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lavekR\Documents\SOFR\SOFR-PROOF-TPG-Excel\"/>
    </mc:Choice>
  </mc:AlternateContent>
  <xr:revisionPtr revIDLastSave="0" documentId="13_ncr:1_{5BF7F957-8EB3-41ED-8873-DB346AA5EF08}" xr6:coauthVersionLast="45" xr6:coauthVersionMax="45" xr10:uidLastSave="{00000000-0000-0000-0000-000000000000}"/>
  <bookViews>
    <workbookView xWindow="-120" yWindow="-120" windowWidth="57840" windowHeight="15840" tabRatio="824" activeTab="6" xr2:uid="{0309C5DF-3BFF-4495-8B63-22C32DEC8F20}"/>
  </bookViews>
  <sheets>
    <sheet name="Terms&amp;Conditions + Transaction" sheetId="1" r:id="rId1"/>
    <sheet name="Holiday Schedule" sheetId="7" r:id="rId2"/>
    <sheet name="Factor Schedule" sheetId="8" r:id="rId3"/>
    <sheet name="Dispositions" sheetId="10" r:id="rId4"/>
    <sheet name="SOFR_INDEX" sheetId="2" r:id="rId5"/>
    <sheet name="Accrual Schedule" sheetId="6" r:id="rId6"/>
    <sheet name="Position Daily Accrual_Proof" sheetId="3" r:id="rId7"/>
    <sheet name="Bloomberg_FLDS" sheetId="13" r:id="rId8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94" i="3" l="1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L194" i="3" a="1"/>
  <c r="L194" i="3" s="1"/>
  <c r="L195" i="3" a="1"/>
  <c r="L195" i="3" s="1"/>
  <c r="L196" i="3" a="1"/>
  <c r="L196" i="3" s="1"/>
  <c r="L197" i="3" a="1"/>
  <c r="L197" i="3" s="1"/>
  <c r="L198" i="3" a="1"/>
  <c r="L198" i="3" s="1"/>
  <c r="L199" i="3" a="1"/>
  <c r="L199" i="3" s="1"/>
  <c r="L200" i="3" a="1"/>
  <c r="L200" i="3" s="1"/>
  <c r="L201" i="3" a="1"/>
  <c r="L201" i="3" s="1"/>
  <c r="L202" i="3" a="1"/>
  <c r="L202" i="3" s="1"/>
  <c r="L203" i="3" a="1"/>
  <c r="L203" i="3" s="1"/>
  <c r="L204" i="3" a="1"/>
  <c r="L204" i="3" s="1"/>
  <c r="L205" i="3" a="1"/>
  <c r="L205" i="3" s="1"/>
  <c r="L206" i="3" a="1"/>
  <c r="L206" i="3" s="1"/>
  <c r="L207" i="3" a="1"/>
  <c r="L207" i="3" s="1"/>
  <c r="L208" i="3" a="1"/>
  <c r="L208" i="3" s="1"/>
  <c r="L209" i="3" a="1"/>
  <c r="L209" i="3" s="1"/>
  <c r="L210" i="3" a="1"/>
  <c r="L210" i="3" s="1"/>
  <c r="L211" i="3" a="1"/>
  <c r="L211" i="3" s="1"/>
  <c r="L212" i="3" a="1"/>
  <c r="L212" i="3" s="1"/>
  <c r="L213" i="3" a="1"/>
  <c r="L213" i="3" s="1"/>
  <c r="L214" i="3" a="1"/>
  <c r="L214" i="3" s="1"/>
  <c r="L215" i="3" a="1"/>
  <c r="L215" i="3" s="1"/>
  <c r="L216" i="3" a="1"/>
  <c r="L216" i="3" s="1"/>
  <c r="L217" i="3" a="1"/>
  <c r="L217" i="3" s="1"/>
  <c r="L218" i="3" a="1"/>
  <c r="L218" i="3" s="1"/>
  <c r="L219" i="3" a="1"/>
  <c r="L219" i="3" s="1"/>
  <c r="L220" i="3" a="1"/>
  <c r="L220" i="3" s="1"/>
  <c r="L221" i="3" a="1"/>
  <c r="L221" i="3" s="1"/>
  <c r="L222" i="3" a="1"/>
  <c r="L222" i="3" s="1"/>
  <c r="L223" i="3" a="1"/>
  <c r="L223" i="3" s="1"/>
  <c r="L224" i="3" a="1"/>
  <c r="L224" i="3" s="1"/>
  <c r="L225" i="3" a="1"/>
  <c r="L225" i="3" s="1"/>
  <c r="L226" i="3" a="1"/>
  <c r="L226" i="3" s="1"/>
  <c r="L227" i="3" a="1"/>
  <c r="L227" i="3" s="1"/>
  <c r="L228" i="3" a="1"/>
  <c r="L228" i="3" s="1"/>
  <c r="L229" i="3" a="1"/>
  <c r="L229" i="3" s="1"/>
  <c r="L230" i="3" a="1"/>
  <c r="L230" i="3" s="1"/>
  <c r="L231" i="3" a="1"/>
  <c r="L231" i="3" s="1"/>
  <c r="L232" i="3" a="1"/>
  <c r="L232" i="3" s="1"/>
  <c r="L233" i="3" a="1"/>
  <c r="L233" i="3" s="1"/>
  <c r="L234" i="3" a="1"/>
  <c r="L234" i="3" s="1"/>
  <c r="L235" i="3" a="1"/>
  <c r="L235" i="3" s="1"/>
  <c r="L236" i="3" a="1"/>
  <c r="L236" i="3" s="1"/>
  <c r="L237" i="3" a="1"/>
  <c r="L237" i="3" s="1"/>
  <c r="L238" i="3" a="1"/>
  <c r="L238" i="3" s="1"/>
  <c r="L239" i="3" a="1"/>
  <c r="L239" i="3" s="1"/>
  <c r="L240" i="3" a="1"/>
  <c r="L240" i="3" s="1"/>
  <c r="L241" i="3" a="1"/>
  <c r="L241" i="3" s="1"/>
  <c r="L242" i="3" a="1"/>
  <c r="L242" i="3" s="1"/>
  <c r="L243" i="3" a="1"/>
  <c r="L243" i="3" s="1"/>
  <c r="L244" i="3" a="1"/>
  <c r="L244" i="3" s="1"/>
  <c r="L245" i="3" a="1"/>
  <c r="L245" i="3" s="1"/>
  <c r="L246" i="3" a="1"/>
  <c r="L246" i="3" s="1"/>
  <c r="L247" i="3" a="1"/>
  <c r="L247" i="3" s="1"/>
  <c r="L248" i="3" a="1"/>
  <c r="L248" i="3" s="1"/>
  <c r="L249" i="3" a="1"/>
  <c r="L249" i="3" s="1"/>
  <c r="L250" i="3" a="1"/>
  <c r="L250" i="3" s="1"/>
  <c r="L251" i="3" a="1"/>
  <c r="L251" i="3" s="1"/>
  <c r="L252" i="3" a="1"/>
  <c r="L252" i="3" s="1"/>
  <c r="L253" i="3" a="1"/>
  <c r="L253" i="3" s="1"/>
  <c r="L254" i="3" a="1"/>
  <c r="L254" i="3" s="1"/>
  <c r="L255" i="3" a="1"/>
  <c r="L255" i="3" s="1"/>
  <c r="L256" i="3" a="1"/>
  <c r="L256" i="3" s="1"/>
  <c r="L257" i="3" a="1"/>
  <c r="L257" i="3" s="1"/>
  <c r="L258" i="3" a="1"/>
  <c r="L258" i="3" s="1"/>
  <c r="L259" i="3" a="1"/>
  <c r="L259" i="3" s="1"/>
  <c r="L260" i="3" a="1"/>
  <c r="L260" i="3" s="1"/>
  <c r="L261" i="3" a="1"/>
  <c r="L261" i="3" s="1"/>
  <c r="L262" i="3" a="1"/>
  <c r="L262" i="3" s="1"/>
  <c r="L263" i="3" a="1"/>
  <c r="L263" i="3" s="1"/>
  <c r="L264" i="3" a="1"/>
  <c r="L264" i="3" s="1"/>
  <c r="L265" i="3" a="1"/>
  <c r="L265" i="3" s="1"/>
  <c r="L266" i="3" a="1"/>
  <c r="L266" i="3" s="1"/>
  <c r="L267" i="3" a="1"/>
  <c r="L267" i="3" s="1"/>
  <c r="L268" i="3" a="1"/>
  <c r="L268" i="3" s="1"/>
  <c r="L269" i="3" a="1"/>
  <c r="L269" i="3" s="1"/>
  <c r="L270" i="3" a="1"/>
  <c r="L270" i="3" s="1"/>
  <c r="L271" i="3" a="1"/>
  <c r="L271" i="3"/>
  <c r="L272" i="3" a="1"/>
  <c r="L272" i="3" s="1"/>
  <c r="L273" i="3" a="1"/>
  <c r="L273" i="3" s="1"/>
  <c r="L274" i="3" a="1"/>
  <c r="L274" i="3" s="1"/>
  <c r="L275" i="3" a="1"/>
  <c r="L275" i="3" s="1"/>
  <c r="L276" i="3" a="1"/>
  <c r="L276" i="3" s="1"/>
  <c r="L277" i="3" a="1"/>
  <c r="L277" i="3" s="1"/>
  <c r="L278" i="3" a="1"/>
  <c r="L278" i="3" s="1"/>
  <c r="L279" i="3" a="1"/>
  <c r="L279" i="3" s="1"/>
  <c r="L280" i="3" a="1"/>
  <c r="L280" i="3" s="1"/>
  <c r="L281" i="3" a="1"/>
  <c r="L281" i="3" s="1"/>
  <c r="L282" i="3" a="1"/>
  <c r="L282" i="3" s="1"/>
  <c r="L283" i="3" a="1"/>
  <c r="L283" i="3" s="1"/>
  <c r="L284" i="3" a="1"/>
  <c r="L284" i="3" s="1"/>
  <c r="L285" i="3" a="1"/>
  <c r="L285" i="3" s="1"/>
  <c r="L286" i="3" a="1"/>
  <c r="L286" i="3" s="1"/>
  <c r="L287" i="3" a="1"/>
  <c r="L287" i="3" s="1"/>
  <c r="L288" i="3" a="1"/>
  <c r="L288" i="3" s="1"/>
  <c r="L289" i="3" a="1"/>
  <c r="L289" i="3" s="1"/>
  <c r="L290" i="3" a="1"/>
  <c r="L290" i="3" s="1"/>
  <c r="L291" i="3" a="1"/>
  <c r="L291" i="3" s="1"/>
  <c r="L292" i="3" a="1"/>
  <c r="L292" i="3" s="1"/>
  <c r="L293" i="3" a="1"/>
  <c r="L293" i="3" s="1"/>
  <c r="L294" i="3" a="1"/>
  <c r="L294" i="3" s="1"/>
  <c r="L295" i="3" a="1"/>
  <c r="L295" i="3" s="1"/>
  <c r="L296" i="3" a="1"/>
  <c r="L296" i="3" s="1"/>
  <c r="L297" i="3" a="1"/>
  <c r="L297" i="3" s="1"/>
  <c r="L298" i="3" a="1"/>
  <c r="L298" i="3" s="1"/>
  <c r="L299" i="3" a="1"/>
  <c r="L299" i="3" s="1"/>
  <c r="L300" i="3" a="1"/>
  <c r="L300" i="3" s="1"/>
  <c r="L301" i="3" a="1"/>
  <c r="L301" i="3" s="1"/>
  <c r="L302" i="3" a="1"/>
  <c r="L302" i="3" s="1"/>
  <c r="L303" i="3" a="1"/>
  <c r="L303" i="3" s="1"/>
  <c r="L304" i="3" a="1"/>
  <c r="L304" i="3" s="1"/>
  <c r="L305" i="3" a="1"/>
  <c r="L305" i="3" s="1"/>
  <c r="L306" i="3" a="1"/>
  <c r="L306" i="3" s="1"/>
  <c r="L307" i="3" a="1"/>
  <c r="L307" i="3" s="1"/>
  <c r="L308" i="3" a="1"/>
  <c r="L308" i="3" s="1"/>
  <c r="L309" i="3" a="1"/>
  <c r="L309" i="3" s="1"/>
  <c r="L310" i="3" a="1"/>
  <c r="L310" i="3" s="1"/>
  <c r="L311" i="3" a="1"/>
  <c r="L311" i="3" s="1"/>
  <c r="L312" i="3" a="1"/>
  <c r="L312" i="3" s="1"/>
  <c r="L313" i="3" a="1"/>
  <c r="L313" i="3" s="1"/>
  <c r="L314" i="3" a="1"/>
  <c r="L314" i="3" s="1"/>
  <c r="L315" i="3" a="1"/>
  <c r="L315" i="3" s="1"/>
  <c r="L316" i="3" a="1"/>
  <c r="L316" i="3" s="1"/>
  <c r="L317" i="3" a="1"/>
  <c r="L317" i="3" s="1"/>
  <c r="L318" i="3" a="1"/>
  <c r="L318" i="3" s="1"/>
  <c r="L319" i="3" a="1"/>
  <c r="L319" i="3" s="1"/>
  <c r="L320" i="3" a="1"/>
  <c r="L320" i="3" s="1"/>
  <c r="L321" i="3" a="1"/>
  <c r="L321" i="3" s="1"/>
  <c r="L322" i="3" a="1"/>
  <c r="L322" i="3" s="1"/>
  <c r="L323" i="3" a="1"/>
  <c r="L323" i="3" s="1"/>
  <c r="L324" i="3" a="1"/>
  <c r="L324" i="3" s="1"/>
  <c r="L325" i="3" a="1"/>
  <c r="L325" i="3" s="1"/>
  <c r="L326" i="3" a="1"/>
  <c r="L326" i="3" s="1"/>
  <c r="L327" i="3" a="1"/>
  <c r="L327" i="3" s="1"/>
  <c r="L328" i="3" a="1"/>
  <c r="L328" i="3" s="1"/>
  <c r="L329" i="3" a="1"/>
  <c r="L329" i="3" s="1"/>
  <c r="L330" i="3" a="1"/>
  <c r="L330" i="3" s="1"/>
  <c r="L331" i="3" a="1"/>
  <c r="L331" i="3" s="1"/>
  <c r="L332" i="3" a="1"/>
  <c r="L332" i="3" s="1"/>
  <c r="L333" i="3" a="1"/>
  <c r="L333" i="3" s="1"/>
  <c r="L334" i="3" a="1"/>
  <c r="L334" i="3" s="1"/>
  <c r="L335" i="3" a="1"/>
  <c r="L335" i="3" s="1"/>
  <c r="L336" i="3" a="1"/>
  <c r="L336" i="3" s="1"/>
  <c r="L337" i="3" a="1"/>
  <c r="L337" i="3" s="1"/>
  <c r="L338" i="3" a="1"/>
  <c r="L338" i="3" s="1"/>
  <c r="L339" i="3" a="1"/>
  <c r="L339" i="3" s="1"/>
  <c r="L340" i="3" a="1"/>
  <c r="L340" i="3" s="1"/>
  <c r="L341" i="3" a="1"/>
  <c r="L341" i="3" s="1"/>
  <c r="L342" i="3" a="1"/>
  <c r="L342" i="3" s="1"/>
  <c r="L343" i="3" a="1"/>
  <c r="L343" i="3" s="1"/>
  <c r="L344" i="3" a="1"/>
  <c r="L344" i="3" s="1"/>
  <c r="L345" i="3" a="1"/>
  <c r="L345" i="3" s="1"/>
  <c r="L346" i="3" a="1"/>
  <c r="L346" i="3" s="1"/>
  <c r="L347" i="3" a="1"/>
  <c r="L347" i="3" s="1"/>
  <c r="L348" i="3" a="1"/>
  <c r="L348" i="3" s="1"/>
  <c r="L349" i="3" a="1"/>
  <c r="L349" i="3" s="1"/>
  <c r="L350" i="3" a="1"/>
  <c r="L350" i="3" s="1"/>
  <c r="L351" i="3" a="1"/>
  <c r="L351" i="3" s="1"/>
  <c r="L352" i="3" a="1"/>
  <c r="L352" i="3" s="1"/>
  <c r="L353" i="3" a="1"/>
  <c r="L353" i="3" s="1"/>
  <c r="L354" i="3" a="1"/>
  <c r="L354" i="3" s="1"/>
  <c r="L355" i="3" a="1"/>
  <c r="L355" i="3" s="1"/>
  <c r="L356" i="3" a="1"/>
  <c r="L356" i="3" s="1"/>
  <c r="L357" i="3" a="1"/>
  <c r="L357" i="3" s="1"/>
  <c r="L358" i="3" a="1"/>
  <c r="L358" i="3" s="1"/>
  <c r="L359" i="3" a="1"/>
  <c r="L359" i="3" s="1"/>
  <c r="L360" i="3" a="1"/>
  <c r="L360" i="3" s="1"/>
  <c r="L361" i="3" a="1"/>
  <c r="L361" i="3" s="1"/>
  <c r="L362" i="3" a="1"/>
  <c r="L362" i="3" s="1"/>
  <c r="L363" i="3" a="1"/>
  <c r="L363" i="3" s="1"/>
  <c r="L364" i="3" a="1"/>
  <c r="L364" i="3" s="1"/>
  <c r="L365" i="3" a="1"/>
  <c r="L365" i="3" s="1"/>
  <c r="L366" i="3" a="1"/>
  <c r="L366" i="3" s="1"/>
  <c r="L367" i="3" a="1"/>
  <c r="L367" i="3" s="1"/>
  <c r="L368" i="3" a="1"/>
  <c r="L368" i="3" s="1"/>
  <c r="L369" i="3" a="1"/>
  <c r="L369" i="3" s="1"/>
  <c r="L370" i="3" a="1"/>
  <c r="L370" i="3" s="1"/>
  <c r="L371" i="3" a="1"/>
  <c r="L371" i="3" s="1"/>
  <c r="L372" i="3" a="1"/>
  <c r="L372" i="3" s="1"/>
  <c r="L373" i="3" a="1"/>
  <c r="L373" i="3" s="1"/>
  <c r="L374" i="3" a="1"/>
  <c r="L374" i="3" s="1"/>
  <c r="L375" i="3" a="1"/>
  <c r="L375" i="3" s="1"/>
  <c r="L376" i="3" a="1"/>
  <c r="L376" i="3" s="1"/>
  <c r="L377" i="3" a="1"/>
  <c r="L377" i="3" s="1"/>
  <c r="L378" i="3" a="1"/>
  <c r="L378" i="3" s="1"/>
  <c r="L379" i="3" a="1"/>
  <c r="L379" i="3" s="1"/>
  <c r="L380" i="3" a="1"/>
  <c r="L380" i="3" s="1"/>
  <c r="L381" i="3" a="1"/>
  <c r="L381" i="3" s="1"/>
  <c r="L382" i="3" a="1"/>
  <c r="L382" i="3" s="1"/>
  <c r="L383" i="3" a="1"/>
  <c r="L383" i="3" s="1"/>
  <c r="L384" i="3" a="1"/>
  <c r="L384" i="3" s="1"/>
  <c r="L385" i="3" a="1"/>
  <c r="L385" i="3" s="1"/>
  <c r="L386" i="3" a="1"/>
  <c r="L386" i="3" s="1"/>
  <c r="L387" i="3" a="1"/>
  <c r="L387" i="3" s="1"/>
  <c r="L388" i="3" a="1"/>
  <c r="L388" i="3" s="1"/>
  <c r="L389" i="3" a="1"/>
  <c r="L389" i="3" s="1"/>
  <c r="L390" i="3" a="1"/>
  <c r="L390" i="3" s="1"/>
  <c r="L391" i="3" a="1"/>
  <c r="L391" i="3" s="1"/>
  <c r="L392" i="3" a="1"/>
  <c r="L392" i="3" s="1"/>
  <c r="L393" i="3" a="1"/>
  <c r="L393" i="3" s="1"/>
  <c r="L394" i="3" a="1"/>
  <c r="L394" i="3" s="1"/>
  <c r="L395" i="3" a="1"/>
  <c r="L395" i="3" s="1"/>
  <c r="L396" i="3" a="1"/>
  <c r="L396" i="3" s="1"/>
  <c r="L397" i="3" a="1"/>
  <c r="L397" i="3" s="1"/>
  <c r="L398" i="3" a="1"/>
  <c r="L398" i="3" s="1"/>
  <c r="L399" i="3" a="1"/>
  <c r="L399" i="3" s="1"/>
  <c r="L400" i="3" a="1"/>
  <c r="L400" i="3" s="1"/>
  <c r="L401" i="3" a="1"/>
  <c r="L401" i="3" s="1"/>
  <c r="L402" i="3" a="1"/>
  <c r="L402" i="3" s="1"/>
  <c r="L403" i="3" a="1"/>
  <c r="L403" i="3" s="1"/>
  <c r="L404" i="3" a="1"/>
  <c r="L404" i="3" s="1"/>
  <c r="L405" i="3" a="1"/>
  <c r="L405" i="3" s="1"/>
  <c r="L406" i="3" a="1"/>
  <c r="L406" i="3" s="1"/>
  <c r="L407" i="3" a="1"/>
  <c r="L407" i="3" s="1"/>
  <c r="L408" i="3" a="1"/>
  <c r="L408" i="3" s="1"/>
  <c r="L409" i="3" a="1"/>
  <c r="L409" i="3" s="1"/>
  <c r="L410" i="3" a="1"/>
  <c r="L410" i="3" s="1"/>
  <c r="L411" i="3" a="1"/>
  <c r="L411" i="3" s="1"/>
  <c r="L412" i="3" a="1"/>
  <c r="L412" i="3" s="1"/>
  <c r="L413" i="3" a="1"/>
  <c r="L413" i="3" s="1"/>
  <c r="L414" i="3" a="1"/>
  <c r="L414" i="3" s="1"/>
  <c r="L415" i="3" a="1"/>
  <c r="L415" i="3" s="1"/>
  <c r="L416" i="3" a="1"/>
  <c r="L416" i="3" s="1"/>
  <c r="L417" i="3" a="1"/>
  <c r="L417" i="3" s="1"/>
  <c r="L418" i="3" a="1"/>
  <c r="L418" i="3" s="1"/>
  <c r="L419" i="3" a="1"/>
  <c r="L419" i="3" s="1"/>
  <c r="L420" i="3" a="1"/>
  <c r="L420" i="3" s="1"/>
  <c r="L421" i="3" a="1"/>
  <c r="L421" i="3" s="1"/>
  <c r="L422" i="3" a="1"/>
  <c r="L422" i="3" s="1"/>
  <c r="L423" i="3" a="1"/>
  <c r="L423" i="3" s="1"/>
  <c r="L424" i="3" a="1"/>
  <c r="L424" i="3" s="1"/>
  <c r="L425" i="3" a="1"/>
  <c r="L425" i="3" s="1"/>
  <c r="L426" i="3" a="1"/>
  <c r="L426" i="3" s="1"/>
  <c r="L427" i="3" a="1"/>
  <c r="L427" i="3" s="1"/>
  <c r="L428" i="3" a="1"/>
  <c r="L428" i="3" s="1"/>
  <c r="L429" i="3" a="1"/>
  <c r="L429" i="3" s="1"/>
  <c r="L430" i="3" a="1"/>
  <c r="L430" i="3" s="1"/>
  <c r="L431" i="3" a="1"/>
  <c r="L431" i="3" s="1"/>
  <c r="L432" i="3" a="1"/>
  <c r="L432" i="3" s="1"/>
  <c r="L433" i="3" a="1"/>
  <c r="L433" i="3" s="1"/>
  <c r="L434" i="3" a="1"/>
  <c r="L434" i="3" s="1"/>
  <c r="L435" i="3" a="1"/>
  <c r="L435" i="3" s="1"/>
  <c r="L436" i="3" a="1"/>
  <c r="L436" i="3" s="1"/>
  <c r="L437" i="3" a="1"/>
  <c r="L437" i="3" s="1"/>
  <c r="L438" i="3" a="1"/>
  <c r="L438" i="3" s="1"/>
  <c r="L439" i="3" a="1"/>
  <c r="L439" i="3" s="1"/>
  <c r="L440" i="3" a="1"/>
  <c r="L440" i="3" s="1"/>
  <c r="L441" i="3" a="1"/>
  <c r="L441" i="3" s="1"/>
  <c r="L442" i="3" a="1"/>
  <c r="L442" i="3" s="1"/>
  <c r="L443" i="3" a="1"/>
  <c r="L443" i="3" s="1"/>
  <c r="L444" i="3" a="1"/>
  <c r="L444" i="3" s="1"/>
  <c r="L445" i="3" a="1"/>
  <c r="L445" i="3" s="1"/>
  <c r="L446" i="3" a="1"/>
  <c r="L446" i="3" s="1"/>
  <c r="L447" i="3" a="1"/>
  <c r="L447" i="3" s="1"/>
  <c r="L448" i="3" a="1"/>
  <c r="L448" i="3" s="1"/>
  <c r="L449" i="3" a="1"/>
  <c r="L449" i="3" s="1"/>
  <c r="L450" i="3" a="1"/>
  <c r="L450" i="3" s="1"/>
  <c r="L451" i="3" a="1"/>
  <c r="L451" i="3" s="1"/>
  <c r="L452" i="3" a="1"/>
  <c r="L452" i="3" s="1"/>
  <c r="L453" i="3" a="1"/>
  <c r="L453" i="3" s="1"/>
  <c r="L454" i="3" a="1"/>
  <c r="L454" i="3" s="1"/>
  <c r="L455" i="3" a="1"/>
  <c r="L455" i="3" s="1"/>
  <c r="L456" i="3" a="1"/>
  <c r="L456" i="3" s="1"/>
  <c r="L457" i="3" a="1"/>
  <c r="L457" i="3" s="1"/>
  <c r="L458" i="3" a="1"/>
  <c r="L458" i="3" s="1"/>
  <c r="L459" i="3" a="1"/>
  <c r="L459" i="3" s="1"/>
  <c r="L460" i="3" a="1"/>
  <c r="L460" i="3" s="1"/>
  <c r="L461" i="3" a="1"/>
  <c r="L461" i="3" s="1"/>
  <c r="L462" i="3" a="1"/>
  <c r="L462" i="3" s="1"/>
  <c r="L463" i="3" a="1"/>
  <c r="L463" i="3"/>
  <c r="L464" i="3" a="1"/>
  <c r="L464" i="3" s="1"/>
  <c r="L465" i="3" a="1"/>
  <c r="L465" i="3" s="1"/>
  <c r="L466" i="3" a="1"/>
  <c r="L466" i="3" s="1"/>
  <c r="L467" i="3" a="1"/>
  <c r="L467" i="3" s="1"/>
  <c r="L468" i="3" a="1"/>
  <c r="L468" i="3" s="1"/>
  <c r="L469" i="3" a="1"/>
  <c r="L469" i="3" s="1"/>
  <c r="L470" i="3" a="1"/>
  <c r="L470" i="3" s="1"/>
  <c r="L471" i="3" a="1"/>
  <c r="L471" i="3" s="1"/>
  <c r="L472" i="3" a="1"/>
  <c r="L472" i="3" s="1"/>
  <c r="L473" i="3" a="1"/>
  <c r="L473" i="3" s="1"/>
  <c r="L474" i="3" a="1"/>
  <c r="L474" i="3" s="1"/>
  <c r="L475" i="3" a="1"/>
  <c r="L475" i="3" s="1"/>
  <c r="L476" i="3" a="1"/>
  <c r="L476" i="3" s="1"/>
  <c r="L477" i="3" a="1"/>
  <c r="L477" i="3" s="1"/>
  <c r="L478" i="3" a="1"/>
  <c r="L478" i="3" s="1"/>
  <c r="L479" i="3" a="1"/>
  <c r="L479" i="3" s="1"/>
  <c r="L480" i="3" a="1"/>
  <c r="L480" i="3" s="1"/>
  <c r="L481" i="3" a="1"/>
  <c r="L481" i="3" s="1"/>
  <c r="L482" i="3" a="1"/>
  <c r="L482" i="3" s="1"/>
  <c r="L483" i="3" a="1"/>
  <c r="L483" i="3" s="1"/>
  <c r="L484" i="3" a="1"/>
  <c r="L484" i="3" s="1"/>
  <c r="L485" i="3" a="1"/>
  <c r="L485" i="3" s="1"/>
  <c r="L486" i="3" a="1"/>
  <c r="L486" i="3" s="1"/>
  <c r="L487" i="3" a="1"/>
  <c r="L487" i="3" s="1"/>
  <c r="L488" i="3" a="1"/>
  <c r="L488" i="3" s="1"/>
  <c r="L489" i="3" a="1"/>
  <c r="L489" i="3" s="1"/>
  <c r="L490" i="3" a="1"/>
  <c r="L490" i="3" s="1"/>
  <c r="L491" i="3" a="1"/>
  <c r="L491" i="3" s="1"/>
  <c r="L492" i="3" a="1"/>
  <c r="L492" i="3" s="1"/>
  <c r="L493" i="3" a="1"/>
  <c r="L493" i="3" s="1"/>
  <c r="L494" i="3" a="1"/>
  <c r="L494" i="3" s="1"/>
  <c r="L495" i="3" a="1"/>
  <c r="L495" i="3" s="1"/>
  <c r="L496" i="3" a="1"/>
  <c r="L496" i="3" s="1"/>
  <c r="L497" i="3" a="1"/>
  <c r="L497" i="3" s="1"/>
  <c r="L498" i="3" a="1"/>
  <c r="L498" i="3" s="1"/>
  <c r="L499" i="3" a="1"/>
  <c r="L499" i="3" s="1"/>
  <c r="L500" i="3" a="1"/>
  <c r="L500" i="3" s="1"/>
  <c r="L501" i="3" a="1"/>
  <c r="L501" i="3" s="1"/>
  <c r="L502" i="3" a="1"/>
  <c r="L502" i="3" s="1"/>
  <c r="L503" i="3" a="1"/>
  <c r="L503" i="3" s="1"/>
  <c r="L504" i="3" a="1"/>
  <c r="L504" i="3" s="1"/>
  <c r="L505" i="3" a="1"/>
  <c r="L505" i="3" s="1"/>
  <c r="L506" i="3" a="1"/>
  <c r="L506" i="3" s="1"/>
  <c r="L507" i="3" a="1"/>
  <c r="L507" i="3"/>
  <c r="L508" i="3" a="1"/>
  <c r="L508" i="3" s="1"/>
  <c r="L509" i="3" a="1"/>
  <c r="L509" i="3" s="1"/>
  <c r="L510" i="3" a="1"/>
  <c r="L510" i="3" s="1"/>
  <c r="L511" i="3" a="1"/>
  <c r="L511" i="3" s="1"/>
  <c r="L512" i="3" a="1"/>
  <c r="L512" i="3" s="1"/>
  <c r="L513" i="3" a="1"/>
  <c r="L513" i="3" s="1"/>
  <c r="L514" i="3" a="1"/>
  <c r="L514" i="3" s="1"/>
  <c r="L515" i="3" a="1"/>
  <c r="L515" i="3" s="1"/>
  <c r="L516" i="3" a="1"/>
  <c r="L516" i="3" s="1"/>
  <c r="L517" i="3" a="1"/>
  <c r="L517" i="3" s="1"/>
  <c r="L518" i="3" a="1"/>
  <c r="L518" i="3" s="1"/>
  <c r="L519" i="3" a="1"/>
  <c r="L519" i="3" s="1"/>
  <c r="L520" i="3" a="1"/>
  <c r="L520" i="3" s="1"/>
  <c r="L521" i="3" a="1"/>
  <c r="L521" i="3" s="1"/>
  <c r="L522" i="3" a="1"/>
  <c r="L522" i="3" s="1"/>
  <c r="L523" i="3" a="1"/>
  <c r="L523" i="3" s="1"/>
  <c r="L524" i="3" a="1"/>
  <c r="L524" i="3" s="1"/>
  <c r="L525" i="3" a="1"/>
  <c r="L525" i="3" s="1"/>
  <c r="L526" i="3" a="1"/>
  <c r="L526" i="3" s="1"/>
  <c r="L527" i="3" a="1"/>
  <c r="L527" i="3" s="1"/>
  <c r="L528" i="3" a="1"/>
  <c r="L528" i="3" s="1"/>
  <c r="L529" i="3" a="1"/>
  <c r="L529" i="3" s="1"/>
  <c r="L530" i="3" a="1"/>
  <c r="L530" i="3" s="1"/>
  <c r="L531" i="3" a="1"/>
  <c r="L531" i="3" s="1"/>
  <c r="L532" i="3" a="1"/>
  <c r="L532" i="3" s="1"/>
  <c r="L533" i="3" a="1"/>
  <c r="L533" i="3" s="1"/>
  <c r="L534" i="3" a="1"/>
  <c r="L534" i="3" s="1"/>
  <c r="L535" i="3" a="1"/>
  <c r="L535" i="3" s="1"/>
  <c r="L536" i="3" a="1"/>
  <c r="L536" i="3" s="1"/>
  <c r="L537" i="3" a="1"/>
  <c r="L537" i="3" s="1"/>
  <c r="L538" i="3" a="1"/>
  <c r="L538" i="3" s="1"/>
  <c r="L539" i="3" a="1"/>
  <c r="L539" i="3" s="1"/>
  <c r="L540" i="3" a="1"/>
  <c r="L540" i="3" s="1"/>
  <c r="L541" i="3" a="1"/>
  <c r="L541" i="3" s="1"/>
  <c r="L542" i="3" a="1"/>
  <c r="L542" i="3" s="1"/>
  <c r="L543" i="3" a="1"/>
  <c r="L543" i="3" s="1"/>
  <c r="L544" i="3" a="1"/>
  <c r="L544" i="3" s="1"/>
  <c r="L545" i="3" a="1"/>
  <c r="L545" i="3" s="1"/>
  <c r="L546" i="3" a="1"/>
  <c r="L546" i="3" s="1"/>
  <c r="L547" i="3" a="1"/>
  <c r="L547" i="3" s="1"/>
  <c r="L548" i="3" a="1"/>
  <c r="L548" i="3" s="1"/>
  <c r="L549" i="3" a="1"/>
  <c r="L549" i="3" s="1"/>
  <c r="L550" i="3" a="1"/>
  <c r="L550" i="3" s="1"/>
  <c r="L551" i="3" a="1"/>
  <c r="L551" i="3" s="1"/>
  <c r="L552" i="3" a="1"/>
  <c r="L552" i="3" s="1"/>
  <c r="L553" i="3" a="1"/>
  <c r="L553" i="3" s="1"/>
  <c r="L554" i="3" a="1"/>
  <c r="L554" i="3" s="1"/>
  <c r="L555" i="3" a="1"/>
  <c r="L555" i="3" s="1"/>
  <c r="L556" i="3" a="1"/>
  <c r="L556" i="3" s="1"/>
  <c r="L557" i="3" a="1"/>
  <c r="L557" i="3" s="1"/>
  <c r="L558" i="3" a="1"/>
  <c r="L558" i="3" s="1"/>
  <c r="L559" i="3" a="1"/>
  <c r="L559" i="3" s="1"/>
  <c r="L560" i="3" a="1"/>
  <c r="L560" i="3" s="1"/>
  <c r="L561" i="3" a="1"/>
  <c r="L561" i="3" s="1"/>
  <c r="L562" i="3" a="1"/>
  <c r="L562" i="3" s="1"/>
  <c r="L563" i="3" a="1"/>
  <c r="L563" i="3" s="1"/>
  <c r="L564" i="3" a="1"/>
  <c r="L564" i="3" s="1"/>
  <c r="L565" i="3" a="1"/>
  <c r="L565" i="3" s="1"/>
  <c r="L566" i="3" a="1"/>
  <c r="L566" i="3" s="1"/>
  <c r="L567" i="3" a="1"/>
  <c r="L567" i="3" s="1"/>
  <c r="L568" i="3" a="1"/>
  <c r="L568" i="3" s="1"/>
  <c r="L569" i="3" a="1"/>
  <c r="L569" i="3" s="1"/>
  <c r="L570" i="3" a="1"/>
  <c r="L570" i="3" s="1"/>
  <c r="L571" i="3" a="1"/>
  <c r="L571" i="3" s="1"/>
  <c r="L572" i="3" a="1"/>
  <c r="L572" i="3" s="1"/>
  <c r="L573" i="3" a="1"/>
  <c r="L573" i="3" s="1"/>
  <c r="L574" i="3" a="1"/>
  <c r="L574" i="3" s="1"/>
  <c r="L575" i="3" a="1"/>
  <c r="L575" i="3" s="1"/>
  <c r="L576" i="3" a="1"/>
  <c r="L576" i="3" s="1"/>
  <c r="L577" i="3" a="1"/>
  <c r="L577" i="3" s="1"/>
  <c r="L578" i="3" a="1"/>
  <c r="L578" i="3" s="1"/>
  <c r="L579" i="3" a="1"/>
  <c r="L579" i="3" s="1"/>
  <c r="L580" i="3" a="1"/>
  <c r="L580" i="3" s="1"/>
  <c r="L581" i="3" a="1"/>
  <c r="L581" i="3" s="1"/>
  <c r="L582" i="3" a="1"/>
  <c r="L582" i="3" s="1"/>
  <c r="L583" i="3" a="1"/>
  <c r="L583" i="3" s="1"/>
  <c r="L584" i="3" a="1"/>
  <c r="L584" i="3" s="1"/>
  <c r="L585" i="3" a="1"/>
  <c r="L585" i="3" s="1"/>
  <c r="L586" i="3" a="1"/>
  <c r="L586" i="3" s="1"/>
  <c r="L587" i="3" a="1"/>
  <c r="L587" i="3" s="1"/>
  <c r="L588" i="3" a="1"/>
  <c r="L588" i="3" s="1"/>
  <c r="L589" i="3" a="1"/>
  <c r="L589" i="3" s="1"/>
  <c r="L590" i="3" a="1"/>
  <c r="L590" i="3" s="1"/>
  <c r="L591" i="3" a="1"/>
  <c r="L591" i="3" s="1"/>
  <c r="L592" i="3" a="1"/>
  <c r="L592" i="3" s="1"/>
  <c r="L593" i="3" a="1"/>
  <c r="L593" i="3" s="1"/>
  <c r="L594" i="3" a="1"/>
  <c r="L594" i="3" s="1"/>
  <c r="L595" i="3" a="1"/>
  <c r="L595" i="3" s="1"/>
  <c r="L596" i="3" a="1"/>
  <c r="L596" i="3" s="1"/>
  <c r="L597" i="3" a="1"/>
  <c r="L597" i="3" s="1"/>
  <c r="L598" i="3" a="1"/>
  <c r="L598" i="3" s="1"/>
  <c r="L599" i="3" a="1"/>
  <c r="L599" i="3" s="1"/>
  <c r="L600" i="3" a="1"/>
  <c r="L600" i="3" s="1"/>
  <c r="L601" i="3" a="1"/>
  <c r="L601" i="3" s="1"/>
  <c r="L602" i="3" a="1"/>
  <c r="L602" i="3" s="1"/>
  <c r="L603" i="3" a="1"/>
  <c r="L603" i="3" s="1"/>
  <c r="L604" i="3" a="1"/>
  <c r="L604" i="3" s="1"/>
  <c r="L605" i="3" a="1"/>
  <c r="L605" i="3" s="1"/>
  <c r="L606" i="3" a="1"/>
  <c r="L606" i="3" s="1"/>
  <c r="L607" i="3" a="1"/>
  <c r="L607" i="3" s="1"/>
  <c r="L608" i="3" a="1"/>
  <c r="L608" i="3" s="1"/>
  <c r="L609" i="3" a="1"/>
  <c r="L609" i="3" s="1"/>
  <c r="L610" i="3" a="1"/>
  <c r="L610" i="3" s="1"/>
  <c r="L611" i="3" a="1"/>
  <c r="L611" i="3" s="1"/>
  <c r="L612" i="3" a="1"/>
  <c r="L612" i="3" s="1"/>
  <c r="L613" i="3" a="1"/>
  <c r="L613" i="3" s="1"/>
  <c r="L614" i="3" a="1"/>
  <c r="L614" i="3" s="1"/>
  <c r="L615" i="3" a="1"/>
  <c r="L615" i="3" s="1"/>
  <c r="L616" i="3" a="1"/>
  <c r="L616" i="3" s="1"/>
  <c r="L617" i="3" a="1"/>
  <c r="L617" i="3" s="1"/>
  <c r="L618" i="3" a="1"/>
  <c r="L618" i="3" s="1"/>
  <c r="L619" i="3" a="1"/>
  <c r="L619" i="3" s="1"/>
  <c r="L620" i="3" a="1"/>
  <c r="L620" i="3" s="1"/>
  <c r="L621" i="3" a="1"/>
  <c r="L621" i="3"/>
  <c r="L622" i="3" a="1"/>
  <c r="L622" i="3" s="1"/>
  <c r="L623" i="3" a="1"/>
  <c r="L623" i="3" s="1"/>
  <c r="L624" i="3" a="1"/>
  <c r="L624" i="3" s="1"/>
  <c r="L625" i="3" a="1"/>
  <c r="L625" i="3" s="1"/>
  <c r="L626" i="3" a="1"/>
  <c r="L626" i="3" s="1"/>
  <c r="L627" i="3" a="1"/>
  <c r="L627" i="3" s="1"/>
  <c r="L628" i="3" a="1"/>
  <c r="L628" i="3" s="1"/>
  <c r="L629" i="3" a="1"/>
  <c r="L629" i="3" s="1"/>
  <c r="L630" i="3" a="1"/>
  <c r="L630" i="3" s="1"/>
  <c r="L631" i="3" a="1"/>
  <c r="L631" i="3" s="1"/>
  <c r="L632" i="3" a="1"/>
  <c r="L632" i="3" s="1"/>
  <c r="L633" i="3" a="1"/>
  <c r="L633" i="3" s="1"/>
  <c r="L634" i="3" a="1"/>
  <c r="L634" i="3" s="1"/>
  <c r="L635" i="3" a="1"/>
  <c r="L635" i="3" s="1"/>
  <c r="L636" i="3" a="1"/>
  <c r="L636" i="3" s="1"/>
  <c r="L637" i="3" a="1"/>
  <c r="L637" i="3" s="1"/>
  <c r="L638" i="3" a="1"/>
  <c r="L638" i="3" s="1"/>
  <c r="L639" i="3" a="1"/>
  <c r="L639" i="3" s="1"/>
  <c r="L640" i="3" a="1"/>
  <c r="L640" i="3" s="1"/>
  <c r="L641" i="3" a="1"/>
  <c r="L641" i="3" s="1"/>
  <c r="L642" i="3" a="1"/>
  <c r="L642" i="3" s="1"/>
  <c r="L643" i="3" a="1"/>
  <c r="L643" i="3" s="1"/>
  <c r="L644" i="3" a="1"/>
  <c r="L644" i="3" s="1"/>
  <c r="L645" i="3" a="1"/>
  <c r="L645" i="3" s="1"/>
  <c r="L646" i="3" a="1"/>
  <c r="L646" i="3" s="1"/>
  <c r="L647" i="3" a="1"/>
  <c r="L647" i="3" s="1"/>
  <c r="L648" i="3" a="1"/>
  <c r="L648" i="3" s="1"/>
  <c r="L649" i="3" a="1"/>
  <c r="L649" i="3" s="1"/>
  <c r="L650" i="3" a="1"/>
  <c r="L650" i="3" s="1"/>
  <c r="L651" i="3" a="1"/>
  <c r="L651" i="3" s="1"/>
  <c r="L652" i="3" a="1"/>
  <c r="L652" i="3" s="1"/>
  <c r="L653" i="3" a="1"/>
  <c r="L653" i="3" s="1"/>
  <c r="L654" i="3" a="1"/>
  <c r="L654" i="3" s="1"/>
  <c r="L655" i="3" a="1"/>
  <c r="L655" i="3" s="1"/>
  <c r="L656" i="3" a="1"/>
  <c r="L656" i="3" s="1"/>
  <c r="L657" i="3" a="1"/>
  <c r="L657" i="3" s="1"/>
  <c r="L658" i="3" a="1"/>
  <c r="L658" i="3" s="1"/>
  <c r="L659" i="3" a="1"/>
  <c r="L659" i="3" s="1"/>
  <c r="L660" i="3" a="1"/>
  <c r="L660" i="3" s="1"/>
  <c r="L661" i="3" a="1"/>
  <c r="L661" i="3" s="1"/>
  <c r="L662" i="3" a="1"/>
  <c r="L662" i="3" s="1"/>
  <c r="L663" i="3" a="1"/>
  <c r="L663" i="3" s="1"/>
  <c r="L664" i="3" a="1"/>
  <c r="L664" i="3" s="1"/>
  <c r="L665" i="3" a="1"/>
  <c r="L665" i="3" s="1"/>
  <c r="L666" i="3" a="1"/>
  <c r="L666" i="3" s="1"/>
  <c r="L667" i="3" a="1"/>
  <c r="L667" i="3" s="1"/>
  <c r="L668" i="3" a="1"/>
  <c r="L668" i="3" s="1"/>
  <c r="L669" i="3" a="1"/>
  <c r="L669" i="3" s="1"/>
  <c r="L670" i="3" a="1"/>
  <c r="L670" i="3" s="1"/>
  <c r="L671" i="3" a="1"/>
  <c r="L671" i="3" s="1"/>
  <c r="L672" i="3" a="1"/>
  <c r="L672" i="3" s="1"/>
  <c r="L673" i="3" a="1"/>
  <c r="L673" i="3" s="1"/>
  <c r="L674" i="3" a="1"/>
  <c r="L674" i="3" s="1"/>
  <c r="L675" i="3" a="1"/>
  <c r="L675" i="3" s="1"/>
  <c r="L676" i="3" a="1"/>
  <c r="L676" i="3" s="1"/>
  <c r="L677" i="3" a="1"/>
  <c r="L677" i="3" s="1"/>
  <c r="L678" i="3" a="1"/>
  <c r="L678" i="3" s="1"/>
  <c r="L679" i="3" a="1"/>
  <c r="L679" i="3" s="1"/>
  <c r="L680" i="3" a="1"/>
  <c r="L680" i="3" s="1"/>
  <c r="L681" i="3" a="1"/>
  <c r="L681" i="3" s="1"/>
  <c r="L682" i="3" a="1"/>
  <c r="L682" i="3" s="1"/>
  <c r="L683" i="3" a="1"/>
  <c r="L683" i="3" s="1"/>
  <c r="L684" i="3" a="1"/>
  <c r="L684" i="3" s="1"/>
  <c r="L685" i="3" a="1"/>
  <c r="L685" i="3" s="1"/>
  <c r="L686" i="3" a="1"/>
  <c r="L686" i="3" s="1"/>
  <c r="L687" i="3" a="1"/>
  <c r="L687" i="3" s="1"/>
  <c r="L688" i="3" a="1"/>
  <c r="L688" i="3" s="1"/>
  <c r="L689" i="3" a="1"/>
  <c r="L689" i="3" s="1"/>
  <c r="L690" i="3" a="1"/>
  <c r="L690" i="3" s="1"/>
  <c r="L691" i="3" a="1"/>
  <c r="L691" i="3" s="1"/>
  <c r="L692" i="3" a="1"/>
  <c r="L692" i="3" s="1"/>
  <c r="L693" i="3" a="1"/>
  <c r="L693" i="3" s="1"/>
  <c r="L694" i="3" a="1"/>
  <c r="L694" i="3" s="1"/>
  <c r="L695" i="3" a="1"/>
  <c r="L695" i="3" s="1"/>
  <c r="L696" i="3" a="1"/>
  <c r="L696" i="3" s="1"/>
  <c r="L697" i="3" a="1"/>
  <c r="L697" i="3" s="1"/>
  <c r="L698" i="3" a="1"/>
  <c r="L698" i="3" s="1"/>
  <c r="L699" i="3" a="1"/>
  <c r="L699" i="3" s="1"/>
  <c r="L700" i="3" a="1"/>
  <c r="L700" i="3" s="1"/>
  <c r="L701" i="3" a="1"/>
  <c r="L701" i="3" s="1"/>
  <c r="L702" i="3" a="1"/>
  <c r="L702" i="3" s="1"/>
  <c r="L703" i="3" a="1"/>
  <c r="L703" i="3" s="1"/>
  <c r="L704" i="3" a="1"/>
  <c r="L704" i="3" s="1"/>
  <c r="L705" i="3" a="1"/>
  <c r="L705" i="3" s="1"/>
  <c r="L706" i="3" a="1"/>
  <c r="L706" i="3" s="1"/>
  <c r="L707" i="3" a="1"/>
  <c r="L707" i="3" s="1"/>
  <c r="L708" i="3" a="1"/>
  <c r="L708" i="3" s="1"/>
  <c r="L709" i="3" a="1"/>
  <c r="L709" i="3" s="1"/>
  <c r="L710" i="3" a="1"/>
  <c r="L710" i="3" s="1"/>
  <c r="L711" i="3" a="1"/>
  <c r="L711" i="3" s="1"/>
  <c r="L712" i="3" a="1"/>
  <c r="L712" i="3" s="1"/>
  <c r="L713" i="3" a="1"/>
  <c r="L713" i="3" s="1"/>
  <c r="L714" i="3" a="1"/>
  <c r="L714" i="3" s="1"/>
  <c r="L715" i="3" a="1"/>
  <c r="L715" i="3" s="1"/>
  <c r="L716" i="3" a="1"/>
  <c r="L716" i="3" s="1"/>
  <c r="L717" i="3" a="1"/>
  <c r="L717" i="3" s="1"/>
  <c r="L718" i="3" a="1"/>
  <c r="L718" i="3" s="1"/>
  <c r="L719" i="3" a="1"/>
  <c r="L719" i="3" s="1"/>
  <c r="L720" i="3" a="1"/>
  <c r="L720" i="3" s="1"/>
  <c r="L721" i="3" a="1"/>
  <c r="L721" i="3" s="1"/>
  <c r="L722" i="3" a="1"/>
  <c r="L722" i="3" s="1"/>
  <c r="L723" i="3" a="1"/>
  <c r="L723" i="3" s="1"/>
  <c r="L724" i="3" a="1"/>
  <c r="L724" i="3" s="1"/>
  <c r="L725" i="3" a="1"/>
  <c r="L725" i="3" s="1"/>
  <c r="L726" i="3" a="1"/>
  <c r="L726" i="3" s="1"/>
  <c r="L727" i="3" a="1"/>
  <c r="L727" i="3" s="1"/>
  <c r="L728" i="3" a="1"/>
  <c r="L728" i="3" s="1"/>
  <c r="L729" i="3" a="1"/>
  <c r="L729" i="3" s="1"/>
  <c r="L730" i="3" a="1"/>
  <c r="L730" i="3" s="1"/>
  <c r="L731" i="3" a="1"/>
  <c r="L731" i="3" s="1"/>
  <c r="L732" i="3" a="1"/>
  <c r="L732" i="3" s="1"/>
  <c r="L733" i="3" a="1"/>
  <c r="L733" i="3" s="1"/>
  <c r="L734" i="3" a="1"/>
  <c r="L734" i="3" s="1"/>
  <c r="L735" i="3" a="1"/>
  <c r="L735" i="3" s="1"/>
  <c r="L736" i="3" a="1"/>
  <c r="L736" i="3" s="1"/>
  <c r="L737" i="3" a="1"/>
  <c r="L737" i="3" s="1"/>
  <c r="L738" i="3" a="1"/>
  <c r="L738" i="3" s="1"/>
  <c r="L739" i="3" a="1"/>
  <c r="L739" i="3" s="1"/>
  <c r="L740" i="3" a="1"/>
  <c r="L740" i="3" s="1"/>
  <c r="L741" i="3" a="1"/>
  <c r="L741" i="3" s="1"/>
  <c r="L742" i="3" a="1"/>
  <c r="L742" i="3" s="1"/>
  <c r="L743" i="3" a="1"/>
  <c r="L743" i="3" s="1"/>
  <c r="L744" i="3" a="1"/>
  <c r="L744" i="3" s="1"/>
  <c r="L745" i="3" a="1"/>
  <c r="L745" i="3" s="1"/>
  <c r="L746" i="3" a="1"/>
  <c r="L746" i="3" s="1"/>
  <c r="L747" i="3" a="1"/>
  <c r="L747" i="3" s="1"/>
  <c r="L748" i="3" a="1"/>
  <c r="L748" i="3" s="1"/>
  <c r="L749" i="3" a="1"/>
  <c r="L749" i="3" s="1"/>
  <c r="L750" i="3" a="1"/>
  <c r="L750" i="3" s="1"/>
  <c r="L751" i="3" a="1"/>
  <c r="L751" i="3" s="1"/>
  <c r="L752" i="3" a="1"/>
  <c r="L752" i="3" s="1"/>
  <c r="L753" i="3" a="1"/>
  <c r="L753" i="3" s="1"/>
  <c r="L754" i="3" a="1"/>
  <c r="L754" i="3" s="1"/>
  <c r="L755" i="3" a="1"/>
  <c r="L755" i="3" s="1"/>
  <c r="L756" i="3" a="1"/>
  <c r="L756" i="3" s="1"/>
  <c r="L757" i="3" a="1"/>
  <c r="L757" i="3" s="1"/>
  <c r="L758" i="3" a="1"/>
  <c r="L758" i="3" s="1"/>
  <c r="L759" i="3" a="1"/>
  <c r="L759" i="3" s="1"/>
  <c r="L760" i="3" a="1"/>
  <c r="L760" i="3" s="1"/>
  <c r="L761" i="3" a="1"/>
  <c r="L761" i="3" s="1"/>
  <c r="L762" i="3" a="1"/>
  <c r="L762" i="3" s="1"/>
  <c r="L763" i="3" a="1"/>
  <c r="L763" i="3" s="1"/>
  <c r="L764" i="3" a="1"/>
  <c r="L764" i="3" s="1"/>
  <c r="L765" i="3" a="1"/>
  <c r="L765" i="3" s="1"/>
  <c r="L766" i="3" a="1"/>
  <c r="L766" i="3" s="1"/>
  <c r="L767" i="3" a="1"/>
  <c r="L767" i="3" s="1"/>
  <c r="L768" i="3" a="1"/>
  <c r="L768" i="3" s="1"/>
  <c r="L769" i="3" a="1"/>
  <c r="L769" i="3" s="1"/>
  <c r="L770" i="3" a="1"/>
  <c r="L770" i="3" s="1"/>
  <c r="L771" i="3" a="1"/>
  <c r="L771" i="3" s="1"/>
  <c r="L772" i="3" a="1"/>
  <c r="L772" i="3" s="1"/>
  <c r="L773" i="3" a="1"/>
  <c r="L773" i="3" s="1"/>
  <c r="L774" i="3" a="1"/>
  <c r="L774" i="3" s="1"/>
  <c r="L775" i="3" a="1"/>
  <c r="L775" i="3" s="1"/>
  <c r="L776" i="3" a="1"/>
  <c r="L776" i="3" s="1"/>
  <c r="L777" i="3" a="1"/>
  <c r="L777" i="3" s="1"/>
  <c r="L778" i="3" a="1"/>
  <c r="L778" i="3" s="1"/>
  <c r="L779" i="3" a="1"/>
  <c r="L779" i="3" s="1"/>
  <c r="L780" i="3" a="1"/>
  <c r="L780" i="3" s="1"/>
  <c r="L781" i="3" a="1"/>
  <c r="L781" i="3" s="1"/>
  <c r="L782" i="3" a="1"/>
  <c r="L782" i="3" s="1"/>
  <c r="L783" i="3" a="1"/>
  <c r="L783" i="3" s="1"/>
  <c r="L784" i="3" a="1"/>
  <c r="L784" i="3" s="1"/>
  <c r="L785" i="3" a="1"/>
  <c r="L785" i="3" s="1"/>
  <c r="L786" i="3" a="1"/>
  <c r="L786" i="3" s="1"/>
  <c r="L787" i="3" a="1"/>
  <c r="L787" i="3" s="1"/>
  <c r="L788" i="3" a="1"/>
  <c r="L788" i="3" s="1"/>
  <c r="L789" i="3" a="1"/>
  <c r="L789" i="3" s="1"/>
  <c r="L790" i="3" a="1"/>
  <c r="L790" i="3" s="1"/>
  <c r="L791" i="3" a="1"/>
  <c r="L791" i="3" s="1"/>
  <c r="L792" i="3" a="1"/>
  <c r="L792" i="3"/>
  <c r="L793" i="3" a="1"/>
  <c r="L793" i="3" s="1"/>
  <c r="L794" i="3" a="1"/>
  <c r="L794" i="3" s="1"/>
  <c r="L795" i="3" a="1"/>
  <c r="L795" i="3" s="1"/>
  <c r="L796" i="3" a="1"/>
  <c r="L796" i="3" s="1"/>
  <c r="L797" i="3" a="1"/>
  <c r="L797" i="3" s="1"/>
  <c r="L798" i="3" a="1"/>
  <c r="L798" i="3" s="1"/>
  <c r="L799" i="3" a="1"/>
  <c r="L799" i="3" s="1"/>
  <c r="L800" i="3" a="1"/>
  <c r="L800" i="3" s="1"/>
  <c r="L801" i="3" a="1"/>
  <c r="L801" i="3" s="1"/>
  <c r="L802" i="3" a="1"/>
  <c r="L802" i="3" s="1"/>
  <c r="L803" i="3" a="1"/>
  <c r="L803" i="3" s="1"/>
  <c r="L804" i="3" a="1"/>
  <c r="L804" i="3" s="1"/>
  <c r="L805" i="3" a="1"/>
  <c r="L805" i="3" s="1"/>
  <c r="L806" i="3" a="1"/>
  <c r="L806" i="3" s="1"/>
  <c r="L807" i="3" a="1"/>
  <c r="L807" i="3" s="1"/>
  <c r="L808" i="3" a="1"/>
  <c r="L808" i="3" s="1"/>
  <c r="L809" i="3" a="1"/>
  <c r="L809" i="3" s="1"/>
  <c r="L810" i="3" a="1"/>
  <c r="L810" i="3" s="1"/>
  <c r="L811" i="3" a="1"/>
  <c r="L811" i="3" s="1"/>
  <c r="L812" i="3" a="1"/>
  <c r="L812" i="3" s="1"/>
  <c r="L813" i="3" a="1"/>
  <c r="L813" i="3"/>
  <c r="L814" i="3" a="1"/>
  <c r="L814" i="3" s="1"/>
  <c r="L815" i="3" a="1"/>
  <c r="L815" i="3" s="1"/>
  <c r="L816" i="3" a="1"/>
  <c r="L816" i="3" s="1"/>
  <c r="L817" i="3" a="1"/>
  <c r="L817" i="3" s="1"/>
  <c r="L818" i="3" a="1"/>
  <c r="L818" i="3" s="1"/>
  <c r="L819" i="3" a="1"/>
  <c r="L819" i="3" s="1"/>
  <c r="L820" i="3" a="1"/>
  <c r="L820" i="3" s="1"/>
  <c r="L821" i="3" a="1"/>
  <c r="L821" i="3" s="1"/>
  <c r="L822" i="3" a="1"/>
  <c r="L822" i="3" s="1"/>
  <c r="L823" i="3" a="1"/>
  <c r="L823" i="3" s="1"/>
  <c r="L824" i="3" a="1"/>
  <c r="L824" i="3" s="1"/>
  <c r="L825" i="3" a="1"/>
  <c r="L825" i="3" s="1"/>
  <c r="L826" i="3" a="1"/>
  <c r="L826" i="3" s="1"/>
  <c r="L827" i="3" a="1"/>
  <c r="L827" i="3" s="1"/>
  <c r="L828" i="3" a="1"/>
  <c r="L828" i="3" s="1"/>
  <c r="L829" i="3" a="1"/>
  <c r="L829" i="3" s="1"/>
  <c r="L830" i="3" a="1"/>
  <c r="L830" i="3" s="1"/>
  <c r="L831" i="3" a="1"/>
  <c r="L831" i="3" s="1"/>
  <c r="L832" i="3" a="1"/>
  <c r="L832" i="3" s="1"/>
  <c r="L833" i="3" a="1"/>
  <c r="L833" i="3" s="1"/>
  <c r="L834" i="3" a="1"/>
  <c r="L834" i="3" s="1"/>
  <c r="L835" i="3" a="1"/>
  <c r="L835" i="3" s="1"/>
  <c r="L836" i="3" a="1"/>
  <c r="L836" i="3" s="1"/>
  <c r="L837" i="3" a="1"/>
  <c r="L837" i="3" s="1"/>
  <c r="L838" i="3" a="1"/>
  <c r="L838" i="3" s="1"/>
  <c r="L839" i="3" a="1"/>
  <c r="L839" i="3" s="1"/>
  <c r="L840" i="3" a="1"/>
  <c r="L840" i="3" s="1"/>
  <c r="L841" i="3" a="1"/>
  <c r="L841" i="3" s="1"/>
  <c r="L842" i="3" a="1"/>
  <c r="L842" i="3" s="1"/>
  <c r="L843" i="3" a="1"/>
  <c r="L843" i="3" s="1"/>
  <c r="L844" i="3" a="1"/>
  <c r="L844" i="3" s="1"/>
  <c r="L845" i="3" a="1"/>
  <c r="L845" i="3" s="1"/>
  <c r="L846" i="3" a="1"/>
  <c r="L846" i="3" s="1"/>
  <c r="L847" i="3" a="1"/>
  <c r="L847" i="3" s="1"/>
  <c r="L848" i="3" a="1"/>
  <c r="L848" i="3" s="1"/>
  <c r="L849" i="3" a="1"/>
  <c r="L849" i="3" s="1"/>
  <c r="L850" i="3" a="1"/>
  <c r="L850" i="3" s="1"/>
  <c r="L851" i="3" a="1"/>
  <c r="L851" i="3" s="1"/>
  <c r="L852" i="3" a="1"/>
  <c r="L852" i="3" s="1"/>
  <c r="L853" i="3" a="1"/>
  <c r="L853" i="3" s="1"/>
  <c r="L854" i="3" a="1"/>
  <c r="L854" i="3" s="1"/>
  <c r="L855" i="3" a="1"/>
  <c r="L855" i="3" s="1"/>
  <c r="L856" i="3" a="1"/>
  <c r="L856" i="3" s="1"/>
  <c r="L857" i="3" a="1"/>
  <c r="L857" i="3" s="1"/>
  <c r="L858" i="3" a="1"/>
  <c r="L858" i="3" s="1"/>
  <c r="L859" i="3" a="1"/>
  <c r="L859" i="3" s="1"/>
  <c r="L860" i="3" a="1"/>
  <c r="L860" i="3" s="1"/>
  <c r="L861" i="3" a="1"/>
  <c r="L861" i="3" s="1"/>
  <c r="L862" i="3" a="1"/>
  <c r="L862" i="3" s="1"/>
  <c r="L863" i="3" a="1"/>
  <c r="L863" i="3" s="1"/>
  <c r="L864" i="3" a="1"/>
  <c r="L864" i="3" s="1"/>
  <c r="L865" i="3" a="1"/>
  <c r="L865" i="3" s="1"/>
  <c r="L866" i="3" a="1"/>
  <c r="L866" i="3" s="1"/>
  <c r="L867" i="3" a="1"/>
  <c r="L867" i="3" s="1"/>
  <c r="L868" i="3" a="1"/>
  <c r="L868" i="3" s="1"/>
  <c r="L869" i="3" a="1"/>
  <c r="L869" i="3" s="1"/>
  <c r="L870" i="3" a="1"/>
  <c r="L870" i="3" s="1"/>
  <c r="L871" i="3" a="1"/>
  <c r="L871" i="3" s="1"/>
  <c r="L872" i="3" a="1"/>
  <c r="L872" i="3" s="1"/>
  <c r="L873" i="3" a="1"/>
  <c r="L873" i="3" s="1"/>
  <c r="L874" i="3" a="1"/>
  <c r="L874" i="3" s="1"/>
  <c r="L875" i="3" a="1"/>
  <c r="L875" i="3" s="1"/>
  <c r="L876" i="3" a="1"/>
  <c r="L876" i="3" s="1"/>
  <c r="L877" i="3" a="1"/>
  <c r="L877" i="3" s="1"/>
  <c r="L878" i="3" a="1"/>
  <c r="L878" i="3" s="1"/>
  <c r="L879" i="3" a="1"/>
  <c r="L879" i="3"/>
  <c r="L880" i="3" a="1"/>
  <c r="L880" i="3" s="1"/>
  <c r="L881" i="3" a="1"/>
  <c r="L881" i="3" s="1"/>
  <c r="L882" i="3" a="1"/>
  <c r="L882" i="3" s="1"/>
  <c r="L883" i="3" a="1"/>
  <c r="L883" i="3"/>
  <c r="L884" i="3" a="1"/>
  <c r="L884" i="3" s="1"/>
  <c r="L885" i="3" a="1"/>
  <c r="L885" i="3" s="1"/>
  <c r="L886" i="3" a="1"/>
  <c r="L886" i="3" s="1"/>
  <c r="L887" i="3" a="1"/>
  <c r="L887" i="3" s="1"/>
  <c r="L888" i="3" a="1"/>
  <c r="L888" i="3" s="1"/>
  <c r="L889" i="3" a="1"/>
  <c r="L889" i="3" s="1"/>
  <c r="L890" i="3" a="1"/>
  <c r="L890" i="3" s="1"/>
  <c r="L891" i="3" a="1"/>
  <c r="L891" i="3" s="1"/>
  <c r="L892" i="3" a="1"/>
  <c r="L892" i="3" s="1"/>
  <c r="L893" i="3" a="1"/>
  <c r="L893" i="3" s="1"/>
  <c r="L894" i="3" a="1"/>
  <c r="L894" i="3" s="1"/>
  <c r="L895" i="3" a="1"/>
  <c r="L895" i="3" s="1"/>
  <c r="L896" i="3" a="1"/>
  <c r="L896" i="3" s="1"/>
  <c r="L897" i="3" a="1"/>
  <c r="L897" i="3" s="1"/>
  <c r="L898" i="3" a="1"/>
  <c r="L898" i="3" s="1"/>
  <c r="L899" i="3" a="1"/>
  <c r="L899" i="3" s="1"/>
  <c r="L900" i="3" a="1"/>
  <c r="L900" i="3" s="1"/>
  <c r="L901" i="3" a="1"/>
  <c r="L901" i="3" s="1"/>
  <c r="L902" i="3" a="1"/>
  <c r="L902" i="3" s="1"/>
  <c r="L903" i="3" a="1"/>
  <c r="L903" i="3" s="1"/>
  <c r="L904" i="3" a="1"/>
  <c r="L904" i="3" s="1"/>
  <c r="L905" i="3" a="1"/>
  <c r="L905" i="3" s="1"/>
  <c r="L906" i="3" a="1"/>
  <c r="L906" i="3" s="1"/>
  <c r="L907" i="3" a="1"/>
  <c r="L907" i="3" s="1"/>
  <c r="L908" i="3" a="1"/>
  <c r="L908" i="3" s="1"/>
  <c r="L909" i="3" a="1"/>
  <c r="L909" i="3" s="1"/>
  <c r="L910" i="3" a="1"/>
  <c r="L910" i="3" s="1"/>
  <c r="L911" i="3" a="1"/>
  <c r="L911" i="3" s="1"/>
  <c r="L912" i="3" a="1"/>
  <c r="L912" i="3" s="1"/>
  <c r="L913" i="3" a="1"/>
  <c r="L913" i="3" s="1"/>
  <c r="L914" i="3" a="1"/>
  <c r="L914" i="3" s="1"/>
  <c r="L915" i="3" a="1"/>
  <c r="L915" i="3" s="1"/>
  <c r="L916" i="3" a="1"/>
  <c r="L916" i="3" s="1"/>
  <c r="L917" i="3" a="1"/>
  <c r="L917" i="3" s="1"/>
  <c r="L918" i="3" a="1"/>
  <c r="L918" i="3" s="1"/>
  <c r="L919" i="3" a="1"/>
  <c r="L919" i="3" s="1"/>
  <c r="L920" i="3" a="1"/>
  <c r="L920" i="3"/>
  <c r="L921" i="3" a="1"/>
  <c r="L921" i="3" s="1"/>
  <c r="L922" i="3" a="1"/>
  <c r="L922" i="3" s="1"/>
  <c r="L923" i="3" a="1"/>
  <c r="L923" i="3" s="1"/>
  <c r="L924" i="3" a="1"/>
  <c r="L924" i="3" s="1"/>
  <c r="L925" i="3" a="1"/>
  <c r="L925" i="3" s="1"/>
  <c r="L926" i="3" a="1"/>
  <c r="L926" i="3" s="1"/>
  <c r="L927" i="3" a="1"/>
  <c r="L927" i="3" s="1"/>
  <c r="L928" i="3" a="1"/>
  <c r="L928" i="3" s="1"/>
  <c r="L929" i="3" a="1"/>
  <c r="L929" i="3" s="1"/>
  <c r="L930" i="3" a="1"/>
  <c r="L930" i="3" s="1"/>
  <c r="L931" i="3" a="1"/>
  <c r="L931" i="3" s="1"/>
  <c r="L932" i="3" a="1"/>
  <c r="L932" i="3" s="1"/>
  <c r="L933" i="3" a="1"/>
  <c r="L933" i="3" s="1"/>
  <c r="L934" i="3" a="1"/>
  <c r="L934" i="3"/>
  <c r="L935" i="3" a="1"/>
  <c r="L935" i="3" s="1"/>
  <c r="L936" i="3" a="1"/>
  <c r="L936" i="3" s="1"/>
  <c r="L937" i="3" a="1"/>
  <c r="L937" i="3" s="1"/>
  <c r="L938" i="3" a="1"/>
  <c r="L938" i="3" s="1"/>
  <c r="L939" i="3" a="1"/>
  <c r="L939" i="3"/>
  <c r="L940" i="3" a="1"/>
  <c r="L940" i="3" s="1"/>
  <c r="L941" i="3" a="1"/>
  <c r="L941" i="3" s="1"/>
  <c r="L942" i="3" a="1"/>
  <c r="L942" i="3" s="1"/>
  <c r="L943" i="3" a="1"/>
  <c r="L943" i="3" s="1"/>
  <c r="L944" i="3" a="1"/>
  <c r="L944" i="3" s="1"/>
  <c r="L945" i="3" a="1"/>
  <c r="L945" i="3" s="1"/>
  <c r="L946" i="3" a="1"/>
  <c r="L946" i="3" s="1"/>
  <c r="L947" i="3" a="1"/>
  <c r="L947" i="3" s="1"/>
  <c r="L948" i="3" a="1"/>
  <c r="L948" i="3" s="1"/>
  <c r="L949" i="3" a="1"/>
  <c r="L949" i="3" s="1"/>
  <c r="L950" i="3" a="1"/>
  <c r="L950" i="3"/>
  <c r="L951" i="3" a="1"/>
  <c r="L951" i="3" s="1"/>
  <c r="L952" i="3" a="1"/>
  <c r="L952" i="3"/>
  <c r="L953" i="3" a="1"/>
  <c r="L953" i="3" s="1"/>
  <c r="L954" i="3" a="1"/>
  <c r="L954" i="3" s="1"/>
  <c r="L955" i="3" a="1"/>
  <c r="L955" i="3" s="1"/>
  <c r="L956" i="3" a="1"/>
  <c r="L956" i="3" s="1"/>
  <c r="L957" i="3" a="1"/>
  <c r="L957" i="3" s="1"/>
  <c r="L958" i="3" a="1"/>
  <c r="L958" i="3" s="1"/>
  <c r="L959" i="3" a="1"/>
  <c r="L959" i="3" s="1"/>
  <c r="L960" i="3" a="1"/>
  <c r="L960" i="3" s="1"/>
  <c r="L961" i="3" a="1"/>
  <c r="L961" i="3" s="1"/>
  <c r="L962" i="3" a="1"/>
  <c r="L962" i="3" s="1"/>
  <c r="L963" i="3" a="1"/>
  <c r="L963" i="3" s="1"/>
  <c r="L964" i="3" a="1"/>
  <c r="L964" i="3"/>
  <c r="L965" i="3" a="1"/>
  <c r="L965" i="3" s="1"/>
  <c r="L966" i="3" a="1"/>
  <c r="L966" i="3" s="1"/>
  <c r="L967" i="3" a="1"/>
  <c r="L967" i="3" s="1"/>
  <c r="L968" i="3" a="1"/>
  <c r="L968" i="3" s="1"/>
  <c r="L969" i="3" a="1"/>
  <c r="L969" i="3" s="1"/>
  <c r="L970" i="3" a="1"/>
  <c r="L970" i="3" s="1"/>
  <c r="L971" i="3" a="1"/>
  <c r="L971" i="3" s="1"/>
  <c r="L972" i="3" a="1"/>
  <c r="L972" i="3" s="1"/>
  <c r="L973" i="3" a="1"/>
  <c r="L973" i="3" s="1"/>
  <c r="L974" i="3" a="1"/>
  <c r="L974" i="3" s="1"/>
  <c r="L975" i="3" a="1"/>
  <c r="L975" i="3" s="1"/>
  <c r="L976" i="3" a="1"/>
  <c r="L976" i="3" s="1"/>
  <c r="L977" i="3" a="1"/>
  <c r="L977" i="3" s="1"/>
  <c r="L978" i="3" a="1"/>
  <c r="L978" i="3" s="1"/>
  <c r="L979" i="3" a="1"/>
  <c r="L979" i="3" s="1"/>
  <c r="L980" i="3" a="1"/>
  <c r="L980" i="3" s="1"/>
  <c r="L981" i="3" a="1"/>
  <c r="L981" i="3" s="1"/>
  <c r="L982" i="3" a="1"/>
  <c r="L982" i="3" s="1"/>
  <c r="L983" i="3" a="1"/>
  <c r="L983" i="3" s="1"/>
  <c r="L984" i="3" a="1"/>
  <c r="L984" i="3" s="1"/>
  <c r="L985" i="3" a="1"/>
  <c r="L985" i="3" s="1"/>
  <c r="L986" i="3" a="1"/>
  <c r="L986" i="3" s="1"/>
  <c r="L987" i="3" a="1"/>
  <c r="L987" i="3" s="1"/>
  <c r="L988" i="3" a="1"/>
  <c r="L988" i="3" s="1"/>
  <c r="L989" i="3" a="1"/>
  <c r="L989" i="3" s="1"/>
  <c r="L990" i="3" a="1"/>
  <c r="L990" i="3" s="1"/>
  <c r="L991" i="3" a="1"/>
  <c r="L991" i="3" s="1"/>
  <c r="L992" i="3" a="1"/>
  <c r="L992" i="3" s="1"/>
  <c r="L993" i="3" a="1"/>
  <c r="L993" i="3" s="1"/>
  <c r="L994" i="3" a="1"/>
  <c r="L994" i="3" s="1"/>
  <c r="L995" i="3" a="1"/>
  <c r="L995" i="3" s="1"/>
  <c r="L996" i="3" a="1"/>
  <c r="L996" i="3" s="1"/>
  <c r="L997" i="3" a="1"/>
  <c r="L997" i="3" s="1"/>
  <c r="L998" i="3" a="1"/>
  <c r="L998" i="3" s="1"/>
  <c r="L999" i="3" a="1"/>
  <c r="L999" i="3" s="1"/>
  <c r="L1000" i="3" a="1"/>
  <c r="L1000" i="3" s="1"/>
  <c r="L1001" i="3" a="1"/>
  <c r="L1001" i="3" s="1"/>
  <c r="L1002" i="3" a="1"/>
  <c r="L1002" i="3" s="1"/>
  <c r="L1003" i="3" a="1"/>
  <c r="L1003" i="3" s="1"/>
  <c r="L1004" i="3" a="1"/>
  <c r="L1004" i="3" s="1"/>
  <c r="L1005" i="3" a="1"/>
  <c r="L1005" i="3" s="1"/>
  <c r="L1006" i="3" a="1"/>
  <c r="L1006" i="3" s="1"/>
  <c r="L1007" i="3" a="1"/>
  <c r="L1007" i="3" s="1"/>
  <c r="L1008" i="3" a="1"/>
  <c r="L1008" i="3" s="1"/>
  <c r="L1009" i="3" a="1"/>
  <c r="L1009" i="3" s="1"/>
  <c r="L1010" i="3" a="1"/>
  <c r="L1010" i="3" s="1"/>
  <c r="L1011" i="3" a="1"/>
  <c r="L1011" i="3" s="1"/>
  <c r="L1012" i="3" a="1"/>
  <c r="L1012" i="3"/>
  <c r="L1013" i="3" a="1"/>
  <c r="L1013" i="3" s="1"/>
  <c r="L1014" i="3" a="1"/>
  <c r="L1014" i="3" s="1"/>
  <c r="L1015" i="3" a="1"/>
  <c r="L1015" i="3" s="1"/>
  <c r="L1016" i="3" a="1"/>
  <c r="L1016" i="3" s="1"/>
  <c r="L1017" i="3" a="1"/>
  <c r="L1017" i="3" s="1"/>
  <c r="L1018" i="3" a="1"/>
  <c r="L1018" i="3" s="1"/>
  <c r="L1019" i="3" a="1"/>
  <c r="L1019" i="3" s="1"/>
  <c r="L1020" i="3" a="1"/>
  <c r="L1020" i="3" s="1"/>
  <c r="L1021" i="3" a="1"/>
  <c r="L1021" i="3" s="1"/>
  <c r="L1022" i="3" a="1"/>
  <c r="L1022" i="3" s="1"/>
  <c r="L1023" i="3" a="1"/>
  <c r="L1023" i="3" s="1"/>
  <c r="L1024" i="3" a="1"/>
  <c r="L1024" i="3" s="1"/>
  <c r="L1025" i="3" a="1"/>
  <c r="L1025" i="3" s="1"/>
  <c r="L1026" i="3" a="1"/>
  <c r="L1026" i="3" s="1"/>
  <c r="L1027" i="3" a="1"/>
  <c r="L1027" i="3" s="1"/>
  <c r="L1028" i="3" a="1"/>
  <c r="L1028" i="3" s="1"/>
  <c r="L1029" i="3" a="1"/>
  <c r="L1029" i="3" s="1"/>
  <c r="L1030" i="3" a="1"/>
  <c r="L1030" i="3" s="1"/>
  <c r="L1031" i="3" a="1"/>
  <c r="L1031" i="3" s="1"/>
  <c r="L1032" i="3" a="1"/>
  <c r="L1032" i="3" s="1"/>
  <c r="L1033" i="3" a="1"/>
  <c r="L1033" i="3" s="1"/>
  <c r="L1034" i="3" a="1"/>
  <c r="L1034" i="3" s="1"/>
  <c r="L1035" i="3" a="1"/>
  <c r="L1035" i="3" s="1"/>
  <c r="L1036" i="3" a="1"/>
  <c r="L1036" i="3" s="1"/>
  <c r="L1037" i="3" a="1"/>
  <c r="L1037" i="3" s="1"/>
  <c r="L1038" i="3" a="1"/>
  <c r="L1038" i="3" s="1"/>
  <c r="L1039" i="3" a="1"/>
  <c r="L1039" i="3" s="1"/>
  <c r="L1040" i="3" a="1"/>
  <c r="L1040" i="3" s="1"/>
  <c r="L1041" i="3" a="1"/>
  <c r="L1041" i="3" s="1"/>
  <c r="L1042" i="3" a="1"/>
  <c r="L1042" i="3" s="1"/>
  <c r="L1043" i="3" a="1"/>
  <c r="L1043" i="3" s="1"/>
  <c r="L1044" i="3" a="1"/>
  <c r="L1044" i="3" s="1"/>
  <c r="L1045" i="3" a="1"/>
  <c r="L1045" i="3" s="1"/>
  <c r="L1046" i="3" a="1"/>
  <c r="L1046" i="3" s="1"/>
  <c r="L1047" i="3" a="1"/>
  <c r="L1047" i="3" s="1"/>
  <c r="L1048" i="3" a="1"/>
  <c r="L1048" i="3" s="1"/>
  <c r="L1049" i="3" a="1"/>
  <c r="L1049" i="3" s="1"/>
  <c r="L1050" i="3" a="1"/>
  <c r="L1050" i="3" s="1"/>
  <c r="L1051" i="3" a="1"/>
  <c r="L1051" i="3" s="1"/>
  <c r="L1052" i="3" a="1"/>
  <c r="L1052" i="3" s="1"/>
  <c r="L1053" i="3" a="1"/>
  <c r="L1053" i="3" s="1"/>
  <c r="L1054" i="3" a="1"/>
  <c r="L1054" i="3" s="1"/>
  <c r="L1055" i="3" a="1"/>
  <c r="L1055" i="3" s="1"/>
  <c r="L1056" i="3" a="1"/>
  <c r="L1056" i="3" s="1"/>
  <c r="L1057" i="3" a="1"/>
  <c r="L1057" i="3" s="1"/>
  <c r="L1058" i="3" a="1"/>
  <c r="L1058" i="3" s="1"/>
  <c r="L1059" i="3" a="1"/>
  <c r="L1059" i="3" s="1"/>
  <c r="L1060" i="3" a="1"/>
  <c r="L1060" i="3" s="1"/>
  <c r="L1061" i="3" a="1"/>
  <c r="L1061" i="3" s="1"/>
  <c r="L1062" i="3" a="1"/>
  <c r="L1062" i="3" s="1"/>
  <c r="L1063" i="3" a="1"/>
  <c r="L1063" i="3" s="1"/>
  <c r="L1064" i="3" a="1"/>
  <c r="L1064" i="3" s="1"/>
  <c r="L1065" i="3" a="1"/>
  <c r="L1065" i="3" s="1"/>
  <c r="L1066" i="3" a="1"/>
  <c r="L1066" i="3" s="1"/>
  <c r="L1067" i="3" a="1"/>
  <c r="L1067" i="3" s="1"/>
  <c r="L1068" i="3" a="1"/>
  <c r="L1068" i="3" s="1"/>
  <c r="L1069" i="3" a="1"/>
  <c r="L1069" i="3" s="1"/>
  <c r="L1070" i="3" a="1"/>
  <c r="L1070" i="3" s="1"/>
  <c r="L1071" i="3" a="1"/>
  <c r="L1071" i="3" s="1"/>
  <c r="L1072" i="3" a="1"/>
  <c r="L1072" i="3" s="1"/>
  <c r="L1073" i="3" a="1"/>
  <c r="L1073" i="3" s="1"/>
  <c r="L1074" i="3" a="1"/>
  <c r="L1074" i="3" s="1"/>
  <c r="L1075" i="3" a="1"/>
  <c r="L1075" i="3" s="1"/>
  <c r="L1076" i="3" a="1"/>
  <c r="L1076" i="3" s="1"/>
  <c r="L1077" i="3" a="1"/>
  <c r="L1077" i="3" s="1"/>
  <c r="L1078" i="3" a="1"/>
  <c r="L1078" i="3" s="1"/>
  <c r="L1079" i="3" a="1"/>
  <c r="L1079" i="3" s="1"/>
  <c r="L1080" i="3" a="1"/>
  <c r="L1080" i="3" s="1"/>
  <c r="L1081" i="3" a="1"/>
  <c r="L1081" i="3" s="1"/>
  <c r="L1082" i="3" a="1"/>
  <c r="L1082" i="3" s="1"/>
  <c r="L1083" i="3" a="1"/>
  <c r="L1083" i="3" s="1"/>
  <c r="L1084" i="3" a="1"/>
  <c r="L1084" i="3"/>
  <c r="L1085" i="3" a="1"/>
  <c r="L1085" i="3" s="1"/>
  <c r="L1086" i="3" a="1"/>
  <c r="L1086" i="3" s="1"/>
  <c r="L1087" i="3" a="1"/>
  <c r="L1087" i="3" s="1"/>
  <c r="L1088" i="3" a="1"/>
  <c r="L1088" i="3" s="1"/>
  <c r="L1089" i="3" a="1"/>
  <c r="L1089" i="3" s="1"/>
  <c r="L1090" i="3" a="1"/>
  <c r="L1090" i="3" s="1"/>
  <c r="L1091" i="3" a="1"/>
  <c r="L1091" i="3" s="1"/>
  <c r="L1092" i="3" a="1"/>
  <c r="L1092" i="3" s="1"/>
  <c r="L1093" i="3" a="1"/>
  <c r="L1093" i="3" s="1"/>
  <c r="L1094" i="3" a="1"/>
  <c r="L1094" i="3" s="1"/>
  <c r="L1095" i="3" a="1"/>
  <c r="L1095" i="3" s="1"/>
  <c r="L1096" i="3" a="1"/>
  <c r="L1096" i="3" s="1"/>
  <c r="L1097" i="3" a="1"/>
  <c r="L1097" i="3" s="1"/>
  <c r="L1098" i="3" a="1"/>
  <c r="L1098" i="3" s="1"/>
  <c r="L1099" i="3" a="1"/>
  <c r="L1099" i="3" s="1"/>
  <c r="L1100" i="3" a="1"/>
  <c r="L1100" i="3" s="1"/>
  <c r="L1101" i="3" a="1"/>
  <c r="L1101" i="3" s="1"/>
  <c r="L1102" i="3" a="1"/>
  <c r="L1102" i="3" s="1"/>
  <c r="L1103" i="3" a="1"/>
  <c r="L1103" i="3" s="1"/>
  <c r="L1104" i="3" a="1"/>
  <c r="L1104" i="3" s="1"/>
  <c r="L1105" i="3" a="1"/>
  <c r="L1105" i="3" s="1"/>
  <c r="L1106" i="3" a="1"/>
  <c r="L1106" i="3" s="1"/>
  <c r="L1107" i="3" a="1"/>
  <c r="L1107" i="3" s="1"/>
  <c r="L1108" i="3" a="1"/>
  <c r="L1108" i="3" s="1"/>
  <c r="L1109" i="3" a="1"/>
  <c r="L1109" i="3" s="1"/>
  <c r="L1110" i="3" a="1"/>
  <c r="L1110" i="3" s="1"/>
  <c r="L1111" i="3" a="1"/>
  <c r="L1111" i="3" s="1"/>
  <c r="L1112" i="3" a="1"/>
  <c r="L1112" i="3" s="1"/>
  <c r="L1113" i="3" a="1"/>
  <c r="L1113" i="3" s="1"/>
  <c r="L1114" i="3" a="1"/>
  <c r="L1114" i="3" s="1"/>
  <c r="L1115" i="3" a="1"/>
  <c r="L1115" i="3" s="1"/>
  <c r="L1116" i="3" a="1"/>
  <c r="L1116" i="3" s="1"/>
  <c r="L1117" i="3" a="1"/>
  <c r="L1117" i="3" s="1"/>
  <c r="L1118" i="3" a="1"/>
  <c r="L1118" i="3" s="1"/>
  <c r="L1119" i="3" a="1"/>
  <c r="L1119" i="3" s="1"/>
  <c r="L1120" i="3" a="1"/>
  <c r="L1120" i="3" s="1"/>
  <c r="L1121" i="3" a="1"/>
  <c r="L1121" i="3" s="1"/>
  <c r="L1122" i="3" a="1"/>
  <c r="L1122" i="3" s="1"/>
  <c r="L1123" i="3" a="1"/>
  <c r="L1123" i="3" s="1"/>
  <c r="L1124" i="3" a="1"/>
  <c r="L1124" i="3" s="1"/>
  <c r="L1125" i="3" a="1"/>
  <c r="L1125" i="3" s="1"/>
  <c r="L1126" i="3" a="1"/>
  <c r="L1126" i="3" s="1"/>
  <c r="L1127" i="3" a="1"/>
  <c r="L1127" i="3" s="1"/>
  <c r="L1128" i="3" a="1"/>
  <c r="L1128" i="3" s="1"/>
  <c r="L1129" i="3" a="1"/>
  <c r="L1129" i="3" s="1"/>
  <c r="L1130" i="3" a="1"/>
  <c r="L1130" i="3" s="1"/>
  <c r="L1131" i="3" a="1"/>
  <c r="L1131" i="3" s="1"/>
  <c r="L1132" i="3" a="1"/>
  <c r="L1132" i="3" s="1"/>
  <c r="L1133" i="3" a="1"/>
  <c r="L1133" i="3" s="1"/>
  <c r="L1134" i="3" a="1"/>
  <c r="L1134" i="3" s="1"/>
  <c r="L1135" i="3" a="1"/>
  <c r="L1135" i="3" s="1"/>
  <c r="L1136" i="3" a="1"/>
  <c r="L1136" i="3" s="1"/>
  <c r="L1137" i="3" a="1"/>
  <c r="L1137" i="3" s="1"/>
  <c r="L1138" i="3" a="1"/>
  <c r="L1138" i="3" s="1"/>
  <c r="L1139" i="3" a="1"/>
  <c r="L1139" i="3" s="1"/>
  <c r="L1140" i="3" a="1"/>
  <c r="L1140" i="3" s="1"/>
  <c r="L1141" i="3" a="1"/>
  <c r="L1141" i="3" s="1"/>
  <c r="L1142" i="3" a="1"/>
  <c r="L1142" i="3" s="1"/>
  <c r="L1143" i="3" a="1"/>
  <c r="L1143" i="3" s="1"/>
  <c r="L1144" i="3" a="1"/>
  <c r="L1144" i="3" s="1"/>
  <c r="L1145" i="3" a="1"/>
  <c r="L1145" i="3" s="1"/>
  <c r="L1146" i="3" a="1"/>
  <c r="L1146" i="3" s="1"/>
  <c r="L1147" i="3" a="1"/>
  <c r="L1147" i="3" s="1"/>
  <c r="L1148" i="3" a="1"/>
  <c r="L1148" i="3" s="1"/>
  <c r="L1149" i="3" a="1"/>
  <c r="L1149" i="3" s="1"/>
  <c r="L1150" i="3" a="1"/>
  <c r="L1150" i="3" s="1"/>
  <c r="L1151" i="3" a="1"/>
  <c r="L1151" i="3" s="1"/>
  <c r="L1152" i="3" a="1"/>
  <c r="L1152" i="3" s="1"/>
  <c r="L1153" i="3" a="1"/>
  <c r="L1153" i="3" s="1"/>
  <c r="L1154" i="3" a="1"/>
  <c r="L1154" i="3" s="1"/>
  <c r="L1155" i="3" a="1"/>
  <c r="L1155" i="3" s="1"/>
  <c r="L1156" i="3" a="1"/>
  <c r="L1156" i="3" s="1"/>
  <c r="L1157" i="3" a="1"/>
  <c r="L1157" i="3" s="1"/>
  <c r="L1158" i="3" a="1"/>
  <c r="L1158" i="3" s="1"/>
  <c r="L1159" i="3" a="1"/>
  <c r="L1159" i="3" s="1"/>
  <c r="L1160" i="3" a="1"/>
  <c r="L1160" i="3" s="1"/>
  <c r="L1161" i="3" a="1"/>
  <c r="L1161" i="3" s="1"/>
  <c r="L1162" i="3" a="1"/>
  <c r="L1162" i="3" s="1"/>
  <c r="L1163" i="3" a="1"/>
  <c r="L1163" i="3" s="1"/>
  <c r="L1164" i="3" a="1"/>
  <c r="L1164" i="3" s="1"/>
  <c r="L1165" i="3" a="1"/>
  <c r="L1165" i="3" s="1"/>
  <c r="L1166" i="3" a="1"/>
  <c r="L1166" i="3" s="1"/>
  <c r="L1167" i="3" a="1"/>
  <c r="L1167" i="3" s="1"/>
  <c r="L1168" i="3" a="1"/>
  <c r="L1168" i="3" s="1"/>
  <c r="L1169" i="3" a="1"/>
  <c r="L1169" i="3" s="1"/>
  <c r="L1170" i="3" a="1"/>
  <c r="L1170" i="3" s="1"/>
  <c r="L1171" i="3" a="1"/>
  <c r="L1171" i="3" s="1"/>
  <c r="L1172" i="3" a="1"/>
  <c r="L1172" i="3" s="1"/>
  <c r="L1173" i="3" a="1"/>
  <c r="L1173" i="3" s="1"/>
  <c r="L1174" i="3" a="1"/>
  <c r="L1174" i="3" s="1"/>
  <c r="L1175" i="3" a="1"/>
  <c r="L1175" i="3" s="1"/>
  <c r="L1176" i="3" a="1"/>
  <c r="L1176" i="3" s="1"/>
  <c r="L1177" i="3" a="1"/>
  <c r="L1177" i="3" s="1"/>
  <c r="L1178" i="3" a="1"/>
  <c r="L1178" i="3" s="1"/>
  <c r="L1179" i="3" a="1"/>
  <c r="L1179" i="3" s="1"/>
  <c r="L1180" i="3" a="1"/>
  <c r="L1180" i="3" s="1"/>
  <c r="L1181" i="3" a="1"/>
  <c r="L1181" i="3" s="1"/>
  <c r="L1182" i="3" a="1"/>
  <c r="L1182" i="3" s="1"/>
  <c r="L1183" i="3" a="1"/>
  <c r="L1183" i="3" s="1"/>
  <c r="L1184" i="3" a="1"/>
  <c r="L1184" i="3" s="1"/>
  <c r="L1185" i="3" a="1"/>
  <c r="L1185" i="3" s="1"/>
  <c r="L1186" i="3" a="1"/>
  <c r="L1186" i="3" s="1"/>
  <c r="L1187" i="3" a="1"/>
  <c r="L1187" i="3" s="1"/>
  <c r="L1188" i="3" a="1"/>
  <c r="L1188" i="3" s="1"/>
  <c r="L1189" i="3" a="1"/>
  <c r="L1189" i="3" s="1"/>
  <c r="L1190" i="3" a="1"/>
  <c r="L1190" i="3" s="1"/>
  <c r="L1191" i="3" a="1"/>
  <c r="L1191" i="3" s="1"/>
  <c r="L1192" i="3" a="1"/>
  <c r="L1192" i="3" s="1"/>
  <c r="L1193" i="3" a="1"/>
  <c r="L1193" i="3" s="1"/>
  <c r="L1194" i="3" a="1"/>
  <c r="L1194" i="3" s="1"/>
  <c r="L1195" i="3" a="1"/>
  <c r="L1195" i="3" s="1"/>
  <c r="L1196" i="3" a="1"/>
  <c r="L1196" i="3" s="1"/>
  <c r="L1197" i="3" a="1"/>
  <c r="L1197" i="3" s="1"/>
  <c r="L1198" i="3" a="1"/>
  <c r="L1198" i="3" s="1"/>
  <c r="L1199" i="3" a="1"/>
  <c r="L1199" i="3" s="1"/>
  <c r="L1200" i="3" a="1"/>
  <c r="L1200" i="3" s="1"/>
  <c r="L1201" i="3" a="1"/>
  <c r="L1201" i="3" s="1"/>
  <c r="L1202" i="3" a="1"/>
  <c r="L1202" i="3" s="1"/>
  <c r="L1203" i="3" a="1"/>
  <c r="L1203" i="3" s="1"/>
  <c r="L1204" i="3" a="1"/>
  <c r="L1204" i="3" s="1"/>
  <c r="L1205" i="3" a="1"/>
  <c r="L1205" i="3" s="1"/>
  <c r="L1206" i="3" a="1"/>
  <c r="L1206" i="3" s="1"/>
  <c r="L1207" i="3" a="1"/>
  <c r="L1207" i="3" s="1"/>
  <c r="L1208" i="3" a="1"/>
  <c r="L1208" i="3" s="1"/>
  <c r="L1209" i="3" a="1"/>
  <c r="L1209" i="3" s="1"/>
  <c r="L1210" i="3" a="1"/>
  <c r="L1210" i="3" s="1"/>
  <c r="L1211" i="3" a="1"/>
  <c r="L1211" i="3" s="1"/>
  <c r="L1212" i="3" a="1"/>
  <c r="L1212" i="3" s="1"/>
  <c r="L1213" i="3" a="1"/>
  <c r="L1213" i="3" s="1"/>
  <c r="L1214" i="3" a="1"/>
  <c r="L1214" i="3" s="1"/>
  <c r="L1215" i="3" a="1"/>
  <c r="L1215" i="3" s="1"/>
  <c r="L1216" i="3" a="1"/>
  <c r="L1216" i="3" s="1"/>
  <c r="L1217" i="3" a="1"/>
  <c r="L1217" i="3" s="1"/>
  <c r="L1218" i="3" a="1"/>
  <c r="L1218" i="3" s="1"/>
  <c r="L1219" i="3" a="1"/>
  <c r="L1219" i="3" s="1"/>
  <c r="L1220" i="3" a="1"/>
  <c r="L1220" i="3" s="1"/>
  <c r="L1221" i="3" a="1"/>
  <c r="L1221" i="3" s="1"/>
  <c r="L1222" i="3" a="1"/>
  <c r="L1222" i="3" s="1"/>
  <c r="L1223" i="3" a="1"/>
  <c r="L1223" i="3" s="1"/>
  <c r="L1224" i="3" a="1"/>
  <c r="L1224" i="3" s="1"/>
  <c r="L1225" i="3" a="1"/>
  <c r="L1225" i="3" s="1"/>
  <c r="L1226" i="3" a="1"/>
  <c r="L1226" i="3" s="1"/>
  <c r="L1227" i="3" a="1"/>
  <c r="L1227" i="3" s="1"/>
  <c r="L1228" i="3" a="1"/>
  <c r="L1228" i="3" s="1"/>
  <c r="L1229" i="3" a="1"/>
  <c r="L1229" i="3" s="1"/>
  <c r="L1230" i="3" a="1"/>
  <c r="L1230" i="3" s="1"/>
  <c r="L1231" i="3" a="1"/>
  <c r="L1231" i="3" s="1"/>
  <c r="L1232" i="3" a="1"/>
  <c r="L1232" i="3" s="1"/>
  <c r="L1233" i="3" a="1"/>
  <c r="L1233" i="3" s="1"/>
  <c r="L1234" i="3" a="1"/>
  <c r="L1234" i="3" s="1"/>
  <c r="L1235" i="3" a="1"/>
  <c r="L1235" i="3" s="1"/>
  <c r="L1236" i="3" a="1"/>
  <c r="L1236" i="3" s="1"/>
  <c r="L1237" i="3" a="1"/>
  <c r="L1237" i="3" s="1"/>
  <c r="L1238" i="3" a="1"/>
  <c r="L1238" i="3" s="1"/>
  <c r="L1239" i="3" a="1"/>
  <c r="L1239" i="3"/>
  <c r="L1240" i="3" a="1"/>
  <c r="L1240" i="3" s="1"/>
  <c r="L1241" i="3" a="1"/>
  <c r="L1241" i="3" s="1"/>
  <c r="L1242" i="3" a="1"/>
  <c r="L1242" i="3" s="1"/>
  <c r="L1243" i="3" a="1"/>
  <c r="L1243" i="3" s="1"/>
  <c r="L1244" i="3" a="1"/>
  <c r="L1244" i="3" s="1"/>
  <c r="L1245" i="3" a="1"/>
  <c r="L1245" i="3" s="1"/>
  <c r="L1246" i="3" a="1"/>
  <c r="L1246" i="3" s="1"/>
  <c r="L1247" i="3" a="1"/>
  <c r="L1247" i="3" s="1"/>
  <c r="L1248" i="3" a="1"/>
  <c r="L1248" i="3" s="1"/>
  <c r="L1249" i="3" a="1"/>
  <c r="L1249" i="3" s="1"/>
  <c r="L1250" i="3" a="1"/>
  <c r="L1250" i="3" s="1"/>
  <c r="L1251" i="3" a="1"/>
  <c r="L1251" i="3" s="1"/>
  <c r="L1252" i="3" a="1"/>
  <c r="L1252" i="3" s="1"/>
  <c r="L1253" i="3" a="1"/>
  <c r="L1253" i="3" s="1"/>
  <c r="L1254" i="3" a="1"/>
  <c r="L1254" i="3" s="1"/>
  <c r="L1255" i="3" a="1"/>
  <c r="L1255" i="3" s="1"/>
  <c r="L1256" i="3" a="1"/>
  <c r="L1256" i="3" s="1"/>
  <c r="L1257" i="3" a="1"/>
  <c r="L1257" i="3" s="1"/>
  <c r="L1258" i="3" a="1"/>
  <c r="L1258" i="3" s="1"/>
  <c r="L1259" i="3" a="1"/>
  <c r="L1259" i="3" s="1"/>
  <c r="L1260" i="3" a="1"/>
  <c r="L1260" i="3" s="1"/>
  <c r="L1261" i="3" a="1"/>
  <c r="L1261" i="3" s="1"/>
  <c r="L1262" i="3" a="1"/>
  <c r="L1262" i="3" s="1"/>
  <c r="L1263" i="3" a="1"/>
  <c r="L1263" i="3" s="1"/>
  <c r="L1264" i="3" a="1"/>
  <c r="L1264" i="3" s="1"/>
  <c r="L1265" i="3" a="1"/>
  <c r="L1265" i="3" s="1"/>
  <c r="L1266" i="3" a="1"/>
  <c r="L1266" i="3" s="1"/>
  <c r="L1267" i="3" a="1"/>
  <c r="L1267" i="3" s="1"/>
  <c r="L1268" i="3" a="1"/>
  <c r="L1268" i="3" s="1"/>
  <c r="L1269" i="3" a="1"/>
  <c r="L1269" i="3" s="1"/>
  <c r="L1270" i="3" a="1"/>
  <c r="L1270" i="3" s="1"/>
  <c r="L1271" i="3" a="1"/>
  <c r="L1271" i="3" s="1"/>
  <c r="L1272" i="3" a="1"/>
  <c r="L1272" i="3" s="1"/>
  <c r="L1273" i="3" a="1"/>
  <c r="L1273" i="3" s="1"/>
  <c r="L1274" i="3" a="1"/>
  <c r="L1274" i="3" s="1"/>
  <c r="L1275" i="3" a="1"/>
  <c r="L1275" i="3" s="1"/>
  <c r="L1276" i="3" a="1"/>
  <c r="L1276" i="3" s="1"/>
  <c r="L1277" i="3" a="1"/>
  <c r="L1277" i="3"/>
  <c r="L1278" i="3" a="1"/>
  <c r="L1278" i="3" s="1"/>
  <c r="L1279" i="3" a="1"/>
  <c r="L1279" i="3" s="1"/>
  <c r="L1280" i="3" a="1"/>
  <c r="L1280" i="3" s="1"/>
  <c r="L1281" i="3" a="1"/>
  <c r="L1281" i="3" s="1"/>
  <c r="L1282" i="3" a="1"/>
  <c r="L1282" i="3" s="1"/>
  <c r="L1283" i="3" a="1"/>
  <c r="L1283" i="3" s="1"/>
  <c r="L1284" i="3" a="1"/>
  <c r="L1284" i="3" s="1"/>
  <c r="L1285" i="3" a="1"/>
  <c r="L1285" i="3"/>
  <c r="L1286" i="3" a="1"/>
  <c r="L1286" i="3" s="1"/>
  <c r="L1287" i="3" a="1"/>
  <c r="L1287" i="3" s="1"/>
  <c r="L1288" i="3" a="1"/>
  <c r="L1288" i="3" s="1"/>
  <c r="L1289" i="3" a="1"/>
  <c r="L1289" i="3" s="1"/>
  <c r="L1290" i="3" a="1"/>
  <c r="L1290" i="3" s="1"/>
  <c r="L1291" i="3" a="1"/>
  <c r="L1291" i="3" s="1"/>
  <c r="L1292" i="3" a="1"/>
  <c r="L1292" i="3" s="1"/>
  <c r="L1293" i="3" a="1"/>
  <c r="L1293" i="3" s="1"/>
  <c r="L1294" i="3" a="1"/>
  <c r="L1294" i="3" s="1"/>
  <c r="L1295" i="3" a="1"/>
  <c r="L1295" i="3" s="1"/>
  <c r="L1296" i="3" a="1"/>
  <c r="L1296" i="3" s="1"/>
  <c r="L1297" i="3" a="1"/>
  <c r="L1297" i="3" s="1"/>
  <c r="L1298" i="3" a="1"/>
  <c r="L1298" i="3" s="1"/>
  <c r="L1299" i="3" a="1"/>
  <c r="L1299" i="3" s="1"/>
  <c r="L1300" i="3" a="1"/>
  <c r="L1300" i="3" s="1"/>
  <c r="L1301" i="3" a="1"/>
  <c r="L1301" i="3" s="1"/>
  <c r="L1302" i="3" a="1"/>
  <c r="L1302" i="3" s="1"/>
  <c r="L1303" i="3" a="1"/>
  <c r="L1303" i="3" s="1"/>
  <c r="L1304" i="3" a="1"/>
  <c r="L1304" i="3" s="1"/>
  <c r="L1305" i="3" a="1"/>
  <c r="L1305" i="3" s="1"/>
  <c r="L1306" i="3" a="1"/>
  <c r="L1306" i="3" s="1"/>
  <c r="L1307" i="3" a="1"/>
  <c r="L1307" i="3" s="1"/>
  <c r="L1308" i="3" a="1"/>
  <c r="L1308" i="3" s="1"/>
  <c r="L1309" i="3" a="1"/>
  <c r="L1309" i="3" s="1"/>
  <c r="L1310" i="3" a="1"/>
  <c r="L1310" i="3" s="1"/>
  <c r="L1311" i="3" a="1"/>
  <c r="L1311" i="3" s="1"/>
  <c r="L1312" i="3" a="1"/>
  <c r="L1312" i="3" s="1"/>
  <c r="L1313" i="3" a="1"/>
  <c r="L1313" i="3" s="1"/>
  <c r="L1314" i="3" a="1"/>
  <c r="L1314" i="3" s="1"/>
  <c r="L1315" i="3" a="1"/>
  <c r="L1315" i="3" s="1"/>
  <c r="L1316" i="3" a="1"/>
  <c r="L1316" i="3" s="1"/>
  <c r="L1317" i="3" a="1"/>
  <c r="L1317" i="3" s="1"/>
  <c r="L1318" i="3" a="1"/>
  <c r="L1318" i="3" s="1"/>
  <c r="L1319" i="3" a="1"/>
  <c r="L1319" i="3" s="1"/>
  <c r="L1320" i="3" a="1"/>
  <c r="L1320" i="3" s="1"/>
  <c r="L1321" i="3" a="1"/>
  <c r="L1321" i="3" s="1"/>
  <c r="L1322" i="3" a="1"/>
  <c r="L1322" i="3" s="1"/>
  <c r="L1323" i="3" a="1"/>
  <c r="L1323" i="3"/>
  <c r="L1324" i="3" a="1"/>
  <c r="L1324" i="3" s="1"/>
  <c r="L1325" i="3" a="1"/>
  <c r="L1325" i="3" s="1"/>
  <c r="L1326" i="3" a="1"/>
  <c r="L1326" i="3" s="1"/>
  <c r="L1327" i="3" a="1"/>
  <c r="L1327" i="3" s="1"/>
  <c r="L1328" i="3" a="1"/>
  <c r="L1328" i="3" s="1"/>
  <c r="L1329" i="3" a="1"/>
  <c r="L1329" i="3" s="1"/>
  <c r="L1330" i="3" a="1"/>
  <c r="L1330" i="3" s="1"/>
  <c r="L1331" i="3" a="1"/>
  <c r="L1331" i="3" s="1"/>
  <c r="L1332" i="3" a="1"/>
  <c r="L1332" i="3" s="1"/>
  <c r="L1333" i="3" a="1"/>
  <c r="L1333" i="3" s="1"/>
  <c r="L1334" i="3" a="1"/>
  <c r="L1334" i="3" s="1"/>
  <c r="L1335" i="3" a="1"/>
  <c r="L1335" i="3" s="1"/>
  <c r="L1336" i="3" a="1"/>
  <c r="L1336" i="3" s="1"/>
  <c r="L1337" i="3" a="1"/>
  <c r="L1337" i="3"/>
  <c r="L1338" i="3" a="1"/>
  <c r="L1338" i="3" s="1"/>
  <c r="L1339" i="3" a="1"/>
  <c r="L1339" i="3" s="1"/>
  <c r="L1340" i="3" a="1"/>
  <c r="L1340" i="3" s="1"/>
  <c r="L1341" i="3" a="1"/>
  <c r="L1341" i="3" s="1"/>
  <c r="L1342" i="3" a="1"/>
  <c r="L1342" i="3" s="1"/>
  <c r="L1343" i="3" a="1"/>
  <c r="L1343" i="3" s="1"/>
  <c r="L1344" i="3" a="1"/>
  <c r="L1344" i="3" s="1"/>
  <c r="L1345" i="3" a="1"/>
  <c r="L1345" i="3" s="1"/>
  <c r="L1346" i="3" a="1"/>
  <c r="L1346" i="3" s="1"/>
  <c r="L1347" i="3" a="1"/>
  <c r="L1347" i="3" s="1"/>
  <c r="L1348" i="3" a="1"/>
  <c r="L1348" i="3" s="1"/>
  <c r="L1349" i="3" a="1"/>
  <c r="L1349" i="3" s="1"/>
  <c r="L1350" i="3" a="1"/>
  <c r="L1350" i="3" s="1"/>
  <c r="L1351" i="3" a="1"/>
  <c r="L1351" i="3" s="1"/>
  <c r="L1352" i="3" a="1"/>
  <c r="L1352" i="3" s="1"/>
  <c r="L1353" i="3" a="1"/>
  <c r="L1353" i="3" s="1"/>
  <c r="L1354" i="3" a="1"/>
  <c r="L1354" i="3" s="1"/>
  <c r="L1355" i="3" a="1"/>
  <c r="L1355" i="3" s="1"/>
  <c r="L1356" i="3" a="1"/>
  <c r="L1356" i="3" s="1"/>
  <c r="L1357" i="3" a="1"/>
  <c r="L1357" i="3" s="1"/>
  <c r="L1358" i="3" a="1"/>
  <c r="L1358" i="3" s="1"/>
  <c r="L1359" i="3" a="1"/>
  <c r="L1359" i="3" s="1"/>
  <c r="L1360" i="3" a="1"/>
  <c r="L1360" i="3" s="1"/>
  <c r="L1361" i="3" a="1"/>
  <c r="L1361" i="3" s="1"/>
  <c r="L1362" i="3" a="1"/>
  <c r="L1362" i="3" s="1"/>
  <c r="L1363" i="3" a="1"/>
  <c r="L1363" i="3" s="1"/>
  <c r="L1364" i="3" a="1"/>
  <c r="L1364" i="3" s="1"/>
  <c r="L1365" i="3" a="1"/>
  <c r="L1365" i="3" s="1"/>
  <c r="L1366" i="3" a="1"/>
  <c r="L1366" i="3" s="1"/>
  <c r="L1367" i="3" a="1"/>
  <c r="L1367" i="3" s="1"/>
  <c r="L1368" i="3" a="1"/>
  <c r="L1368" i="3" s="1"/>
  <c r="L1369" i="3" a="1"/>
  <c r="L1369" i="3" s="1"/>
  <c r="L1370" i="3" a="1"/>
  <c r="L1370" i="3" s="1"/>
  <c r="L1371" i="3" a="1"/>
  <c r="L1371" i="3" s="1"/>
  <c r="L1372" i="3" a="1"/>
  <c r="L1372" i="3" s="1"/>
  <c r="L1373" i="3" a="1"/>
  <c r="L1373" i="3" s="1"/>
  <c r="L1374" i="3" a="1"/>
  <c r="L1374" i="3" s="1"/>
  <c r="L1375" i="3" a="1"/>
  <c r="L1375" i="3" s="1"/>
  <c r="L1376" i="3" a="1"/>
  <c r="L1376" i="3" s="1"/>
  <c r="L1377" i="3" a="1"/>
  <c r="L1377" i="3" s="1"/>
  <c r="L1378" i="3" a="1"/>
  <c r="L1378" i="3" s="1"/>
  <c r="L1379" i="3" a="1"/>
  <c r="L1379" i="3" s="1"/>
  <c r="L1380" i="3" a="1"/>
  <c r="L1380" i="3" s="1"/>
  <c r="L1381" i="3" a="1"/>
  <c r="L1381" i="3" s="1"/>
  <c r="L1382" i="3" a="1"/>
  <c r="L1382" i="3" s="1"/>
  <c r="L1383" i="3" a="1"/>
  <c r="L1383" i="3" s="1"/>
  <c r="L1384" i="3" a="1"/>
  <c r="L1384" i="3" s="1"/>
  <c r="L1385" i="3" a="1"/>
  <c r="L1385" i="3" s="1"/>
  <c r="L1386" i="3" a="1"/>
  <c r="L1386" i="3" s="1"/>
  <c r="L1387" i="3" a="1"/>
  <c r="L1387" i="3" s="1"/>
  <c r="L1388" i="3" a="1"/>
  <c r="L1388" i="3" s="1"/>
  <c r="L1389" i="3" a="1"/>
  <c r="L1389" i="3" s="1"/>
  <c r="L1390" i="3" a="1"/>
  <c r="L1390" i="3" s="1"/>
  <c r="L1391" i="3" a="1"/>
  <c r="L1391" i="3" s="1"/>
  <c r="L1392" i="3" a="1"/>
  <c r="L1392" i="3" s="1"/>
  <c r="L1393" i="3" a="1"/>
  <c r="L1393" i="3" s="1"/>
  <c r="L1394" i="3" a="1"/>
  <c r="L1394" i="3" s="1"/>
  <c r="L1395" i="3" a="1"/>
  <c r="L1395" i="3" s="1"/>
  <c r="L1396" i="3" a="1"/>
  <c r="L1396" i="3" s="1"/>
  <c r="L1397" i="3" a="1"/>
  <c r="L1397" i="3" s="1"/>
  <c r="L1398" i="3" a="1"/>
  <c r="L1398" i="3" s="1"/>
  <c r="L1399" i="3" a="1"/>
  <c r="L1399" i="3" s="1"/>
  <c r="L1400" i="3" a="1"/>
  <c r="L1400" i="3" s="1"/>
  <c r="L1401" i="3" a="1"/>
  <c r="L1401" i="3" s="1"/>
  <c r="L1402" i="3" a="1"/>
  <c r="L1402" i="3" s="1"/>
  <c r="L1403" i="3" a="1"/>
  <c r="L1403" i="3" s="1"/>
  <c r="L1404" i="3" a="1"/>
  <c r="L1404" i="3" s="1"/>
  <c r="L1405" i="3" a="1"/>
  <c r="L1405" i="3" s="1"/>
  <c r="L1406" i="3" a="1"/>
  <c r="L1406" i="3" s="1"/>
  <c r="L1407" i="3" a="1"/>
  <c r="L1407" i="3" s="1"/>
  <c r="L1408" i="3" a="1"/>
  <c r="L1408" i="3" s="1"/>
  <c r="L1409" i="3" a="1"/>
  <c r="L1409" i="3" s="1"/>
  <c r="L1410" i="3" a="1"/>
  <c r="L1410" i="3" s="1"/>
  <c r="L1411" i="3" a="1"/>
  <c r="L1411" i="3" s="1"/>
  <c r="L1412" i="3" a="1"/>
  <c r="L1412" i="3" s="1"/>
  <c r="L1413" i="3" a="1"/>
  <c r="L1413" i="3" s="1"/>
  <c r="L1414" i="3" a="1"/>
  <c r="L1414" i="3" s="1"/>
  <c r="L1415" i="3" a="1"/>
  <c r="L1415" i="3" s="1"/>
  <c r="L1416" i="3" a="1"/>
  <c r="L1416" i="3" s="1"/>
  <c r="L1417" i="3" a="1"/>
  <c r="L1417" i="3" s="1"/>
  <c r="L1418" i="3" a="1"/>
  <c r="L1418" i="3" s="1"/>
  <c r="L1419" i="3" a="1"/>
  <c r="L1419" i="3" s="1"/>
  <c r="L1420" i="3" a="1"/>
  <c r="L1420" i="3" s="1"/>
  <c r="L1421" i="3" a="1"/>
  <c r="L1421" i="3" s="1"/>
  <c r="L1422" i="3" a="1"/>
  <c r="L1422" i="3" s="1"/>
  <c r="L1423" i="3" a="1"/>
  <c r="L1423" i="3" s="1"/>
  <c r="L1424" i="3" a="1"/>
  <c r="L1424" i="3" s="1"/>
  <c r="L1425" i="3" a="1"/>
  <c r="L1425" i="3" s="1"/>
  <c r="L1426" i="3" a="1"/>
  <c r="L1426" i="3" s="1"/>
  <c r="L1427" i="3" a="1"/>
  <c r="L1427" i="3" s="1"/>
  <c r="L1428" i="3" a="1"/>
  <c r="L1428" i="3" s="1"/>
  <c r="L1429" i="3" a="1"/>
  <c r="L1429" i="3" s="1"/>
  <c r="L1430" i="3" a="1"/>
  <c r="L1430" i="3" s="1"/>
  <c r="L1431" i="3" a="1"/>
  <c r="L1431" i="3" s="1"/>
  <c r="L1432" i="3" a="1"/>
  <c r="L1432" i="3" s="1"/>
  <c r="L1433" i="3" a="1"/>
  <c r="L1433" i="3" s="1"/>
  <c r="L1434" i="3" a="1"/>
  <c r="L1434" i="3" s="1"/>
  <c r="L1435" i="3" a="1"/>
  <c r="L1435" i="3" s="1"/>
  <c r="L1436" i="3" a="1"/>
  <c r="L1436" i="3" s="1"/>
  <c r="L1437" i="3" a="1"/>
  <c r="L1437" i="3" s="1"/>
  <c r="L1438" i="3" a="1"/>
  <c r="L1438" i="3" s="1"/>
  <c r="L1439" i="3" a="1"/>
  <c r="L1439" i="3" s="1"/>
  <c r="L1440" i="3" a="1"/>
  <c r="L1440" i="3" s="1"/>
  <c r="L1441" i="3" a="1"/>
  <c r="L1441" i="3" s="1"/>
  <c r="L1442" i="3" a="1"/>
  <c r="L1442" i="3" s="1"/>
  <c r="L1443" i="3" a="1"/>
  <c r="L1443" i="3" s="1"/>
  <c r="L1444" i="3" a="1"/>
  <c r="L1444" i="3" s="1"/>
  <c r="L1445" i="3" a="1"/>
  <c r="L1445" i="3" s="1"/>
  <c r="L1446" i="3" a="1"/>
  <c r="L1446" i="3" s="1"/>
  <c r="L1447" i="3" a="1"/>
  <c r="L1447" i="3" s="1"/>
  <c r="L1448" i="3" a="1"/>
  <c r="L1448" i="3" s="1"/>
  <c r="L1449" i="3" a="1"/>
  <c r="L1449" i="3" s="1"/>
  <c r="L1450" i="3" a="1"/>
  <c r="L1450" i="3" s="1"/>
  <c r="L1451" i="3" a="1"/>
  <c r="L1451" i="3" s="1"/>
  <c r="L1452" i="3" a="1"/>
  <c r="L1452" i="3" s="1"/>
  <c r="L1453" i="3" a="1"/>
  <c r="L1453" i="3" s="1"/>
  <c r="L1454" i="3" a="1"/>
  <c r="L1454" i="3" s="1"/>
  <c r="L1455" i="3" a="1"/>
  <c r="L1455" i="3" s="1"/>
  <c r="L1456" i="3" a="1"/>
  <c r="L1456" i="3" s="1"/>
  <c r="L1457" i="3" a="1"/>
  <c r="L1457" i="3" s="1"/>
  <c r="L1458" i="3" a="1"/>
  <c r="L1458" i="3" s="1"/>
  <c r="L1459" i="3" a="1"/>
  <c r="L1459" i="3" s="1"/>
  <c r="L1460" i="3" a="1"/>
  <c r="L1460" i="3"/>
  <c r="L1461" i="3" a="1"/>
  <c r="L1461" i="3" s="1"/>
  <c r="L1462" i="3" a="1"/>
  <c r="L1462" i="3" s="1"/>
  <c r="L1463" i="3" a="1"/>
  <c r="L1463" i="3" s="1"/>
  <c r="L1464" i="3" a="1"/>
  <c r="L1464" i="3" s="1"/>
  <c r="L1465" i="3" a="1"/>
  <c r="L1465" i="3" s="1"/>
  <c r="L1466" i="3" a="1"/>
  <c r="L1466" i="3" s="1"/>
  <c r="L1467" i="3" a="1"/>
  <c r="L1467" i="3" s="1"/>
  <c r="L1468" i="3" a="1"/>
  <c r="L1468" i="3" s="1"/>
  <c r="L1469" i="3" a="1"/>
  <c r="L1469" i="3" s="1"/>
  <c r="L1470" i="3" a="1"/>
  <c r="L1470" i="3" s="1"/>
  <c r="L1471" i="3" a="1"/>
  <c r="L1471" i="3" s="1"/>
  <c r="L1472" i="3" a="1"/>
  <c r="L1472" i="3" s="1"/>
  <c r="L1473" i="3" a="1"/>
  <c r="L1473" i="3" s="1"/>
  <c r="L1474" i="3" a="1"/>
  <c r="L1474" i="3" s="1"/>
  <c r="L1475" i="3" a="1"/>
  <c r="L1475" i="3" s="1"/>
  <c r="L1476" i="3" a="1"/>
  <c r="L1476" i="3" s="1"/>
  <c r="L1477" i="3" a="1"/>
  <c r="L1477" i="3" s="1"/>
  <c r="L1478" i="3" a="1"/>
  <c r="L1478" i="3" s="1"/>
  <c r="L1479" i="3" a="1"/>
  <c r="L1479" i="3" s="1"/>
  <c r="L1480" i="3" a="1"/>
  <c r="L1480" i="3" s="1"/>
  <c r="L1481" i="3" a="1"/>
  <c r="L1481" i="3" s="1"/>
  <c r="L1482" i="3" a="1"/>
  <c r="L1482" i="3" s="1"/>
  <c r="L1483" i="3" a="1"/>
  <c r="L1483" i="3" s="1"/>
  <c r="L1484" i="3" a="1"/>
  <c r="L1484" i="3"/>
  <c r="L1485" i="3" a="1"/>
  <c r="L1485" i="3" s="1"/>
  <c r="L1486" i="3" a="1"/>
  <c r="L1486" i="3" s="1"/>
  <c r="L1487" i="3" a="1"/>
  <c r="L1487" i="3" s="1"/>
  <c r="L1488" i="3" a="1"/>
  <c r="L1488" i="3" s="1"/>
  <c r="L1489" i="3" a="1"/>
  <c r="L1489" i="3" s="1"/>
  <c r="L1490" i="3" a="1"/>
  <c r="L1490" i="3" s="1"/>
  <c r="L1491" i="3" a="1"/>
  <c r="L1491" i="3" s="1"/>
  <c r="L1492" i="3" a="1"/>
  <c r="L1492" i="3" s="1"/>
  <c r="L1493" i="3" a="1"/>
  <c r="L1493" i="3" s="1"/>
  <c r="L1494" i="3" a="1"/>
  <c r="L1494" i="3" s="1"/>
  <c r="L1495" i="3" a="1"/>
  <c r="L1495" i="3" s="1"/>
  <c r="L1496" i="3" a="1"/>
  <c r="L1496" i="3" s="1"/>
  <c r="L1497" i="3" a="1"/>
  <c r="L1497" i="3" s="1"/>
  <c r="L1498" i="3" a="1"/>
  <c r="L1498" i="3" s="1"/>
  <c r="L1499" i="3" a="1"/>
  <c r="L1499" i="3" s="1"/>
  <c r="L1500" i="3" a="1"/>
  <c r="L1500" i="3" s="1"/>
  <c r="L1501" i="3" a="1"/>
  <c r="L1501" i="3" s="1"/>
  <c r="L1502" i="3" a="1"/>
  <c r="L1502" i="3" s="1"/>
  <c r="L1503" i="3" a="1"/>
  <c r="L1503" i="3" s="1"/>
  <c r="L1504" i="3" a="1"/>
  <c r="L1504" i="3" s="1"/>
  <c r="L1505" i="3" a="1"/>
  <c r="L1505" i="3" s="1"/>
  <c r="L1506" i="3" a="1"/>
  <c r="L1506" i="3" s="1"/>
  <c r="L1507" i="3" a="1"/>
  <c r="L1507" i="3" s="1"/>
  <c r="L1508" i="3" a="1"/>
  <c r="L1508" i="3" s="1"/>
  <c r="L1509" i="3" a="1"/>
  <c r="L1509" i="3" s="1"/>
  <c r="L1510" i="3" a="1"/>
  <c r="L1510" i="3" s="1"/>
  <c r="L1511" i="3" a="1"/>
  <c r="L1511" i="3" s="1"/>
  <c r="L1512" i="3" a="1"/>
  <c r="L1512" i="3" s="1"/>
  <c r="L1513" i="3" a="1"/>
  <c r="L1513" i="3" s="1"/>
  <c r="L1514" i="3" a="1"/>
  <c r="L1514" i="3" s="1"/>
  <c r="L1515" i="3" a="1"/>
  <c r="L1515" i="3" s="1"/>
  <c r="L1516" i="3" a="1"/>
  <c r="L1516" i="3" s="1"/>
  <c r="L1517" i="3" a="1"/>
  <c r="L1517" i="3" s="1"/>
  <c r="L1518" i="3" a="1"/>
  <c r="L1518" i="3" s="1"/>
  <c r="L1519" i="3" a="1"/>
  <c r="L1519" i="3" s="1"/>
  <c r="L1520" i="3" a="1"/>
  <c r="L1520" i="3" s="1"/>
  <c r="L1521" i="3" a="1"/>
  <c r="L1521" i="3" s="1"/>
  <c r="L1522" i="3" a="1"/>
  <c r="L1522" i="3" s="1"/>
  <c r="L1523" i="3" a="1"/>
  <c r="L1523" i="3" s="1"/>
  <c r="L1524" i="3" a="1"/>
  <c r="L1524" i="3" s="1"/>
  <c r="L1525" i="3" a="1"/>
  <c r="L1525" i="3" s="1"/>
  <c r="L1526" i="3" a="1"/>
  <c r="L1526" i="3" s="1"/>
  <c r="L1527" i="3" a="1"/>
  <c r="L1527" i="3" s="1"/>
  <c r="L1528" i="3" a="1"/>
  <c r="L1528" i="3" s="1"/>
  <c r="L1529" i="3" a="1"/>
  <c r="L1529" i="3" s="1"/>
  <c r="L1530" i="3" a="1"/>
  <c r="L1530" i="3" s="1"/>
  <c r="L1531" i="3" a="1"/>
  <c r="L1531" i="3" s="1"/>
  <c r="L1532" i="3" a="1"/>
  <c r="L1532" i="3" s="1"/>
  <c r="L1533" i="3" a="1"/>
  <c r="L1533" i="3" s="1"/>
  <c r="L1534" i="3" a="1"/>
  <c r="L1534" i="3" s="1"/>
  <c r="L1535" i="3" a="1"/>
  <c r="L1535" i="3" s="1"/>
  <c r="L1536" i="3" a="1"/>
  <c r="L1536" i="3" s="1"/>
  <c r="L1537" i="3" a="1"/>
  <c r="L1537" i="3" s="1"/>
  <c r="L1538" i="3" a="1"/>
  <c r="L1538" i="3" s="1"/>
  <c r="L1539" i="3" a="1"/>
  <c r="L1539" i="3" s="1"/>
  <c r="L1540" i="3" a="1"/>
  <c r="L1540" i="3" s="1"/>
  <c r="L1541" i="3" a="1"/>
  <c r="L1541" i="3" s="1"/>
  <c r="L1542" i="3" a="1"/>
  <c r="L1542" i="3" s="1"/>
  <c r="L1543" i="3" a="1"/>
  <c r="L1543" i="3" s="1"/>
  <c r="L1544" i="3" a="1"/>
  <c r="L1544" i="3" s="1"/>
  <c r="L1545" i="3" a="1"/>
  <c r="L1545" i="3" s="1"/>
  <c r="L1546" i="3" a="1"/>
  <c r="L1546" i="3" s="1"/>
  <c r="L1547" i="3" a="1"/>
  <c r="L1547" i="3" s="1"/>
  <c r="L1548" i="3" a="1"/>
  <c r="L1548" i="3" s="1"/>
  <c r="L1549" i="3" a="1"/>
  <c r="L1549" i="3" s="1"/>
  <c r="L1550" i="3" a="1"/>
  <c r="L1550" i="3" s="1"/>
  <c r="L1551" i="3" a="1"/>
  <c r="L1551" i="3" s="1"/>
  <c r="L1552" i="3" a="1"/>
  <c r="L1552" i="3" s="1"/>
  <c r="L1553" i="3" a="1"/>
  <c r="L1553" i="3" s="1"/>
  <c r="L1554" i="3" a="1"/>
  <c r="L1554" i="3" s="1"/>
  <c r="L1555" i="3" a="1"/>
  <c r="L1555" i="3" s="1"/>
  <c r="L1556" i="3" a="1"/>
  <c r="L1556" i="3" s="1"/>
  <c r="L1557" i="3" a="1"/>
  <c r="L1557" i="3" s="1"/>
  <c r="L1558" i="3" a="1"/>
  <c r="L1558" i="3" s="1"/>
  <c r="L1559" i="3" a="1"/>
  <c r="L1559" i="3"/>
  <c r="L1560" i="3" a="1"/>
  <c r="L1560" i="3" s="1"/>
  <c r="L1561" i="3" a="1"/>
  <c r="L1561" i="3" s="1"/>
  <c r="L1562" i="3" a="1"/>
  <c r="L1562" i="3" s="1"/>
  <c r="L1563" i="3" a="1"/>
  <c r="L1563" i="3" s="1"/>
  <c r="L1564" i="3" a="1"/>
  <c r="L1564" i="3" s="1"/>
  <c r="L1565" i="3" a="1"/>
  <c r="L1565" i="3" s="1"/>
  <c r="L1566" i="3" a="1"/>
  <c r="L1566" i="3" s="1"/>
  <c r="L1567" i="3" a="1"/>
  <c r="L1567" i="3" s="1"/>
  <c r="L1568" i="3" a="1"/>
  <c r="L1568" i="3" s="1"/>
  <c r="L1569" i="3" a="1"/>
  <c r="L1569" i="3" s="1"/>
  <c r="L1570" i="3" a="1"/>
  <c r="L1570" i="3" s="1"/>
  <c r="L1571" i="3" a="1"/>
  <c r="L1571" i="3" s="1"/>
  <c r="L1572" i="3" a="1"/>
  <c r="L1572" i="3" s="1"/>
  <c r="L1573" i="3" a="1"/>
  <c r="L1573" i="3" s="1"/>
  <c r="L1574" i="3" a="1"/>
  <c r="L1574" i="3" s="1"/>
  <c r="L1575" i="3" a="1"/>
  <c r="L1575" i="3" s="1"/>
  <c r="L1576" i="3" a="1"/>
  <c r="L1576" i="3" s="1"/>
  <c r="L1577" i="3" a="1"/>
  <c r="L1577" i="3" s="1"/>
  <c r="L1578" i="3" a="1"/>
  <c r="L1578" i="3" s="1"/>
  <c r="L1579" i="3" a="1"/>
  <c r="L1579" i="3" s="1"/>
  <c r="L1580" i="3" a="1"/>
  <c r="L1580" i="3" s="1"/>
  <c r="L1581" i="3" a="1"/>
  <c r="L1581" i="3" s="1"/>
  <c r="L1582" i="3" a="1"/>
  <c r="L1582" i="3" s="1"/>
  <c r="L1583" i="3" a="1"/>
  <c r="L1583" i="3" s="1"/>
  <c r="L1584" i="3" a="1"/>
  <c r="L1584" i="3"/>
  <c r="L1585" i="3" a="1"/>
  <c r="L1585" i="3" s="1"/>
  <c r="L1586" i="3" a="1"/>
  <c r="L1586" i="3" s="1"/>
  <c r="L1587" i="3" a="1"/>
  <c r="L1587" i="3" s="1"/>
  <c r="L1588" i="3" a="1"/>
  <c r="L1588" i="3" s="1"/>
  <c r="L1589" i="3" a="1"/>
  <c r="L1589" i="3" s="1"/>
  <c r="L1590" i="3" a="1"/>
  <c r="L1590" i="3" s="1"/>
  <c r="L1591" i="3" a="1"/>
  <c r="L1591" i="3" s="1"/>
  <c r="L1592" i="3" a="1"/>
  <c r="L1592" i="3" s="1"/>
  <c r="L1593" i="3" a="1"/>
  <c r="L1593" i="3" s="1"/>
  <c r="L1594" i="3" a="1"/>
  <c r="L1594" i="3" s="1"/>
  <c r="L1595" i="3" a="1"/>
  <c r="L1595" i="3" s="1"/>
  <c r="L1596" i="3" a="1"/>
  <c r="L1596" i="3" s="1"/>
  <c r="L1597" i="3" a="1"/>
  <c r="L1597" i="3" s="1"/>
  <c r="L1598" i="3" a="1"/>
  <c r="L1598" i="3" s="1"/>
  <c r="L1599" i="3" a="1"/>
  <c r="L1599" i="3" s="1"/>
  <c r="L1600" i="3" a="1"/>
  <c r="L1600" i="3" s="1"/>
  <c r="L1601" i="3" a="1"/>
  <c r="L1601" i="3" s="1"/>
  <c r="L1602" i="3" a="1"/>
  <c r="L1602" i="3" s="1"/>
  <c r="L1603" i="3" a="1"/>
  <c r="L1603" i="3" s="1"/>
  <c r="L1604" i="3" a="1"/>
  <c r="L1604" i="3" s="1"/>
  <c r="L1605" i="3" a="1"/>
  <c r="L1605" i="3" s="1"/>
  <c r="L1606" i="3" a="1"/>
  <c r="L1606" i="3" s="1"/>
  <c r="L1607" i="3" a="1"/>
  <c r="L1607" i="3" s="1"/>
  <c r="L1608" i="3" a="1"/>
  <c r="L1608" i="3" s="1"/>
  <c r="L1609" i="3" a="1"/>
  <c r="L1609" i="3" s="1"/>
  <c r="L1610" i="3" a="1"/>
  <c r="L1610" i="3" s="1"/>
  <c r="L1611" i="3" a="1"/>
  <c r="L1611" i="3" s="1"/>
  <c r="L1612" i="3" a="1"/>
  <c r="L1612" i="3" s="1"/>
  <c r="L1613" i="3" a="1"/>
  <c r="L1613" i="3" s="1"/>
  <c r="L1614" i="3" a="1"/>
  <c r="L1614" i="3" s="1"/>
  <c r="L1615" i="3" a="1"/>
  <c r="L1615" i="3" s="1"/>
  <c r="L1616" i="3" a="1"/>
  <c r="L1616" i="3" s="1"/>
  <c r="L1617" i="3" a="1"/>
  <c r="L1617" i="3" s="1"/>
  <c r="L1618" i="3" a="1"/>
  <c r="L1618" i="3" s="1"/>
  <c r="L1619" i="3" a="1"/>
  <c r="L1619" i="3" s="1"/>
  <c r="L1620" i="3" a="1"/>
  <c r="L1620" i="3" s="1"/>
  <c r="L1621" i="3" a="1"/>
  <c r="L1621" i="3" s="1"/>
  <c r="L1622" i="3" a="1"/>
  <c r="L1622" i="3" s="1"/>
  <c r="L1623" i="3" a="1"/>
  <c r="L1623" i="3" s="1"/>
  <c r="L1624" i="3" a="1"/>
  <c r="L1624" i="3" s="1"/>
  <c r="L1625" i="3" a="1"/>
  <c r="L1625" i="3" s="1"/>
  <c r="L1626" i="3" a="1"/>
  <c r="L1626" i="3" s="1"/>
  <c r="L1627" i="3" a="1"/>
  <c r="L1627" i="3" s="1"/>
  <c r="L1628" i="3" a="1"/>
  <c r="L1628" i="3" s="1"/>
  <c r="L1629" i="3" a="1"/>
  <c r="L1629" i="3" s="1"/>
  <c r="L1630" i="3" a="1"/>
  <c r="L1630" i="3" s="1"/>
  <c r="L1631" i="3" a="1"/>
  <c r="L1631" i="3" s="1"/>
  <c r="L1632" i="3" a="1"/>
  <c r="L1632" i="3" s="1"/>
  <c r="L1633" i="3" a="1"/>
  <c r="L1633" i="3" s="1"/>
  <c r="L1634" i="3" a="1"/>
  <c r="L1634" i="3" s="1"/>
  <c r="L1635" i="3" a="1"/>
  <c r="L1635" i="3" s="1"/>
  <c r="L1636" i="3" a="1"/>
  <c r="L1636" i="3" s="1"/>
  <c r="L1637" i="3" a="1"/>
  <c r="L1637" i="3" s="1"/>
  <c r="L1638" i="3" a="1"/>
  <c r="L1638" i="3" s="1"/>
  <c r="L1639" i="3" a="1"/>
  <c r="L1639" i="3" s="1"/>
  <c r="L1640" i="3" a="1"/>
  <c r="L1640" i="3" s="1"/>
  <c r="L1641" i="3" a="1"/>
  <c r="L1641" i="3" s="1"/>
  <c r="L1642" i="3" a="1"/>
  <c r="L1642" i="3" s="1"/>
  <c r="L1643" i="3" a="1"/>
  <c r="L1643" i="3" s="1"/>
  <c r="L1644" i="3" a="1"/>
  <c r="L1644" i="3" s="1"/>
  <c r="L1645" i="3" a="1"/>
  <c r="L1645" i="3" s="1"/>
  <c r="L1646" i="3" a="1"/>
  <c r="L1646" i="3" s="1"/>
  <c r="L1647" i="3" a="1"/>
  <c r="L1647" i="3" s="1"/>
  <c r="L1648" i="3" a="1"/>
  <c r="L1648" i="3" s="1"/>
  <c r="L1649" i="3" a="1"/>
  <c r="L1649" i="3" s="1"/>
  <c r="L1650" i="3" a="1"/>
  <c r="L1650" i="3" s="1"/>
  <c r="L1651" i="3" a="1"/>
  <c r="L1651" i="3" s="1"/>
  <c r="L1652" i="3" a="1"/>
  <c r="L1652" i="3" s="1"/>
  <c r="L1653" i="3" a="1"/>
  <c r="L1653" i="3" s="1"/>
  <c r="L1654" i="3" a="1"/>
  <c r="L1654" i="3" s="1"/>
  <c r="L1655" i="3" a="1"/>
  <c r="L1655" i="3" s="1"/>
  <c r="L1656" i="3" a="1"/>
  <c r="L1656" i="3" s="1"/>
  <c r="L1657" i="3" a="1"/>
  <c r="L1657" i="3" s="1"/>
  <c r="L1658" i="3" a="1"/>
  <c r="L1658" i="3" s="1"/>
  <c r="L1659" i="3" a="1"/>
  <c r="L1659" i="3" s="1"/>
  <c r="L1660" i="3" a="1"/>
  <c r="L1660" i="3" s="1"/>
  <c r="L1661" i="3" a="1"/>
  <c r="L1661" i="3" s="1"/>
  <c r="L1662" i="3" a="1"/>
  <c r="L1662" i="3" s="1"/>
  <c r="L1663" i="3" a="1"/>
  <c r="L1663" i="3" s="1"/>
  <c r="L1664" i="3" a="1"/>
  <c r="L1664" i="3" s="1"/>
  <c r="L1665" i="3" a="1"/>
  <c r="L1665" i="3" s="1"/>
  <c r="L1666" i="3" a="1"/>
  <c r="L1666" i="3" s="1"/>
  <c r="L1667" i="3" a="1"/>
  <c r="L1667" i="3" s="1"/>
  <c r="L1668" i="3" a="1"/>
  <c r="L1668" i="3" s="1"/>
  <c r="L1669" i="3" a="1"/>
  <c r="L1669" i="3" s="1"/>
  <c r="L1670" i="3" a="1"/>
  <c r="L1670" i="3" s="1"/>
  <c r="L1671" i="3" a="1"/>
  <c r="L1671" i="3" s="1"/>
  <c r="L1672" i="3" a="1"/>
  <c r="L1672" i="3" s="1"/>
  <c r="L1673" i="3" a="1"/>
  <c r="L1673" i="3" s="1"/>
  <c r="L1674" i="3" a="1"/>
  <c r="L1674" i="3" s="1"/>
  <c r="L1675" i="3" a="1"/>
  <c r="L1675" i="3" s="1"/>
  <c r="L1676" i="3" a="1"/>
  <c r="L1676" i="3" s="1"/>
  <c r="L1677" i="3" a="1"/>
  <c r="L1677" i="3" s="1"/>
  <c r="L1678" i="3" a="1"/>
  <c r="L1678" i="3" s="1"/>
  <c r="L1679" i="3" a="1"/>
  <c r="L1679" i="3" s="1"/>
  <c r="L1680" i="3" a="1"/>
  <c r="L1680" i="3" s="1"/>
  <c r="L1681" i="3" a="1"/>
  <c r="L1681" i="3" s="1"/>
  <c r="L1682" i="3" a="1"/>
  <c r="L1682" i="3" s="1"/>
  <c r="L1683" i="3" a="1"/>
  <c r="L1683" i="3" s="1"/>
  <c r="L1684" i="3" a="1"/>
  <c r="L1684" i="3" s="1"/>
  <c r="L1685" i="3" a="1"/>
  <c r="L1685" i="3" s="1"/>
  <c r="L1686" i="3" a="1"/>
  <c r="L1686" i="3" s="1"/>
  <c r="L1687" i="3" a="1"/>
  <c r="L1687" i="3" s="1"/>
  <c r="L1688" i="3" a="1"/>
  <c r="L1688" i="3" s="1"/>
  <c r="L1689" i="3" a="1"/>
  <c r="L1689" i="3"/>
  <c r="L1690" i="3" a="1"/>
  <c r="L1690" i="3" s="1"/>
  <c r="L1691" i="3" a="1"/>
  <c r="L1691" i="3" s="1"/>
  <c r="L1692" i="3" a="1"/>
  <c r="L1692" i="3" s="1"/>
  <c r="L1693" i="3" a="1"/>
  <c r="L1693" i="3" s="1"/>
  <c r="L1694" i="3" a="1"/>
  <c r="L1694" i="3" s="1"/>
  <c r="L1695" i="3" a="1"/>
  <c r="L1695" i="3" s="1"/>
  <c r="L1696" i="3" a="1"/>
  <c r="L1696" i="3" s="1"/>
  <c r="L1697" i="3" a="1"/>
  <c r="L1697" i="3" s="1"/>
  <c r="L1698" i="3" a="1"/>
  <c r="L1698" i="3" s="1"/>
  <c r="L1699" i="3" a="1"/>
  <c r="L1699" i="3" s="1"/>
  <c r="L1700" i="3" a="1"/>
  <c r="L1700" i="3" s="1"/>
  <c r="L1701" i="3" a="1"/>
  <c r="L1701" i="3" s="1"/>
  <c r="L1702" i="3" a="1"/>
  <c r="L1702" i="3" s="1"/>
  <c r="L1703" i="3" a="1"/>
  <c r="L1703" i="3" s="1"/>
  <c r="L1704" i="3" a="1"/>
  <c r="L1704" i="3" s="1"/>
  <c r="L1705" i="3" a="1"/>
  <c r="L1705" i="3"/>
  <c r="L1706" i="3" a="1"/>
  <c r="L1706" i="3" s="1"/>
  <c r="L1707" i="3" a="1"/>
  <c r="L1707" i="3" s="1"/>
  <c r="L1708" i="3" a="1"/>
  <c r="L1708" i="3" s="1"/>
  <c r="L1709" i="3" a="1"/>
  <c r="L1709" i="3" s="1"/>
  <c r="L1710" i="3" a="1"/>
  <c r="L1710" i="3" s="1"/>
  <c r="L1711" i="3" a="1"/>
  <c r="L1711" i="3" s="1"/>
  <c r="L1712" i="3" a="1"/>
  <c r="L1712" i="3" s="1"/>
  <c r="L1713" i="3" a="1"/>
  <c r="L1713" i="3" s="1"/>
  <c r="L1714" i="3" a="1"/>
  <c r="L1714" i="3" s="1"/>
  <c r="L1715" i="3" a="1"/>
  <c r="L1715" i="3" s="1"/>
  <c r="L1716" i="3" a="1"/>
  <c r="L1716" i="3" s="1"/>
  <c r="L1717" i="3" a="1"/>
  <c r="L1717" i="3" s="1"/>
  <c r="L1718" i="3" a="1"/>
  <c r="L1718" i="3" s="1"/>
  <c r="L1719" i="3" a="1"/>
  <c r="L1719" i="3" s="1"/>
  <c r="L1720" i="3" a="1"/>
  <c r="L1720" i="3" s="1"/>
  <c r="L1721" i="3" a="1"/>
  <c r="L1721" i="3" s="1"/>
  <c r="L1722" i="3" a="1"/>
  <c r="L1722" i="3" s="1"/>
  <c r="L1723" i="3" a="1"/>
  <c r="L1723" i="3" s="1"/>
  <c r="L1724" i="3" a="1"/>
  <c r="L1724" i="3" s="1"/>
  <c r="L1725" i="3" a="1"/>
  <c r="L1725" i="3" s="1"/>
  <c r="L1726" i="3" a="1"/>
  <c r="L1726" i="3" s="1"/>
  <c r="L1727" i="3" a="1"/>
  <c r="L1727" i="3" s="1"/>
  <c r="L1728" i="3" a="1"/>
  <c r="L1728" i="3" s="1"/>
  <c r="L1729" i="3" a="1"/>
  <c r="L1729" i="3" s="1"/>
  <c r="L1730" i="3" a="1"/>
  <c r="L1730" i="3" s="1"/>
  <c r="L1731" i="3" a="1"/>
  <c r="L1731" i="3" s="1"/>
  <c r="L1732" i="3" a="1"/>
  <c r="L1732" i="3" s="1"/>
  <c r="L1733" i="3" a="1"/>
  <c r="L1733" i="3" s="1"/>
  <c r="L1734" i="3" a="1"/>
  <c r="L1734" i="3" s="1"/>
  <c r="L1735" i="3" a="1"/>
  <c r="L1735" i="3" s="1"/>
  <c r="L1736" i="3" a="1"/>
  <c r="L1736" i="3" s="1"/>
  <c r="L1737" i="3" a="1"/>
  <c r="L1737" i="3" s="1"/>
  <c r="L1738" i="3" a="1"/>
  <c r="L1738" i="3" s="1"/>
  <c r="L1739" i="3" a="1"/>
  <c r="L1739" i="3" s="1"/>
  <c r="L1740" i="3" a="1"/>
  <c r="L1740" i="3" s="1"/>
  <c r="L1741" i="3" a="1"/>
  <c r="L1741" i="3" s="1"/>
  <c r="L1742" i="3" a="1"/>
  <c r="L1742" i="3" s="1"/>
  <c r="L1743" i="3" a="1"/>
  <c r="L1743" i="3" s="1"/>
  <c r="L1744" i="3" a="1"/>
  <c r="L1744" i="3"/>
  <c r="L1745" i="3" a="1"/>
  <c r="L1745" i="3" s="1"/>
  <c r="L1746" i="3" a="1"/>
  <c r="L1746" i="3"/>
  <c r="L1747" i="3" a="1"/>
  <c r="L1747" i="3" s="1"/>
  <c r="L1748" i="3" a="1"/>
  <c r="L1748" i="3" s="1"/>
  <c r="L1749" i="3" a="1"/>
  <c r="L1749" i="3" s="1"/>
  <c r="L1750" i="3" a="1"/>
  <c r="L1750" i="3" s="1"/>
  <c r="L1751" i="3" a="1"/>
  <c r="L1751" i="3" s="1"/>
  <c r="L1752" i="3" a="1"/>
  <c r="L1752" i="3" s="1"/>
  <c r="L1753" i="3" a="1"/>
  <c r="L1753" i="3" s="1"/>
  <c r="L1754" i="3" a="1"/>
  <c r="L1754" i="3" s="1"/>
  <c r="L1755" i="3" a="1"/>
  <c r="L1755" i="3" s="1"/>
  <c r="L1756" i="3" a="1"/>
  <c r="L1756" i="3" s="1"/>
  <c r="L1757" i="3" a="1"/>
  <c r="L1757" i="3" s="1"/>
  <c r="L1758" i="3" a="1"/>
  <c r="L1758" i="3" s="1"/>
  <c r="L1759" i="3" a="1"/>
  <c r="L1759" i="3" s="1"/>
  <c r="L1760" i="3" a="1"/>
  <c r="L1760" i="3" s="1"/>
  <c r="L1761" i="3" a="1"/>
  <c r="L1761" i="3" s="1"/>
  <c r="L1762" i="3" a="1"/>
  <c r="L1762" i="3" s="1"/>
  <c r="L1763" i="3" a="1"/>
  <c r="L1763" i="3" s="1"/>
  <c r="L1764" i="3" a="1"/>
  <c r="L1764" i="3" s="1"/>
  <c r="L1765" i="3" a="1"/>
  <c r="L1765" i="3" s="1"/>
  <c r="L1766" i="3" a="1"/>
  <c r="L1766" i="3" s="1"/>
  <c r="L1767" i="3" a="1"/>
  <c r="L1767" i="3" s="1"/>
  <c r="L1768" i="3" a="1"/>
  <c r="L1768" i="3" s="1"/>
  <c r="L1769" i="3" a="1"/>
  <c r="L1769" i="3" s="1"/>
  <c r="L1770" i="3" a="1"/>
  <c r="L1770" i="3" s="1"/>
  <c r="L1771" i="3" a="1"/>
  <c r="L1771" i="3" s="1"/>
  <c r="L1772" i="3" a="1"/>
  <c r="L1772" i="3" s="1"/>
  <c r="L1773" i="3" a="1"/>
  <c r="L1773" i="3" s="1"/>
  <c r="L1774" i="3" a="1"/>
  <c r="L1774" i="3" s="1"/>
  <c r="L1775" i="3" a="1"/>
  <c r="L1775" i="3" s="1"/>
  <c r="L1776" i="3" a="1"/>
  <c r="L1776" i="3"/>
  <c r="L1777" i="3" a="1"/>
  <c r="L1777" i="3" s="1"/>
  <c r="L1778" i="3" a="1"/>
  <c r="L1778" i="3" s="1"/>
  <c r="L1779" i="3" a="1"/>
  <c r="L1779" i="3" s="1"/>
  <c r="L1780" i="3" a="1"/>
  <c r="L1780" i="3" s="1"/>
  <c r="L1781" i="3" a="1"/>
  <c r="L1781" i="3" s="1"/>
  <c r="L1782" i="3" a="1"/>
  <c r="L1782" i="3" s="1"/>
  <c r="L1783" i="3" a="1"/>
  <c r="L1783" i="3" s="1"/>
  <c r="L1784" i="3" a="1"/>
  <c r="L1784" i="3" s="1"/>
  <c r="L1785" i="3" a="1"/>
  <c r="L1785" i="3" s="1"/>
  <c r="L1786" i="3" a="1"/>
  <c r="L1786" i="3" s="1"/>
  <c r="L1787" i="3" a="1"/>
  <c r="L1787" i="3" s="1"/>
  <c r="L1788" i="3" a="1"/>
  <c r="L1788" i="3" s="1"/>
  <c r="L1789" i="3" a="1"/>
  <c r="L1789" i="3" s="1"/>
  <c r="L1790" i="3" a="1"/>
  <c r="L1790" i="3" s="1"/>
  <c r="L1791" i="3" a="1"/>
  <c r="L1791" i="3" s="1"/>
  <c r="L1792" i="3" a="1"/>
  <c r="L1792" i="3" s="1"/>
  <c r="L1793" i="3" a="1"/>
  <c r="L1793" i="3" s="1"/>
  <c r="L1794" i="3" a="1"/>
  <c r="L1794" i="3" s="1"/>
  <c r="L1795" i="3" a="1"/>
  <c r="L1795" i="3" s="1"/>
  <c r="L1796" i="3" a="1"/>
  <c r="L1796" i="3" s="1"/>
  <c r="L1797" i="3" a="1"/>
  <c r="L1797" i="3"/>
  <c r="L1798" i="3" a="1"/>
  <c r="L1798" i="3" s="1"/>
  <c r="L1799" i="3" a="1"/>
  <c r="L1799" i="3" s="1"/>
  <c r="L1800" i="3" a="1"/>
  <c r="L1800" i="3" s="1"/>
  <c r="L1801" i="3" a="1"/>
  <c r="L1801" i="3" s="1"/>
  <c r="L1802" i="3" a="1"/>
  <c r="L1802" i="3" s="1"/>
  <c r="L1803" i="3" a="1"/>
  <c r="L1803" i="3" s="1"/>
  <c r="L1804" i="3" a="1"/>
  <c r="L1804" i="3" s="1"/>
  <c r="L1805" i="3" a="1"/>
  <c r="L1805" i="3" s="1"/>
  <c r="L1806" i="3" a="1"/>
  <c r="L1806" i="3" s="1"/>
  <c r="L1807" i="3" a="1"/>
  <c r="L1807" i="3" s="1"/>
  <c r="L1808" i="3" a="1"/>
  <c r="L1808" i="3" s="1"/>
  <c r="L1809" i="3" a="1"/>
  <c r="L1809" i="3" s="1"/>
  <c r="L1810" i="3" a="1"/>
  <c r="L1810" i="3" s="1"/>
  <c r="L1811" i="3" a="1"/>
  <c r="L1811" i="3" s="1"/>
  <c r="L1812" i="3" a="1"/>
  <c r="L1812" i="3" s="1"/>
  <c r="L1813" i="3" a="1"/>
  <c r="L1813" i="3" s="1"/>
  <c r="L1814" i="3" a="1"/>
  <c r="L1814" i="3" s="1"/>
  <c r="L1815" i="3" a="1"/>
  <c r="L1815" i="3" s="1"/>
  <c r="L1816" i="3" a="1"/>
  <c r="L1816" i="3" s="1"/>
  <c r="L1817" i="3" a="1"/>
  <c r="L1817" i="3" s="1"/>
  <c r="L1818" i="3" a="1"/>
  <c r="L1818" i="3" s="1"/>
  <c r="L1819" i="3" a="1"/>
  <c r="L1819" i="3" s="1"/>
  <c r="L1820" i="3" a="1"/>
  <c r="L1820" i="3" s="1"/>
  <c r="L1821" i="3" a="1"/>
  <c r="L1821" i="3" s="1"/>
  <c r="L1822" i="3" a="1"/>
  <c r="L1822" i="3" s="1"/>
  <c r="L1823" i="3" a="1"/>
  <c r="L1823" i="3" s="1"/>
  <c r="L1824" i="3" a="1"/>
  <c r="L1824" i="3" s="1"/>
  <c r="L1825" i="3" a="1"/>
  <c r="L1825" i="3" s="1"/>
  <c r="L1826" i="3" a="1"/>
  <c r="L1826" i="3" s="1"/>
  <c r="L1827" i="3" a="1"/>
  <c r="L1827" i="3" s="1"/>
  <c r="L1828" i="3" a="1"/>
  <c r="L1828" i="3" s="1"/>
  <c r="L1829" i="3" a="1"/>
  <c r="L1829" i="3" s="1"/>
  <c r="L1830" i="3" a="1"/>
  <c r="L1830" i="3" s="1"/>
  <c r="L1831" i="3" a="1"/>
  <c r="L1831" i="3" s="1"/>
  <c r="L1832" i="3" a="1"/>
  <c r="L1832" i="3" s="1"/>
  <c r="L1833" i="3" a="1"/>
  <c r="L1833" i="3" s="1"/>
  <c r="L1834" i="3" a="1"/>
  <c r="L1834" i="3" s="1"/>
  <c r="L1835" i="3" a="1"/>
  <c r="L1835" i="3" s="1"/>
  <c r="L1836" i="3" a="1"/>
  <c r="L1836" i="3" s="1"/>
  <c r="L1837" i="3" a="1"/>
  <c r="L1837" i="3" s="1"/>
  <c r="L1838" i="3" a="1"/>
  <c r="L1838" i="3"/>
  <c r="L1839" i="3" a="1"/>
  <c r="L1839" i="3" s="1"/>
  <c r="L1840" i="3" a="1"/>
  <c r="L1840" i="3" s="1"/>
  <c r="L1841" i="3" a="1"/>
  <c r="L1841" i="3" s="1"/>
  <c r="L1842" i="3" a="1"/>
  <c r="L1842" i="3" s="1"/>
  <c r="L1843" i="3" a="1"/>
  <c r="L1843" i="3" s="1"/>
  <c r="L1844" i="3" a="1"/>
  <c r="L1844" i="3" s="1"/>
  <c r="L1845" i="3" a="1"/>
  <c r="L1845" i="3" s="1"/>
  <c r="L1846" i="3" a="1"/>
  <c r="L1846" i="3" s="1"/>
  <c r="L1847" i="3" a="1"/>
  <c r="L1847" i="3" s="1"/>
  <c r="L1848" i="3" a="1"/>
  <c r="L1848" i="3" s="1"/>
  <c r="L1849" i="3" a="1"/>
  <c r="L1849" i="3" s="1"/>
  <c r="L1850" i="3" a="1"/>
  <c r="L1850" i="3" s="1"/>
  <c r="L1851" i="3" a="1"/>
  <c r="L1851" i="3" s="1"/>
  <c r="L1852" i="3" a="1"/>
  <c r="L1852" i="3" s="1"/>
  <c r="L1853" i="3" a="1"/>
  <c r="L1853" i="3" s="1"/>
  <c r="L1854" i="3" a="1"/>
  <c r="L1854" i="3" s="1"/>
  <c r="L1855" i="3" a="1"/>
  <c r="L1855" i="3" s="1"/>
  <c r="L1856" i="3" a="1"/>
  <c r="L1856" i="3" s="1"/>
  <c r="L1857" i="3" a="1"/>
  <c r="L1857" i="3" s="1"/>
  <c r="L1858" i="3" a="1"/>
  <c r="L1858" i="3" s="1"/>
  <c r="L1859" i="3" a="1"/>
  <c r="L1859" i="3" s="1"/>
  <c r="L1860" i="3" a="1"/>
  <c r="L1860" i="3" s="1"/>
  <c r="L1861" i="3" a="1"/>
  <c r="L1861" i="3" s="1"/>
  <c r="L1862" i="3" a="1"/>
  <c r="L1862" i="3" s="1"/>
  <c r="L1863" i="3" a="1"/>
  <c r="L1863" i="3" s="1"/>
  <c r="L1864" i="3" a="1"/>
  <c r="L1864" i="3" s="1"/>
  <c r="L1865" i="3" a="1"/>
  <c r="L1865" i="3" s="1"/>
  <c r="L1866" i="3" a="1"/>
  <c r="L1866" i="3" s="1"/>
  <c r="L1867" i="3" a="1"/>
  <c r="L1867" i="3" s="1"/>
  <c r="L1868" i="3" a="1"/>
  <c r="L1868" i="3" s="1"/>
  <c r="L1869" i="3" a="1"/>
  <c r="L1869" i="3" s="1"/>
  <c r="L1870" i="3" a="1"/>
  <c r="L1870" i="3" s="1"/>
  <c r="L1871" i="3" a="1"/>
  <c r="L1871" i="3" s="1"/>
  <c r="L1872" i="3" a="1"/>
  <c r="L1872" i="3" s="1"/>
  <c r="L1873" i="3" a="1"/>
  <c r="L1873" i="3" s="1"/>
  <c r="L1874" i="3" a="1"/>
  <c r="L1874" i="3"/>
  <c r="L1875" i="3" a="1"/>
  <c r="L1875" i="3" s="1"/>
  <c r="L1876" i="3" a="1"/>
  <c r="L1876" i="3" s="1"/>
  <c r="L1877" i="3" a="1"/>
  <c r="L1877" i="3" s="1"/>
  <c r="L1878" i="3" a="1"/>
  <c r="L1878" i="3" s="1"/>
  <c r="L1879" i="3" a="1"/>
  <c r="L1879" i="3" s="1"/>
  <c r="L1880" i="3" a="1"/>
  <c r="L1880" i="3" s="1"/>
  <c r="L1881" i="3" a="1"/>
  <c r="L1881" i="3" s="1"/>
  <c r="L1882" i="3" a="1"/>
  <c r="L1882" i="3" s="1"/>
  <c r="L1883" i="3" a="1"/>
  <c r="L1883" i="3" s="1"/>
  <c r="L1884" i="3" a="1"/>
  <c r="L1884" i="3" s="1"/>
  <c r="L1885" i="3" a="1"/>
  <c r="L1885" i="3" s="1"/>
  <c r="L1886" i="3" a="1"/>
  <c r="L1886" i="3" s="1"/>
  <c r="L1887" i="3" a="1"/>
  <c r="L1887" i="3" s="1"/>
  <c r="L1888" i="3" a="1"/>
  <c r="L1888" i="3" s="1"/>
  <c r="L1889" i="3" a="1"/>
  <c r="L1889" i="3" s="1"/>
  <c r="L1890" i="3" a="1"/>
  <c r="L1890" i="3" s="1"/>
  <c r="L1891" i="3" a="1"/>
  <c r="L1891" i="3" s="1"/>
  <c r="L1892" i="3" a="1"/>
  <c r="L1892" i="3" s="1"/>
  <c r="L1893" i="3" a="1"/>
  <c r="L1893" i="3" s="1"/>
  <c r="L1894" i="3" a="1"/>
  <c r="L1894" i="3" s="1"/>
  <c r="L1895" i="3" a="1"/>
  <c r="L1895" i="3" s="1"/>
  <c r="L1896" i="3" a="1"/>
  <c r="L1896" i="3" s="1"/>
  <c r="L1897" i="3" a="1"/>
  <c r="L1897" i="3" s="1"/>
  <c r="L1898" i="3" a="1"/>
  <c r="L1898" i="3" s="1"/>
  <c r="L1899" i="3" a="1"/>
  <c r="L1899" i="3" s="1"/>
  <c r="L1900" i="3" a="1"/>
  <c r="L1900" i="3" s="1"/>
  <c r="L1901" i="3" a="1"/>
  <c r="L1901" i="3" s="1"/>
  <c r="L1902" i="3" a="1"/>
  <c r="L1902" i="3" s="1"/>
  <c r="L1903" i="3" a="1"/>
  <c r="L1903" i="3" s="1"/>
  <c r="L1904" i="3" a="1"/>
  <c r="L1904" i="3" s="1"/>
  <c r="L1905" i="3" a="1"/>
  <c r="L1905" i="3" s="1"/>
  <c r="L1906" i="3" a="1"/>
  <c r="L1906" i="3" s="1"/>
  <c r="L1907" i="3" a="1"/>
  <c r="L1907" i="3" s="1"/>
  <c r="L1908" i="3" a="1"/>
  <c r="L1908" i="3" s="1"/>
  <c r="L1909" i="3" a="1"/>
  <c r="L1909" i="3" s="1"/>
  <c r="L1910" i="3" a="1"/>
  <c r="L1910" i="3" s="1"/>
  <c r="L1911" i="3" a="1"/>
  <c r="L1911" i="3" s="1"/>
  <c r="L1912" i="3" a="1"/>
  <c r="L1912" i="3" s="1"/>
  <c r="L1913" i="3" a="1"/>
  <c r="L1913" i="3" s="1"/>
  <c r="L1914" i="3" a="1"/>
  <c r="L1914" i="3" s="1"/>
  <c r="L1915" i="3" a="1"/>
  <c r="L1915" i="3" s="1"/>
  <c r="L1916" i="3" a="1"/>
  <c r="L1916" i="3" s="1"/>
  <c r="L1917" i="3" a="1"/>
  <c r="L1917" i="3" s="1"/>
  <c r="L1918" i="3" a="1"/>
  <c r="L1918" i="3" s="1"/>
  <c r="L1919" i="3" a="1"/>
  <c r="L1919" i="3" s="1"/>
  <c r="L1920" i="3" a="1"/>
  <c r="L1920" i="3" s="1"/>
  <c r="L1921" i="3" a="1"/>
  <c r="L1921" i="3" s="1"/>
  <c r="L1922" i="3" a="1"/>
  <c r="L1922" i="3"/>
  <c r="L1923" i="3" a="1"/>
  <c r="L1923" i="3" s="1"/>
  <c r="L1924" i="3" a="1"/>
  <c r="L1924" i="3" s="1"/>
  <c r="L1925" i="3" a="1"/>
  <c r="L1925" i="3" s="1"/>
  <c r="L1926" i="3" a="1"/>
  <c r="L1926" i="3" s="1"/>
  <c r="L1927" i="3" a="1"/>
  <c r="L1927" i="3" s="1"/>
  <c r="L1928" i="3" a="1"/>
  <c r="L1928" i="3" s="1"/>
  <c r="L1929" i="3" a="1"/>
  <c r="L1929" i="3" s="1"/>
  <c r="L1930" i="3" a="1"/>
  <c r="L1930" i="3" s="1"/>
  <c r="L1931" i="3" a="1"/>
  <c r="L1931" i="3" s="1"/>
  <c r="L1932" i="3" a="1"/>
  <c r="L1932" i="3" s="1"/>
  <c r="L1933" i="3" a="1"/>
  <c r="L1933" i="3" s="1"/>
  <c r="L1934" i="3" a="1"/>
  <c r="L1934" i="3"/>
  <c r="L1935" i="3" a="1"/>
  <c r="L1935" i="3" s="1"/>
  <c r="L1936" i="3" a="1"/>
  <c r="L1936" i="3" s="1"/>
  <c r="L1937" i="3" a="1"/>
  <c r="L1937" i="3" s="1"/>
  <c r="L1938" i="3" a="1"/>
  <c r="L1938" i="3" s="1"/>
  <c r="L1939" i="3" a="1"/>
  <c r="L1939" i="3" s="1"/>
  <c r="L1940" i="3" a="1"/>
  <c r="L1940" i="3" s="1"/>
  <c r="L1941" i="3" a="1"/>
  <c r="L1941" i="3" s="1"/>
  <c r="L1942" i="3" a="1"/>
  <c r="L1942" i="3" s="1"/>
  <c r="L1943" i="3" a="1"/>
  <c r="L1943" i="3" s="1"/>
  <c r="L1944" i="3" a="1"/>
  <c r="L1944" i="3" s="1"/>
  <c r="L1945" i="3" a="1"/>
  <c r="L1945" i="3" s="1"/>
  <c r="L1946" i="3" a="1"/>
  <c r="L1946" i="3" s="1"/>
  <c r="L1947" i="3" a="1"/>
  <c r="L1947" i="3" s="1"/>
  <c r="L1948" i="3" a="1"/>
  <c r="L1948" i="3" s="1"/>
  <c r="L1949" i="3" a="1"/>
  <c r="L1949" i="3" s="1"/>
  <c r="L1950" i="3" a="1"/>
  <c r="L1950" i="3" s="1"/>
  <c r="L1951" i="3" a="1"/>
  <c r="L1951" i="3" s="1"/>
  <c r="L1952" i="3" a="1"/>
  <c r="L1952" i="3" s="1"/>
  <c r="L1953" i="3" a="1"/>
  <c r="L1953" i="3" s="1"/>
  <c r="L1954" i="3" a="1"/>
  <c r="L1954" i="3" s="1"/>
  <c r="L1955" i="3" a="1"/>
  <c r="L1955" i="3" s="1"/>
  <c r="L1956" i="3" a="1"/>
  <c r="L1956" i="3" s="1"/>
  <c r="L1957" i="3" a="1"/>
  <c r="L1957" i="3" s="1"/>
  <c r="L1958" i="3" a="1"/>
  <c r="L1958" i="3" s="1"/>
  <c r="L1959" i="3" a="1"/>
  <c r="L1959" i="3" s="1"/>
  <c r="L1960" i="3" a="1"/>
  <c r="L1960" i="3" s="1"/>
  <c r="L1961" i="3" a="1"/>
  <c r="L1961" i="3" s="1"/>
  <c r="L1962" i="3" a="1"/>
  <c r="L1962" i="3" s="1"/>
  <c r="L1963" i="3" a="1"/>
  <c r="L1963" i="3" s="1"/>
  <c r="L1964" i="3" a="1"/>
  <c r="L1964" i="3" s="1"/>
  <c r="L1965" i="3" a="1"/>
  <c r="L1965" i="3" s="1"/>
  <c r="L1966" i="3" a="1"/>
  <c r="L1966" i="3" s="1"/>
  <c r="L1967" i="3" a="1"/>
  <c r="L1967" i="3" s="1"/>
  <c r="L1968" i="3" a="1"/>
  <c r="L1968" i="3" s="1"/>
  <c r="L1969" i="3" a="1"/>
  <c r="L1969" i="3" s="1"/>
  <c r="L1970" i="3" a="1"/>
  <c r="L1970" i="3" s="1"/>
  <c r="L1971" i="3" a="1"/>
  <c r="L1971" i="3" s="1"/>
  <c r="L1972" i="3" a="1"/>
  <c r="L1972" i="3" s="1"/>
  <c r="L1973" i="3" a="1"/>
  <c r="L1973" i="3" s="1"/>
  <c r="L1974" i="3" a="1"/>
  <c r="L1974" i="3" s="1"/>
  <c r="L1975" i="3" a="1"/>
  <c r="L1975" i="3" s="1"/>
  <c r="L1976" i="3" a="1"/>
  <c r="L1976" i="3" s="1"/>
  <c r="L1977" i="3" a="1"/>
  <c r="L1977" i="3" s="1"/>
  <c r="L1978" i="3" a="1"/>
  <c r="L1978" i="3" s="1"/>
  <c r="L1979" i="3" a="1"/>
  <c r="L1979" i="3" s="1"/>
  <c r="L1980" i="3" a="1"/>
  <c r="L1980" i="3" s="1"/>
  <c r="L1981" i="3" a="1"/>
  <c r="L1981" i="3" s="1"/>
  <c r="L1982" i="3" a="1"/>
  <c r="L1982" i="3" s="1"/>
  <c r="L1983" i="3" a="1"/>
  <c r="L1983" i="3" s="1"/>
  <c r="L1984" i="3" a="1"/>
  <c r="L1984" i="3" s="1"/>
  <c r="L1985" i="3" a="1"/>
  <c r="L1985" i="3" s="1"/>
  <c r="L1986" i="3" a="1"/>
  <c r="L1986" i="3" s="1"/>
  <c r="L1987" i="3" a="1"/>
  <c r="L1987" i="3" s="1"/>
  <c r="L1988" i="3" a="1"/>
  <c r="L1988" i="3" s="1"/>
  <c r="L1989" i="3" a="1"/>
  <c r="L1989" i="3" s="1"/>
  <c r="L1990" i="3" a="1"/>
  <c r="L1990" i="3" s="1"/>
  <c r="L1991" i="3" a="1"/>
  <c r="L1991" i="3" s="1"/>
  <c r="L1992" i="3" a="1"/>
  <c r="L1992" i="3" s="1"/>
  <c r="L1993" i="3" a="1"/>
  <c r="L1993" i="3" s="1"/>
  <c r="L1994" i="3" a="1"/>
  <c r="L1994" i="3" s="1"/>
  <c r="L1995" i="3" a="1"/>
  <c r="L1995" i="3" s="1"/>
  <c r="L1996" i="3" a="1"/>
  <c r="L1996" i="3" s="1"/>
  <c r="L1997" i="3" a="1"/>
  <c r="L1997" i="3" s="1"/>
  <c r="L1998" i="3" a="1"/>
  <c r="L1998" i="3"/>
  <c r="L1999" i="3" a="1"/>
  <c r="L1999" i="3" s="1"/>
  <c r="L2000" i="3" a="1"/>
  <c r="L2000" i="3" s="1"/>
  <c r="L2001" i="3" a="1"/>
  <c r="L2001" i="3" s="1"/>
  <c r="L2002" i="3" a="1"/>
  <c r="L2002" i="3" s="1"/>
  <c r="L2003" i="3" a="1"/>
  <c r="L2003" i="3" s="1"/>
  <c r="L2004" i="3" a="1"/>
  <c r="L2004" i="3" s="1"/>
  <c r="L2005" i="3" a="1"/>
  <c r="L2005" i="3" s="1"/>
  <c r="L2006" i="3" a="1"/>
  <c r="L2006" i="3" s="1"/>
  <c r="L2007" i="3" a="1"/>
  <c r="L2007" i="3" s="1"/>
  <c r="V1836" i="3"/>
  <c r="B1835" i="3"/>
  <c r="B1836" i="3" s="1"/>
  <c r="O1836" i="3" s="1"/>
  <c r="V1834" i="3"/>
  <c r="O1834" i="3"/>
  <c r="K1834" i="3"/>
  <c r="I1834" i="3" a="1"/>
  <c r="I1834" i="3" s="1"/>
  <c r="F1834" i="3" a="1"/>
  <c r="F1834" i="3" s="1"/>
  <c r="Q1834" i="3" s="1"/>
  <c r="C1834" i="3"/>
  <c r="B1834" i="3"/>
  <c r="U1834" i="3" s="1"/>
  <c r="K1833" i="3"/>
  <c r="K1832" i="3"/>
  <c r="K1831" i="3"/>
  <c r="K1830" i="3"/>
  <c r="K1829" i="3"/>
  <c r="K1828" i="3"/>
  <c r="K1827" i="3"/>
  <c r="K1826" i="3"/>
  <c r="K1825" i="3"/>
  <c r="K1824" i="3"/>
  <c r="K1823" i="3"/>
  <c r="K1822" i="3"/>
  <c r="K1821" i="3"/>
  <c r="K1820" i="3"/>
  <c r="K1819" i="3"/>
  <c r="K1818" i="3"/>
  <c r="K1817" i="3"/>
  <c r="K1816" i="3"/>
  <c r="K1815" i="3"/>
  <c r="K1814" i="3"/>
  <c r="K1813" i="3"/>
  <c r="K1812" i="3"/>
  <c r="K1811" i="3"/>
  <c r="K1810" i="3"/>
  <c r="K1809" i="3"/>
  <c r="K1808" i="3"/>
  <c r="K1807" i="3"/>
  <c r="K1806" i="3"/>
  <c r="K1805" i="3"/>
  <c r="K1804" i="3"/>
  <c r="K1803" i="3"/>
  <c r="K1802" i="3"/>
  <c r="K1801" i="3"/>
  <c r="K1800" i="3"/>
  <c r="K1799" i="3"/>
  <c r="K1798" i="3"/>
  <c r="K1797" i="3"/>
  <c r="K1796" i="3"/>
  <c r="K1795" i="3"/>
  <c r="K1794" i="3"/>
  <c r="K1793" i="3"/>
  <c r="K1792" i="3"/>
  <c r="K1791" i="3"/>
  <c r="K1790" i="3"/>
  <c r="K1789" i="3"/>
  <c r="K1788" i="3"/>
  <c r="K1787" i="3"/>
  <c r="K1786" i="3"/>
  <c r="K1785" i="3"/>
  <c r="K1784" i="3"/>
  <c r="K1783" i="3"/>
  <c r="K1782" i="3"/>
  <c r="K1781" i="3"/>
  <c r="K1780" i="3"/>
  <c r="K1779" i="3"/>
  <c r="K1778" i="3"/>
  <c r="K1777" i="3"/>
  <c r="K1776" i="3"/>
  <c r="K1775" i="3"/>
  <c r="K1774" i="3"/>
  <c r="K1773" i="3"/>
  <c r="K1772" i="3"/>
  <c r="K1771" i="3"/>
  <c r="K1770" i="3"/>
  <c r="K1769" i="3"/>
  <c r="K1768" i="3"/>
  <c r="K1767" i="3"/>
  <c r="K1766" i="3"/>
  <c r="K1765" i="3"/>
  <c r="K1764" i="3"/>
  <c r="K1763" i="3"/>
  <c r="K1762" i="3"/>
  <c r="K1761" i="3"/>
  <c r="K1760" i="3"/>
  <c r="K1759" i="3"/>
  <c r="K1758" i="3"/>
  <c r="K1757" i="3"/>
  <c r="K1756" i="3"/>
  <c r="K1755" i="3"/>
  <c r="K1754" i="3"/>
  <c r="K1753" i="3"/>
  <c r="K1752" i="3"/>
  <c r="K1751" i="3"/>
  <c r="K1750" i="3"/>
  <c r="K1749" i="3"/>
  <c r="K1748" i="3"/>
  <c r="K1747" i="3"/>
  <c r="K1746" i="3"/>
  <c r="K1745" i="3"/>
  <c r="K1744" i="3"/>
  <c r="K1743" i="3"/>
  <c r="K1742" i="3"/>
  <c r="K1741" i="3"/>
  <c r="K1740" i="3"/>
  <c r="K1739" i="3"/>
  <c r="K1738" i="3"/>
  <c r="K1737" i="3"/>
  <c r="K1736" i="3"/>
  <c r="K1735" i="3"/>
  <c r="K1734" i="3"/>
  <c r="K1733" i="3"/>
  <c r="K1732" i="3"/>
  <c r="K1731" i="3"/>
  <c r="K1730" i="3"/>
  <c r="K1729" i="3"/>
  <c r="K1728" i="3"/>
  <c r="K1727" i="3"/>
  <c r="K1726" i="3"/>
  <c r="K1725" i="3"/>
  <c r="K1724" i="3"/>
  <c r="K1723" i="3"/>
  <c r="K1722" i="3"/>
  <c r="K1721" i="3"/>
  <c r="K1720" i="3"/>
  <c r="K1719" i="3"/>
  <c r="K1718" i="3"/>
  <c r="K1717" i="3"/>
  <c r="K1716" i="3"/>
  <c r="K1715" i="3"/>
  <c r="K1714" i="3"/>
  <c r="K1713" i="3"/>
  <c r="K1712" i="3"/>
  <c r="K1711" i="3"/>
  <c r="K1710" i="3"/>
  <c r="K1709" i="3"/>
  <c r="K1708" i="3"/>
  <c r="K1707" i="3"/>
  <c r="K1706" i="3"/>
  <c r="K1705" i="3"/>
  <c r="K1704" i="3"/>
  <c r="K1703" i="3"/>
  <c r="K1702" i="3"/>
  <c r="K1701" i="3"/>
  <c r="K1700" i="3"/>
  <c r="K1699" i="3"/>
  <c r="K1698" i="3"/>
  <c r="K1697" i="3"/>
  <c r="K1696" i="3"/>
  <c r="K1695" i="3"/>
  <c r="K1694" i="3"/>
  <c r="K1693" i="3"/>
  <c r="K1692" i="3"/>
  <c r="K1691" i="3"/>
  <c r="K1690" i="3"/>
  <c r="K1689" i="3"/>
  <c r="K1688" i="3"/>
  <c r="K1687" i="3"/>
  <c r="K1686" i="3"/>
  <c r="K1685" i="3"/>
  <c r="K1684" i="3"/>
  <c r="K1683" i="3"/>
  <c r="K1682" i="3"/>
  <c r="K1681" i="3"/>
  <c r="K1680" i="3"/>
  <c r="K1679" i="3"/>
  <c r="K1678" i="3"/>
  <c r="K1677" i="3"/>
  <c r="K1676" i="3"/>
  <c r="K1675" i="3"/>
  <c r="K1674" i="3"/>
  <c r="K1673" i="3"/>
  <c r="K1672" i="3"/>
  <c r="K1671" i="3"/>
  <c r="K1670" i="3"/>
  <c r="K1669" i="3"/>
  <c r="K1668" i="3"/>
  <c r="K1667" i="3"/>
  <c r="K1666" i="3"/>
  <c r="K1665" i="3"/>
  <c r="K1664" i="3"/>
  <c r="K1663" i="3"/>
  <c r="K1662" i="3"/>
  <c r="K1661" i="3"/>
  <c r="K1660" i="3"/>
  <c r="K1659" i="3"/>
  <c r="K1658" i="3"/>
  <c r="K1657" i="3"/>
  <c r="K1656" i="3"/>
  <c r="K1655" i="3"/>
  <c r="K1654" i="3"/>
  <c r="K1653" i="3"/>
  <c r="K1652" i="3"/>
  <c r="K1651" i="3"/>
  <c r="K1650" i="3"/>
  <c r="K1649" i="3"/>
  <c r="K1648" i="3"/>
  <c r="K1647" i="3"/>
  <c r="K1646" i="3"/>
  <c r="K1645" i="3"/>
  <c r="K1644" i="3"/>
  <c r="K1643" i="3"/>
  <c r="K1642" i="3"/>
  <c r="K1641" i="3"/>
  <c r="K1640" i="3"/>
  <c r="K1639" i="3"/>
  <c r="K1638" i="3"/>
  <c r="K1637" i="3"/>
  <c r="K1636" i="3"/>
  <c r="K1635" i="3"/>
  <c r="K1634" i="3"/>
  <c r="K1633" i="3"/>
  <c r="K1632" i="3"/>
  <c r="K1631" i="3"/>
  <c r="K1630" i="3"/>
  <c r="K1629" i="3"/>
  <c r="K1628" i="3"/>
  <c r="K1627" i="3"/>
  <c r="K1626" i="3"/>
  <c r="K1625" i="3"/>
  <c r="K1624" i="3"/>
  <c r="K1623" i="3"/>
  <c r="K1622" i="3"/>
  <c r="K1621" i="3"/>
  <c r="K1620" i="3"/>
  <c r="K1619" i="3"/>
  <c r="K1618" i="3"/>
  <c r="K1617" i="3"/>
  <c r="K1616" i="3"/>
  <c r="K1615" i="3"/>
  <c r="K1614" i="3"/>
  <c r="K1613" i="3"/>
  <c r="K1612" i="3"/>
  <c r="K1611" i="3"/>
  <c r="K1610" i="3"/>
  <c r="K1609" i="3"/>
  <c r="K1608" i="3"/>
  <c r="K1607" i="3"/>
  <c r="K1606" i="3"/>
  <c r="K1605" i="3"/>
  <c r="K1604" i="3"/>
  <c r="K1603" i="3"/>
  <c r="K1602" i="3"/>
  <c r="K1601" i="3"/>
  <c r="K1600" i="3"/>
  <c r="K1599" i="3"/>
  <c r="K1598" i="3"/>
  <c r="K1597" i="3"/>
  <c r="K1596" i="3"/>
  <c r="K1595" i="3"/>
  <c r="K1594" i="3"/>
  <c r="K1593" i="3"/>
  <c r="K1592" i="3"/>
  <c r="K1591" i="3"/>
  <c r="K1590" i="3"/>
  <c r="K1589" i="3"/>
  <c r="K1588" i="3"/>
  <c r="K1587" i="3"/>
  <c r="K1586" i="3"/>
  <c r="K1585" i="3"/>
  <c r="K1584" i="3"/>
  <c r="K1583" i="3"/>
  <c r="K1582" i="3"/>
  <c r="K1581" i="3"/>
  <c r="K1580" i="3"/>
  <c r="K1579" i="3"/>
  <c r="K1578" i="3"/>
  <c r="K1577" i="3"/>
  <c r="K1576" i="3"/>
  <c r="K1575" i="3"/>
  <c r="K1574" i="3"/>
  <c r="K1573" i="3"/>
  <c r="K1572" i="3"/>
  <c r="K1571" i="3"/>
  <c r="K1570" i="3"/>
  <c r="K1569" i="3"/>
  <c r="K1568" i="3"/>
  <c r="K1567" i="3"/>
  <c r="K1566" i="3"/>
  <c r="K1565" i="3"/>
  <c r="K1564" i="3"/>
  <c r="K1563" i="3"/>
  <c r="K1562" i="3"/>
  <c r="K1561" i="3"/>
  <c r="K1560" i="3"/>
  <c r="K1559" i="3"/>
  <c r="K1558" i="3"/>
  <c r="K1557" i="3"/>
  <c r="K1556" i="3"/>
  <c r="K1555" i="3"/>
  <c r="K1554" i="3"/>
  <c r="K1553" i="3"/>
  <c r="K1552" i="3"/>
  <c r="K1551" i="3"/>
  <c r="K1550" i="3"/>
  <c r="K1549" i="3"/>
  <c r="K1548" i="3"/>
  <c r="K1547" i="3"/>
  <c r="K1546" i="3"/>
  <c r="K1545" i="3"/>
  <c r="K1544" i="3"/>
  <c r="K1543" i="3"/>
  <c r="K1542" i="3"/>
  <c r="K1541" i="3"/>
  <c r="K1540" i="3"/>
  <c r="K1539" i="3"/>
  <c r="K1538" i="3"/>
  <c r="K1537" i="3"/>
  <c r="K1536" i="3"/>
  <c r="K1535" i="3"/>
  <c r="K1534" i="3"/>
  <c r="K1533" i="3"/>
  <c r="K1532" i="3"/>
  <c r="K1531" i="3"/>
  <c r="K1530" i="3"/>
  <c r="K1529" i="3"/>
  <c r="K1528" i="3"/>
  <c r="K1527" i="3"/>
  <c r="K1526" i="3"/>
  <c r="K1525" i="3"/>
  <c r="K1524" i="3"/>
  <c r="K1523" i="3"/>
  <c r="K1522" i="3"/>
  <c r="K1521" i="3"/>
  <c r="K1520" i="3"/>
  <c r="K1519" i="3"/>
  <c r="K1518" i="3"/>
  <c r="K1517" i="3"/>
  <c r="K1516" i="3"/>
  <c r="K1515" i="3"/>
  <c r="K1514" i="3"/>
  <c r="K1513" i="3"/>
  <c r="K1512" i="3"/>
  <c r="K1511" i="3"/>
  <c r="K1510" i="3"/>
  <c r="K1509" i="3"/>
  <c r="K1508" i="3"/>
  <c r="K1507" i="3"/>
  <c r="K1506" i="3"/>
  <c r="K1505" i="3"/>
  <c r="K1504" i="3"/>
  <c r="K1503" i="3"/>
  <c r="K1502" i="3"/>
  <c r="K1501" i="3"/>
  <c r="K1500" i="3"/>
  <c r="K1499" i="3"/>
  <c r="K1498" i="3"/>
  <c r="K1497" i="3"/>
  <c r="K1496" i="3"/>
  <c r="K1495" i="3"/>
  <c r="K1494" i="3"/>
  <c r="K1493" i="3"/>
  <c r="K1492" i="3"/>
  <c r="K1491" i="3"/>
  <c r="K1490" i="3"/>
  <c r="K1489" i="3"/>
  <c r="K1488" i="3"/>
  <c r="K1487" i="3"/>
  <c r="K1486" i="3"/>
  <c r="K1485" i="3"/>
  <c r="K1484" i="3"/>
  <c r="K1483" i="3"/>
  <c r="K1482" i="3"/>
  <c r="K1481" i="3"/>
  <c r="K1480" i="3"/>
  <c r="K1479" i="3"/>
  <c r="K1478" i="3"/>
  <c r="K1477" i="3"/>
  <c r="K1476" i="3"/>
  <c r="K1475" i="3"/>
  <c r="K1474" i="3"/>
  <c r="K1473" i="3"/>
  <c r="K1472" i="3"/>
  <c r="K1471" i="3"/>
  <c r="K1470" i="3"/>
  <c r="K1469" i="3"/>
  <c r="K1468" i="3"/>
  <c r="K1467" i="3"/>
  <c r="K1466" i="3"/>
  <c r="K1465" i="3"/>
  <c r="K1464" i="3"/>
  <c r="K1463" i="3"/>
  <c r="K1462" i="3"/>
  <c r="K1461" i="3"/>
  <c r="K1460" i="3"/>
  <c r="K1459" i="3"/>
  <c r="K1458" i="3"/>
  <c r="K1457" i="3"/>
  <c r="K1456" i="3"/>
  <c r="K1455" i="3"/>
  <c r="K1454" i="3"/>
  <c r="K1453" i="3"/>
  <c r="K1452" i="3"/>
  <c r="K1451" i="3"/>
  <c r="K1450" i="3"/>
  <c r="K1449" i="3"/>
  <c r="K1448" i="3"/>
  <c r="K1447" i="3"/>
  <c r="K1446" i="3"/>
  <c r="K1445" i="3"/>
  <c r="K1444" i="3"/>
  <c r="K1443" i="3"/>
  <c r="K1442" i="3"/>
  <c r="K1441" i="3"/>
  <c r="K1440" i="3"/>
  <c r="K1439" i="3"/>
  <c r="K1438" i="3"/>
  <c r="K1437" i="3"/>
  <c r="K1436" i="3"/>
  <c r="K1435" i="3"/>
  <c r="K1434" i="3"/>
  <c r="K1433" i="3"/>
  <c r="K1432" i="3"/>
  <c r="K1431" i="3"/>
  <c r="K1430" i="3"/>
  <c r="K1429" i="3"/>
  <c r="K1428" i="3"/>
  <c r="K1427" i="3"/>
  <c r="K1426" i="3"/>
  <c r="K1425" i="3"/>
  <c r="K1424" i="3"/>
  <c r="K1423" i="3"/>
  <c r="K1422" i="3"/>
  <c r="K1421" i="3"/>
  <c r="K1420" i="3"/>
  <c r="K1419" i="3"/>
  <c r="K1418" i="3"/>
  <c r="K1417" i="3"/>
  <c r="K1416" i="3"/>
  <c r="K1415" i="3"/>
  <c r="K1414" i="3"/>
  <c r="K1413" i="3"/>
  <c r="K1412" i="3"/>
  <c r="K1411" i="3"/>
  <c r="K1410" i="3"/>
  <c r="K1409" i="3"/>
  <c r="K1408" i="3"/>
  <c r="K1407" i="3"/>
  <c r="K1406" i="3"/>
  <c r="K1405" i="3"/>
  <c r="K1404" i="3"/>
  <c r="K1403" i="3"/>
  <c r="K1402" i="3"/>
  <c r="K1401" i="3"/>
  <c r="K1400" i="3"/>
  <c r="K1399" i="3"/>
  <c r="K1398" i="3"/>
  <c r="K1397" i="3"/>
  <c r="K1396" i="3"/>
  <c r="K1395" i="3"/>
  <c r="K1394" i="3"/>
  <c r="K1393" i="3"/>
  <c r="K1392" i="3"/>
  <c r="K1391" i="3"/>
  <c r="K1390" i="3"/>
  <c r="K1389" i="3"/>
  <c r="K1388" i="3"/>
  <c r="K1387" i="3"/>
  <c r="K1386" i="3"/>
  <c r="K1385" i="3"/>
  <c r="K1384" i="3"/>
  <c r="K1383" i="3"/>
  <c r="K1382" i="3"/>
  <c r="K1381" i="3"/>
  <c r="K1380" i="3"/>
  <c r="K1379" i="3"/>
  <c r="K1378" i="3"/>
  <c r="K1377" i="3"/>
  <c r="K1376" i="3"/>
  <c r="K1375" i="3"/>
  <c r="K1374" i="3"/>
  <c r="K1373" i="3"/>
  <c r="K1372" i="3"/>
  <c r="K1371" i="3"/>
  <c r="K1370" i="3"/>
  <c r="K1369" i="3"/>
  <c r="K1368" i="3"/>
  <c r="K1367" i="3"/>
  <c r="K1366" i="3"/>
  <c r="K1365" i="3"/>
  <c r="K1364" i="3"/>
  <c r="K1363" i="3"/>
  <c r="K1362" i="3"/>
  <c r="K1361" i="3"/>
  <c r="K1360" i="3"/>
  <c r="K1359" i="3"/>
  <c r="K1358" i="3"/>
  <c r="K1357" i="3"/>
  <c r="K1356" i="3"/>
  <c r="K1355" i="3"/>
  <c r="K1354" i="3"/>
  <c r="K1353" i="3"/>
  <c r="K1352" i="3"/>
  <c r="K1351" i="3"/>
  <c r="K1350" i="3"/>
  <c r="K1349" i="3"/>
  <c r="K1348" i="3"/>
  <c r="K1347" i="3"/>
  <c r="K1346" i="3"/>
  <c r="K1345" i="3"/>
  <c r="K1344" i="3"/>
  <c r="K1343" i="3"/>
  <c r="K1342" i="3"/>
  <c r="K1341" i="3"/>
  <c r="K1340" i="3"/>
  <c r="K1339" i="3"/>
  <c r="K1338" i="3"/>
  <c r="K1337" i="3"/>
  <c r="K1336" i="3"/>
  <c r="K1335" i="3"/>
  <c r="K1334" i="3"/>
  <c r="K1333" i="3"/>
  <c r="K1332" i="3"/>
  <c r="K1331" i="3"/>
  <c r="K1330" i="3"/>
  <c r="K1329" i="3"/>
  <c r="K1328" i="3"/>
  <c r="K1327" i="3"/>
  <c r="K1326" i="3"/>
  <c r="K1325" i="3"/>
  <c r="K1324" i="3"/>
  <c r="K1323" i="3"/>
  <c r="K1322" i="3"/>
  <c r="K1321" i="3"/>
  <c r="K1320" i="3"/>
  <c r="K1319" i="3"/>
  <c r="K1318" i="3"/>
  <c r="K1317" i="3"/>
  <c r="K1316" i="3"/>
  <c r="K1315" i="3"/>
  <c r="K1314" i="3"/>
  <c r="K1313" i="3"/>
  <c r="K1312" i="3"/>
  <c r="K1311" i="3"/>
  <c r="K1310" i="3"/>
  <c r="K1309" i="3"/>
  <c r="K1308" i="3"/>
  <c r="K1307" i="3"/>
  <c r="K1306" i="3"/>
  <c r="K1305" i="3"/>
  <c r="K1304" i="3"/>
  <c r="K1303" i="3"/>
  <c r="K1302" i="3"/>
  <c r="K1301" i="3"/>
  <c r="K1300" i="3"/>
  <c r="K1299" i="3"/>
  <c r="K1298" i="3"/>
  <c r="K1297" i="3"/>
  <c r="K1296" i="3"/>
  <c r="K1295" i="3"/>
  <c r="K1294" i="3"/>
  <c r="K1293" i="3"/>
  <c r="K1292" i="3"/>
  <c r="K1291" i="3"/>
  <c r="K1290" i="3"/>
  <c r="K1289" i="3"/>
  <c r="K1288" i="3"/>
  <c r="K1287" i="3"/>
  <c r="K1286" i="3"/>
  <c r="K1285" i="3"/>
  <c r="K1284" i="3"/>
  <c r="K1283" i="3"/>
  <c r="K1282" i="3"/>
  <c r="K1281" i="3"/>
  <c r="K1280" i="3"/>
  <c r="K1279" i="3"/>
  <c r="K1278" i="3"/>
  <c r="K1277" i="3"/>
  <c r="K1276" i="3"/>
  <c r="K1275" i="3"/>
  <c r="K1274" i="3"/>
  <c r="K1273" i="3"/>
  <c r="K1272" i="3"/>
  <c r="K1271" i="3"/>
  <c r="K1270" i="3"/>
  <c r="K1269" i="3"/>
  <c r="K1268" i="3"/>
  <c r="K1267" i="3"/>
  <c r="K1266" i="3"/>
  <c r="K1265" i="3"/>
  <c r="K1264" i="3"/>
  <c r="K1263" i="3"/>
  <c r="K1262" i="3"/>
  <c r="K1261" i="3"/>
  <c r="K1260" i="3"/>
  <c r="K1259" i="3"/>
  <c r="K1258" i="3"/>
  <c r="K1257" i="3"/>
  <c r="K1256" i="3"/>
  <c r="K1255" i="3"/>
  <c r="K1254" i="3"/>
  <c r="K1253" i="3"/>
  <c r="K1252" i="3"/>
  <c r="K1251" i="3"/>
  <c r="K1250" i="3"/>
  <c r="K1249" i="3"/>
  <c r="K1248" i="3"/>
  <c r="K1247" i="3"/>
  <c r="K1246" i="3"/>
  <c r="K1245" i="3"/>
  <c r="K1244" i="3"/>
  <c r="K1243" i="3"/>
  <c r="K1242" i="3"/>
  <c r="K1241" i="3"/>
  <c r="K1240" i="3"/>
  <c r="K1239" i="3"/>
  <c r="K1238" i="3"/>
  <c r="K1237" i="3"/>
  <c r="K1236" i="3"/>
  <c r="K1235" i="3"/>
  <c r="K1234" i="3"/>
  <c r="K1233" i="3"/>
  <c r="K1232" i="3"/>
  <c r="K1231" i="3"/>
  <c r="K1230" i="3"/>
  <c r="K1229" i="3"/>
  <c r="K1228" i="3"/>
  <c r="K1227" i="3"/>
  <c r="K1226" i="3"/>
  <c r="K1225" i="3"/>
  <c r="K1224" i="3"/>
  <c r="K1223" i="3"/>
  <c r="K1222" i="3"/>
  <c r="K1221" i="3"/>
  <c r="K1220" i="3"/>
  <c r="K1219" i="3"/>
  <c r="K1218" i="3"/>
  <c r="K1217" i="3"/>
  <c r="K1216" i="3"/>
  <c r="K1215" i="3"/>
  <c r="K1214" i="3"/>
  <c r="K1213" i="3"/>
  <c r="K1212" i="3"/>
  <c r="K1211" i="3"/>
  <c r="K1210" i="3"/>
  <c r="K1209" i="3"/>
  <c r="K1208" i="3"/>
  <c r="K1207" i="3"/>
  <c r="K1206" i="3"/>
  <c r="K1205" i="3"/>
  <c r="K1204" i="3"/>
  <c r="K1203" i="3"/>
  <c r="K1202" i="3"/>
  <c r="K1201" i="3"/>
  <c r="K1200" i="3"/>
  <c r="K1199" i="3"/>
  <c r="K1198" i="3"/>
  <c r="K1197" i="3"/>
  <c r="K1196" i="3"/>
  <c r="K1195" i="3"/>
  <c r="K1194" i="3"/>
  <c r="K1193" i="3"/>
  <c r="K1192" i="3"/>
  <c r="K1191" i="3"/>
  <c r="K1190" i="3"/>
  <c r="K1189" i="3"/>
  <c r="K1188" i="3"/>
  <c r="K1187" i="3"/>
  <c r="K1186" i="3"/>
  <c r="K1185" i="3"/>
  <c r="K1184" i="3"/>
  <c r="K1183" i="3"/>
  <c r="K1182" i="3"/>
  <c r="K1181" i="3"/>
  <c r="K1180" i="3"/>
  <c r="K1179" i="3"/>
  <c r="K1178" i="3"/>
  <c r="K1177" i="3"/>
  <c r="K1176" i="3"/>
  <c r="K1175" i="3"/>
  <c r="K1174" i="3"/>
  <c r="K1173" i="3"/>
  <c r="K1172" i="3"/>
  <c r="K1171" i="3"/>
  <c r="K1170" i="3"/>
  <c r="K1169" i="3"/>
  <c r="K1168" i="3"/>
  <c r="K1167" i="3"/>
  <c r="K1166" i="3"/>
  <c r="K1165" i="3"/>
  <c r="K1164" i="3"/>
  <c r="K1163" i="3"/>
  <c r="K1162" i="3"/>
  <c r="K1161" i="3"/>
  <c r="K1160" i="3"/>
  <c r="K1159" i="3"/>
  <c r="K1158" i="3"/>
  <c r="K1157" i="3"/>
  <c r="K1156" i="3"/>
  <c r="K1155" i="3"/>
  <c r="K1154" i="3"/>
  <c r="K1153" i="3"/>
  <c r="K1152" i="3"/>
  <c r="K1151" i="3"/>
  <c r="K1150" i="3"/>
  <c r="K1149" i="3"/>
  <c r="K1148" i="3"/>
  <c r="K1147" i="3"/>
  <c r="K1146" i="3"/>
  <c r="K1145" i="3"/>
  <c r="K1144" i="3"/>
  <c r="K1143" i="3"/>
  <c r="K1142" i="3"/>
  <c r="K1141" i="3"/>
  <c r="K1140" i="3"/>
  <c r="K1139" i="3"/>
  <c r="K1138" i="3"/>
  <c r="K1137" i="3"/>
  <c r="K1136" i="3"/>
  <c r="K1135" i="3"/>
  <c r="K1134" i="3"/>
  <c r="K1133" i="3"/>
  <c r="K1132" i="3"/>
  <c r="K1131" i="3"/>
  <c r="K1130" i="3"/>
  <c r="K1129" i="3"/>
  <c r="K1128" i="3"/>
  <c r="K1127" i="3"/>
  <c r="K1126" i="3"/>
  <c r="K1125" i="3"/>
  <c r="K1124" i="3"/>
  <c r="K1123" i="3"/>
  <c r="K1122" i="3"/>
  <c r="K1121" i="3"/>
  <c r="K1120" i="3"/>
  <c r="K1119" i="3"/>
  <c r="K1118" i="3"/>
  <c r="K1117" i="3"/>
  <c r="K1116" i="3"/>
  <c r="K1115" i="3"/>
  <c r="K1114" i="3"/>
  <c r="K1113" i="3"/>
  <c r="K1112" i="3"/>
  <c r="K1111" i="3"/>
  <c r="K1110" i="3"/>
  <c r="K1109" i="3"/>
  <c r="K1108" i="3"/>
  <c r="K1107" i="3"/>
  <c r="K1106" i="3"/>
  <c r="K1105" i="3"/>
  <c r="K1104" i="3"/>
  <c r="K1103" i="3"/>
  <c r="K1102" i="3"/>
  <c r="K1101" i="3"/>
  <c r="K1100" i="3"/>
  <c r="K1099" i="3"/>
  <c r="K1098" i="3"/>
  <c r="K1097" i="3"/>
  <c r="K1096" i="3"/>
  <c r="K1095" i="3"/>
  <c r="K1094" i="3"/>
  <c r="K1093" i="3"/>
  <c r="K1092" i="3"/>
  <c r="K1091" i="3"/>
  <c r="K1090" i="3"/>
  <c r="K1089" i="3"/>
  <c r="K1088" i="3"/>
  <c r="K1087" i="3"/>
  <c r="K1086" i="3"/>
  <c r="K1085" i="3"/>
  <c r="K1084" i="3"/>
  <c r="K1083" i="3"/>
  <c r="K1082" i="3"/>
  <c r="K1081" i="3"/>
  <c r="K1080" i="3"/>
  <c r="K1079" i="3"/>
  <c r="K1078" i="3"/>
  <c r="K1077" i="3"/>
  <c r="K1076" i="3"/>
  <c r="K1075" i="3"/>
  <c r="K1074" i="3"/>
  <c r="K1073" i="3"/>
  <c r="K1072" i="3"/>
  <c r="K1071" i="3"/>
  <c r="K1070" i="3"/>
  <c r="K1069" i="3"/>
  <c r="K1068" i="3"/>
  <c r="K1067" i="3"/>
  <c r="K1066" i="3"/>
  <c r="K1065" i="3"/>
  <c r="K1064" i="3"/>
  <c r="K1063" i="3"/>
  <c r="K1062" i="3"/>
  <c r="K1061" i="3"/>
  <c r="K1060" i="3"/>
  <c r="K1059" i="3"/>
  <c r="K1058" i="3"/>
  <c r="K1057" i="3"/>
  <c r="K1056" i="3"/>
  <c r="K1055" i="3"/>
  <c r="K1054" i="3"/>
  <c r="K1053" i="3"/>
  <c r="K1052" i="3"/>
  <c r="K1051" i="3"/>
  <c r="K1050" i="3"/>
  <c r="K1049" i="3"/>
  <c r="K1048" i="3"/>
  <c r="K1047" i="3"/>
  <c r="K1046" i="3"/>
  <c r="K1045" i="3"/>
  <c r="K1044" i="3"/>
  <c r="K1043" i="3"/>
  <c r="K1042" i="3"/>
  <c r="K1041" i="3"/>
  <c r="K1040" i="3"/>
  <c r="K1039" i="3"/>
  <c r="K1038" i="3"/>
  <c r="K1037" i="3"/>
  <c r="K1036" i="3"/>
  <c r="K1035" i="3"/>
  <c r="K1034" i="3"/>
  <c r="K1033" i="3"/>
  <c r="K1032" i="3"/>
  <c r="K1031" i="3"/>
  <c r="K1030" i="3"/>
  <c r="K1029" i="3"/>
  <c r="K1028" i="3"/>
  <c r="K1027" i="3"/>
  <c r="K1026" i="3"/>
  <c r="K1025" i="3"/>
  <c r="K1024" i="3"/>
  <c r="K1023" i="3"/>
  <c r="K1022" i="3"/>
  <c r="K1021" i="3"/>
  <c r="K1020" i="3"/>
  <c r="K1019" i="3"/>
  <c r="K1018" i="3"/>
  <c r="K1017" i="3"/>
  <c r="K1016" i="3"/>
  <c r="K1015" i="3"/>
  <c r="K1014" i="3"/>
  <c r="K1013" i="3"/>
  <c r="K1012" i="3"/>
  <c r="K1011" i="3"/>
  <c r="K1010" i="3"/>
  <c r="K1009" i="3"/>
  <c r="K1008" i="3"/>
  <c r="K1007" i="3"/>
  <c r="K1006" i="3"/>
  <c r="K1005" i="3"/>
  <c r="K1004" i="3"/>
  <c r="K1003" i="3"/>
  <c r="K1002" i="3"/>
  <c r="K1001" i="3"/>
  <c r="K1000" i="3"/>
  <c r="K999" i="3"/>
  <c r="K998" i="3"/>
  <c r="K997" i="3"/>
  <c r="K996" i="3"/>
  <c r="K995" i="3"/>
  <c r="K994" i="3"/>
  <c r="K993" i="3"/>
  <c r="K992" i="3"/>
  <c r="K991" i="3"/>
  <c r="K990" i="3"/>
  <c r="K989" i="3"/>
  <c r="K988" i="3"/>
  <c r="K987" i="3"/>
  <c r="K986" i="3"/>
  <c r="K985" i="3"/>
  <c r="K984" i="3"/>
  <c r="K983" i="3"/>
  <c r="K982" i="3"/>
  <c r="K981" i="3"/>
  <c r="K980" i="3"/>
  <c r="K979" i="3"/>
  <c r="K978" i="3"/>
  <c r="K977" i="3"/>
  <c r="K976" i="3"/>
  <c r="K975" i="3"/>
  <c r="K974" i="3"/>
  <c r="K973" i="3"/>
  <c r="K972" i="3"/>
  <c r="K971" i="3"/>
  <c r="K970" i="3"/>
  <c r="K969" i="3"/>
  <c r="K968" i="3"/>
  <c r="K967" i="3"/>
  <c r="K966" i="3"/>
  <c r="K965" i="3"/>
  <c r="K964" i="3"/>
  <c r="K963" i="3"/>
  <c r="K962" i="3"/>
  <c r="K961" i="3"/>
  <c r="K960" i="3"/>
  <c r="K959" i="3"/>
  <c r="K958" i="3"/>
  <c r="K957" i="3"/>
  <c r="K956" i="3"/>
  <c r="K955" i="3"/>
  <c r="K954" i="3"/>
  <c r="K953" i="3"/>
  <c r="K952" i="3"/>
  <c r="K951" i="3"/>
  <c r="K950" i="3"/>
  <c r="K949" i="3"/>
  <c r="K948" i="3"/>
  <c r="K947" i="3"/>
  <c r="K946" i="3"/>
  <c r="K945" i="3"/>
  <c r="K944" i="3"/>
  <c r="K943" i="3"/>
  <c r="K942" i="3"/>
  <c r="K941" i="3"/>
  <c r="K940" i="3"/>
  <c r="K939" i="3"/>
  <c r="K938" i="3"/>
  <c r="K937" i="3"/>
  <c r="K936" i="3"/>
  <c r="K935" i="3"/>
  <c r="K934" i="3"/>
  <c r="K933" i="3"/>
  <c r="K932" i="3"/>
  <c r="K931" i="3"/>
  <c r="K930" i="3"/>
  <c r="K929" i="3"/>
  <c r="K928" i="3"/>
  <c r="K927" i="3"/>
  <c r="K926" i="3"/>
  <c r="K925" i="3"/>
  <c r="K924" i="3"/>
  <c r="K923" i="3"/>
  <c r="K922" i="3"/>
  <c r="K921" i="3"/>
  <c r="K920" i="3"/>
  <c r="K919" i="3"/>
  <c r="K918" i="3"/>
  <c r="K917" i="3"/>
  <c r="K916" i="3"/>
  <c r="K915" i="3"/>
  <c r="K914" i="3"/>
  <c r="K913" i="3"/>
  <c r="K912" i="3"/>
  <c r="K911" i="3"/>
  <c r="K910" i="3"/>
  <c r="K909" i="3"/>
  <c r="K908" i="3"/>
  <c r="K907" i="3"/>
  <c r="K906" i="3"/>
  <c r="K905" i="3"/>
  <c r="K904" i="3"/>
  <c r="K903" i="3"/>
  <c r="K902" i="3"/>
  <c r="K901" i="3"/>
  <c r="K900" i="3"/>
  <c r="K899" i="3"/>
  <c r="K898" i="3"/>
  <c r="K897" i="3"/>
  <c r="K896" i="3"/>
  <c r="K895" i="3"/>
  <c r="K894" i="3"/>
  <c r="K893" i="3"/>
  <c r="K892" i="3"/>
  <c r="K891" i="3"/>
  <c r="K890" i="3"/>
  <c r="K889" i="3"/>
  <c r="K888" i="3"/>
  <c r="K887" i="3"/>
  <c r="K886" i="3"/>
  <c r="K885" i="3"/>
  <c r="K884" i="3"/>
  <c r="K883" i="3"/>
  <c r="K882" i="3"/>
  <c r="K881" i="3"/>
  <c r="K880" i="3"/>
  <c r="K879" i="3"/>
  <c r="K878" i="3"/>
  <c r="K877" i="3"/>
  <c r="K876" i="3"/>
  <c r="K875" i="3"/>
  <c r="K874" i="3"/>
  <c r="K873" i="3"/>
  <c r="K872" i="3"/>
  <c r="K871" i="3"/>
  <c r="K870" i="3"/>
  <c r="K869" i="3"/>
  <c r="K868" i="3"/>
  <c r="K867" i="3"/>
  <c r="K866" i="3"/>
  <c r="K865" i="3"/>
  <c r="K864" i="3"/>
  <c r="K863" i="3"/>
  <c r="K862" i="3"/>
  <c r="K861" i="3"/>
  <c r="K860" i="3"/>
  <c r="K859" i="3"/>
  <c r="K858" i="3"/>
  <c r="K857" i="3"/>
  <c r="K856" i="3"/>
  <c r="K855" i="3"/>
  <c r="K854" i="3"/>
  <c r="K853" i="3"/>
  <c r="K852" i="3"/>
  <c r="K851" i="3"/>
  <c r="K850" i="3"/>
  <c r="K849" i="3"/>
  <c r="K848" i="3"/>
  <c r="K847" i="3"/>
  <c r="K846" i="3"/>
  <c r="K845" i="3"/>
  <c r="K844" i="3"/>
  <c r="K843" i="3"/>
  <c r="K842" i="3"/>
  <c r="K841" i="3"/>
  <c r="K840" i="3"/>
  <c r="K839" i="3"/>
  <c r="K838" i="3"/>
  <c r="K837" i="3"/>
  <c r="K836" i="3"/>
  <c r="K835" i="3"/>
  <c r="K834" i="3"/>
  <c r="K833" i="3"/>
  <c r="K832" i="3"/>
  <c r="K831" i="3"/>
  <c r="K830" i="3"/>
  <c r="K829" i="3"/>
  <c r="K828" i="3"/>
  <c r="K827" i="3"/>
  <c r="K826" i="3"/>
  <c r="K825" i="3"/>
  <c r="K824" i="3"/>
  <c r="K823" i="3"/>
  <c r="K822" i="3"/>
  <c r="K821" i="3"/>
  <c r="K820" i="3"/>
  <c r="K819" i="3"/>
  <c r="K818" i="3"/>
  <c r="K817" i="3"/>
  <c r="K816" i="3"/>
  <c r="K815" i="3"/>
  <c r="K814" i="3"/>
  <c r="K813" i="3"/>
  <c r="K812" i="3"/>
  <c r="K811" i="3"/>
  <c r="K810" i="3"/>
  <c r="K809" i="3"/>
  <c r="K808" i="3"/>
  <c r="K807" i="3"/>
  <c r="K806" i="3"/>
  <c r="K805" i="3"/>
  <c r="K804" i="3"/>
  <c r="K803" i="3"/>
  <c r="K802" i="3"/>
  <c r="K801" i="3"/>
  <c r="K800" i="3"/>
  <c r="K799" i="3"/>
  <c r="K798" i="3"/>
  <c r="K797" i="3"/>
  <c r="K796" i="3"/>
  <c r="K795" i="3"/>
  <c r="K794" i="3"/>
  <c r="K793" i="3"/>
  <c r="K792" i="3"/>
  <c r="K791" i="3"/>
  <c r="K790" i="3"/>
  <c r="K789" i="3"/>
  <c r="K788" i="3"/>
  <c r="K787" i="3"/>
  <c r="K786" i="3"/>
  <c r="K785" i="3"/>
  <c r="K784" i="3"/>
  <c r="K783" i="3"/>
  <c r="K782" i="3"/>
  <c r="K781" i="3"/>
  <c r="K780" i="3"/>
  <c r="K779" i="3"/>
  <c r="K778" i="3"/>
  <c r="K777" i="3"/>
  <c r="K776" i="3"/>
  <c r="K775" i="3"/>
  <c r="K774" i="3"/>
  <c r="K773" i="3"/>
  <c r="K772" i="3"/>
  <c r="K771" i="3"/>
  <c r="K770" i="3"/>
  <c r="K769" i="3"/>
  <c r="K768" i="3"/>
  <c r="K767" i="3"/>
  <c r="K766" i="3"/>
  <c r="K765" i="3"/>
  <c r="K764" i="3"/>
  <c r="K763" i="3"/>
  <c r="K762" i="3"/>
  <c r="K761" i="3"/>
  <c r="K760" i="3"/>
  <c r="K759" i="3"/>
  <c r="K758" i="3"/>
  <c r="K757" i="3"/>
  <c r="K756" i="3"/>
  <c r="K755" i="3"/>
  <c r="K754" i="3"/>
  <c r="K753" i="3"/>
  <c r="K752" i="3"/>
  <c r="K751" i="3"/>
  <c r="K750" i="3"/>
  <c r="K749" i="3"/>
  <c r="K748" i="3"/>
  <c r="K747" i="3"/>
  <c r="K746" i="3"/>
  <c r="K745" i="3"/>
  <c r="K744" i="3"/>
  <c r="K743" i="3"/>
  <c r="K742" i="3"/>
  <c r="K741" i="3"/>
  <c r="K740" i="3"/>
  <c r="K739" i="3"/>
  <c r="K738" i="3"/>
  <c r="K737" i="3"/>
  <c r="K736" i="3"/>
  <c r="K735" i="3"/>
  <c r="K734" i="3"/>
  <c r="K733" i="3"/>
  <c r="K732" i="3"/>
  <c r="K731" i="3"/>
  <c r="K730" i="3"/>
  <c r="K729" i="3"/>
  <c r="K728" i="3"/>
  <c r="K727" i="3"/>
  <c r="K726" i="3"/>
  <c r="K725" i="3"/>
  <c r="K724" i="3"/>
  <c r="K723" i="3"/>
  <c r="K722" i="3"/>
  <c r="K721" i="3"/>
  <c r="K720" i="3"/>
  <c r="K719" i="3"/>
  <c r="K718" i="3"/>
  <c r="K717" i="3"/>
  <c r="K716" i="3"/>
  <c r="K715" i="3"/>
  <c r="K714" i="3"/>
  <c r="K713" i="3"/>
  <c r="K712" i="3"/>
  <c r="K711" i="3"/>
  <c r="K710" i="3"/>
  <c r="K709" i="3"/>
  <c r="K708" i="3"/>
  <c r="K707" i="3"/>
  <c r="K706" i="3"/>
  <c r="K705" i="3"/>
  <c r="K704" i="3"/>
  <c r="K703" i="3"/>
  <c r="K702" i="3"/>
  <c r="K701" i="3"/>
  <c r="K700" i="3"/>
  <c r="K699" i="3"/>
  <c r="K698" i="3"/>
  <c r="K697" i="3"/>
  <c r="K696" i="3"/>
  <c r="K695" i="3"/>
  <c r="K694" i="3"/>
  <c r="K693" i="3"/>
  <c r="K692" i="3"/>
  <c r="K691" i="3"/>
  <c r="K690" i="3"/>
  <c r="K689" i="3"/>
  <c r="K688" i="3"/>
  <c r="K687" i="3"/>
  <c r="K686" i="3"/>
  <c r="K685" i="3"/>
  <c r="K684" i="3"/>
  <c r="K683" i="3"/>
  <c r="K682" i="3"/>
  <c r="K681" i="3"/>
  <c r="K680" i="3"/>
  <c r="K679" i="3"/>
  <c r="K678" i="3"/>
  <c r="K677" i="3"/>
  <c r="K676" i="3"/>
  <c r="K675" i="3"/>
  <c r="K674" i="3"/>
  <c r="K673" i="3"/>
  <c r="K672" i="3"/>
  <c r="K671" i="3"/>
  <c r="K670" i="3"/>
  <c r="K669" i="3"/>
  <c r="K668" i="3"/>
  <c r="K667" i="3"/>
  <c r="K666" i="3"/>
  <c r="K665" i="3"/>
  <c r="K664" i="3"/>
  <c r="K663" i="3"/>
  <c r="K662" i="3"/>
  <c r="K661" i="3"/>
  <c r="K660" i="3"/>
  <c r="K659" i="3"/>
  <c r="K658" i="3"/>
  <c r="K657" i="3"/>
  <c r="K656" i="3"/>
  <c r="K655" i="3"/>
  <c r="K654" i="3"/>
  <c r="K653" i="3"/>
  <c r="K652" i="3"/>
  <c r="K651" i="3"/>
  <c r="K650" i="3"/>
  <c r="K649" i="3"/>
  <c r="K648" i="3"/>
  <c r="K647" i="3"/>
  <c r="K646" i="3"/>
  <c r="K645" i="3"/>
  <c r="K644" i="3"/>
  <c r="K643" i="3"/>
  <c r="K642" i="3"/>
  <c r="K641" i="3"/>
  <c r="K640" i="3"/>
  <c r="K639" i="3"/>
  <c r="K638" i="3"/>
  <c r="K637" i="3"/>
  <c r="K636" i="3"/>
  <c r="K635" i="3"/>
  <c r="K634" i="3"/>
  <c r="K633" i="3"/>
  <c r="K632" i="3"/>
  <c r="K631" i="3"/>
  <c r="K630" i="3"/>
  <c r="K629" i="3"/>
  <c r="K628" i="3"/>
  <c r="K627" i="3"/>
  <c r="K626" i="3"/>
  <c r="K625" i="3"/>
  <c r="K624" i="3"/>
  <c r="K623" i="3"/>
  <c r="K622" i="3"/>
  <c r="K621" i="3"/>
  <c r="K620" i="3"/>
  <c r="K619" i="3"/>
  <c r="K618" i="3"/>
  <c r="K617" i="3"/>
  <c r="K616" i="3"/>
  <c r="K615" i="3"/>
  <c r="K614" i="3"/>
  <c r="K613" i="3"/>
  <c r="K612" i="3"/>
  <c r="K611" i="3"/>
  <c r="K610" i="3"/>
  <c r="K609" i="3"/>
  <c r="K608" i="3"/>
  <c r="K607" i="3"/>
  <c r="K606" i="3"/>
  <c r="K605" i="3"/>
  <c r="K604" i="3"/>
  <c r="K603" i="3"/>
  <c r="K602" i="3"/>
  <c r="K601" i="3"/>
  <c r="K600" i="3"/>
  <c r="K599" i="3"/>
  <c r="K598" i="3"/>
  <c r="K597" i="3"/>
  <c r="K596" i="3"/>
  <c r="K595" i="3"/>
  <c r="K594" i="3"/>
  <c r="K593" i="3"/>
  <c r="K592" i="3"/>
  <c r="K591" i="3"/>
  <c r="K590" i="3"/>
  <c r="K589" i="3"/>
  <c r="K588" i="3"/>
  <c r="K587" i="3"/>
  <c r="K586" i="3"/>
  <c r="K585" i="3"/>
  <c r="K584" i="3"/>
  <c r="K583" i="3"/>
  <c r="K582" i="3"/>
  <c r="K581" i="3"/>
  <c r="K580" i="3"/>
  <c r="K579" i="3"/>
  <c r="K578" i="3"/>
  <c r="K577" i="3"/>
  <c r="K576" i="3"/>
  <c r="K575" i="3"/>
  <c r="K574" i="3"/>
  <c r="K573" i="3"/>
  <c r="K572" i="3"/>
  <c r="K571" i="3"/>
  <c r="K570" i="3"/>
  <c r="K569" i="3"/>
  <c r="K568" i="3"/>
  <c r="K567" i="3"/>
  <c r="K566" i="3"/>
  <c r="K565" i="3"/>
  <c r="K564" i="3"/>
  <c r="K563" i="3"/>
  <c r="K562" i="3"/>
  <c r="K561" i="3"/>
  <c r="K560" i="3"/>
  <c r="K559" i="3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L193" i="3" s="1" a="1"/>
  <c r="L193" i="3" s="1"/>
  <c r="M193" i="3" s="1"/>
  <c r="K192" i="3"/>
  <c r="L192" i="3" s="1" a="1"/>
  <c r="L192" i="3" s="1"/>
  <c r="M192" i="3" s="1"/>
  <c r="K191" i="3"/>
  <c r="L191" i="3" s="1" a="1"/>
  <c r="L191" i="3" s="1"/>
  <c r="M191" i="3" s="1"/>
  <c r="K190" i="3"/>
  <c r="L190" i="3" s="1" a="1"/>
  <c r="L190" i="3" s="1"/>
  <c r="M190" i="3" s="1"/>
  <c r="K189" i="3"/>
  <c r="L189" i="3" s="1" a="1"/>
  <c r="L189" i="3" s="1"/>
  <c r="M189" i="3" s="1"/>
  <c r="K188" i="3"/>
  <c r="L188" i="3" s="1" a="1"/>
  <c r="L188" i="3" s="1"/>
  <c r="M188" i="3" s="1"/>
  <c r="K187" i="3"/>
  <c r="L187" i="3" s="1" a="1"/>
  <c r="L187" i="3" s="1"/>
  <c r="M187" i="3" s="1"/>
  <c r="K186" i="3"/>
  <c r="L186" i="3" s="1" a="1"/>
  <c r="L186" i="3" s="1"/>
  <c r="M186" i="3" s="1"/>
  <c r="K185" i="3"/>
  <c r="L185" i="3" s="1" a="1"/>
  <c r="L185" i="3" s="1"/>
  <c r="M185" i="3" s="1"/>
  <c r="K184" i="3"/>
  <c r="L184" i="3" s="1" a="1"/>
  <c r="L184" i="3" s="1"/>
  <c r="M184" i="3" s="1"/>
  <c r="K183" i="3"/>
  <c r="L183" i="3" s="1" a="1"/>
  <c r="L183" i="3" s="1"/>
  <c r="M183" i="3" s="1"/>
  <c r="K182" i="3"/>
  <c r="L182" i="3" s="1" a="1"/>
  <c r="L182" i="3" s="1"/>
  <c r="M182" i="3" s="1"/>
  <c r="K181" i="3"/>
  <c r="L181" i="3" s="1" a="1"/>
  <c r="L181" i="3" s="1"/>
  <c r="M181" i="3" s="1"/>
  <c r="K180" i="3"/>
  <c r="L180" i="3" s="1" a="1"/>
  <c r="L180" i="3" s="1"/>
  <c r="M180" i="3" s="1"/>
  <c r="K179" i="3"/>
  <c r="L179" i="3" s="1" a="1"/>
  <c r="L179" i="3" s="1"/>
  <c r="M179" i="3" s="1"/>
  <c r="K178" i="3"/>
  <c r="L178" i="3" s="1" a="1"/>
  <c r="L178" i="3" s="1"/>
  <c r="M178" i="3" s="1"/>
  <c r="K177" i="3"/>
  <c r="L177" i="3" s="1" a="1"/>
  <c r="L177" i="3" s="1"/>
  <c r="M177" i="3" s="1"/>
  <c r="K176" i="3"/>
  <c r="L176" i="3" s="1" a="1"/>
  <c r="L176" i="3" s="1"/>
  <c r="M176" i="3" s="1"/>
  <c r="K175" i="3"/>
  <c r="L175" i="3" s="1" a="1"/>
  <c r="L175" i="3" s="1"/>
  <c r="M175" i="3" s="1"/>
  <c r="K174" i="3"/>
  <c r="L174" i="3" s="1" a="1"/>
  <c r="L174" i="3" s="1"/>
  <c r="M174" i="3" s="1"/>
  <c r="K173" i="3"/>
  <c r="L173" i="3" s="1" a="1"/>
  <c r="L173" i="3" s="1"/>
  <c r="M173" i="3" s="1"/>
  <c r="K172" i="3"/>
  <c r="L172" i="3" s="1" a="1"/>
  <c r="L172" i="3" s="1"/>
  <c r="M172" i="3" s="1"/>
  <c r="K171" i="3"/>
  <c r="L171" i="3" s="1" a="1"/>
  <c r="L171" i="3" s="1"/>
  <c r="M171" i="3" s="1"/>
  <c r="K170" i="3"/>
  <c r="L170" i="3" s="1" a="1"/>
  <c r="L170" i="3" s="1"/>
  <c r="M170" i="3" s="1"/>
  <c r="K169" i="3"/>
  <c r="L169" i="3" s="1" a="1"/>
  <c r="L169" i="3" s="1"/>
  <c r="M169" i="3" s="1"/>
  <c r="K168" i="3"/>
  <c r="L168" i="3" s="1" a="1"/>
  <c r="L168" i="3" s="1"/>
  <c r="M168" i="3" s="1"/>
  <c r="K167" i="3"/>
  <c r="L167" i="3" s="1" a="1"/>
  <c r="L167" i="3" s="1"/>
  <c r="M167" i="3" s="1"/>
  <c r="K166" i="3"/>
  <c r="L166" i="3" s="1" a="1"/>
  <c r="L166" i="3" s="1"/>
  <c r="M166" i="3" s="1"/>
  <c r="K165" i="3"/>
  <c r="L165" i="3" s="1" a="1"/>
  <c r="L165" i="3" s="1"/>
  <c r="M165" i="3" s="1"/>
  <c r="K164" i="3"/>
  <c r="L164" i="3" s="1" a="1"/>
  <c r="L164" i="3" s="1"/>
  <c r="M164" i="3" s="1"/>
  <c r="K163" i="3"/>
  <c r="L163" i="3" s="1" a="1"/>
  <c r="L163" i="3" s="1"/>
  <c r="M163" i="3" s="1"/>
  <c r="K162" i="3"/>
  <c r="L162" i="3" s="1" a="1"/>
  <c r="L162" i="3" s="1"/>
  <c r="M162" i="3" s="1"/>
  <c r="K161" i="3"/>
  <c r="L161" i="3" s="1" a="1"/>
  <c r="L161" i="3" s="1"/>
  <c r="M161" i="3" s="1"/>
  <c r="K160" i="3"/>
  <c r="L160" i="3" s="1" a="1"/>
  <c r="L160" i="3" s="1"/>
  <c r="M160" i="3" s="1"/>
  <c r="K159" i="3"/>
  <c r="L159" i="3" s="1" a="1"/>
  <c r="L159" i="3" s="1"/>
  <c r="M159" i="3" s="1"/>
  <c r="K158" i="3"/>
  <c r="L158" i="3" s="1" a="1"/>
  <c r="L158" i="3" s="1"/>
  <c r="M158" i="3" s="1"/>
  <c r="K157" i="3"/>
  <c r="L157" i="3" s="1" a="1"/>
  <c r="L157" i="3" s="1"/>
  <c r="M157" i="3" s="1"/>
  <c r="K156" i="3"/>
  <c r="L156" i="3" s="1" a="1"/>
  <c r="L156" i="3" s="1"/>
  <c r="M156" i="3" s="1"/>
  <c r="K155" i="3"/>
  <c r="L155" i="3" s="1" a="1"/>
  <c r="L155" i="3" s="1"/>
  <c r="M155" i="3" s="1"/>
  <c r="K154" i="3"/>
  <c r="L154" i="3" s="1" a="1"/>
  <c r="L154" i="3" s="1"/>
  <c r="M154" i="3" s="1"/>
  <c r="K153" i="3"/>
  <c r="L153" i="3" s="1" a="1"/>
  <c r="L153" i="3" s="1"/>
  <c r="M153" i="3" s="1"/>
  <c r="K152" i="3"/>
  <c r="L152" i="3" s="1" a="1"/>
  <c r="L152" i="3" s="1"/>
  <c r="M152" i="3" s="1"/>
  <c r="K151" i="3"/>
  <c r="L151" i="3" s="1" a="1"/>
  <c r="L151" i="3" s="1"/>
  <c r="M151" i="3" s="1"/>
  <c r="K150" i="3"/>
  <c r="L150" i="3" s="1" a="1"/>
  <c r="L150" i="3" s="1"/>
  <c r="M150" i="3" s="1"/>
  <c r="K149" i="3"/>
  <c r="L149" i="3" s="1" a="1"/>
  <c r="L149" i="3" s="1"/>
  <c r="M149" i="3" s="1"/>
  <c r="K148" i="3"/>
  <c r="L148" i="3" s="1" a="1"/>
  <c r="L148" i="3" s="1"/>
  <c r="M148" i="3" s="1"/>
  <c r="K147" i="3"/>
  <c r="L147" i="3" s="1" a="1"/>
  <c r="L147" i="3" s="1"/>
  <c r="M147" i="3" s="1"/>
  <c r="K146" i="3"/>
  <c r="L146" i="3" s="1" a="1"/>
  <c r="L146" i="3" s="1"/>
  <c r="M146" i="3" s="1"/>
  <c r="K145" i="3"/>
  <c r="L145" i="3" s="1" a="1"/>
  <c r="L145" i="3" s="1"/>
  <c r="M145" i="3" s="1"/>
  <c r="K144" i="3"/>
  <c r="L144" i="3" s="1" a="1"/>
  <c r="L144" i="3" s="1"/>
  <c r="M144" i="3" s="1"/>
  <c r="K143" i="3"/>
  <c r="L143" i="3" s="1" a="1"/>
  <c r="L143" i="3" s="1"/>
  <c r="M143" i="3" s="1"/>
  <c r="K142" i="3"/>
  <c r="L142" i="3" s="1" a="1"/>
  <c r="L142" i="3" s="1"/>
  <c r="M142" i="3" s="1"/>
  <c r="K141" i="3"/>
  <c r="L141" i="3" s="1" a="1"/>
  <c r="L141" i="3" s="1"/>
  <c r="M141" i="3" s="1"/>
  <c r="K140" i="3"/>
  <c r="L140" i="3" s="1" a="1"/>
  <c r="L140" i="3" s="1"/>
  <c r="M140" i="3" s="1"/>
  <c r="K139" i="3"/>
  <c r="L139" i="3" s="1" a="1"/>
  <c r="L139" i="3" s="1"/>
  <c r="M139" i="3" s="1"/>
  <c r="K138" i="3"/>
  <c r="L138" i="3" s="1" a="1"/>
  <c r="L138" i="3" s="1"/>
  <c r="M138" i="3" s="1"/>
  <c r="K137" i="3"/>
  <c r="L137" i="3" s="1" a="1"/>
  <c r="L137" i="3" s="1"/>
  <c r="M137" i="3" s="1"/>
  <c r="K136" i="3"/>
  <c r="L136" i="3" s="1" a="1"/>
  <c r="L136" i="3" s="1"/>
  <c r="M136" i="3" s="1"/>
  <c r="K135" i="3"/>
  <c r="L135" i="3" s="1" a="1"/>
  <c r="L135" i="3" s="1"/>
  <c r="M135" i="3" s="1"/>
  <c r="K134" i="3"/>
  <c r="L134" i="3" s="1" a="1"/>
  <c r="L134" i="3" s="1"/>
  <c r="M134" i="3" s="1"/>
  <c r="K133" i="3"/>
  <c r="L133" i="3" s="1" a="1"/>
  <c r="L133" i="3" s="1"/>
  <c r="M133" i="3" s="1"/>
  <c r="K132" i="3"/>
  <c r="L132" i="3" s="1" a="1"/>
  <c r="L132" i="3" s="1"/>
  <c r="M132" i="3" s="1"/>
  <c r="K131" i="3"/>
  <c r="L131" i="3" s="1" a="1"/>
  <c r="L131" i="3" s="1"/>
  <c r="M131" i="3" s="1"/>
  <c r="K130" i="3"/>
  <c r="L130" i="3" s="1" a="1"/>
  <c r="L130" i="3" s="1"/>
  <c r="M130" i="3" s="1"/>
  <c r="K129" i="3"/>
  <c r="L129" i="3" s="1" a="1"/>
  <c r="L129" i="3" s="1"/>
  <c r="M129" i="3" s="1"/>
  <c r="K128" i="3"/>
  <c r="L128" i="3" s="1" a="1"/>
  <c r="L128" i="3" s="1"/>
  <c r="M128" i="3" s="1"/>
  <c r="K127" i="3"/>
  <c r="L127" i="3" s="1" a="1"/>
  <c r="L127" i="3" s="1"/>
  <c r="M127" i="3" s="1"/>
  <c r="K126" i="3"/>
  <c r="L126" i="3" s="1" a="1"/>
  <c r="L126" i="3" s="1"/>
  <c r="M126" i="3" s="1"/>
  <c r="K125" i="3"/>
  <c r="L125" i="3" s="1" a="1"/>
  <c r="L125" i="3" s="1"/>
  <c r="M125" i="3" s="1"/>
  <c r="K124" i="3"/>
  <c r="L124" i="3" s="1" a="1"/>
  <c r="L124" i="3" s="1"/>
  <c r="M124" i="3" s="1"/>
  <c r="K123" i="3"/>
  <c r="L123" i="3" s="1" a="1"/>
  <c r="L123" i="3" s="1"/>
  <c r="M123" i="3" s="1"/>
  <c r="K122" i="3"/>
  <c r="L122" i="3" s="1" a="1"/>
  <c r="L122" i="3" s="1"/>
  <c r="M122" i="3" s="1"/>
  <c r="K121" i="3"/>
  <c r="L121" i="3" s="1" a="1"/>
  <c r="L121" i="3" s="1"/>
  <c r="M121" i="3" s="1"/>
  <c r="K120" i="3"/>
  <c r="L120" i="3" s="1" a="1"/>
  <c r="L120" i="3" s="1"/>
  <c r="M120" i="3" s="1"/>
  <c r="K119" i="3"/>
  <c r="L119" i="3" s="1" a="1"/>
  <c r="L119" i="3" s="1"/>
  <c r="M119" i="3" s="1"/>
  <c r="K118" i="3"/>
  <c r="L118" i="3" s="1" a="1"/>
  <c r="L118" i="3" s="1"/>
  <c r="M118" i="3" s="1"/>
  <c r="K117" i="3"/>
  <c r="L117" i="3" s="1" a="1"/>
  <c r="L117" i="3" s="1"/>
  <c r="M117" i="3" s="1"/>
  <c r="K116" i="3"/>
  <c r="L116" i="3" s="1" a="1"/>
  <c r="L116" i="3" s="1"/>
  <c r="M116" i="3" s="1"/>
  <c r="K115" i="3"/>
  <c r="L115" i="3" s="1" a="1"/>
  <c r="L115" i="3" s="1"/>
  <c r="M115" i="3" s="1"/>
  <c r="K114" i="3"/>
  <c r="L114" i="3" s="1" a="1"/>
  <c r="L114" i="3" s="1"/>
  <c r="M114" i="3" s="1"/>
  <c r="K113" i="3"/>
  <c r="L113" i="3" s="1" a="1"/>
  <c r="L113" i="3" s="1"/>
  <c r="M113" i="3" s="1"/>
  <c r="K112" i="3"/>
  <c r="L112" i="3" s="1" a="1"/>
  <c r="L112" i="3" s="1"/>
  <c r="M112" i="3" s="1"/>
  <c r="K111" i="3"/>
  <c r="L111" i="3" s="1" a="1"/>
  <c r="L111" i="3" s="1"/>
  <c r="M111" i="3" s="1"/>
  <c r="K110" i="3"/>
  <c r="L110" i="3" s="1" a="1"/>
  <c r="L110" i="3" s="1"/>
  <c r="M110" i="3" s="1"/>
  <c r="K109" i="3"/>
  <c r="L109" i="3" s="1" a="1"/>
  <c r="L109" i="3" s="1"/>
  <c r="M109" i="3" s="1"/>
  <c r="K108" i="3"/>
  <c r="L108" i="3" s="1" a="1"/>
  <c r="L108" i="3" s="1"/>
  <c r="M108" i="3" s="1"/>
  <c r="K107" i="3"/>
  <c r="L107" i="3" s="1" a="1"/>
  <c r="L107" i="3" s="1"/>
  <c r="M107" i="3" s="1"/>
  <c r="K106" i="3"/>
  <c r="L106" i="3" s="1" a="1"/>
  <c r="L106" i="3" s="1"/>
  <c r="M106" i="3" s="1"/>
  <c r="K105" i="3"/>
  <c r="L105" i="3" s="1" a="1"/>
  <c r="L105" i="3" s="1"/>
  <c r="M105" i="3" s="1"/>
  <c r="K104" i="3"/>
  <c r="L104" i="3" s="1" a="1"/>
  <c r="L104" i="3" s="1"/>
  <c r="M104" i="3" s="1"/>
  <c r="K103" i="3"/>
  <c r="L103" i="3" s="1" a="1"/>
  <c r="L103" i="3" s="1"/>
  <c r="M103" i="3" s="1"/>
  <c r="K102" i="3"/>
  <c r="L102" i="3" s="1" a="1"/>
  <c r="L102" i="3" s="1"/>
  <c r="M102" i="3" s="1"/>
  <c r="K101" i="3"/>
  <c r="L101" i="3" s="1" a="1"/>
  <c r="L101" i="3" s="1"/>
  <c r="M101" i="3" s="1"/>
  <c r="K100" i="3"/>
  <c r="L100" i="3" s="1" a="1"/>
  <c r="L100" i="3" s="1"/>
  <c r="M100" i="3" s="1"/>
  <c r="K99" i="3"/>
  <c r="L99" i="3" s="1" a="1"/>
  <c r="L99" i="3" s="1"/>
  <c r="M99" i="3" s="1"/>
  <c r="K98" i="3"/>
  <c r="L98" i="3" s="1" a="1"/>
  <c r="L98" i="3" s="1"/>
  <c r="M98" i="3" s="1"/>
  <c r="K97" i="3"/>
  <c r="L97" i="3" s="1" a="1"/>
  <c r="L97" i="3" s="1"/>
  <c r="M97" i="3" s="1"/>
  <c r="K96" i="3"/>
  <c r="L96" i="3" s="1" a="1"/>
  <c r="L96" i="3" s="1"/>
  <c r="M96" i="3" s="1"/>
  <c r="K95" i="3"/>
  <c r="L95" i="3" s="1" a="1"/>
  <c r="L95" i="3" s="1"/>
  <c r="M95" i="3" s="1"/>
  <c r="K94" i="3"/>
  <c r="L94" i="3" s="1" a="1"/>
  <c r="L94" i="3" s="1"/>
  <c r="M94" i="3" s="1"/>
  <c r="K93" i="3"/>
  <c r="L93" i="3" s="1" a="1"/>
  <c r="L93" i="3" s="1"/>
  <c r="M93" i="3" s="1"/>
  <c r="K92" i="3"/>
  <c r="L92" i="3" s="1" a="1"/>
  <c r="L92" i="3" s="1"/>
  <c r="M92" i="3" s="1"/>
  <c r="K91" i="3"/>
  <c r="L91" i="3" s="1" a="1"/>
  <c r="L91" i="3" s="1"/>
  <c r="M91" i="3" s="1"/>
  <c r="K90" i="3"/>
  <c r="L90" i="3" s="1" a="1"/>
  <c r="L90" i="3" s="1"/>
  <c r="M90" i="3" s="1"/>
  <c r="K89" i="3"/>
  <c r="L89" i="3" s="1" a="1"/>
  <c r="L89" i="3" s="1"/>
  <c r="M89" i="3" s="1"/>
  <c r="K88" i="3"/>
  <c r="L88" i="3" s="1" a="1"/>
  <c r="L88" i="3" s="1"/>
  <c r="M88" i="3" s="1"/>
  <c r="K87" i="3"/>
  <c r="L87" i="3" s="1" a="1"/>
  <c r="L87" i="3" s="1"/>
  <c r="M87" i="3" s="1"/>
  <c r="K86" i="3"/>
  <c r="L86" i="3" s="1" a="1"/>
  <c r="L86" i="3" s="1"/>
  <c r="M86" i="3" s="1"/>
  <c r="K85" i="3"/>
  <c r="L85" i="3" s="1" a="1"/>
  <c r="L85" i="3" s="1"/>
  <c r="M85" i="3" s="1"/>
  <c r="K84" i="3"/>
  <c r="L84" i="3" s="1" a="1"/>
  <c r="L84" i="3" s="1"/>
  <c r="M84" i="3" s="1"/>
  <c r="K83" i="3"/>
  <c r="L83" i="3" s="1" a="1"/>
  <c r="L83" i="3" s="1"/>
  <c r="M83" i="3" s="1"/>
  <c r="K82" i="3"/>
  <c r="L82" i="3" s="1" a="1"/>
  <c r="L82" i="3" s="1"/>
  <c r="M82" i="3" s="1"/>
  <c r="K81" i="3"/>
  <c r="L81" i="3" s="1" a="1"/>
  <c r="L81" i="3" s="1"/>
  <c r="M81" i="3" s="1"/>
  <c r="K80" i="3"/>
  <c r="L80" i="3" s="1" a="1"/>
  <c r="L80" i="3" s="1"/>
  <c r="M80" i="3" s="1"/>
  <c r="K79" i="3"/>
  <c r="L79" i="3" s="1" a="1"/>
  <c r="L79" i="3" s="1"/>
  <c r="M79" i="3" s="1"/>
  <c r="K78" i="3"/>
  <c r="L78" i="3" s="1" a="1"/>
  <c r="L78" i="3" s="1"/>
  <c r="M78" i="3" s="1"/>
  <c r="K77" i="3"/>
  <c r="L77" i="3" s="1" a="1"/>
  <c r="L77" i="3" s="1"/>
  <c r="M77" i="3" s="1"/>
  <c r="K76" i="3"/>
  <c r="L76" i="3" s="1" a="1"/>
  <c r="L76" i="3" s="1"/>
  <c r="M76" i="3" s="1"/>
  <c r="K75" i="3"/>
  <c r="L75" i="3" s="1" a="1"/>
  <c r="L75" i="3" s="1"/>
  <c r="M75" i="3" s="1"/>
  <c r="K74" i="3"/>
  <c r="L74" i="3" s="1" a="1"/>
  <c r="L74" i="3" s="1"/>
  <c r="M74" i="3" s="1"/>
  <c r="K73" i="3"/>
  <c r="L73" i="3" s="1" a="1"/>
  <c r="L73" i="3" s="1"/>
  <c r="M73" i="3" s="1"/>
  <c r="K72" i="3"/>
  <c r="L72" i="3" s="1" a="1"/>
  <c r="L72" i="3" s="1"/>
  <c r="M72" i="3" s="1"/>
  <c r="K71" i="3"/>
  <c r="L71" i="3" s="1" a="1"/>
  <c r="L71" i="3" s="1"/>
  <c r="M71" i="3" s="1"/>
  <c r="K70" i="3"/>
  <c r="L70" i="3" s="1" a="1"/>
  <c r="L70" i="3" s="1"/>
  <c r="M70" i="3" s="1"/>
  <c r="K69" i="3"/>
  <c r="L69" i="3" s="1" a="1"/>
  <c r="L69" i="3" s="1"/>
  <c r="M69" i="3" s="1"/>
  <c r="K68" i="3"/>
  <c r="L68" i="3" s="1" a="1"/>
  <c r="L68" i="3" s="1"/>
  <c r="M68" i="3" s="1"/>
  <c r="K67" i="3"/>
  <c r="L67" i="3" s="1" a="1"/>
  <c r="L67" i="3" s="1"/>
  <c r="M67" i="3" s="1"/>
  <c r="K66" i="3"/>
  <c r="L66" i="3" s="1" a="1"/>
  <c r="L66" i="3" s="1"/>
  <c r="M66" i="3" s="1"/>
  <c r="K65" i="3"/>
  <c r="L65" i="3" s="1" a="1"/>
  <c r="L65" i="3" s="1"/>
  <c r="M65" i="3" s="1"/>
  <c r="K64" i="3"/>
  <c r="L64" i="3" s="1" a="1"/>
  <c r="L64" i="3" s="1"/>
  <c r="M64" i="3" s="1"/>
  <c r="K63" i="3"/>
  <c r="L63" i="3" s="1" a="1"/>
  <c r="L63" i="3" s="1"/>
  <c r="M63" i="3" s="1"/>
  <c r="K62" i="3"/>
  <c r="L62" i="3" s="1" a="1"/>
  <c r="L62" i="3" s="1"/>
  <c r="M62" i="3" s="1"/>
  <c r="K61" i="3"/>
  <c r="L61" i="3" s="1" a="1"/>
  <c r="L61" i="3" s="1"/>
  <c r="M61" i="3" s="1"/>
  <c r="K60" i="3"/>
  <c r="L60" i="3" s="1" a="1"/>
  <c r="L60" i="3" s="1"/>
  <c r="M60" i="3" s="1"/>
  <c r="K59" i="3"/>
  <c r="L59" i="3" s="1" a="1"/>
  <c r="L59" i="3" s="1"/>
  <c r="M59" i="3" s="1"/>
  <c r="K58" i="3"/>
  <c r="L58" i="3" s="1" a="1"/>
  <c r="L58" i="3" s="1"/>
  <c r="M58" i="3" s="1"/>
  <c r="K57" i="3"/>
  <c r="L57" i="3" s="1" a="1"/>
  <c r="L57" i="3" s="1"/>
  <c r="M57" i="3" s="1"/>
  <c r="K56" i="3"/>
  <c r="L56" i="3" s="1" a="1"/>
  <c r="L56" i="3" s="1"/>
  <c r="M56" i="3" s="1"/>
  <c r="K55" i="3"/>
  <c r="L55" i="3" s="1" a="1"/>
  <c r="L55" i="3" s="1"/>
  <c r="M55" i="3" s="1"/>
  <c r="K54" i="3"/>
  <c r="L54" i="3" s="1" a="1"/>
  <c r="L54" i="3" s="1"/>
  <c r="M54" i="3" s="1"/>
  <c r="K53" i="3"/>
  <c r="L53" i="3" s="1" a="1"/>
  <c r="L53" i="3" s="1"/>
  <c r="M53" i="3" s="1"/>
  <c r="K52" i="3"/>
  <c r="L52" i="3" s="1" a="1"/>
  <c r="L52" i="3" s="1"/>
  <c r="M52" i="3" s="1"/>
  <c r="K51" i="3"/>
  <c r="L51" i="3" s="1" a="1"/>
  <c r="L51" i="3" s="1"/>
  <c r="M51" i="3" s="1"/>
  <c r="K50" i="3"/>
  <c r="L50" i="3" s="1" a="1"/>
  <c r="L50" i="3" s="1"/>
  <c r="M50" i="3" s="1"/>
  <c r="K49" i="3"/>
  <c r="L49" i="3" s="1" a="1"/>
  <c r="L49" i="3" s="1"/>
  <c r="M49" i="3" s="1"/>
  <c r="K48" i="3"/>
  <c r="L48" i="3" s="1" a="1"/>
  <c r="L48" i="3" s="1"/>
  <c r="M48" i="3" s="1"/>
  <c r="K47" i="3"/>
  <c r="L47" i="3" s="1" a="1"/>
  <c r="L47" i="3" s="1"/>
  <c r="M47" i="3" s="1"/>
  <c r="K46" i="3"/>
  <c r="L46" i="3" s="1" a="1"/>
  <c r="L46" i="3" s="1"/>
  <c r="M46" i="3" s="1"/>
  <c r="K45" i="3"/>
  <c r="L45" i="3" s="1" a="1"/>
  <c r="L45" i="3" s="1"/>
  <c r="M45" i="3" s="1"/>
  <c r="K44" i="3"/>
  <c r="L44" i="3" s="1" a="1"/>
  <c r="L44" i="3" s="1"/>
  <c r="M44" i="3" s="1"/>
  <c r="K43" i="3"/>
  <c r="L43" i="3" s="1" a="1"/>
  <c r="L43" i="3" s="1"/>
  <c r="M43" i="3" s="1"/>
  <c r="K42" i="3"/>
  <c r="L42" i="3" s="1" a="1"/>
  <c r="L42" i="3" s="1"/>
  <c r="M42" i="3" s="1"/>
  <c r="K41" i="3"/>
  <c r="L41" i="3" s="1" a="1"/>
  <c r="L41" i="3" s="1"/>
  <c r="M41" i="3" s="1"/>
  <c r="K40" i="3"/>
  <c r="L40" i="3" s="1" a="1"/>
  <c r="L40" i="3" s="1"/>
  <c r="M40" i="3" s="1"/>
  <c r="K39" i="3"/>
  <c r="L39" i="3" s="1" a="1"/>
  <c r="L39" i="3" s="1"/>
  <c r="M39" i="3" s="1"/>
  <c r="K38" i="3"/>
  <c r="L38" i="3" s="1" a="1"/>
  <c r="L38" i="3" s="1"/>
  <c r="M38" i="3" s="1"/>
  <c r="K37" i="3"/>
  <c r="L37" i="3" s="1" a="1"/>
  <c r="L37" i="3" s="1"/>
  <c r="M37" i="3" s="1"/>
  <c r="K36" i="3"/>
  <c r="L36" i="3" s="1" a="1"/>
  <c r="L36" i="3" s="1"/>
  <c r="M36" i="3" s="1"/>
  <c r="K35" i="3"/>
  <c r="L35" i="3" s="1" a="1"/>
  <c r="L35" i="3" s="1"/>
  <c r="M35" i="3" s="1"/>
  <c r="K34" i="3"/>
  <c r="L34" i="3" s="1" a="1"/>
  <c r="L34" i="3" s="1"/>
  <c r="M34" i="3" s="1"/>
  <c r="K33" i="3"/>
  <c r="L33" i="3" s="1" a="1"/>
  <c r="L33" i="3" s="1"/>
  <c r="M33" i="3" s="1"/>
  <c r="K32" i="3"/>
  <c r="L32" i="3" s="1" a="1"/>
  <c r="L32" i="3" s="1"/>
  <c r="M32" i="3" s="1"/>
  <c r="K31" i="3"/>
  <c r="L31" i="3" s="1" a="1"/>
  <c r="L31" i="3" s="1"/>
  <c r="M31" i="3" s="1"/>
  <c r="K30" i="3"/>
  <c r="L30" i="3" s="1" a="1"/>
  <c r="L30" i="3" s="1"/>
  <c r="M30" i="3" s="1"/>
  <c r="K29" i="3"/>
  <c r="L29" i="3" s="1" a="1"/>
  <c r="L29" i="3" s="1"/>
  <c r="M29" i="3" s="1"/>
  <c r="K28" i="3"/>
  <c r="L28" i="3" s="1" a="1"/>
  <c r="L28" i="3" s="1"/>
  <c r="M28" i="3" s="1"/>
  <c r="K27" i="3"/>
  <c r="L27" i="3" s="1" a="1"/>
  <c r="L27" i="3" s="1"/>
  <c r="M27" i="3" s="1"/>
  <c r="K26" i="3"/>
  <c r="L26" i="3" s="1" a="1"/>
  <c r="L26" i="3" s="1"/>
  <c r="M26" i="3" s="1"/>
  <c r="K25" i="3"/>
  <c r="L25" i="3" s="1" a="1"/>
  <c r="L25" i="3" s="1"/>
  <c r="M25" i="3" s="1"/>
  <c r="K24" i="3"/>
  <c r="L24" i="3" s="1" a="1"/>
  <c r="L24" i="3" s="1"/>
  <c r="M24" i="3" s="1"/>
  <c r="K23" i="3"/>
  <c r="L23" i="3" s="1" a="1"/>
  <c r="L23" i="3" s="1"/>
  <c r="M23" i="3" s="1"/>
  <c r="K22" i="3"/>
  <c r="L22" i="3" s="1" a="1"/>
  <c r="L22" i="3" s="1"/>
  <c r="M22" i="3" s="1"/>
  <c r="K21" i="3"/>
  <c r="L21" i="3" s="1" a="1"/>
  <c r="L21" i="3" s="1"/>
  <c r="M21" i="3" s="1"/>
  <c r="K20" i="3"/>
  <c r="L20" i="3" s="1" a="1"/>
  <c r="L20" i="3" s="1"/>
  <c r="M20" i="3" s="1"/>
  <c r="K19" i="3"/>
  <c r="L19" i="3" s="1" a="1"/>
  <c r="L19" i="3" s="1"/>
  <c r="M19" i="3" s="1"/>
  <c r="K18" i="3"/>
  <c r="L18" i="3" s="1" a="1"/>
  <c r="L18" i="3" s="1"/>
  <c r="M18" i="3" s="1"/>
  <c r="K17" i="3"/>
  <c r="L17" i="3" s="1" a="1"/>
  <c r="L17" i="3" s="1"/>
  <c r="M17" i="3" s="1"/>
  <c r="K16" i="3"/>
  <c r="L16" i="3" s="1" a="1"/>
  <c r="L16" i="3" s="1"/>
  <c r="M16" i="3" s="1"/>
  <c r="K15" i="3"/>
  <c r="L15" i="3" s="1" a="1"/>
  <c r="L15" i="3" s="1"/>
  <c r="M15" i="3" s="1"/>
  <c r="K14" i="3"/>
  <c r="L14" i="3" s="1" a="1"/>
  <c r="L14" i="3" s="1"/>
  <c r="M14" i="3" s="1"/>
  <c r="K13" i="3"/>
  <c r="L13" i="3" s="1" a="1"/>
  <c r="L13" i="3" s="1"/>
  <c r="M13" i="3" s="1"/>
  <c r="K12" i="3"/>
  <c r="L12" i="3" s="1" a="1"/>
  <c r="L12" i="3" s="1"/>
  <c r="M12" i="3" s="1"/>
  <c r="K11" i="3"/>
  <c r="L11" i="3" s="1" a="1"/>
  <c r="L11" i="3" s="1"/>
  <c r="M11" i="3" s="1"/>
  <c r="K10" i="3"/>
  <c r="L10" i="3" s="1" a="1"/>
  <c r="L10" i="3" s="1"/>
  <c r="M10" i="3" s="1"/>
  <c r="K9" i="3"/>
  <c r="L9" i="3" s="1" a="1"/>
  <c r="L9" i="3" s="1"/>
  <c r="M9" i="3" s="1"/>
  <c r="K8" i="3"/>
  <c r="L8" i="3" s="1" a="1"/>
  <c r="L8" i="3" s="1"/>
  <c r="M8" i="3" s="1"/>
  <c r="H1836" i="3" l="1"/>
  <c r="S1836" i="3"/>
  <c r="G1836" i="3" a="1"/>
  <c r="G1836" i="3" s="1"/>
  <c r="R1836" i="3"/>
  <c r="B1837" i="3"/>
  <c r="Q1836" i="3"/>
  <c r="K1836" i="3"/>
  <c r="F1836" i="3" a="1"/>
  <c r="F1836" i="3" s="1"/>
  <c r="U1836" i="3" s="1"/>
  <c r="X1836" i="3"/>
  <c r="J1836" i="3"/>
  <c r="E1836" i="3"/>
  <c r="W1836" i="3"/>
  <c r="D1836" i="3"/>
  <c r="R1835" i="3"/>
  <c r="C1836" i="3"/>
  <c r="I1836" i="3" a="1"/>
  <c r="I1836" i="3" s="1"/>
  <c r="D1834" i="3"/>
  <c r="P1834" i="3" a="1"/>
  <c r="P1834" i="3" s="1"/>
  <c r="W1834" i="3"/>
  <c r="G1835" i="3" a="1"/>
  <c r="G1835" i="3" s="1"/>
  <c r="S1835" i="3"/>
  <c r="E1834" i="3"/>
  <c r="J1834" i="3"/>
  <c r="X1834" i="3"/>
  <c r="T1835" i="3"/>
  <c r="H1835" i="3"/>
  <c r="R1834" i="3"/>
  <c r="C1835" i="3"/>
  <c r="I1835" i="3" a="1"/>
  <c r="I1835" i="3" s="1"/>
  <c r="O1835" i="3"/>
  <c r="V1835" i="3"/>
  <c r="G1834" i="3" a="1"/>
  <c r="G1834" i="3" s="1"/>
  <c r="S1834" i="3"/>
  <c r="D1835" i="3"/>
  <c r="W1835" i="3"/>
  <c r="T1834" i="3"/>
  <c r="E1835" i="3"/>
  <c r="J1835" i="3"/>
  <c r="X1835" i="3"/>
  <c r="H1834" i="3"/>
  <c r="N1834" i="3"/>
  <c r="F1835" i="3" a="1"/>
  <c r="F1835" i="3" s="1"/>
  <c r="N1835" i="3" s="1"/>
  <c r="K1835" i="3"/>
  <c r="Q1835" i="3"/>
  <c r="P1835" i="3" l="1" a="1"/>
  <c r="P1835" i="3" s="1"/>
  <c r="T1836" i="3"/>
  <c r="U1835" i="3"/>
  <c r="P1836" i="3" a="1"/>
  <c r="P1836" i="3" s="1"/>
  <c r="B1838" i="3"/>
  <c r="K1837" i="3"/>
  <c r="F1837" i="3" a="1"/>
  <c r="F1837" i="3" s="1"/>
  <c r="Q1837" i="3" s="1"/>
  <c r="X1837" i="3"/>
  <c r="J1837" i="3"/>
  <c r="E1837" i="3"/>
  <c r="W1837" i="3"/>
  <c r="D1837" i="3"/>
  <c r="V1837" i="3"/>
  <c r="O1837" i="3"/>
  <c r="I1837" i="3" a="1"/>
  <c r="I1837" i="3" s="1"/>
  <c r="C1837" i="3"/>
  <c r="H1837" i="3"/>
  <c r="S1837" i="3"/>
  <c r="G1837" i="3" a="1"/>
  <c r="G1837" i="3" s="1"/>
  <c r="N1836" i="3"/>
  <c r="B3" i="8"/>
  <c r="C2" i="3"/>
  <c r="H1838" i="3" l="1"/>
  <c r="S1838" i="3"/>
  <c r="G1838" i="3" a="1"/>
  <c r="G1838" i="3" s="1"/>
  <c r="R1838" i="3"/>
  <c r="B1839" i="3"/>
  <c r="K1838" i="3"/>
  <c r="F1838" i="3" a="1"/>
  <c r="F1838" i="3" s="1"/>
  <c r="U1838" i="3" s="1"/>
  <c r="X1838" i="3"/>
  <c r="J1838" i="3"/>
  <c r="E1838" i="3"/>
  <c r="W1838" i="3"/>
  <c r="D1838" i="3"/>
  <c r="O1838" i="3"/>
  <c r="I1838" i="3" a="1"/>
  <c r="I1838" i="3" s="1"/>
  <c r="C1838" i="3"/>
  <c r="V1838" i="3"/>
  <c r="P1837" i="3" a="1"/>
  <c r="P1837" i="3" s="1"/>
  <c r="N1837" i="3"/>
  <c r="U1837" i="3"/>
  <c r="T1837" i="3"/>
  <c r="R1837" i="3"/>
  <c r="T1838" i="3" l="1"/>
  <c r="Q1838" i="3"/>
  <c r="P1838" i="3" a="1"/>
  <c r="P1838" i="3" s="1"/>
  <c r="B1840" i="3"/>
  <c r="K1839" i="3"/>
  <c r="F1839" i="3" a="1"/>
  <c r="F1839" i="3" s="1"/>
  <c r="U1839" i="3" s="1"/>
  <c r="X1839" i="3"/>
  <c r="J1839" i="3"/>
  <c r="E1839" i="3"/>
  <c r="W1839" i="3"/>
  <c r="D1839" i="3"/>
  <c r="V1839" i="3"/>
  <c r="O1839" i="3"/>
  <c r="I1839" i="3" a="1"/>
  <c r="I1839" i="3" s="1"/>
  <c r="C1839" i="3"/>
  <c r="H1839" i="3"/>
  <c r="S1839" i="3"/>
  <c r="G1839" i="3" a="1"/>
  <c r="G1839" i="3" s="1"/>
  <c r="N1838" i="3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T1839" i="3" l="1"/>
  <c r="Q1839" i="3"/>
  <c r="P1839" i="3" a="1"/>
  <c r="P1839" i="3" s="1"/>
  <c r="H1840" i="3"/>
  <c r="S1840" i="3"/>
  <c r="G1840" i="3" a="1"/>
  <c r="G1840" i="3" s="1"/>
  <c r="B1841" i="3"/>
  <c r="K1840" i="3"/>
  <c r="F1840" i="3" a="1"/>
  <c r="F1840" i="3" s="1"/>
  <c r="Q1840" i="3" s="1"/>
  <c r="X1840" i="3"/>
  <c r="J1840" i="3"/>
  <c r="E1840" i="3"/>
  <c r="W1840" i="3"/>
  <c r="D1840" i="3"/>
  <c r="V1840" i="3"/>
  <c r="O1840" i="3"/>
  <c r="I1840" i="3" a="1"/>
  <c r="I1840" i="3" s="1"/>
  <c r="C1840" i="3"/>
  <c r="N1839" i="3"/>
  <c r="R1839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" i="2"/>
  <c r="T1840" i="3" l="1"/>
  <c r="B1842" i="3"/>
  <c r="K1841" i="3"/>
  <c r="F1841" i="3" a="1"/>
  <c r="F1841" i="3" s="1"/>
  <c r="N1841" i="3" s="1"/>
  <c r="X1841" i="3"/>
  <c r="J1841" i="3"/>
  <c r="E1841" i="3"/>
  <c r="W1841" i="3"/>
  <c r="D1841" i="3"/>
  <c r="V1841" i="3"/>
  <c r="O1841" i="3"/>
  <c r="I1841" i="3" a="1"/>
  <c r="I1841" i="3" s="1"/>
  <c r="C1841" i="3"/>
  <c r="U1841" i="3"/>
  <c r="H1841" i="3"/>
  <c r="S1841" i="3"/>
  <c r="G1841" i="3" a="1"/>
  <c r="G1841" i="3" s="1"/>
  <c r="R1841" i="3"/>
  <c r="N1840" i="3"/>
  <c r="U1840" i="3"/>
  <c r="P1840" i="3" a="1"/>
  <c r="P1840" i="3" s="1"/>
  <c r="R1840" i="3"/>
  <c r="P3" i="3"/>
  <c r="P4" i="3" s="1"/>
  <c r="T1841" i="3" l="1"/>
  <c r="Q1841" i="3"/>
  <c r="H1842" i="3"/>
  <c r="S1842" i="3"/>
  <c r="G1842" i="3" a="1"/>
  <c r="G1842" i="3" s="1"/>
  <c r="B1843" i="3"/>
  <c r="K1842" i="3"/>
  <c r="F1842" i="3" a="1"/>
  <c r="F1842" i="3" s="1"/>
  <c r="P1842" i="3" s="1" a="1"/>
  <c r="P1842" i="3" s="1"/>
  <c r="X1842" i="3"/>
  <c r="J1842" i="3"/>
  <c r="E1842" i="3"/>
  <c r="W1842" i="3"/>
  <c r="D1842" i="3"/>
  <c r="V1842" i="3"/>
  <c r="O1842" i="3"/>
  <c r="I1842" i="3" a="1"/>
  <c r="I1842" i="3" s="1"/>
  <c r="C1842" i="3"/>
  <c r="P1841" i="3" a="1"/>
  <c r="P1841" i="3" s="1"/>
  <c r="B8" i="3"/>
  <c r="B6" i="1" a="1"/>
  <c r="B1844" i="3" l="1"/>
  <c r="K1843" i="3"/>
  <c r="F1843" i="3" a="1"/>
  <c r="F1843" i="3" s="1"/>
  <c r="P1843" i="3" s="1" a="1"/>
  <c r="P1843" i="3" s="1"/>
  <c r="X1843" i="3"/>
  <c r="J1843" i="3"/>
  <c r="E1843" i="3"/>
  <c r="W1843" i="3"/>
  <c r="D1843" i="3"/>
  <c r="V1843" i="3"/>
  <c r="O1843" i="3"/>
  <c r="I1843" i="3" a="1"/>
  <c r="I1843" i="3" s="1"/>
  <c r="C1843" i="3"/>
  <c r="U1843" i="3"/>
  <c r="N1843" i="3"/>
  <c r="H1843" i="3"/>
  <c r="S1843" i="3"/>
  <c r="G1843" i="3" a="1"/>
  <c r="G1843" i="3" s="1"/>
  <c r="R1843" i="3"/>
  <c r="N1842" i="3"/>
  <c r="U1842" i="3"/>
  <c r="Q1842" i="3"/>
  <c r="T1842" i="3"/>
  <c r="R1842" i="3"/>
  <c r="J8" i="3"/>
  <c r="X8" i="3"/>
  <c r="B6" i="1"/>
  <c r="B9" i="3" s="1"/>
  <c r="C7" i="1"/>
  <c r="C16" i="1"/>
  <c r="C15" i="1"/>
  <c r="T1843" i="3" l="1"/>
  <c r="Q1843" i="3"/>
  <c r="H1844" i="3"/>
  <c r="S1844" i="3"/>
  <c r="G1844" i="3" a="1"/>
  <c r="G1844" i="3" s="1"/>
  <c r="B1845" i="3"/>
  <c r="K1844" i="3"/>
  <c r="F1844" i="3" a="1"/>
  <c r="F1844" i="3" s="1"/>
  <c r="P1844" i="3" s="1" a="1"/>
  <c r="P1844" i="3" s="1"/>
  <c r="X1844" i="3"/>
  <c r="J1844" i="3"/>
  <c r="E1844" i="3"/>
  <c r="W1844" i="3"/>
  <c r="D1844" i="3"/>
  <c r="V1844" i="3"/>
  <c r="O1844" i="3"/>
  <c r="I1844" i="3" a="1"/>
  <c r="I1844" i="3" s="1"/>
  <c r="C1844" i="3"/>
  <c r="J9" i="3"/>
  <c r="B10" i="3"/>
  <c r="T1844" i="3" l="1"/>
  <c r="B1846" i="3"/>
  <c r="K1845" i="3"/>
  <c r="F1845" i="3" a="1"/>
  <c r="F1845" i="3" s="1"/>
  <c r="N1845" i="3" s="1"/>
  <c r="X1845" i="3"/>
  <c r="J1845" i="3"/>
  <c r="E1845" i="3"/>
  <c r="W1845" i="3"/>
  <c r="D1845" i="3"/>
  <c r="V1845" i="3"/>
  <c r="O1845" i="3"/>
  <c r="I1845" i="3" a="1"/>
  <c r="I1845" i="3" s="1"/>
  <c r="C1845" i="3"/>
  <c r="U1845" i="3"/>
  <c r="H1845" i="3"/>
  <c r="S1845" i="3"/>
  <c r="G1845" i="3" a="1"/>
  <c r="G1845" i="3" s="1"/>
  <c r="R1845" i="3"/>
  <c r="N1844" i="3"/>
  <c r="U1844" i="3"/>
  <c r="Q1844" i="3"/>
  <c r="R1844" i="3"/>
  <c r="J10" i="3"/>
  <c r="B11" i="3"/>
  <c r="Q1845" i="3" l="1"/>
  <c r="H1846" i="3"/>
  <c r="S1846" i="3"/>
  <c r="G1846" i="3" a="1"/>
  <c r="G1846" i="3" s="1"/>
  <c r="B1847" i="3"/>
  <c r="K1846" i="3"/>
  <c r="F1846" i="3" a="1"/>
  <c r="F1846" i="3" s="1"/>
  <c r="U1846" i="3" s="1"/>
  <c r="X1846" i="3"/>
  <c r="J1846" i="3"/>
  <c r="E1846" i="3"/>
  <c r="V1846" i="3"/>
  <c r="I1846" i="3" a="1"/>
  <c r="I1846" i="3" s="1"/>
  <c r="W1846" i="3"/>
  <c r="D1846" i="3"/>
  <c r="O1846" i="3"/>
  <c r="C1846" i="3"/>
  <c r="T1845" i="3"/>
  <c r="P1845" i="3" a="1"/>
  <c r="P1845" i="3" s="1"/>
  <c r="E11" i="3"/>
  <c r="J11" i="3"/>
  <c r="S11" i="3"/>
  <c r="C11" i="3"/>
  <c r="I11" i="3" a="1"/>
  <c r="I11" i="3" s="1"/>
  <c r="H11" i="3" s="1"/>
  <c r="G11" i="3" s="1" a="1"/>
  <c r="G11" i="3" s="1"/>
  <c r="B12" i="3"/>
  <c r="F11" i="3" a="1"/>
  <c r="F11" i="3" s="1"/>
  <c r="D11" i="3"/>
  <c r="N11" i="3"/>
  <c r="T1846" i="3" l="1"/>
  <c r="P1846" i="3" a="1"/>
  <c r="P1846" i="3" s="1"/>
  <c r="Q1846" i="3"/>
  <c r="B1848" i="3"/>
  <c r="K1847" i="3"/>
  <c r="F1847" i="3" a="1"/>
  <c r="F1847" i="3" s="1"/>
  <c r="U1847" i="3" s="1"/>
  <c r="X1847" i="3"/>
  <c r="J1847" i="3"/>
  <c r="E1847" i="3"/>
  <c r="W1847" i="3"/>
  <c r="D1847" i="3"/>
  <c r="V1847" i="3"/>
  <c r="O1847" i="3"/>
  <c r="I1847" i="3" a="1"/>
  <c r="I1847" i="3" s="1"/>
  <c r="C1847" i="3"/>
  <c r="H1847" i="3"/>
  <c r="R1847" i="3"/>
  <c r="S1847" i="3"/>
  <c r="G1847" i="3" a="1"/>
  <c r="G1847" i="3" s="1"/>
  <c r="N1846" i="3"/>
  <c r="R1846" i="3"/>
  <c r="O11" i="3"/>
  <c r="D12" i="3"/>
  <c r="X12" i="3"/>
  <c r="J12" i="3"/>
  <c r="E12" i="3"/>
  <c r="F12" i="3" a="1"/>
  <c r="F12" i="3" s="1"/>
  <c r="I12" i="3" a="1"/>
  <c r="I12" i="3" s="1"/>
  <c r="H12" i="3" s="1"/>
  <c r="G12" i="3" s="1" a="1"/>
  <c r="G12" i="3" s="1"/>
  <c r="S12" i="3"/>
  <c r="C12" i="3"/>
  <c r="B13" i="3"/>
  <c r="P11" i="3" a="1"/>
  <c r="P11" i="3" s="1"/>
  <c r="T11" i="3" s="1"/>
  <c r="N12" i="3"/>
  <c r="Q1847" i="3" l="1"/>
  <c r="P1847" i="3" a="1"/>
  <c r="P1847" i="3" s="1"/>
  <c r="H1848" i="3"/>
  <c r="S1848" i="3"/>
  <c r="G1848" i="3" a="1"/>
  <c r="G1848" i="3" s="1"/>
  <c r="B1849" i="3"/>
  <c r="K1848" i="3"/>
  <c r="F1848" i="3" a="1"/>
  <c r="F1848" i="3" s="1"/>
  <c r="U1848" i="3" s="1"/>
  <c r="X1848" i="3"/>
  <c r="J1848" i="3"/>
  <c r="E1848" i="3"/>
  <c r="V1848" i="3"/>
  <c r="I1848" i="3" a="1"/>
  <c r="I1848" i="3" s="1"/>
  <c r="W1848" i="3"/>
  <c r="D1848" i="3"/>
  <c r="O1848" i="3"/>
  <c r="C1848" i="3"/>
  <c r="T1847" i="3"/>
  <c r="N1847" i="3"/>
  <c r="O12" i="3"/>
  <c r="P12" i="3" s="1" a="1"/>
  <c r="P12" i="3" s="1"/>
  <c r="Q12" i="3" s="1"/>
  <c r="J13" i="3"/>
  <c r="E13" i="3"/>
  <c r="D13" i="3"/>
  <c r="C13" i="3"/>
  <c r="B14" i="3"/>
  <c r="S13" i="3"/>
  <c r="F13" i="3" a="1"/>
  <c r="F13" i="3" s="1"/>
  <c r="X13" i="3"/>
  <c r="I13" i="3" a="1"/>
  <c r="I13" i="3" s="1"/>
  <c r="H13" i="3" s="1"/>
  <c r="G13" i="3" s="1" a="1"/>
  <c r="G13" i="3" s="1"/>
  <c r="Q11" i="3"/>
  <c r="U11" i="3" s="1"/>
  <c r="Q1848" i="3" l="1"/>
  <c r="P1848" i="3" a="1"/>
  <c r="P1848" i="3" s="1"/>
  <c r="B1850" i="3"/>
  <c r="K1849" i="3"/>
  <c r="F1849" i="3" a="1"/>
  <c r="F1849" i="3" s="1"/>
  <c r="U1849" i="3" s="1"/>
  <c r="X1849" i="3"/>
  <c r="J1849" i="3"/>
  <c r="E1849" i="3"/>
  <c r="W1849" i="3"/>
  <c r="D1849" i="3"/>
  <c r="V1849" i="3"/>
  <c r="O1849" i="3"/>
  <c r="I1849" i="3" a="1"/>
  <c r="I1849" i="3" s="1"/>
  <c r="C1849" i="3"/>
  <c r="H1849" i="3"/>
  <c r="R1849" i="3"/>
  <c r="S1849" i="3"/>
  <c r="G1849" i="3" a="1"/>
  <c r="G1849" i="3" s="1"/>
  <c r="N1848" i="3"/>
  <c r="T1848" i="3"/>
  <c r="R1848" i="3"/>
  <c r="U12" i="3"/>
  <c r="T12" i="3"/>
  <c r="S14" i="3"/>
  <c r="C14" i="3"/>
  <c r="F14" i="3" a="1"/>
  <c r="F14" i="3" s="1"/>
  <c r="X14" i="3"/>
  <c r="J14" i="3"/>
  <c r="B15" i="3"/>
  <c r="E14" i="3"/>
  <c r="D14" i="3"/>
  <c r="I14" i="3" a="1"/>
  <c r="I14" i="3" s="1"/>
  <c r="H14" i="3" s="1"/>
  <c r="G14" i="3" s="1" a="1"/>
  <c r="G14" i="3" s="1"/>
  <c r="N13" i="3"/>
  <c r="T1849" i="3" l="1"/>
  <c r="Q1849" i="3"/>
  <c r="H1850" i="3"/>
  <c r="S1850" i="3"/>
  <c r="G1850" i="3" a="1"/>
  <c r="G1850" i="3" s="1"/>
  <c r="B1851" i="3"/>
  <c r="K1850" i="3"/>
  <c r="F1850" i="3" a="1"/>
  <c r="F1850" i="3" s="1"/>
  <c r="U1850" i="3" s="1"/>
  <c r="X1850" i="3"/>
  <c r="J1850" i="3"/>
  <c r="E1850" i="3"/>
  <c r="V1850" i="3"/>
  <c r="I1850" i="3" a="1"/>
  <c r="I1850" i="3" s="1"/>
  <c r="W1850" i="3"/>
  <c r="D1850" i="3"/>
  <c r="O1850" i="3"/>
  <c r="C1850" i="3"/>
  <c r="N1849" i="3"/>
  <c r="P1849" i="3" a="1"/>
  <c r="P1849" i="3" s="1"/>
  <c r="O13" i="3"/>
  <c r="P13" i="3" s="1" a="1"/>
  <c r="P13" i="3" s="1"/>
  <c r="B16" i="3"/>
  <c r="D15" i="3"/>
  <c r="I15" i="3" a="1"/>
  <c r="I15" i="3" s="1"/>
  <c r="H15" i="3" s="1"/>
  <c r="G15" i="3" s="1" a="1"/>
  <c r="G15" i="3" s="1"/>
  <c r="C15" i="3"/>
  <c r="F15" i="3" a="1"/>
  <c r="F15" i="3" s="1"/>
  <c r="X15" i="3"/>
  <c r="S15" i="3"/>
  <c r="J15" i="3"/>
  <c r="E15" i="3"/>
  <c r="N14" i="3"/>
  <c r="N15" i="3"/>
  <c r="T1850" i="3" l="1"/>
  <c r="B1852" i="3"/>
  <c r="K1851" i="3"/>
  <c r="F1851" i="3" a="1"/>
  <c r="F1851" i="3" s="1"/>
  <c r="N1851" i="3" s="1"/>
  <c r="X1851" i="3"/>
  <c r="J1851" i="3"/>
  <c r="E1851" i="3"/>
  <c r="W1851" i="3"/>
  <c r="D1851" i="3"/>
  <c r="V1851" i="3"/>
  <c r="O1851" i="3"/>
  <c r="I1851" i="3" a="1"/>
  <c r="I1851" i="3" s="1"/>
  <c r="C1851" i="3"/>
  <c r="U1851" i="3"/>
  <c r="H1851" i="3"/>
  <c r="R1851" i="3"/>
  <c r="S1851" i="3"/>
  <c r="G1851" i="3" a="1"/>
  <c r="G1851" i="3" s="1"/>
  <c r="N1850" i="3"/>
  <c r="P1850" i="3" a="1"/>
  <c r="P1850" i="3" s="1"/>
  <c r="Q1850" i="3"/>
  <c r="R1850" i="3"/>
  <c r="O15" i="3"/>
  <c r="P15" i="3" s="1" a="1"/>
  <c r="P15" i="3" s="1"/>
  <c r="O14" i="3"/>
  <c r="P14" i="3" s="1" a="1"/>
  <c r="P14" i="3" s="1"/>
  <c r="E16" i="3"/>
  <c r="D16" i="3"/>
  <c r="B17" i="3"/>
  <c r="F16" i="3" a="1"/>
  <c r="F16" i="3" s="1"/>
  <c r="I16" i="3" a="1"/>
  <c r="I16" i="3" s="1"/>
  <c r="H16" i="3" s="1"/>
  <c r="G16" i="3" s="1" a="1"/>
  <c r="G16" i="3" s="1"/>
  <c r="X16" i="3"/>
  <c r="C16" i="3"/>
  <c r="S16" i="3"/>
  <c r="J16" i="3"/>
  <c r="Q13" i="3"/>
  <c r="U13" i="3" s="1"/>
  <c r="T13" i="3"/>
  <c r="T1851" i="3" l="1"/>
  <c r="Q1851" i="3"/>
  <c r="H1852" i="3"/>
  <c r="S1852" i="3"/>
  <c r="G1852" i="3" a="1"/>
  <c r="G1852" i="3" s="1"/>
  <c r="B1853" i="3"/>
  <c r="K1852" i="3"/>
  <c r="F1852" i="3" a="1"/>
  <c r="F1852" i="3" s="1"/>
  <c r="U1852" i="3" s="1"/>
  <c r="X1852" i="3"/>
  <c r="J1852" i="3"/>
  <c r="E1852" i="3"/>
  <c r="V1852" i="3"/>
  <c r="I1852" i="3" a="1"/>
  <c r="I1852" i="3" s="1"/>
  <c r="W1852" i="3"/>
  <c r="D1852" i="3"/>
  <c r="O1852" i="3"/>
  <c r="C1852" i="3"/>
  <c r="P1851" i="3" a="1"/>
  <c r="P1851" i="3" s="1"/>
  <c r="Q15" i="3"/>
  <c r="U15" i="3" s="1"/>
  <c r="T15" i="3"/>
  <c r="E17" i="3"/>
  <c r="B18" i="3"/>
  <c r="X17" i="3"/>
  <c r="D17" i="3"/>
  <c r="C17" i="3"/>
  <c r="F17" i="3" a="1"/>
  <c r="F17" i="3" s="1"/>
  <c r="I17" i="3" a="1"/>
  <c r="I17" i="3" s="1"/>
  <c r="H17" i="3" s="1"/>
  <c r="G17" i="3" s="1" a="1"/>
  <c r="G17" i="3" s="1"/>
  <c r="S17" i="3"/>
  <c r="J17" i="3"/>
  <c r="T14" i="3"/>
  <c r="Q14" i="3"/>
  <c r="U14" i="3" s="1"/>
  <c r="N16" i="3"/>
  <c r="N17" i="3"/>
  <c r="P1852" i="3" l="1" a="1"/>
  <c r="P1852" i="3" s="1"/>
  <c r="Q1852" i="3"/>
  <c r="B1854" i="3"/>
  <c r="K1853" i="3"/>
  <c r="F1853" i="3" a="1"/>
  <c r="F1853" i="3" s="1"/>
  <c r="U1853" i="3" s="1"/>
  <c r="X1853" i="3"/>
  <c r="J1853" i="3"/>
  <c r="E1853" i="3"/>
  <c r="W1853" i="3"/>
  <c r="D1853" i="3"/>
  <c r="V1853" i="3"/>
  <c r="O1853" i="3"/>
  <c r="I1853" i="3" a="1"/>
  <c r="I1853" i="3" s="1"/>
  <c r="C1853" i="3"/>
  <c r="H1853" i="3"/>
  <c r="S1853" i="3"/>
  <c r="G1853" i="3" a="1"/>
  <c r="G1853" i="3" s="1"/>
  <c r="R1853" i="3"/>
  <c r="N1852" i="3"/>
  <c r="T1852" i="3"/>
  <c r="R1852" i="3"/>
  <c r="O17" i="3"/>
  <c r="O16" i="3"/>
  <c r="P16" i="3" s="1" a="1"/>
  <c r="P16" i="3" s="1"/>
  <c r="P17" i="3" a="1"/>
  <c r="P17" i="3" s="1"/>
  <c r="Q17" i="3" s="1"/>
  <c r="B19" i="3"/>
  <c r="D18" i="3"/>
  <c r="I18" i="3" a="1"/>
  <c r="I18" i="3" s="1"/>
  <c r="H18" i="3" s="1"/>
  <c r="G18" i="3" s="1" a="1"/>
  <c r="G18" i="3" s="1"/>
  <c r="C18" i="3"/>
  <c r="S18" i="3"/>
  <c r="F18" i="3" a="1"/>
  <c r="F18" i="3" s="1"/>
  <c r="X18" i="3"/>
  <c r="J18" i="3"/>
  <c r="E18" i="3"/>
  <c r="N18" i="3"/>
  <c r="T1853" i="3" l="1"/>
  <c r="Q1853" i="3"/>
  <c r="H1854" i="3"/>
  <c r="S1854" i="3"/>
  <c r="G1854" i="3" a="1"/>
  <c r="G1854" i="3" s="1"/>
  <c r="B1855" i="3"/>
  <c r="K1854" i="3"/>
  <c r="F1854" i="3" a="1"/>
  <c r="F1854" i="3" s="1"/>
  <c r="U1854" i="3" s="1"/>
  <c r="X1854" i="3"/>
  <c r="J1854" i="3"/>
  <c r="E1854" i="3"/>
  <c r="O1854" i="3"/>
  <c r="C1854" i="3"/>
  <c r="W1854" i="3"/>
  <c r="D1854" i="3"/>
  <c r="V1854" i="3"/>
  <c r="I1854" i="3" a="1"/>
  <c r="I1854" i="3" s="1"/>
  <c r="P1853" i="3" a="1"/>
  <c r="P1853" i="3" s="1"/>
  <c r="N1853" i="3"/>
  <c r="U17" i="3"/>
  <c r="O18" i="3"/>
  <c r="P18" i="3" s="1" a="1"/>
  <c r="P18" i="3" s="1"/>
  <c r="T17" i="3"/>
  <c r="Q16" i="3"/>
  <c r="U16" i="3" s="1"/>
  <c r="T16" i="3"/>
  <c r="D19" i="3"/>
  <c r="E19" i="3"/>
  <c r="J19" i="3"/>
  <c r="X19" i="3"/>
  <c r="I19" i="3" a="1"/>
  <c r="I19" i="3" s="1"/>
  <c r="H19" i="3" s="1"/>
  <c r="G19" i="3" s="1" a="1"/>
  <c r="G19" i="3" s="1"/>
  <c r="C19" i="3"/>
  <c r="S19" i="3"/>
  <c r="F19" i="3" a="1"/>
  <c r="F19" i="3" s="1"/>
  <c r="B20" i="3"/>
  <c r="T1854" i="3" l="1"/>
  <c r="Q1854" i="3"/>
  <c r="B1856" i="3"/>
  <c r="K1855" i="3"/>
  <c r="F1855" i="3" a="1"/>
  <c r="F1855" i="3" s="1"/>
  <c r="U1855" i="3" s="1"/>
  <c r="X1855" i="3"/>
  <c r="J1855" i="3"/>
  <c r="E1855" i="3"/>
  <c r="W1855" i="3"/>
  <c r="D1855" i="3"/>
  <c r="V1855" i="3"/>
  <c r="O1855" i="3"/>
  <c r="I1855" i="3" a="1"/>
  <c r="I1855" i="3" s="1"/>
  <c r="C1855" i="3"/>
  <c r="H1855" i="3"/>
  <c r="S1855" i="3"/>
  <c r="G1855" i="3" a="1"/>
  <c r="G1855" i="3" s="1"/>
  <c r="N1854" i="3"/>
  <c r="P1854" i="3" a="1"/>
  <c r="P1854" i="3" s="1"/>
  <c r="R1854" i="3"/>
  <c r="T18" i="3"/>
  <c r="Q18" i="3"/>
  <c r="U18" i="3" s="1"/>
  <c r="I20" i="3" a="1"/>
  <c r="I20" i="3" s="1"/>
  <c r="H20" i="3" s="1"/>
  <c r="G20" i="3" s="1" a="1"/>
  <c r="G20" i="3" s="1"/>
  <c r="F20" i="3" a="1"/>
  <c r="F20" i="3" s="1"/>
  <c r="C20" i="3"/>
  <c r="S20" i="3"/>
  <c r="J20" i="3"/>
  <c r="X20" i="3"/>
  <c r="E20" i="3"/>
  <c r="B21" i="3"/>
  <c r="D20" i="3"/>
  <c r="N19" i="3"/>
  <c r="T1855" i="3" l="1"/>
  <c r="Q1855" i="3"/>
  <c r="X1856" i="3"/>
  <c r="V1856" i="3"/>
  <c r="H1856" i="3"/>
  <c r="S1856" i="3"/>
  <c r="G1856" i="3" a="1"/>
  <c r="G1856" i="3" s="1"/>
  <c r="K1856" i="3"/>
  <c r="F1856" i="3" a="1"/>
  <c r="F1856" i="3" s="1"/>
  <c r="N1856" i="3" s="1"/>
  <c r="J1856" i="3"/>
  <c r="E1856" i="3"/>
  <c r="O1856" i="3"/>
  <c r="C1856" i="3"/>
  <c r="B1857" i="3"/>
  <c r="D1856" i="3"/>
  <c r="W1856" i="3"/>
  <c r="I1856" i="3" a="1"/>
  <c r="I1856" i="3" s="1"/>
  <c r="P1855" i="3" a="1"/>
  <c r="P1855" i="3" s="1"/>
  <c r="N1855" i="3"/>
  <c r="R1855" i="3"/>
  <c r="O19" i="3"/>
  <c r="P19" i="3" s="1" a="1"/>
  <c r="P19" i="3" s="1"/>
  <c r="S21" i="3"/>
  <c r="C21" i="3"/>
  <c r="F21" i="3" a="1"/>
  <c r="F21" i="3" s="1"/>
  <c r="J21" i="3"/>
  <c r="X21" i="3"/>
  <c r="E21" i="3"/>
  <c r="B22" i="3"/>
  <c r="D21" i="3"/>
  <c r="I21" i="3" a="1"/>
  <c r="I21" i="3" s="1"/>
  <c r="H21" i="3" s="1"/>
  <c r="G21" i="3" s="1" a="1"/>
  <c r="G21" i="3" s="1"/>
  <c r="N20" i="3"/>
  <c r="X1857" i="3" l="1"/>
  <c r="J1857" i="3"/>
  <c r="E1857" i="3"/>
  <c r="H1857" i="3"/>
  <c r="B1858" i="3"/>
  <c r="R1857" i="3" s="1"/>
  <c r="O1857" i="3"/>
  <c r="G1857" i="3" a="1"/>
  <c r="G1857" i="3" s="1"/>
  <c r="W1857" i="3"/>
  <c r="V1857" i="3"/>
  <c r="F1857" i="3" a="1"/>
  <c r="F1857" i="3" s="1"/>
  <c r="P1857" i="3" s="1" a="1"/>
  <c r="P1857" i="3" s="1"/>
  <c r="D1857" i="3"/>
  <c r="S1857" i="3"/>
  <c r="K1857" i="3"/>
  <c r="C1857" i="3"/>
  <c r="I1857" i="3" a="1"/>
  <c r="I1857" i="3" s="1"/>
  <c r="Q1856" i="3"/>
  <c r="R1856" i="3"/>
  <c r="U1856" i="3"/>
  <c r="P1856" i="3" a="1"/>
  <c r="P1856" i="3" s="1"/>
  <c r="T1856" i="3"/>
  <c r="O20" i="3"/>
  <c r="P20" i="3" s="1" a="1"/>
  <c r="P20" i="3" s="1"/>
  <c r="C22" i="3"/>
  <c r="S22" i="3"/>
  <c r="E22" i="3"/>
  <c r="J22" i="3"/>
  <c r="F22" i="3" a="1"/>
  <c r="F22" i="3" s="1"/>
  <c r="D22" i="3"/>
  <c r="X22" i="3"/>
  <c r="I22" i="3" a="1"/>
  <c r="I22" i="3" s="1"/>
  <c r="H22" i="3" s="1"/>
  <c r="G22" i="3" s="1" a="1"/>
  <c r="G22" i="3" s="1"/>
  <c r="B23" i="3"/>
  <c r="Q19" i="3"/>
  <c r="U19" i="3" s="1"/>
  <c r="T19" i="3"/>
  <c r="N21" i="3"/>
  <c r="Q1857" i="3" l="1"/>
  <c r="N1857" i="3"/>
  <c r="T1857" i="3"/>
  <c r="U1857" i="3"/>
  <c r="T1858" i="3"/>
  <c r="X1858" i="3"/>
  <c r="J1858" i="3"/>
  <c r="E1858" i="3"/>
  <c r="S1858" i="3"/>
  <c r="K1858" i="3"/>
  <c r="C1858" i="3"/>
  <c r="R1858" i="3"/>
  <c r="Q1858" i="3"/>
  <c r="I1858" i="3" a="1"/>
  <c r="I1858" i="3" s="1"/>
  <c r="P1858" i="3" a="1"/>
  <c r="P1858" i="3" s="1"/>
  <c r="H1858" i="3"/>
  <c r="B1859" i="3"/>
  <c r="O1858" i="3"/>
  <c r="G1858" i="3" a="1"/>
  <c r="G1858" i="3" s="1"/>
  <c r="W1858" i="3"/>
  <c r="N1858" i="3"/>
  <c r="U1858" i="3"/>
  <c r="D1858" i="3"/>
  <c r="V1858" i="3"/>
  <c r="F1858" i="3" a="1"/>
  <c r="F1858" i="3" s="1"/>
  <c r="O21" i="3"/>
  <c r="P21" i="3" s="1" a="1"/>
  <c r="P21" i="3" s="1"/>
  <c r="J23" i="3"/>
  <c r="E23" i="3"/>
  <c r="I23" i="3" a="1"/>
  <c r="I23" i="3" s="1"/>
  <c r="H23" i="3" s="1"/>
  <c r="G23" i="3" s="1" a="1"/>
  <c r="G23" i="3" s="1"/>
  <c r="D23" i="3"/>
  <c r="B24" i="3"/>
  <c r="X23" i="3"/>
  <c r="S23" i="3"/>
  <c r="F23" i="3" a="1"/>
  <c r="F23" i="3" s="1"/>
  <c r="C23" i="3"/>
  <c r="Q20" i="3"/>
  <c r="U20" i="3" s="1"/>
  <c r="T20" i="3"/>
  <c r="N22" i="3"/>
  <c r="N23" i="3"/>
  <c r="X1859" i="3" l="1"/>
  <c r="J1859" i="3"/>
  <c r="E1859" i="3"/>
  <c r="T1859" i="3"/>
  <c r="W1859" i="3"/>
  <c r="N1859" i="3"/>
  <c r="V1859" i="3"/>
  <c r="F1859" i="3" a="1"/>
  <c r="F1859" i="3" s="1"/>
  <c r="U1859" i="3"/>
  <c r="D1859" i="3"/>
  <c r="S1859" i="3"/>
  <c r="K1859" i="3"/>
  <c r="C1859" i="3"/>
  <c r="R1859" i="3"/>
  <c r="Q1859" i="3"/>
  <c r="I1859" i="3" a="1"/>
  <c r="I1859" i="3" s="1"/>
  <c r="O1859" i="3"/>
  <c r="P1859" i="3" a="1"/>
  <c r="P1859" i="3" s="1"/>
  <c r="H1859" i="3"/>
  <c r="B1860" i="3"/>
  <c r="G1859" i="3" a="1"/>
  <c r="G1859" i="3" s="1"/>
  <c r="O23" i="3"/>
  <c r="P23" i="3" s="1" a="1"/>
  <c r="P23" i="3" s="1"/>
  <c r="O22" i="3"/>
  <c r="P22" i="3" s="1" a="1"/>
  <c r="P22" i="3" s="1"/>
  <c r="I24" i="3" a="1"/>
  <c r="I24" i="3" s="1"/>
  <c r="H24" i="3" s="1"/>
  <c r="G24" i="3" s="1" a="1"/>
  <c r="G24" i="3" s="1"/>
  <c r="S24" i="3"/>
  <c r="C24" i="3"/>
  <c r="F24" i="3" a="1"/>
  <c r="F24" i="3" s="1"/>
  <c r="J24" i="3"/>
  <c r="E24" i="3"/>
  <c r="B25" i="3"/>
  <c r="X24" i="3"/>
  <c r="D24" i="3"/>
  <c r="T21" i="3"/>
  <c r="Q21" i="3"/>
  <c r="U21" i="3" s="1"/>
  <c r="N24" i="3"/>
  <c r="X1860" i="3" l="1"/>
  <c r="J1860" i="3"/>
  <c r="E1860" i="3"/>
  <c r="I1860" i="3" a="1"/>
  <c r="I1860" i="3" s="1"/>
  <c r="H1860" i="3"/>
  <c r="B1861" i="3"/>
  <c r="O1860" i="3"/>
  <c r="G1860" i="3" a="1"/>
  <c r="G1860" i="3" s="1"/>
  <c r="W1860" i="3"/>
  <c r="V1860" i="3"/>
  <c r="F1860" i="3" a="1"/>
  <c r="F1860" i="3" s="1"/>
  <c r="T1860" i="3" s="1"/>
  <c r="D1860" i="3"/>
  <c r="S1860" i="3"/>
  <c r="K1860" i="3"/>
  <c r="C1860" i="3"/>
  <c r="R1860" i="3"/>
  <c r="O24" i="3"/>
  <c r="P24" i="3" s="1" a="1"/>
  <c r="P24" i="3" s="1"/>
  <c r="T23" i="3"/>
  <c r="Q23" i="3"/>
  <c r="U23" i="3" s="1"/>
  <c r="J25" i="3"/>
  <c r="E25" i="3"/>
  <c r="D25" i="3"/>
  <c r="B26" i="3"/>
  <c r="X25" i="3"/>
  <c r="I25" i="3" a="1"/>
  <c r="I25" i="3" s="1"/>
  <c r="H25" i="3" s="1"/>
  <c r="G25" i="3" s="1" a="1"/>
  <c r="G25" i="3" s="1"/>
  <c r="S25" i="3"/>
  <c r="C25" i="3"/>
  <c r="F25" i="3" a="1"/>
  <c r="F25" i="3" s="1"/>
  <c r="T22" i="3"/>
  <c r="Q22" i="3"/>
  <c r="U22" i="3" s="1"/>
  <c r="N25" i="3"/>
  <c r="P1860" i="3" l="1" a="1"/>
  <c r="P1860" i="3" s="1"/>
  <c r="Q1860" i="3"/>
  <c r="N1860" i="3"/>
  <c r="X1861" i="3"/>
  <c r="J1861" i="3"/>
  <c r="E1861" i="3"/>
  <c r="D1861" i="3"/>
  <c r="S1861" i="3"/>
  <c r="K1861" i="3"/>
  <c r="C1861" i="3"/>
  <c r="R1861" i="3"/>
  <c r="I1861" i="3" a="1"/>
  <c r="I1861" i="3" s="1"/>
  <c r="H1861" i="3"/>
  <c r="B1862" i="3"/>
  <c r="O1861" i="3"/>
  <c r="G1861" i="3" a="1"/>
  <c r="G1861" i="3" s="1"/>
  <c r="V1861" i="3"/>
  <c r="F1861" i="3" a="1"/>
  <c r="F1861" i="3" s="1"/>
  <c r="U1861" i="3" s="1"/>
  <c r="W1861" i="3"/>
  <c r="U1860" i="3"/>
  <c r="O25" i="3"/>
  <c r="P25" i="3" s="1" a="1"/>
  <c r="P25" i="3" s="1"/>
  <c r="Q24" i="3"/>
  <c r="U24" i="3" s="1"/>
  <c r="T24" i="3"/>
  <c r="C26" i="3"/>
  <c r="B27" i="3"/>
  <c r="S26" i="3"/>
  <c r="J26" i="3"/>
  <c r="E26" i="3"/>
  <c r="F26" i="3" a="1"/>
  <c r="F26" i="3" s="1"/>
  <c r="D26" i="3"/>
  <c r="X26" i="3"/>
  <c r="I26" i="3" a="1"/>
  <c r="I26" i="3" s="1"/>
  <c r="H26" i="3" s="1"/>
  <c r="G26" i="3" s="1" a="1"/>
  <c r="G26" i="3" s="1"/>
  <c r="B3" i="6"/>
  <c r="B4" i="6"/>
  <c r="C4" i="6" a="1"/>
  <c r="N26" i="3"/>
  <c r="Q1861" i="3" l="1"/>
  <c r="X1862" i="3"/>
  <c r="J1862" i="3"/>
  <c r="E1862" i="3"/>
  <c r="B1863" i="3"/>
  <c r="R1862" i="3" s="1"/>
  <c r="O1862" i="3"/>
  <c r="G1862" i="3" a="1"/>
  <c r="G1862" i="3" s="1"/>
  <c r="W1862" i="3"/>
  <c r="V1862" i="3"/>
  <c r="F1862" i="3" a="1"/>
  <c r="F1862" i="3" s="1"/>
  <c r="T1862" i="3" s="1"/>
  <c r="U1862" i="3"/>
  <c r="D1862" i="3"/>
  <c r="S1862" i="3"/>
  <c r="K1862" i="3"/>
  <c r="C1862" i="3"/>
  <c r="P1862" i="3" a="1"/>
  <c r="P1862" i="3" s="1"/>
  <c r="Q1862" i="3"/>
  <c r="I1862" i="3" a="1"/>
  <c r="I1862" i="3" s="1"/>
  <c r="H1862" i="3"/>
  <c r="T1861" i="3"/>
  <c r="N1861" i="3"/>
  <c r="P1861" i="3" a="1"/>
  <c r="P1861" i="3" s="1"/>
  <c r="O26" i="3"/>
  <c r="Q25" i="3"/>
  <c r="U25" i="3" s="1"/>
  <c r="T25" i="3"/>
  <c r="I27" i="3" a="1"/>
  <c r="I27" i="3" s="1"/>
  <c r="H27" i="3" s="1"/>
  <c r="G27" i="3" s="1" a="1"/>
  <c r="G27" i="3" s="1"/>
  <c r="X27" i="3"/>
  <c r="C27" i="3"/>
  <c r="S27" i="3"/>
  <c r="F27" i="3" a="1"/>
  <c r="F27" i="3" s="1"/>
  <c r="D27" i="3"/>
  <c r="E27" i="3"/>
  <c r="B28" i="3"/>
  <c r="J27" i="3"/>
  <c r="P26" i="3" a="1"/>
  <c r="P26" i="3" s="1"/>
  <c r="Q26" i="3" s="1"/>
  <c r="U26" i="3" s="1"/>
  <c r="C4" i="6"/>
  <c r="D8" i="3"/>
  <c r="C8" i="3"/>
  <c r="N27" i="3"/>
  <c r="X1863" i="3" l="1"/>
  <c r="J1863" i="3"/>
  <c r="E1863" i="3"/>
  <c r="U1863" i="3"/>
  <c r="T1863" i="3"/>
  <c r="Q1863" i="3"/>
  <c r="I1863" i="3" a="1"/>
  <c r="I1863" i="3" s="1"/>
  <c r="P1863" i="3" a="1"/>
  <c r="P1863" i="3" s="1"/>
  <c r="H1863" i="3"/>
  <c r="O1863" i="3"/>
  <c r="G1863" i="3" a="1"/>
  <c r="G1863" i="3" s="1"/>
  <c r="B1864" i="3"/>
  <c r="R1863" i="3" s="1"/>
  <c r="N1863" i="3"/>
  <c r="W1863" i="3"/>
  <c r="F1863" i="3" a="1"/>
  <c r="F1863" i="3" s="1"/>
  <c r="K1863" i="3"/>
  <c r="V1863" i="3"/>
  <c r="D1863" i="3"/>
  <c r="S1863" i="3"/>
  <c r="C1863" i="3"/>
  <c r="N1862" i="3"/>
  <c r="O27" i="3"/>
  <c r="T26" i="3"/>
  <c r="T27" i="3"/>
  <c r="P27" i="3" a="1"/>
  <c r="P27" i="3" s="1"/>
  <c r="Q27" i="3" s="1"/>
  <c r="I28" i="3" a="1"/>
  <c r="I28" i="3" s="1"/>
  <c r="H28" i="3" s="1"/>
  <c r="G28" i="3" s="1" a="1"/>
  <c r="G28" i="3" s="1"/>
  <c r="S28" i="3"/>
  <c r="C28" i="3"/>
  <c r="F28" i="3" a="1"/>
  <c r="F28" i="3" s="1"/>
  <c r="B29" i="3"/>
  <c r="J28" i="3"/>
  <c r="X28" i="3"/>
  <c r="E28" i="3"/>
  <c r="D28" i="3"/>
  <c r="D9" i="3"/>
  <c r="C9" i="3"/>
  <c r="B5" i="6" a="1"/>
  <c r="N28" i="3"/>
  <c r="B1865" i="3" l="1"/>
  <c r="K1864" i="3"/>
  <c r="F1864" i="3" a="1"/>
  <c r="F1864" i="3" s="1"/>
  <c r="T1864" i="3" s="1"/>
  <c r="X1864" i="3"/>
  <c r="J1864" i="3"/>
  <c r="E1864" i="3"/>
  <c r="S1864" i="3"/>
  <c r="G1864" i="3" a="1"/>
  <c r="G1864" i="3" s="1"/>
  <c r="O1864" i="3"/>
  <c r="D1864" i="3"/>
  <c r="C1864" i="3"/>
  <c r="W1864" i="3"/>
  <c r="H1864" i="3"/>
  <c r="V1864" i="3"/>
  <c r="I1864" i="3" a="1"/>
  <c r="I1864" i="3" s="1"/>
  <c r="U27" i="3"/>
  <c r="O28" i="3"/>
  <c r="P28" i="3" s="1" a="1"/>
  <c r="P28" i="3" s="1"/>
  <c r="E29" i="3"/>
  <c r="B30" i="3"/>
  <c r="X29" i="3"/>
  <c r="D29" i="3"/>
  <c r="I29" i="3" a="1"/>
  <c r="I29" i="3" s="1"/>
  <c r="H29" i="3" s="1"/>
  <c r="G29" i="3" s="1" a="1"/>
  <c r="G29" i="3" s="1"/>
  <c r="C29" i="3"/>
  <c r="J29" i="3"/>
  <c r="F29" i="3" a="1"/>
  <c r="F29" i="3" s="1"/>
  <c r="S29" i="3"/>
  <c r="D10" i="3"/>
  <c r="C10" i="3"/>
  <c r="B5" i="6"/>
  <c r="B6" i="6" a="1"/>
  <c r="C5" i="6" a="1"/>
  <c r="N29" i="3"/>
  <c r="P1864" i="3" l="1" a="1"/>
  <c r="P1864" i="3" s="1"/>
  <c r="X1865" i="3"/>
  <c r="J1865" i="3"/>
  <c r="E1865" i="3"/>
  <c r="V1865" i="3"/>
  <c r="O1865" i="3"/>
  <c r="I1865" i="3" a="1"/>
  <c r="I1865" i="3" s="1"/>
  <c r="C1865" i="3"/>
  <c r="H1865" i="3"/>
  <c r="W1865" i="3"/>
  <c r="S1865" i="3"/>
  <c r="G1865" i="3" a="1"/>
  <c r="G1865" i="3" s="1"/>
  <c r="F1865" i="3" a="1"/>
  <c r="F1865" i="3" s="1"/>
  <c r="U1865" i="3" s="1"/>
  <c r="D1865" i="3"/>
  <c r="K1865" i="3"/>
  <c r="B1866" i="3"/>
  <c r="R1864" i="3"/>
  <c r="U1864" i="3"/>
  <c r="Q1864" i="3"/>
  <c r="N1864" i="3"/>
  <c r="O29" i="3"/>
  <c r="T28" i="3"/>
  <c r="Q28" i="3"/>
  <c r="U28" i="3" s="1"/>
  <c r="F30" i="3" a="1"/>
  <c r="F30" i="3" s="1"/>
  <c r="I30" i="3" a="1"/>
  <c r="I30" i="3" s="1"/>
  <c r="H30" i="3" s="1"/>
  <c r="G30" i="3" s="1" a="1"/>
  <c r="G30" i="3" s="1"/>
  <c r="C30" i="3"/>
  <c r="J30" i="3"/>
  <c r="E30" i="3"/>
  <c r="S30" i="3"/>
  <c r="B31" i="3"/>
  <c r="D30" i="3"/>
  <c r="X30" i="3"/>
  <c r="P29" i="3" a="1"/>
  <c r="P29" i="3" s="1"/>
  <c r="Q29" i="3" s="1"/>
  <c r="U29" i="3" s="1"/>
  <c r="C5" i="6"/>
  <c r="B6" i="6"/>
  <c r="B7" i="6" a="1"/>
  <c r="C6" i="6" a="1"/>
  <c r="N30" i="3"/>
  <c r="P1865" i="3" l="1" a="1"/>
  <c r="P1865" i="3" s="1"/>
  <c r="T1865" i="3"/>
  <c r="Q1865" i="3"/>
  <c r="N1865" i="3"/>
  <c r="T1866" i="3"/>
  <c r="R1866" i="3"/>
  <c r="B1867" i="3"/>
  <c r="K1866" i="3"/>
  <c r="F1866" i="3" a="1"/>
  <c r="F1866" i="3" s="1"/>
  <c r="N1866" i="3" s="1"/>
  <c r="X1866" i="3"/>
  <c r="J1866" i="3"/>
  <c r="E1866" i="3"/>
  <c r="W1866" i="3"/>
  <c r="V1866" i="3"/>
  <c r="I1866" i="3" a="1"/>
  <c r="I1866" i="3" s="1"/>
  <c r="U1866" i="3"/>
  <c r="H1866" i="3"/>
  <c r="S1866" i="3"/>
  <c r="G1866" i="3" a="1"/>
  <c r="G1866" i="3" s="1"/>
  <c r="P1866" i="3" a="1"/>
  <c r="P1866" i="3" s="1"/>
  <c r="D1866" i="3"/>
  <c r="O1866" i="3"/>
  <c r="C1866" i="3"/>
  <c r="R1865" i="3"/>
  <c r="O30" i="3"/>
  <c r="P30" i="3" s="1" a="1"/>
  <c r="P30" i="3" s="1"/>
  <c r="X31" i="3"/>
  <c r="I31" i="3" a="1"/>
  <c r="I31" i="3" s="1"/>
  <c r="H31" i="3" s="1"/>
  <c r="G31" i="3" s="1" a="1"/>
  <c r="G31" i="3" s="1"/>
  <c r="F31" i="3" a="1"/>
  <c r="F31" i="3" s="1"/>
  <c r="J31" i="3"/>
  <c r="C31" i="3"/>
  <c r="S31" i="3"/>
  <c r="E31" i="3"/>
  <c r="B32" i="3"/>
  <c r="D31" i="3"/>
  <c r="T29" i="3"/>
  <c r="C6" i="6"/>
  <c r="B7" i="6"/>
  <c r="C7" i="6" a="1"/>
  <c r="B8" i="6" a="1"/>
  <c r="N31" i="3"/>
  <c r="Q1866" i="3" l="1"/>
  <c r="X1867" i="3"/>
  <c r="J1867" i="3"/>
  <c r="E1867" i="3"/>
  <c r="V1867" i="3"/>
  <c r="O1867" i="3"/>
  <c r="I1867" i="3" a="1"/>
  <c r="I1867" i="3" s="1"/>
  <c r="C1867" i="3"/>
  <c r="H1867" i="3"/>
  <c r="D1867" i="3"/>
  <c r="B1868" i="3"/>
  <c r="K1867" i="3"/>
  <c r="W1867" i="3"/>
  <c r="S1867" i="3"/>
  <c r="G1867" i="3" a="1"/>
  <c r="G1867" i="3" s="1"/>
  <c r="F1867" i="3" a="1"/>
  <c r="F1867" i="3" s="1"/>
  <c r="U1867" i="3" s="1"/>
  <c r="R1867" i="3"/>
  <c r="Q1867" i="3"/>
  <c r="O31" i="3"/>
  <c r="P31" i="3" s="1" a="1"/>
  <c r="P31" i="3" s="1"/>
  <c r="Q30" i="3"/>
  <c r="U30" i="3" s="1"/>
  <c r="T30" i="3"/>
  <c r="X32" i="3"/>
  <c r="I32" i="3" a="1"/>
  <c r="I32" i="3" s="1"/>
  <c r="H32" i="3" s="1"/>
  <c r="G32" i="3" s="1" a="1"/>
  <c r="G32" i="3" s="1"/>
  <c r="S32" i="3"/>
  <c r="C32" i="3"/>
  <c r="J32" i="3"/>
  <c r="F32" i="3" a="1"/>
  <c r="F32" i="3" s="1"/>
  <c r="E32" i="3"/>
  <c r="B33" i="3"/>
  <c r="D32" i="3"/>
  <c r="C7" i="6"/>
  <c r="B8" i="6"/>
  <c r="C8" i="6" a="1"/>
  <c r="B9" i="6" a="1"/>
  <c r="N32" i="3"/>
  <c r="P1867" i="3" l="1" a="1"/>
  <c r="P1867" i="3" s="1"/>
  <c r="T1867" i="3"/>
  <c r="N1867" i="3"/>
  <c r="S1868" i="3"/>
  <c r="R1868" i="3"/>
  <c r="B1869" i="3"/>
  <c r="K1868" i="3"/>
  <c r="F1868" i="3" a="1"/>
  <c r="F1868" i="3" s="1"/>
  <c r="Q1868" i="3" s="1"/>
  <c r="X1868" i="3"/>
  <c r="J1868" i="3"/>
  <c r="E1868" i="3"/>
  <c r="U1868" i="3"/>
  <c r="G1868" i="3" a="1"/>
  <c r="G1868" i="3" s="1"/>
  <c r="D1868" i="3"/>
  <c r="O1868" i="3"/>
  <c r="C1868" i="3"/>
  <c r="N1868" i="3"/>
  <c r="H1868" i="3"/>
  <c r="W1868" i="3"/>
  <c r="I1868" i="3" a="1"/>
  <c r="I1868" i="3" s="1"/>
  <c r="V1868" i="3"/>
  <c r="O32" i="3"/>
  <c r="P32" i="3" s="1" a="1"/>
  <c r="P32" i="3" s="1"/>
  <c r="Q31" i="3"/>
  <c r="U31" i="3" s="1"/>
  <c r="T31" i="3"/>
  <c r="D33" i="3"/>
  <c r="S33" i="3"/>
  <c r="C33" i="3"/>
  <c r="B34" i="3"/>
  <c r="I33" i="3" a="1"/>
  <c r="I33" i="3" s="1"/>
  <c r="H33" i="3" s="1"/>
  <c r="G33" i="3" s="1" a="1"/>
  <c r="G33" i="3" s="1"/>
  <c r="F33" i="3" a="1"/>
  <c r="F33" i="3" s="1"/>
  <c r="E33" i="3"/>
  <c r="X33" i="3"/>
  <c r="J33" i="3"/>
  <c r="C8" i="6"/>
  <c r="B9" i="6"/>
  <c r="B10" i="6" a="1"/>
  <c r="C9" i="6" a="1"/>
  <c r="T1868" i="3" l="1"/>
  <c r="P1868" i="3" a="1"/>
  <c r="P1868" i="3" s="1"/>
  <c r="B1870" i="3"/>
  <c r="K1869" i="3"/>
  <c r="F1869" i="3" a="1"/>
  <c r="F1869" i="3" s="1"/>
  <c r="U1869" i="3" s="1"/>
  <c r="X1869" i="3"/>
  <c r="J1869" i="3"/>
  <c r="E1869" i="3"/>
  <c r="W1869" i="3"/>
  <c r="D1869" i="3"/>
  <c r="V1869" i="3"/>
  <c r="O1869" i="3"/>
  <c r="I1869" i="3" a="1"/>
  <c r="I1869" i="3" s="1"/>
  <c r="C1869" i="3"/>
  <c r="H1869" i="3"/>
  <c r="S1869" i="3"/>
  <c r="R1869" i="3"/>
  <c r="G1869" i="3" a="1"/>
  <c r="G1869" i="3" s="1"/>
  <c r="T32" i="3"/>
  <c r="Q32" i="3"/>
  <c r="U32" i="3" s="1"/>
  <c r="E34" i="3"/>
  <c r="B35" i="3"/>
  <c r="I34" i="3" a="1"/>
  <c r="I34" i="3" s="1"/>
  <c r="H34" i="3" s="1"/>
  <c r="G34" i="3" s="1" a="1"/>
  <c r="G34" i="3" s="1"/>
  <c r="D34" i="3"/>
  <c r="X34" i="3"/>
  <c r="C34" i="3"/>
  <c r="S34" i="3"/>
  <c r="F34" i="3" a="1"/>
  <c r="F34" i="3" s="1"/>
  <c r="J34" i="3"/>
  <c r="C9" i="6"/>
  <c r="B10" i="6"/>
  <c r="C10" i="6" a="1"/>
  <c r="N33" i="3"/>
  <c r="N34" i="3"/>
  <c r="T1869" i="3" l="1"/>
  <c r="Q1869" i="3"/>
  <c r="P1869" i="3" a="1"/>
  <c r="P1869" i="3" s="1"/>
  <c r="H1870" i="3"/>
  <c r="S1870" i="3"/>
  <c r="G1870" i="3" a="1"/>
  <c r="G1870" i="3" s="1"/>
  <c r="B1871" i="3"/>
  <c r="K1870" i="3"/>
  <c r="F1870" i="3" a="1"/>
  <c r="F1870" i="3" s="1"/>
  <c r="Q1870" i="3" s="1"/>
  <c r="X1870" i="3"/>
  <c r="J1870" i="3"/>
  <c r="E1870" i="3"/>
  <c r="W1870" i="3"/>
  <c r="V1870" i="3"/>
  <c r="O1870" i="3"/>
  <c r="I1870" i="3" a="1"/>
  <c r="I1870" i="3" s="1"/>
  <c r="C1870" i="3"/>
  <c r="D1870" i="3"/>
  <c r="N1869" i="3"/>
  <c r="O34" i="3"/>
  <c r="P34" i="3" s="1" a="1"/>
  <c r="P34" i="3" s="1"/>
  <c r="O33" i="3"/>
  <c r="P33" i="3" s="1" a="1"/>
  <c r="P33" i="3" s="1"/>
  <c r="I35" i="3" a="1"/>
  <c r="I35" i="3" s="1"/>
  <c r="H35" i="3" s="1"/>
  <c r="G35" i="3" s="1" a="1"/>
  <c r="G35" i="3" s="1"/>
  <c r="C35" i="3"/>
  <c r="S35" i="3"/>
  <c r="J35" i="3"/>
  <c r="F35" i="3" a="1"/>
  <c r="F35" i="3" s="1"/>
  <c r="E35" i="3"/>
  <c r="B36" i="3"/>
  <c r="D35" i="3"/>
  <c r="X35" i="3"/>
  <c r="C10" i="6"/>
  <c r="B11" i="6" a="1"/>
  <c r="N35" i="3"/>
  <c r="P1870" i="3" l="1" a="1"/>
  <c r="P1870" i="3" s="1"/>
  <c r="N1870" i="3"/>
  <c r="T1870" i="3"/>
  <c r="U1870" i="3"/>
  <c r="B1872" i="3"/>
  <c r="K1871" i="3"/>
  <c r="F1871" i="3" a="1"/>
  <c r="F1871" i="3" s="1"/>
  <c r="T1871" i="3" s="1"/>
  <c r="X1871" i="3"/>
  <c r="J1871" i="3"/>
  <c r="E1871" i="3"/>
  <c r="W1871" i="3"/>
  <c r="D1871" i="3"/>
  <c r="V1871" i="3"/>
  <c r="O1871" i="3"/>
  <c r="I1871" i="3" a="1"/>
  <c r="I1871" i="3" s="1"/>
  <c r="C1871" i="3"/>
  <c r="H1871" i="3"/>
  <c r="S1871" i="3"/>
  <c r="G1871" i="3" a="1"/>
  <c r="G1871" i="3" s="1"/>
  <c r="R1870" i="3"/>
  <c r="O35" i="3"/>
  <c r="P35" i="3" s="1" a="1"/>
  <c r="P35" i="3" s="1"/>
  <c r="Q35" i="3" s="1"/>
  <c r="U35" i="3" s="1"/>
  <c r="T34" i="3"/>
  <c r="Q34" i="3"/>
  <c r="U34" i="3" s="1"/>
  <c r="X36" i="3"/>
  <c r="D36" i="3"/>
  <c r="I36" i="3" a="1"/>
  <c r="I36" i="3" s="1"/>
  <c r="H36" i="3" s="1"/>
  <c r="G36" i="3" s="1" a="1"/>
  <c r="G36" i="3" s="1"/>
  <c r="F36" i="3" a="1"/>
  <c r="F36" i="3" s="1"/>
  <c r="C36" i="3"/>
  <c r="S36" i="3"/>
  <c r="J36" i="3"/>
  <c r="E36" i="3"/>
  <c r="B37" i="3"/>
  <c r="T33" i="3"/>
  <c r="Q33" i="3"/>
  <c r="U33" i="3" s="1"/>
  <c r="B11" i="6"/>
  <c r="N36" i="3"/>
  <c r="P1871" i="3" l="1" a="1"/>
  <c r="P1871" i="3" s="1"/>
  <c r="H1872" i="3"/>
  <c r="S1872" i="3"/>
  <c r="G1872" i="3" a="1"/>
  <c r="G1872" i="3" s="1"/>
  <c r="B1873" i="3"/>
  <c r="K1872" i="3"/>
  <c r="F1872" i="3" a="1"/>
  <c r="F1872" i="3" s="1"/>
  <c r="P1872" i="3" s="1" a="1"/>
  <c r="P1872" i="3" s="1"/>
  <c r="X1872" i="3"/>
  <c r="J1872" i="3"/>
  <c r="E1872" i="3"/>
  <c r="D1872" i="3"/>
  <c r="C1872" i="3"/>
  <c r="W1872" i="3"/>
  <c r="V1872" i="3"/>
  <c r="O1872" i="3"/>
  <c r="I1872" i="3" a="1"/>
  <c r="I1872" i="3" s="1"/>
  <c r="N1871" i="3"/>
  <c r="Q1871" i="3"/>
  <c r="U1871" i="3"/>
  <c r="R1871" i="3"/>
  <c r="O36" i="3"/>
  <c r="P36" i="3" s="1" a="1"/>
  <c r="P36" i="3" s="1"/>
  <c r="E37" i="3"/>
  <c r="B38" i="3"/>
  <c r="D37" i="3"/>
  <c r="I37" i="3" a="1"/>
  <c r="I37" i="3" s="1"/>
  <c r="H37" i="3" s="1"/>
  <c r="G37" i="3" s="1" a="1"/>
  <c r="G37" i="3" s="1"/>
  <c r="F37" i="3" a="1"/>
  <c r="F37" i="3" s="1"/>
  <c r="J37" i="3"/>
  <c r="X37" i="3"/>
  <c r="S37" i="3"/>
  <c r="C37" i="3"/>
  <c r="T35" i="3"/>
  <c r="B12" i="6" a="1"/>
  <c r="C11" i="6" a="1"/>
  <c r="N37" i="3"/>
  <c r="T1872" i="3" l="1"/>
  <c r="Q1872" i="3"/>
  <c r="B1874" i="3"/>
  <c r="K1873" i="3"/>
  <c r="F1873" i="3" a="1"/>
  <c r="F1873" i="3" s="1"/>
  <c r="U1873" i="3" s="1"/>
  <c r="X1873" i="3"/>
  <c r="J1873" i="3"/>
  <c r="E1873" i="3"/>
  <c r="W1873" i="3"/>
  <c r="D1873" i="3"/>
  <c r="V1873" i="3"/>
  <c r="O1873" i="3"/>
  <c r="I1873" i="3" a="1"/>
  <c r="I1873" i="3" s="1"/>
  <c r="C1873" i="3"/>
  <c r="H1873" i="3"/>
  <c r="G1873" i="3" a="1"/>
  <c r="G1873" i="3" s="1"/>
  <c r="S1873" i="3"/>
  <c r="R1873" i="3"/>
  <c r="N1872" i="3"/>
  <c r="U1872" i="3"/>
  <c r="R1872" i="3"/>
  <c r="O37" i="3"/>
  <c r="P37" i="3" s="1" a="1"/>
  <c r="P37" i="3" s="1"/>
  <c r="Q36" i="3"/>
  <c r="U36" i="3" s="1"/>
  <c r="T36" i="3"/>
  <c r="I38" i="3" a="1"/>
  <c r="I38" i="3" s="1"/>
  <c r="H38" i="3" s="1"/>
  <c r="G38" i="3" s="1" a="1"/>
  <c r="G38" i="3" s="1"/>
  <c r="S38" i="3"/>
  <c r="C38" i="3"/>
  <c r="J38" i="3"/>
  <c r="F38" i="3" a="1"/>
  <c r="F38" i="3" s="1"/>
  <c r="E38" i="3"/>
  <c r="B39" i="3"/>
  <c r="D38" i="3"/>
  <c r="X38" i="3"/>
  <c r="C11" i="6"/>
  <c r="B12" i="6"/>
  <c r="N38" i="3"/>
  <c r="T1873" i="3" l="1"/>
  <c r="Q1873" i="3"/>
  <c r="H1874" i="3"/>
  <c r="S1874" i="3"/>
  <c r="G1874" i="3" a="1"/>
  <c r="G1874" i="3" s="1"/>
  <c r="B1875" i="3"/>
  <c r="K1874" i="3"/>
  <c r="F1874" i="3" a="1"/>
  <c r="F1874" i="3" s="1"/>
  <c r="T1874" i="3" s="1"/>
  <c r="X1874" i="3"/>
  <c r="J1874" i="3"/>
  <c r="E1874" i="3"/>
  <c r="I1874" i="3" a="1"/>
  <c r="I1874" i="3" s="1"/>
  <c r="D1874" i="3"/>
  <c r="C1874" i="3"/>
  <c r="W1874" i="3"/>
  <c r="V1874" i="3"/>
  <c r="O1874" i="3"/>
  <c r="N1873" i="3"/>
  <c r="P1873" i="3" a="1"/>
  <c r="P1873" i="3" s="1"/>
  <c r="O38" i="3"/>
  <c r="Q37" i="3"/>
  <c r="U37" i="3" s="1"/>
  <c r="T37" i="3"/>
  <c r="E39" i="3"/>
  <c r="I39" i="3" a="1"/>
  <c r="I39" i="3" s="1"/>
  <c r="H39" i="3" s="1"/>
  <c r="G39" i="3" s="1" a="1"/>
  <c r="G39" i="3" s="1"/>
  <c r="C39" i="3"/>
  <c r="S39" i="3"/>
  <c r="F39" i="3" a="1"/>
  <c r="F39" i="3" s="1"/>
  <c r="J39" i="3"/>
  <c r="B40" i="3"/>
  <c r="D39" i="3"/>
  <c r="X39" i="3"/>
  <c r="P38" i="3" a="1"/>
  <c r="P38" i="3" s="1"/>
  <c r="Q38" i="3" s="1"/>
  <c r="U38" i="3" s="1"/>
  <c r="B13" i="6" a="1"/>
  <c r="C12" i="6" a="1"/>
  <c r="N39" i="3"/>
  <c r="Q1874" i="3" l="1"/>
  <c r="P1874" i="3" a="1"/>
  <c r="P1874" i="3" s="1"/>
  <c r="B1876" i="3"/>
  <c r="K1875" i="3"/>
  <c r="F1875" i="3" a="1"/>
  <c r="F1875" i="3" s="1"/>
  <c r="U1875" i="3" s="1"/>
  <c r="X1875" i="3"/>
  <c r="J1875" i="3"/>
  <c r="E1875" i="3"/>
  <c r="W1875" i="3"/>
  <c r="D1875" i="3"/>
  <c r="V1875" i="3"/>
  <c r="O1875" i="3"/>
  <c r="I1875" i="3" a="1"/>
  <c r="I1875" i="3" s="1"/>
  <c r="C1875" i="3"/>
  <c r="H1875" i="3"/>
  <c r="G1875" i="3" a="1"/>
  <c r="G1875" i="3" s="1"/>
  <c r="R1875" i="3"/>
  <c r="S1875" i="3"/>
  <c r="N1874" i="3"/>
  <c r="U1874" i="3"/>
  <c r="R1874" i="3"/>
  <c r="O39" i="3"/>
  <c r="P39" i="3" s="1" a="1"/>
  <c r="P39" i="3" s="1"/>
  <c r="T38" i="3"/>
  <c r="D40" i="3"/>
  <c r="B41" i="3"/>
  <c r="X40" i="3"/>
  <c r="I40" i="3" a="1"/>
  <c r="I40" i="3" s="1"/>
  <c r="H40" i="3" s="1"/>
  <c r="G40" i="3" s="1" a="1"/>
  <c r="G40" i="3" s="1"/>
  <c r="S40" i="3"/>
  <c r="C40" i="3"/>
  <c r="J40" i="3"/>
  <c r="E40" i="3"/>
  <c r="F40" i="3" a="1"/>
  <c r="F40" i="3" s="1"/>
  <c r="B13" i="6"/>
  <c r="C12" i="6"/>
  <c r="N40" i="3"/>
  <c r="T1875" i="3" l="1"/>
  <c r="Q1875" i="3"/>
  <c r="H1876" i="3"/>
  <c r="S1876" i="3"/>
  <c r="G1876" i="3" a="1"/>
  <c r="G1876" i="3" s="1"/>
  <c r="B1877" i="3"/>
  <c r="K1876" i="3"/>
  <c r="F1876" i="3" a="1"/>
  <c r="F1876" i="3" s="1"/>
  <c r="T1876" i="3" s="1"/>
  <c r="X1876" i="3"/>
  <c r="J1876" i="3"/>
  <c r="E1876" i="3"/>
  <c r="O1876" i="3"/>
  <c r="I1876" i="3" a="1"/>
  <c r="I1876" i="3" s="1"/>
  <c r="D1876" i="3"/>
  <c r="C1876" i="3"/>
  <c r="W1876" i="3"/>
  <c r="V1876" i="3"/>
  <c r="P1875" i="3" a="1"/>
  <c r="P1875" i="3" s="1"/>
  <c r="N1875" i="3"/>
  <c r="O40" i="3"/>
  <c r="T39" i="3"/>
  <c r="Q39" i="3"/>
  <c r="U39" i="3" s="1"/>
  <c r="X41" i="3"/>
  <c r="I41" i="3" a="1"/>
  <c r="I41" i="3" s="1"/>
  <c r="H41" i="3" s="1"/>
  <c r="G41" i="3" s="1" a="1"/>
  <c r="G41" i="3" s="1"/>
  <c r="S41" i="3"/>
  <c r="C41" i="3"/>
  <c r="F41" i="3" a="1"/>
  <c r="F41" i="3" s="1"/>
  <c r="E41" i="3"/>
  <c r="B42" i="3"/>
  <c r="D41" i="3"/>
  <c r="J41" i="3"/>
  <c r="P40" i="3" a="1"/>
  <c r="P40" i="3" s="1"/>
  <c r="T40" i="3" s="1"/>
  <c r="C13" i="6" a="1"/>
  <c r="B14" i="6" a="1"/>
  <c r="N41" i="3"/>
  <c r="Q1876" i="3" l="1"/>
  <c r="B1878" i="3"/>
  <c r="K1877" i="3"/>
  <c r="F1877" i="3" a="1"/>
  <c r="F1877" i="3" s="1"/>
  <c r="N1877" i="3" s="1"/>
  <c r="X1877" i="3"/>
  <c r="J1877" i="3"/>
  <c r="E1877" i="3"/>
  <c r="W1877" i="3"/>
  <c r="D1877" i="3"/>
  <c r="V1877" i="3"/>
  <c r="O1877" i="3"/>
  <c r="I1877" i="3" a="1"/>
  <c r="I1877" i="3" s="1"/>
  <c r="C1877" i="3"/>
  <c r="U1877" i="3"/>
  <c r="H1877" i="3"/>
  <c r="S1877" i="3"/>
  <c r="R1877" i="3"/>
  <c r="G1877" i="3" a="1"/>
  <c r="G1877" i="3" s="1"/>
  <c r="N1876" i="3"/>
  <c r="P1876" i="3" a="1"/>
  <c r="P1876" i="3" s="1"/>
  <c r="U1876" i="3"/>
  <c r="R1876" i="3"/>
  <c r="O41" i="3"/>
  <c r="P41" i="3" s="1" a="1"/>
  <c r="P41" i="3" s="1"/>
  <c r="Q40" i="3"/>
  <c r="U40" i="3" s="1"/>
  <c r="D42" i="3"/>
  <c r="X42" i="3"/>
  <c r="I42" i="3" a="1"/>
  <c r="I42" i="3" s="1"/>
  <c r="H42" i="3" s="1"/>
  <c r="G42" i="3" s="1" a="1"/>
  <c r="G42" i="3" s="1"/>
  <c r="S42" i="3"/>
  <c r="C42" i="3"/>
  <c r="J42" i="3"/>
  <c r="B43" i="3"/>
  <c r="E42" i="3"/>
  <c r="F42" i="3" a="1"/>
  <c r="F42" i="3" s="1"/>
  <c r="C13" i="6"/>
  <c r="B14" i="6"/>
  <c r="Q1877" i="3" l="1"/>
  <c r="H1878" i="3"/>
  <c r="S1878" i="3"/>
  <c r="G1878" i="3" a="1"/>
  <c r="G1878" i="3" s="1"/>
  <c r="B1879" i="3"/>
  <c r="K1878" i="3"/>
  <c r="F1878" i="3" a="1"/>
  <c r="F1878" i="3" s="1"/>
  <c r="U1878" i="3" s="1"/>
  <c r="X1878" i="3"/>
  <c r="J1878" i="3"/>
  <c r="E1878" i="3"/>
  <c r="W1878" i="3"/>
  <c r="V1878" i="3"/>
  <c r="O1878" i="3"/>
  <c r="I1878" i="3" a="1"/>
  <c r="I1878" i="3" s="1"/>
  <c r="C1878" i="3"/>
  <c r="D1878" i="3"/>
  <c r="T1877" i="3"/>
  <c r="P1877" i="3" a="1"/>
  <c r="P1877" i="3" s="1"/>
  <c r="Q41" i="3"/>
  <c r="U41" i="3" s="1"/>
  <c r="T41" i="3"/>
  <c r="X43" i="3"/>
  <c r="I43" i="3" a="1"/>
  <c r="I43" i="3" s="1"/>
  <c r="H43" i="3" s="1"/>
  <c r="G43" i="3" s="1" a="1"/>
  <c r="G43" i="3" s="1"/>
  <c r="C43" i="3"/>
  <c r="S43" i="3"/>
  <c r="F43" i="3" a="1"/>
  <c r="F43" i="3" s="1"/>
  <c r="J43" i="3"/>
  <c r="D43" i="3"/>
  <c r="B44" i="3"/>
  <c r="E43" i="3"/>
  <c r="C14" i="6" a="1"/>
  <c r="B15" i="6" a="1"/>
  <c r="N42" i="3"/>
  <c r="N43" i="3"/>
  <c r="T1878" i="3" l="1"/>
  <c r="P1878" i="3" a="1"/>
  <c r="P1878" i="3" s="1"/>
  <c r="Q1878" i="3"/>
  <c r="B1880" i="3"/>
  <c r="K1879" i="3"/>
  <c r="F1879" i="3" a="1"/>
  <c r="F1879" i="3" s="1"/>
  <c r="U1879" i="3" s="1"/>
  <c r="X1879" i="3"/>
  <c r="J1879" i="3"/>
  <c r="E1879" i="3"/>
  <c r="W1879" i="3"/>
  <c r="D1879" i="3"/>
  <c r="V1879" i="3"/>
  <c r="O1879" i="3"/>
  <c r="I1879" i="3" a="1"/>
  <c r="I1879" i="3" s="1"/>
  <c r="C1879" i="3"/>
  <c r="H1879" i="3"/>
  <c r="S1879" i="3"/>
  <c r="R1879" i="3"/>
  <c r="G1879" i="3" a="1"/>
  <c r="G1879" i="3" s="1"/>
  <c r="N1878" i="3"/>
  <c r="R1878" i="3"/>
  <c r="O43" i="3"/>
  <c r="O42" i="3"/>
  <c r="P42" i="3" s="1" a="1"/>
  <c r="P42" i="3" s="1"/>
  <c r="C44" i="3"/>
  <c r="F44" i="3" a="1"/>
  <c r="F44" i="3" s="1"/>
  <c r="B45" i="3"/>
  <c r="J44" i="3"/>
  <c r="D44" i="3"/>
  <c r="E44" i="3"/>
  <c r="X44" i="3"/>
  <c r="S44" i="3"/>
  <c r="I44" i="3" a="1"/>
  <c r="I44" i="3" s="1"/>
  <c r="H44" i="3" s="1"/>
  <c r="G44" i="3" s="1" a="1"/>
  <c r="G44" i="3" s="1"/>
  <c r="P43" i="3" a="1"/>
  <c r="P43" i="3" s="1"/>
  <c r="Q43" i="3" s="1"/>
  <c r="U43" i="3" s="1"/>
  <c r="T43" i="3"/>
  <c r="B15" i="6"/>
  <c r="C14" i="6"/>
  <c r="T1879" i="3" l="1"/>
  <c r="Q1879" i="3"/>
  <c r="P1879" i="3" a="1"/>
  <c r="P1879" i="3" s="1"/>
  <c r="H1880" i="3"/>
  <c r="S1880" i="3"/>
  <c r="G1880" i="3" a="1"/>
  <c r="G1880" i="3" s="1"/>
  <c r="B1881" i="3"/>
  <c r="K1880" i="3"/>
  <c r="F1880" i="3" a="1"/>
  <c r="F1880" i="3" s="1"/>
  <c r="Q1880" i="3" s="1"/>
  <c r="X1880" i="3"/>
  <c r="J1880" i="3"/>
  <c r="E1880" i="3"/>
  <c r="D1880" i="3"/>
  <c r="C1880" i="3"/>
  <c r="W1880" i="3"/>
  <c r="V1880" i="3"/>
  <c r="O1880" i="3"/>
  <c r="I1880" i="3" a="1"/>
  <c r="I1880" i="3" s="1"/>
  <c r="N1879" i="3"/>
  <c r="T42" i="3"/>
  <c r="Q42" i="3"/>
  <c r="U42" i="3" s="1"/>
  <c r="X45" i="3"/>
  <c r="I45" i="3" a="1"/>
  <c r="I45" i="3" s="1"/>
  <c r="H45" i="3" s="1"/>
  <c r="G45" i="3" s="1" a="1"/>
  <c r="G45" i="3" s="1"/>
  <c r="D45" i="3"/>
  <c r="S45" i="3"/>
  <c r="C45" i="3"/>
  <c r="F45" i="3" a="1"/>
  <c r="F45" i="3" s="1"/>
  <c r="J45" i="3"/>
  <c r="B46" i="3"/>
  <c r="E45" i="3"/>
  <c r="B16" i="6" a="1"/>
  <c r="C15" i="6" a="1"/>
  <c r="N44" i="3"/>
  <c r="T1880" i="3" l="1"/>
  <c r="B1882" i="3"/>
  <c r="K1881" i="3"/>
  <c r="F1881" i="3" a="1"/>
  <c r="F1881" i="3" s="1"/>
  <c r="N1881" i="3" s="1"/>
  <c r="X1881" i="3"/>
  <c r="J1881" i="3"/>
  <c r="E1881" i="3"/>
  <c r="W1881" i="3"/>
  <c r="D1881" i="3"/>
  <c r="V1881" i="3"/>
  <c r="O1881" i="3"/>
  <c r="I1881" i="3" a="1"/>
  <c r="I1881" i="3" s="1"/>
  <c r="C1881" i="3"/>
  <c r="U1881" i="3"/>
  <c r="H1881" i="3"/>
  <c r="G1881" i="3" a="1"/>
  <c r="G1881" i="3" s="1"/>
  <c r="S1881" i="3"/>
  <c r="R1881" i="3"/>
  <c r="N1880" i="3"/>
  <c r="U1880" i="3"/>
  <c r="P1880" i="3" a="1"/>
  <c r="P1880" i="3" s="1"/>
  <c r="R1880" i="3"/>
  <c r="O44" i="3"/>
  <c r="P44" i="3" s="1" a="1"/>
  <c r="P44" i="3" s="1"/>
  <c r="F46" i="3" a="1"/>
  <c r="F46" i="3" s="1"/>
  <c r="J46" i="3"/>
  <c r="E46" i="3"/>
  <c r="D46" i="3"/>
  <c r="X46" i="3"/>
  <c r="B47" i="3"/>
  <c r="I46" i="3" a="1"/>
  <c r="I46" i="3" s="1"/>
  <c r="H46" i="3" s="1"/>
  <c r="G46" i="3" s="1" a="1"/>
  <c r="G46" i="3" s="1"/>
  <c r="S46" i="3"/>
  <c r="C46" i="3"/>
  <c r="B16" i="6"/>
  <c r="C15" i="6"/>
  <c r="C16" i="6" a="1"/>
  <c r="B17" i="6" a="1"/>
  <c r="N45" i="3"/>
  <c r="T1881" i="3" l="1"/>
  <c r="Q1881" i="3"/>
  <c r="H1882" i="3"/>
  <c r="S1882" i="3"/>
  <c r="G1882" i="3" a="1"/>
  <c r="G1882" i="3" s="1"/>
  <c r="B1883" i="3"/>
  <c r="K1882" i="3"/>
  <c r="F1882" i="3" a="1"/>
  <c r="F1882" i="3" s="1"/>
  <c r="T1882" i="3" s="1"/>
  <c r="X1882" i="3"/>
  <c r="J1882" i="3"/>
  <c r="E1882" i="3"/>
  <c r="I1882" i="3" a="1"/>
  <c r="I1882" i="3" s="1"/>
  <c r="D1882" i="3"/>
  <c r="C1882" i="3"/>
  <c r="W1882" i="3"/>
  <c r="V1882" i="3"/>
  <c r="P1882" i="3" a="1"/>
  <c r="P1882" i="3" s="1"/>
  <c r="O1882" i="3"/>
  <c r="P1881" i="3" a="1"/>
  <c r="P1881" i="3" s="1"/>
  <c r="O45" i="3"/>
  <c r="P45" i="3" s="1" a="1"/>
  <c r="P45" i="3" s="1"/>
  <c r="C47" i="3"/>
  <c r="S47" i="3"/>
  <c r="F47" i="3" a="1"/>
  <c r="F47" i="3" s="1"/>
  <c r="I47" i="3" a="1"/>
  <c r="I47" i="3" s="1"/>
  <c r="H47" i="3" s="1"/>
  <c r="G47" i="3" s="1" a="1"/>
  <c r="G47" i="3" s="1"/>
  <c r="J47" i="3"/>
  <c r="B48" i="3"/>
  <c r="E47" i="3"/>
  <c r="D47" i="3"/>
  <c r="X47" i="3"/>
  <c r="Q44" i="3"/>
  <c r="U44" i="3" s="1"/>
  <c r="T44" i="3"/>
  <c r="C16" i="6"/>
  <c r="B17" i="6"/>
  <c r="B18" i="6" a="1"/>
  <c r="N46" i="3"/>
  <c r="B1884" i="3" l="1"/>
  <c r="K1883" i="3"/>
  <c r="F1883" i="3" a="1"/>
  <c r="F1883" i="3" s="1"/>
  <c r="P1883" i="3" s="1" a="1"/>
  <c r="P1883" i="3" s="1"/>
  <c r="X1883" i="3"/>
  <c r="J1883" i="3"/>
  <c r="E1883" i="3"/>
  <c r="W1883" i="3"/>
  <c r="D1883" i="3"/>
  <c r="V1883" i="3"/>
  <c r="O1883" i="3"/>
  <c r="I1883" i="3" a="1"/>
  <c r="I1883" i="3" s="1"/>
  <c r="C1883" i="3"/>
  <c r="U1883" i="3"/>
  <c r="N1883" i="3"/>
  <c r="H1883" i="3"/>
  <c r="G1883" i="3" a="1"/>
  <c r="G1883" i="3" s="1"/>
  <c r="R1883" i="3"/>
  <c r="S1883" i="3"/>
  <c r="N1882" i="3"/>
  <c r="Q1882" i="3"/>
  <c r="U1882" i="3"/>
  <c r="R1882" i="3"/>
  <c r="O46" i="3"/>
  <c r="P46" i="3" s="1" a="1"/>
  <c r="P46" i="3" s="1"/>
  <c r="S48" i="3"/>
  <c r="C48" i="3"/>
  <c r="F48" i="3" a="1"/>
  <c r="F48" i="3" s="1"/>
  <c r="X48" i="3"/>
  <c r="J48" i="3"/>
  <c r="E48" i="3"/>
  <c r="D48" i="3"/>
  <c r="B49" i="3"/>
  <c r="I48" i="3" a="1"/>
  <c r="I48" i="3" s="1"/>
  <c r="H48" i="3" s="1"/>
  <c r="G48" i="3" s="1" a="1"/>
  <c r="G48" i="3" s="1"/>
  <c r="T45" i="3"/>
  <c r="Q45" i="3"/>
  <c r="U45" i="3" s="1"/>
  <c r="B18" i="6"/>
  <c r="B19" i="6" s="1" a="1"/>
  <c r="C17" i="6" a="1"/>
  <c r="N47" i="3"/>
  <c r="N48" i="3"/>
  <c r="Q1883" i="3" l="1"/>
  <c r="T1883" i="3"/>
  <c r="H1884" i="3"/>
  <c r="S1884" i="3"/>
  <c r="G1884" i="3" a="1"/>
  <c r="G1884" i="3" s="1"/>
  <c r="B1885" i="3"/>
  <c r="K1884" i="3"/>
  <c r="F1884" i="3" a="1"/>
  <c r="F1884" i="3" s="1"/>
  <c r="P1884" i="3" s="1" a="1"/>
  <c r="P1884" i="3" s="1"/>
  <c r="X1884" i="3"/>
  <c r="J1884" i="3"/>
  <c r="E1884" i="3"/>
  <c r="O1884" i="3"/>
  <c r="I1884" i="3" a="1"/>
  <c r="I1884" i="3" s="1"/>
  <c r="D1884" i="3"/>
  <c r="C1884" i="3"/>
  <c r="W1884" i="3"/>
  <c r="V1884" i="3"/>
  <c r="O48" i="3"/>
  <c r="P48" i="3" s="1" a="1"/>
  <c r="P48" i="3" s="1"/>
  <c r="O47" i="3"/>
  <c r="P47" i="3" s="1" a="1"/>
  <c r="P47" i="3" s="1"/>
  <c r="E49" i="3"/>
  <c r="B50" i="3"/>
  <c r="X49" i="3"/>
  <c r="S49" i="3"/>
  <c r="C49" i="3"/>
  <c r="F49" i="3" a="1"/>
  <c r="F49" i="3" s="1"/>
  <c r="D49" i="3"/>
  <c r="I49" i="3" a="1"/>
  <c r="I49" i="3" s="1"/>
  <c r="H49" i="3" s="1"/>
  <c r="G49" i="3" s="1" a="1"/>
  <c r="G49" i="3" s="1"/>
  <c r="J49" i="3"/>
  <c r="Q46" i="3"/>
  <c r="U46" i="3" s="1"/>
  <c r="T46" i="3"/>
  <c r="B19" i="6"/>
  <c r="B20" i="6" s="1" a="1"/>
  <c r="C17" i="6"/>
  <c r="C18" i="6" a="1"/>
  <c r="N49" i="3"/>
  <c r="T1884" i="3" l="1"/>
  <c r="B1886" i="3"/>
  <c r="K1885" i="3"/>
  <c r="V1885" i="3"/>
  <c r="O1885" i="3"/>
  <c r="I1885" i="3" a="1"/>
  <c r="I1885" i="3" s="1"/>
  <c r="X1885" i="3"/>
  <c r="F1885" i="3" a="1"/>
  <c r="F1885" i="3" s="1"/>
  <c r="T1885" i="3" s="1"/>
  <c r="W1885" i="3"/>
  <c r="E1885" i="3"/>
  <c r="U1885" i="3"/>
  <c r="J1885" i="3"/>
  <c r="D1885" i="3"/>
  <c r="C1885" i="3"/>
  <c r="S1885" i="3"/>
  <c r="H1885" i="3"/>
  <c r="G1885" i="3" a="1"/>
  <c r="G1885" i="3" s="1"/>
  <c r="P1885" i="3" a="1"/>
  <c r="P1885" i="3" s="1"/>
  <c r="N1885" i="3"/>
  <c r="N1884" i="3"/>
  <c r="U1884" i="3"/>
  <c r="Q1884" i="3"/>
  <c r="R1884" i="3"/>
  <c r="O49" i="3"/>
  <c r="T48" i="3"/>
  <c r="Q48" i="3"/>
  <c r="U48" i="3" s="1"/>
  <c r="P49" i="3" a="1"/>
  <c r="P49" i="3" s="1"/>
  <c r="Q49" i="3" s="1"/>
  <c r="I50" i="3" a="1"/>
  <c r="I50" i="3" s="1"/>
  <c r="H50" i="3" s="1"/>
  <c r="G50" i="3" s="1" a="1"/>
  <c r="G50" i="3" s="1"/>
  <c r="S50" i="3"/>
  <c r="C50" i="3"/>
  <c r="F50" i="3" a="1"/>
  <c r="F50" i="3" s="1"/>
  <c r="J50" i="3"/>
  <c r="E50" i="3"/>
  <c r="B51" i="3"/>
  <c r="D50" i="3"/>
  <c r="X50" i="3"/>
  <c r="T49" i="3"/>
  <c r="Q47" i="3"/>
  <c r="U47" i="3" s="1"/>
  <c r="T47" i="3"/>
  <c r="C19" i="6" a="1"/>
  <c r="C19" i="6" s="1"/>
  <c r="B20" i="6"/>
  <c r="C18" i="6"/>
  <c r="B21" i="6" a="1"/>
  <c r="C20" i="6" a="1"/>
  <c r="N50" i="3"/>
  <c r="Q1885" i="3" l="1"/>
  <c r="V1886" i="3"/>
  <c r="O1886" i="3"/>
  <c r="I1886" i="3" a="1"/>
  <c r="I1886" i="3" s="1"/>
  <c r="C1886" i="3"/>
  <c r="U1886" i="3"/>
  <c r="N1886" i="3"/>
  <c r="H1886" i="3"/>
  <c r="X1886" i="3"/>
  <c r="W1886" i="3"/>
  <c r="K1886" i="3"/>
  <c r="T1886" i="3"/>
  <c r="J1886" i="3"/>
  <c r="S1886" i="3"/>
  <c r="G1886" i="3" a="1"/>
  <c r="G1886" i="3" s="1"/>
  <c r="F1886" i="3" a="1"/>
  <c r="F1886" i="3" s="1"/>
  <c r="Q1886" i="3" s="1"/>
  <c r="E1886" i="3"/>
  <c r="D1886" i="3"/>
  <c r="B1887" i="3"/>
  <c r="R1885" i="3"/>
  <c r="O50" i="3"/>
  <c r="P50" i="3" s="1" a="1"/>
  <c r="P50" i="3" s="1"/>
  <c r="B52" i="3"/>
  <c r="E51" i="3"/>
  <c r="D51" i="3"/>
  <c r="X51" i="3"/>
  <c r="I51" i="3" a="1"/>
  <c r="I51" i="3" s="1"/>
  <c r="H51" i="3" s="1"/>
  <c r="G51" i="3" s="1" a="1"/>
  <c r="G51" i="3" s="1"/>
  <c r="C51" i="3"/>
  <c r="F51" i="3" a="1"/>
  <c r="F51" i="3" s="1"/>
  <c r="J51" i="3"/>
  <c r="S51" i="3"/>
  <c r="U49" i="3"/>
  <c r="C20" i="6"/>
  <c r="B21" i="6"/>
  <c r="C21" i="6" a="1"/>
  <c r="B22" i="6" a="1"/>
  <c r="N51" i="3"/>
  <c r="B1888" i="3" l="1"/>
  <c r="K1887" i="3"/>
  <c r="F1887" i="3" a="1"/>
  <c r="F1887" i="3" s="1"/>
  <c r="T1887" i="3" s="1"/>
  <c r="W1887" i="3"/>
  <c r="P1887" i="3" a="1"/>
  <c r="P1887" i="3" s="1"/>
  <c r="V1887" i="3"/>
  <c r="O1887" i="3"/>
  <c r="I1887" i="3" a="1"/>
  <c r="I1887" i="3" s="1"/>
  <c r="C1887" i="3"/>
  <c r="N1887" i="3"/>
  <c r="J1887" i="3"/>
  <c r="H1887" i="3"/>
  <c r="X1887" i="3"/>
  <c r="G1887" i="3" a="1"/>
  <c r="G1887" i="3" s="1"/>
  <c r="E1887" i="3"/>
  <c r="D1887" i="3"/>
  <c r="S1887" i="3"/>
  <c r="P1886" i="3" a="1"/>
  <c r="P1886" i="3" s="1"/>
  <c r="R1886" i="3"/>
  <c r="O51" i="3"/>
  <c r="P51" i="3" s="1" a="1"/>
  <c r="P51" i="3" s="1"/>
  <c r="T50" i="3"/>
  <c r="Q50" i="3"/>
  <c r="U50" i="3" s="1"/>
  <c r="X52" i="3"/>
  <c r="I52" i="3" a="1"/>
  <c r="I52" i="3" s="1"/>
  <c r="H52" i="3" s="1"/>
  <c r="G52" i="3" s="1" a="1"/>
  <c r="G52" i="3" s="1"/>
  <c r="S52" i="3"/>
  <c r="C52" i="3"/>
  <c r="B53" i="3"/>
  <c r="J52" i="3"/>
  <c r="F52" i="3" a="1"/>
  <c r="F52" i="3" s="1"/>
  <c r="E52" i="3"/>
  <c r="D52" i="3"/>
  <c r="B22" i="6"/>
  <c r="B23" i="6" s="1" a="1"/>
  <c r="C21" i="6"/>
  <c r="Q1887" i="3" l="1"/>
  <c r="V1888" i="3"/>
  <c r="O1888" i="3"/>
  <c r="I1888" i="3" a="1"/>
  <c r="I1888" i="3" s="1"/>
  <c r="C1888" i="3"/>
  <c r="U1888" i="3"/>
  <c r="N1888" i="3"/>
  <c r="H1888" i="3"/>
  <c r="S1888" i="3"/>
  <c r="G1888" i="3" a="1"/>
  <c r="G1888" i="3" s="1"/>
  <c r="X1888" i="3"/>
  <c r="J1888" i="3"/>
  <c r="E1888" i="3"/>
  <c r="B1889" i="3"/>
  <c r="R1888" i="3" s="1"/>
  <c r="W1888" i="3"/>
  <c r="F1888" i="3" a="1"/>
  <c r="F1888" i="3" s="1"/>
  <c r="T1888" i="3" s="1"/>
  <c r="D1888" i="3"/>
  <c r="Q1888" i="3"/>
  <c r="P1888" i="3" a="1"/>
  <c r="P1888" i="3" s="1"/>
  <c r="K1888" i="3"/>
  <c r="U1887" i="3"/>
  <c r="R1887" i="3"/>
  <c r="Q51" i="3"/>
  <c r="U51" i="3" s="1"/>
  <c r="T51" i="3"/>
  <c r="E53" i="3"/>
  <c r="B54" i="3"/>
  <c r="X53" i="3"/>
  <c r="D53" i="3"/>
  <c r="F53" i="3" a="1"/>
  <c r="F53" i="3" s="1"/>
  <c r="J53" i="3"/>
  <c r="S53" i="3"/>
  <c r="I53" i="3" a="1"/>
  <c r="I53" i="3" s="1"/>
  <c r="H53" i="3" s="1"/>
  <c r="G53" i="3" s="1" a="1"/>
  <c r="G53" i="3" s="1"/>
  <c r="C53" i="3"/>
  <c r="C22" i="6" a="1"/>
  <c r="C22" i="6" s="1"/>
  <c r="B23" i="6"/>
  <c r="B24" i="6" a="1"/>
  <c r="C23" i="6" a="1"/>
  <c r="N52" i="3"/>
  <c r="N53" i="3"/>
  <c r="B1890" i="3" l="1"/>
  <c r="K1889" i="3"/>
  <c r="F1889" i="3" a="1"/>
  <c r="F1889" i="3" s="1"/>
  <c r="N1889" i="3" s="1"/>
  <c r="W1889" i="3"/>
  <c r="P1889" i="3" a="1"/>
  <c r="P1889" i="3" s="1"/>
  <c r="D1889" i="3"/>
  <c r="V1889" i="3"/>
  <c r="O1889" i="3"/>
  <c r="I1889" i="3" a="1"/>
  <c r="I1889" i="3" s="1"/>
  <c r="C1889" i="3"/>
  <c r="U1889" i="3"/>
  <c r="E1889" i="3"/>
  <c r="S1889" i="3"/>
  <c r="J1889" i="3"/>
  <c r="X1889" i="3"/>
  <c r="G1889" i="3" a="1"/>
  <c r="G1889" i="3" s="1"/>
  <c r="H1889" i="3"/>
  <c r="O53" i="3"/>
  <c r="O52" i="3"/>
  <c r="P52" i="3" s="1" a="1"/>
  <c r="P52" i="3" s="1"/>
  <c r="T53" i="3"/>
  <c r="P53" i="3" a="1"/>
  <c r="P53" i="3" s="1"/>
  <c r="Q53" i="3" s="1"/>
  <c r="B55" i="3"/>
  <c r="D54" i="3"/>
  <c r="X54" i="3"/>
  <c r="C54" i="3"/>
  <c r="F54" i="3" a="1"/>
  <c r="F54" i="3" s="1"/>
  <c r="E54" i="3"/>
  <c r="S54" i="3"/>
  <c r="I54" i="3" a="1"/>
  <c r="I54" i="3" s="1"/>
  <c r="H54" i="3" s="1"/>
  <c r="G54" i="3" s="1" a="1"/>
  <c r="G54" i="3" s="1"/>
  <c r="J54" i="3"/>
  <c r="C23" i="6"/>
  <c r="B24" i="6"/>
  <c r="B25" i="6" s="1" a="1"/>
  <c r="B25" i="6" s="1"/>
  <c r="T1889" i="3" l="1"/>
  <c r="Q1889" i="3"/>
  <c r="V1890" i="3"/>
  <c r="O1890" i="3"/>
  <c r="I1890" i="3" a="1"/>
  <c r="I1890" i="3" s="1"/>
  <c r="C1890" i="3"/>
  <c r="N1890" i="3"/>
  <c r="H1890" i="3"/>
  <c r="S1890" i="3"/>
  <c r="G1890" i="3" a="1"/>
  <c r="G1890" i="3" s="1"/>
  <c r="X1890" i="3"/>
  <c r="J1890" i="3"/>
  <c r="E1890" i="3"/>
  <c r="K1890" i="3"/>
  <c r="B1891" i="3"/>
  <c r="W1890" i="3"/>
  <c r="F1890" i="3" a="1"/>
  <c r="F1890" i="3" s="1"/>
  <c r="P1890" i="3" s="1" a="1"/>
  <c r="P1890" i="3" s="1"/>
  <c r="D1890" i="3"/>
  <c r="R1889" i="3"/>
  <c r="U53" i="3"/>
  <c r="Q52" i="3"/>
  <c r="U52" i="3" s="1"/>
  <c r="T52" i="3"/>
  <c r="X55" i="3"/>
  <c r="I55" i="3" a="1"/>
  <c r="I55" i="3" s="1"/>
  <c r="H55" i="3" s="1"/>
  <c r="G55" i="3" s="1" a="1"/>
  <c r="G55" i="3" s="1"/>
  <c r="S55" i="3"/>
  <c r="F55" i="3" a="1"/>
  <c r="F55" i="3" s="1"/>
  <c r="C55" i="3"/>
  <c r="B56" i="3"/>
  <c r="E55" i="3"/>
  <c r="D55" i="3"/>
  <c r="J55" i="3"/>
  <c r="C24" i="6" a="1"/>
  <c r="C24" i="6" s="1"/>
  <c r="C25" i="6" a="1"/>
  <c r="C25" i="6" s="1"/>
  <c r="B26" i="6" a="1"/>
  <c r="B26" i="6" s="1"/>
  <c r="N54" i="3"/>
  <c r="N55" i="3"/>
  <c r="B1892" i="3" l="1"/>
  <c r="K1891" i="3"/>
  <c r="F1891" i="3" a="1"/>
  <c r="F1891" i="3" s="1"/>
  <c r="T1891" i="3" s="1"/>
  <c r="W1891" i="3"/>
  <c r="P1891" i="3" a="1"/>
  <c r="P1891" i="3" s="1"/>
  <c r="D1891" i="3"/>
  <c r="V1891" i="3"/>
  <c r="O1891" i="3"/>
  <c r="I1891" i="3" a="1"/>
  <c r="I1891" i="3" s="1"/>
  <c r="C1891" i="3"/>
  <c r="J1891" i="3"/>
  <c r="H1891" i="3"/>
  <c r="X1891" i="3"/>
  <c r="G1891" i="3" a="1"/>
  <c r="G1891" i="3" s="1"/>
  <c r="E1891" i="3"/>
  <c r="S1891" i="3"/>
  <c r="N1891" i="3"/>
  <c r="U1890" i="3"/>
  <c r="R1890" i="3"/>
  <c r="T1890" i="3"/>
  <c r="Q1890" i="3"/>
  <c r="O55" i="3"/>
  <c r="P55" i="3" s="1" a="1"/>
  <c r="P55" i="3" s="1"/>
  <c r="O54" i="3"/>
  <c r="P54" i="3" s="1" a="1"/>
  <c r="P54" i="3" s="1"/>
  <c r="D56" i="3"/>
  <c r="X56" i="3"/>
  <c r="I56" i="3" a="1"/>
  <c r="I56" i="3" s="1"/>
  <c r="H56" i="3" s="1"/>
  <c r="G56" i="3" s="1" a="1"/>
  <c r="G56" i="3" s="1"/>
  <c r="C56" i="3"/>
  <c r="J56" i="3"/>
  <c r="E56" i="3"/>
  <c r="B57" i="3"/>
  <c r="S56" i="3"/>
  <c r="F56" i="3" a="1"/>
  <c r="F56" i="3" s="1"/>
  <c r="C26" i="6" a="1"/>
  <c r="C26" i="6" s="1"/>
  <c r="B27" i="6" a="1"/>
  <c r="B27" i="6" s="1"/>
  <c r="N56" i="3"/>
  <c r="U1891" i="3" l="1"/>
  <c r="Q1891" i="3"/>
  <c r="V1892" i="3"/>
  <c r="O1892" i="3"/>
  <c r="I1892" i="3" a="1"/>
  <c r="I1892" i="3" s="1"/>
  <c r="C1892" i="3"/>
  <c r="U1892" i="3"/>
  <c r="N1892" i="3"/>
  <c r="H1892" i="3"/>
  <c r="S1892" i="3"/>
  <c r="G1892" i="3" a="1"/>
  <c r="G1892" i="3" s="1"/>
  <c r="R1892" i="3"/>
  <c r="X1892" i="3"/>
  <c r="J1892" i="3"/>
  <c r="E1892" i="3"/>
  <c r="W1892" i="3"/>
  <c r="F1892" i="3" a="1"/>
  <c r="F1892" i="3" s="1"/>
  <c r="T1892" i="3"/>
  <c r="D1892" i="3"/>
  <c r="Q1892" i="3"/>
  <c r="P1892" i="3" a="1"/>
  <c r="P1892" i="3" s="1"/>
  <c r="K1892" i="3"/>
  <c r="B1893" i="3"/>
  <c r="R1891" i="3"/>
  <c r="O56" i="3"/>
  <c r="Q55" i="3"/>
  <c r="U55" i="3" s="1"/>
  <c r="T55" i="3"/>
  <c r="T54" i="3"/>
  <c r="Q54" i="3"/>
  <c r="U54" i="3" s="1"/>
  <c r="P56" i="3" a="1"/>
  <c r="P56" i="3" s="1"/>
  <c r="Q56" i="3" s="1"/>
  <c r="J57" i="3"/>
  <c r="S57" i="3"/>
  <c r="E57" i="3"/>
  <c r="B58" i="3"/>
  <c r="D57" i="3"/>
  <c r="C57" i="3"/>
  <c r="X57" i="3"/>
  <c r="F57" i="3" a="1"/>
  <c r="F57" i="3" s="1"/>
  <c r="I57" i="3" a="1"/>
  <c r="I57" i="3" s="1"/>
  <c r="H57" i="3" s="1"/>
  <c r="G57" i="3" s="1" a="1"/>
  <c r="G57" i="3" s="1"/>
  <c r="T56" i="3"/>
  <c r="B28" i="6" a="1"/>
  <c r="B28" i="6" s="1"/>
  <c r="C27" i="6" a="1"/>
  <c r="C27" i="6" s="1"/>
  <c r="B1894" i="3" l="1"/>
  <c r="K1893" i="3"/>
  <c r="F1893" i="3" a="1"/>
  <c r="F1893" i="3" s="1"/>
  <c r="T1893" i="3" s="1"/>
  <c r="W1893" i="3"/>
  <c r="P1893" i="3" a="1"/>
  <c r="P1893" i="3" s="1"/>
  <c r="D1893" i="3"/>
  <c r="V1893" i="3"/>
  <c r="O1893" i="3"/>
  <c r="I1893" i="3" a="1"/>
  <c r="I1893" i="3" s="1"/>
  <c r="C1893" i="3"/>
  <c r="N1893" i="3"/>
  <c r="J1893" i="3"/>
  <c r="H1893" i="3"/>
  <c r="X1893" i="3"/>
  <c r="G1893" i="3" a="1"/>
  <c r="G1893" i="3" s="1"/>
  <c r="S1893" i="3"/>
  <c r="E1893" i="3"/>
  <c r="U1893" i="3"/>
  <c r="U56" i="3"/>
  <c r="I58" i="3" a="1"/>
  <c r="I58" i="3" s="1"/>
  <c r="H58" i="3" s="1"/>
  <c r="G58" i="3" s="1" a="1"/>
  <c r="G58" i="3" s="1"/>
  <c r="S58" i="3"/>
  <c r="C58" i="3"/>
  <c r="F58" i="3" a="1"/>
  <c r="F58" i="3" s="1"/>
  <c r="J58" i="3"/>
  <c r="E58" i="3"/>
  <c r="D58" i="3"/>
  <c r="X58" i="3"/>
  <c r="B59" i="3"/>
  <c r="B29" i="6" a="1"/>
  <c r="B29" i="6" s="1"/>
  <c r="C28" i="6" a="1"/>
  <c r="C28" i="6" s="1"/>
  <c r="N58" i="3"/>
  <c r="N57" i="3"/>
  <c r="Q1893" i="3" l="1"/>
  <c r="X1894" i="3"/>
  <c r="V1894" i="3"/>
  <c r="O1894" i="3"/>
  <c r="I1894" i="3" a="1"/>
  <c r="I1894" i="3" s="1"/>
  <c r="C1894" i="3"/>
  <c r="U1894" i="3"/>
  <c r="N1894" i="3"/>
  <c r="H1894" i="3"/>
  <c r="S1894" i="3"/>
  <c r="G1894" i="3" a="1"/>
  <c r="G1894" i="3" s="1"/>
  <c r="B1895" i="3"/>
  <c r="R1894" i="3" s="1"/>
  <c r="J1894" i="3"/>
  <c r="E1894" i="3"/>
  <c r="K1894" i="3"/>
  <c r="W1894" i="3"/>
  <c r="F1894" i="3" a="1"/>
  <c r="F1894" i="3" s="1"/>
  <c r="T1894" i="3" s="1"/>
  <c r="D1894" i="3"/>
  <c r="Q1894" i="3"/>
  <c r="P1894" i="3" a="1"/>
  <c r="P1894" i="3" s="1"/>
  <c r="R1893" i="3"/>
  <c r="O57" i="3"/>
  <c r="P57" i="3" s="1" a="1"/>
  <c r="P57" i="3" s="1"/>
  <c r="O58" i="3"/>
  <c r="P58" i="3" s="1" a="1"/>
  <c r="P58" i="3" s="1"/>
  <c r="S59" i="3"/>
  <c r="F59" i="3" a="1"/>
  <c r="F59" i="3" s="1"/>
  <c r="J59" i="3"/>
  <c r="B60" i="3"/>
  <c r="E59" i="3"/>
  <c r="D59" i="3"/>
  <c r="X59" i="3"/>
  <c r="I59" i="3" a="1"/>
  <c r="I59" i="3" s="1"/>
  <c r="H59" i="3" s="1"/>
  <c r="G59" i="3" s="1" a="1"/>
  <c r="G59" i="3" s="1"/>
  <c r="C59" i="3"/>
  <c r="B30" i="6" a="1"/>
  <c r="B30" i="6" s="1"/>
  <c r="C29" i="6" a="1"/>
  <c r="C29" i="6" s="1"/>
  <c r="V1895" i="3" l="1"/>
  <c r="N1895" i="3"/>
  <c r="G1895" i="3" a="1"/>
  <c r="G1895" i="3" s="1"/>
  <c r="U1895" i="3"/>
  <c r="R1895" i="3"/>
  <c r="K1895" i="3"/>
  <c r="E1895" i="3"/>
  <c r="J1895" i="3"/>
  <c r="D1895" i="3"/>
  <c r="X1895" i="3"/>
  <c r="P1895" i="3" a="1"/>
  <c r="P1895" i="3" s="1"/>
  <c r="I1895" i="3" a="1"/>
  <c r="I1895" i="3" s="1"/>
  <c r="H1895" i="3"/>
  <c r="B1896" i="3"/>
  <c r="F1895" i="3" a="1"/>
  <c r="F1895" i="3" s="1"/>
  <c r="T1895" i="3" s="1"/>
  <c r="W1895" i="3"/>
  <c r="C1895" i="3"/>
  <c r="S1895" i="3"/>
  <c r="O1895" i="3"/>
  <c r="Q58" i="3"/>
  <c r="U58" i="3" s="1"/>
  <c r="T58" i="3"/>
  <c r="T57" i="3"/>
  <c r="Q57" i="3"/>
  <c r="U57" i="3" s="1"/>
  <c r="S60" i="3"/>
  <c r="C60" i="3"/>
  <c r="F60" i="3" a="1"/>
  <c r="F60" i="3" s="1"/>
  <c r="B61" i="3"/>
  <c r="J60" i="3"/>
  <c r="E60" i="3"/>
  <c r="I60" i="3" a="1"/>
  <c r="I60" i="3" s="1"/>
  <c r="H60" i="3" s="1"/>
  <c r="G60" i="3" s="1" a="1"/>
  <c r="G60" i="3" s="1"/>
  <c r="D60" i="3"/>
  <c r="X60" i="3"/>
  <c r="B31" i="6" a="1"/>
  <c r="B31" i="6" s="1"/>
  <c r="C30" i="6" a="1"/>
  <c r="C30" i="6" s="1"/>
  <c r="N59" i="3"/>
  <c r="Q1895" i="3" l="1"/>
  <c r="X1896" i="3"/>
  <c r="J1896" i="3"/>
  <c r="E1896" i="3"/>
  <c r="B1897" i="3"/>
  <c r="O1896" i="3"/>
  <c r="G1896" i="3" a="1"/>
  <c r="G1896" i="3" s="1"/>
  <c r="W1896" i="3"/>
  <c r="D1896" i="3"/>
  <c r="S1896" i="3"/>
  <c r="K1896" i="3"/>
  <c r="C1896" i="3"/>
  <c r="I1896" i="3" a="1"/>
  <c r="I1896" i="3" s="1"/>
  <c r="F1896" i="3" a="1"/>
  <c r="F1896" i="3" s="1"/>
  <c r="Q1896" i="3" s="1"/>
  <c r="V1896" i="3"/>
  <c r="P1896" i="3" a="1"/>
  <c r="P1896" i="3" s="1"/>
  <c r="H1896" i="3"/>
  <c r="O59" i="3"/>
  <c r="P59" i="3" s="1" a="1"/>
  <c r="P59" i="3" s="1"/>
  <c r="F61" i="3" a="1"/>
  <c r="F61" i="3" s="1"/>
  <c r="J61" i="3"/>
  <c r="X61" i="3"/>
  <c r="S61" i="3"/>
  <c r="E61" i="3"/>
  <c r="B62" i="3"/>
  <c r="D61" i="3"/>
  <c r="I61" i="3" a="1"/>
  <c r="I61" i="3" s="1"/>
  <c r="H61" i="3" s="1"/>
  <c r="G61" i="3" s="1" a="1"/>
  <c r="G61" i="3" s="1"/>
  <c r="C61" i="3"/>
  <c r="C31" i="6" a="1"/>
  <c r="C31" i="6" s="1"/>
  <c r="B32" i="6" a="1"/>
  <c r="B32" i="6" s="1"/>
  <c r="N60" i="3"/>
  <c r="N61" i="3"/>
  <c r="T1896" i="3" l="1"/>
  <c r="N1896" i="3"/>
  <c r="X1897" i="3"/>
  <c r="J1897" i="3"/>
  <c r="E1897" i="3"/>
  <c r="R1897" i="3"/>
  <c r="I1897" i="3" a="1"/>
  <c r="I1897" i="3" s="1"/>
  <c r="B1898" i="3"/>
  <c r="O1897" i="3"/>
  <c r="G1897" i="3" a="1"/>
  <c r="G1897" i="3" s="1"/>
  <c r="W1897" i="3"/>
  <c r="N1897" i="3"/>
  <c r="U1897" i="3"/>
  <c r="D1897" i="3"/>
  <c r="F1897" i="3" a="1"/>
  <c r="F1897" i="3" s="1"/>
  <c r="Q1897" i="3" s="1"/>
  <c r="C1897" i="3"/>
  <c r="V1897" i="3"/>
  <c r="S1897" i="3"/>
  <c r="P1897" i="3" a="1"/>
  <c r="P1897" i="3" s="1"/>
  <c r="H1897" i="3"/>
  <c r="K1897" i="3"/>
  <c r="R1896" i="3"/>
  <c r="U1896" i="3"/>
  <c r="O61" i="3"/>
  <c r="O60" i="3"/>
  <c r="P60" i="3" s="1" a="1"/>
  <c r="P60" i="3" s="1"/>
  <c r="P61" i="3" a="1"/>
  <c r="P61" i="3" s="1"/>
  <c r="Q61" i="3" s="1"/>
  <c r="U61" i="3" s="1"/>
  <c r="T59" i="3"/>
  <c r="Q59" i="3"/>
  <c r="U59" i="3" s="1"/>
  <c r="X62" i="3"/>
  <c r="I62" i="3" a="1"/>
  <c r="I62" i="3" s="1"/>
  <c r="H62" i="3" s="1"/>
  <c r="G62" i="3" s="1" a="1"/>
  <c r="G62" i="3" s="1"/>
  <c r="S62" i="3"/>
  <c r="F62" i="3" a="1"/>
  <c r="F62" i="3" s="1"/>
  <c r="E62" i="3"/>
  <c r="B63" i="3"/>
  <c r="C62" i="3"/>
  <c r="D62" i="3"/>
  <c r="J62" i="3"/>
  <c r="B33" i="6" a="1"/>
  <c r="B33" i="6" s="1"/>
  <c r="C32" i="6" a="1"/>
  <c r="C32" i="6" s="1"/>
  <c r="X1898" i="3" l="1"/>
  <c r="J1898" i="3"/>
  <c r="E1898" i="3"/>
  <c r="W1898" i="3"/>
  <c r="F1898" i="3" a="1"/>
  <c r="F1898" i="3" s="1"/>
  <c r="N1898" i="3" s="1"/>
  <c r="V1898" i="3"/>
  <c r="D1898" i="3"/>
  <c r="I1898" i="3" a="1"/>
  <c r="I1898" i="3" s="1"/>
  <c r="O1898" i="3"/>
  <c r="G1898" i="3" a="1"/>
  <c r="G1898" i="3" s="1"/>
  <c r="C1898" i="3"/>
  <c r="B1899" i="3"/>
  <c r="S1898" i="3"/>
  <c r="H1898" i="3"/>
  <c r="K1898" i="3"/>
  <c r="T1897" i="3"/>
  <c r="I63" i="3" a="1"/>
  <c r="I63" i="3" s="1"/>
  <c r="H63" i="3" s="1"/>
  <c r="G63" i="3" s="1" a="1"/>
  <c r="G63" i="3" s="1"/>
  <c r="S63" i="3"/>
  <c r="B64" i="3"/>
  <c r="E63" i="3"/>
  <c r="C63" i="3"/>
  <c r="F63" i="3" a="1"/>
  <c r="F63" i="3" s="1"/>
  <c r="J63" i="3"/>
  <c r="D63" i="3"/>
  <c r="X63" i="3"/>
  <c r="T61" i="3"/>
  <c r="Q60" i="3"/>
  <c r="U60" i="3" s="1"/>
  <c r="T60" i="3"/>
  <c r="B34" i="6" a="1"/>
  <c r="B34" i="6" s="1"/>
  <c r="C33" i="6" a="1"/>
  <c r="C33" i="6" s="1"/>
  <c r="N62" i="3"/>
  <c r="Q1898" i="3" l="1"/>
  <c r="T1898" i="3"/>
  <c r="P1898" i="3" a="1"/>
  <c r="P1898" i="3" s="1"/>
  <c r="U1898" i="3"/>
  <c r="T1899" i="3"/>
  <c r="B1900" i="3"/>
  <c r="Q1899" i="3"/>
  <c r="K1899" i="3"/>
  <c r="F1899" i="3" a="1"/>
  <c r="F1899" i="3" s="1"/>
  <c r="P1899" i="3" s="1" a="1"/>
  <c r="P1899" i="3" s="1"/>
  <c r="X1899" i="3"/>
  <c r="J1899" i="3"/>
  <c r="E1899" i="3"/>
  <c r="U1899" i="3"/>
  <c r="S1899" i="3"/>
  <c r="I1899" i="3" a="1"/>
  <c r="I1899" i="3" s="1"/>
  <c r="G1899" i="3" a="1"/>
  <c r="G1899" i="3" s="1"/>
  <c r="O1899" i="3"/>
  <c r="W1899" i="3"/>
  <c r="C1899" i="3"/>
  <c r="H1899" i="3"/>
  <c r="D1899" i="3"/>
  <c r="V1899" i="3"/>
  <c r="N1899" i="3"/>
  <c r="R1898" i="3"/>
  <c r="O62" i="3"/>
  <c r="P62" i="3" s="1" a="1"/>
  <c r="P62" i="3" s="1"/>
  <c r="X64" i="3"/>
  <c r="C64" i="3"/>
  <c r="J64" i="3"/>
  <c r="D64" i="3"/>
  <c r="S64" i="3"/>
  <c r="I64" i="3" a="1"/>
  <c r="I64" i="3" s="1"/>
  <c r="H64" i="3" s="1"/>
  <c r="G64" i="3" s="1" a="1"/>
  <c r="G64" i="3" s="1"/>
  <c r="F64" i="3" a="1"/>
  <c r="F64" i="3" s="1"/>
  <c r="E64" i="3"/>
  <c r="B65" i="3"/>
  <c r="B35" i="6" a="1"/>
  <c r="B35" i="6" s="1"/>
  <c r="C34" i="6" a="1"/>
  <c r="C34" i="6" s="1"/>
  <c r="N64" i="3"/>
  <c r="N63" i="3"/>
  <c r="X1900" i="3" l="1"/>
  <c r="J1900" i="3"/>
  <c r="E1900" i="3"/>
  <c r="H1900" i="3"/>
  <c r="T1900" i="3"/>
  <c r="I1900" i="3" a="1"/>
  <c r="I1900" i="3" s="1"/>
  <c r="G1900" i="3" a="1"/>
  <c r="G1900" i="3" s="1"/>
  <c r="O1900" i="3"/>
  <c r="F1900" i="3" a="1"/>
  <c r="F1900" i="3" s="1"/>
  <c r="Q1900" i="3" s="1"/>
  <c r="B1901" i="3"/>
  <c r="D1900" i="3"/>
  <c r="V1900" i="3"/>
  <c r="K1900" i="3"/>
  <c r="C1900" i="3"/>
  <c r="W1900" i="3"/>
  <c r="S1900" i="3"/>
  <c r="R1899" i="3"/>
  <c r="O63" i="3"/>
  <c r="P63" i="3" s="1" a="1"/>
  <c r="P63" i="3" s="1"/>
  <c r="O64" i="3"/>
  <c r="P64" i="3" a="1"/>
  <c r="P64" i="3" s="1"/>
  <c r="Q64" i="3" s="1"/>
  <c r="C65" i="3"/>
  <c r="J65" i="3"/>
  <c r="E65" i="3"/>
  <c r="B66" i="3"/>
  <c r="D65" i="3"/>
  <c r="I65" i="3" a="1"/>
  <c r="I65" i="3" s="1"/>
  <c r="H65" i="3" s="1"/>
  <c r="G65" i="3" s="1" a="1"/>
  <c r="G65" i="3" s="1"/>
  <c r="S65" i="3"/>
  <c r="X65" i="3"/>
  <c r="F65" i="3" a="1"/>
  <c r="F65" i="3" s="1"/>
  <c r="Q62" i="3"/>
  <c r="U62" i="3" s="1"/>
  <c r="T62" i="3"/>
  <c r="B36" i="6" a="1"/>
  <c r="B36" i="6" s="1"/>
  <c r="C35" i="6" a="1"/>
  <c r="C35" i="6" s="1"/>
  <c r="B1902" i="3" l="1"/>
  <c r="K1901" i="3"/>
  <c r="F1901" i="3" a="1"/>
  <c r="F1901" i="3" s="1"/>
  <c r="T1901" i="3" s="1"/>
  <c r="X1901" i="3"/>
  <c r="J1901" i="3"/>
  <c r="E1901" i="3"/>
  <c r="G1901" i="3" a="1"/>
  <c r="G1901" i="3" s="1"/>
  <c r="O1901" i="3"/>
  <c r="W1901" i="3"/>
  <c r="C1901" i="3"/>
  <c r="V1901" i="3"/>
  <c r="S1901" i="3"/>
  <c r="I1901" i="3" a="1"/>
  <c r="I1901" i="3" s="1"/>
  <c r="R1901" i="3"/>
  <c r="H1901" i="3"/>
  <c r="D1901" i="3"/>
  <c r="U1901" i="3"/>
  <c r="N1900" i="3"/>
  <c r="P1900" i="3" a="1"/>
  <c r="P1900" i="3" s="1"/>
  <c r="U1900" i="3"/>
  <c r="R1900" i="3"/>
  <c r="U64" i="3"/>
  <c r="T64" i="3"/>
  <c r="S66" i="3"/>
  <c r="C66" i="3"/>
  <c r="F66" i="3" a="1"/>
  <c r="F66" i="3" s="1"/>
  <c r="E66" i="3"/>
  <c r="J66" i="3"/>
  <c r="B67" i="3"/>
  <c r="D66" i="3"/>
  <c r="X66" i="3"/>
  <c r="I66" i="3" a="1"/>
  <c r="I66" i="3" s="1"/>
  <c r="H66" i="3" s="1"/>
  <c r="G66" i="3" s="1" a="1"/>
  <c r="G66" i="3" s="1"/>
  <c r="T63" i="3"/>
  <c r="Q63" i="3"/>
  <c r="U63" i="3" s="1"/>
  <c r="B37" i="6" a="1"/>
  <c r="B37" i="6" s="1"/>
  <c r="C36" i="6" a="1"/>
  <c r="C36" i="6" s="1"/>
  <c r="N65" i="3"/>
  <c r="N66" i="3"/>
  <c r="Q1901" i="3" l="1"/>
  <c r="X1902" i="3"/>
  <c r="J1902" i="3"/>
  <c r="E1902" i="3"/>
  <c r="U1902" i="3"/>
  <c r="N1902" i="3"/>
  <c r="H1902" i="3"/>
  <c r="T1902" i="3"/>
  <c r="O1902" i="3"/>
  <c r="F1902" i="3" a="1"/>
  <c r="F1902" i="3" s="1"/>
  <c r="Q1902" i="3" s="1"/>
  <c r="B1903" i="3"/>
  <c r="R1902" i="3" s="1"/>
  <c r="D1902" i="3"/>
  <c r="V1902" i="3"/>
  <c r="K1902" i="3"/>
  <c r="S1902" i="3"/>
  <c r="G1902" i="3" a="1"/>
  <c r="G1902" i="3" s="1"/>
  <c r="W1902" i="3"/>
  <c r="P1902" i="3" a="1"/>
  <c r="P1902" i="3" s="1"/>
  <c r="I1902" i="3" a="1"/>
  <c r="I1902" i="3" s="1"/>
  <c r="C1902" i="3"/>
  <c r="N1901" i="3"/>
  <c r="P1901" i="3" a="1"/>
  <c r="P1901" i="3" s="1"/>
  <c r="O66" i="3"/>
  <c r="O65" i="3"/>
  <c r="P65" i="3" s="1" a="1"/>
  <c r="P65" i="3" s="1"/>
  <c r="P66" i="3" a="1"/>
  <c r="P66" i="3" s="1"/>
  <c r="Q66" i="3" s="1"/>
  <c r="U66" i="3" s="1"/>
  <c r="I67" i="3" a="1"/>
  <c r="I67" i="3" s="1"/>
  <c r="H67" i="3" s="1"/>
  <c r="G67" i="3" s="1" a="1"/>
  <c r="G67" i="3" s="1"/>
  <c r="C67" i="3"/>
  <c r="S67" i="3"/>
  <c r="F67" i="3" a="1"/>
  <c r="F67" i="3" s="1"/>
  <c r="J67" i="3"/>
  <c r="X67" i="3"/>
  <c r="B68" i="3"/>
  <c r="E67" i="3"/>
  <c r="D67" i="3"/>
  <c r="B38" i="6" a="1"/>
  <c r="B38" i="6" s="1"/>
  <c r="C37" i="6" a="1"/>
  <c r="C37" i="6" s="1"/>
  <c r="B1904" i="3" l="1"/>
  <c r="K1903" i="3"/>
  <c r="F1903" i="3" a="1"/>
  <c r="F1903" i="3" s="1"/>
  <c r="T1903" i="3" s="1"/>
  <c r="X1903" i="3"/>
  <c r="J1903" i="3"/>
  <c r="E1903" i="3"/>
  <c r="W1903" i="3"/>
  <c r="C1903" i="3"/>
  <c r="V1903" i="3"/>
  <c r="S1903" i="3"/>
  <c r="I1903" i="3" a="1"/>
  <c r="I1903" i="3" s="1"/>
  <c r="R1903" i="3"/>
  <c r="H1903" i="3"/>
  <c r="O1903" i="3"/>
  <c r="D1903" i="3"/>
  <c r="G1903" i="3" a="1"/>
  <c r="G1903" i="3" s="1"/>
  <c r="X68" i="3"/>
  <c r="S68" i="3"/>
  <c r="I68" i="3" a="1"/>
  <c r="I68" i="3" s="1"/>
  <c r="H68" i="3" s="1"/>
  <c r="G68" i="3" s="1" a="1"/>
  <c r="G68" i="3" s="1"/>
  <c r="C68" i="3"/>
  <c r="E68" i="3"/>
  <c r="B69" i="3"/>
  <c r="D68" i="3"/>
  <c r="F68" i="3" a="1"/>
  <c r="F68" i="3" s="1"/>
  <c r="J68" i="3"/>
  <c r="T66" i="3"/>
  <c r="T65" i="3"/>
  <c r="Q65" i="3"/>
  <c r="U65" i="3" s="1"/>
  <c r="B39" i="6" a="1"/>
  <c r="B39" i="6" s="1"/>
  <c r="C38" i="6" a="1"/>
  <c r="C38" i="6" s="1"/>
  <c r="N67" i="3"/>
  <c r="Q1903" i="3" l="1"/>
  <c r="N1903" i="3"/>
  <c r="P1903" i="3" a="1"/>
  <c r="P1903" i="3" s="1"/>
  <c r="X1904" i="3"/>
  <c r="J1904" i="3"/>
  <c r="E1904" i="3"/>
  <c r="U1904" i="3"/>
  <c r="N1904" i="3"/>
  <c r="H1904" i="3"/>
  <c r="V1904" i="3"/>
  <c r="K1904" i="3"/>
  <c r="S1904" i="3"/>
  <c r="Q1904" i="3"/>
  <c r="G1904" i="3" a="1"/>
  <c r="G1904" i="3" s="1"/>
  <c r="B1905" i="3"/>
  <c r="D1904" i="3"/>
  <c r="F1904" i="3" a="1"/>
  <c r="F1904" i="3" s="1"/>
  <c r="P1904" i="3" s="1" a="1"/>
  <c r="P1904" i="3" s="1"/>
  <c r="C1904" i="3"/>
  <c r="W1904" i="3"/>
  <c r="R1904" i="3"/>
  <c r="O1904" i="3"/>
  <c r="I1904" i="3" a="1"/>
  <c r="I1904" i="3" s="1"/>
  <c r="U1903" i="3"/>
  <c r="O67" i="3"/>
  <c r="P67" i="3" s="1" a="1"/>
  <c r="P67" i="3" s="1"/>
  <c r="D69" i="3"/>
  <c r="X69" i="3"/>
  <c r="I69" i="3" a="1"/>
  <c r="I69" i="3" s="1"/>
  <c r="H69" i="3" s="1"/>
  <c r="G69" i="3" s="1" a="1"/>
  <c r="G69" i="3" s="1"/>
  <c r="E69" i="3"/>
  <c r="B70" i="3"/>
  <c r="S69" i="3"/>
  <c r="C69" i="3"/>
  <c r="F69" i="3" a="1"/>
  <c r="F69" i="3" s="1"/>
  <c r="J69" i="3"/>
  <c r="B40" i="6" a="1"/>
  <c r="B40" i="6" s="1"/>
  <c r="C39" i="6" a="1"/>
  <c r="C39" i="6" s="1"/>
  <c r="N68" i="3"/>
  <c r="T1904" i="3" l="1"/>
  <c r="B1906" i="3"/>
  <c r="K1905" i="3"/>
  <c r="F1905" i="3" a="1"/>
  <c r="F1905" i="3" s="1"/>
  <c r="T1905" i="3" s="1"/>
  <c r="X1905" i="3"/>
  <c r="J1905" i="3"/>
  <c r="E1905" i="3"/>
  <c r="S1905" i="3"/>
  <c r="I1905" i="3" a="1"/>
  <c r="I1905" i="3" s="1"/>
  <c r="H1905" i="3"/>
  <c r="P1905" i="3" a="1"/>
  <c r="P1905" i="3" s="1"/>
  <c r="G1905" i="3" a="1"/>
  <c r="G1905" i="3" s="1"/>
  <c r="O1905" i="3"/>
  <c r="D1905" i="3"/>
  <c r="V1905" i="3"/>
  <c r="C1905" i="3"/>
  <c r="W1905" i="3"/>
  <c r="O68" i="3"/>
  <c r="P68" i="3" s="1" a="1"/>
  <c r="P68" i="3" s="1"/>
  <c r="X70" i="3"/>
  <c r="S70" i="3"/>
  <c r="C70" i="3"/>
  <c r="J70" i="3"/>
  <c r="F70" i="3" a="1"/>
  <c r="F70" i="3" s="1"/>
  <c r="E70" i="3"/>
  <c r="D70" i="3"/>
  <c r="I70" i="3" a="1"/>
  <c r="I70" i="3" s="1"/>
  <c r="H70" i="3" s="1"/>
  <c r="G70" i="3" s="1" a="1"/>
  <c r="G70" i="3" s="1"/>
  <c r="B71" i="3"/>
  <c r="Q67" i="3"/>
  <c r="U67" i="3" s="1"/>
  <c r="T67" i="3"/>
  <c r="B41" i="6" a="1"/>
  <c r="B41" i="6" s="1"/>
  <c r="C40" i="6" a="1"/>
  <c r="C40" i="6" s="1"/>
  <c r="N69" i="3"/>
  <c r="X1906" i="3" l="1"/>
  <c r="J1906" i="3"/>
  <c r="E1906" i="3"/>
  <c r="H1906" i="3"/>
  <c r="I1906" i="3" a="1"/>
  <c r="I1906" i="3" s="1"/>
  <c r="G1906" i="3" a="1"/>
  <c r="G1906" i="3" s="1"/>
  <c r="O1906" i="3"/>
  <c r="F1906" i="3" a="1"/>
  <c r="F1906" i="3" s="1"/>
  <c r="Q1906" i="3" s="1"/>
  <c r="B1907" i="3"/>
  <c r="D1906" i="3"/>
  <c r="W1906" i="3"/>
  <c r="C1906" i="3"/>
  <c r="S1906" i="3"/>
  <c r="V1906" i="3"/>
  <c r="K1906" i="3"/>
  <c r="N1905" i="3"/>
  <c r="U1905" i="3"/>
  <c r="R1905" i="3"/>
  <c r="Q1905" i="3"/>
  <c r="O69" i="3"/>
  <c r="P69" i="3" s="1" a="1"/>
  <c r="P69" i="3" s="1"/>
  <c r="F71" i="3" a="1"/>
  <c r="F71" i="3" s="1"/>
  <c r="B72" i="3"/>
  <c r="D71" i="3"/>
  <c r="X71" i="3"/>
  <c r="I71" i="3" a="1"/>
  <c r="I71" i="3" s="1"/>
  <c r="H71" i="3" s="1"/>
  <c r="G71" i="3" s="1" a="1"/>
  <c r="G71" i="3" s="1"/>
  <c r="E71" i="3"/>
  <c r="C71" i="3"/>
  <c r="S71" i="3"/>
  <c r="J71" i="3"/>
  <c r="T68" i="3"/>
  <c r="Q68" i="3"/>
  <c r="U68" i="3" s="1"/>
  <c r="B42" i="6" a="1"/>
  <c r="B42" i="6" s="1"/>
  <c r="C41" i="6" a="1"/>
  <c r="C41" i="6" s="1"/>
  <c r="N70" i="3"/>
  <c r="N71" i="3"/>
  <c r="B1908" i="3" l="1"/>
  <c r="K1907" i="3"/>
  <c r="F1907" i="3" a="1"/>
  <c r="F1907" i="3" s="1"/>
  <c r="T1907" i="3" s="1"/>
  <c r="X1907" i="3"/>
  <c r="J1907" i="3"/>
  <c r="E1907" i="3"/>
  <c r="G1907" i="3" a="1"/>
  <c r="G1907" i="3" s="1"/>
  <c r="O1907" i="3"/>
  <c r="D1907" i="3"/>
  <c r="W1907" i="3"/>
  <c r="C1907" i="3"/>
  <c r="V1907" i="3"/>
  <c r="R1907" i="3"/>
  <c r="H1907" i="3"/>
  <c r="S1907" i="3"/>
  <c r="I1907" i="3" a="1"/>
  <c r="I1907" i="3" s="1"/>
  <c r="P1906" i="3" a="1"/>
  <c r="P1906" i="3" s="1"/>
  <c r="N1906" i="3"/>
  <c r="T1906" i="3"/>
  <c r="U1906" i="3"/>
  <c r="R1906" i="3"/>
  <c r="O71" i="3"/>
  <c r="O70" i="3"/>
  <c r="P70" i="3" s="1" a="1"/>
  <c r="P70" i="3" s="1"/>
  <c r="P71" i="3" a="1"/>
  <c r="P71" i="3" s="1"/>
  <c r="T71" i="3" s="1"/>
  <c r="F72" i="3" a="1"/>
  <c r="F72" i="3" s="1"/>
  <c r="J72" i="3"/>
  <c r="E72" i="3"/>
  <c r="B73" i="3"/>
  <c r="D72" i="3"/>
  <c r="C72" i="3"/>
  <c r="X72" i="3"/>
  <c r="S72" i="3"/>
  <c r="I72" i="3" a="1"/>
  <c r="I72" i="3" s="1"/>
  <c r="H72" i="3" s="1"/>
  <c r="G72" i="3" s="1" a="1"/>
  <c r="G72" i="3" s="1"/>
  <c r="Q69" i="3"/>
  <c r="U69" i="3" s="1"/>
  <c r="T69" i="3"/>
  <c r="C42" i="6" a="1"/>
  <c r="C42" i="6" s="1"/>
  <c r="B43" i="6" a="1"/>
  <c r="B43" i="6" s="1"/>
  <c r="Q1907" i="3" l="1"/>
  <c r="N1907" i="3"/>
  <c r="X1908" i="3"/>
  <c r="J1908" i="3"/>
  <c r="E1908" i="3"/>
  <c r="U1908" i="3"/>
  <c r="N1908" i="3"/>
  <c r="H1908" i="3"/>
  <c r="O1908" i="3"/>
  <c r="F1908" i="3" a="1"/>
  <c r="F1908" i="3" s="1"/>
  <c r="T1908" i="3" s="1"/>
  <c r="B1909" i="3"/>
  <c r="R1908" i="3" s="1"/>
  <c r="D1908" i="3"/>
  <c r="W1908" i="3"/>
  <c r="C1908" i="3"/>
  <c r="V1908" i="3"/>
  <c r="K1908" i="3"/>
  <c r="S1908" i="3"/>
  <c r="I1908" i="3" a="1"/>
  <c r="I1908" i="3" s="1"/>
  <c r="P1908" i="3" a="1"/>
  <c r="P1908" i="3" s="1"/>
  <c r="Q1908" i="3"/>
  <c r="G1908" i="3" a="1"/>
  <c r="G1908" i="3" s="1"/>
  <c r="P1907" i="3" a="1"/>
  <c r="P1907" i="3" s="1"/>
  <c r="U1907" i="3"/>
  <c r="Q71" i="3"/>
  <c r="U71" i="3" s="1"/>
  <c r="X73" i="3"/>
  <c r="D73" i="3"/>
  <c r="I73" i="3" a="1"/>
  <c r="I73" i="3" s="1"/>
  <c r="H73" i="3" s="1"/>
  <c r="G73" i="3" s="1" a="1"/>
  <c r="G73" i="3" s="1"/>
  <c r="B74" i="3"/>
  <c r="S73" i="3"/>
  <c r="C73" i="3"/>
  <c r="F73" i="3" a="1"/>
  <c r="F73" i="3" s="1"/>
  <c r="E73" i="3"/>
  <c r="J73" i="3"/>
  <c r="Q70" i="3"/>
  <c r="U70" i="3" s="1"/>
  <c r="T70" i="3"/>
  <c r="B44" i="6" a="1"/>
  <c r="B44" i="6" s="1"/>
  <c r="C43" i="6" a="1"/>
  <c r="C43" i="6" s="1"/>
  <c r="N72" i="3"/>
  <c r="N73" i="3"/>
  <c r="B1910" i="3" l="1"/>
  <c r="K1909" i="3"/>
  <c r="F1909" i="3" a="1"/>
  <c r="F1909" i="3" s="1"/>
  <c r="T1909" i="3" s="1"/>
  <c r="X1909" i="3"/>
  <c r="J1909" i="3"/>
  <c r="E1909" i="3"/>
  <c r="W1909" i="3"/>
  <c r="C1909" i="3"/>
  <c r="V1909" i="3"/>
  <c r="S1909" i="3"/>
  <c r="I1909" i="3" a="1"/>
  <c r="I1909" i="3" s="1"/>
  <c r="H1909" i="3"/>
  <c r="G1909" i="3" a="1"/>
  <c r="G1909" i="3" s="1"/>
  <c r="D1909" i="3"/>
  <c r="O1909" i="3"/>
  <c r="O73" i="3"/>
  <c r="O72" i="3"/>
  <c r="P72" i="3" s="1" a="1"/>
  <c r="P72" i="3" s="1"/>
  <c r="B75" i="3"/>
  <c r="D74" i="3"/>
  <c r="S74" i="3"/>
  <c r="I74" i="3" a="1"/>
  <c r="I74" i="3" s="1"/>
  <c r="H74" i="3" s="1"/>
  <c r="G74" i="3" s="1" a="1"/>
  <c r="G74" i="3" s="1"/>
  <c r="F74" i="3" a="1"/>
  <c r="F74" i="3" s="1"/>
  <c r="J74" i="3"/>
  <c r="X74" i="3"/>
  <c r="C74" i="3"/>
  <c r="E74" i="3"/>
  <c r="P73" i="3" a="1"/>
  <c r="P73" i="3" s="1"/>
  <c r="Q73" i="3" s="1"/>
  <c r="U73" i="3" s="1"/>
  <c r="B45" i="6" a="1"/>
  <c r="B45" i="6" s="1"/>
  <c r="C44" i="6" a="1"/>
  <c r="C44" i="6" s="1"/>
  <c r="Q1909" i="3" l="1"/>
  <c r="X1910" i="3"/>
  <c r="J1910" i="3"/>
  <c r="E1910" i="3"/>
  <c r="N1910" i="3"/>
  <c r="H1910" i="3"/>
  <c r="T1910" i="3"/>
  <c r="V1910" i="3"/>
  <c r="K1910" i="3"/>
  <c r="S1910" i="3"/>
  <c r="I1910" i="3" a="1"/>
  <c r="I1910" i="3" s="1"/>
  <c r="Q1910" i="3"/>
  <c r="G1910" i="3" a="1"/>
  <c r="G1910" i="3" s="1"/>
  <c r="O1910" i="3"/>
  <c r="F1910" i="3" a="1"/>
  <c r="F1910" i="3" s="1"/>
  <c r="P1910" i="3" s="1" a="1"/>
  <c r="P1910" i="3" s="1"/>
  <c r="W1910" i="3"/>
  <c r="C1910" i="3"/>
  <c r="B1911" i="3"/>
  <c r="R1910" i="3" s="1"/>
  <c r="D1910" i="3"/>
  <c r="U1909" i="3"/>
  <c r="N1909" i="3"/>
  <c r="P1909" i="3" a="1"/>
  <c r="P1909" i="3" s="1"/>
  <c r="R1909" i="3"/>
  <c r="I75" i="3" a="1"/>
  <c r="I75" i="3" s="1"/>
  <c r="H75" i="3" s="1"/>
  <c r="G75" i="3" s="1" a="1"/>
  <c r="G75" i="3" s="1"/>
  <c r="S75" i="3"/>
  <c r="F75" i="3" a="1"/>
  <c r="F75" i="3" s="1"/>
  <c r="X75" i="3"/>
  <c r="C75" i="3"/>
  <c r="J75" i="3"/>
  <c r="B76" i="3"/>
  <c r="E75" i="3"/>
  <c r="D75" i="3"/>
  <c r="T73" i="3"/>
  <c r="T72" i="3"/>
  <c r="Q72" i="3"/>
  <c r="U72" i="3" s="1"/>
  <c r="B46" i="6" a="1"/>
  <c r="B46" i="6" s="1"/>
  <c r="C45" i="6" a="1"/>
  <c r="C45" i="6" s="1"/>
  <c r="N74" i="3"/>
  <c r="U1910" i="3" l="1"/>
  <c r="B1912" i="3"/>
  <c r="K1911" i="3"/>
  <c r="F1911" i="3" a="1"/>
  <c r="F1911" i="3" s="1"/>
  <c r="N1911" i="3" s="1"/>
  <c r="X1911" i="3"/>
  <c r="J1911" i="3"/>
  <c r="E1911" i="3"/>
  <c r="S1911" i="3"/>
  <c r="I1911" i="3" a="1"/>
  <c r="I1911" i="3" s="1"/>
  <c r="H1911" i="3"/>
  <c r="G1911" i="3" a="1"/>
  <c r="G1911" i="3" s="1"/>
  <c r="O1911" i="3"/>
  <c r="D1911" i="3"/>
  <c r="W1911" i="3"/>
  <c r="C1911" i="3"/>
  <c r="V1911" i="3"/>
  <c r="O74" i="3"/>
  <c r="P74" i="3" s="1" a="1"/>
  <c r="P74" i="3" s="1"/>
  <c r="I76" i="3" a="1"/>
  <c r="I76" i="3" s="1"/>
  <c r="H76" i="3" s="1"/>
  <c r="G76" i="3" s="1" a="1"/>
  <c r="G76" i="3" s="1"/>
  <c r="S76" i="3"/>
  <c r="C76" i="3"/>
  <c r="F76" i="3" a="1"/>
  <c r="F76" i="3" s="1"/>
  <c r="J76" i="3"/>
  <c r="E76" i="3"/>
  <c r="B77" i="3"/>
  <c r="D76" i="3"/>
  <c r="X76" i="3"/>
  <c r="B47" i="6" a="1"/>
  <c r="B47" i="6" s="1"/>
  <c r="C46" i="6" a="1"/>
  <c r="C46" i="6" s="1"/>
  <c r="N76" i="3"/>
  <c r="N75" i="3"/>
  <c r="X1912" i="3" l="1"/>
  <c r="J1912" i="3"/>
  <c r="E1912" i="3"/>
  <c r="H1912" i="3"/>
  <c r="G1912" i="3" a="1"/>
  <c r="G1912" i="3" s="1"/>
  <c r="O1912" i="3"/>
  <c r="F1912" i="3" a="1"/>
  <c r="F1912" i="3" s="1"/>
  <c r="Q1912" i="3" s="1"/>
  <c r="B1913" i="3"/>
  <c r="D1912" i="3"/>
  <c r="W1912" i="3"/>
  <c r="C1912" i="3"/>
  <c r="V1912" i="3"/>
  <c r="K1912" i="3"/>
  <c r="I1912" i="3" a="1"/>
  <c r="I1912" i="3" s="1"/>
  <c r="S1912" i="3"/>
  <c r="U1911" i="3"/>
  <c r="Q1911" i="3"/>
  <c r="P1911" i="3" a="1"/>
  <c r="P1911" i="3" s="1"/>
  <c r="R1911" i="3"/>
  <c r="T1911" i="3"/>
  <c r="O75" i="3"/>
  <c r="P75" i="3" s="1" a="1"/>
  <c r="P75" i="3" s="1"/>
  <c r="O76" i="3"/>
  <c r="P76" i="3" a="1"/>
  <c r="P76" i="3" s="1"/>
  <c r="Q76" i="3" s="1"/>
  <c r="U76" i="3" s="1"/>
  <c r="I77" i="3" a="1"/>
  <c r="I77" i="3" s="1"/>
  <c r="H77" i="3" s="1"/>
  <c r="G77" i="3" s="1" a="1"/>
  <c r="G77" i="3" s="1"/>
  <c r="S77" i="3"/>
  <c r="C77" i="3"/>
  <c r="B78" i="3"/>
  <c r="D77" i="3"/>
  <c r="F77" i="3" a="1"/>
  <c r="F77" i="3" s="1"/>
  <c r="J77" i="3"/>
  <c r="E77" i="3"/>
  <c r="X77" i="3"/>
  <c r="Q74" i="3"/>
  <c r="U74" i="3" s="1"/>
  <c r="T74" i="3"/>
  <c r="B48" i="6" a="1"/>
  <c r="B48" i="6" s="1"/>
  <c r="C47" i="6" a="1"/>
  <c r="C47" i="6" s="1"/>
  <c r="N77" i="3"/>
  <c r="N1912" i="3" l="1"/>
  <c r="U1912" i="3"/>
  <c r="T1912" i="3"/>
  <c r="P1912" i="3" a="1"/>
  <c r="P1912" i="3" s="1"/>
  <c r="T1913" i="3"/>
  <c r="B1914" i="3"/>
  <c r="Q1913" i="3"/>
  <c r="K1913" i="3"/>
  <c r="F1913" i="3" a="1"/>
  <c r="F1913" i="3" s="1"/>
  <c r="X1913" i="3"/>
  <c r="J1913" i="3"/>
  <c r="E1913" i="3"/>
  <c r="O1913" i="3"/>
  <c r="N1913" i="3"/>
  <c r="D1913" i="3"/>
  <c r="W1913" i="3"/>
  <c r="C1913" i="3"/>
  <c r="V1913" i="3"/>
  <c r="U1913" i="3"/>
  <c r="S1913" i="3"/>
  <c r="I1913" i="3" a="1"/>
  <c r="I1913" i="3" s="1"/>
  <c r="P1913" i="3" a="1"/>
  <c r="P1913" i="3" s="1"/>
  <c r="G1913" i="3" a="1"/>
  <c r="G1913" i="3" s="1"/>
  <c r="H1913" i="3"/>
  <c r="R1912" i="3"/>
  <c r="O77" i="3"/>
  <c r="P77" i="3" s="1" a="1"/>
  <c r="P77" i="3" s="1"/>
  <c r="Q77" i="3" s="1"/>
  <c r="U77" i="3" s="1"/>
  <c r="T76" i="3"/>
  <c r="X78" i="3"/>
  <c r="J78" i="3"/>
  <c r="S78" i="3"/>
  <c r="I78" i="3" a="1"/>
  <c r="I78" i="3" s="1"/>
  <c r="H78" i="3" s="1"/>
  <c r="G78" i="3" s="1" a="1"/>
  <c r="G78" i="3" s="1"/>
  <c r="C78" i="3"/>
  <c r="F78" i="3" a="1"/>
  <c r="F78" i="3" s="1"/>
  <c r="E78" i="3"/>
  <c r="B79" i="3"/>
  <c r="D78" i="3"/>
  <c r="Q75" i="3"/>
  <c r="U75" i="3" s="1"/>
  <c r="T75" i="3"/>
  <c r="B49" i="6" a="1"/>
  <c r="B49" i="6" s="1"/>
  <c r="C48" i="6" a="1"/>
  <c r="C48" i="6" s="1"/>
  <c r="N78" i="3"/>
  <c r="S1914" i="3" l="1"/>
  <c r="B1915" i="3"/>
  <c r="R1914" i="3" s="1"/>
  <c r="K1914" i="3"/>
  <c r="F1914" i="3" a="1"/>
  <c r="F1914" i="3" s="1"/>
  <c r="P1914" i="3" s="1" a="1"/>
  <c r="P1914" i="3" s="1"/>
  <c r="W1914" i="3"/>
  <c r="E1914" i="3"/>
  <c r="I1914" i="3" a="1"/>
  <c r="I1914" i="3" s="1"/>
  <c r="H1914" i="3"/>
  <c r="D1914" i="3"/>
  <c r="O1914" i="3"/>
  <c r="C1914" i="3"/>
  <c r="J1914" i="3"/>
  <c r="V1914" i="3"/>
  <c r="X1914" i="3"/>
  <c r="G1914" i="3" a="1"/>
  <c r="G1914" i="3" s="1"/>
  <c r="R1913" i="3"/>
  <c r="O78" i="3"/>
  <c r="X79" i="3"/>
  <c r="F79" i="3" a="1"/>
  <c r="F79" i="3" s="1"/>
  <c r="J79" i="3"/>
  <c r="B80" i="3"/>
  <c r="E79" i="3"/>
  <c r="D79" i="3"/>
  <c r="I79" i="3" a="1"/>
  <c r="I79" i="3" s="1"/>
  <c r="H79" i="3" s="1"/>
  <c r="G79" i="3" s="1" a="1"/>
  <c r="G79" i="3" s="1"/>
  <c r="C79" i="3"/>
  <c r="S79" i="3"/>
  <c r="T78" i="3"/>
  <c r="P78" i="3" a="1"/>
  <c r="P78" i="3" s="1"/>
  <c r="Q78" i="3"/>
  <c r="T77" i="3"/>
  <c r="C49" i="6" a="1"/>
  <c r="C49" i="6" s="1"/>
  <c r="B50" i="6" a="1"/>
  <c r="B50" i="6" s="1"/>
  <c r="N79" i="3"/>
  <c r="Q1914" i="3" l="1"/>
  <c r="N1914" i="3"/>
  <c r="T1914" i="3"/>
  <c r="U1914" i="3"/>
  <c r="W1915" i="3"/>
  <c r="P1915" i="3" a="1"/>
  <c r="P1915" i="3" s="1"/>
  <c r="D1915" i="3"/>
  <c r="V1915" i="3"/>
  <c r="O1915" i="3"/>
  <c r="I1915" i="3" a="1"/>
  <c r="I1915" i="3" s="1"/>
  <c r="C1915" i="3"/>
  <c r="N1915" i="3"/>
  <c r="H1915" i="3"/>
  <c r="S1915" i="3"/>
  <c r="G1915" i="3" a="1"/>
  <c r="G1915" i="3" s="1"/>
  <c r="B1916" i="3"/>
  <c r="R1915" i="3" s="1"/>
  <c r="K1915" i="3"/>
  <c r="F1915" i="3" a="1"/>
  <c r="F1915" i="3" s="1"/>
  <c r="Q1915" i="3" s="1"/>
  <c r="T1915" i="3"/>
  <c r="E1915" i="3"/>
  <c r="X1915" i="3"/>
  <c r="J1915" i="3"/>
  <c r="U78" i="3"/>
  <c r="O79" i="3"/>
  <c r="E80" i="3"/>
  <c r="B81" i="3"/>
  <c r="D80" i="3"/>
  <c r="S80" i="3"/>
  <c r="C80" i="3"/>
  <c r="F80" i="3" a="1"/>
  <c r="F80" i="3" s="1"/>
  <c r="X80" i="3"/>
  <c r="I80" i="3" a="1"/>
  <c r="I80" i="3" s="1"/>
  <c r="H80" i="3" s="1"/>
  <c r="G80" i="3" s="1" a="1"/>
  <c r="G80" i="3" s="1"/>
  <c r="J80" i="3"/>
  <c r="P79" i="3" a="1"/>
  <c r="P79" i="3" s="1"/>
  <c r="T79" i="3" s="1"/>
  <c r="B51" i="6" a="1"/>
  <c r="B51" i="6" s="1"/>
  <c r="C50" i="6" a="1"/>
  <c r="C50" i="6" s="1"/>
  <c r="N80" i="3"/>
  <c r="U1915" i="3" l="1"/>
  <c r="S1916" i="3"/>
  <c r="G1916" i="3" a="1"/>
  <c r="G1916" i="3" s="1"/>
  <c r="B1917" i="3"/>
  <c r="R1916" i="3" s="1"/>
  <c r="Q1916" i="3"/>
  <c r="K1916" i="3"/>
  <c r="F1916" i="3" a="1"/>
  <c r="F1916" i="3" s="1"/>
  <c r="P1916" i="3" s="1" a="1"/>
  <c r="P1916" i="3" s="1"/>
  <c r="W1916" i="3"/>
  <c r="D1916" i="3"/>
  <c r="U1916" i="3"/>
  <c r="N1916" i="3"/>
  <c r="H1916" i="3"/>
  <c r="O1916" i="3"/>
  <c r="I1916" i="3" a="1"/>
  <c r="I1916" i="3" s="1"/>
  <c r="X1916" i="3"/>
  <c r="V1916" i="3"/>
  <c r="T1916" i="3"/>
  <c r="J1916" i="3"/>
  <c r="C1916" i="3"/>
  <c r="E1916" i="3"/>
  <c r="O80" i="3"/>
  <c r="S81" i="3"/>
  <c r="C81" i="3"/>
  <c r="X81" i="3"/>
  <c r="I81" i="3" a="1"/>
  <c r="I81" i="3" s="1"/>
  <c r="H81" i="3" s="1"/>
  <c r="G81" i="3" s="1" a="1"/>
  <c r="G81" i="3" s="1"/>
  <c r="F81" i="3" a="1"/>
  <c r="F81" i="3" s="1"/>
  <c r="E81" i="3"/>
  <c r="D81" i="3"/>
  <c r="J81" i="3"/>
  <c r="B82" i="3"/>
  <c r="P80" i="3" a="1"/>
  <c r="P80" i="3" s="1"/>
  <c r="T80" i="3" s="1"/>
  <c r="Q79" i="3"/>
  <c r="U79" i="3" s="1"/>
  <c r="B52" i="6" a="1"/>
  <c r="B52" i="6" s="1"/>
  <c r="C51" i="6" a="1"/>
  <c r="C51" i="6" s="1"/>
  <c r="N81" i="3"/>
  <c r="W1917" i="3" l="1"/>
  <c r="D1917" i="3"/>
  <c r="V1917" i="3"/>
  <c r="O1917" i="3"/>
  <c r="I1917" i="3" a="1"/>
  <c r="I1917" i="3" s="1"/>
  <c r="C1917" i="3"/>
  <c r="H1917" i="3"/>
  <c r="S1917" i="3"/>
  <c r="G1917" i="3" a="1"/>
  <c r="G1917" i="3" s="1"/>
  <c r="B1918" i="3"/>
  <c r="K1917" i="3"/>
  <c r="F1917" i="3" a="1"/>
  <c r="F1917" i="3" s="1"/>
  <c r="N1917" i="3" s="1"/>
  <c r="J1917" i="3"/>
  <c r="E1917" i="3"/>
  <c r="X1917" i="3"/>
  <c r="O81" i="3"/>
  <c r="P81" i="3" s="1" a="1"/>
  <c r="P81" i="3" s="1"/>
  <c r="Q81" i="3" s="1"/>
  <c r="U81" i="3" s="1"/>
  <c r="Q80" i="3"/>
  <c r="U80" i="3" s="1"/>
  <c r="B83" i="3"/>
  <c r="D82" i="3"/>
  <c r="I82" i="3" a="1"/>
  <c r="I82" i="3" s="1"/>
  <c r="H82" i="3" s="1"/>
  <c r="G82" i="3" s="1" a="1"/>
  <c r="G82" i="3" s="1"/>
  <c r="C82" i="3"/>
  <c r="X82" i="3"/>
  <c r="S82" i="3"/>
  <c r="F82" i="3" a="1"/>
  <c r="F82" i="3" s="1"/>
  <c r="J82" i="3"/>
  <c r="E82" i="3"/>
  <c r="B53" i="6" a="1"/>
  <c r="B53" i="6" s="1"/>
  <c r="C52" i="6" a="1"/>
  <c r="C52" i="6" s="1"/>
  <c r="S1918" i="3" l="1"/>
  <c r="G1918" i="3" a="1"/>
  <c r="G1918" i="3" s="1"/>
  <c r="B1919" i="3"/>
  <c r="K1918" i="3"/>
  <c r="F1918" i="3" a="1"/>
  <c r="F1918" i="3" s="1"/>
  <c r="P1918" i="3" s="1" a="1"/>
  <c r="P1918" i="3" s="1"/>
  <c r="W1918" i="3"/>
  <c r="D1918" i="3"/>
  <c r="H1918" i="3"/>
  <c r="V1918" i="3"/>
  <c r="E1918" i="3"/>
  <c r="O1918" i="3"/>
  <c r="I1918" i="3" a="1"/>
  <c r="I1918" i="3" s="1"/>
  <c r="C1918" i="3"/>
  <c r="X1918" i="3"/>
  <c r="J1918" i="3"/>
  <c r="R1917" i="3"/>
  <c r="T1917" i="3"/>
  <c r="P1917" i="3" a="1"/>
  <c r="P1917" i="3" s="1"/>
  <c r="U1917" i="3"/>
  <c r="Q1917" i="3"/>
  <c r="F83" i="3" a="1"/>
  <c r="F83" i="3" s="1"/>
  <c r="J83" i="3"/>
  <c r="B84" i="3"/>
  <c r="E83" i="3"/>
  <c r="D83" i="3"/>
  <c r="X83" i="3"/>
  <c r="I83" i="3" a="1"/>
  <c r="I83" i="3" s="1"/>
  <c r="H83" i="3" s="1"/>
  <c r="G83" i="3" s="1" a="1"/>
  <c r="G83" i="3" s="1"/>
  <c r="C83" i="3"/>
  <c r="S83" i="3"/>
  <c r="T81" i="3"/>
  <c r="B54" i="6" a="1"/>
  <c r="B54" i="6" s="1"/>
  <c r="C53" i="6" a="1"/>
  <c r="C53" i="6" s="1"/>
  <c r="N82" i="3"/>
  <c r="Q1918" i="3" l="1"/>
  <c r="W1919" i="3"/>
  <c r="D1919" i="3"/>
  <c r="V1919" i="3"/>
  <c r="O1919" i="3"/>
  <c r="I1919" i="3" a="1"/>
  <c r="I1919" i="3" s="1"/>
  <c r="C1919" i="3"/>
  <c r="H1919" i="3"/>
  <c r="S1919" i="3"/>
  <c r="G1919" i="3" a="1"/>
  <c r="G1919" i="3" s="1"/>
  <c r="B1920" i="3"/>
  <c r="Q1919" i="3"/>
  <c r="K1919" i="3"/>
  <c r="F1919" i="3" a="1"/>
  <c r="F1919" i="3" s="1"/>
  <c r="U1919" i="3" s="1"/>
  <c r="J1919" i="3"/>
  <c r="E1919" i="3"/>
  <c r="X1919" i="3"/>
  <c r="R1919" i="3"/>
  <c r="T1919" i="3"/>
  <c r="U1918" i="3"/>
  <c r="R1918" i="3"/>
  <c r="T1918" i="3"/>
  <c r="N1918" i="3"/>
  <c r="O82" i="3"/>
  <c r="P82" i="3" s="1" a="1"/>
  <c r="P82" i="3" s="1"/>
  <c r="F84" i="3" a="1"/>
  <c r="F84" i="3" s="1"/>
  <c r="J84" i="3"/>
  <c r="E84" i="3"/>
  <c r="B85" i="3"/>
  <c r="D84" i="3"/>
  <c r="X84" i="3"/>
  <c r="C84" i="3"/>
  <c r="S84" i="3"/>
  <c r="I84" i="3" a="1"/>
  <c r="I84" i="3" s="1"/>
  <c r="H84" i="3" s="1"/>
  <c r="G84" i="3" s="1" a="1"/>
  <c r="G84" i="3" s="1"/>
  <c r="C54" i="6" a="1"/>
  <c r="C54" i="6" s="1"/>
  <c r="B55" i="6" a="1"/>
  <c r="B55" i="6" s="1"/>
  <c r="N84" i="3"/>
  <c r="N83" i="3"/>
  <c r="S1920" i="3" l="1"/>
  <c r="G1920" i="3" a="1"/>
  <c r="G1920" i="3" s="1"/>
  <c r="B1921" i="3"/>
  <c r="K1920" i="3"/>
  <c r="F1920" i="3" a="1"/>
  <c r="F1920" i="3" s="1"/>
  <c r="N1920" i="3" s="1"/>
  <c r="W1920" i="3"/>
  <c r="D1920" i="3"/>
  <c r="H1920" i="3"/>
  <c r="J1920" i="3"/>
  <c r="V1920" i="3"/>
  <c r="E1920" i="3"/>
  <c r="C1920" i="3"/>
  <c r="O1920" i="3"/>
  <c r="I1920" i="3" a="1"/>
  <c r="I1920" i="3" s="1"/>
  <c r="X1920" i="3"/>
  <c r="P1919" i="3" a="1"/>
  <c r="P1919" i="3" s="1"/>
  <c r="N1919" i="3"/>
  <c r="O83" i="3"/>
  <c r="P83" i="3" s="1" a="1"/>
  <c r="P83" i="3" s="1"/>
  <c r="O84" i="3"/>
  <c r="P84" i="3" a="1"/>
  <c r="P84" i="3" s="1"/>
  <c r="Q84" i="3" s="1"/>
  <c r="B86" i="3"/>
  <c r="D85" i="3"/>
  <c r="X85" i="3"/>
  <c r="I85" i="3" a="1"/>
  <c r="I85" i="3" s="1"/>
  <c r="H85" i="3" s="1"/>
  <c r="G85" i="3" s="1" a="1"/>
  <c r="G85" i="3" s="1"/>
  <c r="C85" i="3"/>
  <c r="S85" i="3"/>
  <c r="E85" i="3"/>
  <c r="F85" i="3" a="1"/>
  <c r="F85" i="3" s="1"/>
  <c r="J85" i="3"/>
  <c r="T84" i="3"/>
  <c r="T82" i="3"/>
  <c r="Q82" i="3"/>
  <c r="U82" i="3" s="1"/>
  <c r="B56" i="6" a="1"/>
  <c r="B56" i="6" s="1"/>
  <c r="C55" i="6" a="1"/>
  <c r="C55" i="6" s="1"/>
  <c r="U1920" i="3" l="1"/>
  <c r="W1921" i="3"/>
  <c r="D1921" i="3"/>
  <c r="V1921" i="3"/>
  <c r="O1921" i="3"/>
  <c r="I1921" i="3" a="1"/>
  <c r="I1921" i="3" s="1"/>
  <c r="C1921" i="3"/>
  <c r="H1921" i="3"/>
  <c r="S1921" i="3"/>
  <c r="G1921" i="3" a="1"/>
  <c r="G1921" i="3" s="1"/>
  <c r="B1922" i="3"/>
  <c r="R1921" i="3" s="1"/>
  <c r="Q1921" i="3"/>
  <c r="K1921" i="3"/>
  <c r="F1921" i="3" a="1"/>
  <c r="F1921" i="3" s="1"/>
  <c r="U1921" i="3" s="1"/>
  <c r="X1921" i="3"/>
  <c r="T1921" i="3"/>
  <c r="J1921" i="3"/>
  <c r="E1921" i="3"/>
  <c r="R1920" i="3"/>
  <c r="Q1920" i="3"/>
  <c r="T1920" i="3"/>
  <c r="P1920" i="3" a="1"/>
  <c r="P1920" i="3" s="1"/>
  <c r="U84" i="3"/>
  <c r="B87" i="3"/>
  <c r="I86" i="3" a="1"/>
  <c r="I86" i="3" s="1"/>
  <c r="H86" i="3" s="1"/>
  <c r="G86" i="3" s="1" a="1"/>
  <c r="G86" i="3" s="1"/>
  <c r="D86" i="3"/>
  <c r="X86" i="3"/>
  <c r="S86" i="3"/>
  <c r="C86" i="3"/>
  <c r="F86" i="3" a="1"/>
  <c r="F86" i="3" s="1"/>
  <c r="J86" i="3"/>
  <c r="E86" i="3"/>
  <c r="T83" i="3"/>
  <c r="Q83" i="3"/>
  <c r="U83" i="3" s="1"/>
  <c r="B57" i="6" a="1"/>
  <c r="B57" i="6" s="1"/>
  <c r="C56" i="6" a="1"/>
  <c r="C56" i="6" s="1"/>
  <c r="N85" i="3"/>
  <c r="N86" i="3"/>
  <c r="P1921" i="3" l="1" a="1"/>
  <c r="P1921" i="3" s="1"/>
  <c r="S1922" i="3"/>
  <c r="G1922" i="3" a="1"/>
  <c r="G1922" i="3" s="1"/>
  <c r="B1923" i="3"/>
  <c r="Q1922" i="3"/>
  <c r="K1922" i="3"/>
  <c r="F1922" i="3" a="1"/>
  <c r="F1922" i="3" s="1"/>
  <c r="W1922" i="3"/>
  <c r="P1922" i="3" a="1"/>
  <c r="P1922" i="3" s="1"/>
  <c r="D1922" i="3"/>
  <c r="U1922" i="3"/>
  <c r="N1922" i="3"/>
  <c r="H1922" i="3"/>
  <c r="J1922" i="3"/>
  <c r="I1922" i="3" a="1"/>
  <c r="I1922" i="3" s="1"/>
  <c r="C1922" i="3"/>
  <c r="X1922" i="3"/>
  <c r="V1922" i="3"/>
  <c r="T1922" i="3"/>
  <c r="O1922" i="3"/>
  <c r="E1922" i="3"/>
  <c r="N1921" i="3"/>
  <c r="O86" i="3"/>
  <c r="O85" i="3"/>
  <c r="P85" i="3" s="1" a="1"/>
  <c r="P85" i="3" s="1"/>
  <c r="P86" i="3" a="1"/>
  <c r="P86" i="3" s="1"/>
  <c r="Q86" i="3" s="1"/>
  <c r="U86" i="3" s="1"/>
  <c r="J87" i="3"/>
  <c r="B88" i="3"/>
  <c r="E87" i="3"/>
  <c r="I87" i="3" a="1"/>
  <c r="I87" i="3" s="1"/>
  <c r="H87" i="3" s="1"/>
  <c r="G87" i="3" s="1" a="1"/>
  <c r="G87" i="3" s="1"/>
  <c r="D87" i="3"/>
  <c r="X87" i="3"/>
  <c r="C87" i="3"/>
  <c r="S87" i="3"/>
  <c r="F87" i="3" a="1"/>
  <c r="F87" i="3" s="1"/>
  <c r="B58" i="6" a="1"/>
  <c r="B58" i="6" s="1"/>
  <c r="C57" i="6" a="1"/>
  <c r="C57" i="6" s="1"/>
  <c r="W1923" i="3" l="1"/>
  <c r="D1923" i="3"/>
  <c r="V1923" i="3"/>
  <c r="O1923" i="3"/>
  <c r="I1923" i="3" a="1"/>
  <c r="I1923" i="3" s="1"/>
  <c r="C1923" i="3"/>
  <c r="H1923" i="3"/>
  <c r="S1923" i="3"/>
  <c r="G1923" i="3" a="1"/>
  <c r="G1923" i="3" s="1"/>
  <c r="B1924" i="3"/>
  <c r="R1923" i="3" s="1"/>
  <c r="K1923" i="3"/>
  <c r="F1923" i="3" a="1"/>
  <c r="F1923" i="3" s="1"/>
  <c r="N1923" i="3" s="1"/>
  <c r="X1923" i="3"/>
  <c r="E1923" i="3"/>
  <c r="J1923" i="3"/>
  <c r="R1922" i="3"/>
  <c r="I88" i="3" a="1"/>
  <c r="I88" i="3" s="1"/>
  <c r="H88" i="3" s="1"/>
  <c r="G88" i="3" s="1" a="1"/>
  <c r="G88" i="3" s="1"/>
  <c r="S88" i="3"/>
  <c r="C88" i="3"/>
  <c r="E88" i="3"/>
  <c r="J88" i="3"/>
  <c r="D88" i="3"/>
  <c r="X88" i="3"/>
  <c r="F88" i="3" a="1"/>
  <c r="F88" i="3" s="1"/>
  <c r="B89" i="3"/>
  <c r="T86" i="3"/>
  <c r="Q85" i="3"/>
  <c r="U85" i="3" s="1"/>
  <c r="T85" i="3"/>
  <c r="B59" i="6" a="1"/>
  <c r="B59" i="6" s="1"/>
  <c r="C58" i="6" a="1"/>
  <c r="C58" i="6" s="1"/>
  <c r="N87" i="3"/>
  <c r="N88" i="3"/>
  <c r="Q1923" i="3" l="1"/>
  <c r="P1923" i="3" a="1"/>
  <c r="P1923" i="3" s="1"/>
  <c r="U1923" i="3"/>
  <c r="S1924" i="3"/>
  <c r="G1924" i="3" a="1"/>
  <c r="G1924" i="3" s="1"/>
  <c r="B1925" i="3"/>
  <c r="K1924" i="3"/>
  <c r="F1924" i="3" a="1"/>
  <c r="F1924" i="3" s="1"/>
  <c r="Q1924" i="3" s="1"/>
  <c r="W1924" i="3"/>
  <c r="P1924" i="3" a="1"/>
  <c r="P1924" i="3" s="1"/>
  <c r="D1924" i="3"/>
  <c r="U1924" i="3"/>
  <c r="N1924" i="3"/>
  <c r="H1924" i="3"/>
  <c r="X1924" i="3"/>
  <c r="O1924" i="3"/>
  <c r="J1924" i="3"/>
  <c r="I1924" i="3" a="1"/>
  <c r="I1924" i="3" s="1"/>
  <c r="E1924" i="3"/>
  <c r="C1924" i="3"/>
  <c r="V1924" i="3"/>
  <c r="T1923" i="3"/>
  <c r="O88" i="3"/>
  <c r="P88" i="3" s="1" a="1"/>
  <c r="P88" i="3" s="1"/>
  <c r="O87" i="3"/>
  <c r="P87" i="3" s="1" a="1"/>
  <c r="P87" i="3" s="1"/>
  <c r="J89" i="3"/>
  <c r="E89" i="3"/>
  <c r="I89" i="3" a="1"/>
  <c r="I89" i="3" s="1"/>
  <c r="H89" i="3" s="1"/>
  <c r="G89" i="3" s="1" a="1"/>
  <c r="G89" i="3" s="1"/>
  <c r="B90" i="3"/>
  <c r="X89" i="3"/>
  <c r="S89" i="3"/>
  <c r="D89" i="3"/>
  <c r="C89" i="3"/>
  <c r="F89" i="3" a="1"/>
  <c r="F89" i="3" s="1"/>
  <c r="B60" i="6" a="1"/>
  <c r="B60" i="6" s="1"/>
  <c r="C59" i="6" a="1"/>
  <c r="C59" i="6" s="1"/>
  <c r="W1925" i="3" l="1"/>
  <c r="D1925" i="3"/>
  <c r="V1925" i="3"/>
  <c r="O1925" i="3"/>
  <c r="I1925" i="3" a="1"/>
  <c r="I1925" i="3" s="1"/>
  <c r="C1925" i="3"/>
  <c r="H1925" i="3"/>
  <c r="S1925" i="3"/>
  <c r="G1925" i="3" a="1"/>
  <c r="G1925" i="3" s="1"/>
  <c r="B1926" i="3"/>
  <c r="K1925" i="3"/>
  <c r="F1925" i="3" a="1"/>
  <c r="F1925" i="3" s="1"/>
  <c r="N1925" i="3" s="1"/>
  <c r="J1925" i="3"/>
  <c r="E1925" i="3"/>
  <c r="X1925" i="3"/>
  <c r="R1924" i="3"/>
  <c r="T1924" i="3"/>
  <c r="Q88" i="3"/>
  <c r="U88" i="3" s="1"/>
  <c r="T88" i="3"/>
  <c r="T87" i="3"/>
  <c r="Q87" i="3"/>
  <c r="U87" i="3" s="1"/>
  <c r="J90" i="3"/>
  <c r="X90" i="3"/>
  <c r="C90" i="3"/>
  <c r="E90" i="3"/>
  <c r="D90" i="3"/>
  <c r="S90" i="3"/>
  <c r="I90" i="3" a="1"/>
  <c r="I90" i="3" s="1"/>
  <c r="H90" i="3" s="1"/>
  <c r="G90" i="3" s="1" a="1"/>
  <c r="G90" i="3" s="1"/>
  <c r="B91" i="3"/>
  <c r="F90" i="3" a="1"/>
  <c r="F90" i="3" s="1"/>
  <c r="C60" i="6" a="1"/>
  <c r="C60" i="6" s="1"/>
  <c r="B61" i="6" a="1"/>
  <c r="B61" i="6" s="1"/>
  <c r="N89" i="3"/>
  <c r="S1926" i="3" l="1"/>
  <c r="G1926" i="3" a="1"/>
  <c r="G1926" i="3" s="1"/>
  <c r="B1927" i="3"/>
  <c r="R1926" i="3" s="1"/>
  <c r="Q1926" i="3"/>
  <c r="K1926" i="3"/>
  <c r="F1926" i="3" a="1"/>
  <c r="F1926" i="3" s="1"/>
  <c r="T1926" i="3" s="1"/>
  <c r="X1926" i="3"/>
  <c r="J1926" i="3"/>
  <c r="W1926" i="3"/>
  <c r="P1926" i="3" a="1"/>
  <c r="P1926" i="3" s="1"/>
  <c r="D1926" i="3"/>
  <c r="U1926" i="3"/>
  <c r="N1926" i="3"/>
  <c r="H1926" i="3"/>
  <c r="O1926" i="3"/>
  <c r="E1926" i="3"/>
  <c r="V1926" i="3"/>
  <c r="I1926" i="3" a="1"/>
  <c r="I1926" i="3" s="1"/>
  <c r="C1926" i="3"/>
  <c r="T1925" i="3"/>
  <c r="U1925" i="3"/>
  <c r="Q1925" i="3"/>
  <c r="P1925" i="3" a="1"/>
  <c r="P1925" i="3" s="1"/>
  <c r="R1925" i="3"/>
  <c r="O89" i="3"/>
  <c r="P89" i="3" s="1" a="1"/>
  <c r="P89" i="3" s="1"/>
  <c r="Q89" i="3" s="1"/>
  <c r="U89" i="3" s="1"/>
  <c r="X91" i="3"/>
  <c r="I91" i="3" a="1"/>
  <c r="I91" i="3" s="1"/>
  <c r="H91" i="3" s="1"/>
  <c r="G91" i="3" s="1" a="1"/>
  <c r="G91" i="3" s="1"/>
  <c r="D91" i="3"/>
  <c r="C91" i="3"/>
  <c r="S91" i="3"/>
  <c r="F91" i="3" a="1"/>
  <c r="F91" i="3" s="1"/>
  <c r="J91" i="3"/>
  <c r="B92" i="3"/>
  <c r="E91" i="3"/>
  <c r="B62" i="6" a="1"/>
  <c r="B62" i="6" s="1"/>
  <c r="C61" i="6" a="1"/>
  <c r="C61" i="6" s="1"/>
  <c r="N91" i="3"/>
  <c r="N90" i="3"/>
  <c r="X1927" i="3" l="1"/>
  <c r="J1927" i="3"/>
  <c r="E1927" i="3"/>
  <c r="W1927" i="3"/>
  <c r="D1927" i="3"/>
  <c r="V1927" i="3"/>
  <c r="O1927" i="3"/>
  <c r="I1927" i="3" a="1"/>
  <c r="I1927" i="3" s="1"/>
  <c r="C1927" i="3"/>
  <c r="H1927" i="3"/>
  <c r="T1927" i="3"/>
  <c r="S1927" i="3"/>
  <c r="G1927" i="3" a="1"/>
  <c r="G1927" i="3" s="1"/>
  <c r="B1928" i="3"/>
  <c r="K1927" i="3"/>
  <c r="F1927" i="3" a="1"/>
  <c r="F1927" i="3" s="1"/>
  <c r="N1927" i="3" s="1"/>
  <c r="R1927" i="3"/>
  <c r="O90" i="3"/>
  <c r="P90" i="3" s="1" a="1"/>
  <c r="P90" i="3" s="1"/>
  <c r="Q90" i="3" s="1"/>
  <c r="U90" i="3" s="1"/>
  <c r="O91" i="3"/>
  <c r="P91" i="3" s="1" a="1"/>
  <c r="P91" i="3" s="1"/>
  <c r="Q91" i="3" s="1"/>
  <c r="U91" i="3" s="1"/>
  <c r="D92" i="3"/>
  <c r="S92" i="3"/>
  <c r="C92" i="3"/>
  <c r="X92" i="3"/>
  <c r="I92" i="3" a="1"/>
  <c r="I92" i="3" s="1"/>
  <c r="H92" i="3" s="1"/>
  <c r="G92" i="3" s="1" a="1"/>
  <c r="G92" i="3" s="1"/>
  <c r="F92" i="3" a="1"/>
  <c r="F92" i="3" s="1"/>
  <c r="J92" i="3"/>
  <c r="E92" i="3"/>
  <c r="B93" i="3"/>
  <c r="T89" i="3"/>
  <c r="C62" i="6" a="1"/>
  <c r="C62" i="6" s="1"/>
  <c r="B63" i="6" a="1"/>
  <c r="B63" i="6" s="1"/>
  <c r="N92" i="3"/>
  <c r="P1927" i="3" l="1" a="1"/>
  <c r="P1927" i="3" s="1"/>
  <c r="Q1927" i="3"/>
  <c r="U1927" i="3"/>
  <c r="S1928" i="3"/>
  <c r="G1928" i="3" a="1"/>
  <c r="G1928" i="3" s="1"/>
  <c r="R1928" i="3"/>
  <c r="B1929" i="3"/>
  <c r="K1928" i="3"/>
  <c r="F1928" i="3" a="1"/>
  <c r="F1928" i="3" s="1"/>
  <c r="P1928" i="3" s="1" a="1"/>
  <c r="P1928" i="3" s="1"/>
  <c r="X1928" i="3"/>
  <c r="J1928" i="3"/>
  <c r="E1928" i="3"/>
  <c r="W1928" i="3"/>
  <c r="D1928" i="3"/>
  <c r="H1928" i="3"/>
  <c r="V1928" i="3"/>
  <c r="C1928" i="3"/>
  <c r="I1928" i="3" a="1"/>
  <c r="I1928" i="3" s="1"/>
  <c r="O1928" i="3"/>
  <c r="O92" i="3"/>
  <c r="F93" i="3" a="1"/>
  <c r="F93" i="3" s="1"/>
  <c r="D93" i="3"/>
  <c r="X93" i="3"/>
  <c r="J93" i="3"/>
  <c r="E93" i="3"/>
  <c r="B94" i="3"/>
  <c r="I93" i="3" a="1"/>
  <c r="I93" i="3" s="1"/>
  <c r="H93" i="3" s="1"/>
  <c r="G93" i="3" s="1" a="1"/>
  <c r="G93" i="3" s="1"/>
  <c r="S93" i="3"/>
  <c r="C93" i="3"/>
  <c r="P92" i="3" a="1"/>
  <c r="P92" i="3" s="1"/>
  <c r="Q92" i="3" s="1"/>
  <c r="U92" i="3" s="1"/>
  <c r="T91" i="3"/>
  <c r="T90" i="3"/>
  <c r="C63" i="6" a="1"/>
  <c r="C63" i="6" s="1"/>
  <c r="B64" i="6" a="1"/>
  <c r="B64" i="6" s="1"/>
  <c r="N1928" i="3" l="1"/>
  <c r="U1928" i="3"/>
  <c r="T1928" i="3"/>
  <c r="Q1928" i="3"/>
  <c r="U1929" i="3"/>
  <c r="N1929" i="3"/>
  <c r="T1929" i="3"/>
  <c r="S1929" i="3"/>
  <c r="J1929" i="3"/>
  <c r="E1929" i="3"/>
  <c r="Q1929" i="3"/>
  <c r="D1929" i="3"/>
  <c r="I1929" i="3" a="1"/>
  <c r="I1929" i="3" s="1"/>
  <c r="C1929" i="3"/>
  <c r="P1929" i="3" a="1"/>
  <c r="P1929" i="3" s="1"/>
  <c r="H1929" i="3"/>
  <c r="B1930" i="3"/>
  <c r="O1929" i="3"/>
  <c r="X1929" i="3"/>
  <c r="G1929" i="3" a="1"/>
  <c r="G1929" i="3" s="1"/>
  <c r="V1929" i="3"/>
  <c r="K1929" i="3"/>
  <c r="F1929" i="3" a="1"/>
  <c r="F1929" i="3" s="1"/>
  <c r="W1929" i="3"/>
  <c r="F94" i="3" a="1"/>
  <c r="F94" i="3" s="1"/>
  <c r="E94" i="3"/>
  <c r="B95" i="3"/>
  <c r="X94" i="3"/>
  <c r="J94" i="3"/>
  <c r="D94" i="3"/>
  <c r="I94" i="3" a="1"/>
  <c r="I94" i="3" s="1"/>
  <c r="H94" i="3" s="1"/>
  <c r="G94" i="3" s="1" a="1"/>
  <c r="G94" i="3" s="1"/>
  <c r="S94" i="3"/>
  <c r="C94" i="3"/>
  <c r="T92" i="3"/>
  <c r="C64" i="6" a="1"/>
  <c r="C64" i="6" s="1"/>
  <c r="B65" i="6" a="1"/>
  <c r="B65" i="6" s="1"/>
  <c r="N93" i="3"/>
  <c r="N94" i="3"/>
  <c r="B1931" i="3" l="1"/>
  <c r="K1930" i="3"/>
  <c r="F1930" i="3" a="1"/>
  <c r="F1930" i="3" s="1"/>
  <c r="P1930" i="3" s="1" a="1"/>
  <c r="P1930" i="3" s="1"/>
  <c r="X1930" i="3"/>
  <c r="J1930" i="3"/>
  <c r="E1930" i="3"/>
  <c r="W1930" i="3"/>
  <c r="D1930" i="3"/>
  <c r="S1930" i="3"/>
  <c r="R1930" i="3"/>
  <c r="O1930" i="3"/>
  <c r="G1930" i="3" a="1"/>
  <c r="G1930" i="3" s="1"/>
  <c r="N1930" i="3"/>
  <c r="C1930" i="3"/>
  <c r="V1930" i="3"/>
  <c r="H1930" i="3"/>
  <c r="U1930" i="3"/>
  <c r="I1930" i="3" a="1"/>
  <c r="I1930" i="3" s="1"/>
  <c r="R1929" i="3"/>
  <c r="O94" i="3"/>
  <c r="O93" i="3"/>
  <c r="P93" i="3" s="1" a="1"/>
  <c r="P93" i="3" s="1"/>
  <c r="F95" i="3" a="1"/>
  <c r="F95" i="3" s="1"/>
  <c r="J95" i="3"/>
  <c r="E95" i="3"/>
  <c r="D95" i="3"/>
  <c r="B96" i="3"/>
  <c r="X95" i="3"/>
  <c r="C95" i="3"/>
  <c r="I95" i="3" a="1"/>
  <c r="I95" i="3" s="1"/>
  <c r="H95" i="3" s="1"/>
  <c r="G95" i="3" s="1" a="1"/>
  <c r="G95" i="3" s="1"/>
  <c r="S95" i="3"/>
  <c r="P94" i="3" a="1"/>
  <c r="P94" i="3" s="1"/>
  <c r="Q94" i="3" s="1"/>
  <c r="U94" i="3" s="1"/>
  <c r="C65" i="6" a="1"/>
  <c r="C65" i="6" s="1"/>
  <c r="B66" i="6" a="1"/>
  <c r="B66" i="6" s="1"/>
  <c r="N95" i="3"/>
  <c r="T1930" i="3" l="1"/>
  <c r="Q1930" i="3"/>
  <c r="H1931" i="3"/>
  <c r="T1931" i="3"/>
  <c r="S1931" i="3"/>
  <c r="G1931" i="3" a="1"/>
  <c r="G1931" i="3" s="1"/>
  <c r="B1932" i="3"/>
  <c r="W1931" i="3"/>
  <c r="P1931" i="3" a="1"/>
  <c r="P1931" i="3" s="1"/>
  <c r="D1931" i="3"/>
  <c r="V1931" i="3"/>
  <c r="I1931" i="3" a="1"/>
  <c r="I1931" i="3" s="1"/>
  <c r="R1931" i="3"/>
  <c r="F1931" i="3" a="1"/>
  <c r="F1931" i="3" s="1"/>
  <c r="Q1931" i="3" s="1"/>
  <c r="E1931" i="3"/>
  <c r="O1931" i="3"/>
  <c r="C1931" i="3"/>
  <c r="X1931" i="3"/>
  <c r="J1931" i="3"/>
  <c r="K1931" i="3"/>
  <c r="O95" i="3"/>
  <c r="P95" i="3" s="1" a="1"/>
  <c r="P95" i="3" s="1"/>
  <c r="T95" i="3" s="1"/>
  <c r="T93" i="3"/>
  <c r="Q93" i="3"/>
  <c r="U93" i="3" s="1"/>
  <c r="T94" i="3"/>
  <c r="E96" i="3"/>
  <c r="B97" i="3"/>
  <c r="D96" i="3"/>
  <c r="X96" i="3"/>
  <c r="I96" i="3" a="1"/>
  <c r="I96" i="3" s="1"/>
  <c r="H96" i="3" s="1"/>
  <c r="G96" i="3" s="1" a="1"/>
  <c r="G96" i="3" s="1"/>
  <c r="F96" i="3" a="1"/>
  <c r="F96" i="3" s="1"/>
  <c r="J96" i="3"/>
  <c r="S96" i="3"/>
  <c r="C96" i="3"/>
  <c r="C66" i="6" a="1"/>
  <c r="C66" i="6" s="1"/>
  <c r="B67" i="6" a="1"/>
  <c r="B67" i="6" s="1"/>
  <c r="N96" i="3"/>
  <c r="N1931" i="3" l="1"/>
  <c r="U1931" i="3"/>
  <c r="B1933" i="3"/>
  <c r="K1932" i="3"/>
  <c r="F1932" i="3" a="1"/>
  <c r="F1932" i="3" s="1"/>
  <c r="P1932" i="3" s="1" a="1"/>
  <c r="P1932" i="3" s="1"/>
  <c r="X1932" i="3"/>
  <c r="J1932" i="3"/>
  <c r="E1932" i="3"/>
  <c r="W1932" i="3"/>
  <c r="D1932" i="3"/>
  <c r="H1932" i="3"/>
  <c r="S1932" i="3"/>
  <c r="G1932" i="3" a="1"/>
  <c r="G1932" i="3" s="1"/>
  <c r="O1932" i="3"/>
  <c r="I1932" i="3" a="1"/>
  <c r="I1932" i="3" s="1"/>
  <c r="V1932" i="3"/>
  <c r="R1932" i="3"/>
  <c r="T1932" i="3"/>
  <c r="C1932" i="3"/>
  <c r="O96" i="3"/>
  <c r="P96" i="3" s="1" a="1"/>
  <c r="P96" i="3" s="1"/>
  <c r="Q95" i="3"/>
  <c r="U95" i="3" s="1"/>
  <c r="D97" i="3"/>
  <c r="I97" i="3" a="1"/>
  <c r="I97" i="3" s="1"/>
  <c r="H97" i="3" s="1"/>
  <c r="G97" i="3" s="1" a="1"/>
  <c r="G97" i="3" s="1"/>
  <c r="F97" i="3" a="1"/>
  <c r="F97" i="3" s="1"/>
  <c r="J97" i="3"/>
  <c r="B98" i="3"/>
  <c r="X97" i="3"/>
  <c r="S97" i="3"/>
  <c r="C97" i="3"/>
  <c r="E97" i="3"/>
  <c r="C67" i="6" a="1"/>
  <c r="C67" i="6" s="1"/>
  <c r="B68" i="6" a="1"/>
  <c r="B68" i="6" s="1"/>
  <c r="N97" i="3"/>
  <c r="N1932" i="3" l="1"/>
  <c r="Q1932" i="3"/>
  <c r="U1932" i="3"/>
  <c r="H1933" i="3"/>
  <c r="S1933" i="3"/>
  <c r="G1933" i="3" a="1"/>
  <c r="G1933" i="3" s="1"/>
  <c r="B1934" i="3"/>
  <c r="K1933" i="3"/>
  <c r="F1933" i="3" a="1"/>
  <c r="F1933" i="3" s="1"/>
  <c r="T1933" i="3" s="1"/>
  <c r="W1933" i="3"/>
  <c r="D1933" i="3"/>
  <c r="J1933" i="3"/>
  <c r="I1933" i="3" a="1"/>
  <c r="I1933" i="3" s="1"/>
  <c r="X1933" i="3"/>
  <c r="V1933" i="3"/>
  <c r="E1933" i="3"/>
  <c r="R1933" i="3"/>
  <c r="C1933" i="3"/>
  <c r="O1933" i="3"/>
  <c r="O97" i="3"/>
  <c r="P97" i="3" a="1"/>
  <c r="P97" i="3" s="1"/>
  <c r="Q97" i="3" s="1"/>
  <c r="U97" i="3" s="1"/>
  <c r="T96" i="3"/>
  <c r="Q96" i="3"/>
  <c r="U96" i="3" s="1"/>
  <c r="J98" i="3"/>
  <c r="E98" i="3"/>
  <c r="B99" i="3"/>
  <c r="D98" i="3"/>
  <c r="S98" i="3"/>
  <c r="C98" i="3"/>
  <c r="F98" i="3" a="1"/>
  <c r="F98" i="3" s="1"/>
  <c r="X98" i="3"/>
  <c r="I98" i="3" a="1"/>
  <c r="I98" i="3" s="1"/>
  <c r="H98" i="3" s="1"/>
  <c r="G98" i="3" s="1" a="1"/>
  <c r="G98" i="3" s="1"/>
  <c r="C68" i="6" a="1"/>
  <c r="C68" i="6" s="1"/>
  <c r="B69" i="6" a="1"/>
  <c r="B69" i="6" s="1"/>
  <c r="N1933" i="3" l="1"/>
  <c r="Q1933" i="3"/>
  <c r="U1933" i="3"/>
  <c r="B1935" i="3"/>
  <c r="K1934" i="3"/>
  <c r="F1934" i="3" a="1"/>
  <c r="F1934" i="3" s="1"/>
  <c r="P1934" i="3" s="1" a="1"/>
  <c r="P1934" i="3" s="1"/>
  <c r="X1934" i="3"/>
  <c r="J1934" i="3"/>
  <c r="E1934" i="3"/>
  <c r="W1934" i="3"/>
  <c r="D1934" i="3"/>
  <c r="H1934" i="3"/>
  <c r="S1934" i="3"/>
  <c r="G1934" i="3" a="1"/>
  <c r="G1934" i="3" s="1"/>
  <c r="V1934" i="3"/>
  <c r="C1934" i="3"/>
  <c r="R1934" i="3"/>
  <c r="O1934" i="3"/>
  <c r="I1934" i="3" a="1"/>
  <c r="I1934" i="3" s="1"/>
  <c r="P1933" i="3" a="1"/>
  <c r="P1933" i="3" s="1"/>
  <c r="B100" i="3"/>
  <c r="E99" i="3"/>
  <c r="D99" i="3"/>
  <c r="C99" i="3"/>
  <c r="F99" i="3" a="1"/>
  <c r="F99" i="3" s="1"/>
  <c r="X99" i="3"/>
  <c r="I99" i="3" a="1"/>
  <c r="I99" i="3" s="1"/>
  <c r="H99" i="3" s="1"/>
  <c r="G99" i="3" s="1" a="1"/>
  <c r="G99" i="3" s="1"/>
  <c r="J99" i="3"/>
  <c r="S99" i="3"/>
  <c r="T97" i="3"/>
  <c r="C69" i="6" a="1"/>
  <c r="C69" i="6" s="1"/>
  <c r="B70" i="6" a="1"/>
  <c r="B70" i="6" s="1"/>
  <c r="N99" i="3"/>
  <c r="N98" i="3"/>
  <c r="N1934" i="3" l="1"/>
  <c r="Q1934" i="3"/>
  <c r="H1935" i="3"/>
  <c r="T1935" i="3"/>
  <c r="S1935" i="3"/>
  <c r="G1935" i="3" a="1"/>
  <c r="G1935" i="3" s="1"/>
  <c r="B1936" i="3"/>
  <c r="K1935" i="3"/>
  <c r="F1935" i="3" a="1"/>
  <c r="F1935" i="3" s="1"/>
  <c r="U1935" i="3" s="1"/>
  <c r="W1935" i="3"/>
  <c r="P1935" i="3" a="1"/>
  <c r="P1935" i="3" s="1"/>
  <c r="D1935" i="3"/>
  <c r="O1935" i="3"/>
  <c r="J1935" i="3"/>
  <c r="I1935" i="3" a="1"/>
  <c r="I1935" i="3" s="1"/>
  <c r="X1935" i="3"/>
  <c r="R1935" i="3"/>
  <c r="C1935" i="3"/>
  <c r="V1935" i="3"/>
  <c r="E1935" i="3"/>
  <c r="U1934" i="3"/>
  <c r="T1934" i="3"/>
  <c r="O98" i="3"/>
  <c r="P98" i="3" s="1" a="1"/>
  <c r="P98" i="3" s="1"/>
  <c r="Q98" i="3" s="1"/>
  <c r="U98" i="3" s="1"/>
  <c r="O99" i="3"/>
  <c r="F100" i="3" a="1"/>
  <c r="F100" i="3" s="1"/>
  <c r="E100" i="3"/>
  <c r="X100" i="3"/>
  <c r="I100" i="3" a="1"/>
  <c r="I100" i="3" s="1"/>
  <c r="H100" i="3" s="1"/>
  <c r="G100" i="3" s="1" a="1"/>
  <c r="G100" i="3" s="1"/>
  <c r="S100" i="3"/>
  <c r="C100" i="3"/>
  <c r="J100" i="3"/>
  <c r="B101" i="3"/>
  <c r="D100" i="3"/>
  <c r="P99" i="3" a="1"/>
  <c r="P99" i="3" s="1"/>
  <c r="Q99" i="3" s="1"/>
  <c r="U99" i="3" s="1"/>
  <c r="T99" i="3"/>
  <c r="C70" i="6" a="1"/>
  <c r="C70" i="6" s="1"/>
  <c r="B71" i="6" a="1"/>
  <c r="B71" i="6" s="1"/>
  <c r="N100" i="3"/>
  <c r="N1935" i="3" l="1"/>
  <c r="Q1935" i="3"/>
  <c r="B1937" i="3"/>
  <c r="K1936" i="3"/>
  <c r="F1936" i="3" a="1"/>
  <c r="F1936" i="3" s="1"/>
  <c r="U1936" i="3" s="1"/>
  <c r="X1936" i="3"/>
  <c r="J1936" i="3"/>
  <c r="E1936" i="3"/>
  <c r="W1936" i="3"/>
  <c r="D1936" i="3"/>
  <c r="H1936" i="3"/>
  <c r="S1936" i="3"/>
  <c r="G1936" i="3" a="1"/>
  <c r="G1936" i="3" s="1"/>
  <c r="I1936" i="3" a="1"/>
  <c r="I1936" i="3" s="1"/>
  <c r="V1936" i="3"/>
  <c r="C1936" i="3"/>
  <c r="R1936" i="3"/>
  <c r="O1936" i="3"/>
  <c r="O100" i="3"/>
  <c r="S101" i="3"/>
  <c r="C101" i="3"/>
  <c r="I101" i="3" a="1"/>
  <c r="I101" i="3" s="1"/>
  <c r="H101" i="3" s="1"/>
  <c r="G101" i="3" s="1" a="1"/>
  <c r="G101" i="3" s="1"/>
  <c r="F101" i="3" a="1"/>
  <c r="F101" i="3" s="1"/>
  <c r="J101" i="3"/>
  <c r="B102" i="3"/>
  <c r="E101" i="3"/>
  <c r="D101" i="3"/>
  <c r="X101" i="3"/>
  <c r="P100" i="3" a="1"/>
  <c r="P100" i="3" s="1"/>
  <c r="T100" i="3" s="1"/>
  <c r="T98" i="3"/>
  <c r="Q100" i="3"/>
  <c r="U100" i="3" s="1"/>
  <c r="C71" i="6" a="1"/>
  <c r="C71" i="6" s="1"/>
  <c r="B72" i="6" a="1"/>
  <c r="B72" i="6" s="1"/>
  <c r="N101" i="3"/>
  <c r="Q1936" i="3" l="1"/>
  <c r="N1936" i="3"/>
  <c r="T1936" i="3"/>
  <c r="P1936" i="3" a="1"/>
  <c r="P1936" i="3" s="1"/>
  <c r="H1937" i="3"/>
  <c r="T1937" i="3"/>
  <c r="S1937" i="3"/>
  <c r="G1937" i="3" a="1"/>
  <c r="G1937" i="3" s="1"/>
  <c r="B1938" i="3"/>
  <c r="R1937" i="3" s="1"/>
  <c r="K1937" i="3"/>
  <c r="F1937" i="3" a="1"/>
  <c r="F1937" i="3" s="1"/>
  <c r="P1937" i="3" s="1" a="1"/>
  <c r="P1937" i="3" s="1"/>
  <c r="W1937" i="3"/>
  <c r="D1937" i="3"/>
  <c r="X1937" i="3"/>
  <c r="V1937" i="3"/>
  <c r="E1937" i="3"/>
  <c r="C1937" i="3"/>
  <c r="O1937" i="3"/>
  <c r="I1937" i="3" a="1"/>
  <c r="I1937" i="3" s="1"/>
  <c r="J1937" i="3"/>
  <c r="O101" i="3"/>
  <c r="P101" i="3" s="1" a="1"/>
  <c r="P101" i="3" s="1"/>
  <c r="D102" i="3"/>
  <c r="I102" i="3" a="1"/>
  <c r="I102" i="3" s="1"/>
  <c r="H102" i="3" s="1"/>
  <c r="G102" i="3" s="1" a="1"/>
  <c r="G102" i="3" s="1"/>
  <c r="C102" i="3"/>
  <c r="S102" i="3"/>
  <c r="J102" i="3"/>
  <c r="E102" i="3"/>
  <c r="B103" i="3"/>
  <c r="F102" i="3" a="1"/>
  <c r="F102" i="3" s="1"/>
  <c r="C72" i="6" a="1"/>
  <c r="C72" i="6" s="1"/>
  <c r="B73" i="6" a="1"/>
  <c r="B73" i="6" s="1"/>
  <c r="Q1937" i="3" l="1"/>
  <c r="U1937" i="3"/>
  <c r="N1937" i="3"/>
  <c r="B1939" i="3"/>
  <c r="K1938" i="3"/>
  <c r="F1938" i="3" a="1"/>
  <c r="F1938" i="3" s="1"/>
  <c r="P1938" i="3" s="1" a="1"/>
  <c r="P1938" i="3" s="1"/>
  <c r="X1938" i="3"/>
  <c r="J1938" i="3"/>
  <c r="E1938" i="3"/>
  <c r="W1938" i="3"/>
  <c r="D1938" i="3"/>
  <c r="H1938" i="3"/>
  <c r="S1938" i="3"/>
  <c r="G1938" i="3" a="1"/>
  <c r="G1938" i="3" s="1"/>
  <c r="O1938" i="3"/>
  <c r="I1938" i="3" a="1"/>
  <c r="I1938" i="3" s="1"/>
  <c r="C1938" i="3"/>
  <c r="V1938" i="3"/>
  <c r="Q101" i="3"/>
  <c r="U101" i="3" s="1"/>
  <c r="T101" i="3"/>
  <c r="J103" i="3"/>
  <c r="B104" i="3"/>
  <c r="E103" i="3"/>
  <c r="D103" i="3"/>
  <c r="X103" i="3"/>
  <c r="I103" i="3" a="1"/>
  <c r="I103" i="3" s="1"/>
  <c r="H103" i="3" s="1"/>
  <c r="G103" i="3" s="1" a="1"/>
  <c r="G103" i="3" s="1"/>
  <c r="C103" i="3"/>
  <c r="S103" i="3"/>
  <c r="F103" i="3" a="1"/>
  <c r="F103" i="3" s="1"/>
  <c r="C73" i="6" a="1"/>
  <c r="C73" i="6" s="1"/>
  <c r="B74" i="6" a="1"/>
  <c r="B74" i="6" s="1"/>
  <c r="N102" i="3"/>
  <c r="N103" i="3"/>
  <c r="T1938" i="3" l="1"/>
  <c r="Q1938" i="3"/>
  <c r="H1939" i="3"/>
  <c r="S1939" i="3"/>
  <c r="G1939" i="3" a="1"/>
  <c r="G1939" i="3" s="1"/>
  <c r="B1940" i="3"/>
  <c r="K1939" i="3"/>
  <c r="F1939" i="3" a="1"/>
  <c r="F1939" i="3" s="1"/>
  <c r="T1939" i="3" s="1"/>
  <c r="W1939" i="3"/>
  <c r="P1939" i="3" a="1"/>
  <c r="P1939" i="3" s="1"/>
  <c r="D1939" i="3"/>
  <c r="J1939" i="3"/>
  <c r="I1939" i="3" a="1"/>
  <c r="I1939" i="3" s="1"/>
  <c r="X1939" i="3"/>
  <c r="V1939" i="3"/>
  <c r="E1939" i="3"/>
  <c r="R1939" i="3"/>
  <c r="C1939" i="3"/>
  <c r="O1939" i="3"/>
  <c r="N1938" i="3"/>
  <c r="R1938" i="3"/>
  <c r="U1938" i="3"/>
  <c r="O103" i="3"/>
  <c r="O102" i="3"/>
  <c r="P102" i="3" s="1" a="1"/>
  <c r="P102" i="3" s="1"/>
  <c r="P103" i="3" a="1"/>
  <c r="P103" i="3" s="1"/>
  <c r="T103" i="3"/>
  <c r="Q103" i="3"/>
  <c r="U103" i="3" s="1"/>
  <c r="B105" i="3"/>
  <c r="D104" i="3"/>
  <c r="X104" i="3"/>
  <c r="I104" i="3" a="1"/>
  <c r="I104" i="3" s="1"/>
  <c r="H104" i="3" s="1"/>
  <c r="G104" i="3" s="1" a="1"/>
  <c r="G104" i="3" s="1"/>
  <c r="S104" i="3"/>
  <c r="E104" i="3"/>
  <c r="C104" i="3"/>
  <c r="F104" i="3" a="1"/>
  <c r="F104" i="3" s="1"/>
  <c r="J104" i="3"/>
  <c r="B75" i="6" a="1"/>
  <c r="B75" i="6" s="1"/>
  <c r="C74" i="6" a="1"/>
  <c r="C74" i="6" s="1"/>
  <c r="N104" i="3"/>
  <c r="N1939" i="3" l="1"/>
  <c r="Q1939" i="3"/>
  <c r="U1939" i="3"/>
  <c r="B1941" i="3"/>
  <c r="K1940" i="3"/>
  <c r="F1940" i="3" a="1"/>
  <c r="F1940" i="3" s="1"/>
  <c r="P1940" i="3" s="1" a="1"/>
  <c r="P1940" i="3" s="1"/>
  <c r="X1940" i="3"/>
  <c r="J1940" i="3"/>
  <c r="E1940" i="3"/>
  <c r="W1940" i="3"/>
  <c r="D1940" i="3"/>
  <c r="H1940" i="3"/>
  <c r="S1940" i="3"/>
  <c r="G1940" i="3" a="1"/>
  <c r="G1940" i="3" s="1"/>
  <c r="V1940" i="3"/>
  <c r="C1940" i="3"/>
  <c r="R1940" i="3"/>
  <c r="O1940" i="3"/>
  <c r="I1940" i="3" a="1"/>
  <c r="I1940" i="3" s="1"/>
  <c r="O104" i="3"/>
  <c r="D105" i="3"/>
  <c r="X105" i="3"/>
  <c r="I105" i="3" a="1"/>
  <c r="I105" i="3" s="1"/>
  <c r="H105" i="3" s="1"/>
  <c r="G105" i="3" s="1" a="1"/>
  <c r="G105" i="3" s="1"/>
  <c r="S105" i="3"/>
  <c r="C105" i="3"/>
  <c r="F105" i="3" a="1"/>
  <c r="F105" i="3" s="1"/>
  <c r="J105" i="3"/>
  <c r="E105" i="3"/>
  <c r="B106" i="3"/>
  <c r="P104" i="3" a="1"/>
  <c r="P104" i="3" s="1"/>
  <c r="T104" i="3" s="1"/>
  <c r="T102" i="3"/>
  <c r="Q102" i="3"/>
  <c r="U102" i="3" s="1"/>
  <c r="B76" i="6" a="1"/>
  <c r="B76" i="6" s="1"/>
  <c r="C75" i="6" a="1"/>
  <c r="C75" i="6" s="1"/>
  <c r="Q1940" i="3" l="1"/>
  <c r="H1941" i="3"/>
  <c r="S1941" i="3"/>
  <c r="G1941" i="3" a="1"/>
  <c r="G1941" i="3" s="1"/>
  <c r="B1942" i="3"/>
  <c r="K1941" i="3"/>
  <c r="F1941" i="3" a="1"/>
  <c r="F1941" i="3" s="1"/>
  <c r="U1941" i="3" s="1"/>
  <c r="W1941" i="3"/>
  <c r="P1941" i="3" a="1"/>
  <c r="P1941" i="3" s="1"/>
  <c r="D1941" i="3"/>
  <c r="R1941" i="3"/>
  <c r="C1941" i="3"/>
  <c r="O1941" i="3"/>
  <c r="J1941" i="3"/>
  <c r="I1941" i="3" a="1"/>
  <c r="I1941" i="3" s="1"/>
  <c r="V1941" i="3"/>
  <c r="E1941" i="3"/>
  <c r="X1941" i="3"/>
  <c r="N1940" i="3"/>
  <c r="T1940" i="3"/>
  <c r="U1940" i="3"/>
  <c r="S106" i="3"/>
  <c r="D106" i="3"/>
  <c r="X106" i="3"/>
  <c r="I106" i="3" a="1"/>
  <c r="I106" i="3" s="1"/>
  <c r="H106" i="3" s="1"/>
  <c r="G106" i="3" s="1" a="1"/>
  <c r="G106" i="3" s="1"/>
  <c r="F106" i="3" a="1"/>
  <c r="F106" i="3" s="1"/>
  <c r="J106" i="3"/>
  <c r="E106" i="3"/>
  <c r="B107" i="3"/>
  <c r="C106" i="3"/>
  <c r="Q104" i="3"/>
  <c r="U104" i="3" s="1"/>
  <c r="C76" i="6" a="1"/>
  <c r="C76" i="6" s="1"/>
  <c r="B77" i="6" a="1"/>
  <c r="B77" i="6" s="1"/>
  <c r="N105" i="3"/>
  <c r="N106" i="3"/>
  <c r="T1941" i="3" l="1"/>
  <c r="N1941" i="3"/>
  <c r="Q1941" i="3"/>
  <c r="B1943" i="3"/>
  <c r="K1942" i="3"/>
  <c r="F1942" i="3" a="1"/>
  <c r="F1942" i="3" s="1"/>
  <c r="N1942" i="3" s="1"/>
  <c r="X1942" i="3"/>
  <c r="J1942" i="3"/>
  <c r="E1942" i="3"/>
  <c r="W1942" i="3"/>
  <c r="D1942" i="3"/>
  <c r="H1942" i="3"/>
  <c r="S1942" i="3"/>
  <c r="G1942" i="3" a="1"/>
  <c r="G1942" i="3" s="1"/>
  <c r="I1942" i="3" a="1"/>
  <c r="I1942" i="3" s="1"/>
  <c r="V1942" i="3"/>
  <c r="C1942" i="3"/>
  <c r="O1942" i="3"/>
  <c r="O106" i="3"/>
  <c r="O105" i="3"/>
  <c r="P105" i="3" s="1" a="1"/>
  <c r="P105" i="3" s="1"/>
  <c r="P106" i="3" a="1"/>
  <c r="P106" i="3" s="1"/>
  <c r="Q106" i="3" s="1"/>
  <c r="U106" i="3" s="1"/>
  <c r="X107" i="3"/>
  <c r="C107" i="3"/>
  <c r="S107" i="3"/>
  <c r="F107" i="3" a="1"/>
  <c r="F107" i="3" s="1"/>
  <c r="J107" i="3"/>
  <c r="B108" i="3"/>
  <c r="E107" i="3"/>
  <c r="D107" i="3"/>
  <c r="I107" i="3" a="1"/>
  <c r="I107" i="3" s="1"/>
  <c r="H107" i="3" s="1"/>
  <c r="G107" i="3" s="1" a="1"/>
  <c r="G107" i="3" s="1"/>
  <c r="C77" i="6" a="1"/>
  <c r="C77" i="6" s="1"/>
  <c r="B78" i="6" a="1"/>
  <c r="B78" i="6" s="1"/>
  <c r="N107" i="3"/>
  <c r="Q1942" i="3" l="1"/>
  <c r="H1943" i="3"/>
  <c r="S1943" i="3"/>
  <c r="G1943" i="3" a="1"/>
  <c r="G1943" i="3" s="1"/>
  <c r="B1944" i="3"/>
  <c r="K1943" i="3"/>
  <c r="F1943" i="3" a="1"/>
  <c r="F1943" i="3" s="1"/>
  <c r="U1943" i="3" s="1"/>
  <c r="W1943" i="3"/>
  <c r="P1943" i="3" a="1"/>
  <c r="P1943" i="3" s="1"/>
  <c r="D1943" i="3"/>
  <c r="I1943" i="3" a="1"/>
  <c r="I1943" i="3" s="1"/>
  <c r="X1943" i="3"/>
  <c r="V1943" i="3"/>
  <c r="E1943" i="3"/>
  <c r="R1943" i="3"/>
  <c r="C1943" i="3"/>
  <c r="O1943" i="3"/>
  <c r="J1943" i="3"/>
  <c r="T1942" i="3"/>
  <c r="U1942" i="3"/>
  <c r="P1942" i="3" a="1"/>
  <c r="P1942" i="3" s="1"/>
  <c r="R1942" i="3"/>
  <c r="O107" i="3"/>
  <c r="P107" i="3" a="1"/>
  <c r="P107" i="3" s="1"/>
  <c r="T107" i="3" s="1"/>
  <c r="X108" i="3"/>
  <c r="I108" i="3" a="1"/>
  <c r="I108" i="3" s="1"/>
  <c r="H108" i="3" s="1"/>
  <c r="G108" i="3" s="1" a="1"/>
  <c r="G108" i="3" s="1"/>
  <c r="S108" i="3"/>
  <c r="C108" i="3"/>
  <c r="F108" i="3" a="1"/>
  <c r="F108" i="3" s="1"/>
  <c r="J108" i="3"/>
  <c r="E108" i="3"/>
  <c r="D108" i="3"/>
  <c r="B109" i="3"/>
  <c r="T106" i="3"/>
  <c r="Q105" i="3"/>
  <c r="U105" i="3" s="1"/>
  <c r="T105" i="3"/>
  <c r="B79" i="6" a="1"/>
  <c r="B79" i="6" s="1"/>
  <c r="C78" i="6" a="1"/>
  <c r="C78" i="6" s="1"/>
  <c r="N108" i="3"/>
  <c r="T1943" i="3" l="1"/>
  <c r="N1943" i="3"/>
  <c r="Q1943" i="3"/>
  <c r="T1944" i="3"/>
  <c r="X1944" i="3"/>
  <c r="J1944" i="3"/>
  <c r="U1944" i="3"/>
  <c r="F1944" i="3" a="1"/>
  <c r="F1944" i="3" s="1"/>
  <c r="N1944" i="3" s="1"/>
  <c r="S1944" i="3"/>
  <c r="K1944" i="3"/>
  <c r="E1944" i="3"/>
  <c r="D1944" i="3"/>
  <c r="P1944" i="3" a="1"/>
  <c r="P1944" i="3" s="1"/>
  <c r="H1944" i="3"/>
  <c r="W1944" i="3"/>
  <c r="G1944" i="3" a="1"/>
  <c r="G1944" i="3" s="1"/>
  <c r="B1945" i="3"/>
  <c r="R1944" i="3" s="1"/>
  <c r="C1944" i="3"/>
  <c r="V1944" i="3"/>
  <c r="Q1944" i="3"/>
  <c r="O1944" i="3"/>
  <c r="I1944" i="3" a="1"/>
  <c r="I1944" i="3" s="1"/>
  <c r="O108" i="3"/>
  <c r="P108" i="3" a="1"/>
  <c r="P108" i="3" s="1"/>
  <c r="Q108" i="3" s="1"/>
  <c r="U108" i="3" s="1"/>
  <c r="Q107" i="3"/>
  <c r="U107" i="3" s="1"/>
  <c r="J109" i="3"/>
  <c r="E109" i="3"/>
  <c r="D109" i="3"/>
  <c r="B110" i="3"/>
  <c r="X109" i="3"/>
  <c r="S109" i="3"/>
  <c r="I109" i="3" a="1"/>
  <c r="I109" i="3" s="1"/>
  <c r="H109" i="3" s="1"/>
  <c r="G109" i="3" s="1" a="1"/>
  <c r="G109" i="3" s="1"/>
  <c r="C109" i="3"/>
  <c r="F109" i="3" a="1"/>
  <c r="F109" i="3" s="1"/>
  <c r="B80" i="6" a="1"/>
  <c r="B80" i="6" s="1"/>
  <c r="C79" i="6" a="1"/>
  <c r="C79" i="6" s="1"/>
  <c r="N109" i="3"/>
  <c r="B1946" i="3" l="1"/>
  <c r="X1945" i="3"/>
  <c r="J1945" i="3"/>
  <c r="E1945" i="3"/>
  <c r="V1945" i="3"/>
  <c r="O1945" i="3"/>
  <c r="G1945" i="3" a="1"/>
  <c r="G1945" i="3" s="1"/>
  <c r="F1945" i="3" a="1"/>
  <c r="F1945" i="3" s="1"/>
  <c r="T1945" i="3" s="1"/>
  <c r="K1945" i="3"/>
  <c r="C1945" i="3"/>
  <c r="I1945" i="3" a="1"/>
  <c r="I1945" i="3" s="1"/>
  <c r="W1945" i="3"/>
  <c r="S1945" i="3"/>
  <c r="D1945" i="3"/>
  <c r="H1945" i="3"/>
  <c r="O109" i="3"/>
  <c r="P109" i="3" s="1" a="1"/>
  <c r="P109" i="3" s="1"/>
  <c r="Q109" i="3" s="1"/>
  <c r="I110" i="3" a="1"/>
  <c r="I110" i="3" s="1"/>
  <c r="H110" i="3" s="1"/>
  <c r="G110" i="3" s="1" a="1"/>
  <c r="G110" i="3" s="1"/>
  <c r="B111" i="3"/>
  <c r="D110" i="3"/>
  <c r="S110" i="3"/>
  <c r="C110" i="3"/>
  <c r="E110" i="3"/>
  <c r="F110" i="3" a="1"/>
  <c r="F110" i="3" s="1"/>
  <c r="J110" i="3"/>
  <c r="X110" i="3"/>
  <c r="T108" i="3"/>
  <c r="B81" i="6" a="1"/>
  <c r="B81" i="6" s="1"/>
  <c r="C80" i="6" a="1"/>
  <c r="C80" i="6" s="1"/>
  <c r="N110" i="3"/>
  <c r="N1945" i="3" l="1"/>
  <c r="Q1945" i="3"/>
  <c r="V1946" i="3"/>
  <c r="O1946" i="3"/>
  <c r="I1946" i="3" a="1"/>
  <c r="I1946" i="3" s="1"/>
  <c r="C1946" i="3"/>
  <c r="H1946" i="3"/>
  <c r="X1946" i="3"/>
  <c r="J1946" i="3"/>
  <c r="E1946" i="3"/>
  <c r="K1946" i="3"/>
  <c r="B1947" i="3"/>
  <c r="R1946" i="3" s="1"/>
  <c r="G1946" i="3" a="1"/>
  <c r="G1946" i="3" s="1"/>
  <c r="S1946" i="3"/>
  <c r="D1946" i="3"/>
  <c r="F1946" i="3" a="1"/>
  <c r="F1946" i="3" s="1"/>
  <c r="T1946" i="3" s="1"/>
  <c r="W1946" i="3"/>
  <c r="P1945" i="3" a="1"/>
  <c r="P1945" i="3" s="1"/>
  <c r="U1945" i="3"/>
  <c r="R1945" i="3"/>
  <c r="U109" i="3"/>
  <c r="O110" i="3"/>
  <c r="P110" i="3" s="1" a="1"/>
  <c r="P110" i="3" s="1"/>
  <c r="T109" i="3"/>
  <c r="X111" i="3"/>
  <c r="I111" i="3" a="1"/>
  <c r="I111" i="3" s="1"/>
  <c r="H111" i="3" s="1"/>
  <c r="G111" i="3" s="1" a="1"/>
  <c r="G111" i="3" s="1"/>
  <c r="C111" i="3"/>
  <c r="F111" i="3" a="1"/>
  <c r="F111" i="3" s="1"/>
  <c r="B112" i="3"/>
  <c r="J111" i="3"/>
  <c r="D111" i="3"/>
  <c r="E111" i="3"/>
  <c r="S111" i="3"/>
  <c r="B82" i="6" a="1"/>
  <c r="B82" i="6" s="1"/>
  <c r="C81" i="6" a="1"/>
  <c r="C81" i="6" s="1"/>
  <c r="N111" i="3"/>
  <c r="U1946" i="3" l="1"/>
  <c r="Q1946" i="3"/>
  <c r="N1946" i="3"/>
  <c r="P1946" i="3" a="1"/>
  <c r="P1946" i="3" s="1"/>
  <c r="B1948" i="3"/>
  <c r="R1947" i="3" s="1"/>
  <c r="Q1947" i="3"/>
  <c r="K1947" i="3"/>
  <c r="F1947" i="3" a="1"/>
  <c r="F1947" i="3" s="1"/>
  <c r="N1947" i="3" s="1"/>
  <c r="X1947" i="3"/>
  <c r="J1947" i="3"/>
  <c r="E1947" i="3"/>
  <c r="V1947" i="3"/>
  <c r="O1947" i="3"/>
  <c r="I1947" i="3" a="1"/>
  <c r="I1947" i="3" s="1"/>
  <c r="C1947" i="3"/>
  <c r="T1947" i="3"/>
  <c r="W1947" i="3"/>
  <c r="G1947" i="3" a="1"/>
  <c r="G1947" i="3" s="1"/>
  <c r="U1947" i="3"/>
  <c r="D1947" i="3"/>
  <c r="S1947" i="3"/>
  <c r="P1947" i="3" a="1"/>
  <c r="P1947" i="3" s="1"/>
  <c r="H1947" i="3"/>
  <c r="O111" i="3"/>
  <c r="Q110" i="3"/>
  <c r="U110" i="3" s="1"/>
  <c r="T110" i="3"/>
  <c r="P111" i="3" a="1"/>
  <c r="P111" i="3" s="1"/>
  <c r="Q111" i="3" s="1"/>
  <c r="U111" i="3" s="1"/>
  <c r="D112" i="3"/>
  <c r="X112" i="3"/>
  <c r="S112" i="3"/>
  <c r="C112" i="3"/>
  <c r="F112" i="3" a="1"/>
  <c r="F112" i="3" s="1"/>
  <c r="J112" i="3"/>
  <c r="B113" i="3"/>
  <c r="I112" i="3" a="1"/>
  <c r="I112" i="3" s="1"/>
  <c r="H112" i="3" s="1"/>
  <c r="G112" i="3" s="1" a="1"/>
  <c r="G112" i="3" s="1"/>
  <c r="E112" i="3"/>
  <c r="B83" i="6" a="1"/>
  <c r="B83" i="6" s="1"/>
  <c r="C82" i="6" a="1"/>
  <c r="C82" i="6" s="1"/>
  <c r="N112" i="3"/>
  <c r="V1948" i="3" l="1"/>
  <c r="O1948" i="3"/>
  <c r="I1948" i="3" a="1"/>
  <c r="I1948" i="3" s="1"/>
  <c r="C1948" i="3"/>
  <c r="U1948" i="3"/>
  <c r="N1948" i="3"/>
  <c r="H1948" i="3"/>
  <c r="T1948" i="3"/>
  <c r="X1948" i="3"/>
  <c r="J1948" i="3"/>
  <c r="E1948" i="3"/>
  <c r="Q1948" i="3"/>
  <c r="P1948" i="3" a="1"/>
  <c r="P1948" i="3" s="1"/>
  <c r="W1948" i="3"/>
  <c r="F1948" i="3" a="1"/>
  <c r="F1948" i="3" s="1"/>
  <c r="K1948" i="3"/>
  <c r="G1948" i="3" a="1"/>
  <c r="G1948" i="3" s="1"/>
  <c r="D1948" i="3"/>
  <c r="S1948" i="3"/>
  <c r="B1949" i="3"/>
  <c r="R1948" i="3" s="1"/>
  <c r="O112" i="3"/>
  <c r="D113" i="3"/>
  <c r="X113" i="3"/>
  <c r="I113" i="3" a="1"/>
  <c r="I113" i="3" s="1"/>
  <c r="H113" i="3" s="1"/>
  <c r="G113" i="3" s="1" a="1"/>
  <c r="G113" i="3" s="1"/>
  <c r="S113" i="3"/>
  <c r="C113" i="3"/>
  <c r="F113" i="3" a="1"/>
  <c r="F113" i="3" s="1"/>
  <c r="J113" i="3"/>
  <c r="B114" i="3"/>
  <c r="E113" i="3"/>
  <c r="P112" i="3" a="1"/>
  <c r="P112" i="3" s="1"/>
  <c r="T111" i="3"/>
  <c r="B84" i="6" a="1"/>
  <c r="B84" i="6" s="1"/>
  <c r="C83" i="6" a="1"/>
  <c r="C83" i="6" s="1"/>
  <c r="B1950" i="3" l="1"/>
  <c r="K1949" i="3"/>
  <c r="F1949" i="3" a="1"/>
  <c r="F1949" i="3" s="1"/>
  <c r="U1949" i="3" s="1"/>
  <c r="X1949" i="3"/>
  <c r="J1949" i="3"/>
  <c r="E1949" i="3"/>
  <c r="V1949" i="3"/>
  <c r="O1949" i="3"/>
  <c r="I1949" i="3" a="1"/>
  <c r="I1949" i="3" s="1"/>
  <c r="C1949" i="3"/>
  <c r="H1949" i="3"/>
  <c r="D1949" i="3"/>
  <c r="W1949" i="3"/>
  <c r="S1949" i="3"/>
  <c r="G1949" i="3" a="1"/>
  <c r="G1949" i="3" s="1"/>
  <c r="T112" i="3"/>
  <c r="Q112" i="3"/>
  <c r="U112" i="3" s="1"/>
  <c r="B115" i="3"/>
  <c r="D114" i="3"/>
  <c r="X114" i="3"/>
  <c r="E114" i="3"/>
  <c r="I114" i="3" a="1"/>
  <c r="I114" i="3" s="1"/>
  <c r="H114" i="3" s="1"/>
  <c r="G114" i="3" s="1" a="1"/>
  <c r="G114" i="3" s="1"/>
  <c r="S114" i="3"/>
  <c r="C114" i="3"/>
  <c r="F114" i="3" a="1"/>
  <c r="F114" i="3" s="1"/>
  <c r="J114" i="3"/>
  <c r="B85" i="6" a="1"/>
  <c r="B85" i="6" s="1"/>
  <c r="C84" i="6" a="1"/>
  <c r="C84" i="6" s="1"/>
  <c r="N113" i="3"/>
  <c r="N114" i="3"/>
  <c r="N1949" i="3" l="1"/>
  <c r="Q1949" i="3"/>
  <c r="V1950" i="3"/>
  <c r="O1950" i="3"/>
  <c r="I1950" i="3" a="1"/>
  <c r="I1950" i="3" s="1"/>
  <c r="C1950" i="3"/>
  <c r="U1950" i="3"/>
  <c r="N1950" i="3"/>
  <c r="H1950" i="3"/>
  <c r="X1950" i="3"/>
  <c r="J1950" i="3"/>
  <c r="E1950" i="3"/>
  <c r="B1951" i="3"/>
  <c r="R1950" i="3" s="1"/>
  <c r="G1950" i="3" a="1"/>
  <c r="G1950" i="3" s="1"/>
  <c r="W1950" i="3"/>
  <c r="F1950" i="3" a="1"/>
  <c r="F1950" i="3" s="1"/>
  <c r="Q1950" i="3" s="1"/>
  <c r="S1950" i="3"/>
  <c r="D1950" i="3"/>
  <c r="P1950" i="3" a="1"/>
  <c r="P1950" i="3" s="1"/>
  <c r="K1950" i="3"/>
  <c r="P1949" i="3" a="1"/>
  <c r="P1949" i="3" s="1"/>
  <c r="T1949" i="3"/>
  <c r="R1949" i="3"/>
  <c r="O114" i="3"/>
  <c r="O113" i="3"/>
  <c r="P113" i="3" s="1" a="1"/>
  <c r="P113" i="3" s="1"/>
  <c r="S115" i="3"/>
  <c r="F115" i="3" a="1"/>
  <c r="F115" i="3" s="1"/>
  <c r="B116" i="3"/>
  <c r="E115" i="3"/>
  <c r="D115" i="3"/>
  <c r="X115" i="3"/>
  <c r="J115" i="3"/>
  <c r="I115" i="3" a="1"/>
  <c r="I115" i="3" s="1"/>
  <c r="H115" i="3" s="1"/>
  <c r="G115" i="3" s="1" a="1"/>
  <c r="G115" i="3" s="1"/>
  <c r="C115" i="3"/>
  <c r="P114" i="3" a="1"/>
  <c r="P114" i="3" s="1"/>
  <c r="Q114" i="3" s="1"/>
  <c r="U114" i="3" s="1"/>
  <c r="B86" i="6" a="1"/>
  <c r="B86" i="6" s="1"/>
  <c r="C85" i="6" a="1"/>
  <c r="C85" i="6" s="1"/>
  <c r="N115" i="3"/>
  <c r="T1950" i="3" l="1"/>
  <c r="B1952" i="3"/>
  <c r="K1951" i="3"/>
  <c r="F1951" i="3" a="1"/>
  <c r="F1951" i="3" s="1"/>
  <c r="Q1951" i="3" s="1"/>
  <c r="X1951" i="3"/>
  <c r="J1951" i="3"/>
  <c r="E1951" i="3"/>
  <c r="V1951" i="3"/>
  <c r="O1951" i="3"/>
  <c r="I1951" i="3" a="1"/>
  <c r="I1951" i="3" s="1"/>
  <c r="C1951" i="3"/>
  <c r="S1951" i="3"/>
  <c r="W1951" i="3"/>
  <c r="G1951" i="3" a="1"/>
  <c r="G1951" i="3" s="1"/>
  <c r="H1951" i="3"/>
  <c r="D1951" i="3"/>
  <c r="O115" i="3"/>
  <c r="F116" i="3" a="1"/>
  <c r="F116" i="3" s="1"/>
  <c r="J116" i="3"/>
  <c r="E116" i="3"/>
  <c r="I116" i="3" a="1"/>
  <c r="I116" i="3" s="1"/>
  <c r="H116" i="3" s="1"/>
  <c r="G116" i="3" s="1" a="1"/>
  <c r="G116" i="3" s="1"/>
  <c r="B117" i="3"/>
  <c r="S116" i="3"/>
  <c r="C116" i="3"/>
  <c r="D116" i="3"/>
  <c r="X116" i="3"/>
  <c r="P115" i="3" a="1"/>
  <c r="P115" i="3" s="1"/>
  <c r="Q115" i="3" s="1"/>
  <c r="U115" i="3" s="1"/>
  <c r="T114" i="3"/>
  <c r="Q113" i="3"/>
  <c r="U113" i="3" s="1"/>
  <c r="T113" i="3"/>
  <c r="B87" i="6" a="1"/>
  <c r="B87" i="6" s="1"/>
  <c r="C86" i="6" a="1"/>
  <c r="C86" i="6" s="1"/>
  <c r="V1952" i="3" l="1"/>
  <c r="O1952" i="3"/>
  <c r="I1952" i="3" a="1"/>
  <c r="I1952" i="3" s="1"/>
  <c r="C1952" i="3"/>
  <c r="U1952" i="3"/>
  <c r="N1952" i="3"/>
  <c r="H1952" i="3"/>
  <c r="T1952" i="3"/>
  <c r="X1952" i="3"/>
  <c r="J1952" i="3"/>
  <c r="E1952" i="3"/>
  <c r="K1952" i="3"/>
  <c r="W1952" i="3"/>
  <c r="F1952" i="3" a="1"/>
  <c r="F1952" i="3" s="1"/>
  <c r="Q1952" i="3" s="1"/>
  <c r="P1952" i="3" a="1"/>
  <c r="P1952" i="3" s="1"/>
  <c r="G1952" i="3" a="1"/>
  <c r="G1952" i="3" s="1"/>
  <c r="D1952" i="3"/>
  <c r="S1952" i="3"/>
  <c r="B1953" i="3"/>
  <c r="R1952" i="3" s="1"/>
  <c r="N1951" i="3"/>
  <c r="T1951" i="3"/>
  <c r="U1951" i="3"/>
  <c r="P1951" i="3" a="1"/>
  <c r="P1951" i="3" s="1"/>
  <c r="R1951" i="3"/>
  <c r="T115" i="3"/>
  <c r="J117" i="3"/>
  <c r="E117" i="3"/>
  <c r="I117" i="3" a="1"/>
  <c r="I117" i="3" s="1"/>
  <c r="H117" i="3" s="1"/>
  <c r="G117" i="3" s="1" a="1"/>
  <c r="G117" i="3" s="1"/>
  <c r="B118" i="3"/>
  <c r="S117" i="3"/>
  <c r="C117" i="3"/>
  <c r="D117" i="3"/>
  <c r="X117" i="3"/>
  <c r="F117" i="3" a="1"/>
  <c r="F117" i="3" s="1"/>
  <c r="B88" i="6" a="1"/>
  <c r="B88" i="6" s="1"/>
  <c r="C87" i="6" a="1"/>
  <c r="C87" i="6" s="1"/>
  <c r="N116" i="3"/>
  <c r="B1954" i="3" l="1"/>
  <c r="K1953" i="3"/>
  <c r="F1953" i="3" a="1"/>
  <c r="F1953" i="3" s="1"/>
  <c r="P1953" i="3" s="1" a="1"/>
  <c r="P1953" i="3" s="1"/>
  <c r="X1953" i="3"/>
  <c r="J1953" i="3"/>
  <c r="E1953" i="3"/>
  <c r="V1953" i="3"/>
  <c r="O1953" i="3"/>
  <c r="I1953" i="3" a="1"/>
  <c r="I1953" i="3" s="1"/>
  <c r="C1953" i="3"/>
  <c r="H1953" i="3"/>
  <c r="W1953" i="3"/>
  <c r="G1953" i="3" a="1"/>
  <c r="G1953" i="3" s="1"/>
  <c r="D1953" i="3"/>
  <c r="S1953" i="3"/>
  <c r="N1953" i="3"/>
  <c r="O116" i="3"/>
  <c r="P116" i="3" s="1" a="1"/>
  <c r="P116" i="3" s="1"/>
  <c r="S118" i="3"/>
  <c r="I118" i="3" a="1"/>
  <c r="I118" i="3" s="1"/>
  <c r="H118" i="3" s="1"/>
  <c r="G118" i="3" s="1" a="1"/>
  <c r="G118" i="3" s="1"/>
  <c r="J118" i="3"/>
  <c r="E118" i="3"/>
  <c r="D118" i="3"/>
  <c r="C118" i="3"/>
  <c r="F118" i="3" a="1"/>
  <c r="F118" i="3" s="1"/>
  <c r="B119" i="3"/>
  <c r="X118" i="3"/>
  <c r="B89" i="6" a="1"/>
  <c r="B89" i="6" s="1"/>
  <c r="C88" i="6" a="1"/>
  <c r="C88" i="6" s="1"/>
  <c r="N117" i="3"/>
  <c r="T1953" i="3" l="1"/>
  <c r="Q1953" i="3"/>
  <c r="U1953" i="3"/>
  <c r="V1954" i="3"/>
  <c r="O1954" i="3"/>
  <c r="I1954" i="3" a="1"/>
  <c r="I1954" i="3" s="1"/>
  <c r="C1954" i="3"/>
  <c r="U1954" i="3"/>
  <c r="H1954" i="3"/>
  <c r="X1954" i="3"/>
  <c r="J1954" i="3"/>
  <c r="E1954" i="3"/>
  <c r="S1954" i="3"/>
  <c r="D1954" i="3"/>
  <c r="Q1954" i="3"/>
  <c r="P1954" i="3" a="1"/>
  <c r="P1954" i="3" s="1"/>
  <c r="K1954" i="3"/>
  <c r="B1955" i="3"/>
  <c r="R1954" i="3" s="1"/>
  <c r="G1954" i="3" a="1"/>
  <c r="G1954" i="3" s="1"/>
  <c r="F1954" i="3" a="1"/>
  <c r="F1954" i="3" s="1"/>
  <c r="N1954" i="3" s="1"/>
  <c r="W1954" i="3"/>
  <c r="R1953" i="3"/>
  <c r="O117" i="3"/>
  <c r="P117" i="3" s="1" a="1"/>
  <c r="P117" i="3" s="1"/>
  <c r="F119" i="3" a="1"/>
  <c r="F119" i="3" s="1"/>
  <c r="D119" i="3"/>
  <c r="X119" i="3"/>
  <c r="C119" i="3"/>
  <c r="I119" i="3" a="1"/>
  <c r="I119" i="3" s="1"/>
  <c r="H119" i="3" s="1"/>
  <c r="G119" i="3" s="1" a="1"/>
  <c r="G119" i="3" s="1"/>
  <c r="S119" i="3"/>
  <c r="J119" i="3"/>
  <c r="B120" i="3"/>
  <c r="E119" i="3"/>
  <c r="Q116" i="3"/>
  <c r="U116" i="3" s="1"/>
  <c r="T116" i="3"/>
  <c r="B90" i="6" a="1"/>
  <c r="B90" i="6" s="1"/>
  <c r="C89" i="6" a="1"/>
  <c r="C89" i="6" s="1"/>
  <c r="N118" i="3"/>
  <c r="T1954" i="3" l="1"/>
  <c r="B1956" i="3"/>
  <c r="K1955" i="3"/>
  <c r="F1955" i="3" a="1"/>
  <c r="F1955" i="3" s="1"/>
  <c r="N1955" i="3" s="1"/>
  <c r="X1955" i="3"/>
  <c r="J1955" i="3"/>
  <c r="E1955" i="3"/>
  <c r="V1955" i="3"/>
  <c r="O1955" i="3"/>
  <c r="I1955" i="3" a="1"/>
  <c r="I1955" i="3" s="1"/>
  <c r="C1955" i="3"/>
  <c r="W1955" i="3"/>
  <c r="G1955" i="3" a="1"/>
  <c r="G1955" i="3" s="1"/>
  <c r="S1955" i="3"/>
  <c r="H1955" i="3"/>
  <c r="D1955" i="3"/>
  <c r="O118" i="3"/>
  <c r="P118" i="3" s="1" a="1"/>
  <c r="P118" i="3" s="1"/>
  <c r="E120" i="3"/>
  <c r="B121" i="3"/>
  <c r="D120" i="3"/>
  <c r="S120" i="3"/>
  <c r="F120" i="3" a="1"/>
  <c r="F120" i="3" s="1"/>
  <c r="I120" i="3" a="1"/>
  <c r="I120" i="3" s="1"/>
  <c r="H120" i="3" s="1"/>
  <c r="G120" i="3" s="1" a="1"/>
  <c r="G120" i="3" s="1"/>
  <c r="C120" i="3"/>
  <c r="J120" i="3"/>
  <c r="X120" i="3"/>
  <c r="Q117" i="3"/>
  <c r="U117" i="3" s="1"/>
  <c r="T117" i="3"/>
  <c r="B91" i="6" a="1"/>
  <c r="B91" i="6" s="1"/>
  <c r="C90" i="6" a="1"/>
  <c r="C90" i="6" s="1"/>
  <c r="N119" i="3"/>
  <c r="N120" i="3"/>
  <c r="P1955" i="3" l="1" a="1"/>
  <c r="P1955" i="3" s="1"/>
  <c r="V1956" i="3"/>
  <c r="O1956" i="3"/>
  <c r="I1956" i="3" a="1"/>
  <c r="I1956" i="3" s="1"/>
  <c r="C1956" i="3"/>
  <c r="U1956" i="3"/>
  <c r="N1956" i="3"/>
  <c r="H1956" i="3"/>
  <c r="X1956" i="3"/>
  <c r="J1956" i="3"/>
  <c r="E1956" i="3"/>
  <c r="B1957" i="3"/>
  <c r="G1956" i="3" a="1"/>
  <c r="G1956" i="3" s="1"/>
  <c r="W1956" i="3"/>
  <c r="F1956" i="3" a="1"/>
  <c r="F1956" i="3" s="1"/>
  <c r="T1956" i="3" s="1"/>
  <c r="Q1956" i="3"/>
  <c r="P1956" i="3" a="1"/>
  <c r="P1956" i="3" s="1"/>
  <c r="K1956" i="3"/>
  <c r="D1956" i="3"/>
  <c r="S1956" i="3"/>
  <c r="T1955" i="3"/>
  <c r="U1955" i="3"/>
  <c r="Q1955" i="3"/>
  <c r="R1955" i="3"/>
  <c r="O120" i="3"/>
  <c r="O119" i="3"/>
  <c r="P119" i="3" s="1" a="1"/>
  <c r="P119" i="3" s="1"/>
  <c r="J121" i="3"/>
  <c r="E121" i="3"/>
  <c r="B122" i="3"/>
  <c r="D121" i="3"/>
  <c r="X121" i="3"/>
  <c r="F121" i="3" a="1"/>
  <c r="F121" i="3" s="1"/>
  <c r="I121" i="3" a="1"/>
  <c r="I121" i="3" s="1"/>
  <c r="H121" i="3" s="1"/>
  <c r="G121" i="3" s="1" a="1"/>
  <c r="G121" i="3" s="1"/>
  <c r="S121" i="3"/>
  <c r="C121" i="3"/>
  <c r="P120" i="3" a="1"/>
  <c r="P120" i="3" s="1"/>
  <c r="T120" i="3" s="1"/>
  <c r="Q118" i="3"/>
  <c r="U118" i="3" s="1"/>
  <c r="T118" i="3"/>
  <c r="B92" i="6" a="1"/>
  <c r="B92" i="6" s="1"/>
  <c r="C91" i="6" a="1"/>
  <c r="C91" i="6" s="1"/>
  <c r="N121" i="3"/>
  <c r="B1958" i="3" l="1"/>
  <c r="K1957" i="3"/>
  <c r="F1957" i="3" a="1"/>
  <c r="F1957" i="3" s="1"/>
  <c r="P1957" i="3" s="1" a="1"/>
  <c r="P1957" i="3" s="1"/>
  <c r="X1957" i="3"/>
  <c r="J1957" i="3"/>
  <c r="E1957" i="3"/>
  <c r="V1957" i="3"/>
  <c r="O1957" i="3"/>
  <c r="I1957" i="3" a="1"/>
  <c r="I1957" i="3" s="1"/>
  <c r="C1957" i="3"/>
  <c r="U1957" i="3"/>
  <c r="D1957" i="3"/>
  <c r="S1957" i="3"/>
  <c r="H1957" i="3"/>
  <c r="W1957" i="3"/>
  <c r="N1957" i="3"/>
  <c r="G1957" i="3" a="1"/>
  <c r="G1957" i="3" s="1"/>
  <c r="R1956" i="3"/>
  <c r="O121" i="3"/>
  <c r="E122" i="3"/>
  <c r="I122" i="3" a="1"/>
  <c r="I122" i="3" s="1"/>
  <c r="H122" i="3" s="1"/>
  <c r="G122" i="3" s="1" a="1"/>
  <c r="G122" i="3" s="1"/>
  <c r="B123" i="3"/>
  <c r="D122" i="3"/>
  <c r="J122" i="3"/>
  <c r="X122" i="3"/>
  <c r="S122" i="3"/>
  <c r="C122" i="3"/>
  <c r="F122" i="3" a="1"/>
  <c r="F122" i="3" s="1"/>
  <c r="P121" i="3" a="1"/>
  <c r="P121" i="3" s="1"/>
  <c r="Q120" i="3"/>
  <c r="U120" i="3" s="1"/>
  <c r="Q119" i="3"/>
  <c r="U119" i="3" s="1"/>
  <c r="T119" i="3"/>
  <c r="T121" i="3"/>
  <c r="Q121" i="3"/>
  <c r="U121" i="3" s="1"/>
  <c r="B93" i="6" a="1"/>
  <c r="B93" i="6" s="1"/>
  <c r="C92" i="6" a="1"/>
  <c r="C92" i="6" s="1"/>
  <c r="T1957" i="3" l="1"/>
  <c r="Q1957" i="3"/>
  <c r="V1958" i="3"/>
  <c r="O1958" i="3"/>
  <c r="I1958" i="3" a="1"/>
  <c r="I1958" i="3" s="1"/>
  <c r="C1958" i="3"/>
  <c r="H1958" i="3"/>
  <c r="R1958" i="3"/>
  <c r="X1958" i="3"/>
  <c r="J1958" i="3"/>
  <c r="E1958" i="3"/>
  <c r="K1958" i="3"/>
  <c r="B1959" i="3"/>
  <c r="G1958" i="3" a="1"/>
  <c r="G1958" i="3" s="1"/>
  <c r="S1958" i="3"/>
  <c r="D1958" i="3"/>
  <c r="F1958" i="3" a="1"/>
  <c r="F1958" i="3" s="1"/>
  <c r="P1958" i="3" s="1" a="1"/>
  <c r="P1958" i="3" s="1"/>
  <c r="W1958" i="3"/>
  <c r="R1957" i="3"/>
  <c r="F123" i="3" a="1"/>
  <c r="F123" i="3" s="1"/>
  <c r="J123" i="3"/>
  <c r="B124" i="3"/>
  <c r="E123" i="3"/>
  <c r="I123" i="3" a="1"/>
  <c r="I123" i="3" s="1"/>
  <c r="H123" i="3" s="1"/>
  <c r="G123" i="3" s="1" a="1"/>
  <c r="G123" i="3" s="1"/>
  <c r="C123" i="3"/>
  <c r="D123" i="3"/>
  <c r="X123" i="3"/>
  <c r="S123" i="3"/>
  <c r="C93" i="6" a="1"/>
  <c r="C93" i="6" s="1"/>
  <c r="B94" i="6" a="1"/>
  <c r="B94" i="6" s="1"/>
  <c r="N122" i="3"/>
  <c r="Q1958" i="3" l="1"/>
  <c r="U1958" i="3"/>
  <c r="B1960" i="3"/>
  <c r="K1959" i="3"/>
  <c r="F1959" i="3" a="1"/>
  <c r="F1959" i="3" s="1"/>
  <c r="T1959" i="3" s="1"/>
  <c r="X1959" i="3"/>
  <c r="J1959" i="3"/>
  <c r="E1959" i="3"/>
  <c r="V1959" i="3"/>
  <c r="O1959" i="3"/>
  <c r="I1959" i="3" a="1"/>
  <c r="I1959" i="3" s="1"/>
  <c r="C1959" i="3"/>
  <c r="H1959" i="3"/>
  <c r="W1959" i="3"/>
  <c r="G1959" i="3" a="1"/>
  <c r="G1959" i="3" s="1"/>
  <c r="S1959" i="3"/>
  <c r="D1959" i="3"/>
  <c r="N1958" i="3"/>
  <c r="T1958" i="3"/>
  <c r="O122" i="3"/>
  <c r="P122" i="3" s="1" a="1"/>
  <c r="P122" i="3" s="1"/>
  <c r="X124" i="3"/>
  <c r="I124" i="3" a="1"/>
  <c r="I124" i="3" s="1"/>
  <c r="H124" i="3" s="1"/>
  <c r="G124" i="3" s="1" a="1"/>
  <c r="G124" i="3" s="1"/>
  <c r="S124" i="3"/>
  <c r="C124" i="3"/>
  <c r="F124" i="3" a="1"/>
  <c r="F124" i="3" s="1"/>
  <c r="J124" i="3"/>
  <c r="E124" i="3"/>
  <c r="D124" i="3"/>
  <c r="B125" i="3"/>
  <c r="C94" i="6" a="1"/>
  <c r="C94" i="6" s="1"/>
  <c r="B95" i="6" a="1"/>
  <c r="B95" i="6" s="1"/>
  <c r="N123" i="3"/>
  <c r="V1960" i="3" l="1"/>
  <c r="O1960" i="3"/>
  <c r="I1960" i="3" a="1"/>
  <c r="I1960" i="3" s="1"/>
  <c r="C1960" i="3"/>
  <c r="H1960" i="3"/>
  <c r="X1960" i="3"/>
  <c r="J1960" i="3"/>
  <c r="E1960" i="3"/>
  <c r="W1960" i="3"/>
  <c r="F1960" i="3" a="1"/>
  <c r="F1960" i="3" s="1"/>
  <c r="N1960" i="3" s="1"/>
  <c r="S1960" i="3"/>
  <c r="D1960" i="3"/>
  <c r="K1960" i="3"/>
  <c r="G1960" i="3" a="1"/>
  <c r="G1960" i="3" s="1"/>
  <c r="B1961" i="3"/>
  <c r="U1959" i="3"/>
  <c r="Q1959" i="3"/>
  <c r="R1959" i="3"/>
  <c r="P1959" i="3" a="1"/>
  <c r="P1959" i="3" s="1"/>
  <c r="N1959" i="3"/>
  <c r="O123" i="3"/>
  <c r="P123" i="3" s="1" a="1"/>
  <c r="P123" i="3" s="1"/>
  <c r="D125" i="3"/>
  <c r="X125" i="3"/>
  <c r="I125" i="3" a="1"/>
  <c r="I125" i="3" s="1"/>
  <c r="H125" i="3" s="1"/>
  <c r="G125" i="3" s="1" a="1"/>
  <c r="G125" i="3" s="1"/>
  <c r="E125" i="3"/>
  <c r="S125" i="3"/>
  <c r="C125" i="3"/>
  <c r="F125" i="3" a="1"/>
  <c r="F125" i="3" s="1"/>
  <c r="J125" i="3"/>
  <c r="B126" i="3"/>
  <c r="T122" i="3"/>
  <c r="Q122" i="3"/>
  <c r="U122" i="3" s="1"/>
  <c r="C95" i="6" a="1"/>
  <c r="C95" i="6" s="1"/>
  <c r="B96" i="6" a="1"/>
  <c r="B96" i="6" s="1"/>
  <c r="N124" i="3"/>
  <c r="U1960" i="3" l="1"/>
  <c r="B1962" i="3"/>
  <c r="K1961" i="3"/>
  <c r="F1961" i="3" a="1"/>
  <c r="F1961" i="3" s="1"/>
  <c r="P1961" i="3" s="1" a="1"/>
  <c r="P1961" i="3" s="1"/>
  <c r="X1961" i="3"/>
  <c r="J1961" i="3"/>
  <c r="E1961" i="3"/>
  <c r="V1961" i="3"/>
  <c r="O1961" i="3"/>
  <c r="I1961" i="3" a="1"/>
  <c r="I1961" i="3" s="1"/>
  <c r="C1961" i="3"/>
  <c r="H1961" i="3"/>
  <c r="D1961" i="3"/>
  <c r="W1961" i="3"/>
  <c r="S1961" i="3"/>
  <c r="G1961" i="3" a="1"/>
  <c r="G1961" i="3" s="1"/>
  <c r="Q1960" i="3"/>
  <c r="P1960" i="3" a="1"/>
  <c r="P1960" i="3" s="1"/>
  <c r="R1960" i="3"/>
  <c r="T1960" i="3"/>
  <c r="O124" i="3"/>
  <c r="P124" i="3" s="1" a="1"/>
  <c r="P124" i="3" s="1"/>
  <c r="X126" i="3"/>
  <c r="I126" i="3" a="1"/>
  <c r="I126" i="3" s="1"/>
  <c r="H126" i="3" s="1"/>
  <c r="G126" i="3" s="1" a="1"/>
  <c r="G126" i="3" s="1"/>
  <c r="S126" i="3"/>
  <c r="C126" i="3"/>
  <c r="D126" i="3"/>
  <c r="F126" i="3" a="1"/>
  <c r="F126" i="3" s="1"/>
  <c r="E126" i="3"/>
  <c r="B127" i="3"/>
  <c r="J126" i="3"/>
  <c r="Q123" i="3"/>
  <c r="U123" i="3" s="1"/>
  <c r="T123" i="3"/>
  <c r="C96" i="6" a="1"/>
  <c r="C96" i="6" s="1"/>
  <c r="B97" i="6" a="1"/>
  <c r="B97" i="6" s="1"/>
  <c r="N125" i="3"/>
  <c r="N126" i="3"/>
  <c r="Q1961" i="3" l="1"/>
  <c r="V1962" i="3"/>
  <c r="O1962" i="3"/>
  <c r="I1962" i="3" a="1"/>
  <c r="I1962" i="3" s="1"/>
  <c r="C1962" i="3"/>
  <c r="H1962" i="3"/>
  <c r="X1962" i="3"/>
  <c r="J1962" i="3"/>
  <c r="E1962" i="3"/>
  <c r="K1962" i="3"/>
  <c r="B1963" i="3"/>
  <c r="R1962" i="3" s="1"/>
  <c r="G1962" i="3" a="1"/>
  <c r="G1962" i="3" s="1"/>
  <c r="S1962" i="3"/>
  <c r="D1962" i="3"/>
  <c r="F1962" i="3" a="1"/>
  <c r="F1962" i="3" s="1"/>
  <c r="T1962" i="3" s="1"/>
  <c r="W1962" i="3"/>
  <c r="N1961" i="3"/>
  <c r="R1961" i="3"/>
  <c r="T1961" i="3"/>
  <c r="U1961" i="3"/>
  <c r="O126" i="3"/>
  <c r="P126" i="3" s="1" a="1"/>
  <c r="P126" i="3" s="1"/>
  <c r="O125" i="3"/>
  <c r="P125" i="3" s="1" a="1"/>
  <c r="P125" i="3" s="1"/>
  <c r="X127" i="3"/>
  <c r="I127" i="3" a="1"/>
  <c r="I127" i="3" s="1"/>
  <c r="H127" i="3" s="1"/>
  <c r="G127" i="3" s="1" a="1"/>
  <c r="G127" i="3" s="1"/>
  <c r="C127" i="3"/>
  <c r="J127" i="3"/>
  <c r="E127" i="3"/>
  <c r="D127" i="3"/>
  <c r="S127" i="3"/>
  <c r="F127" i="3" a="1"/>
  <c r="F127" i="3" s="1"/>
  <c r="B128" i="3"/>
  <c r="Q124" i="3"/>
  <c r="U124" i="3" s="1"/>
  <c r="T124" i="3"/>
  <c r="C97" i="6" a="1"/>
  <c r="C97" i="6" s="1"/>
  <c r="B98" i="6" a="1"/>
  <c r="B98" i="6" s="1"/>
  <c r="N1962" i="3" l="1"/>
  <c r="P1962" i="3" a="1"/>
  <c r="P1962" i="3" s="1"/>
  <c r="U1962" i="3"/>
  <c r="Q1962" i="3"/>
  <c r="B1964" i="3"/>
  <c r="R1963" i="3" s="1"/>
  <c r="Q1963" i="3"/>
  <c r="K1963" i="3"/>
  <c r="F1963" i="3" a="1"/>
  <c r="F1963" i="3" s="1"/>
  <c r="N1963" i="3" s="1"/>
  <c r="X1963" i="3"/>
  <c r="J1963" i="3"/>
  <c r="E1963" i="3"/>
  <c r="V1963" i="3"/>
  <c r="O1963" i="3"/>
  <c r="I1963" i="3" a="1"/>
  <c r="I1963" i="3" s="1"/>
  <c r="C1963" i="3"/>
  <c r="W1963" i="3"/>
  <c r="G1963" i="3" a="1"/>
  <c r="G1963" i="3" s="1"/>
  <c r="U1963" i="3"/>
  <c r="D1963" i="3"/>
  <c r="S1963" i="3"/>
  <c r="H1963" i="3"/>
  <c r="Q126" i="3"/>
  <c r="U126" i="3" s="1"/>
  <c r="T126" i="3"/>
  <c r="E128" i="3"/>
  <c r="B129" i="3"/>
  <c r="D128" i="3"/>
  <c r="I128" i="3" a="1"/>
  <c r="I128" i="3" s="1"/>
  <c r="H128" i="3" s="1"/>
  <c r="G128" i="3" s="1" a="1"/>
  <c r="G128" i="3" s="1"/>
  <c r="F128" i="3" a="1"/>
  <c r="F128" i="3" s="1"/>
  <c r="X128" i="3"/>
  <c r="J128" i="3"/>
  <c r="S128" i="3"/>
  <c r="C128" i="3"/>
  <c r="T125" i="3"/>
  <c r="Q125" i="3"/>
  <c r="U125" i="3" s="1"/>
  <c r="C98" i="6" a="1"/>
  <c r="C98" i="6" s="1"/>
  <c r="B99" i="6" a="1"/>
  <c r="B99" i="6" s="1"/>
  <c r="N127" i="3"/>
  <c r="V1964" i="3" l="1"/>
  <c r="O1964" i="3"/>
  <c r="I1964" i="3" a="1"/>
  <c r="I1964" i="3" s="1"/>
  <c r="C1964" i="3"/>
  <c r="U1964" i="3"/>
  <c r="N1964" i="3"/>
  <c r="H1964" i="3"/>
  <c r="T1964" i="3"/>
  <c r="X1964" i="3"/>
  <c r="J1964" i="3"/>
  <c r="E1964" i="3"/>
  <c r="Q1964" i="3"/>
  <c r="P1964" i="3" a="1"/>
  <c r="P1964" i="3" s="1"/>
  <c r="W1964" i="3"/>
  <c r="F1964" i="3" a="1"/>
  <c r="F1964" i="3" s="1"/>
  <c r="S1964" i="3"/>
  <c r="K1964" i="3"/>
  <c r="G1964" i="3" a="1"/>
  <c r="G1964" i="3" s="1"/>
  <c r="D1964" i="3"/>
  <c r="B1965" i="3"/>
  <c r="R1964" i="3" s="1"/>
  <c r="P1963" i="3" a="1"/>
  <c r="P1963" i="3" s="1"/>
  <c r="T1963" i="3"/>
  <c r="O127" i="3"/>
  <c r="P127" i="3" s="1" a="1"/>
  <c r="P127" i="3" s="1"/>
  <c r="D129" i="3"/>
  <c r="X129" i="3"/>
  <c r="I129" i="3" a="1"/>
  <c r="I129" i="3" s="1"/>
  <c r="H129" i="3" s="1"/>
  <c r="G129" i="3" s="1" a="1"/>
  <c r="G129" i="3" s="1"/>
  <c r="F129" i="3" a="1"/>
  <c r="F129" i="3" s="1"/>
  <c r="S129" i="3"/>
  <c r="C129" i="3"/>
  <c r="J129" i="3"/>
  <c r="B130" i="3"/>
  <c r="E129" i="3"/>
  <c r="C99" i="6" a="1"/>
  <c r="C99" i="6" s="1"/>
  <c r="B100" i="6" a="1"/>
  <c r="B100" i="6" s="1"/>
  <c r="N128" i="3"/>
  <c r="N129" i="3"/>
  <c r="V1965" i="3" l="1"/>
  <c r="O1965" i="3"/>
  <c r="I1965" i="3" a="1"/>
  <c r="I1965" i="3" s="1"/>
  <c r="H1965" i="3"/>
  <c r="X1965" i="3"/>
  <c r="J1965" i="3"/>
  <c r="E1965" i="3"/>
  <c r="S1965" i="3"/>
  <c r="G1965" i="3" a="1"/>
  <c r="G1965" i="3" s="1"/>
  <c r="R1965" i="3"/>
  <c r="F1965" i="3" a="1"/>
  <c r="F1965" i="3" s="1"/>
  <c r="P1965" i="3" s="1" a="1"/>
  <c r="P1965" i="3" s="1"/>
  <c r="C1965" i="3"/>
  <c r="B1966" i="3"/>
  <c r="K1965" i="3"/>
  <c r="W1965" i="3"/>
  <c r="D1965" i="3"/>
  <c r="O129" i="3"/>
  <c r="P129" i="3" s="1" a="1"/>
  <c r="P129" i="3" s="1"/>
  <c r="Q129" i="3" s="1"/>
  <c r="O128" i="3"/>
  <c r="P128" i="3" s="1" a="1"/>
  <c r="P128" i="3" s="1"/>
  <c r="D130" i="3"/>
  <c r="X130" i="3"/>
  <c r="I130" i="3" a="1"/>
  <c r="I130" i="3" s="1"/>
  <c r="H130" i="3" s="1"/>
  <c r="G130" i="3" s="1" a="1"/>
  <c r="G130" i="3" s="1"/>
  <c r="S130" i="3"/>
  <c r="C130" i="3"/>
  <c r="F130" i="3" a="1"/>
  <c r="F130" i="3" s="1"/>
  <c r="E130" i="3"/>
  <c r="B131" i="3"/>
  <c r="J130" i="3"/>
  <c r="Q127" i="3"/>
  <c r="U127" i="3" s="1"/>
  <c r="T127" i="3"/>
  <c r="B101" i="6" a="1"/>
  <c r="B101" i="6" s="1"/>
  <c r="C100" i="6" a="1"/>
  <c r="C100" i="6" s="1"/>
  <c r="N130" i="3"/>
  <c r="Q1965" i="3" l="1"/>
  <c r="N1965" i="3"/>
  <c r="U1965" i="3"/>
  <c r="T1965" i="3"/>
  <c r="S1966" i="3"/>
  <c r="G1966" i="3" a="1"/>
  <c r="G1966" i="3" s="1"/>
  <c r="R1966" i="3"/>
  <c r="B1967" i="3"/>
  <c r="K1966" i="3"/>
  <c r="F1966" i="3" a="1"/>
  <c r="F1966" i="3" s="1"/>
  <c r="P1966" i="3" s="1" a="1"/>
  <c r="P1966" i="3" s="1"/>
  <c r="X1966" i="3"/>
  <c r="J1966" i="3"/>
  <c r="E1966" i="3"/>
  <c r="W1966" i="3"/>
  <c r="O1966" i="3"/>
  <c r="N1966" i="3"/>
  <c r="I1966" i="3" a="1"/>
  <c r="I1966" i="3" s="1"/>
  <c r="D1966" i="3"/>
  <c r="V1966" i="3"/>
  <c r="H1966" i="3"/>
  <c r="C1966" i="3"/>
  <c r="U129" i="3"/>
  <c r="O130" i="3"/>
  <c r="S131" i="3"/>
  <c r="J131" i="3"/>
  <c r="F131" i="3" a="1"/>
  <c r="F131" i="3" s="1"/>
  <c r="D131" i="3"/>
  <c r="C131" i="3"/>
  <c r="B132" i="3"/>
  <c r="E131" i="3"/>
  <c r="X131" i="3"/>
  <c r="I131" i="3" a="1"/>
  <c r="I131" i="3" s="1"/>
  <c r="H131" i="3" s="1"/>
  <c r="G131" i="3" s="1" a="1"/>
  <c r="G131" i="3" s="1"/>
  <c r="P130" i="3" a="1"/>
  <c r="P130" i="3" s="1"/>
  <c r="Q130" i="3" s="1"/>
  <c r="U130" i="3" s="1"/>
  <c r="T129" i="3"/>
  <c r="T130" i="3"/>
  <c r="Q128" i="3"/>
  <c r="U128" i="3" s="1"/>
  <c r="T128" i="3"/>
  <c r="C101" i="6" a="1"/>
  <c r="C101" i="6" s="1"/>
  <c r="B102" i="6" a="1"/>
  <c r="B102" i="6" s="1"/>
  <c r="N131" i="3"/>
  <c r="U1966" i="3" l="1"/>
  <c r="T1966" i="3"/>
  <c r="Q1966" i="3"/>
  <c r="W1967" i="3"/>
  <c r="P1967" i="3" a="1"/>
  <c r="P1967" i="3" s="1"/>
  <c r="D1967" i="3"/>
  <c r="V1967" i="3"/>
  <c r="O1967" i="3"/>
  <c r="I1967" i="3" a="1"/>
  <c r="I1967" i="3" s="1"/>
  <c r="C1967" i="3"/>
  <c r="U1967" i="3"/>
  <c r="N1967" i="3"/>
  <c r="H1967" i="3"/>
  <c r="T1967" i="3"/>
  <c r="S1967" i="3"/>
  <c r="G1967" i="3" a="1"/>
  <c r="G1967" i="3" s="1"/>
  <c r="X1967" i="3"/>
  <c r="J1967" i="3"/>
  <c r="E1967" i="3"/>
  <c r="B1968" i="3"/>
  <c r="Q1967" i="3"/>
  <c r="F1967" i="3" a="1"/>
  <c r="F1967" i="3" s="1"/>
  <c r="K1967" i="3"/>
  <c r="O131" i="3"/>
  <c r="P131" i="3" s="1" a="1"/>
  <c r="P131" i="3" s="1"/>
  <c r="S132" i="3"/>
  <c r="C132" i="3"/>
  <c r="I132" i="3" a="1"/>
  <c r="I132" i="3" s="1"/>
  <c r="H132" i="3" s="1"/>
  <c r="G132" i="3" s="1" a="1"/>
  <c r="G132" i="3" s="1"/>
  <c r="F132" i="3" a="1"/>
  <c r="F132" i="3" s="1"/>
  <c r="J132" i="3"/>
  <c r="E132" i="3"/>
  <c r="B133" i="3"/>
  <c r="D132" i="3"/>
  <c r="X132" i="3"/>
  <c r="C102" i="6" a="1"/>
  <c r="C102" i="6" s="1"/>
  <c r="B103" i="6" a="1"/>
  <c r="B103" i="6" s="1"/>
  <c r="N132" i="3"/>
  <c r="S1968" i="3" l="1"/>
  <c r="G1968" i="3" a="1"/>
  <c r="G1968" i="3" s="1"/>
  <c r="B1969" i="3"/>
  <c r="K1968" i="3"/>
  <c r="F1968" i="3" a="1"/>
  <c r="F1968" i="3" s="1"/>
  <c r="Q1968" i="3" s="1"/>
  <c r="X1968" i="3"/>
  <c r="J1968" i="3"/>
  <c r="E1968" i="3"/>
  <c r="W1968" i="3"/>
  <c r="D1968" i="3"/>
  <c r="V1968" i="3"/>
  <c r="O1968" i="3"/>
  <c r="I1968" i="3" a="1"/>
  <c r="I1968" i="3" s="1"/>
  <c r="C1968" i="3"/>
  <c r="H1968" i="3"/>
  <c r="R1967" i="3"/>
  <c r="O132" i="3"/>
  <c r="P132" i="3" s="1" a="1"/>
  <c r="P132" i="3" s="1"/>
  <c r="T131" i="3"/>
  <c r="Q131" i="3"/>
  <c r="U131" i="3" s="1"/>
  <c r="S133" i="3"/>
  <c r="C133" i="3"/>
  <c r="F133" i="3" a="1"/>
  <c r="F133" i="3" s="1"/>
  <c r="J133" i="3"/>
  <c r="E133" i="3"/>
  <c r="B134" i="3"/>
  <c r="D133" i="3"/>
  <c r="X133" i="3"/>
  <c r="I133" i="3" a="1"/>
  <c r="I133" i="3" s="1"/>
  <c r="H133" i="3" s="1"/>
  <c r="G133" i="3" s="1" a="1"/>
  <c r="G133" i="3" s="1"/>
  <c r="C103" i="6" a="1"/>
  <c r="C103" i="6" s="1"/>
  <c r="B104" i="6" a="1"/>
  <c r="B104" i="6" s="1"/>
  <c r="N133" i="3"/>
  <c r="W1969" i="3" l="1"/>
  <c r="D1969" i="3"/>
  <c r="V1969" i="3"/>
  <c r="O1969" i="3"/>
  <c r="I1969" i="3" a="1"/>
  <c r="I1969" i="3" s="1"/>
  <c r="C1969" i="3"/>
  <c r="H1969" i="3"/>
  <c r="S1969" i="3"/>
  <c r="G1969" i="3" a="1"/>
  <c r="G1969" i="3" s="1"/>
  <c r="R1969" i="3"/>
  <c r="X1969" i="3"/>
  <c r="J1969" i="3"/>
  <c r="E1969" i="3"/>
  <c r="B1970" i="3"/>
  <c r="K1969" i="3"/>
  <c r="F1969" i="3" a="1"/>
  <c r="F1969" i="3" s="1"/>
  <c r="N1969" i="3" s="1"/>
  <c r="N1968" i="3"/>
  <c r="U1968" i="3"/>
  <c r="T1968" i="3"/>
  <c r="R1968" i="3"/>
  <c r="P1968" i="3" a="1"/>
  <c r="P1968" i="3" s="1"/>
  <c r="O133" i="3"/>
  <c r="P133" i="3" s="1" a="1"/>
  <c r="P133" i="3" s="1"/>
  <c r="Q132" i="3"/>
  <c r="U132" i="3" s="1"/>
  <c r="T132" i="3"/>
  <c r="J134" i="3"/>
  <c r="D134" i="3"/>
  <c r="S134" i="3"/>
  <c r="I134" i="3" a="1"/>
  <c r="I134" i="3" s="1"/>
  <c r="H134" i="3" s="1"/>
  <c r="G134" i="3" s="1" a="1"/>
  <c r="G134" i="3" s="1"/>
  <c r="E134" i="3"/>
  <c r="B135" i="3"/>
  <c r="X134" i="3"/>
  <c r="C134" i="3"/>
  <c r="F134" i="3" a="1"/>
  <c r="F134" i="3" s="1"/>
  <c r="B105" i="6" a="1"/>
  <c r="B105" i="6" s="1"/>
  <c r="C104" i="6" a="1"/>
  <c r="C104" i="6" s="1"/>
  <c r="N134" i="3"/>
  <c r="U1969" i="3" l="1"/>
  <c r="S1970" i="3"/>
  <c r="G1970" i="3" a="1"/>
  <c r="G1970" i="3" s="1"/>
  <c r="B1971" i="3"/>
  <c r="R1970" i="3" s="1"/>
  <c r="Q1970" i="3"/>
  <c r="K1970" i="3"/>
  <c r="F1970" i="3" a="1"/>
  <c r="F1970" i="3" s="1"/>
  <c r="X1970" i="3"/>
  <c r="J1970" i="3"/>
  <c r="E1970" i="3"/>
  <c r="W1970" i="3"/>
  <c r="P1970" i="3" a="1"/>
  <c r="P1970" i="3" s="1"/>
  <c r="D1970" i="3"/>
  <c r="V1970" i="3"/>
  <c r="O1970" i="3"/>
  <c r="I1970" i="3" a="1"/>
  <c r="I1970" i="3" s="1"/>
  <c r="C1970" i="3"/>
  <c r="T1970" i="3"/>
  <c r="N1970" i="3"/>
  <c r="H1970" i="3"/>
  <c r="U1970" i="3"/>
  <c r="T1969" i="3"/>
  <c r="Q1969" i="3"/>
  <c r="P1969" i="3" a="1"/>
  <c r="P1969" i="3" s="1"/>
  <c r="O134" i="3"/>
  <c r="Q133" i="3"/>
  <c r="U133" i="3" s="1"/>
  <c r="T133" i="3"/>
  <c r="P134" i="3" a="1"/>
  <c r="P134" i="3" s="1"/>
  <c r="Q134" i="3" s="1"/>
  <c r="U134" i="3" s="1"/>
  <c r="T134" i="3"/>
  <c r="F135" i="3" a="1"/>
  <c r="F135" i="3" s="1"/>
  <c r="I135" i="3" a="1"/>
  <c r="I135" i="3" s="1"/>
  <c r="H135" i="3" s="1"/>
  <c r="G135" i="3" s="1" a="1"/>
  <c r="G135" i="3" s="1"/>
  <c r="S135" i="3"/>
  <c r="J135" i="3"/>
  <c r="X135" i="3"/>
  <c r="B136" i="3"/>
  <c r="E135" i="3"/>
  <c r="D135" i="3"/>
  <c r="C135" i="3"/>
  <c r="C105" i="6" a="1"/>
  <c r="C105" i="6" s="1"/>
  <c r="B106" i="6" a="1"/>
  <c r="B106" i="6" s="1"/>
  <c r="N135" i="3"/>
  <c r="W1971" i="3" l="1"/>
  <c r="D1971" i="3"/>
  <c r="V1971" i="3"/>
  <c r="O1971" i="3"/>
  <c r="I1971" i="3" a="1"/>
  <c r="I1971" i="3" s="1"/>
  <c r="C1971" i="3"/>
  <c r="U1971" i="3"/>
  <c r="H1971" i="3"/>
  <c r="S1971" i="3"/>
  <c r="G1971" i="3" a="1"/>
  <c r="G1971" i="3" s="1"/>
  <c r="X1971" i="3"/>
  <c r="J1971" i="3"/>
  <c r="E1971" i="3"/>
  <c r="F1971" i="3" a="1"/>
  <c r="F1971" i="3" s="1"/>
  <c r="N1971" i="3" s="1"/>
  <c r="K1971" i="3"/>
  <c r="B1972" i="3"/>
  <c r="R1971" i="3" s="1"/>
  <c r="O135" i="3"/>
  <c r="P135" i="3" s="1" a="1"/>
  <c r="P135" i="3" s="1"/>
  <c r="Q135" i="3" s="1"/>
  <c r="U135" i="3" s="1"/>
  <c r="E136" i="3"/>
  <c r="D136" i="3"/>
  <c r="C136" i="3"/>
  <c r="X136" i="3"/>
  <c r="I136" i="3" a="1"/>
  <c r="I136" i="3" s="1"/>
  <c r="H136" i="3" s="1"/>
  <c r="G136" i="3" s="1" a="1"/>
  <c r="G136" i="3" s="1"/>
  <c r="S136" i="3"/>
  <c r="J136" i="3"/>
  <c r="B137" i="3"/>
  <c r="F136" i="3" a="1"/>
  <c r="F136" i="3" s="1"/>
  <c r="C106" i="6" a="1"/>
  <c r="C106" i="6" s="1"/>
  <c r="B107" i="6" a="1"/>
  <c r="B107" i="6" s="1"/>
  <c r="Q1971" i="3" l="1"/>
  <c r="T1971" i="3"/>
  <c r="P1971" i="3" a="1"/>
  <c r="P1971" i="3" s="1"/>
  <c r="S1972" i="3"/>
  <c r="G1972" i="3" a="1"/>
  <c r="G1972" i="3" s="1"/>
  <c r="B1973" i="3"/>
  <c r="R1972" i="3" s="1"/>
  <c r="K1972" i="3"/>
  <c r="F1972" i="3" a="1"/>
  <c r="F1972" i="3" s="1"/>
  <c r="Q1972" i="3" s="1"/>
  <c r="X1972" i="3"/>
  <c r="J1972" i="3"/>
  <c r="E1972" i="3"/>
  <c r="W1972" i="3"/>
  <c r="P1972" i="3" a="1"/>
  <c r="P1972" i="3" s="1"/>
  <c r="D1972" i="3"/>
  <c r="V1972" i="3"/>
  <c r="O1972" i="3"/>
  <c r="I1972" i="3" a="1"/>
  <c r="I1972" i="3" s="1"/>
  <c r="C1972" i="3"/>
  <c r="T1972" i="3"/>
  <c r="U1972" i="3"/>
  <c r="H1972" i="3"/>
  <c r="X137" i="3"/>
  <c r="I137" i="3" a="1"/>
  <c r="I137" i="3" s="1"/>
  <c r="H137" i="3" s="1"/>
  <c r="G137" i="3" s="1" a="1"/>
  <c r="G137" i="3" s="1"/>
  <c r="S137" i="3"/>
  <c r="C137" i="3"/>
  <c r="F137" i="3" a="1"/>
  <c r="F137" i="3" s="1"/>
  <c r="B138" i="3"/>
  <c r="D137" i="3"/>
  <c r="J137" i="3"/>
  <c r="E137" i="3"/>
  <c r="T135" i="3"/>
  <c r="C107" i="6" a="1"/>
  <c r="C107" i="6" s="1"/>
  <c r="B108" i="6" a="1"/>
  <c r="B108" i="6" s="1"/>
  <c r="N136" i="3"/>
  <c r="N137" i="3"/>
  <c r="W1973" i="3" l="1"/>
  <c r="D1973" i="3"/>
  <c r="V1973" i="3"/>
  <c r="O1973" i="3"/>
  <c r="I1973" i="3" a="1"/>
  <c r="I1973" i="3" s="1"/>
  <c r="C1973" i="3"/>
  <c r="H1973" i="3"/>
  <c r="S1973" i="3"/>
  <c r="G1973" i="3" a="1"/>
  <c r="G1973" i="3" s="1"/>
  <c r="R1973" i="3"/>
  <c r="X1973" i="3"/>
  <c r="J1973" i="3"/>
  <c r="E1973" i="3"/>
  <c r="B1974" i="3"/>
  <c r="K1973" i="3"/>
  <c r="F1973" i="3" a="1"/>
  <c r="F1973" i="3" s="1"/>
  <c r="N1973" i="3" s="1"/>
  <c r="N1972" i="3"/>
  <c r="O137" i="3"/>
  <c r="P137" i="3" s="1" a="1"/>
  <c r="P137" i="3" s="1"/>
  <c r="O136" i="3"/>
  <c r="P136" i="3" s="1" a="1"/>
  <c r="P136" i="3" s="1"/>
  <c r="S138" i="3"/>
  <c r="C138" i="3"/>
  <c r="F138" i="3" a="1"/>
  <c r="F138" i="3" s="1"/>
  <c r="X138" i="3"/>
  <c r="I138" i="3" a="1"/>
  <c r="I138" i="3" s="1"/>
  <c r="H138" i="3" s="1"/>
  <c r="G138" i="3" s="1" a="1"/>
  <c r="G138" i="3" s="1"/>
  <c r="J138" i="3"/>
  <c r="E138" i="3"/>
  <c r="B139" i="3"/>
  <c r="D138" i="3"/>
  <c r="C108" i="6" a="1"/>
  <c r="C108" i="6" s="1"/>
  <c r="B109" i="6" a="1"/>
  <c r="B109" i="6" s="1"/>
  <c r="Q1973" i="3" l="1"/>
  <c r="T1973" i="3"/>
  <c r="S1974" i="3"/>
  <c r="G1974" i="3" a="1"/>
  <c r="G1974" i="3" s="1"/>
  <c r="B1975" i="3"/>
  <c r="R1974" i="3" s="1"/>
  <c r="Q1974" i="3"/>
  <c r="K1974" i="3"/>
  <c r="F1974" i="3" a="1"/>
  <c r="F1974" i="3" s="1"/>
  <c r="X1974" i="3"/>
  <c r="J1974" i="3"/>
  <c r="E1974" i="3"/>
  <c r="W1974" i="3"/>
  <c r="P1974" i="3" a="1"/>
  <c r="P1974" i="3" s="1"/>
  <c r="D1974" i="3"/>
  <c r="V1974" i="3"/>
  <c r="O1974" i="3"/>
  <c r="I1974" i="3" a="1"/>
  <c r="I1974" i="3" s="1"/>
  <c r="C1974" i="3"/>
  <c r="T1974" i="3"/>
  <c r="U1974" i="3"/>
  <c r="N1974" i="3"/>
  <c r="H1974" i="3"/>
  <c r="P1973" i="3" a="1"/>
  <c r="P1973" i="3" s="1"/>
  <c r="U1973" i="3"/>
  <c r="Q137" i="3"/>
  <c r="U137" i="3" s="1"/>
  <c r="T137" i="3"/>
  <c r="S139" i="3"/>
  <c r="F139" i="3" a="1"/>
  <c r="F139" i="3" s="1"/>
  <c r="B140" i="3"/>
  <c r="E139" i="3"/>
  <c r="D139" i="3"/>
  <c r="J139" i="3"/>
  <c r="X139" i="3"/>
  <c r="I139" i="3" a="1"/>
  <c r="I139" i="3" s="1"/>
  <c r="H139" i="3" s="1"/>
  <c r="G139" i="3" s="1" a="1"/>
  <c r="G139" i="3" s="1"/>
  <c r="C139" i="3"/>
  <c r="T136" i="3"/>
  <c r="Q136" i="3"/>
  <c r="U136" i="3" s="1"/>
  <c r="C109" i="6" a="1"/>
  <c r="C109" i="6" s="1"/>
  <c r="B110" i="6" a="1"/>
  <c r="B110" i="6" s="1"/>
  <c r="N138" i="3"/>
  <c r="W1975" i="3" l="1"/>
  <c r="D1975" i="3"/>
  <c r="V1975" i="3"/>
  <c r="O1975" i="3"/>
  <c r="I1975" i="3" a="1"/>
  <c r="I1975" i="3" s="1"/>
  <c r="C1975" i="3"/>
  <c r="U1975" i="3"/>
  <c r="H1975" i="3"/>
  <c r="S1975" i="3"/>
  <c r="G1975" i="3" a="1"/>
  <c r="G1975" i="3" s="1"/>
  <c r="X1975" i="3"/>
  <c r="J1975" i="3"/>
  <c r="E1975" i="3"/>
  <c r="F1975" i="3" a="1"/>
  <c r="F1975" i="3" s="1"/>
  <c r="N1975" i="3" s="1"/>
  <c r="B1976" i="3"/>
  <c r="R1975" i="3" s="1"/>
  <c r="K1975" i="3"/>
  <c r="O138" i="3"/>
  <c r="P138" i="3" s="1" a="1"/>
  <c r="P138" i="3" s="1"/>
  <c r="D140" i="3"/>
  <c r="B141" i="3"/>
  <c r="X140" i="3"/>
  <c r="S140" i="3"/>
  <c r="C140" i="3"/>
  <c r="I140" i="3" a="1"/>
  <c r="I140" i="3" s="1"/>
  <c r="H140" i="3" s="1"/>
  <c r="G140" i="3" s="1" a="1"/>
  <c r="G140" i="3" s="1"/>
  <c r="F140" i="3" a="1"/>
  <c r="F140" i="3" s="1"/>
  <c r="J140" i="3"/>
  <c r="E140" i="3"/>
  <c r="C110" i="6" a="1"/>
  <c r="C110" i="6" s="1"/>
  <c r="B111" i="6" a="1"/>
  <c r="B111" i="6" s="1"/>
  <c r="N139" i="3"/>
  <c r="N140" i="3"/>
  <c r="S1976" i="3" l="1"/>
  <c r="G1976" i="3" a="1"/>
  <c r="G1976" i="3" s="1"/>
  <c r="B1977" i="3"/>
  <c r="K1976" i="3"/>
  <c r="F1976" i="3" a="1"/>
  <c r="F1976" i="3" s="1"/>
  <c r="U1976" i="3" s="1"/>
  <c r="X1976" i="3"/>
  <c r="J1976" i="3"/>
  <c r="E1976" i="3"/>
  <c r="W1976" i="3"/>
  <c r="D1976" i="3"/>
  <c r="V1976" i="3"/>
  <c r="O1976" i="3"/>
  <c r="I1976" i="3" a="1"/>
  <c r="I1976" i="3" s="1"/>
  <c r="C1976" i="3"/>
  <c r="H1976" i="3"/>
  <c r="T1975" i="3"/>
  <c r="Q1975" i="3"/>
  <c r="P1975" i="3" a="1"/>
  <c r="P1975" i="3" s="1"/>
  <c r="O140" i="3"/>
  <c r="O139" i="3"/>
  <c r="P139" i="3" s="1" a="1"/>
  <c r="P139" i="3" s="1"/>
  <c r="P140" i="3" a="1"/>
  <c r="P140" i="3" s="1"/>
  <c r="Q140" i="3" s="1"/>
  <c r="U140" i="3" s="1"/>
  <c r="B142" i="3"/>
  <c r="D141" i="3"/>
  <c r="X141" i="3"/>
  <c r="I141" i="3" a="1"/>
  <c r="I141" i="3" s="1"/>
  <c r="H141" i="3" s="1"/>
  <c r="G141" i="3" s="1" a="1"/>
  <c r="G141" i="3" s="1"/>
  <c r="J141" i="3"/>
  <c r="E141" i="3"/>
  <c r="S141" i="3"/>
  <c r="C141" i="3"/>
  <c r="F141" i="3" a="1"/>
  <c r="F141" i="3" s="1"/>
  <c r="Q138" i="3"/>
  <c r="U138" i="3" s="1"/>
  <c r="T138" i="3"/>
  <c r="C111" i="6" a="1"/>
  <c r="C111" i="6" s="1"/>
  <c r="B112" i="6" a="1"/>
  <c r="B112" i="6" s="1"/>
  <c r="N141" i="3"/>
  <c r="W1977" i="3" l="1"/>
  <c r="D1977" i="3"/>
  <c r="V1977" i="3"/>
  <c r="O1977" i="3"/>
  <c r="I1977" i="3" a="1"/>
  <c r="I1977" i="3" s="1"/>
  <c r="C1977" i="3"/>
  <c r="U1977" i="3"/>
  <c r="H1977" i="3"/>
  <c r="S1977" i="3"/>
  <c r="G1977" i="3" a="1"/>
  <c r="G1977" i="3" s="1"/>
  <c r="X1977" i="3"/>
  <c r="J1977" i="3"/>
  <c r="E1977" i="3"/>
  <c r="K1977" i="3"/>
  <c r="F1977" i="3" a="1"/>
  <c r="F1977" i="3" s="1"/>
  <c r="N1977" i="3" s="1"/>
  <c r="B1978" i="3"/>
  <c r="R1977" i="3" s="1"/>
  <c r="Q1977" i="3"/>
  <c r="P1976" i="3" a="1"/>
  <c r="P1976" i="3" s="1"/>
  <c r="T1976" i="3"/>
  <c r="R1976" i="3"/>
  <c r="N1976" i="3"/>
  <c r="Q1976" i="3"/>
  <c r="O141" i="3"/>
  <c r="P141" i="3" s="1" a="1"/>
  <c r="P141" i="3" s="1"/>
  <c r="T140" i="3"/>
  <c r="B143" i="3"/>
  <c r="D142" i="3"/>
  <c r="I142" i="3" a="1"/>
  <c r="I142" i="3" s="1"/>
  <c r="H142" i="3" s="1"/>
  <c r="G142" i="3" s="1" a="1"/>
  <c r="G142" i="3" s="1"/>
  <c r="S142" i="3"/>
  <c r="X142" i="3"/>
  <c r="C142" i="3"/>
  <c r="E142" i="3"/>
  <c r="F142" i="3" a="1"/>
  <c r="F142" i="3" s="1"/>
  <c r="J142" i="3"/>
  <c r="Q139" i="3"/>
  <c r="U139" i="3" s="1"/>
  <c r="T139" i="3"/>
  <c r="C112" i="6" a="1"/>
  <c r="C112" i="6" s="1"/>
  <c r="B113" i="6" a="1"/>
  <c r="B113" i="6" s="1"/>
  <c r="T1977" i="3" l="1"/>
  <c r="P1977" i="3" a="1"/>
  <c r="P1977" i="3" s="1"/>
  <c r="S1978" i="3"/>
  <c r="G1978" i="3" a="1"/>
  <c r="G1978" i="3" s="1"/>
  <c r="B1979" i="3"/>
  <c r="R1978" i="3" s="1"/>
  <c r="Q1978" i="3"/>
  <c r="K1978" i="3"/>
  <c r="F1978" i="3" a="1"/>
  <c r="F1978" i="3" s="1"/>
  <c r="X1978" i="3"/>
  <c r="J1978" i="3"/>
  <c r="E1978" i="3"/>
  <c r="W1978" i="3"/>
  <c r="P1978" i="3" a="1"/>
  <c r="P1978" i="3" s="1"/>
  <c r="D1978" i="3"/>
  <c r="V1978" i="3"/>
  <c r="O1978" i="3"/>
  <c r="I1978" i="3" a="1"/>
  <c r="I1978" i="3" s="1"/>
  <c r="C1978" i="3"/>
  <c r="T1978" i="3"/>
  <c r="N1978" i="3"/>
  <c r="U1978" i="3"/>
  <c r="H1978" i="3"/>
  <c r="Q141" i="3"/>
  <c r="U141" i="3" s="1"/>
  <c r="T141" i="3"/>
  <c r="I143" i="3" a="1"/>
  <c r="I143" i="3" s="1"/>
  <c r="H143" i="3" s="1"/>
  <c r="G143" i="3" s="1" a="1"/>
  <c r="G143" i="3" s="1"/>
  <c r="F143" i="3" a="1"/>
  <c r="F143" i="3" s="1"/>
  <c r="J143" i="3"/>
  <c r="B144" i="3"/>
  <c r="E143" i="3"/>
  <c r="X143" i="3"/>
  <c r="C143" i="3"/>
  <c r="S143" i="3"/>
  <c r="D143" i="3"/>
  <c r="B114" i="6" a="1"/>
  <c r="B114" i="6" s="1"/>
  <c r="C113" i="6" a="1"/>
  <c r="C113" i="6" s="1"/>
  <c r="S9" i="3"/>
  <c r="S10" i="3"/>
  <c r="S8" i="3"/>
  <c r="N142" i="3"/>
  <c r="W1979" i="3" l="1"/>
  <c r="D1979" i="3"/>
  <c r="V1979" i="3"/>
  <c r="O1979" i="3"/>
  <c r="I1979" i="3" a="1"/>
  <c r="I1979" i="3" s="1"/>
  <c r="C1979" i="3"/>
  <c r="U1979" i="3"/>
  <c r="H1979" i="3"/>
  <c r="S1979" i="3"/>
  <c r="G1979" i="3" a="1"/>
  <c r="G1979" i="3" s="1"/>
  <c r="X1979" i="3"/>
  <c r="J1979" i="3"/>
  <c r="E1979" i="3"/>
  <c r="K1979" i="3"/>
  <c r="F1979" i="3" a="1"/>
  <c r="F1979" i="3" s="1"/>
  <c r="N1979" i="3" s="1"/>
  <c r="B1980" i="3"/>
  <c r="R1979" i="3" s="1"/>
  <c r="O142" i="3"/>
  <c r="P142" i="3" s="1" a="1"/>
  <c r="P142" i="3" s="1"/>
  <c r="F144" i="3" a="1"/>
  <c r="F144" i="3" s="1"/>
  <c r="B145" i="3"/>
  <c r="S144" i="3"/>
  <c r="C144" i="3"/>
  <c r="J144" i="3"/>
  <c r="E144" i="3"/>
  <c r="D144" i="3"/>
  <c r="X144" i="3"/>
  <c r="I144" i="3" a="1"/>
  <c r="I144" i="3" s="1"/>
  <c r="H144" i="3" s="1"/>
  <c r="G144" i="3" s="1" a="1"/>
  <c r="G144" i="3" s="1"/>
  <c r="C114" i="6" a="1"/>
  <c r="C114" i="6" s="1"/>
  <c r="B115" i="6" a="1"/>
  <c r="B115" i="6" s="1"/>
  <c r="N143" i="3"/>
  <c r="N144" i="3"/>
  <c r="Q1979" i="3" l="1"/>
  <c r="T1979" i="3"/>
  <c r="S1980" i="3"/>
  <c r="G1980" i="3" a="1"/>
  <c r="G1980" i="3" s="1"/>
  <c r="B1981" i="3"/>
  <c r="Q1980" i="3"/>
  <c r="K1980" i="3"/>
  <c r="F1980" i="3" a="1"/>
  <c r="F1980" i="3" s="1"/>
  <c r="X1980" i="3"/>
  <c r="J1980" i="3"/>
  <c r="E1980" i="3"/>
  <c r="W1980" i="3"/>
  <c r="P1980" i="3" a="1"/>
  <c r="P1980" i="3" s="1"/>
  <c r="D1980" i="3"/>
  <c r="V1980" i="3"/>
  <c r="O1980" i="3"/>
  <c r="I1980" i="3" a="1"/>
  <c r="I1980" i="3" s="1"/>
  <c r="C1980" i="3"/>
  <c r="T1980" i="3"/>
  <c r="U1980" i="3"/>
  <c r="H1980" i="3"/>
  <c r="N1980" i="3"/>
  <c r="P1979" i="3" a="1"/>
  <c r="P1979" i="3" s="1"/>
  <c r="O144" i="3"/>
  <c r="O143" i="3"/>
  <c r="P143" i="3" s="1" a="1"/>
  <c r="P143" i="3" s="1"/>
  <c r="P144" i="3" a="1"/>
  <c r="P144" i="3" s="1"/>
  <c r="T144" i="3" s="1"/>
  <c r="Q144" i="3"/>
  <c r="U144" i="3" s="1"/>
  <c r="E145" i="3"/>
  <c r="B146" i="3"/>
  <c r="X145" i="3"/>
  <c r="C145" i="3"/>
  <c r="F145" i="3" a="1"/>
  <c r="F145" i="3" s="1"/>
  <c r="D145" i="3"/>
  <c r="J145" i="3"/>
  <c r="S145" i="3"/>
  <c r="I145" i="3" a="1"/>
  <c r="I145" i="3" s="1"/>
  <c r="H145" i="3" s="1"/>
  <c r="G145" i="3" s="1" a="1"/>
  <c r="G145" i="3" s="1"/>
  <c r="Q142" i="3"/>
  <c r="U142" i="3" s="1"/>
  <c r="T142" i="3"/>
  <c r="C115" i="6" a="1"/>
  <c r="C115" i="6" s="1"/>
  <c r="B116" i="6" a="1"/>
  <c r="B116" i="6" s="1"/>
  <c r="N145" i="3"/>
  <c r="W1981" i="3" l="1"/>
  <c r="D1981" i="3"/>
  <c r="V1981" i="3"/>
  <c r="O1981" i="3"/>
  <c r="I1981" i="3" a="1"/>
  <c r="I1981" i="3" s="1"/>
  <c r="C1981" i="3"/>
  <c r="H1981" i="3"/>
  <c r="S1981" i="3"/>
  <c r="G1981" i="3" a="1"/>
  <c r="G1981" i="3" s="1"/>
  <c r="X1981" i="3"/>
  <c r="J1981" i="3"/>
  <c r="E1981" i="3"/>
  <c r="B1982" i="3"/>
  <c r="R1981" i="3" s="1"/>
  <c r="K1981" i="3"/>
  <c r="F1981" i="3" a="1"/>
  <c r="F1981" i="3" s="1"/>
  <c r="N1981" i="3" s="1"/>
  <c r="R1980" i="3"/>
  <c r="O145" i="3"/>
  <c r="P145" i="3" s="1" a="1"/>
  <c r="P145" i="3" s="1"/>
  <c r="Q145" i="3" s="1"/>
  <c r="Q143" i="3"/>
  <c r="U143" i="3" s="1"/>
  <c r="T143" i="3"/>
  <c r="F146" i="3" a="1"/>
  <c r="F146" i="3" s="1"/>
  <c r="J146" i="3"/>
  <c r="E146" i="3"/>
  <c r="C146" i="3"/>
  <c r="B147" i="3"/>
  <c r="S146" i="3"/>
  <c r="I146" i="3" a="1"/>
  <c r="I146" i="3" s="1"/>
  <c r="H146" i="3" s="1"/>
  <c r="G146" i="3" s="1" a="1"/>
  <c r="G146" i="3" s="1"/>
  <c r="D146" i="3"/>
  <c r="X146" i="3"/>
  <c r="C116" i="6" a="1"/>
  <c r="C116" i="6" s="1"/>
  <c r="B117" i="6" a="1"/>
  <c r="B117" i="6" s="1"/>
  <c r="N146" i="3"/>
  <c r="U1981" i="3" l="1"/>
  <c r="S1982" i="3"/>
  <c r="G1982" i="3" a="1"/>
  <c r="G1982" i="3" s="1"/>
  <c r="B1983" i="3"/>
  <c r="Q1982" i="3"/>
  <c r="K1982" i="3"/>
  <c r="F1982" i="3" a="1"/>
  <c r="F1982" i="3" s="1"/>
  <c r="X1982" i="3"/>
  <c r="J1982" i="3"/>
  <c r="E1982" i="3"/>
  <c r="W1982" i="3"/>
  <c r="P1982" i="3" a="1"/>
  <c r="P1982" i="3" s="1"/>
  <c r="D1982" i="3"/>
  <c r="V1982" i="3"/>
  <c r="O1982" i="3"/>
  <c r="I1982" i="3" a="1"/>
  <c r="I1982" i="3" s="1"/>
  <c r="C1982" i="3"/>
  <c r="T1982" i="3"/>
  <c r="N1982" i="3"/>
  <c r="U1982" i="3"/>
  <c r="H1982" i="3"/>
  <c r="P1981" i="3" a="1"/>
  <c r="P1981" i="3" s="1"/>
  <c r="Q1981" i="3"/>
  <c r="T1981" i="3"/>
  <c r="U145" i="3"/>
  <c r="O146" i="3"/>
  <c r="P146" i="3" s="1" a="1"/>
  <c r="P146" i="3" s="1"/>
  <c r="T145" i="3"/>
  <c r="S147" i="3"/>
  <c r="F147" i="3" a="1"/>
  <c r="F147" i="3" s="1"/>
  <c r="B148" i="3"/>
  <c r="J147" i="3"/>
  <c r="C147" i="3"/>
  <c r="D147" i="3"/>
  <c r="E147" i="3"/>
  <c r="X147" i="3"/>
  <c r="I147" i="3" a="1"/>
  <c r="I147" i="3" s="1"/>
  <c r="H147" i="3" s="1"/>
  <c r="G147" i="3" s="1" a="1"/>
  <c r="G147" i="3" s="1"/>
  <c r="C117" i="6" a="1"/>
  <c r="C117" i="6" s="1"/>
  <c r="B118" i="6" a="1"/>
  <c r="B118" i="6" s="1"/>
  <c r="W1983" i="3" l="1"/>
  <c r="S1983" i="3"/>
  <c r="B1984" i="3"/>
  <c r="D1983" i="3"/>
  <c r="X1983" i="3"/>
  <c r="O1983" i="3"/>
  <c r="I1983" i="3" a="1"/>
  <c r="I1983" i="3" s="1"/>
  <c r="C1983" i="3"/>
  <c r="V1983" i="3"/>
  <c r="H1983" i="3"/>
  <c r="G1983" i="3" a="1"/>
  <c r="G1983" i="3" s="1"/>
  <c r="R1983" i="3"/>
  <c r="J1983" i="3"/>
  <c r="E1983" i="3"/>
  <c r="F1983" i="3" a="1"/>
  <c r="F1983" i="3" s="1"/>
  <c r="Q1983" i="3" s="1"/>
  <c r="K1983" i="3"/>
  <c r="R1982" i="3"/>
  <c r="T146" i="3"/>
  <c r="Q146" i="3"/>
  <c r="U146" i="3" s="1"/>
  <c r="J148" i="3"/>
  <c r="E148" i="3"/>
  <c r="F148" i="3" a="1"/>
  <c r="F148" i="3" s="1"/>
  <c r="B149" i="3"/>
  <c r="D148" i="3"/>
  <c r="I148" i="3" a="1"/>
  <c r="I148" i="3" s="1"/>
  <c r="H148" i="3" s="1"/>
  <c r="G148" i="3" s="1" a="1"/>
  <c r="G148" i="3" s="1"/>
  <c r="X148" i="3"/>
  <c r="S148" i="3"/>
  <c r="C148" i="3"/>
  <c r="B119" i="6" a="1"/>
  <c r="B119" i="6" s="1"/>
  <c r="C118" i="6" a="1"/>
  <c r="C118" i="6" s="1"/>
  <c r="N147" i="3"/>
  <c r="U1983" i="3" l="1"/>
  <c r="P1983" i="3" a="1"/>
  <c r="P1983" i="3" s="1"/>
  <c r="N1983" i="3"/>
  <c r="S1984" i="3"/>
  <c r="G1984" i="3" a="1"/>
  <c r="G1984" i="3" s="1"/>
  <c r="X1984" i="3"/>
  <c r="W1984" i="3"/>
  <c r="P1984" i="3" a="1"/>
  <c r="P1984" i="3" s="1"/>
  <c r="D1984" i="3"/>
  <c r="J1984" i="3"/>
  <c r="R1984" i="3"/>
  <c r="I1984" i="3" a="1"/>
  <c r="I1984" i="3" s="1"/>
  <c r="Q1984" i="3"/>
  <c r="H1984" i="3"/>
  <c r="O1984" i="3"/>
  <c r="B1985" i="3"/>
  <c r="F1984" i="3" a="1"/>
  <c r="F1984" i="3" s="1"/>
  <c r="N1984" i="3" s="1"/>
  <c r="K1984" i="3"/>
  <c r="C1984" i="3"/>
  <c r="E1984" i="3"/>
  <c r="V1984" i="3"/>
  <c r="T1983" i="3"/>
  <c r="O147" i="3"/>
  <c r="P147" i="3" s="1" a="1"/>
  <c r="P147" i="3" s="1"/>
  <c r="Q147" i="3" s="1"/>
  <c r="U147" i="3" s="1"/>
  <c r="T147" i="3"/>
  <c r="X149" i="3"/>
  <c r="B150" i="3"/>
  <c r="D149" i="3"/>
  <c r="S149" i="3"/>
  <c r="I149" i="3" a="1"/>
  <c r="I149" i="3" s="1"/>
  <c r="H149" i="3" s="1"/>
  <c r="G149" i="3" s="1" a="1"/>
  <c r="G149" i="3" s="1"/>
  <c r="C149" i="3"/>
  <c r="F149" i="3" a="1"/>
  <c r="F149" i="3" s="1"/>
  <c r="J149" i="3"/>
  <c r="E149" i="3"/>
  <c r="B120" i="6" a="1"/>
  <c r="B120" i="6" s="1"/>
  <c r="C119" i="6" a="1"/>
  <c r="C119" i="6" s="1"/>
  <c r="N148" i="3"/>
  <c r="N149" i="3"/>
  <c r="U1984" i="3" l="1"/>
  <c r="W1985" i="3"/>
  <c r="D1985" i="3"/>
  <c r="V1985" i="3"/>
  <c r="O1985" i="3"/>
  <c r="I1985" i="3" a="1"/>
  <c r="I1985" i="3" s="1"/>
  <c r="C1985" i="3"/>
  <c r="S1985" i="3"/>
  <c r="G1985" i="3" a="1"/>
  <c r="G1985" i="3" s="1"/>
  <c r="B1986" i="3"/>
  <c r="Q1985" i="3"/>
  <c r="J1985" i="3"/>
  <c r="X1985" i="3"/>
  <c r="H1985" i="3"/>
  <c r="F1985" i="3" a="1"/>
  <c r="F1985" i="3" s="1"/>
  <c r="T1985" i="3" s="1"/>
  <c r="E1985" i="3"/>
  <c r="N1985" i="3"/>
  <c r="K1985" i="3"/>
  <c r="T1984" i="3"/>
  <c r="O149" i="3"/>
  <c r="P149" i="3" s="1" a="1"/>
  <c r="P149" i="3" s="1"/>
  <c r="T149" i="3" s="1"/>
  <c r="O148" i="3"/>
  <c r="P148" i="3" s="1" a="1"/>
  <c r="P148" i="3" s="1"/>
  <c r="B151" i="3"/>
  <c r="D150" i="3"/>
  <c r="X150" i="3"/>
  <c r="I150" i="3" a="1"/>
  <c r="I150" i="3" s="1"/>
  <c r="H150" i="3" s="1"/>
  <c r="G150" i="3" s="1" a="1"/>
  <c r="G150" i="3" s="1"/>
  <c r="S150" i="3"/>
  <c r="E150" i="3"/>
  <c r="C150" i="3"/>
  <c r="J150" i="3"/>
  <c r="F150" i="3" a="1"/>
  <c r="F150" i="3" s="1"/>
  <c r="B121" i="6" a="1"/>
  <c r="B121" i="6" s="1"/>
  <c r="C120" i="6" a="1"/>
  <c r="C120" i="6" s="1"/>
  <c r="S1986" i="3" l="1"/>
  <c r="G1986" i="3" a="1"/>
  <c r="G1986" i="3" s="1"/>
  <c r="X1986" i="3"/>
  <c r="J1986" i="3"/>
  <c r="E1986" i="3"/>
  <c r="W1986" i="3"/>
  <c r="D1986" i="3"/>
  <c r="H1986" i="3"/>
  <c r="C1986" i="3"/>
  <c r="Q1986" i="3"/>
  <c r="O1986" i="3"/>
  <c r="K1986" i="3"/>
  <c r="I1986" i="3" a="1"/>
  <c r="I1986" i="3" s="1"/>
  <c r="V1986" i="3"/>
  <c r="F1986" i="3" a="1"/>
  <c r="F1986" i="3" s="1"/>
  <c r="P1986" i="3" s="1" a="1"/>
  <c r="P1986" i="3" s="1"/>
  <c r="B1987" i="3"/>
  <c r="R1986" i="3" s="1"/>
  <c r="R1985" i="3"/>
  <c r="P1985" i="3" a="1"/>
  <c r="P1985" i="3" s="1"/>
  <c r="U1985" i="3"/>
  <c r="T148" i="3"/>
  <c r="Q148" i="3"/>
  <c r="U148" i="3" s="1"/>
  <c r="S151" i="3"/>
  <c r="F151" i="3" a="1"/>
  <c r="F151" i="3" s="1"/>
  <c r="J151" i="3"/>
  <c r="B152" i="3"/>
  <c r="E151" i="3"/>
  <c r="C151" i="3"/>
  <c r="D151" i="3"/>
  <c r="X151" i="3"/>
  <c r="I151" i="3" a="1"/>
  <c r="I151" i="3" s="1"/>
  <c r="H151" i="3" s="1"/>
  <c r="G151" i="3" s="1" a="1"/>
  <c r="G151" i="3" s="1"/>
  <c r="Q149" i="3"/>
  <c r="U149" i="3" s="1"/>
  <c r="B122" i="6" a="1"/>
  <c r="B122" i="6" s="1"/>
  <c r="C121" i="6" a="1"/>
  <c r="C121" i="6" s="1"/>
  <c r="E9" i="3"/>
  <c r="N151" i="3"/>
  <c r="N150" i="3"/>
  <c r="T1986" i="3" l="1"/>
  <c r="N1986" i="3"/>
  <c r="U1986" i="3"/>
  <c r="W1987" i="3"/>
  <c r="P1987" i="3" a="1"/>
  <c r="P1987" i="3" s="1"/>
  <c r="D1987" i="3"/>
  <c r="V1987" i="3"/>
  <c r="O1987" i="3"/>
  <c r="I1987" i="3" a="1"/>
  <c r="I1987" i="3" s="1"/>
  <c r="C1987" i="3"/>
  <c r="S1987" i="3"/>
  <c r="G1987" i="3" a="1"/>
  <c r="G1987" i="3" s="1"/>
  <c r="B1988" i="3"/>
  <c r="Q1987" i="3"/>
  <c r="K1987" i="3"/>
  <c r="F1987" i="3" a="1"/>
  <c r="F1987" i="3" s="1"/>
  <c r="T1987" i="3" s="1"/>
  <c r="J1987" i="3"/>
  <c r="H1987" i="3"/>
  <c r="X1987" i="3"/>
  <c r="U1987" i="3"/>
  <c r="E1987" i="3"/>
  <c r="O150" i="3"/>
  <c r="P150" i="3" s="1" a="1"/>
  <c r="P150" i="3" s="1"/>
  <c r="O151" i="3"/>
  <c r="P151" i="3" s="1" a="1"/>
  <c r="P151" i="3" s="1"/>
  <c r="Q151" i="3" s="1"/>
  <c r="U151" i="3" s="1"/>
  <c r="B153" i="3"/>
  <c r="S152" i="3"/>
  <c r="I152" i="3" a="1"/>
  <c r="I152" i="3" s="1"/>
  <c r="H152" i="3" s="1"/>
  <c r="G152" i="3" s="1" a="1"/>
  <c r="G152" i="3" s="1"/>
  <c r="J152" i="3"/>
  <c r="D152" i="3"/>
  <c r="E152" i="3"/>
  <c r="X152" i="3"/>
  <c r="C152" i="3"/>
  <c r="F152" i="3" a="1"/>
  <c r="F152" i="3" s="1"/>
  <c r="C122" i="6" a="1"/>
  <c r="C122" i="6" s="1"/>
  <c r="F8" i="3" a="1"/>
  <c r="F8" i="3" s="1"/>
  <c r="E8" i="3"/>
  <c r="E10" i="3"/>
  <c r="F9" i="3" a="1"/>
  <c r="F9" i="3" s="1"/>
  <c r="F10" i="3" a="1"/>
  <c r="F10" i="3" s="1"/>
  <c r="S1988" i="3" l="1"/>
  <c r="G1988" i="3" a="1"/>
  <c r="G1988" i="3" s="1"/>
  <c r="X1988" i="3"/>
  <c r="J1988" i="3"/>
  <c r="E1988" i="3"/>
  <c r="W1988" i="3"/>
  <c r="D1988" i="3"/>
  <c r="H1988" i="3"/>
  <c r="I1988" i="3" a="1"/>
  <c r="I1988" i="3" s="1"/>
  <c r="B1989" i="3"/>
  <c r="V1988" i="3"/>
  <c r="F1988" i="3" a="1"/>
  <c r="F1988" i="3" s="1"/>
  <c r="P1988" i="3" s="1" a="1"/>
  <c r="P1988" i="3" s="1"/>
  <c r="C1988" i="3"/>
  <c r="O1988" i="3"/>
  <c r="K1988" i="3"/>
  <c r="N1987" i="3"/>
  <c r="R1987" i="3"/>
  <c r="X153" i="3"/>
  <c r="S153" i="3"/>
  <c r="J153" i="3"/>
  <c r="I153" i="3" a="1"/>
  <c r="I153" i="3" s="1"/>
  <c r="H153" i="3" s="1"/>
  <c r="G153" i="3" s="1" a="1"/>
  <c r="G153" i="3" s="1"/>
  <c r="C153" i="3"/>
  <c r="F153" i="3" a="1"/>
  <c r="F153" i="3" s="1"/>
  <c r="E153" i="3"/>
  <c r="B154" i="3"/>
  <c r="D153" i="3"/>
  <c r="T151" i="3"/>
  <c r="Q150" i="3"/>
  <c r="U150" i="3" s="1"/>
  <c r="T150" i="3"/>
  <c r="I8" i="3" a="1"/>
  <c r="I8" i="3" s="1"/>
  <c r="I9" i="3" a="1"/>
  <c r="I9" i="3" s="1"/>
  <c r="I10" i="3" a="1"/>
  <c r="I10" i="3" s="1"/>
  <c r="X11" i="3" s="1"/>
  <c r="N10" i="3"/>
  <c r="N8" i="3"/>
  <c r="N152" i="3"/>
  <c r="N153" i="3"/>
  <c r="N9" i="3"/>
  <c r="W1989" i="3" l="1"/>
  <c r="D1989" i="3"/>
  <c r="V1989" i="3"/>
  <c r="O1989" i="3"/>
  <c r="I1989" i="3" a="1"/>
  <c r="I1989" i="3" s="1"/>
  <c r="C1989" i="3"/>
  <c r="T1989" i="3"/>
  <c r="S1989" i="3"/>
  <c r="G1989" i="3" a="1"/>
  <c r="G1989" i="3" s="1"/>
  <c r="B1990" i="3"/>
  <c r="Q1989" i="3"/>
  <c r="K1989" i="3"/>
  <c r="F1989" i="3" a="1"/>
  <c r="F1989" i="3" s="1"/>
  <c r="P1989" i="3" s="1" a="1"/>
  <c r="P1989" i="3" s="1"/>
  <c r="U1989" i="3"/>
  <c r="E1989" i="3"/>
  <c r="J1989" i="3"/>
  <c r="X1989" i="3"/>
  <c r="H1989" i="3"/>
  <c r="Q1988" i="3"/>
  <c r="U1988" i="3"/>
  <c r="R1988" i="3"/>
  <c r="N1988" i="3"/>
  <c r="T1988" i="3"/>
  <c r="O9" i="3"/>
  <c r="P9" i="3" s="1" a="1"/>
  <c r="P9" i="3" s="1"/>
  <c r="O153" i="3"/>
  <c r="O152" i="3"/>
  <c r="P152" i="3" s="1" a="1"/>
  <c r="P152" i="3" s="1"/>
  <c r="O8" i="3"/>
  <c r="P8" i="3" s="1" a="1"/>
  <c r="P8" i="3" s="1"/>
  <c r="O10" i="3"/>
  <c r="P10" i="3" s="1" a="1"/>
  <c r="P10" i="3" s="1"/>
  <c r="P153" i="3" a="1"/>
  <c r="P153" i="3" s="1"/>
  <c r="Q153" i="3" s="1"/>
  <c r="U153" i="3" s="1"/>
  <c r="B155" i="3"/>
  <c r="D154" i="3"/>
  <c r="X154" i="3"/>
  <c r="I154" i="3" a="1"/>
  <c r="I154" i="3" s="1"/>
  <c r="H154" i="3" s="1"/>
  <c r="G154" i="3" s="1" a="1"/>
  <c r="G154" i="3" s="1"/>
  <c r="F154" i="3" a="1"/>
  <c r="F154" i="3" s="1"/>
  <c r="J154" i="3"/>
  <c r="E154" i="3"/>
  <c r="S154" i="3"/>
  <c r="C154" i="3"/>
  <c r="H8" i="3"/>
  <c r="G8" i="3" s="1" a="1"/>
  <c r="G8" i="3" s="1"/>
  <c r="X9" i="3"/>
  <c r="H10" i="3"/>
  <c r="G10" i="3" s="1" a="1"/>
  <c r="G10" i="3" s="1"/>
  <c r="H9" i="3"/>
  <c r="G9" i="3" s="1" a="1"/>
  <c r="G9" i="3" s="1"/>
  <c r="X10" i="3"/>
  <c r="N1989" i="3" l="1"/>
  <c r="S1990" i="3"/>
  <c r="G1990" i="3" a="1"/>
  <c r="G1990" i="3" s="1"/>
  <c r="X1990" i="3"/>
  <c r="J1990" i="3"/>
  <c r="E1990" i="3"/>
  <c r="W1990" i="3"/>
  <c r="D1990" i="3"/>
  <c r="H1990" i="3"/>
  <c r="O1990" i="3"/>
  <c r="K1990" i="3"/>
  <c r="I1990" i="3" a="1"/>
  <c r="I1990" i="3" s="1"/>
  <c r="B1991" i="3"/>
  <c r="V1990" i="3"/>
  <c r="F1990" i="3" a="1"/>
  <c r="F1990" i="3" s="1"/>
  <c r="P1990" i="3" s="1" a="1"/>
  <c r="P1990" i="3" s="1"/>
  <c r="C1990" i="3"/>
  <c r="R1989" i="3"/>
  <c r="T153" i="3"/>
  <c r="Q152" i="3"/>
  <c r="U152" i="3" s="1"/>
  <c r="T152" i="3"/>
  <c r="D155" i="3"/>
  <c r="B156" i="3"/>
  <c r="X155" i="3"/>
  <c r="I155" i="3" a="1"/>
  <c r="I155" i="3" s="1"/>
  <c r="H155" i="3" s="1"/>
  <c r="G155" i="3" s="1" a="1"/>
  <c r="G155" i="3" s="1"/>
  <c r="F155" i="3" a="1"/>
  <c r="F155" i="3" s="1"/>
  <c r="E155" i="3"/>
  <c r="C155" i="3"/>
  <c r="S155" i="3"/>
  <c r="J155" i="3"/>
  <c r="Q9" i="3"/>
  <c r="Q10" i="3"/>
  <c r="N154" i="3"/>
  <c r="N155" i="3"/>
  <c r="T1990" i="3" l="1"/>
  <c r="Q1990" i="3"/>
  <c r="N1990" i="3"/>
  <c r="W1991" i="3"/>
  <c r="P1991" i="3" a="1"/>
  <c r="P1991" i="3" s="1"/>
  <c r="D1991" i="3"/>
  <c r="V1991" i="3"/>
  <c r="O1991" i="3"/>
  <c r="I1991" i="3" a="1"/>
  <c r="I1991" i="3" s="1"/>
  <c r="C1991" i="3"/>
  <c r="T1991" i="3"/>
  <c r="S1991" i="3"/>
  <c r="G1991" i="3" a="1"/>
  <c r="G1991" i="3" s="1"/>
  <c r="B1992" i="3"/>
  <c r="Q1991" i="3"/>
  <c r="K1991" i="3"/>
  <c r="F1991" i="3" a="1"/>
  <c r="F1991" i="3" s="1"/>
  <c r="J1991" i="3"/>
  <c r="H1991" i="3"/>
  <c r="X1991" i="3"/>
  <c r="U1991" i="3"/>
  <c r="E1991" i="3"/>
  <c r="R1991" i="3"/>
  <c r="N1991" i="3"/>
  <c r="U1990" i="3"/>
  <c r="R1990" i="3"/>
  <c r="O155" i="3"/>
  <c r="O154" i="3"/>
  <c r="P154" i="3" s="1" a="1"/>
  <c r="P154" i="3" s="1"/>
  <c r="P155" i="3" a="1"/>
  <c r="P155" i="3" s="1"/>
  <c r="Q155" i="3" s="1"/>
  <c r="U155" i="3" s="1"/>
  <c r="S156" i="3"/>
  <c r="I156" i="3" a="1"/>
  <c r="I156" i="3" s="1"/>
  <c r="H156" i="3" s="1"/>
  <c r="G156" i="3" s="1" a="1"/>
  <c r="G156" i="3" s="1"/>
  <c r="C156" i="3"/>
  <c r="F156" i="3" a="1"/>
  <c r="F156" i="3" s="1"/>
  <c r="B157" i="3"/>
  <c r="J156" i="3"/>
  <c r="E156" i="3"/>
  <c r="X156" i="3"/>
  <c r="D156" i="3"/>
  <c r="Q8" i="3"/>
  <c r="T8" i="3"/>
  <c r="N156" i="3"/>
  <c r="S1992" i="3" l="1"/>
  <c r="G1992" i="3" a="1"/>
  <c r="G1992" i="3" s="1"/>
  <c r="B1993" i="3"/>
  <c r="K1992" i="3"/>
  <c r="X1992" i="3"/>
  <c r="J1992" i="3"/>
  <c r="E1992" i="3"/>
  <c r="W1992" i="3"/>
  <c r="P1992" i="3" a="1"/>
  <c r="P1992" i="3" s="1"/>
  <c r="D1992" i="3"/>
  <c r="H1992" i="3"/>
  <c r="F1992" i="3" a="1"/>
  <c r="F1992" i="3" s="1"/>
  <c r="T1992" i="3" s="1"/>
  <c r="C1992" i="3"/>
  <c r="V1992" i="3"/>
  <c r="O1992" i="3"/>
  <c r="I1992" i="3" a="1"/>
  <c r="I1992" i="3" s="1"/>
  <c r="O156" i="3"/>
  <c r="P156" i="3" s="1" a="1"/>
  <c r="P156" i="3" s="1"/>
  <c r="E157" i="3"/>
  <c r="B158" i="3"/>
  <c r="D157" i="3"/>
  <c r="X157" i="3"/>
  <c r="I157" i="3" a="1"/>
  <c r="I157" i="3" s="1"/>
  <c r="H157" i="3" s="1"/>
  <c r="G157" i="3" s="1" a="1"/>
  <c r="G157" i="3" s="1"/>
  <c r="F157" i="3" a="1"/>
  <c r="F157" i="3" s="1"/>
  <c r="J157" i="3"/>
  <c r="S157" i="3"/>
  <c r="C157" i="3"/>
  <c r="T155" i="3"/>
  <c r="T154" i="3"/>
  <c r="Q154" i="3"/>
  <c r="U154" i="3" s="1"/>
  <c r="U8" i="3"/>
  <c r="N157" i="3"/>
  <c r="X1993" i="3" l="1"/>
  <c r="J1993" i="3"/>
  <c r="E1993" i="3"/>
  <c r="W1993" i="3"/>
  <c r="D1993" i="3"/>
  <c r="V1993" i="3"/>
  <c r="O1993" i="3"/>
  <c r="I1993" i="3" a="1"/>
  <c r="I1993" i="3" s="1"/>
  <c r="C1993" i="3"/>
  <c r="H1993" i="3"/>
  <c r="T1993" i="3"/>
  <c r="S1993" i="3"/>
  <c r="G1993" i="3" a="1"/>
  <c r="G1993" i="3" s="1"/>
  <c r="B1994" i="3"/>
  <c r="K1993" i="3"/>
  <c r="F1993" i="3" a="1"/>
  <c r="F1993" i="3" s="1"/>
  <c r="Q1993" i="3" s="1"/>
  <c r="R1993" i="3"/>
  <c r="U1992" i="3"/>
  <c r="Q1992" i="3"/>
  <c r="R1992" i="3"/>
  <c r="N1992" i="3"/>
  <c r="O157" i="3"/>
  <c r="Q156" i="3"/>
  <c r="U156" i="3" s="1"/>
  <c r="T156" i="3"/>
  <c r="P157" i="3" a="1"/>
  <c r="P157" i="3" s="1"/>
  <c r="Q157" i="3" s="1"/>
  <c r="U157" i="3" s="1"/>
  <c r="I158" i="3" a="1"/>
  <c r="I158" i="3" s="1"/>
  <c r="H158" i="3" s="1"/>
  <c r="G158" i="3" s="1" a="1"/>
  <c r="G158" i="3" s="1"/>
  <c r="E158" i="3"/>
  <c r="D158" i="3"/>
  <c r="S158" i="3"/>
  <c r="C158" i="3"/>
  <c r="F158" i="3" a="1"/>
  <c r="F158" i="3" s="1"/>
  <c r="J158" i="3"/>
  <c r="B159" i="3"/>
  <c r="X158" i="3"/>
  <c r="N158" i="3"/>
  <c r="P1993" i="3" l="1" a="1"/>
  <c r="P1993" i="3" s="1"/>
  <c r="N1993" i="3"/>
  <c r="U1993" i="3"/>
  <c r="S1994" i="3"/>
  <c r="G1994" i="3" a="1"/>
  <c r="G1994" i="3" s="1"/>
  <c r="R1994" i="3"/>
  <c r="B1995" i="3"/>
  <c r="K1994" i="3"/>
  <c r="F1994" i="3" a="1"/>
  <c r="F1994" i="3" s="1"/>
  <c r="Q1994" i="3" s="1"/>
  <c r="X1994" i="3"/>
  <c r="J1994" i="3"/>
  <c r="E1994" i="3"/>
  <c r="W1994" i="3"/>
  <c r="P1994" i="3" a="1"/>
  <c r="P1994" i="3" s="1"/>
  <c r="D1994" i="3"/>
  <c r="U1994" i="3"/>
  <c r="N1994" i="3"/>
  <c r="H1994" i="3"/>
  <c r="C1994" i="3"/>
  <c r="V1994" i="3"/>
  <c r="I1994" i="3" a="1"/>
  <c r="I1994" i="3" s="1"/>
  <c r="O1994" i="3"/>
  <c r="O158" i="3"/>
  <c r="P158" i="3" a="1"/>
  <c r="P158" i="3" s="1"/>
  <c r="E159" i="3"/>
  <c r="D159" i="3"/>
  <c r="I159" i="3" a="1"/>
  <c r="I159" i="3" s="1"/>
  <c r="H159" i="3" s="1"/>
  <c r="G159" i="3" s="1" a="1"/>
  <c r="G159" i="3" s="1"/>
  <c r="C159" i="3"/>
  <c r="S159" i="3"/>
  <c r="J159" i="3"/>
  <c r="F159" i="3" a="1"/>
  <c r="F159" i="3" s="1"/>
  <c r="B160" i="3"/>
  <c r="X159" i="3"/>
  <c r="T158" i="3"/>
  <c r="Q158" i="3"/>
  <c r="U158" i="3" s="1"/>
  <c r="T157" i="3"/>
  <c r="N159" i="3"/>
  <c r="T1994" i="3" l="1"/>
  <c r="X1995" i="3"/>
  <c r="J1995" i="3"/>
  <c r="E1995" i="3"/>
  <c r="W1995" i="3"/>
  <c r="D1995" i="3"/>
  <c r="V1995" i="3"/>
  <c r="O1995" i="3"/>
  <c r="I1995" i="3" a="1"/>
  <c r="I1995" i="3" s="1"/>
  <c r="C1995" i="3"/>
  <c r="H1995" i="3"/>
  <c r="S1995" i="3"/>
  <c r="G1995" i="3" a="1"/>
  <c r="G1995" i="3" s="1"/>
  <c r="B1996" i="3"/>
  <c r="K1995" i="3"/>
  <c r="F1995" i="3" a="1"/>
  <c r="F1995" i="3" s="1"/>
  <c r="U1995" i="3" s="1"/>
  <c r="R1995" i="3"/>
  <c r="O159" i="3"/>
  <c r="D160" i="3"/>
  <c r="J160" i="3"/>
  <c r="B161" i="3"/>
  <c r="X160" i="3"/>
  <c r="I160" i="3" a="1"/>
  <c r="I160" i="3" s="1"/>
  <c r="H160" i="3" s="1"/>
  <c r="G160" i="3" s="1" a="1"/>
  <c r="G160" i="3" s="1"/>
  <c r="S160" i="3"/>
  <c r="C160" i="3"/>
  <c r="F160" i="3" a="1"/>
  <c r="F160" i="3" s="1"/>
  <c r="E160" i="3"/>
  <c r="P159" i="3" a="1"/>
  <c r="P159" i="3" s="1"/>
  <c r="T159" i="3" s="1"/>
  <c r="U9" i="3"/>
  <c r="T9" i="3"/>
  <c r="T1995" i="3" l="1"/>
  <c r="P1995" i="3" a="1"/>
  <c r="P1995" i="3" s="1"/>
  <c r="S1996" i="3"/>
  <c r="G1996" i="3" a="1"/>
  <c r="G1996" i="3" s="1"/>
  <c r="R1996" i="3"/>
  <c r="B1997" i="3"/>
  <c r="K1996" i="3"/>
  <c r="F1996" i="3" a="1"/>
  <c r="F1996" i="3" s="1"/>
  <c r="P1996" i="3" s="1" a="1"/>
  <c r="P1996" i="3" s="1"/>
  <c r="X1996" i="3"/>
  <c r="J1996" i="3"/>
  <c r="E1996" i="3"/>
  <c r="W1996" i="3"/>
  <c r="D1996" i="3"/>
  <c r="H1996" i="3"/>
  <c r="I1996" i="3" a="1"/>
  <c r="I1996" i="3" s="1"/>
  <c r="C1996" i="3"/>
  <c r="O1996" i="3"/>
  <c r="V1996" i="3"/>
  <c r="Q1995" i="3"/>
  <c r="N1995" i="3"/>
  <c r="B162" i="3"/>
  <c r="E161" i="3"/>
  <c r="D161" i="3"/>
  <c r="X161" i="3"/>
  <c r="I161" i="3" a="1"/>
  <c r="I161" i="3" s="1"/>
  <c r="H161" i="3" s="1"/>
  <c r="G161" i="3" s="1" a="1"/>
  <c r="G161" i="3" s="1"/>
  <c r="S161" i="3"/>
  <c r="C161" i="3"/>
  <c r="F161" i="3" a="1"/>
  <c r="F161" i="3" s="1"/>
  <c r="J161" i="3"/>
  <c r="Q159" i="3"/>
  <c r="U159" i="3" s="1"/>
  <c r="N160" i="3"/>
  <c r="N161" i="3"/>
  <c r="U1996" i="3" l="1"/>
  <c r="T1996" i="3"/>
  <c r="N1996" i="3"/>
  <c r="Q1996" i="3"/>
  <c r="X1997" i="3"/>
  <c r="J1997" i="3"/>
  <c r="E1997" i="3"/>
  <c r="W1997" i="3"/>
  <c r="D1997" i="3"/>
  <c r="V1997" i="3"/>
  <c r="O1997" i="3"/>
  <c r="I1997" i="3" a="1"/>
  <c r="I1997" i="3" s="1"/>
  <c r="C1997" i="3"/>
  <c r="U1997" i="3"/>
  <c r="N1997" i="3"/>
  <c r="H1997" i="3"/>
  <c r="S1997" i="3"/>
  <c r="G1997" i="3" a="1"/>
  <c r="G1997" i="3" s="1"/>
  <c r="B1998" i="3"/>
  <c r="Q1997" i="3"/>
  <c r="K1997" i="3"/>
  <c r="F1997" i="3" a="1"/>
  <c r="F1997" i="3" s="1"/>
  <c r="P1997" i="3" s="1" a="1"/>
  <c r="P1997" i="3" s="1"/>
  <c r="O161" i="3"/>
  <c r="O160" i="3"/>
  <c r="P160" i="3" s="1" a="1"/>
  <c r="P160" i="3" s="1"/>
  <c r="E162" i="3"/>
  <c r="B163" i="3"/>
  <c r="I162" i="3" a="1"/>
  <c r="I162" i="3" s="1"/>
  <c r="H162" i="3" s="1"/>
  <c r="G162" i="3" s="1" a="1"/>
  <c r="G162" i="3" s="1"/>
  <c r="J162" i="3"/>
  <c r="D162" i="3"/>
  <c r="X162" i="3"/>
  <c r="F162" i="3" a="1"/>
  <c r="F162" i="3" s="1"/>
  <c r="S162" i="3"/>
  <c r="C162" i="3"/>
  <c r="P161" i="3" a="1"/>
  <c r="P161" i="3" s="1"/>
  <c r="Q161" i="3" s="1"/>
  <c r="U161" i="3" s="1"/>
  <c r="T10" i="3"/>
  <c r="U10" i="3"/>
  <c r="S1998" i="3" l="1"/>
  <c r="G1998" i="3" a="1"/>
  <c r="G1998" i="3" s="1"/>
  <c r="B1999" i="3"/>
  <c r="R1998" i="3" s="1"/>
  <c r="Q1998" i="3"/>
  <c r="K1998" i="3"/>
  <c r="F1998" i="3" a="1"/>
  <c r="F1998" i="3" s="1"/>
  <c r="T1998" i="3" s="1"/>
  <c r="X1998" i="3"/>
  <c r="J1998" i="3"/>
  <c r="E1998" i="3"/>
  <c r="W1998" i="3"/>
  <c r="P1998" i="3" a="1"/>
  <c r="P1998" i="3" s="1"/>
  <c r="D1998" i="3"/>
  <c r="H1998" i="3"/>
  <c r="O1998" i="3"/>
  <c r="I1998" i="3" a="1"/>
  <c r="I1998" i="3" s="1"/>
  <c r="C1998" i="3"/>
  <c r="V1998" i="3"/>
  <c r="R1997" i="3"/>
  <c r="T1997" i="3"/>
  <c r="C163" i="3"/>
  <c r="F163" i="3" a="1"/>
  <c r="F163" i="3" s="1"/>
  <c r="J163" i="3"/>
  <c r="I163" i="3" a="1"/>
  <c r="I163" i="3" s="1"/>
  <c r="H163" i="3" s="1"/>
  <c r="G163" i="3" s="1" a="1"/>
  <c r="G163" i="3" s="1"/>
  <c r="S163" i="3"/>
  <c r="B164" i="3"/>
  <c r="X163" i="3"/>
  <c r="D163" i="3"/>
  <c r="E163" i="3"/>
  <c r="T161" i="3"/>
  <c r="Q160" i="3"/>
  <c r="U160" i="3" s="1"/>
  <c r="T160" i="3"/>
  <c r="N162" i="3"/>
  <c r="X1999" i="3" l="1"/>
  <c r="J1999" i="3"/>
  <c r="E1999" i="3"/>
  <c r="W1999" i="3"/>
  <c r="D1999" i="3"/>
  <c r="V1999" i="3"/>
  <c r="O1999" i="3"/>
  <c r="I1999" i="3" a="1"/>
  <c r="I1999" i="3" s="1"/>
  <c r="C1999" i="3"/>
  <c r="H1999" i="3"/>
  <c r="S1999" i="3"/>
  <c r="G1999" i="3" a="1"/>
  <c r="G1999" i="3" s="1"/>
  <c r="B2000" i="3"/>
  <c r="K1999" i="3"/>
  <c r="F1999" i="3" a="1"/>
  <c r="F1999" i="3" s="1"/>
  <c r="T1999" i="3" s="1"/>
  <c r="R1999" i="3"/>
  <c r="N1998" i="3"/>
  <c r="U1998" i="3"/>
  <c r="O162" i="3"/>
  <c r="P162" i="3" s="1" a="1"/>
  <c r="P162" i="3" s="1"/>
  <c r="D164" i="3"/>
  <c r="X164" i="3"/>
  <c r="I164" i="3" a="1"/>
  <c r="I164" i="3" s="1"/>
  <c r="H164" i="3" s="1"/>
  <c r="G164" i="3" s="1" a="1"/>
  <c r="G164" i="3" s="1"/>
  <c r="S164" i="3"/>
  <c r="C164" i="3"/>
  <c r="F164" i="3" a="1"/>
  <c r="F164" i="3" s="1"/>
  <c r="J164" i="3"/>
  <c r="B165" i="3"/>
  <c r="E164" i="3"/>
  <c r="N163" i="3"/>
  <c r="P1999" i="3" l="1" a="1"/>
  <c r="P1999" i="3" s="1"/>
  <c r="N1999" i="3"/>
  <c r="Q1999" i="3"/>
  <c r="U1999" i="3"/>
  <c r="S2000" i="3"/>
  <c r="G2000" i="3" a="1"/>
  <c r="G2000" i="3" s="1"/>
  <c r="B2001" i="3"/>
  <c r="K2000" i="3"/>
  <c r="F2000" i="3" a="1"/>
  <c r="F2000" i="3" s="1"/>
  <c r="P2000" i="3" s="1" a="1"/>
  <c r="P2000" i="3" s="1"/>
  <c r="X2000" i="3"/>
  <c r="J2000" i="3"/>
  <c r="E2000" i="3"/>
  <c r="W2000" i="3"/>
  <c r="D2000" i="3"/>
  <c r="H2000" i="3"/>
  <c r="V2000" i="3"/>
  <c r="O2000" i="3"/>
  <c r="I2000" i="3" a="1"/>
  <c r="I2000" i="3" s="1"/>
  <c r="C2000" i="3"/>
  <c r="O163" i="3"/>
  <c r="P163" i="3" s="1" a="1"/>
  <c r="P163" i="3" s="1"/>
  <c r="J165" i="3"/>
  <c r="E165" i="3"/>
  <c r="B166" i="3"/>
  <c r="D165" i="3"/>
  <c r="X165" i="3"/>
  <c r="I165" i="3" a="1"/>
  <c r="I165" i="3" s="1"/>
  <c r="H165" i="3" s="1"/>
  <c r="G165" i="3" s="1" a="1"/>
  <c r="G165" i="3" s="1"/>
  <c r="S165" i="3"/>
  <c r="C165" i="3"/>
  <c r="F165" i="3" a="1"/>
  <c r="F165" i="3" s="1"/>
  <c r="Q162" i="3"/>
  <c r="U162" i="3" s="1"/>
  <c r="T162" i="3"/>
  <c r="N164" i="3"/>
  <c r="U2000" i="3" l="1"/>
  <c r="T2000" i="3"/>
  <c r="N2000" i="3"/>
  <c r="Q2000" i="3"/>
  <c r="X2001" i="3"/>
  <c r="J2001" i="3"/>
  <c r="E2001" i="3"/>
  <c r="W2001" i="3"/>
  <c r="D2001" i="3"/>
  <c r="V2001" i="3"/>
  <c r="O2001" i="3"/>
  <c r="I2001" i="3" a="1"/>
  <c r="I2001" i="3" s="1"/>
  <c r="C2001" i="3"/>
  <c r="U2001" i="3"/>
  <c r="N2001" i="3"/>
  <c r="H2001" i="3"/>
  <c r="S2001" i="3"/>
  <c r="G2001" i="3" a="1"/>
  <c r="G2001" i="3" s="1"/>
  <c r="B2002" i="3"/>
  <c r="Q2001" i="3"/>
  <c r="K2001" i="3"/>
  <c r="F2001" i="3" a="1"/>
  <c r="F2001" i="3" s="1"/>
  <c r="P2001" i="3" s="1" a="1"/>
  <c r="P2001" i="3" s="1"/>
  <c r="R2000" i="3"/>
  <c r="O164" i="3"/>
  <c r="P164" i="3" s="1" a="1"/>
  <c r="P164" i="3" s="1"/>
  <c r="J166" i="3"/>
  <c r="E166" i="3"/>
  <c r="D166" i="3"/>
  <c r="X166" i="3"/>
  <c r="C166" i="3"/>
  <c r="F166" i="3" a="1"/>
  <c r="F166" i="3" s="1"/>
  <c r="B167" i="3"/>
  <c r="I166" i="3" a="1"/>
  <c r="I166" i="3" s="1"/>
  <c r="H166" i="3" s="1"/>
  <c r="G166" i="3" s="1" a="1"/>
  <c r="G166" i="3" s="1"/>
  <c r="S166" i="3"/>
  <c r="T163" i="3"/>
  <c r="Q163" i="3"/>
  <c r="U163" i="3" s="1"/>
  <c r="N165" i="3"/>
  <c r="N166" i="3"/>
  <c r="S2002" i="3" l="1"/>
  <c r="G2002" i="3" a="1"/>
  <c r="G2002" i="3" s="1"/>
  <c r="B2003" i="3"/>
  <c r="R2002" i="3" s="1"/>
  <c r="Q2002" i="3"/>
  <c r="K2002" i="3"/>
  <c r="F2002" i="3" a="1"/>
  <c r="F2002" i="3" s="1"/>
  <c r="T2002" i="3" s="1"/>
  <c r="X2002" i="3"/>
  <c r="J2002" i="3"/>
  <c r="E2002" i="3"/>
  <c r="W2002" i="3"/>
  <c r="P2002" i="3" a="1"/>
  <c r="P2002" i="3" s="1"/>
  <c r="D2002" i="3"/>
  <c r="N2002" i="3"/>
  <c r="H2002" i="3"/>
  <c r="V2002" i="3"/>
  <c r="O2002" i="3"/>
  <c r="I2002" i="3" a="1"/>
  <c r="I2002" i="3" s="1"/>
  <c r="C2002" i="3"/>
  <c r="R2001" i="3"/>
  <c r="T2001" i="3"/>
  <c r="O166" i="3"/>
  <c r="O165" i="3"/>
  <c r="P165" i="3" s="1" a="1"/>
  <c r="P165" i="3" s="1"/>
  <c r="P166" i="3" a="1"/>
  <c r="P166" i="3" s="1"/>
  <c r="B168" i="3"/>
  <c r="E167" i="3"/>
  <c r="D167" i="3"/>
  <c r="X167" i="3"/>
  <c r="C167" i="3"/>
  <c r="I167" i="3" a="1"/>
  <c r="I167" i="3" s="1"/>
  <c r="H167" i="3" s="1"/>
  <c r="G167" i="3" s="1" a="1"/>
  <c r="G167" i="3" s="1"/>
  <c r="J167" i="3"/>
  <c r="S167" i="3"/>
  <c r="F167" i="3" a="1"/>
  <c r="F167" i="3" s="1"/>
  <c r="T166" i="3"/>
  <c r="Q166" i="3"/>
  <c r="U166" i="3" s="1"/>
  <c r="T164" i="3"/>
  <c r="Q164" i="3"/>
  <c r="U164" i="3" s="1"/>
  <c r="N167" i="3"/>
  <c r="X2003" i="3" l="1"/>
  <c r="J2003" i="3"/>
  <c r="E2003" i="3"/>
  <c r="W2003" i="3"/>
  <c r="D2003" i="3"/>
  <c r="V2003" i="3"/>
  <c r="O2003" i="3"/>
  <c r="I2003" i="3" a="1"/>
  <c r="I2003" i="3" s="1"/>
  <c r="C2003" i="3"/>
  <c r="H2003" i="3"/>
  <c r="S2003" i="3"/>
  <c r="G2003" i="3" a="1"/>
  <c r="G2003" i="3" s="1"/>
  <c r="B2004" i="3"/>
  <c r="K2003" i="3"/>
  <c r="F2003" i="3" a="1"/>
  <c r="F2003" i="3" s="1"/>
  <c r="T2003" i="3" s="1"/>
  <c r="R2003" i="3"/>
  <c r="U2002" i="3"/>
  <c r="O167" i="3"/>
  <c r="X168" i="3"/>
  <c r="I168" i="3" a="1"/>
  <c r="I168" i="3" s="1"/>
  <c r="H168" i="3" s="1"/>
  <c r="G168" i="3" s="1" a="1"/>
  <c r="G168" i="3" s="1"/>
  <c r="S168" i="3"/>
  <c r="C168" i="3"/>
  <c r="D168" i="3"/>
  <c r="F168" i="3" a="1"/>
  <c r="F168" i="3" s="1"/>
  <c r="B169" i="3"/>
  <c r="J168" i="3"/>
  <c r="E168" i="3"/>
  <c r="P167" i="3" a="1"/>
  <c r="P167" i="3" s="1"/>
  <c r="Q167" i="3" s="1"/>
  <c r="U167" i="3" s="1"/>
  <c r="Q165" i="3"/>
  <c r="U165" i="3" s="1"/>
  <c r="T165" i="3"/>
  <c r="N2003" i="3" l="1"/>
  <c r="Q2003" i="3"/>
  <c r="U2003" i="3"/>
  <c r="P2003" i="3" a="1"/>
  <c r="P2003" i="3" s="1"/>
  <c r="S2004" i="3"/>
  <c r="G2004" i="3" a="1"/>
  <c r="G2004" i="3" s="1"/>
  <c r="B2005" i="3"/>
  <c r="K2004" i="3"/>
  <c r="F2004" i="3" a="1"/>
  <c r="F2004" i="3" s="1"/>
  <c r="P2004" i="3" s="1" a="1"/>
  <c r="P2004" i="3" s="1"/>
  <c r="X2004" i="3"/>
  <c r="J2004" i="3"/>
  <c r="E2004" i="3"/>
  <c r="W2004" i="3"/>
  <c r="D2004" i="3"/>
  <c r="N2004" i="3"/>
  <c r="H2004" i="3"/>
  <c r="V2004" i="3"/>
  <c r="O2004" i="3"/>
  <c r="I2004" i="3" a="1"/>
  <c r="I2004" i="3" s="1"/>
  <c r="C2004" i="3"/>
  <c r="T167" i="3"/>
  <c r="F169" i="3" a="1"/>
  <c r="F169" i="3" s="1"/>
  <c r="J169" i="3"/>
  <c r="E169" i="3"/>
  <c r="B170" i="3"/>
  <c r="I169" i="3" a="1"/>
  <c r="I169" i="3" s="1"/>
  <c r="H169" i="3" s="1"/>
  <c r="G169" i="3" s="1" a="1"/>
  <c r="G169" i="3" s="1"/>
  <c r="D169" i="3"/>
  <c r="X169" i="3"/>
  <c r="C169" i="3"/>
  <c r="S169" i="3"/>
  <c r="N168" i="3"/>
  <c r="N169" i="3"/>
  <c r="T2004" i="3" l="1"/>
  <c r="X2005" i="3"/>
  <c r="J2005" i="3"/>
  <c r="E2005" i="3"/>
  <c r="W2005" i="3"/>
  <c r="D2005" i="3"/>
  <c r="V2005" i="3"/>
  <c r="O2005" i="3"/>
  <c r="I2005" i="3" a="1"/>
  <c r="I2005" i="3" s="1"/>
  <c r="C2005" i="3"/>
  <c r="H2005" i="3"/>
  <c r="S2005" i="3"/>
  <c r="G2005" i="3" a="1"/>
  <c r="G2005" i="3" s="1"/>
  <c r="B2006" i="3"/>
  <c r="K2005" i="3"/>
  <c r="F2005" i="3" a="1"/>
  <c r="F2005" i="3" s="1"/>
  <c r="T2005" i="3" s="1"/>
  <c r="R2005" i="3"/>
  <c r="U2004" i="3"/>
  <c r="Q2004" i="3"/>
  <c r="R2004" i="3"/>
  <c r="O169" i="3"/>
  <c r="O168" i="3"/>
  <c r="P168" i="3" s="1" a="1"/>
  <c r="P168" i="3" s="1"/>
  <c r="P169" i="3" a="1"/>
  <c r="P169" i="3" s="1"/>
  <c r="Q169" i="3" s="1"/>
  <c r="F170" i="3" a="1"/>
  <c r="F170" i="3" s="1"/>
  <c r="J170" i="3"/>
  <c r="E170" i="3"/>
  <c r="B171" i="3"/>
  <c r="D170" i="3"/>
  <c r="S170" i="3"/>
  <c r="C170" i="3"/>
  <c r="X170" i="3"/>
  <c r="I170" i="3" a="1"/>
  <c r="I170" i="3" s="1"/>
  <c r="H170" i="3" s="1"/>
  <c r="G170" i="3" s="1" a="1"/>
  <c r="G170" i="3" s="1"/>
  <c r="T169" i="3"/>
  <c r="N2005" i="3" l="1"/>
  <c r="Q2005" i="3"/>
  <c r="U2005" i="3"/>
  <c r="P2005" i="3" a="1"/>
  <c r="P2005" i="3" s="1"/>
  <c r="S2006" i="3"/>
  <c r="G2006" i="3" a="1"/>
  <c r="G2006" i="3" s="1"/>
  <c r="B2007" i="3"/>
  <c r="K2006" i="3"/>
  <c r="F2006" i="3" a="1"/>
  <c r="F2006" i="3" s="1"/>
  <c r="U2006" i="3" s="1"/>
  <c r="X2006" i="3"/>
  <c r="J2006" i="3"/>
  <c r="E2006" i="3"/>
  <c r="W2006" i="3"/>
  <c r="D2006" i="3"/>
  <c r="H2006" i="3"/>
  <c r="V2006" i="3"/>
  <c r="O2006" i="3"/>
  <c r="I2006" i="3" a="1"/>
  <c r="I2006" i="3" s="1"/>
  <c r="C2006" i="3"/>
  <c r="F171" i="3" a="1"/>
  <c r="F171" i="3" s="1"/>
  <c r="D171" i="3"/>
  <c r="C171" i="3"/>
  <c r="J171" i="3"/>
  <c r="B172" i="3"/>
  <c r="E171" i="3"/>
  <c r="S171" i="3"/>
  <c r="X171" i="3"/>
  <c r="I171" i="3" a="1"/>
  <c r="I171" i="3" s="1"/>
  <c r="H171" i="3" s="1"/>
  <c r="G171" i="3" s="1" a="1"/>
  <c r="G171" i="3" s="1"/>
  <c r="U169" i="3"/>
  <c r="Q168" i="3"/>
  <c r="U168" i="3" s="1"/>
  <c r="T168" i="3"/>
  <c r="N170" i="3"/>
  <c r="Q2006" i="3" l="1"/>
  <c r="P2006" i="3" a="1"/>
  <c r="P2006" i="3" s="1"/>
  <c r="X2007" i="3"/>
  <c r="J2007" i="3"/>
  <c r="E2007" i="3"/>
  <c r="W2007" i="3"/>
  <c r="D2007" i="3"/>
  <c r="V2007" i="3"/>
  <c r="O2007" i="3"/>
  <c r="I2007" i="3" a="1"/>
  <c r="I2007" i="3" s="1"/>
  <c r="C2007" i="3"/>
  <c r="H2007" i="3"/>
  <c r="T2007" i="3"/>
  <c r="S2007" i="3"/>
  <c r="G2007" i="3" a="1"/>
  <c r="G2007" i="3" s="1"/>
  <c r="K2007" i="3"/>
  <c r="F2007" i="3" a="1"/>
  <c r="F2007" i="3" s="1"/>
  <c r="U2007" i="3" s="1"/>
  <c r="R2007" i="3"/>
  <c r="N2006" i="3"/>
  <c r="T2006" i="3"/>
  <c r="R2006" i="3"/>
  <c r="O170" i="3"/>
  <c r="P170" i="3" s="1" a="1"/>
  <c r="P170" i="3" s="1"/>
  <c r="E172" i="3"/>
  <c r="D172" i="3"/>
  <c r="F172" i="3" a="1"/>
  <c r="F172" i="3" s="1"/>
  <c r="B173" i="3"/>
  <c r="X172" i="3"/>
  <c r="C172" i="3"/>
  <c r="S172" i="3"/>
  <c r="I172" i="3" a="1"/>
  <c r="I172" i="3" s="1"/>
  <c r="H172" i="3" s="1"/>
  <c r="G172" i="3" s="1" a="1"/>
  <c r="G172" i="3" s="1"/>
  <c r="J172" i="3"/>
  <c r="N171" i="3"/>
  <c r="N172" i="3"/>
  <c r="Q2007" i="3" l="1"/>
  <c r="P2007" i="3" a="1"/>
  <c r="P2007" i="3" s="1"/>
  <c r="N2007" i="3"/>
  <c r="O172" i="3"/>
  <c r="O171" i="3"/>
  <c r="P171" i="3" s="1" a="1"/>
  <c r="P171" i="3" s="1"/>
  <c r="P172" i="3" a="1"/>
  <c r="P172" i="3" s="1"/>
  <c r="Q172" i="3" s="1"/>
  <c r="C173" i="3"/>
  <c r="J173" i="3"/>
  <c r="E173" i="3"/>
  <c r="B174" i="3"/>
  <c r="D173" i="3"/>
  <c r="X173" i="3"/>
  <c r="S173" i="3"/>
  <c r="F173" i="3" a="1"/>
  <c r="F173" i="3" s="1"/>
  <c r="I173" i="3" a="1"/>
  <c r="I173" i="3" s="1"/>
  <c r="H173" i="3" s="1"/>
  <c r="G173" i="3" s="1" a="1"/>
  <c r="G173" i="3" s="1"/>
  <c r="T170" i="3"/>
  <c r="Q170" i="3"/>
  <c r="U170" i="3" s="1"/>
  <c r="N173" i="3"/>
  <c r="U172" i="3" l="1"/>
  <c r="O173" i="3"/>
  <c r="P173" i="3" s="1" a="1"/>
  <c r="P173" i="3" s="1"/>
  <c r="Q173" i="3" s="1"/>
  <c r="T172" i="3"/>
  <c r="E174" i="3"/>
  <c r="B175" i="3"/>
  <c r="J174" i="3"/>
  <c r="X174" i="3"/>
  <c r="D174" i="3"/>
  <c r="I174" i="3" a="1"/>
  <c r="I174" i="3" s="1"/>
  <c r="H174" i="3" s="1"/>
  <c r="G174" i="3" s="1" a="1"/>
  <c r="G174" i="3" s="1"/>
  <c r="S174" i="3"/>
  <c r="C174" i="3"/>
  <c r="F174" i="3" a="1"/>
  <c r="F174" i="3" s="1"/>
  <c r="T171" i="3"/>
  <c r="Q171" i="3"/>
  <c r="U171" i="3" s="1"/>
  <c r="U173" i="3" l="1"/>
  <c r="C175" i="3"/>
  <c r="E175" i="3"/>
  <c r="I175" i="3" a="1"/>
  <c r="I175" i="3" s="1"/>
  <c r="H175" i="3" s="1"/>
  <c r="G175" i="3" s="1" a="1"/>
  <c r="G175" i="3" s="1"/>
  <c r="S175" i="3"/>
  <c r="F175" i="3" a="1"/>
  <c r="F175" i="3" s="1"/>
  <c r="J175" i="3"/>
  <c r="B176" i="3"/>
  <c r="D175" i="3"/>
  <c r="X175" i="3"/>
  <c r="T173" i="3"/>
  <c r="N174" i="3"/>
  <c r="N175" i="3"/>
  <c r="O175" i="3" l="1"/>
  <c r="P175" i="3" s="1" a="1"/>
  <c r="P175" i="3" s="1"/>
  <c r="O174" i="3"/>
  <c r="P174" i="3" s="1" a="1"/>
  <c r="P174" i="3" s="1"/>
  <c r="E176" i="3"/>
  <c r="B177" i="3"/>
  <c r="D176" i="3"/>
  <c r="X176" i="3"/>
  <c r="S176" i="3"/>
  <c r="J176" i="3"/>
  <c r="I176" i="3" a="1"/>
  <c r="I176" i="3" s="1"/>
  <c r="H176" i="3" s="1"/>
  <c r="G176" i="3" s="1" a="1"/>
  <c r="G176" i="3" s="1"/>
  <c r="C176" i="3"/>
  <c r="F176" i="3" a="1"/>
  <c r="F176" i="3" s="1"/>
  <c r="T175" i="3" l="1"/>
  <c r="Q175" i="3"/>
  <c r="U175" i="3" s="1"/>
  <c r="T174" i="3"/>
  <c r="Q174" i="3"/>
  <c r="U174" i="3" s="1"/>
  <c r="X177" i="3"/>
  <c r="S177" i="3"/>
  <c r="I177" i="3" a="1"/>
  <c r="I177" i="3" s="1"/>
  <c r="H177" i="3" s="1"/>
  <c r="G177" i="3" s="1" a="1"/>
  <c r="G177" i="3" s="1"/>
  <c r="C177" i="3"/>
  <c r="F177" i="3" a="1"/>
  <c r="F177" i="3" s="1"/>
  <c r="E177" i="3"/>
  <c r="B178" i="3"/>
  <c r="D177" i="3"/>
  <c r="J177" i="3"/>
  <c r="N176" i="3"/>
  <c r="O176" i="3" l="1"/>
  <c r="P176" i="3" s="1" a="1"/>
  <c r="P176" i="3" s="1"/>
  <c r="B179" i="3"/>
  <c r="D178" i="3"/>
  <c r="S178" i="3"/>
  <c r="X178" i="3"/>
  <c r="I178" i="3" a="1"/>
  <c r="I178" i="3" s="1"/>
  <c r="H178" i="3" s="1"/>
  <c r="G178" i="3" s="1" a="1"/>
  <c r="G178" i="3" s="1"/>
  <c r="C178" i="3"/>
  <c r="J178" i="3"/>
  <c r="E178" i="3"/>
  <c r="F178" i="3" a="1"/>
  <c r="F178" i="3" s="1"/>
  <c r="N177" i="3"/>
  <c r="O177" i="3" l="1"/>
  <c r="P177" i="3" s="1" a="1"/>
  <c r="P177" i="3" s="1"/>
  <c r="Q177" i="3" s="1"/>
  <c r="U177" i="3" s="1"/>
  <c r="B180" i="3"/>
  <c r="D179" i="3"/>
  <c r="I179" i="3" a="1"/>
  <c r="I179" i="3" s="1"/>
  <c r="H179" i="3" s="1"/>
  <c r="G179" i="3" s="1" a="1"/>
  <c r="G179" i="3" s="1"/>
  <c r="C179" i="3"/>
  <c r="X179" i="3"/>
  <c r="E179" i="3"/>
  <c r="J179" i="3"/>
  <c r="S179" i="3"/>
  <c r="F179" i="3" a="1"/>
  <c r="F179" i="3" s="1"/>
  <c r="T176" i="3"/>
  <c r="Q176" i="3"/>
  <c r="U176" i="3" s="1"/>
  <c r="N178" i="3"/>
  <c r="O178" i="3" l="1"/>
  <c r="P178" i="3" s="1" a="1"/>
  <c r="P178" i="3" s="1"/>
  <c r="B181" i="3"/>
  <c r="D180" i="3"/>
  <c r="I180" i="3" a="1"/>
  <c r="I180" i="3" s="1"/>
  <c r="H180" i="3" s="1"/>
  <c r="G180" i="3" s="1" a="1"/>
  <c r="G180" i="3" s="1"/>
  <c r="S180" i="3"/>
  <c r="J180" i="3"/>
  <c r="X180" i="3"/>
  <c r="C180" i="3"/>
  <c r="E180" i="3"/>
  <c r="F180" i="3" a="1"/>
  <c r="F180" i="3" s="1"/>
  <c r="T177" i="3"/>
  <c r="N179" i="3"/>
  <c r="O179" i="3" l="1"/>
  <c r="P179" i="3" s="1" a="1"/>
  <c r="P179" i="3" s="1"/>
  <c r="Q179" i="3" s="1"/>
  <c r="U179" i="3" s="1"/>
  <c r="T179" i="3"/>
  <c r="E181" i="3"/>
  <c r="B182" i="3"/>
  <c r="D181" i="3"/>
  <c r="S181" i="3"/>
  <c r="F181" i="3" a="1"/>
  <c r="F181" i="3" s="1"/>
  <c r="X181" i="3"/>
  <c r="I181" i="3" a="1"/>
  <c r="I181" i="3" s="1"/>
  <c r="H181" i="3" s="1"/>
  <c r="G181" i="3" s="1" a="1"/>
  <c r="G181" i="3" s="1"/>
  <c r="C181" i="3"/>
  <c r="J181" i="3"/>
  <c r="T178" i="3"/>
  <c r="Q178" i="3"/>
  <c r="U178" i="3" s="1"/>
  <c r="N180" i="3"/>
  <c r="O180" i="3" l="1"/>
  <c r="P180" i="3" s="1" a="1"/>
  <c r="P180" i="3" s="1"/>
  <c r="X182" i="3"/>
  <c r="C182" i="3"/>
  <c r="J182" i="3"/>
  <c r="E182" i="3"/>
  <c r="I182" i="3" a="1"/>
  <c r="I182" i="3" s="1"/>
  <c r="H182" i="3" s="1"/>
  <c r="G182" i="3" s="1" a="1"/>
  <c r="G182" i="3" s="1"/>
  <c r="S182" i="3"/>
  <c r="B183" i="3"/>
  <c r="F182" i="3" a="1"/>
  <c r="F182" i="3" s="1"/>
  <c r="D182" i="3"/>
  <c r="N181" i="3"/>
  <c r="O181" i="3" l="1"/>
  <c r="P181" i="3" s="1" a="1"/>
  <c r="P181" i="3" s="1"/>
  <c r="X183" i="3"/>
  <c r="D183" i="3"/>
  <c r="I183" i="3" a="1"/>
  <c r="I183" i="3" s="1"/>
  <c r="H183" i="3" s="1"/>
  <c r="G183" i="3" s="1" a="1"/>
  <c r="G183" i="3" s="1"/>
  <c r="C183" i="3"/>
  <c r="F183" i="3" a="1"/>
  <c r="F183" i="3" s="1"/>
  <c r="S183" i="3"/>
  <c r="J183" i="3"/>
  <c r="E183" i="3"/>
  <c r="B184" i="3"/>
  <c r="T180" i="3"/>
  <c r="Q180" i="3"/>
  <c r="U180" i="3" s="1"/>
  <c r="N183" i="3"/>
  <c r="N182" i="3"/>
  <c r="O182" i="3" l="1"/>
  <c r="P182" i="3" s="1" a="1"/>
  <c r="P182" i="3" s="1"/>
  <c r="O183" i="3"/>
  <c r="P183" i="3" a="1"/>
  <c r="P183" i="3" s="1"/>
  <c r="Q183" i="3" s="1"/>
  <c r="U183" i="3" s="1"/>
  <c r="E184" i="3"/>
  <c r="D184" i="3"/>
  <c r="B185" i="3"/>
  <c r="X184" i="3"/>
  <c r="I184" i="3" a="1"/>
  <c r="I184" i="3" s="1"/>
  <c r="H184" i="3" s="1"/>
  <c r="G184" i="3" s="1" a="1"/>
  <c r="G184" i="3" s="1"/>
  <c r="C184" i="3"/>
  <c r="F184" i="3" a="1"/>
  <c r="F184" i="3" s="1"/>
  <c r="S184" i="3"/>
  <c r="J184" i="3"/>
  <c r="T183" i="3"/>
  <c r="Q181" i="3"/>
  <c r="U181" i="3" s="1"/>
  <c r="T181" i="3"/>
  <c r="J185" i="3" l="1"/>
  <c r="E185" i="3"/>
  <c r="B186" i="3"/>
  <c r="D185" i="3"/>
  <c r="X185" i="3"/>
  <c r="I185" i="3" a="1"/>
  <c r="I185" i="3" s="1"/>
  <c r="H185" i="3" s="1"/>
  <c r="G185" i="3" s="1" a="1"/>
  <c r="G185" i="3" s="1"/>
  <c r="C185" i="3"/>
  <c r="F185" i="3" a="1"/>
  <c r="F185" i="3" s="1"/>
  <c r="S185" i="3"/>
  <c r="T182" i="3"/>
  <c r="Q182" i="3"/>
  <c r="U182" i="3" s="1"/>
  <c r="N184" i="3"/>
  <c r="N185" i="3"/>
  <c r="O185" i="3" l="1"/>
  <c r="O184" i="3"/>
  <c r="P184" i="3" s="1" a="1"/>
  <c r="P184" i="3" s="1"/>
  <c r="P185" i="3" a="1"/>
  <c r="P185" i="3" s="1"/>
  <c r="Q185" i="3" s="1"/>
  <c r="U185" i="3" s="1"/>
  <c r="T185" i="3"/>
  <c r="C186" i="3"/>
  <c r="J186" i="3"/>
  <c r="F186" i="3" a="1"/>
  <c r="F186" i="3" s="1"/>
  <c r="S186" i="3"/>
  <c r="E186" i="3"/>
  <c r="I186" i="3" a="1"/>
  <c r="I186" i="3" s="1"/>
  <c r="H186" i="3" s="1"/>
  <c r="G186" i="3" s="1" a="1"/>
  <c r="G186" i="3" s="1"/>
  <c r="B187" i="3"/>
  <c r="D186" i="3"/>
  <c r="X186" i="3"/>
  <c r="C187" i="3" l="1"/>
  <c r="S187" i="3"/>
  <c r="F187" i="3" a="1"/>
  <c r="F187" i="3" s="1"/>
  <c r="J187" i="3"/>
  <c r="E187" i="3"/>
  <c r="B188" i="3"/>
  <c r="X187" i="3"/>
  <c r="D187" i="3"/>
  <c r="I187" i="3" a="1"/>
  <c r="I187" i="3" s="1"/>
  <c r="H187" i="3" s="1"/>
  <c r="G187" i="3" s="1" a="1"/>
  <c r="G187" i="3" s="1"/>
  <c r="T184" i="3"/>
  <c r="Q184" i="3"/>
  <c r="U184" i="3" s="1"/>
  <c r="N186" i="3"/>
  <c r="O186" i="3" l="1"/>
  <c r="P186" i="3" s="1" a="1"/>
  <c r="P186" i="3" s="1"/>
  <c r="I188" i="3" a="1"/>
  <c r="I188" i="3" s="1"/>
  <c r="H188" i="3" s="1"/>
  <c r="G188" i="3" s="1" a="1"/>
  <c r="G188" i="3" s="1"/>
  <c r="J188" i="3"/>
  <c r="S188" i="3"/>
  <c r="C188" i="3"/>
  <c r="F188" i="3" a="1"/>
  <c r="F188" i="3" s="1"/>
  <c r="E188" i="3"/>
  <c r="B189" i="3"/>
  <c r="D188" i="3"/>
  <c r="X188" i="3"/>
  <c r="N187" i="3"/>
  <c r="N188" i="3"/>
  <c r="O188" i="3" l="1"/>
  <c r="O187" i="3"/>
  <c r="P187" i="3" s="1" a="1"/>
  <c r="P187" i="3" s="1"/>
  <c r="D189" i="3"/>
  <c r="X189" i="3"/>
  <c r="S189" i="3"/>
  <c r="I189" i="3" a="1"/>
  <c r="I189" i="3" s="1"/>
  <c r="H189" i="3" s="1"/>
  <c r="G189" i="3" s="1" a="1"/>
  <c r="G189" i="3" s="1"/>
  <c r="C189" i="3"/>
  <c r="E189" i="3"/>
  <c r="F189" i="3" a="1"/>
  <c r="F189" i="3" s="1"/>
  <c r="J189" i="3"/>
  <c r="B190" i="3"/>
  <c r="P188" i="3" a="1"/>
  <c r="P188" i="3" s="1"/>
  <c r="T188" i="3" s="1"/>
  <c r="Q186" i="3"/>
  <c r="U186" i="3" s="1"/>
  <c r="T186" i="3"/>
  <c r="S190" i="3" l="1"/>
  <c r="J190" i="3"/>
  <c r="E190" i="3"/>
  <c r="F190" i="3" a="1"/>
  <c r="F190" i="3" s="1"/>
  <c r="B191" i="3"/>
  <c r="D190" i="3"/>
  <c r="X190" i="3"/>
  <c r="I190" i="3" a="1"/>
  <c r="I190" i="3" s="1"/>
  <c r="H190" i="3" s="1"/>
  <c r="G190" i="3" s="1" a="1"/>
  <c r="G190" i="3" s="1"/>
  <c r="C190" i="3"/>
  <c r="Q188" i="3"/>
  <c r="U188" i="3" s="1"/>
  <c r="T187" i="3"/>
  <c r="Q187" i="3"/>
  <c r="U187" i="3" s="1"/>
  <c r="N189" i="3"/>
  <c r="O189" i="3" l="1"/>
  <c r="P189" i="3" s="1" a="1"/>
  <c r="P189" i="3" s="1"/>
  <c r="Q189" i="3" s="1"/>
  <c r="U189" i="3" s="1"/>
  <c r="E191" i="3"/>
  <c r="X191" i="3"/>
  <c r="B192" i="3"/>
  <c r="D191" i="3"/>
  <c r="C191" i="3"/>
  <c r="I191" i="3" a="1"/>
  <c r="I191" i="3" s="1"/>
  <c r="H191" i="3" s="1"/>
  <c r="G191" i="3" s="1" a="1"/>
  <c r="G191" i="3" s="1"/>
  <c r="S191" i="3"/>
  <c r="F191" i="3" a="1"/>
  <c r="F191" i="3" s="1"/>
  <c r="J191" i="3"/>
  <c r="N190" i="3"/>
  <c r="N191" i="3"/>
  <c r="O191" i="3" l="1"/>
  <c r="O190" i="3"/>
  <c r="P190" i="3" s="1" a="1"/>
  <c r="P190" i="3" s="1"/>
  <c r="P191" i="3" a="1"/>
  <c r="P191" i="3" s="1"/>
  <c r="Q191" i="3" s="1"/>
  <c r="U191" i="3" s="1"/>
  <c r="S192" i="3"/>
  <c r="C192" i="3"/>
  <c r="F192" i="3" a="1"/>
  <c r="F192" i="3" s="1"/>
  <c r="J192" i="3"/>
  <c r="E192" i="3"/>
  <c r="D192" i="3"/>
  <c r="B193" i="3"/>
  <c r="I192" i="3" a="1"/>
  <c r="I192" i="3" s="1"/>
  <c r="H192" i="3" s="1"/>
  <c r="G192" i="3" s="1" a="1"/>
  <c r="G192" i="3" s="1"/>
  <c r="X192" i="3"/>
  <c r="T189" i="3"/>
  <c r="J193" i="3" l="1"/>
  <c r="E193" i="3"/>
  <c r="I193" i="3" a="1"/>
  <c r="I193" i="3" s="1"/>
  <c r="H193" i="3" s="1"/>
  <c r="G193" i="3" s="1" a="1"/>
  <c r="G193" i="3" s="1"/>
  <c r="S193" i="3"/>
  <c r="C193" i="3"/>
  <c r="B194" i="3"/>
  <c r="D193" i="3"/>
  <c r="F193" i="3" a="1"/>
  <c r="F193" i="3" s="1"/>
  <c r="T193" i="3" s="1"/>
  <c r="T191" i="3"/>
  <c r="Q190" i="3"/>
  <c r="U190" i="3" s="1"/>
  <c r="T190" i="3"/>
  <c r="N192" i="3"/>
  <c r="O192" i="3" l="1"/>
  <c r="P192" i="3" s="1" a="1"/>
  <c r="P192" i="3" s="1"/>
  <c r="O194" i="3"/>
  <c r="I194" i="3" a="1"/>
  <c r="I194" i="3" s="1"/>
  <c r="S194" i="3"/>
  <c r="C194" i="3"/>
  <c r="Q194" i="3"/>
  <c r="J194" i="3"/>
  <c r="W194" i="3"/>
  <c r="F194" i="3" a="1"/>
  <c r="F194" i="3" s="1"/>
  <c r="U194" i="3" s="1"/>
  <c r="E194" i="3"/>
  <c r="H194" i="3"/>
  <c r="B195" i="3"/>
  <c r="V194" i="3"/>
  <c r="G194" i="3" a="1"/>
  <c r="G194" i="3" s="1"/>
  <c r="D194" i="3"/>
  <c r="X194" i="3"/>
  <c r="N194" i="3"/>
  <c r="R193" i="3"/>
  <c r="N193" i="3"/>
  <c r="O193" i="3" s="1"/>
  <c r="P193" i="3" a="1"/>
  <c r="P193" i="3" s="1"/>
  <c r="Q193" i="3"/>
  <c r="U193" i="3"/>
  <c r="O195" i="3" l="1"/>
  <c r="V195" i="3"/>
  <c r="F195" i="3" a="1"/>
  <c r="F195" i="3" s="1"/>
  <c r="P195" i="3" s="1" a="1"/>
  <c r="P195" i="3" s="1"/>
  <c r="U195" i="3"/>
  <c r="J195" i="3"/>
  <c r="N195" i="3"/>
  <c r="E195" i="3"/>
  <c r="X195" i="3"/>
  <c r="G195" i="3" a="1"/>
  <c r="G195" i="3" s="1"/>
  <c r="B196" i="3"/>
  <c r="C195" i="3"/>
  <c r="D195" i="3"/>
  <c r="H195" i="3"/>
  <c r="I195" i="3" a="1"/>
  <c r="I195" i="3" s="1"/>
  <c r="T195" i="3"/>
  <c r="Q195" i="3"/>
  <c r="W195" i="3"/>
  <c r="S195" i="3"/>
  <c r="R194" i="3"/>
  <c r="T194" i="3"/>
  <c r="P194" i="3" a="1"/>
  <c r="P194" i="3" s="1"/>
  <c r="T192" i="3"/>
  <c r="Q192" i="3"/>
  <c r="U192" i="3" s="1"/>
  <c r="O196" i="3" l="1"/>
  <c r="S196" i="3"/>
  <c r="I196" i="3" a="1"/>
  <c r="I196" i="3" s="1"/>
  <c r="G196" i="3" a="1"/>
  <c r="G196" i="3" s="1"/>
  <c r="B197" i="3"/>
  <c r="F196" i="3" a="1"/>
  <c r="F196" i="3" s="1"/>
  <c r="U196" i="3" s="1"/>
  <c r="C196" i="3"/>
  <c r="V196" i="3"/>
  <c r="E196" i="3"/>
  <c r="H196" i="3"/>
  <c r="T196" i="3"/>
  <c r="J196" i="3"/>
  <c r="W196" i="3"/>
  <c r="X196" i="3"/>
  <c r="Q196" i="3"/>
  <c r="D196" i="3"/>
  <c r="N196" i="3"/>
  <c r="R195" i="3"/>
  <c r="O197" i="3" l="1"/>
  <c r="E197" i="3"/>
  <c r="V197" i="3"/>
  <c r="B198" i="3"/>
  <c r="G197" i="3" a="1"/>
  <c r="G197" i="3" s="1"/>
  <c r="D197" i="3"/>
  <c r="S197" i="3"/>
  <c r="I197" i="3" a="1"/>
  <c r="I197" i="3" s="1"/>
  <c r="C197" i="3"/>
  <c r="J197" i="3"/>
  <c r="H197" i="3"/>
  <c r="X197" i="3"/>
  <c r="F197" i="3" a="1"/>
  <c r="F197" i="3" s="1"/>
  <c r="T197" i="3" s="1"/>
  <c r="W197" i="3"/>
  <c r="N197" i="3"/>
  <c r="U197" i="3"/>
  <c r="Q197" i="3"/>
  <c r="R196" i="3"/>
  <c r="P196" i="3" a="1"/>
  <c r="P196" i="3" s="1"/>
  <c r="O198" i="3" l="1"/>
  <c r="J198" i="3"/>
  <c r="E198" i="3"/>
  <c r="H198" i="3"/>
  <c r="F198" i="3" a="1"/>
  <c r="F198" i="3" s="1"/>
  <c r="U198" i="3" s="1"/>
  <c r="B199" i="3"/>
  <c r="V198" i="3"/>
  <c r="I198" i="3" a="1"/>
  <c r="I198" i="3" s="1"/>
  <c r="S198" i="3"/>
  <c r="D198" i="3"/>
  <c r="G198" i="3" a="1"/>
  <c r="G198" i="3" s="1"/>
  <c r="C198" i="3"/>
  <c r="X198" i="3"/>
  <c r="W198" i="3"/>
  <c r="R197" i="3"/>
  <c r="P197" i="3" a="1"/>
  <c r="P197" i="3" s="1"/>
  <c r="O199" i="3" l="1"/>
  <c r="I199" i="3" a="1"/>
  <c r="I199" i="3" s="1"/>
  <c r="C199" i="3"/>
  <c r="F199" i="3" a="1"/>
  <c r="F199" i="3" s="1"/>
  <c r="U199" i="3" s="1"/>
  <c r="W199" i="3"/>
  <c r="H199" i="3"/>
  <c r="E199" i="3"/>
  <c r="B200" i="3"/>
  <c r="J199" i="3"/>
  <c r="X199" i="3"/>
  <c r="S199" i="3"/>
  <c r="G199" i="3" a="1"/>
  <c r="G199" i="3" s="1"/>
  <c r="D199" i="3"/>
  <c r="V199" i="3"/>
  <c r="T198" i="3"/>
  <c r="N198" i="3"/>
  <c r="R198" i="3"/>
  <c r="Q198" i="3"/>
  <c r="P198" i="3" a="1"/>
  <c r="P198" i="3" s="1"/>
  <c r="N199" i="3" l="1"/>
  <c r="Q199" i="3"/>
  <c r="T199" i="3"/>
  <c r="O200" i="3"/>
  <c r="D200" i="3"/>
  <c r="S200" i="3"/>
  <c r="X200" i="3"/>
  <c r="C200" i="3"/>
  <c r="I200" i="3" a="1"/>
  <c r="I200" i="3" s="1"/>
  <c r="F200" i="3" a="1"/>
  <c r="F200" i="3" s="1"/>
  <c r="U200" i="3" s="1"/>
  <c r="J200" i="3"/>
  <c r="W200" i="3"/>
  <c r="V200" i="3"/>
  <c r="H200" i="3"/>
  <c r="G200" i="3" a="1"/>
  <c r="G200" i="3" s="1"/>
  <c r="B201" i="3"/>
  <c r="R200" i="3" s="1"/>
  <c r="E200" i="3"/>
  <c r="R199" i="3"/>
  <c r="P199" i="3" a="1"/>
  <c r="P199" i="3" s="1"/>
  <c r="T200" i="3" l="1"/>
  <c r="Q200" i="3"/>
  <c r="N200" i="3"/>
  <c r="P200" i="3" a="1"/>
  <c r="P200" i="3" s="1"/>
  <c r="O201" i="3"/>
  <c r="R201" i="3"/>
  <c r="C201" i="3"/>
  <c r="E201" i="3"/>
  <c r="V201" i="3"/>
  <c r="G201" i="3" a="1"/>
  <c r="G201" i="3" s="1"/>
  <c r="B202" i="3"/>
  <c r="D201" i="3"/>
  <c r="X201" i="3"/>
  <c r="S201" i="3"/>
  <c r="I201" i="3" a="1"/>
  <c r="I201" i="3" s="1"/>
  <c r="F201" i="3" a="1"/>
  <c r="F201" i="3" s="1"/>
  <c r="T201" i="3" s="1"/>
  <c r="W201" i="3"/>
  <c r="H201" i="3"/>
  <c r="J201" i="3"/>
  <c r="Q201" i="3"/>
  <c r="U201" i="3"/>
  <c r="O202" i="3" l="1"/>
  <c r="C202" i="3"/>
  <c r="X202" i="3"/>
  <c r="T202" i="3"/>
  <c r="W202" i="3"/>
  <c r="S202" i="3"/>
  <c r="J202" i="3"/>
  <c r="H202" i="3"/>
  <c r="E202" i="3"/>
  <c r="V202" i="3"/>
  <c r="D202" i="3"/>
  <c r="N202" i="3"/>
  <c r="F202" i="3" a="1"/>
  <c r="F202" i="3" s="1"/>
  <c r="Q202" i="3" s="1"/>
  <c r="B203" i="3"/>
  <c r="R202" i="3" s="1"/>
  <c r="G202" i="3" a="1"/>
  <c r="G202" i="3" s="1"/>
  <c r="I202" i="3" a="1"/>
  <c r="I202" i="3" s="1"/>
  <c r="P201" i="3" a="1"/>
  <c r="P201" i="3" s="1"/>
  <c r="N201" i="3"/>
  <c r="U202" i="3" l="1"/>
  <c r="O203" i="3"/>
  <c r="H203" i="3"/>
  <c r="V203" i="3"/>
  <c r="B204" i="3"/>
  <c r="X203" i="3"/>
  <c r="F203" i="3" a="1"/>
  <c r="F203" i="3" s="1"/>
  <c r="U203" i="3" s="1"/>
  <c r="G203" i="3" a="1"/>
  <c r="G203" i="3" s="1"/>
  <c r="D203" i="3"/>
  <c r="C203" i="3"/>
  <c r="J203" i="3"/>
  <c r="S203" i="3"/>
  <c r="E203" i="3"/>
  <c r="I203" i="3" a="1"/>
  <c r="I203" i="3" s="1"/>
  <c r="W203" i="3"/>
  <c r="Q203" i="3"/>
  <c r="T203" i="3"/>
  <c r="N203" i="3"/>
  <c r="P202" i="3" a="1"/>
  <c r="P202" i="3" s="1"/>
  <c r="O204" i="3" l="1"/>
  <c r="S204" i="3"/>
  <c r="X204" i="3"/>
  <c r="I204" i="3" a="1"/>
  <c r="I204" i="3" s="1"/>
  <c r="C204" i="3"/>
  <c r="V204" i="3"/>
  <c r="J204" i="3"/>
  <c r="G204" i="3" a="1"/>
  <c r="G204" i="3" s="1"/>
  <c r="F204" i="3" a="1"/>
  <c r="F204" i="3" s="1"/>
  <c r="N204" i="3" s="1"/>
  <c r="W204" i="3"/>
  <c r="B205" i="3"/>
  <c r="U204" i="3"/>
  <c r="E204" i="3"/>
  <c r="H204" i="3"/>
  <c r="D204" i="3"/>
  <c r="R203" i="3"/>
  <c r="P203" i="3" a="1"/>
  <c r="P203" i="3" s="1"/>
  <c r="O205" i="3" l="1"/>
  <c r="C205" i="3"/>
  <c r="V205" i="3"/>
  <c r="B206" i="3"/>
  <c r="S205" i="3"/>
  <c r="F205" i="3" a="1"/>
  <c r="F205" i="3" s="1"/>
  <c r="T205" i="3" s="1"/>
  <c r="W205" i="3"/>
  <c r="E205" i="3"/>
  <c r="G205" i="3" a="1"/>
  <c r="G205" i="3" s="1"/>
  <c r="D205" i="3"/>
  <c r="J205" i="3"/>
  <c r="H205" i="3"/>
  <c r="I205" i="3" a="1"/>
  <c r="I205" i="3" s="1"/>
  <c r="X205" i="3"/>
  <c r="Q205" i="3"/>
  <c r="U205" i="3"/>
  <c r="N205" i="3"/>
  <c r="T204" i="3"/>
  <c r="Q204" i="3"/>
  <c r="R204" i="3"/>
  <c r="P204" i="3" a="1"/>
  <c r="P204" i="3" s="1"/>
  <c r="O206" i="3" l="1"/>
  <c r="E206" i="3"/>
  <c r="V206" i="3"/>
  <c r="S206" i="3"/>
  <c r="I206" i="3" a="1"/>
  <c r="I206" i="3" s="1"/>
  <c r="J206" i="3"/>
  <c r="B207" i="3"/>
  <c r="R206" i="3" s="1"/>
  <c r="G206" i="3" a="1"/>
  <c r="G206" i="3" s="1"/>
  <c r="D206" i="3"/>
  <c r="X206" i="3"/>
  <c r="C206" i="3"/>
  <c r="F206" i="3" a="1"/>
  <c r="F206" i="3" s="1"/>
  <c r="T206" i="3" s="1"/>
  <c r="W206" i="3"/>
  <c r="H206" i="3"/>
  <c r="R205" i="3"/>
  <c r="P205" i="3" a="1"/>
  <c r="P205" i="3" s="1"/>
  <c r="U206" i="3" l="1"/>
  <c r="N206" i="3"/>
  <c r="Q206" i="3"/>
  <c r="O207" i="3"/>
  <c r="X207" i="3"/>
  <c r="S207" i="3"/>
  <c r="V207" i="3"/>
  <c r="I207" i="3" a="1"/>
  <c r="I207" i="3" s="1"/>
  <c r="F207" i="3" a="1"/>
  <c r="F207" i="3" s="1"/>
  <c r="U207" i="3" s="1"/>
  <c r="W207" i="3"/>
  <c r="G207" i="3" a="1"/>
  <c r="G207" i="3" s="1"/>
  <c r="C207" i="3"/>
  <c r="J207" i="3"/>
  <c r="E207" i="3"/>
  <c r="H207" i="3"/>
  <c r="D207" i="3"/>
  <c r="B208" i="3"/>
  <c r="R207" i="3" s="1"/>
  <c r="N207" i="3"/>
  <c r="T207" i="3"/>
  <c r="P206" i="3" a="1"/>
  <c r="P206" i="3" s="1"/>
  <c r="P207" i="3" l="1" a="1"/>
  <c r="P207" i="3" s="1"/>
  <c r="O208" i="3"/>
  <c r="S208" i="3"/>
  <c r="X208" i="3"/>
  <c r="I208" i="3" a="1"/>
  <c r="I208" i="3" s="1"/>
  <c r="F208" i="3" a="1"/>
  <c r="F208" i="3" s="1"/>
  <c r="U208" i="3" s="1"/>
  <c r="J208" i="3"/>
  <c r="G208" i="3" a="1"/>
  <c r="G208" i="3" s="1"/>
  <c r="V208" i="3"/>
  <c r="W208" i="3"/>
  <c r="Q208" i="3"/>
  <c r="C208" i="3"/>
  <c r="T208" i="3"/>
  <c r="E208" i="3"/>
  <c r="H208" i="3"/>
  <c r="D208" i="3"/>
  <c r="B209" i="3"/>
  <c r="R208" i="3" s="1"/>
  <c r="Q207" i="3"/>
  <c r="N208" i="3" l="1"/>
  <c r="P208" i="3" a="1"/>
  <c r="P208" i="3" s="1"/>
  <c r="O209" i="3"/>
  <c r="B210" i="3"/>
  <c r="G209" i="3" a="1"/>
  <c r="G209" i="3" s="1"/>
  <c r="D209" i="3"/>
  <c r="X209" i="3"/>
  <c r="E209" i="3"/>
  <c r="V209" i="3"/>
  <c r="S209" i="3"/>
  <c r="I209" i="3" a="1"/>
  <c r="I209" i="3" s="1"/>
  <c r="J209" i="3"/>
  <c r="C209" i="3"/>
  <c r="W209" i="3"/>
  <c r="H209" i="3"/>
  <c r="F209" i="3" a="1"/>
  <c r="F209" i="3" s="1"/>
  <c r="T209" i="3" s="1"/>
  <c r="Q209" i="3"/>
  <c r="O210" i="3" l="1"/>
  <c r="C210" i="3"/>
  <c r="W210" i="3"/>
  <c r="F210" i="3" a="1"/>
  <c r="F210" i="3" s="1"/>
  <c r="T210" i="3" s="1"/>
  <c r="J210" i="3"/>
  <c r="H210" i="3"/>
  <c r="E210" i="3"/>
  <c r="V210" i="3"/>
  <c r="B211" i="3"/>
  <c r="R210" i="3" s="1"/>
  <c r="X210" i="3"/>
  <c r="S210" i="3"/>
  <c r="D210" i="3"/>
  <c r="G210" i="3" a="1"/>
  <c r="G210" i="3" s="1"/>
  <c r="I210" i="3" a="1"/>
  <c r="I210" i="3" s="1"/>
  <c r="Q210" i="3"/>
  <c r="R209" i="3"/>
  <c r="U209" i="3"/>
  <c r="P209" i="3" a="1"/>
  <c r="P209" i="3" s="1"/>
  <c r="N209" i="3"/>
  <c r="N210" i="3" l="1"/>
  <c r="O211" i="3"/>
  <c r="R211" i="3"/>
  <c r="X211" i="3"/>
  <c r="D211" i="3"/>
  <c r="V211" i="3"/>
  <c r="B212" i="3"/>
  <c r="I211" i="3" a="1"/>
  <c r="I211" i="3" s="1"/>
  <c r="S211" i="3"/>
  <c r="J211" i="3"/>
  <c r="E211" i="3"/>
  <c r="C211" i="3"/>
  <c r="Q211" i="3"/>
  <c r="W211" i="3"/>
  <c r="F211" i="3" a="1"/>
  <c r="F211" i="3" s="1"/>
  <c r="U211" i="3" s="1"/>
  <c r="H211" i="3"/>
  <c r="G211" i="3" a="1"/>
  <c r="G211" i="3" s="1"/>
  <c r="N211" i="3"/>
  <c r="U210" i="3"/>
  <c r="P210" i="3" a="1"/>
  <c r="P210" i="3" s="1"/>
  <c r="T211" i="3" l="1"/>
  <c r="P211" i="3" a="1"/>
  <c r="P211" i="3" s="1"/>
  <c r="O212" i="3"/>
  <c r="V212" i="3"/>
  <c r="E212" i="3"/>
  <c r="H212" i="3"/>
  <c r="D212" i="3"/>
  <c r="J212" i="3"/>
  <c r="G212" i="3" a="1"/>
  <c r="G212" i="3" s="1"/>
  <c r="B213" i="3"/>
  <c r="F212" i="3" a="1"/>
  <c r="F212" i="3" s="1"/>
  <c r="U212" i="3" s="1"/>
  <c r="W212" i="3"/>
  <c r="C212" i="3"/>
  <c r="S212" i="3"/>
  <c r="X212" i="3"/>
  <c r="I212" i="3" a="1"/>
  <c r="I212" i="3" s="1"/>
  <c r="N212" i="3" l="1"/>
  <c r="Q212" i="3"/>
  <c r="P212" i="3" a="1"/>
  <c r="P212" i="3" s="1"/>
  <c r="O213" i="3"/>
  <c r="X213" i="3"/>
  <c r="W213" i="3"/>
  <c r="S213" i="3"/>
  <c r="I213" i="3" a="1"/>
  <c r="I213" i="3" s="1"/>
  <c r="F213" i="3" a="1"/>
  <c r="F213" i="3" s="1"/>
  <c r="T213" i="3" s="1"/>
  <c r="E213" i="3"/>
  <c r="B214" i="3"/>
  <c r="R213" i="3" s="1"/>
  <c r="C213" i="3"/>
  <c r="H213" i="3"/>
  <c r="G213" i="3" a="1"/>
  <c r="G213" i="3" s="1"/>
  <c r="D213" i="3"/>
  <c r="J213" i="3"/>
  <c r="V213" i="3"/>
  <c r="N213" i="3"/>
  <c r="U213" i="3"/>
  <c r="Q213" i="3"/>
  <c r="R212" i="3"/>
  <c r="T212" i="3"/>
  <c r="O214" i="3" l="1"/>
  <c r="D214" i="3"/>
  <c r="I214" i="3" a="1"/>
  <c r="I214" i="3" s="1"/>
  <c r="C214" i="3"/>
  <c r="W214" i="3"/>
  <c r="X214" i="3"/>
  <c r="F214" i="3" a="1"/>
  <c r="F214" i="3" s="1"/>
  <c r="Q214" i="3" s="1"/>
  <c r="E214" i="3"/>
  <c r="S214" i="3"/>
  <c r="B215" i="3"/>
  <c r="R214" i="3" s="1"/>
  <c r="V214" i="3"/>
  <c r="J214" i="3"/>
  <c r="H214" i="3"/>
  <c r="G214" i="3" a="1"/>
  <c r="G214" i="3" s="1"/>
  <c r="P213" i="3" a="1"/>
  <c r="P213" i="3" s="1"/>
  <c r="T214" i="3" l="1"/>
  <c r="O215" i="3"/>
  <c r="I215" i="3" a="1"/>
  <c r="I215" i="3" s="1"/>
  <c r="C215" i="3"/>
  <c r="F215" i="3" a="1"/>
  <c r="F215" i="3" s="1"/>
  <c r="U215" i="3" s="1"/>
  <c r="G215" i="3" a="1"/>
  <c r="G215" i="3" s="1"/>
  <c r="W215" i="3"/>
  <c r="J215" i="3"/>
  <c r="V215" i="3"/>
  <c r="D215" i="3"/>
  <c r="X215" i="3"/>
  <c r="H215" i="3"/>
  <c r="E215" i="3"/>
  <c r="B216" i="3"/>
  <c r="R215" i="3" s="1"/>
  <c r="S215" i="3"/>
  <c r="Q215" i="3"/>
  <c r="T215" i="3"/>
  <c r="N215" i="3"/>
  <c r="U214" i="3"/>
  <c r="N214" i="3"/>
  <c r="P214" i="3" a="1"/>
  <c r="P214" i="3" s="1"/>
  <c r="O216" i="3" l="1"/>
  <c r="C216" i="3"/>
  <c r="W216" i="3"/>
  <c r="V216" i="3"/>
  <c r="F216" i="3" a="1"/>
  <c r="F216" i="3" s="1"/>
  <c r="N216" i="3" s="1"/>
  <c r="G216" i="3" a="1"/>
  <c r="G216" i="3" s="1"/>
  <c r="I216" i="3" a="1"/>
  <c r="I216" i="3" s="1"/>
  <c r="J216" i="3"/>
  <c r="H216" i="3"/>
  <c r="E216" i="3"/>
  <c r="B217" i="3"/>
  <c r="R216" i="3" s="1"/>
  <c r="D216" i="3"/>
  <c r="X216" i="3"/>
  <c r="S216" i="3"/>
  <c r="P215" i="3" a="1"/>
  <c r="P215" i="3" s="1"/>
  <c r="U216" i="3" l="1"/>
  <c r="T216" i="3"/>
  <c r="Q216" i="3"/>
  <c r="O217" i="3"/>
  <c r="B218" i="3"/>
  <c r="G217" i="3" a="1"/>
  <c r="G217" i="3" s="1"/>
  <c r="X217" i="3"/>
  <c r="S217" i="3"/>
  <c r="D217" i="3"/>
  <c r="I217" i="3" a="1"/>
  <c r="I217" i="3" s="1"/>
  <c r="F217" i="3" a="1"/>
  <c r="F217" i="3" s="1"/>
  <c r="U217" i="3" s="1"/>
  <c r="J217" i="3"/>
  <c r="V217" i="3"/>
  <c r="W217" i="3"/>
  <c r="C217" i="3"/>
  <c r="E217" i="3"/>
  <c r="H217" i="3"/>
  <c r="T217" i="3"/>
  <c r="N217" i="3"/>
  <c r="P216" i="3" a="1"/>
  <c r="P216" i="3" s="1"/>
  <c r="O218" i="3" l="1"/>
  <c r="I218" i="3" a="1"/>
  <c r="I218" i="3" s="1"/>
  <c r="F218" i="3" a="1"/>
  <c r="F218" i="3" s="1"/>
  <c r="Q218" i="3" s="1"/>
  <c r="J218" i="3"/>
  <c r="E218" i="3"/>
  <c r="C218" i="3"/>
  <c r="H218" i="3"/>
  <c r="W218" i="3"/>
  <c r="B219" i="3"/>
  <c r="R218" i="3" s="1"/>
  <c r="S218" i="3"/>
  <c r="V218" i="3"/>
  <c r="G218" i="3" a="1"/>
  <c r="G218" i="3" s="1"/>
  <c r="D218" i="3"/>
  <c r="X218" i="3"/>
  <c r="R217" i="3"/>
  <c r="P217" i="3" a="1"/>
  <c r="P217" i="3" s="1"/>
  <c r="Q217" i="3"/>
  <c r="N218" i="3" l="1"/>
  <c r="T218" i="3"/>
  <c r="U218" i="3"/>
  <c r="O219" i="3"/>
  <c r="S219" i="3"/>
  <c r="I219" i="3" a="1"/>
  <c r="I219" i="3" s="1"/>
  <c r="C219" i="3"/>
  <c r="D219" i="3"/>
  <c r="X219" i="3"/>
  <c r="B220" i="3"/>
  <c r="G219" i="3" a="1"/>
  <c r="G219" i="3" s="1"/>
  <c r="F219" i="3" a="1"/>
  <c r="F219" i="3" s="1"/>
  <c r="U219" i="3" s="1"/>
  <c r="W219" i="3"/>
  <c r="J219" i="3"/>
  <c r="V219" i="3"/>
  <c r="H219" i="3"/>
  <c r="E219" i="3"/>
  <c r="P218" i="3" a="1"/>
  <c r="P218" i="3" s="1"/>
  <c r="O220" i="3" l="1"/>
  <c r="F220" i="3" a="1"/>
  <c r="F220" i="3" s="1"/>
  <c r="T220" i="3" s="1"/>
  <c r="W220" i="3"/>
  <c r="J220" i="3"/>
  <c r="N220" i="3"/>
  <c r="C220" i="3"/>
  <c r="H220" i="3"/>
  <c r="B221" i="3"/>
  <c r="R220" i="3" s="1"/>
  <c r="V220" i="3"/>
  <c r="E220" i="3"/>
  <c r="G220" i="3" a="1"/>
  <c r="G220" i="3" s="1"/>
  <c r="D220" i="3"/>
  <c r="X220" i="3"/>
  <c r="S220" i="3"/>
  <c r="I220" i="3" a="1"/>
  <c r="I220" i="3" s="1"/>
  <c r="U220" i="3"/>
  <c r="Q220" i="3"/>
  <c r="P219" i="3" a="1"/>
  <c r="P219" i="3" s="1"/>
  <c r="T219" i="3"/>
  <c r="R219" i="3"/>
  <c r="N219" i="3"/>
  <c r="Q219" i="3"/>
  <c r="O221" i="3" l="1"/>
  <c r="S221" i="3"/>
  <c r="I221" i="3" a="1"/>
  <c r="I221" i="3" s="1"/>
  <c r="H221" i="3"/>
  <c r="C221" i="3"/>
  <c r="F221" i="3" a="1"/>
  <c r="F221" i="3" s="1"/>
  <c r="T221" i="3" s="1"/>
  <c r="W221" i="3"/>
  <c r="B222" i="3"/>
  <c r="G221" i="3" a="1"/>
  <c r="G221" i="3" s="1"/>
  <c r="X221" i="3"/>
  <c r="J221" i="3"/>
  <c r="E221" i="3"/>
  <c r="V221" i="3"/>
  <c r="D221" i="3"/>
  <c r="N221" i="3"/>
  <c r="U221" i="3"/>
  <c r="Q221" i="3"/>
  <c r="P220" i="3" a="1"/>
  <c r="P220" i="3" s="1"/>
  <c r="O222" i="3" l="1"/>
  <c r="D222" i="3"/>
  <c r="X222" i="3"/>
  <c r="S222" i="3"/>
  <c r="V222" i="3"/>
  <c r="B223" i="3"/>
  <c r="R222" i="3" s="1"/>
  <c r="I222" i="3" a="1"/>
  <c r="I222" i="3" s="1"/>
  <c r="J222" i="3"/>
  <c r="G222" i="3" a="1"/>
  <c r="G222" i="3" s="1"/>
  <c r="H222" i="3"/>
  <c r="E222" i="3"/>
  <c r="C222" i="3"/>
  <c r="F222" i="3" a="1"/>
  <c r="F222" i="3" s="1"/>
  <c r="N222" i="3" s="1"/>
  <c r="W222" i="3"/>
  <c r="R221" i="3"/>
  <c r="P221" i="3" a="1"/>
  <c r="P221" i="3" s="1"/>
  <c r="Q222" i="3" l="1"/>
  <c r="U222" i="3"/>
  <c r="T222" i="3"/>
  <c r="P223" i="3" a="1"/>
  <c r="P223" i="3" s="1"/>
  <c r="O223" i="3"/>
  <c r="I223" i="3" a="1"/>
  <c r="I223" i="3" s="1"/>
  <c r="S223" i="3"/>
  <c r="W223" i="3"/>
  <c r="J223" i="3"/>
  <c r="C223" i="3"/>
  <c r="E223" i="3"/>
  <c r="G223" i="3" a="1"/>
  <c r="G223" i="3" s="1"/>
  <c r="B224" i="3"/>
  <c r="R223" i="3" s="1"/>
  <c r="F223" i="3" a="1"/>
  <c r="F223" i="3" s="1"/>
  <c r="U223" i="3" s="1"/>
  <c r="H223" i="3"/>
  <c r="V223" i="3"/>
  <c r="Q223" i="3"/>
  <c r="X223" i="3"/>
  <c r="D223" i="3"/>
  <c r="N223" i="3"/>
  <c r="P222" i="3" a="1"/>
  <c r="P222" i="3" s="1"/>
  <c r="T223" i="3" l="1"/>
  <c r="O224" i="3"/>
  <c r="I224" i="3" a="1"/>
  <c r="I224" i="3" s="1"/>
  <c r="B225" i="3"/>
  <c r="R224" i="3" s="1"/>
  <c r="D224" i="3"/>
  <c r="F224" i="3" a="1"/>
  <c r="F224" i="3" s="1"/>
  <c r="U224" i="3" s="1"/>
  <c r="C224" i="3"/>
  <c r="V224" i="3"/>
  <c r="J224" i="3"/>
  <c r="W224" i="3"/>
  <c r="E224" i="3"/>
  <c r="H224" i="3"/>
  <c r="N224" i="3"/>
  <c r="G224" i="3" a="1"/>
  <c r="G224" i="3" s="1"/>
  <c r="S224" i="3"/>
  <c r="Q224" i="3"/>
  <c r="X224" i="3"/>
  <c r="O225" i="3" l="1"/>
  <c r="C225" i="3"/>
  <c r="W225" i="3"/>
  <c r="J225" i="3"/>
  <c r="V225" i="3"/>
  <c r="B226" i="3"/>
  <c r="R225" i="3" s="1"/>
  <c r="F225" i="3" a="1"/>
  <c r="F225" i="3" s="1"/>
  <c r="T225" i="3" s="1"/>
  <c r="E225" i="3"/>
  <c r="H225" i="3"/>
  <c r="U225" i="3"/>
  <c r="D225" i="3"/>
  <c r="N225" i="3"/>
  <c r="X225" i="3"/>
  <c r="G225" i="3" a="1"/>
  <c r="G225" i="3" s="1"/>
  <c r="I225" i="3" a="1"/>
  <c r="I225" i="3" s="1"/>
  <c r="S225" i="3"/>
  <c r="Q225" i="3"/>
  <c r="T224" i="3"/>
  <c r="P224" i="3" a="1"/>
  <c r="P224" i="3" s="1"/>
  <c r="O226" i="3" l="1"/>
  <c r="C226" i="3"/>
  <c r="F226" i="3" a="1"/>
  <c r="F226" i="3" s="1"/>
  <c r="T226" i="3" s="1"/>
  <c r="W226" i="3"/>
  <c r="E226" i="3"/>
  <c r="G226" i="3" a="1"/>
  <c r="G226" i="3" s="1"/>
  <c r="B227" i="3"/>
  <c r="R226" i="3" s="1"/>
  <c r="S226" i="3"/>
  <c r="J226" i="3"/>
  <c r="H226" i="3"/>
  <c r="V226" i="3"/>
  <c r="D226" i="3"/>
  <c r="X226" i="3"/>
  <c r="I226" i="3" a="1"/>
  <c r="I226" i="3" s="1"/>
  <c r="P225" i="3" a="1"/>
  <c r="P225" i="3" s="1"/>
  <c r="U226" i="3" l="1"/>
  <c r="N226" i="3"/>
  <c r="Q226" i="3"/>
  <c r="O227" i="3"/>
  <c r="V227" i="3"/>
  <c r="F227" i="3" a="1"/>
  <c r="F227" i="3" s="1"/>
  <c r="U227" i="3" s="1"/>
  <c r="J227" i="3"/>
  <c r="W227" i="3"/>
  <c r="H227" i="3"/>
  <c r="E227" i="3"/>
  <c r="X227" i="3"/>
  <c r="B228" i="3"/>
  <c r="R227" i="3" s="1"/>
  <c r="C227" i="3"/>
  <c r="G227" i="3" a="1"/>
  <c r="G227" i="3" s="1"/>
  <c r="I227" i="3" a="1"/>
  <c r="I227" i="3" s="1"/>
  <c r="D227" i="3"/>
  <c r="S227" i="3"/>
  <c r="P226" i="3" a="1"/>
  <c r="P226" i="3" s="1"/>
  <c r="T227" i="3" l="1"/>
  <c r="P227" i="3" a="1"/>
  <c r="P227" i="3" s="1"/>
  <c r="N227" i="3"/>
  <c r="O228" i="3"/>
  <c r="F228" i="3" a="1"/>
  <c r="F228" i="3" s="1"/>
  <c r="U228" i="3" s="1"/>
  <c r="C228" i="3"/>
  <c r="X228" i="3"/>
  <c r="I228" i="3" a="1"/>
  <c r="I228" i="3" s="1"/>
  <c r="V228" i="3"/>
  <c r="J228" i="3"/>
  <c r="W228" i="3"/>
  <c r="G228" i="3" a="1"/>
  <c r="G228" i="3" s="1"/>
  <c r="D228" i="3"/>
  <c r="S228" i="3"/>
  <c r="E228" i="3"/>
  <c r="H228" i="3"/>
  <c r="B229" i="3"/>
  <c r="R228" i="3" s="1"/>
  <c r="Q227" i="3"/>
  <c r="O229" i="3" l="1"/>
  <c r="B230" i="3"/>
  <c r="G229" i="3" a="1"/>
  <c r="G229" i="3" s="1"/>
  <c r="C229" i="3"/>
  <c r="F229" i="3" a="1"/>
  <c r="F229" i="3" s="1"/>
  <c r="T229" i="3" s="1"/>
  <c r="W229" i="3"/>
  <c r="D229" i="3"/>
  <c r="I229" i="3" a="1"/>
  <c r="I229" i="3" s="1"/>
  <c r="V229" i="3"/>
  <c r="X229" i="3"/>
  <c r="S229" i="3"/>
  <c r="E229" i="3"/>
  <c r="H229" i="3"/>
  <c r="J229" i="3"/>
  <c r="N228" i="3"/>
  <c r="P228" i="3" a="1"/>
  <c r="P228" i="3" s="1"/>
  <c r="Q228" i="3"/>
  <c r="T228" i="3"/>
  <c r="U229" i="3" l="1"/>
  <c r="O230" i="3"/>
  <c r="B231" i="3"/>
  <c r="D230" i="3"/>
  <c r="G230" i="3" a="1"/>
  <c r="G230" i="3" s="1"/>
  <c r="S230" i="3"/>
  <c r="E230" i="3"/>
  <c r="X230" i="3"/>
  <c r="C230" i="3"/>
  <c r="F230" i="3" a="1"/>
  <c r="F230" i="3" s="1"/>
  <c r="T230" i="3" s="1"/>
  <c r="J230" i="3"/>
  <c r="V230" i="3"/>
  <c r="I230" i="3" a="1"/>
  <c r="I230" i="3" s="1"/>
  <c r="H230" i="3"/>
  <c r="W230" i="3"/>
  <c r="N229" i="3"/>
  <c r="Q229" i="3"/>
  <c r="R229" i="3"/>
  <c r="P229" i="3" a="1"/>
  <c r="P229" i="3" s="1"/>
  <c r="U230" i="3" l="1"/>
  <c r="P231" i="3" a="1"/>
  <c r="P231" i="3" s="1"/>
  <c r="O231" i="3"/>
  <c r="Q231" i="3"/>
  <c r="X231" i="3"/>
  <c r="D231" i="3"/>
  <c r="F231" i="3" a="1"/>
  <c r="F231" i="3" s="1"/>
  <c r="U231" i="3" s="1"/>
  <c r="J231" i="3"/>
  <c r="E231" i="3"/>
  <c r="I231" i="3" a="1"/>
  <c r="I231" i="3" s="1"/>
  <c r="S231" i="3"/>
  <c r="C231" i="3"/>
  <c r="W231" i="3"/>
  <c r="V231" i="3"/>
  <c r="B232" i="3"/>
  <c r="R231" i="3" s="1"/>
  <c r="H231" i="3"/>
  <c r="G231" i="3" a="1"/>
  <c r="G231" i="3" s="1"/>
  <c r="N231" i="3"/>
  <c r="Q230" i="3"/>
  <c r="R230" i="3"/>
  <c r="P230" i="3" a="1"/>
  <c r="P230" i="3" s="1"/>
  <c r="N230" i="3"/>
  <c r="T231" i="3" l="1"/>
  <c r="O232" i="3"/>
  <c r="J232" i="3"/>
  <c r="W232" i="3"/>
  <c r="V232" i="3"/>
  <c r="E232" i="3"/>
  <c r="H232" i="3"/>
  <c r="C232" i="3"/>
  <c r="G232" i="3" a="1"/>
  <c r="G232" i="3" s="1"/>
  <c r="B233" i="3"/>
  <c r="D232" i="3"/>
  <c r="I232" i="3" a="1"/>
  <c r="I232" i="3" s="1"/>
  <c r="F232" i="3" a="1"/>
  <c r="F232" i="3" s="1"/>
  <c r="U232" i="3" s="1"/>
  <c r="S232" i="3"/>
  <c r="X232" i="3"/>
  <c r="N232" i="3"/>
  <c r="T232" i="3" l="1"/>
  <c r="O233" i="3"/>
  <c r="S233" i="3"/>
  <c r="I233" i="3" a="1"/>
  <c r="I233" i="3" s="1"/>
  <c r="C233" i="3"/>
  <c r="W233" i="3"/>
  <c r="E233" i="3"/>
  <c r="V233" i="3"/>
  <c r="F233" i="3" a="1"/>
  <c r="F233" i="3" s="1"/>
  <c r="T233" i="3" s="1"/>
  <c r="H233" i="3"/>
  <c r="J233" i="3"/>
  <c r="B234" i="3"/>
  <c r="R233" i="3" s="1"/>
  <c r="D233" i="3"/>
  <c r="G233" i="3" a="1"/>
  <c r="G233" i="3" s="1"/>
  <c r="X233" i="3"/>
  <c r="Q233" i="3"/>
  <c r="N233" i="3"/>
  <c r="R232" i="3"/>
  <c r="P232" i="3" a="1"/>
  <c r="P232" i="3" s="1"/>
  <c r="Q232" i="3"/>
  <c r="U233" i="3" l="1"/>
  <c r="P233" i="3" a="1"/>
  <c r="P233" i="3" s="1"/>
  <c r="O234" i="3"/>
  <c r="I234" i="3" a="1"/>
  <c r="I234" i="3" s="1"/>
  <c r="C234" i="3"/>
  <c r="S234" i="3"/>
  <c r="J234" i="3"/>
  <c r="W234" i="3"/>
  <c r="E234" i="3"/>
  <c r="H234" i="3"/>
  <c r="F234" i="3" a="1"/>
  <c r="F234" i="3" s="1"/>
  <c r="U234" i="3" s="1"/>
  <c r="B235" i="3"/>
  <c r="V234" i="3"/>
  <c r="D234" i="3"/>
  <c r="X234" i="3"/>
  <c r="G234" i="3" a="1"/>
  <c r="G234" i="3" s="1"/>
  <c r="O235" i="3" l="1"/>
  <c r="C235" i="3"/>
  <c r="F235" i="3" a="1"/>
  <c r="F235" i="3" s="1"/>
  <c r="U235" i="3" s="1"/>
  <c r="X235" i="3"/>
  <c r="S235" i="3"/>
  <c r="W235" i="3"/>
  <c r="J235" i="3"/>
  <c r="E235" i="3"/>
  <c r="D235" i="3"/>
  <c r="H235" i="3"/>
  <c r="V235" i="3"/>
  <c r="B236" i="3"/>
  <c r="G235" i="3" a="1"/>
  <c r="G235" i="3" s="1"/>
  <c r="I235" i="3" a="1"/>
  <c r="I235" i="3" s="1"/>
  <c r="T235" i="3"/>
  <c r="R234" i="3"/>
  <c r="Q234" i="3"/>
  <c r="T234" i="3"/>
  <c r="P234" i="3" a="1"/>
  <c r="P234" i="3" s="1"/>
  <c r="N234" i="3"/>
  <c r="O236" i="3" l="1"/>
  <c r="R236" i="3"/>
  <c r="I236" i="3" a="1"/>
  <c r="I236" i="3" s="1"/>
  <c r="X236" i="3"/>
  <c r="F236" i="3" a="1"/>
  <c r="F236" i="3" s="1"/>
  <c r="U236" i="3" s="1"/>
  <c r="C236" i="3"/>
  <c r="B237" i="3"/>
  <c r="V236" i="3"/>
  <c r="J236" i="3"/>
  <c r="W236" i="3"/>
  <c r="N236" i="3"/>
  <c r="H236" i="3"/>
  <c r="E236" i="3"/>
  <c r="G236" i="3" a="1"/>
  <c r="G236" i="3" s="1"/>
  <c r="D236" i="3"/>
  <c r="S236" i="3"/>
  <c r="N235" i="3"/>
  <c r="Q235" i="3"/>
  <c r="R235" i="3"/>
  <c r="P235" i="3" a="1"/>
  <c r="P235" i="3" s="1"/>
  <c r="Q236" i="3" l="1"/>
  <c r="T236" i="3"/>
  <c r="O237" i="3"/>
  <c r="D237" i="3"/>
  <c r="I237" i="3" a="1"/>
  <c r="I237" i="3" s="1"/>
  <c r="X237" i="3"/>
  <c r="S237" i="3"/>
  <c r="J237" i="3"/>
  <c r="V237" i="3"/>
  <c r="G237" i="3" a="1"/>
  <c r="G237" i="3" s="1"/>
  <c r="C237" i="3"/>
  <c r="F237" i="3" a="1"/>
  <c r="F237" i="3" s="1"/>
  <c r="T237" i="3" s="1"/>
  <c r="W237" i="3"/>
  <c r="H237" i="3"/>
  <c r="E237" i="3"/>
  <c r="B238" i="3"/>
  <c r="R237" i="3" s="1"/>
  <c r="P236" i="3" a="1"/>
  <c r="P236" i="3" s="1"/>
  <c r="Q237" i="3" l="1"/>
  <c r="P237" i="3" a="1"/>
  <c r="P237" i="3" s="1"/>
  <c r="O238" i="3"/>
  <c r="W238" i="3"/>
  <c r="F238" i="3" a="1"/>
  <c r="F238" i="3" s="1"/>
  <c r="T238" i="3" s="1"/>
  <c r="G238" i="3" a="1"/>
  <c r="G238" i="3" s="1"/>
  <c r="C238" i="3"/>
  <c r="J238" i="3"/>
  <c r="H238" i="3"/>
  <c r="D238" i="3"/>
  <c r="X238" i="3"/>
  <c r="I238" i="3" a="1"/>
  <c r="I238" i="3" s="1"/>
  <c r="S238" i="3"/>
  <c r="E238" i="3"/>
  <c r="V238" i="3"/>
  <c r="B239" i="3"/>
  <c r="R238" i="3" s="1"/>
  <c r="N237" i="3"/>
  <c r="U237" i="3"/>
  <c r="Q238" i="3" l="1"/>
  <c r="P238" i="3" a="1"/>
  <c r="P238" i="3" s="1"/>
  <c r="U238" i="3"/>
  <c r="O239" i="3"/>
  <c r="H239" i="3"/>
  <c r="J239" i="3"/>
  <c r="V239" i="3"/>
  <c r="E239" i="3"/>
  <c r="D239" i="3"/>
  <c r="W239" i="3"/>
  <c r="G239" i="3" a="1"/>
  <c r="G239" i="3" s="1"/>
  <c r="B240" i="3"/>
  <c r="R239" i="3" s="1"/>
  <c r="I239" i="3" a="1"/>
  <c r="I239" i="3" s="1"/>
  <c r="X239" i="3"/>
  <c r="C239" i="3"/>
  <c r="S239" i="3"/>
  <c r="F239" i="3" a="1"/>
  <c r="F239" i="3" s="1"/>
  <c r="U239" i="3" s="1"/>
  <c r="N238" i="3"/>
  <c r="N239" i="3" l="1"/>
  <c r="P239" i="3" a="1"/>
  <c r="P239" i="3" s="1"/>
  <c r="O240" i="3"/>
  <c r="I240" i="3" a="1"/>
  <c r="I240" i="3" s="1"/>
  <c r="C240" i="3"/>
  <c r="S240" i="3"/>
  <c r="X240" i="3"/>
  <c r="F240" i="3" a="1"/>
  <c r="F240" i="3" s="1"/>
  <c r="N240" i="3" s="1"/>
  <c r="J240" i="3"/>
  <c r="W240" i="3"/>
  <c r="E240" i="3"/>
  <c r="V240" i="3"/>
  <c r="H240" i="3"/>
  <c r="D240" i="3"/>
  <c r="G240" i="3" a="1"/>
  <c r="G240" i="3" s="1"/>
  <c r="B241" i="3"/>
  <c r="R240" i="3" s="1"/>
  <c r="T240" i="3"/>
  <c r="Q240" i="3"/>
  <c r="U240" i="3"/>
  <c r="Q239" i="3"/>
  <c r="T239" i="3"/>
  <c r="O241" i="3" l="1"/>
  <c r="S241" i="3"/>
  <c r="I241" i="3" a="1"/>
  <c r="I241" i="3" s="1"/>
  <c r="F241" i="3" a="1"/>
  <c r="F241" i="3" s="1"/>
  <c r="T241" i="3" s="1"/>
  <c r="D241" i="3"/>
  <c r="C241" i="3"/>
  <c r="W241" i="3"/>
  <c r="J241" i="3"/>
  <c r="H241" i="3"/>
  <c r="V241" i="3"/>
  <c r="X241" i="3"/>
  <c r="E241" i="3"/>
  <c r="B242" i="3"/>
  <c r="R241" i="3" s="1"/>
  <c r="G241" i="3" a="1"/>
  <c r="G241" i="3" s="1"/>
  <c r="P240" i="3" a="1"/>
  <c r="P240" i="3" s="1"/>
  <c r="Q241" i="3" l="1"/>
  <c r="N241" i="3"/>
  <c r="U241" i="3"/>
  <c r="O242" i="3"/>
  <c r="D242" i="3"/>
  <c r="G242" i="3" a="1"/>
  <c r="G242" i="3" s="1"/>
  <c r="C242" i="3"/>
  <c r="S242" i="3"/>
  <c r="F242" i="3" a="1"/>
  <c r="F242" i="3" s="1"/>
  <c r="U242" i="3" s="1"/>
  <c r="X242" i="3"/>
  <c r="W242" i="3"/>
  <c r="I242" i="3" a="1"/>
  <c r="I242" i="3" s="1"/>
  <c r="E242" i="3"/>
  <c r="H242" i="3"/>
  <c r="J242" i="3"/>
  <c r="B243" i="3"/>
  <c r="R242" i="3" s="1"/>
  <c r="V242" i="3"/>
  <c r="Q242" i="3"/>
  <c r="P241" i="3" a="1"/>
  <c r="P241" i="3" s="1"/>
  <c r="N242" i="3" l="1"/>
  <c r="P242" i="3" a="1"/>
  <c r="P242" i="3" s="1"/>
  <c r="P243" i="3" a="1"/>
  <c r="P243" i="3" s="1"/>
  <c r="O243" i="3"/>
  <c r="I243" i="3" a="1"/>
  <c r="I243" i="3" s="1"/>
  <c r="C243" i="3"/>
  <c r="F243" i="3" a="1"/>
  <c r="F243" i="3" s="1"/>
  <c r="U243" i="3" s="1"/>
  <c r="W243" i="3"/>
  <c r="H243" i="3"/>
  <c r="E243" i="3"/>
  <c r="D243" i="3"/>
  <c r="B244" i="3"/>
  <c r="G243" i="3" a="1"/>
  <c r="G243" i="3" s="1"/>
  <c r="J243" i="3"/>
  <c r="V243" i="3"/>
  <c r="S243" i="3"/>
  <c r="X243" i="3"/>
  <c r="N243" i="3"/>
  <c r="Q243" i="3"/>
  <c r="T243" i="3"/>
  <c r="T242" i="3"/>
  <c r="O244" i="3" l="1"/>
  <c r="R244" i="3"/>
  <c r="I244" i="3" a="1"/>
  <c r="I244" i="3" s="1"/>
  <c r="C244" i="3"/>
  <c r="F244" i="3" a="1"/>
  <c r="F244" i="3" s="1"/>
  <c r="U244" i="3" s="1"/>
  <c r="J244" i="3"/>
  <c r="W244" i="3"/>
  <c r="D244" i="3"/>
  <c r="V244" i="3"/>
  <c r="E244" i="3"/>
  <c r="H244" i="3"/>
  <c r="G244" i="3" a="1"/>
  <c r="G244" i="3" s="1"/>
  <c r="B245" i="3"/>
  <c r="X244" i="3"/>
  <c r="S244" i="3"/>
  <c r="R243" i="3"/>
  <c r="N244" i="3" l="1"/>
  <c r="T244" i="3"/>
  <c r="P245" i="3" a="1"/>
  <c r="P245" i="3" s="1"/>
  <c r="O245" i="3"/>
  <c r="B246" i="3"/>
  <c r="G245" i="3" a="1"/>
  <c r="G245" i="3" s="1"/>
  <c r="F245" i="3" a="1"/>
  <c r="F245" i="3" s="1"/>
  <c r="N245" i="3" s="1"/>
  <c r="D245" i="3"/>
  <c r="X245" i="3"/>
  <c r="I245" i="3" a="1"/>
  <c r="I245" i="3" s="1"/>
  <c r="C245" i="3"/>
  <c r="S245" i="3"/>
  <c r="W245" i="3"/>
  <c r="J245" i="3"/>
  <c r="E245" i="3"/>
  <c r="V245" i="3"/>
  <c r="H245" i="3"/>
  <c r="U245" i="3"/>
  <c r="Q245" i="3"/>
  <c r="T245" i="3"/>
  <c r="Q244" i="3"/>
  <c r="P244" i="3" a="1"/>
  <c r="P244" i="3" s="1"/>
  <c r="O246" i="3" l="1"/>
  <c r="X246" i="3"/>
  <c r="I246" i="3" a="1"/>
  <c r="I246" i="3" s="1"/>
  <c r="C246" i="3"/>
  <c r="J246" i="3"/>
  <c r="S246" i="3"/>
  <c r="W246" i="3"/>
  <c r="E246" i="3"/>
  <c r="H246" i="3"/>
  <c r="B247" i="3"/>
  <c r="F246" i="3" a="1"/>
  <c r="F246" i="3" s="1"/>
  <c r="U246" i="3" s="1"/>
  <c r="D246" i="3"/>
  <c r="V246" i="3"/>
  <c r="G246" i="3" a="1"/>
  <c r="G246" i="3" s="1"/>
  <c r="R245" i="3"/>
  <c r="O247" i="3" l="1"/>
  <c r="S247" i="3"/>
  <c r="I247" i="3" a="1"/>
  <c r="I247" i="3" s="1"/>
  <c r="X247" i="3"/>
  <c r="F247" i="3" a="1"/>
  <c r="F247" i="3" s="1"/>
  <c r="U247" i="3" s="1"/>
  <c r="E247" i="3"/>
  <c r="G247" i="3" a="1"/>
  <c r="G247" i="3" s="1"/>
  <c r="C247" i="3"/>
  <c r="V247" i="3"/>
  <c r="B248" i="3"/>
  <c r="R247" i="3" s="1"/>
  <c r="D247" i="3"/>
  <c r="W247" i="3"/>
  <c r="J247" i="3"/>
  <c r="H247" i="3"/>
  <c r="T247" i="3"/>
  <c r="Q247" i="3"/>
  <c r="N247" i="3"/>
  <c r="R246" i="3"/>
  <c r="T246" i="3"/>
  <c r="N246" i="3"/>
  <c r="Q246" i="3"/>
  <c r="P246" i="3" a="1"/>
  <c r="P246" i="3" s="1"/>
  <c r="O248" i="3" l="1"/>
  <c r="C248" i="3"/>
  <c r="F248" i="3" a="1"/>
  <c r="F248" i="3" s="1"/>
  <c r="N248" i="3" s="1"/>
  <c r="H248" i="3"/>
  <c r="W248" i="3"/>
  <c r="E248" i="3"/>
  <c r="D248" i="3"/>
  <c r="J248" i="3"/>
  <c r="G248" i="3" a="1"/>
  <c r="G248" i="3" s="1"/>
  <c r="X248" i="3"/>
  <c r="S248" i="3"/>
  <c r="I248" i="3" a="1"/>
  <c r="I248" i="3" s="1"/>
  <c r="V248" i="3"/>
  <c r="B249" i="3"/>
  <c r="R248" i="3" s="1"/>
  <c r="P247" i="3" a="1"/>
  <c r="P247" i="3" s="1"/>
  <c r="U248" i="3" l="1"/>
  <c r="Q248" i="3"/>
  <c r="T248" i="3"/>
  <c r="O249" i="3"/>
  <c r="R249" i="3"/>
  <c r="F249" i="3" a="1"/>
  <c r="F249" i="3" s="1"/>
  <c r="U249" i="3" s="1"/>
  <c r="C249" i="3"/>
  <c r="E249" i="3"/>
  <c r="B250" i="3"/>
  <c r="V249" i="3"/>
  <c r="D249" i="3"/>
  <c r="X249" i="3"/>
  <c r="I249" i="3" a="1"/>
  <c r="I249" i="3" s="1"/>
  <c r="H249" i="3"/>
  <c r="G249" i="3" a="1"/>
  <c r="G249" i="3" s="1"/>
  <c r="J249" i="3"/>
  <c r="S249" i="3"/>
  <c r="W249" i="3"/>
  <c r="P248" i="3" a="1"/>
  <c r="P248" i="3" s="1"/>
  <c r="Q249" i="3" l="1"/>
  <c r="N249" i="3"/>
  <c r="T249" i="3"/>
  <c r="P249" i="3" a="1"/>
  <c r="P249" i="3" s="1"/>
  <c r="O250" i="3"/>
  <c r="B251" i="3"/>
  <c r="G250" i="3" a="1"/>
  <c r="G250" i="3" s="1"/>
  <c r="X250" i="3"/>
  <c r="S250" i="3"/>
  <c r="F250" i="3" a="1"/>
  <c r="F250" i="3" s="1"/>
  <c r="T250" i="3" s="1"/>
  <c r="W250" i="3"/>
  <c r="H250" i="3"/>
  <c r="D250" i="3"/>
  <c r="I250" i="3" a="1"/>
  <c r="I250" i="3" s="1"/>
  <c r="C250" i="3"/>
  <c r="E250" i="3"/>
  <c r="J250" i="3"/>
  <c r="V250" i="3"/>
  <c r="Q250" i="3"/>
  <c r="N250" i="3"/>
  <c r="O251" i="3" l="1"/>
  <c r="V251" i="3"/>
  <c r="F251" i="3" a="1"/>
  <c r="F251" i="3" s="1"/>
  <c r="P251" i="3" s="1" a="1"/>
  <c r="P251" i="3" s="1"/>
  <c r="B252" i="3"/>
  <c r="U251" i="3"/>
  <c r="J251" i="3"/>
  <c r="G251" i="3" a="1"/>
  <c r="G251" i="3" s="1"/>
  <c r="I251" i="3" a="1"/>
  <c r="I251" i="3" s="1"/>
  <c r="W251" i="3"/>
  <c r="E251" i="3"/>
  <c r="X251" i="3"/>
  <c r="T251" i="3"/>
  <c r="S251" i="3"/>
  <c r="C251" i="3"/>
  <c r="D251" i="3"/>
  <c r="H251" i="3"/>
  <c r="P250" i="3" a="1"/>
  <c r="P250" i="3" s="1"/>
  <c r="R250" i="3"/>
  <c r="U250" i="3"/>
  <c r="O252" i="3" l="1"/>
  <c r="V252" i="3"/>
  <c r="E252" i="3"/>
  <c r="H252" i="3"/>
  <c r="B253" i="3"/>
  <c r="Q252" i="3"/>
  <c r="D252" i="3"/>
  <c r="G252" i="3" a="1"/>
  <c r="G252" i="3" s="1"/>
  <c r="F252" i="3" a="1"/>
  <c r="F252" i="3" s="1"/>
  <c r="U252" i="3" s="1"/>
  <c r="W252" i="3"/>
  <c r="T252" i="3"/>
  <c r="S252" i="3"/>
  <c r="I252" i="3" a="1"/>
  <c r="I252" i="3" s="1"/>
  <c r="J252" i="3"/>
  <c r="X252" i="3"/>
  <c r="C252" i="3"/>
  <c r="N252" i="3"/>
  <c r="Q251" i="3"/>
  <c r="R251" i="3"/>
  <c r="N251" i="3"/>
  <c r="O253" i="3" l="1"/>
  <c r="S253" i="3"/>
  <c r="I253" i="3" a="1"/>
  <c r="I253" i="3" s="1"/>
  <c r="C253" i="3"/>
  <c r="W253" i="3"/>
  <c r="V253" i="3"/>
  <c r="G253" i="3" a="1"/>
  <c r="G253" i="3" s="1"/>
  <c r="B254" i="3"/>
  <c r="F253" i="3" a="1"/>
  <c r="F253" i="3" s="1"/>
  <c r="T253" i="3" s="1"/>
  <c r="J253" i="3"/>
  <c r="H253" i="3"/>
  <c r="E253" i="3"/>
  <c r="X253" i="3"/>
  <c r="D253" i="3"/>
  <c r="R252" i="3"/>
  <c r="P252" i="3" a="1"/>
  <c r="P252" i="3" s="1"/>
  <c r="O254" i="3" l="1"/>
  <c r="D254" i="3"/>
  <c r="G254" i="3" a="1"/>
  <c r="G254" i="3" s="1"/>
  <c r="V254" i="3"/>
  <c r="X254" i="3"/>
  <c r="T254" i="3"/>
  <c r="I254" i="3" a="1"/>
  <c r="I254" i="3" s="1"/>
  <c r="C254" i="3"/>
  <c r="F254" i="3" a="1"/>
  <c r="F254" i="3" s="1"/>
  <c r="U254" i="3" s="1"/>
  <c r="N254" i="3"/>
  <c r="S254" i="3"/>
  <c r="W254" i="3"/>
  <c r="H254" i="3"/>
  <c r="E254" i="3"/>
  <c r="J254" i="3"/>
  <c r="B255" i="3"/>
  <c r="Q254" i="3"/>
  <c r="N253" i="3"/>
  <c r="R253" i="3"/>
  <c r="Q253" i="3"/>
  <c r="U253" i="3"/>
  <c r="P253" i="3" a="1"/>
  <c r="P253" i="3" s="1"/>
  <c r="O255" i="3" l="1"/>
  <c r="C255" i="3"/>
  <c r="F255" i="3" a="1"/>
  <c r="F255" i="3" s="1"/>
  <c r="U255" i="3" s="1"/>
  <c r="E255" i="3"/>
  <c r="B256" i="3"/>
  <c r="D255" i="3"/>
  <c r="I255" i="3" a="1"/>
  <c r="I255" i="3" s="1"/>
  <c r="W255" i="3"/>
  <c r="J255" i="3"/>
  <c r="H255" i="3"/>
  <c r="V255" i="3"/>
  <c r="X255" i="3"/>
  <c r="G255" i="3" a="1"/>
  <c r="G255" i="3" s="1"/>
  <c r="S255" i="3"/>
  <c r="R254" i="3"/>
  <c r="P254" i="3" a="1"/>
  <c r="P254" i="3" s="1"/>
  <c r="O256" i="3" l="1"/>
  <c r="F256" i="3" a="1"/>
  <c r="F256" i="3" s="1"/>
  <c r="U256" i="3" s="1"/>
  <c r="C256" i="3"/>
  <c r="E256" i="3"/>
  <c r="T256" i="3"/>
  <c r="I256" i="3" a="1"/>
  <c r="I256" i="3" s="1"/>
  <c r="J256" i="3"/>
  <c r="W256" i="3"/>
  <c r="H256" i="3"/>
  <c r="Q256" i="3"/>
  <c r="V256" i="3"/>
  <c r="S256" i="3"/>
  <c r="X256" i="3"/>
  <c r="G256" i="3" a="1"/>
  <c r="G256" i="3" s="1"/>
  <c r="B257" i="3"/>
  <c r="R256" i="3" s="1"/>
  <c r="D256" i="3"/>
  <c r="N256" i="3"/>
  <c r="N255" i="3"/>
  <c r="T255" i="3"/>
  <c r="R255" i="3"/>
  <c r="Q255" i="3"/>
  <c r="P255" i="3" a="1"/>
  <c r="P255" i="3" s="1"/>
  <c r="O257" i="3" l="1"/>
  <c r="C257" i="3"/>
  <c r="F257" i="3" a="1"/>
  <c r="F257" i="3" s="1"/>
  <c r="T257" i="3" s="1"/>
  <c r="W257" i="3"/>
  <c r="J257" i="3"/>
  <c r="E257" i="3"/>
  <c r="G257" i="3" a="1"/>
  <c r="G257" i="3" s="1"/>
  <c r="D257" i="3"/>
  <c r="H257" i="3"/>
  <c r="V257" i="3"/>
  <c r="B258" i="3"/>
  <c r="R257" i="3" s="1"/>
  <c r="X257" i="3"/>
  <c r="I257" i="3" a="1"/>
  <c r="I257" i="3" s="1"/>
  <c r="S257" i="3"/>
  <c r="P256" i="3" a="1"/>
  <c r="P256" i="3" s="1"/>
  <c r="Q257" i="3" l="1"/>
  <c r="N257" i="3"/>
  <c r="U257" i="3"/>
  <c r="O258" i="3"/>
  <c r="C258" i="3"/>
  <c r="F258" i="3" a="1"/>
  <c r="F258" i="3" s="1"/>
  <c r="T258" i="3" s="1"/>
  <c r="W258" i="3"/>
  <c r="G258" i="3" a="1"/>
  <c r="G258" i="3" s="1"/>
  <c r="D258" i="3"/>
  <c r="J258" i="3"/>
  <c r="H258" i="3"/>
  <c r="E258" i="3"/>
  <c r="V258" i="3"/>
  <c r="I258" i="3" a="1"/>
  <c r="I258" i="3" s="1"/>
  <c r="B259" i="3"/>
  <c r="R258" i="3" s="1"/>
  <c r="X258" i="3"/>
  <c r="S258" i="3"/>
  <c r="P257" i="3" a="1"/>
  <c r="P257" i="3" s="1"/>
  <c r="N258" i="3" l="1"/>
  <c r="Q258" i="3"/>
  <c r="U258" i="3"/>
  <c r="P258" i="3" a="1"/>
  <c r="P258" i="3" s="1"/>
  <c r="P259" i="3" a="1"/>
  <c r="P259" i="3" s="1"/>
  <c r="O259" i="3"/>
  <c r="V259" i="3"/>
  <c r="F259" i="3" a="1"/>
  <c r="F259" i="3" s="1"/>
  <c r="N259" i="3" s="1"/>
  <c r="J259" i="3"/>
  <c r="C259" i="3"/>
  <c r="D259" i="3"/>
  <c r="W259" i="3"/>
  <c r="U259" i="3"/>
  <c r="T259" i="3"/>
  <c r="E259" i="3"/>
  <c r="X259" i="3"/>
  <c r="G259" i="3" a="1"/>
  <c r="G259" i="3" s="1"/>
  <c r="B260" i="3"/>
  <c r="I259" i="3" a="1"/>
  <c r="I259" i="3" s="1"/>
  <c r="S259" i="3"/>
  <c r="H259" i="3"/>
  <c r="O260" i="3" l="1"/>
  <c r="F260" i="3" a="1"/>
  <c r="F260" i="3" s="1"/>
  <c r="U260" i="3" s="1"/>
  <c r="C260" i="3"/>
  <c r="V260" i="3"/>
  <c r="J260" i="3"/>
  <c r="W260" i="3"/>
  <c r="E260" i="3"/>
  <c r="H260" i="3"/>
  <c r="D260" i="3"/>
  <c r="Q260" i="3"/>
  <c r="S260" i="3"/>
  <c r="G260" i="3" a="1"/>
  <c r="G260" i="3" s="1"/>
  <c r="B261" i="3"/>
  <c r="R260" i="3" s="1"/>
  <c r="X260" i="3"/>
  <c r="I260" i="3" a="1"/>
  <c r="I260" i="3" s="1"/>
  <c r="R259" i="3"/>
  <c r="Q259" i="3"/>
  <c r="T260" i="3" l="1"/>
  <c r="O261" i="3"/>
  <c r="X261" i="3"/>
  <c r="S261" i="3"/>
  <c r="I261" i="3" a="1"/>
  <c r="I261" i="3" s="1"/>
  <c r="J261" i="3"/>
  <c r="H261" i="3"/>
  <c r="G261" i="3" a="1"/>
  <c r="G261" i="3" s="1"/>
  <c r="C261" i="3"/>
  <c r="F261" i="3" a="1"/>
  <c r="F261" i="3" s="1"/>
  <c r="T261" i="3" s="1"/>
  <c r="W261" i="3"/>
  <c r="E261" i="3"/>
  <c r="V261" i="3"/>
  <c r="B262" i="3"/>
  <c r="R261" i="3" s="1"/>
  <c r="D261" i="3"/>
  <c r="N260" i="3"/>
  <c r="P260" i="3" a="1"/>
  <c r="P260" i="3" s="1"/>
  <c r="N261" i="3" l="1"/>
  <c r="U261" i="3"/>
  <c r="Q261" i="3"/>
  <c r="O262" i="3"/>
  <c r="E262" i="3"/>
  <c r="V262" i="3"/>
  <c r="D262" i="3"/>
  <c r="B263" i="3"/>
  <c r="R262" i="3" s="1"/>
  <c r="G262" i="3" a="1"/>
  <c r="G262" i="3" s="1"/>
  <c r="S262" i="3"/>
  <c r="I262" i="3" a="1"/>
  <c r="I262" i="3" s="1"/>
  <c r="C262" i="3"/>
  <c r="X262" i="3"/>
  <c r="F262" i="3" a="1"/>
  <c r="F262" i="3" s="1"/>
  <c r="T262" i="3" s="1"/>
  <c r="J262" i="3"/>
  <c r="W262" i="3"/>
  <c r="H262" i="3"/>
  <c r="U262" i="3"/>
  <c r="N262" i="3"/>
  <c r="P261" i="3" a="1"/>
  <c r="P261" i="3" s="1"/>
  <c r="Q262" i="3" l="1"/>
  <c r="P262" i="3" a="1"/>
  <c r="P262" i="3" s="1"/>
  <c r="O263" i="3"/>
  <c r="R263" i="3"/>
  <c r="W263" i="3"/>
  <c r="F263" i="3" a="1"/>
  <c r="F263" i="3" s="1"/>
  <c r="U263" i="3" s="1"/>
  <c r="J263" i="3"/>
  <c r="B264" i="3"/>
  <c r="H263" i="3"/>
  <c r="G263" i="3" a="1"/>
  <c r="G263" i="3" s="1"/>
  <c r="V263" i="3"/>
  <c r="E263" i="3"/>
  <c r="C263" i="3"/>
  <c r="S263" i="3"/>
  <c r="X263" i="3"/>
  <c r="D263" i="3"/>
  <c r="I263" i="3" a="1"/>
  <c r="I263" i="3" s="1"/>
  <c r="N263" i="3" l="1"/>
  <c r="Q263" i="3"/>
  <c r="P263" i="3" a="1"/>
  <c r="P263" i="3" s="1"/>
  <c r="T263" i="3"/>
  <c r="O264" i="3"/>
  <c r="R264" i="3"/>
  <c r="G264" i="3" a="1"/>
  <c r="G264" i="3" s="1"/>
  <c r="B265" i="3"/>
  <c r="S264" i="3"/>
  <c r="F264" i="3" a="1"/>
  <c r="F264" i="3" s="1"/>
  <c r="U264" i="3" s="1"/>
  <c r="H264" i="3"/>
  <c r="D264" i="3"/>
  <c r="X264" i="3"/>
  <c r="I264" i="3" a="1"/>
  <c r="I264" i="3" s="1"/>
  <c r="W264" i="3"/>
  <c r="C264" i="3"/>
  <c r="J264" i="3"/>
  <c r="V264" i="3"/>
  <c r="E264" i="3"/>
  <c r="P264" i="3" l="1" a="1"/>
  <c r="P264" i="3" s="1"/>
  <c r="Q264" i="3"/>
  <c r="T264" i="3"/>
  <c r="N264" i="3"/>
  <c r="O265" i="3"/>
  <c r="R265" i="3"/>
  <c r="E265" i="3"/>
  <c r="V265" i="3"/>
  <c r="B266" i="3"/>
  <c r="G265" i="3" a="1"/>
  <c r="G265" i="3" s="1"/>
  <c r="D265" i="3"/>
  <c r="I265" i="3" a="1"/>
  <c r="I265" i="3" s="1"/>
  <c r="H265" i="3"/>
  <c r="C265" i="3"/>
  <c r="F265" i="3" a="1"/>
  <c r="F265" i="3" s="1"/>
  <c r="T265" i="3" s="1"/>
  <c r="X265" i="3"/>
  <c r="S265" i="3"/>
  <c r="W265" i="3"/>
  <c r="J265" i="3"/>
  <c r="P265" i="3" l="1" a="1"/>
  <c r="P265" i="3" s="1"/>
  <c r="U265" i="3"/>
  <c r="O266" i="3"/>
  <c r="W266" i="3"/>
  <c r="F266" i="3" a="1"/>
  <c r="F266" i="3" s="1"/>
  <c r="Q266" i="3" s="1"/>
  <c r="J266" i="3"/>
  <c r="H266" i="3"/>
  <c r="S266" i="3"/>
  <c r="E266" i="3"/>
  <c r="V266" i="3"/>
  <c r="B267" i="3"/>
  <c r="R266" i="3" s="1"/>
  <c r="D266" i="3"/>
  <c r="X266" i="3"/>
  <c r="I266" i="3" a="1"/>
  <c r="I266" i="3" s="1"/>
  <c r="G266" i="3" a="1"/>
  <c r="G266" i="3" s="1"/>
  <c r="C266" i="3"/>
  <c r="Q265" i="3"/>
  <c r="N265" i="3"/>
  <c r="N266" i="3" l="1"/>
  <c r="P266" i="3" a="1"/>
  <c r="P266" i="3" s="1"/>
  <c r="U266" i="3"/>
  <c r="T266" i="3"/>
  <c r="O267" i="3"/>
  <c r="R267" i="3"/>
  <c r="S267" i="3"/>
  <c r="X267" i="3"/>
  <c r="I267" i="3" a="1"/>
  <c r="I267" i="3" s="1"/>
  <c r="V267" i="3"/>
  <c r="G267" i="3" a="1"/>
  <c r="G267" i="3" s="1"/>
  <c r="C267" i="3"/>
  <c r="F267" i="3" a="1"/>
  <c r="F267" i="3" s="1"/>
  <c r="U267" i="3" s="1"/>
  <c r="W267" i="3"/>
  <c r="J267" i="3"/>
  <c r="E267" i="3"/>
  <c r="B268" i="3"/>
  <c r="H267" i="3"/>
  <c r="D267" i="3"/>
  <c r="N267" i="3" l="1"/>
  <c r="P267" i="3" a="1"/>
  <c r="P267" i="3" s="1"/>
  <c r="O268" i="3"/>
  <c r="F268" i="3" a="1"/>
  <c r="F268" i="3" s="1"/>
  <c r="U268" i="3" s="1"/>
  <c r="C268" i="3"/>
  <c r="D268" i="3"/>
  <c r="J268" i="3"/>
  <c r="W268" i="3"/>
  <c r="S268" i="3"/>
  <c r="I268" i="3" a="1"/>
  <c r="I268" i="3" s="1"/>
  <c r="V268" i="3"/>
  <c r="E268" i="3"/>
  <c r="H268" i="3"/>
  <c r="B269" i="3"/>
  <c r="R268" i="3" s="1"/>
  <c r="G268" i="3" a="1"/>
  <c r="G268" i="3" s="1"/>
  <c r="X268" i="3"/>
  <c r="Q267" i="3"/>
  <c r="T267" i="3"/>
  <c r="N268" i="3" l="1"/>
  <c r="T268" i="3"/>
  <c r="P268" i="3" a="1"/>
  <c r="P268" i="3" s="1"/>
  <c r="Q268" i="3"/>
  <c r="O269" i="3"/>
  <c r="S269" i="3"/>
  <c r="I269" i="3" a="1"/>
  <c r="I269" i="3" s="1"/>
  <c r="X269" i="3"/>
  <c r="C269" i="3"/>
  <c r="F269" i="3" a="1"/>
  <c r="F269" i="3" s="1"/>
  <c r="T269" i="3" s="1"/>
  <c r="W269" i="3"/>
  <c r="E269" i="3"/>
  <c r="H269" i="3"/>
  <c r="V269" i="3"/>
  <c r="D269" i="3"/>
  <c r="J269" i="3"/>
  <c r="B270" i="3"/>
  <c r="R269" i="3" s="1"/>
  <c r="G269" i="3" a="1"/>
  <c r="G269" i="3" s="1"/>
  <c r="Q269" i="3"/>
  <c r="O270" i="3" l="1"/>
  <c r="E270" i="3"/>
  <c r="V270" i="3"/>
  <c r="N270" i="3"/>
  <c r="I270" i="3" a="1"/>
  <c r="I270" i="3" s="1"/>
  <c r="C270" i="3"/>
  <c r="B271" i="3"/>
  <c r="R270" i="3" s="1"/>
  <c r="S270" i="3"/>
  <c r="D270" i="3"/>
  <c r="G270" i="3" a="1"/>
  <c r="G270" i="3" s="1"/>
  <c r="X270" i="3"/>
  <c r="H270" i="3"/>
  <c r="W270" i="3"/>
  <c r="F270" i="3" a="1"/>
  <c r="F270" i="3" s="1"/>
  <c r="T270" i="3" s="1"/>
  <c r="J270" i="3"/>
  <c r="U270" i="3"/>
  <c r="Q270" i="3"/>
  <c r="P269" i="3" a="1"/>
  <c r="P269" i="3" s="1"/>
  <c r="N269" i="3"/>
  <c r="U269" i="3"/>
  <c r="O271" i="3" l="1"/>
  <c r="V271" i="3"/>
  <c r="B272" i="3"/>
  <c r="G271" i="3" a="1"/>
  <c r="G271" i="3" s="1"/>
  <c r="D271" i="3"/>
  <c r="I271" i="3" a="1"/>
  <c r="I271" i="3" s="1"/>
  <c r="C271" i="3"/>
  <c r="J271" i="3"/>
  <c r="H271" i="3"/>
  <c r="E271" i="3"/>
  <c r="X271" i="3"/>
  <c r="S271" i="3"/>
  <c r="F271" i="3" a="1"/>
  <c r="F271" i="3" s="1"/>
  <c r="T271" i="3" s="1"/>
  <c r="W271" i="3"/>
  <c r="Q271" i="3"/>
  <c r="U271" i="3"/>
  <c r="N271" i="3"/>
  <c r="P270" i="3" a="1"/>
  <c r="P270" i="3" s="1"/>
  <c r="O272" i="3" l="1"/>
  <c r="V272" i="3"/>
  <c r="J272" i="3"/>
  <c r="W272" i="3"/>
  <c r="E272" i="3"/>
  <c r="H272" i="3"/>
  <c r="G272" i="3" a="1"/>
  <c r="G272" i="3" s="1"/>
  <c r="I272" i="3" a="1"/>
  <c r="I272" i="3" s="1"/>
  <c r="B273" i="3"/>
  <c r="T272" i="3"/>
  <c r="D272" i="3"/>
  <c r="F272" i="3" a="1"/>
  <c r="F272" i="3" s="1"/>
  <c r="U272" i="3" s="1"/>
  <c r="S272" i="3"/>
  <c r="X272" i="3"/>
  <c r="C272" i="3"/>
  <c r="R271" i="3"/>
  <c r="P271" i="3" a="1"/>
  <c r="P271" i="3" s="1"/>
  <c r="O273" i="3" l="1"/>
  <c r="D273" i="3"/>
  <c r="S273" i="3"/>
  <c r="I273" i="3" a="1"/>
  <c r="I273" i="3" s="1"/>
  <c r="J273" i="3"/>
  <c r="X273" i="3"/>
  <c r="C273" i="3"/>
  <c r="F273" i="3" a="1"/>
  <c r="F273" i="3" s="1"/>
  <c r="T273" i="3" s="1"/>
  <c r="W273" i="3"/>
  <c r="H273" i="3"/>
  <c r="E273" i="3"/>
  <c r="B274" i="3"/>
  <c r="V273" i="3"/>
  <c r="G273" i="3" a="1"/>
  <c r="G273" i="3" s="1"/>
  <c r="Q272" i="3"/>
  <c r="R272" i="3"/>
  <c r="N272" i="3"/>
  <c r="P272" i="3" a="1"/>
  <c r="P272" i="3" s="1"/>
  <c r="O274" i="3" l="1"/>
  <c r="W274" i="3"/>
  <c r="H274" i="3"/>
  <c r="V274" i="3"/>
  <c r="J274" i="3"/>
  <c r="D274" i="3"/>
  <c r="E274" i="3"/>
  <c r="I274" i="3" a="1"/>
  <c r="I274" i="3" s="1"/>
  <c r="B275" i="3"/>
  <c r="G274" i="3" a="1"/>
  <c r="G274" i="3" s="1"/>
  <c r="X274" i="3"/>
  <c r="F274" i="3" a="1"/>
  <c r="F274" i="3" s="1"/>
  <c r="T274" i="3" s="1"/>
  <c r="C274" i="3"/>
  <c r="S274" i="3"/>
  <c r="N273" i="3"/>
  <c r="R273" i="3"/>
  <c r="U273" i="3"/>
  <c r="Q273" i="3"/>
  <c r="P273" i="3" a="1"/>
  <c r="P273" i="3" s="1"/>
  <c r="Q274" i="3" l="1"/>
  <c r="O275" i="3"/>
  <c r="V275" i="3"/>
  <c r="J275" i="3"/>
  <c r="B276" i="3"/>
  <c r="T275" i="3"/>
  <c r="E275" i="3"/>
  <c r="G275" i="3" a="1"/>
  <c r="G275" i="3" s="1"/>
  <c r="X275" i="3"/>
  <c r="I275" i="3" a="1"/>
  <c r="I275" i="3" s="1"/>
  <c r="D275" i="3"/>
  <c r="C275" i="3"/>
  <c r="S275" i="3"/>
  <c r="W275" i="3"/>
  <c r="H275" i="3"/>
  <c r="F275" i="3" a="1"/>
  <c r="F275" i="3" s="1"/>
  <c r="U275" i="3" s="1"/>
  <c r="R274" i="3"/>
  <c r="U274" i="3"/>
  <c r="N274" i="3"/>
  <c r="P274" i="3" a="1"/>
  <c r="P274" i="3" s="1"/>
  <c r="O276" i="3" l="1"/>
  <c r="F276" i="3" a="1"/>
  <c r="F276" i="3" s="1"/>
  <c r="U276" i="3" s="1"/>
  <c r="C276" i="3"/>
  <c r="V276" i="3"/>
  <c r="J276" i="3"/>
  <c r="W276" i="3"/>
  <c r="H276" i="3"/>
  <c r="B277" i="3"/>
  <c r="R276" i="3" s="1"/>
  <c r="D276" i="3"/>
  <c r="N276" i="3"/>
  <c r="E276" i="3"/>
  <c r="G276" i="3" a="1"/>
  <c r="G276" i="3" s="1"/>
  <c r="S276" i="3"/>
  <c r="I276" i="3" a="1"/>
  <c r="I276" i="3" s="1"/>
  <c r="Q276" i="3"/>
  <c r="X276" i="3"/>
  <c r="Q275" i="3"/>
  <c r="R275" i="3"/>
  <c r="P275" i="3" a="1"/>
  <c r="P275" i="3" s="1"/>
  <c r="N275" i="3"/>
  <c r="O277" i="3" l="1"/>
  <c r="D277" i="3"/>
  <c r="X277" i="3"/>
  <c r="H277" i="3"/>
  <c r="I277" i="3" a="1"/>
  <c r="I277" i="3" s="1"/>
  <c r="E277" i="3"/>
  <c r="S277" i="3"/>
  <c r="C277" i="3"/>
  <c r="F277" i="3" a="1"/>
  <c r="F277" i="3" s="1"/>
  <c r="T277" i="3" s="1"/>
  <c r="W277" i="3"/>
  <c r="J277" i="3"/>
  <c r="V277" i="3"/>
  <c r="B278" i="3"/>
  <c r="R277" i="3" s="1"/>
  <c r="G277" i="3" a="1"/>
  <c r="G277" i="3" s="1"/>
  <c r="T276" i="3"/>
  <c r="P276" i="3" a="1"/>
  <c r="P276" i="3" s="1"/>
  <c r="U277" i="3" l="1"/>
  <c r="N277" i="3"/>
  <c r="Q277" i="3"/>
  <c r="O278" i="3"/>
  <c r="I278" i="3" a="1"/>
  <c r="I278" i="3" s="1"/>
  <c r="W278" i="3"/>
  <c r="J278" i="3"/>
  <c r="H278" i="3"/>
  <c r="C278" i="3"/>
  <c r="F278" i="3" a="1"/>
  <c r="F278" i="3" s="1"/>
  <c r="N278" i="3" s="1"/>
  <c r="E278" i="3"/>
  <c r="B279" i="3"/>
  <c r="R278" i="3" s="1"/>
  <c r="S278" i="3"/>
  <c r="V278" i="3"/>
  <c r="X278" i="3"/>
  <c r="G278" i="3" a="1"/>
  <c r="G278" i="3" s="1"/>
  <c r="D278" i="3"/>
  <c r="Q278" i="3"/>
  <c r="T278" i="3"/>
  <c r="U278" i="3"/>
  <c r="P277" i="3" a="1"/>
  <c r="P277" i="3" s="1"/>
  <c r="O279" i="3" l="1"/>
  <c r="I279" i="3" a="1"/>
  <c r="I279" i="3" s="1"/>
  <c r="W279" i="3"/>
  <c r="X279" i="3"/>
  <c r="D279" i="3"/>
  <c r="S279" i="3"/>
  <c r="C279" i="3"/>
  <c r="B280" i="3"/>
  <c r="F279" i="3" a="1"/>
  <c r="F279" i="3" s="1"/>
  <c r="U279" i="3" s="1"/>
  <c r="H279" i="3"/>
  <c r="J279" i="3"/>
  <c r="V279" i="3"/>
  <c r="E279" i="3"/>
  <c r="G279" i="3" a="1"/>
  <c r="G279" i="3" s="1"/>
  <c r="P278" i="3" a="1"/>
  <c r="P278" i="3" s="1"/>
  <c r="O280" i="3" l="1"/>
  <c r="Q280" i="3"/>
  <c r="C280" i="3"/>
  <c r="E280" i="3"/>
  <c r="H280" i="3"/>
  <c r="G280" i="3" a="1"/>
  <c r="G280" i="3" s="1"/>
  <c r="B281" i="3"/>
  <c r="R280" i="3" s="1"/>
  <c r="D280" i="3"/>
  <c r="S280" i="3"/>
  <c r="X280" i="3"/>
  <c r="I280" i="3" a="1"/>
  <c r="I280" i="3" s="1"/>
  <c r="F280" i="3" a="1"/>
  <c r="F280" i="3" s="1"/>
  <c r="U280" i="3" s="1"/>
  <c r="W280" i="3"/>
  <c r="J280" i="3"/>
  <c r="V280" i="3"/>
  <c r="N280" i="3"/>
  <c r="R279" i="3"/>
  <c r="N279" i="3"/>
  <c r="Q279" i="3"/>
  <c r="T279" i="3"/>
  <c r="P279" i="3" a="1"/>
  <c r="P279" i="3" s="1"/>
  <c r="T280" i="3" l="1"/>
  <c r="O281" i="3"/>
  <c r="X281" i="3"/>
  <c r="J281" i="3"/>
  <c r="G281" i="3" a="1"/>
  <c r="G281" i="3" s="1"/>
  <c r="D281" i="3"/>
  <c r="S281" i="3"/>
  <c r="I281" i="3" a="1"/>
  <c r="I281" i="3" s="1"/>
  <c r="C281" i="3"/>
  <c r="W281" i="3"/>
  <c r="E281" i="3"/>
  <c r="B282" i="3"/>
  <c r="F281" i="3" a="1"/>
  <c r="F281" i="3" s="1"/>
  <c r="T281" i="3" s="1"/>
  <c r="H281" i="3"/>
  <c r="V281" i="3"/>
  <c r="N281" i="3"/>
  <c r="U281" i="3"/>
  <c r="Q281" i="3"/>
  <c r="P280" i="3" a="1"/>
  <c r="P280" i="3" s="1"/>
  <c r="O282" i="3" l="1"/>
  <c r="D282" i="3"/>
  <c r="F282" i="3" a="1"/>
  <c r="F282" i="3" s="1"/>
  <c r="U282" i="3" s="1"/>
  <c r="H282" i="3"/>
  <c r="B283" i="3"/>
  <c r="R282" i="3" s="1"/>
  <c r="X282" i="3"/>
  <c r="I282" i="3" a="1"/>
  <c r="I282" i="3" s="1"/>
  <c r="W282" i="3"/>
  <c r="S282" i="3"/>
  <c r="C282" i="3"/>
  <c r="V282" i="3"/>
  <c r="G282" i="3" a="1"/>
  <c r="G282" i="3" s="1"/>
  <c r="J282" i="3"/>
  <c r="E282" i="3"/>
  <c r="R281" i="3"/>
  <c r="P281" i="3" a="1"/>
  <c r="P281" i="3" s="1"/>
  <c r="N282" i="3" l="1"/>
  <c r="T282" i="3"/>
  <c r="Q282" i="3"/>
  <c r="O283" i="3"/>
  <c r="G283" i="3" a="1"/>
  <c r="G283" i="3" s="1"/>
  <c r="D283" i="3"/>
  <c r="X283" i="3"/>
  <c r="S283" i="3"/>
  <c r="I283" i="3" a="1"/>
  <c r="I283" i="3" s="1"/>
  <c r="W283" i="3"/>
  <c r="F283" i="3" a="1"/>
  <c r="F283" i="3" s="1"/>
  <c r="U283" i="3" s="1"/>
  <c r="B284" i="3"/>
  <c r="R283" i="3" s="1"/>
  <c r="J283" i="3"/>
  <c r="H283" i="3"/>
  <c r="E283" i="3"/>
  <c r="C283" i="3"/>
  <c r="V283" i="3"/>
  <c r="P282" i="3" a="1"/>
  <c r="P282" i="3" s="1"/>
  <c r="Q283" i="3" l="1"/>
  <c r="T283" i="3"/>
  <c r="N283" i="3"/>
  <c r="P283" i="3" a="1"/>
  <c r="P283" i="3" s="1"/>
  <c r="O284" i="3"/>
  <c r="R284" i="3"/>
  <c r="F284" i="3" a="1"/>
  <c r="F284" i="3" s="1"/>
  <c r="U284" i="3" s="1"/>
  <c r="C284" i="3"/>
  <c r="J284" i="3"/>
  <c r="W284" i="3"/>
  <c r="E284" i="3"/>
  <c r="H284" i="3"/>
  <c r="D284" i="3"/>
  <c r="V284" i="3"/>
  <c r="B285" i="3"/>
  <c r="S284" i="3"/>
  <c r="X284" i="3"/>
  <c r="I284" i="3" a="1"/>
  <c r="I284" i="3" s="1"/>
  <c r="G284" i="3" a="1"/>
  <c r="G284" i="3" s="1"/>
  <c r="P284" i="3" l="1" a="1"/>
  <c r="P284" i="3" s="1"/>
  <c r="Q284" i="3"/>
  <c r="T284" i="3"/>
  <c r="N284" i="3"/>
  <c r="O285" i="3"/>
  <c r="E285" i="3"/>
  <c r="V285" i="3"/>
  <c r="G285" i="3" a="1"/>
  <c r="G285" i="3" s="1"/>
  <c r="X285" i="3"/>
  <c r="S285" i="3"/>
  <c r="I285" i="3" a="1"/>
  <c r="I285" i="3" s="1"/>
  <c r="J285" i="3"/>
  <c r="B286" i="3"/>
  <c r="W285" i="3"/>
  <c r="D285" i="3"/>
  <c r="C285" i="3"/>
  <c r="F285" i="3" a="1"/>
  <c r="F285" i="3" s="1"/>
  <c r="U285" i="3" s="1"/>
  <c r="H285" i="3"/>
  <c r="Q285" i="3"/>
  <c r="T285" i="3"/>
  <c r="P285" i="3" l="1" a="1"/>
  <c r="P285" i="3" s="1"/>
  <c r="O286" i="3"/>
  <c r="I286" i="3" a="1"/>
  <c r="I286" i="3" s="1"/>
  <c r="V286" i="3"/>
  <c r="Q286" i="3"/>
  <c r="D286" i="3"/>
  <c r="C286" i="3"/>
  <c r="S286" i="3"/>
  <c r="E286" i="3"/>
  <c r="F286" i="3" a="1"/>
  <c r="F286" i="3" s="1"/>
  <c r="N286" i="3" s="1"/>
  <c r="J286" i="3"/>
  <c r="W286" i="3"/>
  <c r="H286" i="3"/>
  <c r="G286" i="3" a="1"/>
  <c r="G286" i="3" s="1"/>
  <c r="X286" i="3"/>
  <c r="B287" i="3"/>
  <c r="R286" i="3" s="1"/>
  <c r="U286" i="3"/>
  <c r="N285" i="3"/>
  <c r="R285" i="3"/>
  <c r="O287" i="3" l="1"/>
  <c r="F287" i="3" a="1"/>
  <c r="F287" i="3" s="1"/>
  <c r="U287" i="3" s="1"/>
  <c r="X287" i="3"/>
  <c r="S287" i="3"/>
  <c r="J287" i="3"/>
  <c r="V287" i="3"/>
  <c r="D287" i="3"/>
  <c r="I287" i="3" a="1"/>
  <c r="I287" i="3" s="1"/>
  <c r="C287" i="3"/>
  <c r="W287" i="3"/>
  <c r="H287" i="3"/>
  <c r="E287" i="3"/>
  <c r="B288" i="3"/>
  <c r="R287" i="3" s="1"/>
  <c r="G287" i="3" a="1"/>
  <c r="G287" i="3" s="1"/>
  <c r="Q287" i="3"/>
  <c r="T287" i="3"/>
  <c r="T286" i="3"/>
  <c r="P286" i="3" a="1"/>
  <c r="P286" i="3" s="1"/>
  <c r="N287" i="3" l="1"/>
  <c r="O288" i="3"/>
  <c r="E288" i="3"/>
  <c r="B289" i="3"/>
  <c r="S288" i="3"/>
  <c r="C288" i="3"/>
  <c r="F288" i="3" a="1"/>
  <c r="F288" i="3" s="1"/>
  <c r="P288" i="3" s="1" a="1"/>
  <c r="P288" i="3" s="1"/>
  <c r="V288" i="3"/>
  <c r="G288" i="3" a="1"/>
  <c r="G288" i="3" s="1"/>
  <c r="D288" i="3"/>
  <c r="I288" i="3" a="1"/>
  <c r="I288" i="3" s="1"/>
  <c r="X288" i="3"/>
  <c r="H288" i="3"/>
  <c r="W288" i="3"/>
  <c r="J288" i="3"/>
  <c r="Q288" i="3"/>
  <c r="T288" i="3"/>
  <c r="U288" i="3"/>
  <c r="P287" i="3" a="1"/>
  <c r="P287" i="3" s="1"/>
  <c r="O289" i="3" l="1"/>
  <c r="S289" i="3"/>
  <c r="X289" i="3"/>
  <c r="G289" i="3" a="1"/>
  <c r="G289" i="3" s="1"/>
  <c r="T289" i="3"/>
  <c r="N289" i="3"/>
  <c r="I289" i="3" a="1"/>
  <c r="I289" i="3" s="1"/>
  <c r="B290" i="3"/>
  <c r="F289" i="3" a="1"/>
  <c r="F289" i="3" s="1"/>
  <c r="P289" i="3" s="1" a="1"/>
  <c r="P289" i="3" s="1"/>
  <c r="C289" i="3"/>
  <c r="J289" i="3"/>
  <c r="W289" i="3"/>
  <c r="E289" i="3"/>
  <c r="H289" i="3"/>
  <c r="V289" i="3"/>
  <c r="D289" i="3"/>
  <c r="N288" i="3"/>
  <c r="R288" i="3"/>
  <c r="O290" i="3" l="1"/>
  <c r="E290" i="3"/>
  <c r="V290" i="3"/>
  <c r="B291" i="3"/>
  <c r="N290" i="3"/>
  <c r="C290" i="3"/>
  <c r="J290" i="3"/>
  <c r="G290" i="3" a="1"/>
  <c r="G290" i="3" s="1"/>
  <c r="H290" i="3"/>
  <c r="D290" i="3"/>
  <c r="I290" i="3" a="1"/>
  <c r="I290" i="3" s="1"/>
  <c r="X290" i="3"/>
  <c r="S290" i="3"/>
  <c r="F290" i="3" a="1"/>
  <c r="F290" i="3" s="1"/>
  <c r="T290" i="3" s="1"/>
  <c r="W290" i="3"/>
  <c r="U290" i="3"/>
  <c r="Q290" i="3"/>
  <c r="R289" i="3"/>
  <c r="U289" i="3"/>
  <c r="Q289" i="3"/>
  <c r="O291" i="3" l="1"/>
  <c r="T291" i="3"/>
  <c r="Q291" i="3"/>
  <c r="I291" i="3" a="1"/>
  <c r="I291" i="3" s="1"/>
  <c r="C291" i="3"/>
  <c r="F291" i="3" a="1"/>
  <c r="F291" i="3" s="1"/>
  <c r="U291" i="3" s="1"/>
  <c r="H291" i="3"/>
  <c r="X291" i="3"/>
  <c r="D291" i="3"/>
  <c r="S291" i="3"/>
  <c r="J291" i="3"/>
  <c r="E291" i="3"/>
  <c r="W291" i="3"/>
  <c r="B292" i="3"/>
  <c r="R291" i="3" s="1"/>
  <c r="V291" i="3"/>
  <c r="G291" i="3" a="1"/>
  <c r="G291" i="3" s="1"/>
  <c r="N291" i="3"/>
  <c r="R290" i="3"/>
  <c r="P290" i="3" a="1"/>
  <c r="P290" i="3" s="1"/>
  <c r="O292" i="3" l="1"/>
  <c r="J292" i="3"/>
  <c r="W292" i="3"/>
  <c r="V292" i="3"/>
  <c r="E292" i="3"/>
  <c r="H292" i="3"/>
  <c r="G292" i="3" a="1"/>
  <c r="G292" i="3" s="1"/>
  <c r="B293" i="3"/>
  <c r="R292" i="3" s="1"/>
  <c r="D292" i="3"/>
  <c r="S292" i="3"/>
  <c r="T292" i="3"/>
  <c r="X292" i="3"/>
  <c r="I292" i="3" a="1"/>
  <c r="I292" i="3" s="1"/>
  <c r="F292" i="3" a="1"/>
  <c r="F292" i="3" s="1"/>
  <c r="U292" i="3" s="1"/>
  <c r="C292" i="3"/>
  <c r="N292" i="3"/>
  <c r="P291" i="3" a="1"/>
  <c r="P291" i="3" s="1"/>
  <c r="Q292" i="3" l="1"/>
  <c r="O293" i="3"/>
  <c r="B294" i="3"/>
  <c r="G293" i="3" a="1"/>
  <c r="G293" i="3" s="1"/>
  <c r="D293" i="3"/>
  <c r="X293" i="3"/>
  <c r="S293" i="3"/>
  <c r="F293" i="3" a="1"/>
  <c r="F293" i="3" s="1"/>
  <c r="N293" i="3" s="1"/>
  <c r="J293" i="3"/>
  <c r="I293" i="3" a="1"/>
  <c r="I293" i="3" s="1"/>
  <c r="W293" i="3"/>
  <c r="E293" i="3"/>
  <c r="C293" i="3"/>
  <c r="V293" i="3"/>
  <c r="H293" i="3"/>
  <c r="Q293" i="3"/>
  <c r="T293" i="3"/>
  <c r="U293" i="3"/>
  <c r="P292" i="3" a="1"/>
  <c r="P292" i="3" s="1"/>
  <c r="O294" i="3" l="1"/>
  <c r="D294" i="3"/>
  <c r="G294" i="3" a="1"/>
  <c r="G294" i="3" s="1"/>
  <c r="F294" i="3" a="1"/>
  <c r="F294" i="3" s="1"/>
  <c r="Q294" i="3" s="1"/>
  <c r="X294" i="3"/>
  <c r="T294" i="3"/>
  <c r="S294" i="3"/>
  <c r="W294" i="3"/>
  <c r="V294" i="3"/>
  <c r="I294" i="3" a="1"/>
  <c r="I294" i="3" s="1"/>
  <c r="C294" i="3"/>
  <c r="J294" i="3"/>
  <c r="H294" i="3"/>
  <c r="E294" i="3"/>
  <c r="B295" i="3"/>
  <c r="R294" i="3" s="1"/>
  <c r="R293" i="3"/>
  <c r="P293" i="3" a="1"/>
  <c r="P293" i="3" s="1"/>
  <c r="U294" i="3" l="1"/>
  <c r="O295" i="3"/>
  <c r="X295" i="3"/>
  <c r="S295" i="3"/>
  <c r="I295" i="3" a="1"/>
  <c r="I295" i="3" s="1"/>
  <c r="W295" i="3"/>
  <c r="D295" i="3"/>
  <c r="C295" i="3"/>
  <c r="F295" i="3" a="1"/>
  <c r="F295" i="3" s="1"/>
  <c r="U295" i="3" s="1"/>
  <c r="J295" i="3"/>
  <c r="E295" i="3"/>
  <c r="V295" i="3"/>
  <c r="G295" i="3" a="1"/>
  <c r="G295" i="3" s="1"/>
  <c r="H295" i="3"/>
  <c r="B296" i="3"/>
  <c r="R295" i="3" s="1"/>
  <c r="Q295" i="3"/>
  <c r="T295" i="3"/>
  <c r="N295" i="3"/>
  <c r="N294" i="3"/>
  <c r="P294" i="3" a="1"/>
  <c r="P294" i="3" s="1"/>
  <c r="O296" i="3" l="1"/>
  <c r="G296" i="3" a="1"/>
  <c r="G296" i="3" s="1"/>
  <c r="B297" i="3"/>
  <c r="I296" i="3" a="1"/>
  <c r="I296" i="3" s="1"/>
  <c r="T296" i="3"/>
  <c r="Q296" i="3"/>
  <c r="D296" i="3"/>
  <c r="X296" i="3"/>
  <c r="F296" i="3" a="1"/>
  <c r="F296" i="3" s="1"/>
  <c r="U296" i="3" s="1"/>
  <c r="S296" i="3"/>
  <c r="C296" i="3"/>
  <c r="J296" i="3"/>
  <c r="E296" i="3"/>
  <c r="W296" i="3"/>
  <c r="V296" i="3"/>
  <c r="H296" i="3"/>
  <c r="P295" i="3" a="1"/>
  <c r="P295" i="3" s="1"/>
  <c r="O297" i="3" l="1"/>
  <c r="D297" i="3"/>
  <c r="X297" i="3"/>
  <c r="S297" i="3"/>
  <c r="I297" i="3" a="1"/>
  <c r="I297" i="3" s="1"/>
  <c r="C297" i="3"/>
  <c r="F297" i="3" a="1"/>
  <c r="F297" i="3" s="1"/>
  <c r="P297" i="3" s="1" a="1"/>
  <c r="P297" i="3" s="1"/>
  <c r="G297" i="3" a="1"/>
  <c r="G297" i="3" s="1"/>
  <c r="W297" i="3"/>
  <c r="J297" i="3"/>
  <c r="H297" i="3"/>
  <c r="B298" i="3"/>
  <c r="E297" i="3"/>
  <c r="V297" i="3"/>
  <c r="U297" i="3"/>
  <c r="T297" i="3"/>
  <c r="N297" i="3"/>
  <c r="Q297" i="3"/>
  <c r="N296" i="3"/>
  <c r="R296" i="3"/>
  <c r="P296" i="3" a="1"/>
  <c r="P296" i="3" s="1"/>
  <c r="O298" i="3" l="1"/>
  <c r="X298" i="3"/>
  <c r="V298" i="3"/>
  <c r="I298" i="3" a="1"/>
  <c r="I298" i="3" s="1"/>
  <c r="C298" i="3"/>
  <c r="H298" i="3"/>
  <c r="F298" i="3" a="1"/>
  <c r="F298" i="3" s="1"/>
  <c r="Q298" i="3" s="1"/>
  <c r="E298" i="3"/>
  <c r="D298" i="3"/>
  <c r="S298" i="3"/>
  <c r="J298" i="3"/>
  <c r="G298" i="3" a="1"/>
  <c r="G298" i="3" s="1"/>
  <c r="W298" i="3"/>
  <c r="B299" i="3"/>
  <c r="R298" i="3" s="1"/>
  <c r="U298" i="3"/>
  <c r="R297" i="3"/>
  <c r="T298" i="3" l="1"/>
  <c r="N298" i="3"/>
  <c r="O299" i="3"/>
  <c r="X299" i="3"/>
  <c r="S299" i="3"/>
  <c r="E299" i="3"/>
  <c r="D299" i="3"/>
  <c r="I299" i="3" a="1"/>
  <c r="I299" i="3" s="1"/>
  <c r="J299" i="3"/>
  <c r="V299" i="3"/>
  <c r="C299" i="3"/>
  <c r="F299" i="3" a="1"/>
  <c r="F299" i="3" s="1"/>
  <c r="U299" i="3" s="1"/>
  <c r="W299" i="3"/>
  <c r="H299" i="3"/>
  <c r="B300" i="3"/>
  <c r="R299" i="3" s="1"/>
  <c r="G299" i="3" a="1"/>
  <c r="G299" i="3" s="1"/>
  <c r="P298" i="3" a="1"/>
  <c r="P298" i="3" s="1"/>
  <c r="T299" i="3" l="1"/>
  <c r="Q299" i="3"/>
  <c r="P299" i="3" a="1"/>
  <c r="P299" i="3" s="1"/>
  <c r="N299" i="3"/>
  <c r="O300" i="3"/>
  <c r="R300" i="3"/>
  <c r="J300" i="3"/>
  <c r="H300" i="3"/>
  <c r="V300" i="3"/>
  <c r="E300" i="3"/>
  <c r="D300" i="3"/>
  <c r="S300" i="3"/>
  <c r="I300" i="3" a="1"/>
  <c r="I300" i="3" s="1"/>
  <c r="F300" i="3" a="1"/>
  <c r="F300" i="3" s="1"/>
  <c r="T300" i="3" s="1"/>
  <c r="B301" i="3"/>
  <c r="C300" i="3"/>
  <c r="W300" i="3"/>
  <c r="G300" i="3" a="1"/>
  <c r="G300" i="3" s="1"/>
  <c r="X300" i="3"/>
  <c r="U300" i="3" l="1"/>
  <c r="P300" i="3" a="1"/>
  <c r="P300" i="3" s="1"/>
  <c r="O301" i="3"/>
  <c r="S301" i="3"/>
  <c r="I301" i="3" a="1"/>
  <c r="I301" i="3" s="1"/>
  <c r="C301" i="3"/>
  <c r="W301" i="3"/>
  <c r="E301" i="3"/>
  <c r="F301" i="3" a="1"/>
  <c r="F301" i="3" s="1"/>
  <c r="P301" i="3" s="1" a="1"/>
  <c r="P301" i="3" s="1"/>
  <c r="J301" i="3"/>
  <c r="H301" i="3"/>
  <c r="V301" i="3"/>
  <c r="B302" i="3"/>
  <c r="R301" i="3" s="1"/>
  <c r="G301" i="3" a="1"/>
  <c r="G301" i="3" s="1"/>
  <c r="D301" i="3"/>
  <c r="X301" i="3"/>
  <c r="U301" i="3"/>
  <c r="Q301" i="3"/>
  <c r="T301" i="3"/>
  <c r="N301" i="3"/>
  <c r="Q300" i="3"/>
  <c r="N300" i="3"/>
  <c r="O302" i="3" l="1"/>
  <c r="I302" i="3" a="1"/>
  <c r="I302" i="3" s="1"/>
  <c r="S302" i="3"/>
  <c r="B303" i="3"/>
  <c r="C302" i="3"/>
  <c r="V302" i="3"/>
  <c r="W302" i="3"/>
  <c r="G302" i="3" a="1"/>
  <c r="G302" i="3" s="1"/>
  <c r="J302" i="3"/>
  <c r="H302" i="3"/>
  <c r="F302" i="3" a="1"/>
  <c r="F302" i="3" s="1"/>
  <c r="Q302" i="3" s="1"/>
  <c r="D302" i="3"/>
  <c r="E302" i="3"/>
  <c r="X302" i="3"/>
  <c r="O303" i="3" l="1"/>
  <c r="I303" i="3" a="1"/>
  <c r="I303" i="3" s="1"/>
  <c r="C303" i="3"/>
  <c r="F303" i="3" a="1"/>
  <c r="F303" i="3" s="1"/>
  <c r="U303" i="3" s="1"/>
  <c r="J303" i="3"/>
  <c r="S303" i="3"/>
  <c r="E303" i="3"/>
  <c r="B304" i="3"/>
  <c r="D303" i="3"/>
  <c r="W303" i="3"/>
  <c r="H303" i="3"/>
  <c r="X303" i="3"/>
  <c r="V303" i="3"/>
  <c r="G303" i="3" a="1"/>
  <c r="G303" i="3" s="1"/>
  <c r="U302" i="3"/>
  <c r="T302" i="3"/>
  <c r="N302" i="3"/>
  <c r="R302" i="3"/>
  <c r="P302" i="3" a="1"/>
  <c r="P302" i="3" s="1"/>
  <c r="N303" i="3" l="1"/>
  <c r="T303" i="3"/>
  <c r="Q303" i="3"/>
  <c r="O304" i="3"/>
  <c r="F304" i="3" a="1"/>
  <c r="F304" i="3" s="1"/>
  <c r="U304" i="3" s="1"/>
  <c r="C304" i="3"/>
  <c r="J304" i="3"/>
  <c r="H304" i="3"/>
  <c r="B305" i="3"/>
  <c r="R304" i="3" s="1"/>
  <c r="D304" i="3"/>
  <c r="S304" i="3"/>
  <c r="V304" i="3"/>
  <c r="W304" i="3"/>
  <c r="E304" i="3"/>
  <c r="G304" i="3" a="1"/>
  <c r="G304" i="3" s="1"/>
  <c r="X304" i="3"/>
  <c r="I304" i="3" a="1"/>
  <c r="I304" i="3" s="1"/>
  <c r="R303" i="3"/>
  <c r="P303" i="3" a="1"/>
  <c r="P303" i="3" s="1"/>
  <c r="T304" i="3" l="1"/>
  <c r="O305" i="3"/>
  <c r="C305" i="3"/>
  <c r="F305" i="3" a="1"/>
  <c r="F305" i="3" s="1"/>
  <c r="T305" i="3" s="1"/>
  <c r="W305" i="3"/>
  <c r="J305" i="3"/>
  <c r="S305" i="3"/>
  <c r="H305" i="3"/>
  <c r="B306" i="3"/>
  <c r="G305" i="3" a="1"/>
  <c r="G305" i="3" s="1"/>
  <c r="D305" i="3"/>
  <c r="E305" i="3"/>
  <c r="V305" i="3"/>
  <c r="X305" i="3"/>
  <c r="I305" i="3" a="1"/>
  <c r="I305" i="3" s="1"/>
  <c r="P304" i="3" a="1"/>
  <c r="P304" i="3" s="1"/>
  <c r="Q304" i="3"/>
  <c r="N304" i="3"/>
  <c r="Q305" i="3" l="1"/>
  <c r="O306" i="3"/>
  <c r="D306" i="3"/>
  <c r="G306" i="3" a="1"/>
  <c r="G306" i="3" s="1"/>
  <c r="W306" i="3"/>
  <c r="E306" i="3"/>
  <c r="V306" i="3"/>
  <c r="X306" i="3"/>
  <c r="I306" i="3" a="1"/>
  <c r="I306" i="3" s="1"/>
  <c r="C306" i="3"/>
  <c r="Q306" i="3"/>
  <c r="S306" i="3"/>
  <c r="B307" i="3"/>
  <c r="R306" i="3" s="1"/>
  <c r="J306" i="3"/>
  <c r="H306" i="3"/>
  <c r="F306" i="3" a="1"/>
  <c r="F306" i="3" s="1"/>
  <c r="U306" i="3" s="1"/>
  <c r="R305" i="3"/>
  <c r="N305" i="3"/>
  <c r="P305" i="3" a="1"/>
  <c r="P305" i="3" s="1"/>
  <c r="U305" i="3"/>
  <c r="T306" i="3" l="1"/>
  <c r="O307" i="3"/>
  <c r="C307" i="3"/>
  <c r="F307" i="3" a="1"/>
  <c r="F307" i="3" s="1"/>
  <c r="U307" i="3" s="1"/>
  <c r="X307" i="3"/>
  <c r="I307" i="3" a="1"/>
  <c r="I307" i="3" s="1"/>
  <c r="W307" i="3"/>
  <c r="J307" i="3"/>
  <c r="H307" i="3"/>
  <c r="E307" i="3"/>
  <c r="V307" i="3"/>
  <c r="B308" i="3"/>
  <c r="G307" i="3" a="1"/>
  <c r="G307" i="3" s="1"/>
  <c r="D307" i="3"/>
  <c r="S307" i="3"/>
  <c r="N306" i="3"/>
  <c r="P306" i="3" a="1"/>
  <c r="P306" i="3" s="1"/>
  <c r="O308" i="3" l="1"/>
  <c r="F308" i="3" a="1"/>
  <c r="F308" i="3" s="1"/>
  <c r="T308" i="3" s="1"/>
  <c r="W308" i="3"/>
  <c r="H308" i="3"/>
  <c r="J308" i="3"/>
  <c r="I308" i="3" a="1"/>
  <c r="I308" i="3" s="1"/>
  <c r="V308" i="3"/>
  <c r="E308" i="3"/>
  <c r="B309" i="3"/>
  <c r="G308" i="3" a="1"/>
  <c r="G308" i="3" s="1"/>
  <c r="X308" i="3"/>
  <c r="S308" i="3"/>
  <c r="D308" i="3"/>
  <c r="C308" i="3"/>
  <c r="U308" i="3"/>
  <c r="Q308" i="3"/>
  <c r="T307" i="3"/>
  <c r="R307" i="3"/>
  <c r="Q307" i="3"/>
  <c r="P307" i="3" a="1"/>
  <c r="P307" i="3" s="1"/>
  <c r="N307" i="3"/>
  <c r="O309" i="3" l="1"/>
  <c r="E309" i="3"/>
  <c r="V309" i="3"/>
  <c r="B310" i="3"/>
  <c r="G309" i="3" a="1"/>
  <c r="G309" i="3" s="1"/>
  <c r="F309" i="3" a="1"/>
  <c r="F309" i="3" s="1"/>
  <c r="P309" i="3" s="1" a="1"/>
  <c r="P309" i="3" s="1"/>
  <c r="H309" i="3"/>
  <c r="D309" i="3"/>
  <c r="X309" i="3"/>
  <c r="C309" i="3"/>
  <c r="W309" i="3"/>
  <c r="I309" i="3" a="1"/>
  <c r="I309" i="3" s="1"/>
  <c r="J309" i="3"/>
  <c r="S309" i="3"/>
  <c r="N308" i="3"/>
  <c r="R308" i="3"/>
  <c r="P308" i="3" a="1"/>
  <c r="P308" i="3" s="1"/>
  <c r="O310" i="3" l="1"/>
  <c r="D310" i="3"/>
  <c r="X310" i="3"/>
  <c r="S310" i="3"/>
  <c r="V310" i="3"/>
  <c r="B311" i="3"/>
  <c r="R310" i="3" s="1"/>
  <c r="I310" i="3" a="1"/>
  <c r="I310" i="3" s="1"/>
  <c r="W310" i="3"/>
  <c r="C310" i="3"/>
  <c r="F310" i="3" a="1"/>
  <c r="F310" i="3" s="1"/>
  <c r="U310" i="3" s="1"/>
  <c r="E310" i="3"/>
  <c r="J310" i="3"/>
  <c r="H310" i="3"/>
  <c r="G310" i="3" a="1"/>
  <c r="G310" i="3" s="1"/>
  <c r="T309" i="3"/>
  <c r="R309" i="3"/>
  <c r="Q309" i="3"/>
  <c r="N309" i="3"/>
  <c r="U309" i="3"/>
  <c r="N310" i="3" l="1"/>
  <c r="Q310" i="3"/>
  <c r="T310" i="3"/>
  <c r="O311" i="3"/>
  <c r="W311" i="3"/>
  <c r="F311" i="3" a="1"/>
  <c r="F311" i="3" s="1"/>
  <c r="U311" i="3" s="1"/>
  <c r="D311" i="3"/>
  <c r="H311" i="3"/>
  <c r="J311" i="3"/>
  <c r="V311" i="3"/>
  <c r="E311" i="3"/>
  <c r="I311" i="3" a="1"/>
  <c r="I311" i="3" s="1"/>
  <c r="S311" i="3"/>
  <c r="C311" i="3"/>
  <c r="G311" i="3" a="1"/>
  <c r="G311" i="3" s="1"/>
  <c r="B312" i="3"/>
  <c r="R311" i="3" s="1"/>
  <c r="X311" i="3"/>
  <c r="P310" i="3" a="1"/>
  <c r="P310" i="3" s="1"/>
  <c r="N311" i="3" l="1"/>
  <c r="T311" i="3"/>
  <c r="P311" i="3" a="1"/>
  <c r="P311" i="3" s="1"/>
  <c r="Q311" i="3"/>
  <c r="O312" i="3"/>
  <c r="S312" i="3"/>
  <c r="X312" i="3"/>
  <c r="I312" i="3" a="1"/>
  <c r="I312" i="3" s="1"/>
  <c r="F312" i="3" a="1"/>
  <c r="F312" i="3" s="1"/>
  <c r="T312" i="3" s="1"/>
  <c r="H312" i="3"/>
  <c r="B313" i="3"/>
  <c r="N312" i="3"/>
  <c r="Q312" i="3"/>
  <c r="V312" i="3"/>
  <c r="C312" i="3"/>
  <c r="E312" i="3"/>
  <c r="U312" i="3"/>
  <c r="J312" i="3"/>
  <c r="W312" i="3"/>
  <c r="G312" i="3" a="1"/>
  <c r="G312" i="3" s="1"/>
  <c r="D312" i="3"/>
  <c r="O313" i="3" l="1"/>
  <c r="B314" i="3"/>
  <c r="G313" i="3" a="1"/>
  <c r="G313" i="3" s="1"/>
  <c r="D313" i="3"/>
  <c r="X313" i="3"/>
  <c r="S313" i="3"/>
  <c r="C313" i="3"/>
  <c r="V313" i="3"/>
  <c r="H313" i="3"/>
  <c r="I313" i="3" a="1"/>
  <c r="I313" i="3" s="1"/>
  <c r="J313" i="3"/>
  <c r="F313" i="3" a="1"/>
  <c r="F313" i="3" s="1"/>
  <c r="T313" i="3" s="1"/>
  <c r="W313" i="3"/>
  <c r="E313" i="3"/>
  <c r="P312" i="3" a="1"/>
  <c r="P312" i="3" s="1"/>
  <c r="R312" i="3"/>
  <c r="O314" i="3" l="1"/>
  <c r="W314" i="3"/>
  <c r="J314" i="3"/>
  <c r="C314" i="3"/>
  <c r="H314" i="3"/>
  <c r="E314" i="3"/>
  <c r="V314" i="3"/>
  <c r="B315" i="3"/>
  <c r="R314" i="3" s="1"/>
  <c r="G314" i="3" a="1"/>
  <c r="G314" i="3" s="1"/>
  <c r="S314" i="3"/>
  <c r="D314" i="3"/>
  <c r="F314" i="3" a="1"/>
  <c r="F314" i="3" s="1"/>
  <c r="T314" i="3" s="1"/>
  <c r="X314" i="3"/>
  <c r="I314" i="3" a="1"/>
  <c r="I314" i="3" s="1"/>
  <c r="N313" i="3"/>
  <c r="R313" i="3"/>
  <c r="Q313" i="3"/>
  <c r="U313" i="3"/>
  <c r="P313" i="3" a="1"/>
  <c r="P313" i="3" s="1"/>
  <c r="N314" i="3" l="1"/>
  <c r="Q314" i="3"/>
  <c r="O315" i="3"/>
  <c r="H315" i="3"/>
  <c r="J315" i="3"/>
  <c r="B316" i="3"/>
  <c r="R315" i="3" s="1"/>
  <c r="V315" i="3"/>
  <c r="E315" i="3"/>
  <c r="G315" i="3" a="1"/>
  <c r="G315" i="3" s="1"/>
  <c r="I315" i="3" a="1"/>
  <c r="I315" i="3" s="1"/>
  <c r="W315" i="3"/>
  <c r="S315" i="3"/>
  <c r="C315" i="3"/>
  <c r="D315" i="3"/>
  <c r="X315" i="3"/>
  <c r="F315" i="3" a="1"/>
  <c r="F315" i="3" s="1"/>
  <c r="U315" i="3" s="1"/>
  <c r="N315" i="3"/>
  <c r="U314" i="3"/>
  <c r="P314" i="3" a="1"/>
  <c r="P314" i="3" s="1"/>
  <c r="P315" i="3" l="1" a="1"/>
  <c r="P315" i="3" s="1"/>
  <c r="Q315" i="3"/>
  <c r="O316" i="3"/>
  <c r="R316" i="3"/>
  <c r="F316" i="3" a="1"/>
  <c r="F316" i="3" s="1"/>
  <c r="U316" i="3" s="1"/>
  <c r="C316" i="3"/>
  <c r="T316" i="3"/>
  <c r="S316" i="3"/>
  <c r="V316" i="3"/>
  <c r="J316" i="3"/>
  <c r="W316" i="3"/>
  <c r="E316" i="3"/>
  <c r="H316" i="3"/>
  <c r="Q316" i="3"/>
  <c r="X316" i="3"/>
  <c r="B317" i="3"/>
  <c r="D316" i="3"/>
  <c r="I316" i="3" a="1"/>
  <c r="I316" i="3" s="1"/>
  <c r="G316" i="3" a="1"/>
  <c r="G316" i="3" s="1"/>
  <c r="T315" i="3"/>
  <c r="P316" i="3" l="1" a="1"/>
  <c r="P316" i="3" s="1"/>
  <c r="O317" i="3"/>
  <c r="B318" i="3"/>
  <c r="R317" i="3" s="1"/>
  <c r="G317" i="3" a="1"/>
  <c r="G317" i="3" s="1"/>
  <c r="W317" i="3"/>
  <c r="J317" i="3"/>
  <c r="D317" i="3"/>
  <c r="C317" i="3"/>
  <c r="H317" i="3"/>
  <c r="X317" i="3"/>
  <c r="S317" i="3"/>
  <c r="I317" i="3" a="1"/>
  <c r="I317" i="3" s="1"/>
  <c r="F317" i="3" a="1"/>
  <c r="F317" i="3" s="1"/>
  <c r="T317" i="3" s="1"/>
  <c r="V317" i="3"/>
  <c r="E317" i="3"/>
  <c r="N317" i="3"/>
  <c r="Q317" i="3"/>
  <c r="U317" i="3"/>
  <c r="N316" i="3"/>
  <c r="O318" i="3" l="1"/>
  <c r="D318" i="3"/>
  <c r="C318" i="3"/>
  <c r="U318" i="3"/>
  <c r="X318" i="3"/>
  <c r="G318" i="3" a="1"/>
  <c r="G318" i="3" s="1"/>
  <c r="B319" i="3"/>
  <c r="V318" i="3"/>
  <c r="F318" i="3" a="1"/>
  <c r="F318" i="3" s="1"/>
  <c r="P318" i="3" s="1" a="1"/>
  <c r="P318" i="3" s="1"/>
  <c r="I318" i="3" a="1"/>
  <c r="I318" i="3" s="1"/>
  <c r="W318" i="3"/>
  <c r="S318" i="3"/>
  <c r="E318" i="3"/>
  <c r="J318" i="3"/>
  <c r="H318" i="3"/>
  <c r="P317" i="3" a="1"/>
  <c r="P317" i="3" s="1"/>
  <c r="N318" i="3" l="1"/>
  <c r="O319" i="3"/>
  <c r="G319" i="3" a="1"/>
  <c r="G319" i="3" s="1"/>
  <c r="D319" i="3"/>
  <c r="C319" i="3"/>
  <c r="W319" i="3"/>
  <c r="E319" i="3"/>
  <c r="V319" i="3"/>
  <c r="B320" i="3"/>
  <c r="X319" i="3"/>
  <c r="S319" i="3"/>
  <c r="F319" i="3" a="1"/>
  <c r="F319" i="3" s="1"/>
  <c r="U319" i="3" s="1"/>
  <c r="I319" i="3" a="1"/>
  <c r="I319" i="3" s="1"/>
  <c r="J319" i="3"/>
  <c r="H319" i="3"/>
  <c r="T318" i="3"/>
  <c r="R318" i="3"/>
  <c r="Q318" i="3"/>
  <c r="N319" i="3" l="1"/>
  <c r="O320" i="3"/>
  <c r="F320" i="3" a="1"/>
  <c r="F320" i="3" s="1"/>
  <c r="T320" i="3" s="1"/>
  <c r="W320" i="3"/>
  <c r="J320" i="3"/>
  <c r="H320" i="3"/>
  <c r="E320" i="3"/>
  <c r="C320" i="3"/>
  <c r="V320" i="3"/>
  <c r="B321" i="3"/>
  <c r="R320" i="3" s="1"/>
  <c r="D320" i="3"/>
  <c r="X320" i="3"/>
  <c r="G320" i="3" a="1"/>
  <c r="G320" i="3" s="1"/>
  <c r="S320" i="3"/>
  <c r="I320" i="3" a="1"/>
  <c r="I320" i="3" s="1"/>
  <c r="R319" i="3"/>
  <c r="Q319" i="3"/>
  <c r="P319" i="3" a="1"/>
  <c r="P319" i="3" s="1"/>
  <c r="T319" i="3"/>
  <c r="Q320" i="3" l="1"/>
  <c r="N320" i="3"/>
  <c r="U320" i="3"/>
  <c r="P320" i="3" a="1"/>
  <c r="P320" i="3" s="1"/>
  <c r="P321" i="3" a="1"/>
  <c r="P321" i="3" s="1"/>
  <c r="O321" i="3"/>
  <c r="B322" i="3"/>
  <c r="R321" i="3" s="1"/>
  <c r="G321" i="3" a="1"/>
  <c r="G321" i="3" s="1"/>
  <c r="W321" i="3"/>
  <c r="D321" i="3"/>
  <c r="F321" i="3" a="1"/>
  <c r="F321" i="3" s="1"/>
  <c r="T321" i="3" s="1"/>
  <c r="J321" i="3"/>
  <c r="X321" i="3"/>
  <c r="I321" i="3" a="1"/>
  <c r="I321" i="3" s="1"/>
  <c r="S321" i="3"/>
  <c r="C321" i="3"/>
  <c r="V321" i="3"/>
  <c r="H321" i="3"/>
  <c r="E321" i="3"/>
  <c r="Q321" i="3"/>
  <c r="N321" i="3"/>
  <c r="O322" i="3" l="1"/>
  <c r="E322" i="3"/>
  <c r="V322" i="3"/>
  <c r="J322" i="3"/>
  <c r="B323" i="3"/>
  <c r="R322" i="3" s="1"/>
  <c r="G322" i="3" a="1"/>
  <c r="G322" i="3" s="1"/>
  <c r="S322" i="3"/>
  <c r="C322" i="3"/>
  <c r="F322" i="3" a="1"/>
  <c r="F322" i="3" s="1"/>
  <c r="T322" i="3" s="1"/>
  <c r="H322" i="3"/>
  <c r="D322" i="3"/>
  <c r="X322" i="3"/>
  <c r="I322" i="3" a="1"/>
  <c r="I322" i="3" s="1"/>
  <c r="W322" i="3"/>
  <c r="U322" i="3"/>
  <c r="U321" i="3"/>
  <c r="N322" i="3" l="1"/>
  <c r="O323" i="3"/>
  <c r="H323" i="3"/>
  <c r="E323" i="3"/>
  <c r="V323" i="3"/>
  <c r="B324" i="3"/>
  <c r="F323" i="3" a="1"/>
  <c r="F323" i="3" s="1"/>
  <c r="U323" i="3" s="1"/>
  <c r="C323" i="3"/>
  <c r="W323" i="3"/>
  <c r="G323" i="3" a="1"/>
  <c r="G323" i="3" s="1"/>
  <c r="D323" i="3"/>
  <c r="J323" i="3"/>
  <c r="X323" i="3"/>
  <c r="S323" i="3"/>
  <c r="I323" i="3" a="1"/>
  <c r="I323" i="3" s="1"/>
  <c r="T323" i="3"/>
  <c r="N323" i="3"/>
  <c r="Q322" i="3"/>
  <c r="P322" i="3" a="1"/>
  <c r="P322" i="3" s="1"/>
  <c r="O324" i="3" l="1"/>
  <c r="I324" i="3" a="1"/>
  <c r="I324" i="3" s="1"/>
  <c r="G324" i="3" a="1"/>
  <c r="G324" i="3" s="1"/>
  <c r="Q324" i="3"/>
  <c r="F324" i="3" a="1"/>
  <c r="F324" i="3" s="1"/>
  <c r="N324" i="3" s="1"/>
  <c r="C324" i="3"/>
  <c r="W324" i="3"/>
  <c r="H324" i="3"/>
  <c r="S324" i="3"/>
  <c r="X324" i="3"/>
  <c r="J324" i="3"/>
  <c r="E324" i="3"/>
  <c r="B325" i="3"/>
  <c r="R324" i="3" s="1"/>
  <c r="T324" i="3"/>
  <c r="D324" i="3"/>
  <c r="V324" i="3"/>
  <c r="U324" i="3"/>
  <c r="R323" i="3"/>
  <c r="P323" i="3" a="1"/>
  <c r="P323" i="3" s="1"/>
  <c r="Q323" i="3"/>
  <c r="O325" i="3" l="1"/>
  <c r="D325" i="3"/>
  <c r="X325" i="3"/>
  <c r="C325" i="3"/>
  <c r="J325" i="3"/>
  <c r="E325" i="3"/>
  <c r="H325" i="3"/>
  <c r="S325" i="3"/>
  <c r="I325" i="3" a="1"/>
  <c r="I325" i="3" s="1"/>
  <c r="V325" i="3"/>
  <c r="F325" i="3" a="1"/>
  <c r="F325" i="3" s="1"/>
  <c r="P325" i="3" s="1" a="1"/>
  <c r="P325" i="3" s="1"/>
  <c r="B326" i="3"/>
  <c r="G325" i="3" a="1"/>
  <c r="G325" i="3" s="1"/>
  <c r="W325" i="3"/>
  <c r="P324" i="3" a="1"/>
  <c r="P324" i="3" s="1"/>
  <c r="O326" i="3" l="1"/>
  <c r="I326" i="3" a="1"/>
  <c r="I326" i="3" s="1"/>
  <c r="G326" i="3" a="1"/>
  <c r="G326" i="3" s="1"/>
  <c r="C326" i="3"/>
  <c r="F326" i="3" a="1"/>
  <c r="F326" i="3" s="1"/>
  <c r="Q326" i="3" s="1"/>
  <c r="E326" i="3"/>
  <c r="V326" i="3"/>
  <c r="D326" i="3"/>
  <c r="W326" i="3"/>
  <c r="J326" i="3"/>
  <c r="H326" i="3"/>
  <c r="B327" i="3"/>
  <c r="X326" i="3"/>
  <c r="S326" i="3"/>
  <c r="N325" i="3"/>
  <c r="U325" i="3"/>
  <c r="R325" i="3"/>
  <c r="T325" i="3"/>
  <c r="Q325" i="3"/>
  <c r="O327" i="3" l="1"/>
  <c r="I327" i="3" a="1"/>
  <c r="I327" i="3" s="1"/>
  <c r="F327" i="3" a="1"/>
  <c r="F327" i="3" s="1"/>
  <c r="U327" i="3" s="1"/>
  <c r="V327" i="3"/>
  <c r="B328" i="3"/>
  <c r="X327" i="3"/>
  <c r="S327" i="3"/>
  <c r="C327" i="3"/>
  <c r="E327" i="3"/>
  <c r="G327" i="3" a="1"/>
  <c r="G327" i="3" s="1"/>
  <c r="W327" i="3"/>
  <c r="J327" i="3"/>
  <c r="H327" i="3"/>
  <c r="D327" i="3"/>
  <c r="T326" i="3"/>
  <c r="N326" i="3"/>
  <c r="R326" i="3"/>
  <c r="U326" i="3"/>
  <c r="P326" i="3" a="1"/>
  <c r="P326" i="3" s="1"/>
  <c r="O328" i="3" l="1"/>
  <c r="F328" i="3" a="1"/>
  <c r="F328" i="3" s="1"/>
  <c r="T328" i="3" s="1"/>
  <c r="W328" i="3"/>
  <c r="J328" i="3"/>
  <c r="H328" i="3"/>
  <c r="E328" i="3"/>
  <c r="B329" i="3"/>
  <c r="R328" i="3" s="1"/>
  <c r="G328" i="3" a="1"/>
  <c r="G328" i="3" s="1"/>
  <c r="S328" i="3"/>
  <c r="I328" i="3" a="1"/>
  <c r="I328" i="3" s="1"/>
  <c r="V328" i="3"/>
  <c r="X328" i="3"/>
  <c r="C328" i="3"/>
  <c r="D328" i="3"/>
  <c r="U328" i="3"/>
  <c r="N328" i="3"/>
  <c r="Q328" i="3"/>
  <c r="T327" i="3"/>
  <c r="N327" i="3"/>
  <c r="R327" i="3"/>
  <c r="Q327" i="3"/>
  <c r="P327" i="3" a="1"/>
  <c r="P327" i="3" s="1"/>
  <c r="O329" i="3" l="1"/>
  <c r="B330" i="3"/>
  <c r="G329" i="3" a="1"/>
  <c r="G329" i="3" s="1"/>
  <c r="D329" i="3"/>
  <c r="X329" i="3"/>
  <c r="C329" i="3"/>
  <c r="E329" i="3"/>
  <c r="V329" i="3"/>
  <c r="I329" i="3" a="1"/>
  <c r="I329" i="3" s="1"/>
  <c r="H329" i="3"/>
  <c r="S329" i="3"/>
  <c r="W329" i="3"/>
  <c r="F329" i="3" a="1"/>
  <c r="F329" i="3" s="1"/>
  <c r="T329" i="3" s="1"/>
  <c r="J329" i="3"/>
  <c r="U329" i="3"/>
  <c r="Q329" i="3"/>
  <c r="P328" i="3" a="1"/>
  <c r="P328" i="3" s="1"/>
  <c r="O330" i="3" l="1"/>
  <c r="W330" i="3"/>
  <c r="F330" i="3" a="1"/>
  <c r="F330" i="3" s="1"/>
  <c r="T330" i="3" s="1"/>
  <c r="E330" i="3"/>
  <c r="V330" i="3"/>
  <c r="B331" i="3"/>
  <c r="I330" i="3" a="1"/>
  <c r="I330" i="3" s="1"/>
  <c r="C330" i="3"/>
  <c r="J330" i="3"/>
  <c r="H330" i="3"/>
  <c r="N330" i="3"/>
  <c r="X330" i="3"/>
  <c r="D330" i="3"/>
  <c r="G330" i="3" a="1"/>
  <c r="G330" i="3" s="1"/>
  <c r="S330" i="3"/>
  <c r="R329" i="3"/>
  <c r="N329" i="3"/>
  <c r="P329" i="3" a="1"/>
  <c r="P329" i="3" s="1"/>
  <c r="O331" i="3" l="1"/>
  <c r="R331" i="3"/>
  <c r="X331" i="3"/>
  <c r="E331" i="3"/>
  <c r="B332" i="3"/>
  <c r="I331" i="3" a="1"/>
  <c r="I331" i="3" s="1"/>
  <c r="D331" i="3"/>
  <c r="W331" i="3"/>
  <c r="H331" i="3"/>
  <c r="F331" i="3" a="1"/>
  <c r="F331" i="3" s="1"/>
  <c r="U331" i="3" s="1"/>
  <c r="V331" i="3"/>
  <c r="C331" i="3"/>
  <c r="S331" i="3"/>
  <c r="G331" i="3" a="1"/>
  <c r="G331" i="3" s="1"/>
  <c r="J331" i="3"/>
  <c r="R330" i="3"/>
  <c r="U330" i="3"/>
  <c r="Q330" i="3"/>
  <c r="P330" i="3" a="1"/>
  <c r="P330" i="3" s="1"/>
  <c r="Q331" i="3" l="1"/>
  <c r="T331" i="3"/>
  <c r="N331" i="3"/>
  <c r="O332" i="3"/>
  <c r="V332" i="3"/>
  <c r="J332" i="3"/>
  <c r="W332" i="3"/>
  <c r="H332" i="3"/>
  <c r="G332" i="3" a="1"/>
  <c r="G332" i="3" s="1"/>
  <c r="C332" i="3"/>
  <c r="E332" i="3"/>
  <c r="B333" i="3"/>
  <c r="R332" i="3" s="1"/>
  <c r="I332" i="3" a="1"/>
  <c r="I332" i="3" s="1"/>
  <c r="D332" i="3"/>
  <c r="X332" i="3"/>
  <c r="S332" i="3"/>
  <c r="F332" i="3" a="1"/>
  <c r="F332" i="3" s="1"/>
  <c r="U332" i="3" s="1"/>
  <c r="P331" i="3" a="1"/>
  <c r="P331" i="3" s="1"/>
  <c r="T332" i="3" l="1"/>
  <c r="P332" i="3" a="1"/>
  <c r="P332" i="3" s="1"/>
  <c r="N332" i="3"/>
  <c r="O333" i="3"/>
  <c r="X333" i="3"/>
  <c r="S333" i="3"/>
  <c r="I333" i="3" a="1"/>
  <c r="I333" i="3" s="1"/>
  <c r="C333" i="3"/>
  <c r="J333" i="3"/>
  <c r="D333" i="3"/>
  <c r="F333" i="3" a="1"/>
  <c r="F333" i="3" s="1"/>
  <c r="T333" i="3" s="1"/>
  <c r="W333" i="3"/>
  <c r="H333" i="3"/>
  <c r="B334" i="3"/>
  <c r="R333" i="3" s="1"/>
  <c r="V333" i="3"/>
  <c r="E333" i="3"/>
  <c r="G333" i="3" a="1"/>
  <c r="G333" i="3" s="1"/>
  <c r="Q333" i="3"/>
  <c r="U333" i="3"/>
  <c r="N333" i="3"/>
  <c r="Q332" i="3"/>
  <c r="P333" i="3" l="1" a="1"/>
  <c r="P333" i="3" s="1"/>
  <c r="O334" i="3"/>
  <c r="E334" i="3"/>
  <c r="V334" i="3"/>
  <c r="G334" i="3" a="1"/>
  <c r="G334" i="3" s="1"/>
  <c r="X334" i="3"/>
  <c r="S334" i="3"/>
  <c r="W334" i="3"/>
  <c r="B335" i="3"/>
  <c r="R334" i="3" s="1"/>
  <c r="D334" i="3"/>
  <c r="I334" i="3" a="1"/>
  <c r="I334" i="3" s="1"/>
  <c r="H334" i="3"/>
  <c r="F334" i="3" a="1"/>
  <c r="F334" i="3" s="1"/>
  <c r="T334" i="3" s="1"/>
  <c r="C334" i="3"/>
  <c r="J334" i="3"/>
  <c r="U334" i="3" l="1"/>
  <c r="N334" i="3"/>
  <c r="Q334" i="3"/>
  <c r="O335" i="3"/>
  <c r="R335" i="3"/>
  <c r="V335" i="3"/>
  <c r="E335" i="3"/>
  <c r="G335" i="3" a="1"/>
  <c r="G335" i="3" s="1"/>
  <c r="B336" i="3"/>
  <c r="I335" i="3" a="1"/>
  <c r="I335" i="3" s="1"/>
  <c r="S335" i="3"/>
  <c r="X335" i="3"/>
  <c r="D335" i="3"/>
  <c r="J335" i="3"/>
  <c r="C335" i="3"/>
  <c r="W335" i="3"/>
  <c r="H335" i="3"/>
  <c r="F335" i="3" a="1"/>
  <c r="F335" i="3" s="1"/>
  <c r="U335" i="3" s="1"/>
  <c r="N335" i="3"/>
  <c r="P334" i="3" a="1"/>
  <c r="P334" i="3" s="1"/>
  <c r="Q335" i="3" l="1"/>
  <c r="P335" i="3" a="1"/>
  <c r="P335" i="3" s="1"/>
  <c r="T335" i="3"/>
  <c r="O336" i="3"/>
  <c r="D336" i="3"/>
  <c r="S336" i="3"/>
  <c r="X336" i="3"/>
  <c r="I336" i="3" a="1"/>
  <c r="I336" i="3" s="1"/>
  <c r="F336" i="3" a="1"/>
  <c r="F336" i="3" s="1"/>
  <c r="T336" i="3" s="1"/>
  <c r="U336" i="3"/>
  <c r="W336" i="3"/>
  <c r="N336" i="3"/>
  <c r="E336" i="3"/>
  <c r="V336" i="3"/>
  <c r="C336" i="3"/>
  <c r="J336" i="3"/>
  <c r="H336" i="3"/>
  <c r="B337" i="3"/>
  <c r="R336" i="3" s="1"/>
  <c r="G336" i="3" a="1"/>
  <c r="G336" i="3" s="1"/>
  <c r="P336" i="3" l="1" a="1"/>
  <c r="P336" i="3" s="1"/>
  <c r="O337" i="3"/>
  <c r="B338" i="3"/>
  <c r="R337" i="3" s="1"/>
  <c r="G337" i="3" a="1"/>
  <c r="G337" i="3" s="1"/>
  <c r="D337" i="3"/>
  <c r="H337" i="3"/>
  <c r="E337" i="3"/>
  <c r="V337" i="3"/>
  <c r="X337" i="3"/>
  <c r="S337" i="3"/>
  <c r="I337" i="3" a="1"/>
  <c r="I337" i="3" s="1"/>
  <c r="J337" i="3"/>
  <c r="F337" i="3" a="1"/>
  <c r="F337" i="3" s="1"/>
  <c r="T337" i="3" s="1"/>
  <c r="C337" i="3"/>
  <c r="W337" i="3"/>
  <c r="Q336" i="3"/>
  <c r="N337" i="3" l="1"/>
  <c r="Q337" i="3"/>
  <c r="O338" i="3"/>
  <c r="B339" i="3"/>
  <c r="N338" i="3"/>
  <c r="D338" i="3"/>
  <c r="G338" i="3" a="1"/>
  <c r="G338" i="3" s="1"/>
  <c r="X338" i="3"/>
  <c r="C338" i="3"/>
  <c r="I338" i="3" a="1"/>
  <c r="I338" i="3" s="1"/>
  <c r="S338" i="3"/>
  <c r="H338" i="3"/>
  <c r="W338" i="3"/>
  <c r="J338" i="3"/>
  <c r="E338" i="3"/>
  <c r="F338" i="3" a="1"/>
  <c r="F338" i="3" s="1"/>
  <c r="T338" i="3" s="1"/>
  <c r="V338" i="3"/>
  <c r="Q338" i="3"/>
  <c r="U338" i="3"/>
  <c r="P337" i="3" a="1"/>
  <c r="P337" i="3" s="1"/>
  <c r="U337" i="3"/>
  <c r="O339" i="3" l="1"/>
  <c r="G339" i="3" a="1"/>
  <c r="G339" i="3" s="1"/>
  <c r="B340" i="3"/>
  <c r="R339" i="3" s="1"/>
  <c r="T339" i="3"/>
  <c r="D339" i="3"/>
  <c r="I339" i="3" a="1"/>
  <c r="I339" i="3" s="1"/>
  <c r="C339" i="3"/>
  <c r="W339" i="3"/>
  <c r="F339" i="3" a="1"/>
  <c r="F339" i="3" s="1"/>
  <c r="N339" i="3" s="1"/>
  <c r="H339" i="3"/>
  <c r="J339" i="3"/>
  <c r="V339" i="3"/>
  <c r="E339" i="3"/>
  <c r="X339" i="3"/>
  <c r="S339" i="3"/>
  <c r="U339" i="3"/>
  <c r="R338" i="3"/>
  <c r="P338" i="3" a="1"/>
  <c r="P338" i="3" s="1"/>
  <c r="O340" i="3" l="1"/>
  <c r="J340" i="3"/>
  <c r="W340" i="3"/>
  <c r="S340" i="3"/>
  <c r="V340" i="3"/>
  <c r="E340" i="3"/>
  <c r="H340" i="3"/>
  <c r="D340" i="3"/>
  <c r="X340" i="3"/>
  <c r="G340" i="3" a="1"/>
  <c r="G340" i="3" s="1"/>
  <c r="B341" i="3"/>
  <c r="C340" i="3"/>
  <c r="I340" i="3" a="1"/>
  <c r="I340" i="3" s="1"/>
  <c r="F340" i="3" a="1"/>
  <c r="F340" i="3" s="1"/>
  <c r="U340" i="3" s="1"/>
  <c r="N340" i="3"/>
  <c r="Q339" i="3"/>
  <c r="P339" i="3" a="1"/>
  <c r="P339" i="3" s="1"/>
  <c r="O341" i="3" l="1"/>
  <c r="B342" i="3"/>
  <c r="G341" i="3" a="1"/>
  <c r="G341" i="3" s="1"/>
  <c r="D341" i="3"/>
  <c r="X341" i="3"/>
  <c r="S341" i="3"/>
  <c r="I341" i="3" a="1"/>
  <c r="I341" i="3" s="1"/>
  <c r="F341" i="3" a="1"/>
  <c r="F341" i="3" s="1"/>
  <c r="P341" i="3" s="1" a="1"/>
  <c r="P341" i="3" s="1"/>
  <c r="H341" i="3"/>
  <c r="C341" i="3"/>
  <c r="V341" i="3"/>
  <c r="W341" i="3"/>
  <c r="J341" i="3"/>
  <c r="E341" i="3"/>
  <c r="Q341" i="3"/>
  <c r="T341" i="3"/>
  <c r="N341" i="3"/>
  <c r="U341" i="3"/>
  <c r="T340" i="3"/>
  <c r="R340" i="3"/>
  <c r="Q340" i="3"/>
  <c r="P340" i="3" a="1"/>
  <c r="P340" i="3" s="1"/>
  <c r="O342" i="3" l="1"/>
  <c r="X342" i="3"/>
  <c r="S342" i="3"/>
  <c r="I342" i="3" a="1"/>
  <c r="I342" i="3" s="1"/>
  <c r="C342" i="3"/>
  <c r="F342" i="3" a="1"/>
  <c r="F342" i="3" s="1"/>
  <c r="U342" i="3" s="1"/>
  <c r="W342" i="3"/>
  <c r="J342" i="3"/>
  <c r="E342" i="3"/>
  <c r="V342" i="3"/>
  <c r="H342" i="3"/>
  <c r="G342" i="3" a="1"/>
  <c r="G342" i="3" s="1"/>
  <c r="D342" i="3"/>
  <c r="B343" i="3"/>
  <c r="R342" i="3" s="1"/>
  <c r="N342" i="3"/>
  <c r="Q342" i="3"/>
  <c r="T342" i="3"/>
  <c r="R341" i="3"/>
  <c r="O343" i="3" l="1"/>
  <c r="I343" i="3" a="1"/>
  <c r="I343" i="3" s="1"/>
  <c r="F343" i="3" a="1"/>
  <c r="F343" i="3" s="1"/>
  <c r="U343" i="3" s="1"/>
  <c r="W343" i="3"/>
  <c r="J343" i="3"/>
  <c r="H343" i="3"/>
  <c r="E343" i="3"/>
  <c r="V343" i="3"/>
  <c r="G343" i="3" a="1"/>
  <c r="G343" i="3" s="1"/>
  <c r="C343" i="3"/>
  <c r="B344" i="3"/>
  <c r="R343" i="3" s="1"/>
  <c r="D343" i="3"/>
  <c r="S343" i="3"/>
  <c r="X343" i="3"/>
  <c r="P342" i="3" a="1"/>
  <c r="P342" i="3" s="1"/>
  <c r="O344" i="3" l="1"/>
  <c r="J344" i="3"/>
  <c r="W344" i="3"/>
  <c r="V344" i="3"/>
  <c r="H344" i="3"/>
  <c r="E344" i="3"/>
  <c r="G344" i="3" a="1"/>
  <c r="G344" i="3" s="1"/>
  <c r="B345" i="3"/>
  <c r="F344" i="3" a="1"/>
  <c r="F344" i="3" s="1"/>
  <c r="N344" i="3" s="1"/>
  <c r="T344" i="3"/>
  <c r="D344" i="3"/>
  <c r="X344" i="3"/>
  <c r="I344" i="3" a="1"/>
  <c r="I344" i="3" s="1"/>
  <c r="C344" i="3"/>
  <c r="S344" i="3"/>
  <c r="U344" i="3"/>
  <c r="N343" i="3"/>
  <c r="T343" i="3"/>
  <c r="Q343" i="3"/>
  <c r="P343" i="3" a="1"/>
  <c r="P343" i="3" s="1"/>
  <c r="Q344" i="3" l="1"/>
  <c r="O345" i="3"/>
  <c r="B346" i="3"/>
  <c r="R345" i="3" s="1"/>
  <c r="G345" i="3" a="1"/>
  <c r="G345" i="3" s="1"/>
  <c r="D345" i="3"/>
  <c r="I345" i="3" a="1"/>
  <c r="I345" i="3" s="1"/>
  <c r="C345" i="3"/>
  <c r="F345" i="3" a="1"/>
  <c r="F345" i="3" s="1"/>
  <c r="P345" i="3" s="1" a="1"/>
  <c r="P345" i="3" s="1"/>
  <c r="X345" i="3"/>
  <c r="J345" i="3"/>
  <c r="E345" i="3"/>
  <c r="S345" i="3"/>
  <c r="W345" i="3"/>
  <c r="H345" i="3"/>
  <c r="V345" i="3"/>
  <c r="U345" i="3"/>
  <c r="N345" i="3"/>
  <c r="Q345" i="3"/>
  <c r="T345" i="3"/>
  <c r="R344" i="3"/>
  <c r="P344" i="3" a="1"/>
  <c r="P344" i="3" s="1"/>
  <c r="O346" i="3" l="1"/>
  <c r="I346" i="3" a="1"/>
  <c r="I346" i="3" s="1"/>
  <c r="G346" i="3" a="1"/>
  <c r="G346" i="3" s="1"/>
  <c r="C346" i="3"/>
  <c r="V346" i="3"/>
  <c r="D346" i="3"/>
  <c r="X346" i="3"/>
  <c r="W346" i="3"/>
  <c r="S346" i="3"/>
  <c r="H346" i="3"/>
  <c r="J346" i="3"/>
  <c r="E346" i="3"/>
  <c r="F346" i="3" a="1"/>
  <c r="F346" i="3" s="1"/>
  <c r="Q346" i="3" s="1"/>
  <c r="B347" i="3"/>
  <c r="U346" i="3" l="1"/>
  <c r="O347" i="3"/>
  <c r="F347" i="3" a="1"/>
  <c r="F347" i="3" s="1"/>
  <c r="U347" i="3" s="1"/>
  <c r="V347" i="3"/>
  <c r="X347" i="3"/>
  <c r="S347" i="3"/>
  <c r="C347" i="3"/>
  <c r="G347" i="3" a="1"/>
  <c r="G347" i="3" s="1"/>
  <c r="D347" i="3"/>
  <c r="I347" i="3" a="1"/>
  <c r="I347" i="3" s="1"/>
  <c r="J347" i="3"/>
  <c r="H347" i="3"/>
  <c r="E347" i="3"/>
  <c r="B348" i="3"/>
  <c r="R347" i="3" s="1"/>
  <c r="W347" i="3"/>
  <c r="R346" i="3"/>
  <c r="T346" i="3"/>
  <c r="N346" i="3"/>
  <c r="P346" i="3" a="1"/>
  <c r="P346" i="3" s="1"/>
  <c r="Q347" i="3" l="1"/>
  <c r="N347" i="3"/>
  <c r="T347" i="3"/>
  <c r="O348" i="3"/>
  <c r="V348" i="3"/>
  <c r="J348" i="3"/>
  <c r="W348" i="3"/>
  <c r="E348" i="3"/>
  <c r="B349" i="3"/>
  <c r="R348" i="3" s="1"/>
  <c r="H348" i="3"/>
  <c r="D348" i="3"/>
  <c r="X348" i="3"/>
  <c r="I348" i="3" a="1"/>
  <c r="I348" i="3" s="1"/>
  <c r="F348" i="3" a="1"/>
  <c r="F348" i="3" s="1"/>
  <c r="U348" i="3" s="1"/>
  <c r="G348" i="3" a="1"/>
  <c r="G348" i="3" s="1"/>
  <c r="C348" i="3"/>
  <c r="S348" i="3"/>
  <c r="P347" i="3" a="1"/>
  <c r="P347" i="3" s="1"/>
  <c r="Q348" i="3" l="1"/>
  <c r="O349" i="3"/>
  <c r="S349" i="3"/>
  <c r="I349" i="3" a="1"/>
  <c r="I349" i="3" s="1"/>
  <c r="C349" i="3"/>
  <c r="W349" i="3"/>
  <c r="H349" i="3"/>
  <c r="J349" i="3"/>
  <c r="X349" i="3"/>
  <c r="F349" i="3" a="1"/>
  <c r="F349" i="3" s="1"/>
  <c r="T349" i="3" s="1"/>
  <c r="E349" i="3"/>
  <c r="D349" i="3"/>
  <c r="V349" i="3"/>
  <c r="B350" i="3"/>
  <c r="R349" i="3" s="1"/>
  <c r="G349" i="3" a="1"/>
  <c r="G349" i="3" s="1"/>
  <c r="P348" i="3" a="1"/>
  <c r="P348" i="3" s="1"/>
  <c r="N348" i="3"/>
  <c r="T348" i="3"/>
  <c r="Q349" i="3" l="1"/>
  <c r="U349" i="3"/>
  <c r="P349" i="3" a="1"/>
  <c r="P349" i="3" s="1"/>
  <c r="N349" i="3"/>
  <c r="P350" i="3" a="1"/>
  <c r="P350" i="3" s="1"/>
  <c r="O350" i="3"/>
  <c r="C350" i="3"/>
  <c r="F350" i="3" a="1"/>
  <c r="F350" i="3" s="1"/>
  <c r="T350" i="3" s="1"/>
  <c r="J350" i="3"/>
  <c r="E350" i="3"/>
  <c r="V350" i="3"/>
  <c r="B351" i="3"/>
  <c r="R350" i="3" s="1"/>
  <c r="G350" i="3" a="1"/>
  <c r="G350" i="3" s="1"/>
  <c r="D350" i="3"/>
  <c r="I350" i="3" a="1"/>
  <c r="I350" i="3" s="1"/>
  <c r="W350" i="3"/>
  <c r="H350" i="3"/>
  <c r="S350" i="3"/>
  <c r="X350" i="3"/>
  <c r="Q350" i="3"/>
  <c r="N350" i="3"/>
  <c r="U350" i="3"/>
  <c r="O351" i="3" l="1"/>
  <c r="E351" i="3"/>
  <c r="D351" i="3"/>
  <c r="W351" i="3"/>
  <c r="F351" i="3" a="1"/>
  <c r="F351" i="3" s="1"/>
  <c r="P351" i="3" s="1" a="1"/>
  <c r="P351" i="3" s="1"/>
  <c r="X351" i="3"/>
  <c r="G351" i="3" a="1"/>
  <c r="G351" i="3" s="1"/>
  <c r="B352" i="3"/>
  <c r="I351" i="3" a="1"/>
  <c r="I351" i="3" s="1"/>
  <c r="C351" i="3"/>
  <c r="V351" i="3"/>
  <c r="J351" i="3"/>
  <c r="S351" i="3"/>
  <c r="H351" i="3"/>
  <c r="T351" i="3" l="1"/>
  <c r="O352" i="3"/>
  <c r="T352" i="3"/>
  <c r="Q352" i="3"/>
  <c r="X352" i="3"/>
  <c r="C352" i="3"/>
  <c r="D352" i="3"/>
  <c r="S352" i="3"/>
  <c r="F352" i="3" a="1"/>
  <c r="F352" i="3" s="1"/>
  <c r="U352" i="3" s="1"/>
  <c r="W352" i="3"/>
  <c r="E352" i="3"/>
  <c r="H352" i="3"/>
  <c r="I352" i="3" a="1"/>
  <c r="I352" i="3" s="1"/>
  <c r="J352" i="3"/>
  <c r="B353" i="3"/>
  <c r="R352" i="3" s="1"/>
  <c r="V352" i="3"/>
  <c r="G352" i="3" a="1"/>
  <c r="G352" i="3" s="1"/>
  <c r="N352" i="3"/>
  <c r="N351" i="3"/>
  <c r="R351" i="3"/>
  <c r="Q351" i="3"/>
  <c r="U351" i="3"/>
  <c r="O353" i="3" l="1"/>
  <c r="B354" i="3"/>
  <c r="R353" i="3" s="1"/>
  <c r="G353" i="3" a="1"/>
  <c r="G353" i="3" s="1"/>
  <c r="S353" i="3"/>
  <c r="C353" i="3"/>
  <c r="D353" i="3"/>
  <c r="J353" i="3"/>
  <c r="E353" i="3"/>
  <c r="X353" i="3"/>
  <c r="I353" i="3" a="1"/>
  <c r="I353" i="3" s="1"/>
  <c r="F353" i="3" a="1"/>
  <c r="F353" i="3" s="1"/>
  <c r="T353" i="3" s="1"/>
  <c r="W353" i="3"/>
  <c r="H353" i="3"/>
  <c r="V353" i="3"/>
  <c r="P352" i="3" a="1"/>
  <c r="P352" i="3" s="1"/>
  <c r="Q353" i="3" l="1"/>
  <c r="U353" i="3"/>
  <c r="N353" i="3"/>
  <c r="O354" i="3"/>
  <c r="D354" i="3"/>
  <c r="G354" i="3" a="1"/>
  <c r="G354" i="3" s="1"/>
  <c r="X354" i="3"/>
  <c r="S354" i="3"/>
  <c r="I354" i="3" a="1"/>
  <c r="I354" i="3" s="1"/>
  <c r="C354" i="3"/>
  <c r="J354" i="3"/>
  <c r="W354" i="3"/>
  <c r="F354" i="3" a="1"/>
  <c r="F354" i="3" s="1"/>
  <c r="U354" i="3" s="1"/>
  <c r="E354" i="3"/>
  <c r="H354" i="3"/>
  <c r="B355" i="3"/>
  <c r="R354" i="3" s="1"/>
  <c r="V354" i="3"/>
  <c r="P353" i="3" a="1"/>
  <c r="P353" i="3" s="1"/>
  <c r="Q354" i="3" l="1"/>
  <c r="P354" i="3" a="1"/>
  <c r="P354" i="3" s="1"/>
  <c r="O355" i="3"/>
  <c r="R355" i="3"/>
  <c r="W355" i="3"/>
  <c r="J355" i="3"/>
  <c r="H355" i="3"/>
  <c r="E355" i="3"/>
  <c r="B356" i="3"/>
  <c r="S355" i="3"/>
  <c r="C355" i="3"/>
  <c r="V355" i="3"/>
  <c r="G355" i="3" a="1"/>
  <c r="G355" i="3" s="1"/>
  <c r="D355" i="3"/>
  <c r="I355" i="3" a="1"/>
  <c r="I355" i="3" s="1"/>
  <c r="F355" i="3" a="1"/>
  <c r="F355" i="3" s="1"/>
  <c r="U355" i="3" s="1"/>
  <c r="X355" i="3"/>
  <c r="N355" i="3"/>
  <c r="T354" i="3"/>
  <c r="N354" i="3"/>
  <c r="Q355" i="3" l="1"/>
  <c r="T355" i="3"/>
  <c r="P355" i="3" a="1"/>
  <c r="P355" i="3" s="1"/>
  <c r="O356" i="3"/>
  <c r="R356" i="3"/>
  <c r="F356" i="3" a="1"/>
  <c r="F356" i="3" s="1"/>
  <c r="U356" i="3" s="1"/>
  <c r="C356" i="3"/>
  <c r="J356" i="3"/>
  <c r="W356" i="3"/>
  <c r="G356" i="3" a="1"/>
  <c r="G356" i="3" s="1"/>
  <c r="S356" i="3"/>
  <c r="X356" i="3"/>
  <c r="V356" i="3"/>
  <c r="E356" i="3"/>
  <c r="H356" i="3"/>
  <c r="B357" i="3"/>
  <c r="I356" i="3" a="1"/>
  <c r="I356" i="3" s="1"/>
  <c r="Q356" i="3"/>
  <c r="D356" i="3"/>
  <c r="N356" i="3"/>
  <c r="T356" i="3" l="1"/>
  <c r="P356" i="3" a="1"/>
  <c r="P356" i="3" s="1"/>
  <c r="O357" i="3"/>
  <c r="D357" i="3"/>
  <c r="I357" i="3" a="1"/>
  <c r="I357" i="3" s="1"/>
  <c r="C357" i="3"/>
  <c r="X357" i="3"/>
  <c r="F357" i="3" a="1"/>
  <c r="F357" i="3" s="1"/>
  <c r="T357" i="3" s="1"/>
  <c r="V357" i="3"/>
  <c r="S357" i="3"/>
  <c r="W357" i="3"/>
  <c r="B358" i="3"/>
  <c r="R357" i="3" s="1"/>
  <c r="J357" i="3"/>
  <c r="H357" i="3"/>
  <c r="G357" i="3" a="1"/>
  <c r="G357" i="3" s="1"/>
  <c r="E357" i="3"/>
  <c r="U357" i="3"/>
  <c r="Q357" i="3"/>
  <c r="N357" i="3" l="1"/>
  <c r="O358" i="3"/>
  <c r="I358" i="3" a="1"/>
  <c r="I358" i="3" s="1"/>
  <c r="C358" i="3"/>
  <c r="F358" i="3" a="1"/>
  <c r="F358" i="3" s="1"/>
  <c r="N358" i="3" s="1"/>
  <c r="E358" i="3"/>
  <c r="G358" i="3" a="1"/>
  <c r="G358" i="3" s="1"/>
  <c r="X358" i="3"/>
  <c r="S358" i="3"/>
  <c r="W358" i="3"/>
  <c r="J358" i="3"/>
  <c r="V358" i="3"/>
  <c r="H358" i="3"/>
  <c r="B359" i="3"/>
  <c r="R358" i="3" s="1"/>
  <c r="D358" i="3"/>
  <c r="P357" i="3" a="1"/>
  <c r="P357" i="3" s="1"/>
  <c r="Q358" i="3" l="1"/>
  <c r="U358" i="3"/>
  <c r="T358" i="3"/>
  <c r="P358" i="3" a="1"/>
  <c r="P358" i="3" s="1"/>
  <c r="O359" i="3"/>
  <c r="R359" i="3"/>
  <c r="G359" i="3" a="1"/>
  <c r="G359" i="3" s="1"/>
  <c r="B360" i="3"/>
  <c r="I359" i="3" a="1"/>
  <c r="I359" i="3" s="1"/>
  <c r="X359" i="3"/>
  <c r="D359" i="3"/>
  <c r="C359" i="3"/>
  <c r="S359" i="3"/>
  <c r="J359" i="3"/>
  <c r="E359" i="3"/>
  <c r="H359" i="3"/>
  <c r="V359" i="3"/>
  <c r="W359" i="3"/>
  <c r="F359" i="3" a="1"/>
  <c r="F359" i="3" s="1"/>
  <c r="U359" i="3" s="1"/>
  <c r="P359" i="3" l="1" a="1"/>
  <c r="P359" i="3" s="1"/>
  <c r="Q359" i="3"/>
  <c r="T359" i="3"/>
  <c r="N359" i="3"/>
  <c r="O360" i="3"/>
  <c r="R360" i="3"/>
  <c r="D360" i="3"/>
  <c r="X360" i="3"/>
  <c r="S360" i="3"/>
  <c r="C360" i="3"/>
  <c r="V360" i="3"/>
  <c r="F360" i="3" a="1"/>
  <c r="F360" i="3" s="1"/>
  <c r="U360" i="3" s="1"/>
  <c r="H360" i="3"/>
  <c r="B361" i="3"/>
  <c r="I360" i="3" a="1"/>
  <c r="I360" i="3" s="1"/>
  <c r="G360" i="3" a="1"/>
  <c r="G360" i="3" s="1"/>
  <c r="J360" i="3"/>
  <c r="W360" i="3"/>
  <c r="E360" i="3"/>
  <c r="P360" i="3" l="1" a="1"/>
  <c r="P360" i="3" s="1"/>
  <c r="T360" i="3"/>
  <c r="O361" i="3"/>
  <c r="B362" i="3"/>
  <c r="R361" i="3" s="1"/>
  <c r="G361" i="3" a="1"/>
  <c r="G361" i="3" s="1"/>
  <c r="D361" i="3"/>
  <c r="X361" i="3"/>
  <c r="I361" i="3" a="1"/>
  <c r="I361" i="3" s="1"/>
  <c r="H361" i="3"/>
  <c r="S361" i="3"/>
  <c r="C361" i="3"/>
  <c r="W361" i="3"/>
  <c r="J361" i="3"/>
  <c r="V361" i="3"/>
  <c r="F361" i="3" a="1"/>
  <c r="F361" i="3" s="1"/>
  <c r="T361" i="3" s="1"/>
  <c r="E361" i="3"/>
  <c r="Q361" i="3"/>
  <c r="N360" i="3"/>
  <c r="Q360" i="3"/>
  <c r="O362" i="3" l="1"/>
  <c r="B363" i="3"/>
  <c r="G362" i="3" a="1"/>
  <c r="G362" i="3" s="1"/>
  <c r="D362" i="3"/>
  <c r="X362" i="3"/>
  <c r="F362" i="3" a="1"/>
  <c r="F362" i="3" s="1"/>
  <c r="T362" i="3" s="1"/>
  <c r="H362" i="3"/>
  <c r="I362" i="3" a="1"/>
  <c r="I362" i="3" s="1"/>
  <c r="C362" i="3"/>
  <c r="W362" i="3"/>
  <c r="E362" i="3"/>
  <c r="S362" i="3"/>
  <c r="J362" i="3"/>
  <c r="V362" i="3"/>
  <c r="U361" i="3"/>
  <c r="P361" i="3" a="1"/>
  <c r="P361" i="3" s="1"/>
  <c r="N361" i="3"/>
  <c r="O363" i="3" l="1"/>
  <c r="J363" i="3"/>
  <c r="G363" i="3" a="1"/>
  <c r="G363" i="3" s="1"/>
  <c r="B364" i="3"/>
  <c r="Q363" i="3"/>
  <c r="E363" i="3"/>
  <c r="H363" i="3"/>
  <c r="V363" i="3"/>
  <c r="F363" i="3" a="1"/>
  <c r="F363" i="3" s="1"/>
  <c r="P363" i="3" s="1" a="1"/>
  <c r="P363" i="3" s="1"/>
  <c r="X363" i="3"/>
  <c r="I363" i="3" a="1"/>
  <c r="I363" i="3" s="1"/>
  <c r="C363" i="3"/>
  <c r="D363" i="3"/>
  <c r="W363" i="3"/>
  <c r="S363" i="3"/>
  <c r="R362" i="3"/>
  <c r="N362" i="3"/>
  <c r="Q362" i="3"/>
  <c r="U362" i="3"/>
  <c r="P362" i="3" a="1"/>
  <c r="P362" i="3" s="1"/>
  <c r="O364" i="3" l="1"/>
  <c r="I364" i="3" a="1"/>
  <c r="I364" i="3" s="1"/>
  <c r="F364" i="3" a="1"/>
  <c r="F364" i="3" s="1"/>
  <c r="P364" i="3" s="1" a="1"/>
  <c r="P364" i="3" s="1"/>
  <c r="U364" i="3"/>
  <c r="J364" i="3"/>
  <c r="W364" i="3"/>
  <c r="G364" i="3" a="1"/>
  <c r="G364" i="3" s="1"/>
  <c r="B365" i="3"/>
  <c r="S364" i="3"/>
  <c r="X364" i="3"/>
  <c r="V364" i="3"/>
  <c r="C364" i="3"/>
  <c r="N364" i="3"/>
  <c r="E364" i="3"/>
  <c r="H364" i="3"/>
  <c r="D364" i="3"/>
  <c r="U363" i="3"/>
  <c r="R363" i="3"/>
  <c r="T363" i="3"/>
  <c r="N363" i="3"/>
  <c r="Q364" i="3" l="1"/>
  <c r="O365" i="3"/>
  <c r="X365" i="3"/>
  <c r="S365" i="3"/>
  <c r="I365" i="3" a="1"/>
  <c r="I365" i="3" s="1"/>
  <c r="C365" i="3"/>
  <c r="J365" i="3"/>
  <c r="G365" i="3" a="1"/>
  <c r="G365" i="3" s="1"/>
  <c r="D365" i="3"/>
  <c r="F365" i="3" a="1"/>
  <c r="F365" i="3" s="1"/>
  <c r="T365" i="3" s="1"/>
  <c r="W365" i="3"/>
  <c r="H365" i="3"/>
  <c r="E365" i="3"/>
  <c r="V365" i="3"/>
  <c r="B366" i="3"/>
  <c r="R365" i="3" s="1"/>
  <c r="R364" i="3"/>
  <c r="T364" i="3"/>
  <c r="Q365" i="3" l="1"/>
  <c r="U365" i="3"/>
  <c r="P365" i="3" a="1"/>
  <c r="P365" i="3" s="1"/>
  <c r="N365" i="3"/>
  <c r="O366" i="3"/>
  <c r="R366" i="3"/>
  <c r="J366" i="3"/>
  <c r="H366" i="3"/>
  <c r="V366" i="3"/>
  <c r="B367" i="3"/>
  <c r="I366" i="3" a="1"/>
  <c r="I366" i="3" s="1"/>
  <c r="E366" i="3"/>
  <c r="D366" i="3"/>
  <c r="W366" i="3"/>
  <c r="G366" i="3" a="1"/>
  <c r="G366" i="3" s="1"/>
  <c r="S366" i="3"/>
  <c r="C366" i="3"/>
  <c r="F366" i="3" a="1"/>
  <c r="F366" i="3" s="1"/>
  <c r="T366" i="3" s="1"/>
  <c r="X366" i="3"/>
  <c r="Q366" i="3"/>
  <c r="N366" i="3" l="1"/>
  <c r="P366" i="3" a="1"/>
  <c r="P366" i="3" s="1"/>
  <c r="O367" i="3"/>
  <c r="R367" i="3"/>
  <c r="Q367" i="3"/>
  <c r="X367" i="3"/>
  <c r="D367" i="3"/>
  <c r="S367" i="3"/>
  <c r="W367" i="3"/>
  <c r="E367" i="3"/>
  <c r="B368" i="3"/>
  <c r="I367" i="3" a="1"/>
  <c r="I367" i="3" s="1"/>
  <c r="H367" i="3"/>
  <c r="C367" i="3"/>
  <c r="F367" i="3" a="1"/>
  <c r="F367" i="3" s="1"/>
  <c r="U367" i="3" s="1"/>
  <c r="V367" i="3"/>
  <c r="J367" i="3"/>
  <c r="G367" i="3" a="1"/>
  <c r="G367" i="3" s="1"/>
  <c r="N367" i="3"/>
  <c r="U366" i="3"/>
  <c r="O368" i="3" l="1"/>
  <c r="F368" i="3" a="1"/>
  <c r="F368" i="3" s="1"/>
  <c r="U368" i="3" s="1"/>
  <c r="C368" i="3"/>
  <c r="V368" i="3"/>
  <c r="W368" i="3"/>
  <c r="H368" i="3"/>
  <c r="J368" i="3"/>
  <c r="I368" i="3" a="1"/>
  <c r="I368" i="3" s="1"/>
  <c r="E368" i="3"/>
  <c r="Q368" i="3"/>
  <c r="D368" i="3"/>
  <c r="S368" i="3"/>
  <c r="G368" i="3" a="1"/>
  <c r="G368" i="3" s="1"/>
  <c r="B369" i="3"/>
  <c r="R368" i="3" s="1"/>
  <c r="X368" i="3"/>
  <c r="T367" i="3"/>
  <c r="P367" i="3" a="1"/>
  <c r="P367" i="3" s="1"/>
  <c r="T368" i="3" l="1"/>
  <c r="N368" i="3"/>
  <c r="O369" i="3"/>
  <c r="D369" i="3"/>
  <c r="X369" i="3"/>
  <c r="F369" i="3" a="1"/>
  <c r="F369" i="3" s="1"/>
  <c r="T369" i="3" s="1"/>
  <c r="C369" i="3"/>
  <c r="W369" i="3"/>
  <c r="G369" i="3" a="1"/>
  <c r="G369" i="3" s="1"/>
  <c r="S369" i="3"/>
  <c r="I369" i="3" a="1"/>
  <c r="I369" i="3" s="1"/>
  <c r="H369" i="3"/>
  <c r="V369" i="3"/>
  <c r="J369" i="3"/>
  <c r="B370" i="3"/>
  <c r="R369" i="3" s="1"/>
  <c r="E369" i="3"/>
  <c r="P368" i="3" a="1"/>
  <c r="P368" i="3" s="1"/>
  <c r="N369" i="3" l="1"/>
  <c r="Q369" i="3"/>
  <c r="U369" i="3"/>
  <c r="O370" i="3"/>
  <c r="R370" i="3"/>
  <c r="I370" i="3" a="1"/>
  <c r="I370" i="3" s="1"/>
  <c r="C370" i="3"/>
  <c r="F370" i="3" a="1"/>
  <c r="F370" i="3" s="1"/>
  <c r="U370" i="3" s="1"/>
  <c r="B371" i="3"/>
  <c r="G370" i="3" a="1"/>
  <c r="G370" i="3" s="1"/>
  <c r="S370" i="3"/>
  <c r="W370" i="3"/>
  <c r="X370" i="3"/>
  <c r="J370" i="3"/>
  <c r="H370" i="3"/>
  <c r="V370" i="3"/>
  <c r="E370" i="3"/>
  <c r="D370" i="3"/>
  <c r="T370" i="3"/>
  <c r="N370" i="3"/>
  <c r="Q370" i="3"/>
  <c r="P369" i="3" a="1"/>
  <c r="P369" i="3" s="1"/>
  <c r="P370" i="3" l="1" a="1"/>
  <c r="P370" i="3" s="1"/>
  <c r="O371" i="3"/>
  <c r="X371" i="3"/>
  <c r="S371" i="3"/>
  <c r="W371" i="3"/>
  <c r="J371" i="3"/>
  <c r="V371" i="3"/>
  <c r="I371" i="3" a="1"/>
  <c r="I371" i="3" s="1"/>
  <c r="C371" i="3"/>
  <c r="F371" i="3" a="1"/>
  <c r="F371" i="3" s="1"/>
  <c r="U371" i="3" s="1"/>
  <c r="E371" i="3"/>
  <c r="H371" i="3"/>
  <c r="G371" i="3" a="1"/>
  <c r="G371" i="3" s="1"/>
  <c r="B372" i="3"/>
  <c r="R371" i="3" s="1"/>
  <c r="D371" i="3"/>
  <c r="N371" i="3"/>
  <c r="T371" i="3" l="1"/>
  <c r="Q371" i="3"/>
  <c r="P371" i="3" a="1"/>
  <c r="P371" i="3" s="1"/>
  <c r="O372" i="3"/>
  <c r="G372" i="3" a="1"/>
  <c r="G372" i="3" s="1"/>
  <c r="D372" i="3"/>
  <c r="X372" i="3"/>
  <c r="S372" i="3"/>
  <c r="C372" i="3"/>
  <c r="W372" i="3"/>
  <c r="I372" i="3" a="1"/>
  <c r="I372" i="3" s="1"/>
  <c r="V372" i="3"/>
  <c r="H372" i="3"/>
  <c r="E372" i="3"/>
  <c r="J372" i="3"/>
  <c r="B373" i="3"/>
  <c r="F372" i="3" a="1"/>
  <c r="F372" i="3" s="1"/>
  <c r="T372" i="3" s="1"/>
  <c r="N372" i="3"/>
  <c r="Q372" i="3"/>
  <c r="O373" i="3" l="1"/>
  <c r="B374" i="3"/>
  <c r="G373" i="3" a="1"/>
  <c r="G373" i="3" s="1"/>
  <c r="D373" i="3"/>
  <c r="X373" i="3"/>
  <c r="W373" i="3"/>
  <c r="H373" i="3"/>
  <c r="E373" i="3"/>
  <c r="S373" i="3"/>
  <c r="I373" i="3" a="1"/>
  <c r="I373" i="3" s="1"/>
  <c r="C373" i="3"/>
  <c r="F373" i="3" a="1"/>
  <c r="F373" i="3" s="1"/>
  <c r="T373" i="3" s="1"/>
  <c r="V373" i="3"/>
  <c r="J373" i="3"/>
  <c r="P372" i="3" a="1"/>
  <c r="P372" i="3" s="1"/>
  <c r="U372" i="3"/>
  <c r="R372" i="3"/>
  <c r="O374" i="3" l="1"/>
  <c r="J374" i="3"/>
  <c r="H374" i="3"/>
  <c r="E374" i="3"/>
  <c r="W374" i="3"/>
  <c r="F374" i="3" a="1"/>
  <c r="F374" i="3" s="1"/>
  <c r="T374" i="3" s="1"/>
  <c r="V374" i="3"/>
  <c r="N374" i="3"/>
  <c r="C374" i="3"/>
  <c r="B375" i="3"/>
  <c r="G374" i="3" a="1"/>
  <c r="G374" i="3" s="1"/>
  <c r="I374" i="3" a="1"/>
  <c r="I374" i="3" s="1"/>
  <c r="D374" i="3"/>
  <c r="S374" i="3"/>
  <c r="X374" i="3"/>
  <c r="Q374" i="3"/>
  <c r="U374" i="3"/>
  <c r="Q373" i="3"/>
  <c r="U373" i="3"/>
  <c r="R373" i="3"/>
  <c r="N373" i="3"/>
  <c r="P373" i="3" a="1"/>
  <c r="P373" i="3" s="1"/>
  <c r="O375" i="3" l="1"/>
  <c r="V375" i="3"/>
  <c r="E375" i="3"/>
  <c r="T375" i="3"/>
  <c r="Q375" i="3"/>
  <c r="G375" i="3" a="1"/>
  <c r="G375" i="3" s="1"/>
  <c r="B376" i="3"/>
  <c r="R375" i="3" s="1"/>
  <c r="S375" i="3"/>
  <c r="C375" i="3"/>
  <c r="F375" i="3" a="1"/>
  <c r="F375" i="3" s="1"/>
  <c r="U375" i="3" s="1"/>
  <c r="J375" i="3"/>
  <c r="X375" i="3"/>
  <c r="D375" i="3"/>
  <c r="I375" i="3" a="1"/>
  <c r="I375" i="3" s="1"/>
  <c r="H375" i="3"/>
  <c r="W375" i="3"/>
  <c r="R374" i="3"/>
  <c r="P374" i="3" a="1"/>
  <c r="P374" i="3" s="1"/>
  <c r="N375" i="3" l="1"/>
  <c r="O376" i="3"/>
  <c r="V376" i="3"/>
  <c r="J376" i="3"/>
  <c r="W376" i="3"/>
  <c r="S376" i="3"/>
  <c r="I376" i="3" a="1"/>
  <c r="I376" i="3" s="1"/>
  <c r="C376" i="3"/>
  <c r="E376" i="3"/>
  <c r="H376" i="3"/>
  <c r="G376" i="3" a="1"/>
  <c r="G376" i="3" s="1"/>
  <c r="B377" i="3"/>
  <c r="R376" i="3" s="1"/>
  <c r="F376" i="3" a="1"/>
  <c r="F376" i="3" s="1"/>
  <c r="U376" i="3" s="1"/>
  <c r="D376" i="3"/>
  <c r="X376" i="3"/>
  <c r="T376" i="3"/>
  <c r="Q376" i="3"/>
  <c r="P375" i="3" a="1"/>
  <c r="P375" i="3" s="1"/>
  <c r="N376" i="3" l="1"/>
  <c r="P376" i="3" a="1"/>
  <c r="P376" i="3" s="1"/>
  <c r="O377" i="3"/>
  <c r="R377" i="3"/>
  <c r="S377" i="3"/>
  <c r="I377" i="3" a="1"/>
  <c r="I377" i="3" s="1"/>
  <c r="H377" i="3"/>
  <c r="E377" i="3"/>
  <c r="V377" i="3"/>
  <c r="C377" i="3"/>
  <c r="J377" i="3"/>
  <c r="G377" i="3" a="1"/>
  <c r="G377" i="3" s="1"/>
  <c r="F377" i="3" a="1"/>
  <c r="F377" i="3" s="1"/>
  <c r="T377" i="3" s="1"/>
  <c r="W377" i="3"/>
  <c r="B378" i="3"/>
  <c r="X377" i="3"/>
  <c r="D377" i="3"/>
  <c r="N377" i="3" l="1"/>
  <c r="Q377" i="3"/>
  <c r="P377" i="3" a="1"/>
  <c r="P377" i="3" s="1"/>
  <c r="U377" i="3"/>
  <c r="O378" i="3"/>
  <c r="R378" i="3"/>
  <c r="J378" i="3"/>
  <c r="H378" i="3"/>
  <c r="D378" i="3"/>
  <c r="X378" i="3"/>
  <c r="S378" i="3"/>
  <c r="E378" i="3"/>
  <c r="V378" i="3"/>
  <c r="B379" i="3"/>
  <c r="G378" i="3" a="1"/>
  <c r="G378" i="3" s="1"/>
  <c r="I378" i="3" a="1"/>
  <c r="I378" i="3" s="1"/>
  <c r="C378" i="3"/>
  <c r="W378" i="3"/>
  <c r="F378" i="3" a="1"/>
  <c r="F378" i="3" s="1"/>
  <c r="T378" i="3" s="1"/>
  <c r="Q378" i="3"/>
  <c r="N378" i="3"/>
  <c r="P378" i="3" l="1" a="1"/>
  <c r="P378" i="3" s="1"/>
  <c r="U378" i="3"/>
  <c r="O379" i="3"/>
  <c r="G379" i="3" a="1"/>
  <c r="G379" i="3" s="1"/>
  <c r="B380" i="3"/>
  <c r="Q379" i="3"/>
  <c r="D379" i="3"/>
  <c r="F379" i="3" a="1"/>
  <c r="F379" i="3" s="1"/>
  <c r="U379" i="3" s="1"/>
  <c r="E379" i="3"/>
  <c r="W379" i="3"/>
  <c r="X379" i="3"/>
  <c r="H379" i="3"/>
  <c r="I379" i="3" a="1"/>
  <c r="I379" i="3" s="1"/>
  <c r="S379" i="3"/>
  <c r="J379" i="3"/>
  <c r="C379" i="3"/>
  <c r="V379" i="3"/>
  <c r="N379" i="3"/>
  <c r="O380" i="3" l="1"/>
  <c r="T380" i="3"/>
  <c r="Q380" i="3"/>
  <c r="D380" i="3"/>
  <c r="X380" i="3"/>
  <c r="F380" i="3" a="1"/>
  <c r="F380" i="3" s="1"/>
  <c r="U380" i="3" s="1"/>
  <c r="W380" i="3"/>
  <c r="V380" i="3"/>
  <c r="E380" i="3"/>
  <c r="S380" i="3"/>
  <c r="C380" i="3"/>
  <c r="H380" i="3"/>
  <c r="B381" i="3"/>
  <c r="I380" i="3" a="1"/>
  <c r="I380" i="3" s="1"/>
  <c r="G380" i="3" a="1"/>
  <c r="G380" i="3" s="1"/>
  <c r="J380" i="3"/>
  <c r="N380" i="3"/>
  <c r="T379" i="3"/>
  <c r="R379" i="3"/>
  <c r="P379" i="3" a="1"/>
  <c r="P379" i="3" s="1"/>
  <c r="O381" i="3" l="1"/>
  <c r="X381" i="3"/>
  <c r="S381" i="3"/>
  <c r="I381" i="3" a="1"/>
  <c r="I381" i="3" s="1"/>
  <c r="J381" i="3"/>
  <c r="V381" i="3"/>
  <c r="G381" i="3" a="1"/>
  <c r="G381" i="3" s="1"/>
  <c r="D381" i="3"/>
  <c r="C381" i="3"/>
  <c r="F381" i="3" a="1"/>
  <c r="F381" i="3" s="1"/>
  <c r="T381" i="3" s="1"/>
  <c r="W381" i="3"/>
  <c r="H381" i="3"/>
  <c r="E381" i="3"/>
  <c r="B382" i="3"/>
  <c r="R381" i="3" s="1"/>
  <c r="R380" i="3"/>
  <c r="P380" i="3" a="1"/>
  <c r="P380" i="3" s="1"/>
  <c r="O382" i="3" l="1"/>
  <c r="J382" i="3"/>
  <c r="H382" i="3"/>
  <c r="C382" i="3"/>
  <c r="E382" i="3"/>
  <c r="V382" i="3"/>
  <c r="X382" i="3"/>
  <c r="W382" i="3"/>
  <c r="B383" i="3"/>
  <c r="G382" i="3" a="1"/>
  <c r="G382" i="3" s="1"/>
  <c r="D382" i="3"/>
  <c r="F382" i="3" a="1"/>
  <c r="F382" i="3" s="1"/>
  <c r="T382" i="3" s="1"/>
  <c r="S382" i="3"/>
  <c r="I382" i="3" a="1"/>
  <c r="I382" i="3" s="1"/>
  <c r="N381" i="3"/>
  <c r="Q381" i="3"/>
  <c r="U381" i="3"/>
  <c r="P381" i="3" a="1"/>
  <c r="P381" i="3" s="1"/>
  <c r="O383" i="3" l="1"/>
  <c r="V383" i="3"/>
  <c r="E383" i="3"/>
  <c r="G383" i="3" a="1"/>
  <c r="G383" i="3" s="1"/>
  <c r="B384" i="3"/>
  <c r="T383" i="3"/>
  <c r="D383" i="3"/>
  <c r="C383" i="3"/>
  <c r="F383" i="3" a="1"/>
  <c r="F383" i="3" s="1"/>
  <c r="U383" i="3" s="1"/>
  <c r="H383" i="3"/>
  <c r="X383" i="3"/>
  <c r="S383" i="3"/>
  <c r="I383" i="3" a="1"/>
  <c r="I383" i="3" s="1"/>
  <c r="W383" i="3"/>
  <c r="J383" i="3"/>
  <c r="U382" i="3"/>
  <c r="Q382" i="3"/>
  <c r="R382" i="3"/>
  <c r="N382" i="3"/>
  <c r="P382" i="3" a="1"/>
  <c r="P382" i="3" s="1"/>
  <c r="O384" i="3" l="1"/>
  <c r="G384" i="3" a="1"/>
  <c r="G384" i="3" s="1"/>
  <c r="B385" i="3"/>
  <c r="R384" i="3" s="1"/>
  <c r="D384" i="3"/>
  <c r="C384" i="3"/>
  <c r="H384" i="3"/>
  <c r="V384" i="3"/>
  <c r="I384" i="3" a="1"/>
  <c r="I384" i="3" s="1"/>
  <c r="S384" i="3"/>
  <c r="X384" i="3"/>
  <c r="F384" i="3" a="1"/>
  <c r="F384" i="3" s="1"/>
  <c r="U384" i="3" s="1"/>
  <c r="W384" i="3"/>
  <c r="E384" i="3"/>
  <c r="J384" i="3"/>
  <c r="N383" i="3"/>
  <c r="R383" i="3"/>
  <c r="Q383" i="3"/>
  <c r="P383" i="3" a="1"/>
  <c r="P383" i="3" s="1"/>
  <c r="T384" i="3" l="1"/>
  <c r="P384" i="3" a="1"/>
  <c r="P384" i="3" s="1"/>
  <c r="N384" i="3"/>
  <c r="Q384" i="3"/>
  <c r="O385" i="3"/>
  <c r="X385" i="3"/>
  <c r="S385" i="3"/>
  <c r="I385" i="3" a="1"/>
  <c r="I385" i="3" s="1"/>
  <c r="E385" i="3"/>
  <c r="V385" i="3"/>
  <c r="J385" i="3"/>
  <c r="B386" i="3"/>
  <c r="R385" i="3" s="1"/>
  <c r="D385" i="3"/>
  <c r="C385" i="3"/>
  <c r="F385" i="3" a="1"/>
  <c r="F385" i="3" s="1"/>
  <c r="T385" i="3" s="1"/>
  <c r="W385" i="3"/>
  <c r="H385" i="3"/>
  <c r="G385" i="3" a="1"/>
  <c r="G385" i="3" s="1"/>
  <c r="U385" i="3"/>
  <c r="N385" i="3"/>
  <c r="P385" i="3" l="1" a="1"/>
  <c r="P385" i="3" s="1"/>
  <c r="O386" i="3"/>
  <c r="C386" i="3"/>
  <c r="F386" i="3" a="1"/>
  <c r="F386" i="3" s="1"/>
  <c r="U386" i="3" s="1"/>
  <c r="B387" i="3"/>
  <c r="R386" i="3" s="1"/>
  <c r="D386" i="3"/>
  <c r="X386" i="3"/>
  <c r="I386" i="3" a="1"/>
  <c r="I386" i="3" s="1"/>
  <c r="W386" i="3"/>
  <c r="J386" i="3"/>
  <c r="H386" i="3"/>
  <c r="E386" i="3"/>
  <c r="V386" i="3"/>
  <c r="G386" i="3" a="1"/>
  <c r="G386" i="3" s="1"/>
  <c r="S386" i="3"/>
  <c r="Q385" i="3"/>
  <c r="N386" i="3" l="1"/>
  <c r="Q386" i="3"/>
  <c r="T386" i="3"/>
  <c r="O387" i="3"/>
  <c r="G387" i="3" a="1"/>
  <c r="G387" i="3" s="1"/>
  <c r="B388" i="3"/>
  <c r="R387" i="3" s="1"/>
  <c r="X387" i="3"/>
  <c r="D387" i="3"/>
  <c r="I387" i="3" a="1"/>
  <c r="I387" i="3" s="1"/>
  <c r="S387" i="3"/>
  <c r="W387" i="3"/>
  <c r="T387" i="3"/>
  <c r="Q387" i="3"/>
  <c r="F387" i="3" a="1"/>
  <c r="F387" i="3" s="1"/>
  <c r="U387" i="3" s="1"/>
  <c r="J387" i="3"/>
  <c r="V387" i="3"/>
  <c r="C387" i="3"/>
  <c r="H387" i="3"/>
  <c r="E387" i="3"/>
  <c r="N387" i="3"/>
  <c r="P386" i="3" a="1"/>
  <c r="P386" i="3" s="1"/>
  <c r="P387" i="3" l="1" a="1"/>
  <c r="P387" i="3" s="1"/>
  <c r="O388" i="3"/>
  <c r="G388" i="3" a="1"/>
  <c r="G388" i="3" s="1"/>
  <c r="D388" i="3"/>
  <c r="I388" i="3" a="1"/>
  <c r="I388" i="3" s="1"/>
  <c r="X388" i="3"/>
  <c r="S388" i="3"/>
  <c r="C388" i="3"/>
  <c r="E388" i="3"/>
  <c r="H388" i="3"/>
  <c r="B389" i="3"/>
  <c r="V388" i="3"/>
  <c r="F388" i="3" a="1"/>
  <c r="F388" i="3" s="1"/>
  <c r="U388" i="3" s="1"/>
  <c r="W388" i="3"/>
  <c r="J388" i="3"/>
  <c r="T388" i="3"/>
  <c r="Q388" i="3"/>
  <c r="N388" i="3"/>
  <c r="O389" i="3" l="1"/>
  <c r="I389" i="3" a="1"/>
  <c r="I389" i="3" s="1"/>
  <c r="S389" i="3"/>
  <c r="F389" i="3" a="1"/>
  <c r="F389" i="3" s="1"/>
  <c r="U389" i="3" s="1"/>
  <c r="W389" i="3"/>
  <c r="C389" i="3"/>
  <c r="V389" i="3"/>
  <c r="H389" i="3"/>
  <c r="X389" i="3"/>
  <c r="G389" i="3" a="1"/>
  <c r="G389" i="3" s="1"/>
  <c r="B390" i="3"/>
  <c r="R389" i="3" s="1"/>
  <c r="E389" i="3"/>
  <c r="J389" i="3"/>
  <c r="D389" i="3"/>
  <c r="R388" i="3"/>
  <c r="P388" i="3" a="1"/>
  <c r="P388" i="3" s="1"/>
  <c r="N389" i="3" l="1"/>
  <c r="Q389" i="3"/>
  <c r="O390" i="3"/>
  <c r="J390" i="3"/>
  <c r="H390" i="3"/>
  <c r="E390" i="3"/>
  <c r="V390" i="3"/>
  <c r="B391" i="3"/>
  <c r="R390" i="3" s="1"/>
  <c r="W390" i="3"/>
  <c r="F390" i="3" a="1"/>
  <c r="F390" i="3" s="1"/>
  <c r="N390" i="3" s="1"/>
  <c r="G390" i="3" a="1"/>
  <c r="G390" i="3" s="1"/>
  <c r="I390" i="3" a="1"/>
  <c r="I390" i="3" s="1"/>
  <c r="S390" i="3"/>
  <c r="C390" i="3"/>
  <c r="D390" i="3"/>
  <c r="X390" i="3"/>
  <c r="T390" i="3"/>
  <c r="Q390" i="3"/>
  <c r="T389" i="3"/>
  <c r="P389" i="3" a="1"/>
  <c r="P389" i="3" s="1"/>
  <c r="U390" i="3" l="1"/>
  <c r="P390" i="3" a="1"/>
  <c r="P390" i="3" s="1"/>
  <c r="O391" i="3"/>
  <c r="J391" i="3"/>
  <c r="X391" i="3"/>
  <c r="S391" i="3"/>
  <c r="I391" i="3" a="1"/>
  <c r="I391" i="3" s="1"/>
  <c r="C391" i="3"/>
  <c r="F391" i="3" a="1"/>
  <c r="F391" i="3" s="1"/>
  <c r="U391" i="3" s="1"/>
  <c r="W391" i="3"/>
  <c r="E391" i="3"/>
  <c r="H391" i="3"/>
  <c r="V391" i="3"/>
  <c r="D391" i="3"/>
  <c r="B392" i="3"/>
  <c r="R391" i="3" s="1"/>
  <c r="G391" i="3" a="1"/>
  <c r="G391" i="3" s="1"/>
  <c r="Q391" i="3"/>
  <c r="T391" i="3"/>
  <c r="N391" i="3"/>
  <c r="O392" i="3" l="1"/>
  <c r="C392" i="3"/>
  <c r="F392" i="3" a="1"/>
  <c r="F392" i="3" s="1"/>
  <c r="T392" i="3" s="1"/>
  <c r="W392" i="3"/>
  <c r="S392" i="3"/>
  <c r="J392" i="3"/>
  <c r="H392" i="3"/>
  <c r="V392" i="3"/>
  <c r="B393" i="3"/>
  <c r="R392" i="3" s="1"/>
  <c r="E392" i="3"/>
  <c r="I392" i="3" a="1"/>
  <c r="I392" i="3" s="1"/>
  <c r="G392" i="3" a="1"/>
  <c r="G392" i="3" s="1"/>
  <c r="D392" i="3"/>
  <c r="X392" i="3"/>
  <c r="P391" i="3" a="1"/>
  <c r="P391" i="3" s="1"/>
  <c r="N392" i="3" l="1"/>
  <c r="Q392" i="3"/>
  <c r="O393" i="3"/>
  <c r="R393" i="3"/>
  <c r="X393" i="3"/>
  <c r="S393" i="3"/>
  <c r="C393" i="3"/>
  <c r="I393" i="3" a="1"/>
  <c r="I393" i="3" s="1"/>
  <c r="W393" i="3"/>
  <c r="B394" i="3"/>
  <c r="F393" i="3" a="1"/>
  <c r="F393" i="3" s="1"/>
  <c r="T393" i="3" s="1"/>
  <c r="H393" i="3"/>
  <c r="V393" i="3"/>
  <c r="J393" i="3"/>
  <c r="E393" i="3"/>
  <c r="G393" i="3" a="1"/>
  <c r="G393" i="3" s="1"/>
  <c r="D393" i="3"/>
  <c r="U393" i="3"/>
  <c r="Q393" i="3"/>
  <c r="N393" i="3"/>
  <c r="U392" i="3"/>
  <c r="P392" i="3" a="1"/>
  <c r="P392" i="3" s="1"/>
  <c r="O394" i="3" l="1"/>
  <c r="R394" i="3"/>
  <c r="I394" i="3" a="1"/>
  <c r="I394" i="3" s="1"/>
  <c r="C394" i="3"/>
  <c r="J394" i="3"/>
  <c r="V394" i="3"/>
  <c r="B395" i="3"/>
  <c r="F394" i="3" a="1"/>
  <c r="F394" i="3" s="1"/>
  <c r="N394" i="3" s="1"/>
  <c r="W394" i="3"/>
  <c r="H394" i="3"/>
  <c r="E394" i="3"/>
  <c r="G394" i="3" a="1"/>
  <c r="G394" i="3" s="1"/>
  <c r="S394" i="3"/>
  <c r="X394" i="3"/>
  <c r="D394" i="3"/>
  <c r="Q394" i="3"/>
  <c r="T394" i="3"/>
  <c r="U394" i="3"/>
  <c r="P393" i="3" a="1"/>
  <c r="P393" i="3" s="1"/>
  <c r="O395" i="3" l="1"/>
  <c r="E395" i="3"/>
  <c r="X395" i="3"/>
  <c r="G395" i="3" a="1"/>
  <c r="G395" i="3" s="1"/>
  <c r="B396" i="3"/>
  <c r="D395" i="3"/>
  <c r="S395" i="3"/>
  <c r="H395" i="3"/>
  <c r="I395" i="3" a="1"/>
  <c r="I395" i="3" s="1"/>
  <c r="C395" i="3"/>
  <c r="W395" i="3"/>
  <c r="V395" i="3"/>
  <c r="F395" i="3" a="1"/>
  <c r="F395" i="3" s="1"/>
  <c r="P395" i="3" s="1" a="1"/>
  <c r="P395" i="3" s="1"/>
  <c r="J395" i="3"/>
  <c r="P394" i="3" a="1"/>
  <c r="P394" i="3" s="1"/>
  <c r="Q395" i="3" l="1"/>
  <c r="O396" i="3"/>
  <c r="V396" i="3"/>
  <c r="F396" i="3" a="1"/>
  <c r="F396" i="3" s="1"/>
  <c r="P396" i="3" s="1" a="1"/>
  <c r="P396" i="3" s="1"/>
  <c r="C396" i="3"/>
  <c r="J396" i="3"/>
  <c r="D396" i="3"/>
  <c r="W396" i="3"/>
  <c r="S396" i="3"/>
  <c r="I396" i="3" a="1"/>
  <c r="I396" i="3" s="1"/>
  <c r="E396" i="3"/>
  <c r="H396" i="3"/>
  <c r="X396" i="3"/>
  <c r="G396" i="3" a="1"/>
  <c r="G396" i="3" s="1"/>
  <c r="B397" i="3"/>
  <c r="N395" i="3"/>
  <c r="T395" i="3"/>
  <c r="R395" i="3"/>
  <c r="U395" i="3"/>
  <c r="N396" i="3" l="1"/>
  <c r="O397" i="3"/>
  <c r="C397" i="3"/>
  <c r="D397" i="3"/>
  <c r="F397" i="3" a="1"/>
  <c r="F397" i="3" s="1"/>
  <c r="T397" i="3" s="1"/>
  <c r="W397" i="3"/>
  <c r="B398" i="3"/>
  <c r="R397" i="3" s="1"/>
  <c r="J397" i="3"/>
  <c r="H397" i="3"/>
  <c r="E397" i="3"/>
  <c r="V397" i="3"/>
  <c r="I397" i="3" a="1"/>
  <c r="I397" i="3" s="1"/>
  <c r="G397" i="3" a="1"/>
  <c r="G397" i="3" s="1"/>
  <c r="S397" i="3"/>
  <c r="X397" i="3"/>
  <c r="T396" i="3"/>
  <c r="R396" i="3"/>
  <c r="U396" i="3"/>
  <c r="Q396" i="3"/>
  <c r="N397" i="3" l="1"/>
  <c r="Q397" i="3"/>
  <c r="U397" i="3"/>
  <c r="P398" i="3" a="1"/>
  <c r="P398" i="3" s="1"/>
  <c r="O398" i="3"/>
  <c r="R398" i="3"/>
  <c r="E398" i="3"/>
  <c r="V398" i="3"/>
  <c r="X398" i="3"/>
  <c r="F398" i="3" a="1"/>
  <c r="F398" i="3" s="1"/>
  <c r="T398" i="3" s="1"/>
  <c r="B399" i="3"/>
  <c r="G398" i="3" a="1"/>
  <c r="G398" i="3" s="1"/>
  <c r="I398" i="3" a="1"/>
  <c r="I398" i="3" s="1"/>
  <c r="D398" i="3"/>
  <c r="S398" i="3"/>
  <c r="J398" i="3"/>
  <c r="H398" i="3"/>
  <c r="C398" i="3"/>
  <c r="W398" i="3"/>
  <c r="N398" i="3"/>
  <c r="U398" i="3"/>
  <c r="Q398" i="3"/>
  <c r="P397" i="3" a="1"/>
  <c r="P397" i="3" s="1"/>
  <c r="O399" i="3" l="1"/>
  <c r="H399" i="3"/>
  <c r="F399" i="3" a="1"/>
  <c r="F399" i="3" s="1"/>
  <c r="P399" i="3" s="1" a="1"/>
  <c r="P399" i="3" s="1"/>
  <c r="J399" i="3"/>
  <c r="V399" i="3"/>
  <c r="E399" i="3"/>
  <c r="G399" i="3" a="1"/>
  <c r="G399" i="3" s="1"/>
  <c r="Q399" i="3"/>
  <c r="B400" i="3"/>
  <c r="X399" i="3"/>
  <c r="D399" i="3"/>
  <c r="C399" i="3"/>
  <c r="W399" i="3"/>
  <c r="S399" i="3"/>
  <c r="I399" i="3" a="1"/>
  <c r="I399" i="3" s="1"/>
  <c r="U399" i="3"/>
  <c r="T399" i="3" l="1"/>
  <c r="O400" i="3"/>
  <c r="G400" i="3" a="1"/>
  <c r="G400" i="3" s="1"/>
  <c r="B401" i="3"/>
  <c r="T400" i="3"/>
  <c r="Q400" i="3"/>
  <c r="W400" i="3"/>
  <c r="I400" i="3" a="1"/>
  <c r="I400" i="3" s="1"/>
  <c r="J400" i="3"/>
  <c r="D400" i="3"/>
  <c r="S400" i="3"/>
  <c r="C400" i="3"/>
  <c r="X400" i="3"/>
  <c r="E400" i="3"/>
  <c r="V400" i="3"/>
  <c r="F400" i="3" a="1"/>
  <c r="F400" i="3" s="1"/>
  <c r="U400" i="3" s="1"/>
  <c r="H400" i="3"/>
  <c r="N400" i="3"/>
  <c r="R399" i="3"/>
  <c r="N399" i="3"/>
  <c r="P401" i="3" l="1" a="1"/>
  <c r="P401" i="3" s="1"/>
  <c r="O401" i="3"/>
  <c r="C401" i="3"/>
  <c r="W401" i="3"/>
  <c r="J401" i="3"/>
  <c r="E401" i="3"/>
  <c r="B402" i="3"/>
  <c r="F401" i="3" a="1"/>
  <c r="F401" i="3" s="1"/>
  <c r="T401" i="3" s="1"/>
  <c r="H401" i="3"/>
  <c r="V401" i="3"/>
  <c r="I401" i="3" a="1"/>
  <c r="I401" i="3" s="1"/>
  <c r="G401" i="3" a="1"/>
  <c r="G401" i="3" s="1"/>
  <c r="D401" i="3"/>
  <c r="X401" i="3"/>
  <c r="S401" i="3"/>
  <c r="N401" i="3"/>
  <c r="U401" i="3"/>
  <c r="Q401" i="3"/>
  <c r="R400" i="3"/>
  <c r="P400" i="3" a="1"/>
  <c r="P400" i="3" s="1"/>
  <c r="O402" i="3" l="1"/>
  <c r="W402" i="3"/>
  <c r="V402" i="3"/>
  <c r="G402" i="3" a="1"/>
  <c r="G402" i="3" s="1"/>
  <c r="D402" i="3"/>
  <c r="S402" i="3"/>
  <c r="I402" i="3" a="1"/>
  <c r="I402" i="3" s="1"/>
  <c r="J402" i="3"/>
  <c r="H402" i="3"/>
  <c r="E402" i="3"/>
  <c r="C402" i="3"/>
  <c r="B403" i="3"/>
  <c r="R402" i="3" s="1"/>
  <c r="F402" i="3" a="1"/>
  <c r="F402" i="3" s="1"/>
  <c r="T402" i="3" s="1"/>
  <c r="X402" i="3"/>
  <c r="R401" i="3"/>
  <c r="P402" i="3" l="1" a="1"/>
  <c r="P402" i="3" s="1"/>
  <c r="U402" i="3"/>
  <c r="Q402" i="3"/>
  <c r="N402" i="3"/>
  <c r="P403" i="3" a="1"/>
  <c r="P403" i="3" s="1"/>
  <c r="O403" i="3"/>
  <c r="T403" i="3"/>
  <c r="I403" i="3" a="1"/>
  <c r="I403" i="3" s="1"/>
  <c r="G403" i="3" a="1"/>
  <c r="G403" i="3" s="1"/>
  <c r="X403" i="3"/>
  <c r="D403" i="3"/>
  <c r="S403" i="3"/>
  <c r="W403" i="3"/>
  <c r="C403" i="3"/>
  <c r="F403" i="3" a="1"/>
  <c r="F403" i="3" s="1"/>
  <c r="U403" i="3" s="1"/>
  <c r="H403" i="3"/>
  <c r="J403" i="3"/>
  <c r="B404" i="3"/>
  <c r="R403" i="3" s="1"/>
  <c r="V403" i="3"/>
  <c r="E403" i="3"/>
  <c r="O404" i="3" l="1"/>
  <c r="V404" i="3"/>
  <c r="E404" i="3"/>
  <c r="H404" i="3"/>
  <c r="S404" i="3"/>
  <c r="G404" i="3" a="1"/>
  <c r="G404" i="3" s="1"/>
  <c r="B405" i="3"/>
  <c r="R404" i="3" s="1"/>
  <c r="I404" i="3" a="1"/>
  <c r="I404" i="3" s="1"/>
  <c r="F404" i="3" a="1"/>
  <c r="F404" i="3" s="1"/>
  <c r="U404" i="3" s="1"/>
  <c r="D404" i="3"/>
  <c r="X404" i="3"/>
  <c r="J404" i="3"/>
  <c r="C404" i="3"/>
  <c r="W404" i="3"/>
  <c r="N403" i="3"/>
  <c r="Q403" i="3"/>
  <c r="N404" i="3" l="1"/>
  <c r="Q404" i="3"/>
  <c r="T404" i="3"/>
  <c r="O405" i="3"/>
  <c r="R405" i="3"/>
  <c r="E405" i="3"/>
  <c r="V405" i="3"/>
  <c r="J405" i="3"/>
  <c r="B406" i="3"/>
  <c r="G405" i="3" a="1"/>
  <c r="G405" i="3" s="1"/>
  <c r="C405" i="3"/>
  <c r="W405" i="3"/>
  <c r="D405" i="3"/>
  <c r="X405" i="3"/>
  <c r="I405" i="3" a="1"/>
  <c r="I405" i="3" s="1"/>
  <c r="H405" i="3"/>
  <c r="S405" i="3"/>
  <c r="F405" i="3" a="1"/>
  <c r="F405" i="3" s="1"/>
  <c r="T405" i="3" s="1"/>
  <c r="N405" i="3"/>
  <c r="U405" i="3"/>
  <c r="Q405" i="3"/>
  <c r="P404" i="3" a="1"/>
  <c r="P404" i="3" s="1"/>
  <c r="P405" i="3" l="1" a="1"/>
  <c r="P405" i="3" s="1"/>
  <c r="O406" i="3"/>
  <c r="D406" i="3"/>
  <c r="G406" i="3" a="1"/>
  <c r="G406" i="3" s="1"/>
  <c r="E406" i="3"/>
  <c r="X406" i="3"/>
  <c r="I406" i="3" a="1"/>
  <c r="I406" i="3" s="1"/>
  <c r="S406" i="3"/>
  <c r="V406" i="3"/>
  <c r="J406" i="3"/>
  <c r="B407" i="3"/>
  <c r="R406" i="3" s="1"/>
  <c r="C406" i="3"/>
  <c r="W406" i="3"/>
  <c r="H406" i="3"/>
  <c r="F406" i="3" a="1"/>
  <c r="F406" i="3" s="1"/>
  <c r="U406" i="3" s="1"/>
  <c r="N406" i="3" l="1"/>
  <c r="Q406" i="3"/>
  <c r="T406" i="3"/>
  <c r="P406" i="3" a="1"/>
  <c r="P406" i="3" s="1"/>
  <c r="O407" i="3"/>
  <c r="D407" i="3"/>
  <c r="X407" i="3"/>
  <c r="S407" i="3"/>
  <c r="J407" i="3"/>
  <c r="I407" i="3" a="1"/>
  <c r="I407" i="3" s="1"/>
  <c r="F407" i="3" a="1"/>
  <c r="F407" i="3" s="1"/>
  <c r="U407" i="3" s="1"/>
  <c r="W407" i="3"/>
  <c r="E407" i="3"/>
  <c r="C407" i="3"/>
  <c r="G407" i="3" a="1"/>
  <c r="G407" i="3" s="1"/>
  <c r="H407" i="3"/>
  <c r="V407" i="3"/>
  <c r="B408" i="3"/>
  <c r="R407" i="3" s="1"/>
  <c r="T407" i="3"/>
  <c r="O408" i="3" l="1"/>
  <c r="B409" i="3"/>
  <c r="G408" i="3" a="1"/>
  <c r="G408" i="3" s="1"/>
  <c r="X408" i="3"/>
  <c r="S408" i="3"/>
  <c r="I408" i="3" a="1"/>
  <c r="I408" i="3" s="1"/>
  <c r="C408" i="3"/>
  <c r="F408" i="3" a="1"/>
  <c r="F408" i="3" s="1"/>
  <c r="T408" i="3" s="1"/>
  <c r="W408" i="3"/>
  <c r="J408" i="3"/>
  <c r="H408" i="3"/>
  <c r="V408" i="3"/>
  <c r="E408" i="3"/>
  <c r="D408" i="3"/>
  <c r="P407" i="3" a="1"/>
  <c r="P407" i="3" s="1"/>
  <c r="N407" i="3"/>
  <c r="Q407" i="3"/>
  <c r="O409" i="3" l="1"/>
  <c r="D409" i="3"/>
  <c r="G409" i="3" a="1"/>
  <c r="G409" i="3" s="1"/>
  <c r="X409" i="3"/>
  <c r="E409" i="3"/>
  <c r="S409" i="3"/>
  <c r="I409" i="3" a="1"/>
  <c r="I409" i="3" s="1"/>
  <c r="F409" i="3" a="1"/>
  <c r="F409" i="3" s="1"/>
  <c r="T409" i="3" s="1"/>
  <c r="W409" i="3"/>
  <c r="C409" i="3"/>
  <c r="J409" i="3"/>
  <c r="H409" i="3"/>
  <c r="V409" i="3"/>
  <c r="B410" i="3"/>
  <c r="R409" i="3" s="1"/>
  <c r="Q409" i="3"/>
  <c r="N409" i="3"/>
  <c r="N408" i="3"/>
  <c r="Q408" i="3"/>
  <c r="R408" i="3"/>
  <c r="U408" i="3"/>
  <c r="P408" i="3" a="1"/>
  <c r="P408" i="3" s="1"/>
  <c r="U409" i="3" l="1"/>
  <c r="O410" i="3"/>
  <c r="C410" i="3"/>
  <c r="J410" i="3"/>
  <c r="W410" i="3"/>
  <c r="S410" i="3"/>
  <c r="B411" i="3"/>
  <c r="R410" i="3" s="1"/>
  <c r="V410" i="3"/>
  <c r="N410" i="3"/>
  <c r="I410" i="3" a="1"/>
  <c r="I410" i="3" s="1"/>
  <c r="E410" i="3"/>
  <c r="H410" i="3"/>
  <c r="F410" i="3" a="1"/>
  <c r="F410" i="3" s="1"/>
  <c r="P410" i="3" s="1" a="1"/>
  <c r="P410" i="3" s="1"/>
  <c r="D410" i="3"/>
  <c r="U410" i="3"/>
  <c r="T410" i="3"/>
  <c r="X410" i="3"/>
  <c r="G410" i="3" a="1"/>
  <c r="G410" i="3" s="1"/>
  <c r="P409" i="3" a="1"/>
  <c r="P409" i="3" s="1"/>
  <c r="Q410" i="3" l="1"/>
  <c r="O411" i="3"/>
  <c r="W411" i="3"/>
  <c r="J411" i="3"/>
  <c r="G411" i="3" a="1"/>
  <c r="G411" i="3" s="1"/>
  <c r="H411" i="3"/>
  <c r="E411" i="3"/>
  <c r="B412" i="3"/>
  <c r="R411" i="3" s="1"/>
  <c r="X411" i="3"/>
  <c r="I411" i="3" a="1"/>
  <c r="I411" i="3" s="1"/>
  <c r="V411" i="3"/>
  <c r="D411" i="3"/>
  <c r="S411" i="3"/>
  <c r="C411" i="3"/>
  <c r="F411" i="3" a="1"/>
  <c r="F411" i="3" s="1"/>
  <c r="U411" i="3" s="1"/>
  <c r="Q411" i="3"/>
  <c r="N411" i="3"/>
  <c r="T411" i="3"/>
  <c r="P412" i="3" l="1" a="1"/>
  <c r="P412" i="3" s="1"/>
  <c r="O412" i="3"/>
  <c r="J412" i="3"/>
  <c r="W412" i="3"/>
  <c r="H412" i="3"/>
  <c r="B413" i="3"/>
  <c r="V412" i="3"/>
  <c r="E412" i="3"/>
  <c r="F412" i="3" a="1"/>
  <c r="F412" i="3" s="1"/>
  <c r="U412" i="3" s="1"/>
  <c r="G412" i="3" a="1"/>
  <c r="G412" i="3" s="1"/>
  <c r="T412" i="3"/>
  <c r="Q412" i="3"/>
  <c r="D412" i="3"/>
  <c r="X412" i="3"/>
  <c r="S412" i="3"/>
  <c r="I412" i="3" a="1"/>
  <c r="I412" i="3" s="1"/>
  <c r="C412" i="3"/>
  <c r="N412" i="3"/>
  <c r="P411" i="3" a="1"/>
  <c r="P411" i="3" s="1"/>
  <c r="O413" i="3" l="1"/>
  <c r="X413" i="3"/>
  <c r="J413" i="3"/>
  <c r="B414" i="3"/>
  <c r="G413" i="3" a="1"/>
  <c r="G413" i="3" s="1"/>
  <c r="S413" i="3"/>
  <c r="I413" i="3" a="1"/>
  <c r="I413" i="3" s="1"/>
  <c r="W413" i="3"/>
  <c r="C413" i="3"/>
  <c r="H413" i="3"/>
  <c r="E413" i="3"/>
  <c r="V413" i="3"/>
  <c r="F413" i="3" a="1"/>
  <c r="F413" i="3" s="1"/>
  <c r="P413" i="3" s="1" a="1"/>
  <c r="P413" i="3" s="1"/>
  <c r="D413" i="3"/>
  <c r="N413" i="3"/>
  <c r="U413" i="3"/>
  <c r="Q413" i="3"/>
  <c r="T413" i="3"/>
  <c r="R412" i="3"/>
  <c r="P414" i="3" l="1" a="1"/>
  <c r="P414" i="3" s="1"/>
  <c r="O414" i="3"/>
  <c r="D414" i="3"/>
  <c r="I414" i="3" a="1"/>
  <c r="I414" i="3" s="1"/>
  <c r="X414" i="3"/>
  <c r="H414" i="3"/>
  <c r="S414" i="3"/>
  <c r="C414" i="3"/>
  <c r="W414" i="3"/>
  <c r="F414" i="3" a="1"/>
  <c r="F414" i="3" s="1"/>
  <c r="Q414" i="3" s="1"/>
  <c r="G414" i="3" a="1"/>
  <c r="G414" i="3" s="1"/>
  <c r="E414" i="3"/>
  <c r="B415" i="3"/>
  <c r="J414" i="3"/>
  <c r="V414" i="3"/>
  <c r="U414" i="3"/>
  <c r="R413" i="3"/>
  <c r="O415" i="3" l="1"/>
  <c r="C415" i="3"/>
  <c r="F415" i="3" a="1"/>
  <c r="F415" i="3" s="1"/>
  <c r="U415" i="3" s="1"/>
  <c r="W415" i="3"/>
  <c r="J415" i="3"/>
  <c r="E415" i="3"/>
  <c r="H415" i="3"/>
  <c r="V415" i="3"/>
  <c r="B416" i="3"/>
  <c r="S415" i="3"/>
  <c r="G415" i="3" a="1"/>
  <c r="G415" i="3" s="1"/>
  <c r="D415" i="3"/>
  <c r="X415" i="3"/>
  <c r="I415" i="3" a="1"/>
  <c r="I415" i="3" s="1"/>
  <c r="Q415" i="3"/>
  <c r="N415" i="3"/>
  <c r="T415" i="3"/>
  <c r="T414" i="3"/>
  <c r="N414" i="3"/>
  <c r="R414" i="3"/>
  <c r="O416" i="3" l="1"/>
  <c r="R416" i="3"/>
  <c r="F416" i="3" a="1"/>
  <c r="F416" i="3" s="1"/>
  <c r="U416" i="3" s="1"/>
  <c r="C416" i="3"/>
  <c r="J416" i="3"/>
  <c r="W416" i="3"/>
  <c r="E416" i="3"/>
  <c r="H416" i="3"/>
  <c r="B417" i="3"/>
  <c r="D416" i="3"/>
  <c r="S416" i="3"/>
  <c r="I416" i="3" a="1"/>
  <c r="I416" i="3" s="1"/>
  <c r="V416" i="3"/>
  <c r="T416" i="3"/>
  <c r="Q416" i="3"/>
  <c r="X416" i="3"/>
  <c r="G416" i="3" a="1"/>
  <c r="G416" i="3" s="1"/>
  <c r="R415" i="3"/>
  <c r="P415" i="3" a="1"/>
  <c r="P415" i="3" s="1"/>
  <c r="N416" i="3" l="1"/>
  <c r="O417" i="3"/>
  <c r="X417" i="3"/>
  <c r="I417" i="3" a="1"/>
  <c r="I417" i="3" s="1"/>
  <c r="C417" i="3"/>
  <c r="J417" i="3"/>
  <c r="S417" i="3"/>
  <c r="F417" i="3" a="1"/>
  <c r="F417" i="3" s="1"/>
  <c r="T417" i="3" s="1"/>
  <c r="W417" i="3"/>
  <c r="H417" i="3"/>
  <c r="E417" i="3"/>
  <c r="V417" i="3"/>
  <c r="G417" i="3" a="1"/>
  <c r="G417" i="3" s="1"/>
  <c r="B418" i="3"/>
  <c r="R417" i="3" s="1"/>
  <c r="D417" i="3"/>
  <c r="N417" i="3"/>
  <c r="U417" i="3"/>
  <c r="P416" i="3" a="1"/>
  <c r="P416" i="3" s="1"/>
  <c r="Q417" i="3" l="1"/>
  <c r="O418" i="3"/>
  <c r="I418" i="3" a="1"/>
  <c r="I418" i="3" s="1"/>
  <c r="C418" i="3"/>
  <c r="F418" i="3" a="1"/>
  <c r="F418" i="3" s="1"/>
  <c r="N418" i="3" s="1"/>
  <c r="W418" i="3"/>
  <c r="V418" i="3"/>
  <c r="E418" i="3"/>
  <c r="B419" i="3"/>
  <c r="J418" i="3"/>
  <c r="H418" i="3"/>
  <c r="G418" i="3" a="1"/>
  <c r="G418" i="3" s="1"/>
  <c r="X418" i="3"/>
  <c r="D418" i="3"/>
  <c r="S418" i="3"/>
  <c r="P417" i="3" a="1"/>
  <c r="P417" i="3" s="1"/>
  <c r="T418" i="3" l="1"/>
  <c r="O419" i="3"/>
  <c r="G419" i="3" a="1"/>
  <c r="G419" i="3" s="1"/>
  <c r="B420" i="3"/>
  <c r="D419" i="3"/>
  <c r="S419" i="3"/>
  <c r="I419" i="3" a="1"/>
  <c r="I419" i="3" s="1"/>
  <c r="C419" i="3"/>
  <c r="F419" i="3" a="1"/>
  <c r="F419" i="3" s="1"/>
  <c r="U419" i="3" s="1"/>
  <c r="H419" i="3"/>
  <c r="V419" i="3"/>
  <c r="X419" i="3"/>
  <c r="W419" i="3"/>
  <c r="J419" i="3"/>
  <c r="E419" i="3"/>
  <c r="N419" i="3"/>
  <c r="U418" i="3"/>
  <c r="R418" i="3"/>
  <c r="P418" i="3" a="1"/>
  <c r="P418" i="3" s="1"/>
  <c r="Q418" i="3"/>
  <c r="T419" i="3" l="1"/>
  <c r="P420" i="3" a="1"/>
  <c r="P420" i="3" s="1"/>
  <c r="O420" i="3"/>
  <c r="G420" i="3" a="1"/>
  <c r="G420" i="3" s="1"/>
  <c r="B421" i="3"/>
  <c r="I420" i="3" a="1"/>
  <c r="I420" i="3" s="1"/>
  <c r="C420" i="3"/>
  <c r="J420" i="3"/>
  <c r="E420" i="3"/>
  <c r="D420" i="3"/>
  <c r="S420" i="3"/>
  <c r="X420" i="3"/>
  <c r="V420" i="3"/>
  <c r="H420" i="3"/>
  <c r="F420" i="3" a="1"/>
  <c r="F420" i="3" s="1"/>
  <c r="U420" i="3" s="1"/>
  <c r="N420" i="3"/>
  <c r="W420" i="3"/>
  <c r="R419" i="3"/>
  <c r="Q419" i="3"/>
  <c r="P419" i="3" a="1"/>
  <c r="P419" i="3" s="1"/>
  <c r="Q420" i="3" l="1"/>
  <c r="T420" i="3"/>
  <c r="O421" i="3"/>
  <c r="J421" i="3"/>
  <c r="H421" i="3"/>
  <c r="E421" i="3"/>
  <c r="V421" i="3"/>
  <c r="G421" i="3" a="1"/>
  <c r="G421" i="3" s="1"/>
  <c r="I421" i="3" a="1"/>
  <c r="I421" i="3" s="1"/>
  <c r="C421" i="3"/>
  <c r="F421" i="3" a="1"/>
  <c r="F421" i="3" s="1"/>
  <c r="T421" i="3" s="1"/>
  <c r="B422" i="3"/>
  <c r="W421" i="3"/>
  <c r="D421" i="3"/>
  <c r="X421" i="3"/>
  <c r="S421" i="3"/>
  <c r="R420" i="3"/>
  <c r="O422" i="3" l="1"/>
  <c r="P422" i="3" a="1"/>
  <c r="P422" i="3" s="1"/>
  <c r="E422" i="3"/>
  <c r="V422" i="3"/>
  <c r="B423" i="3"/>
  <c r="G422" i="3" a="1"/>
  <c r="G422" i="3" s="1"/>
  <c r="X422" i="3"/>
  <c r="S422" i="3"/>
  <c r="H422" i="3"/>
  <c r="D422" i="3"/>
  <c r="F422" i="3" a="1"/>
  <c r="F422" i="3" s="1"/>
  <c r="T422" i="3" s="1"/>
  <c r="W422" i="3"/>
  <c r="J422" i="3"/>
  <c r="I422" i="3" a="1"/>
  <c r="I422" i="3" s="1"/>
  <c r="C422" i="3"/>
  <c r="N422" i="3"/>
  <c r="R421" i="3"/>
  <c r="N421" i="3"/>
  <c r="U421" i="3"/>
  <c r="Q421" i="3"/>
  <c r="P421" i="3" a="1"/>
  <c r="P421" i="3" s="1"/>
  <c r="P423" i="3" l="1" a="1"/>
  <c r="P423" i="3" s="1"/>
  <c r="O423" i="3"/>
  <c r="C423" i="3"/>
  <c r="H423" i="3"/>
  <c r="Q423" i="3"/>
  <c r="D423" i="3"/>
  <c r="W423" i="3"/>
  <c r="F423" i="3" a="1"/>
  <c r="F423" i="3" s="1"/>
  <c r="U423" i="3" s="1"/>
  <c r="J423" i="3"/>
  <c r="V423" i="3"/>
  <c r="E423" i="3"/>
  <c r="T423" i="3"/>
  <c r="S423" i="3"/>
  <c r="B424" i="3"/>
  <c r="X423" i="3"/>
  <c r="I423" i="3" a="1"/>
  <c r="I423" i="3" s="1"/>
  <c r="G423" i="3" a="1"/>
  <c r="G423" i="3" s="1"/>
  <c r="N423" i="3"/>
  <c r="Q422" i="3"/>
  <c r="U422" i="3"/>
  <c r="R422" i="3"/>
  <c r="O424" i="3" l="1"/>
  <c r="V424" i="3"/>
  <c r="J424" i="3"/>
  <c r="W424" i="3"/>
  <c r="E424" i="3"/>
  <c r="H424" i="3"/>
  <c r="B425" i="3"/>
  <c r="R424" i="3" s="1"/>
  <c r="D424" i="3"/>
  <c r="X424" i="3"/>
  <c r="C424" i="3"/>
  <c r="G424" i="3" a="1"/>
  <c r="G424" i="3" s="1"/>
  <c r="S424" i="3"/>
  <c r="I424" i="3" a="1"/>
  <c r="I424" i="3" s="1"/>
  <c r="F424" i="3" a="1"/>
  <c r="F424" i="3" s="1"/>
  <c r="U424" i="3" s="1"/>
  <c r="R423" i="3"/>
  <c r="P424" i="3" l="1" a="1"/>
  <c r="P424" i="3" s="1"/>
  <c r="T424" i="3"/>
  <c r="N424" i="3"/>
  <c r="Q424" i="3"/>
  <c r="O425" i="3"/>
  <c r="R425" i="3"/>
  <c r="S425" i="3"/>
  <c r="I425" i="3" a="1"/>
  <c r="I425" i="3" s="1"/>
  <c r="F425" i="3" a="1"/>
  <c r="F425" i="3" s="1"/>
  <c r="T425" i="3" s="1"/>
  <c r="C425" i="3"/>
  <c r="W425" i="3"/>
  <c r="J425" i="3"/>
  <c r="H425" i="3"/>
  <c r="E425" i="3"/>
  <c r="V425" i="3"/>
  <c r="G425" i="3" a="1"/>
  <c r="G425" i="3" s="1"/>
  <c r="X425" i="3"/>
  <c r="B426" i="3"/>
  <c r="D425" i="3"/>
  <c r="N425" i="3"/>
  <c r="U425" i="3"/>
  <c r="O426" i="3" l="1"/>
  <c r="B427" i="3"/>
  <c r="G426" i="3" a="1"/>
  <c r="G426" i="3" s="1"/>
  <c r="D426" i="3"/>
  <c r="S426" i="3"/>
  <c r="I426" i="3" a="1"/>
  <c r="I426" i="3" s="1"/>
  <c r="E426" i="3"/>
  <c r="V426" i="3"/>
  <c r="X426" i="3"/>
  <c r="C426" i="3"/>
  <c r="F426" i="3" a="1"/>
  <c r="F426" i="3" s="1"/>
  <c r="T426" i="3" s="1"/>
  <c r="W426" i="3"/>
  <c r="J426" i="3"/>
  <c r="H426" i="3"/>
  <c r="P425" i="3" a="1"/>
  <c r="P425" i="3" s="1"/>
  <c r="Q425" i="3"/>
  <c r="U426" i="3" l="1"/>
  <c r="O427" i="3"/>
  <c r="T427" i="3"/>
  <c r="Q427" i="3"/>
  <c r="X427" i="3"/>
  <c r="S427" i="3"/>
  <c r="H427" i="3"/>
  <c r="V427" i="3"/>
  <c r="E427" i="3"/>
  <c r="G427" i="3" a="1"/>
  <c r="G427" i="3" s="1"/>
  <c r="D427" i="3"/>
  <c r="W427" i="3"/>
  <c r="B428" i="3"/>
  <c r="I427" i="3" a="1"/>
  <c r="I427" i="3" s="1"/>
  <c r="F427" i="3" a="1"/>
  <c r="F427" i="3" s="1"/>
  <c r="U427" i="3" s="1"/>
  <c r="C427" i="3"/>
  <c r="J427" i="3"/>
  <c r="N427" i="3"/>
  <c r="N426" i="3"/>
  <c r="Q426" i="3"/>
  <c r="R426" i="3"/>
  <c r="P426" i="3" a="1"/>
  <c r="P426" i="3" s="1"/>
  <c r="O428" i="3" l="1"/>
  <c r="F428" i="3" a="1"/>
  <c r="F428" i="3" s="1"/>
  <c r="U428" i="3" s="1"/>
  <c r="C428" i="3"/>
  <c r="Q428" i="3"/>
  <c r="D428" i="3"/>
  <c r="I428" i="3" a="1"/>
  <c r="I428" i="3" s="1"/>
  <c r="V428" i="3"/>
  <c r="J428" i="3"/>
  <c r="W428" i="3"/>
  <c r="G428" i="3" a="1"/>
  <c r="G428" i="3" s="1"/>
  <c r="B429" i="3"/>
  <c r="R428" i="3" s="1"/>
  <c r="N428" i="3"/>
  <c r="E428" i="3"/>
  <c r="H428" i="3"/>
  <c r="X428" i="3"/>
  <c r="S428" i="3"/>
  <c r="R427" i="3"/>
  <c r="P427" i="3" a="1"/>
  <c r="P427" i="3" s="1"/>
  <c r="P429" i="3" l="1" a="1"/>
  <c r="P429" i="3" s="1"/>
  <c r="O429" i="3"/>
  <c r="S429" i="3"/>
  <c r="I429" i="3" a="1"/>
  <c r="I429" i="3" s="1"/>
  <c r="C429" i="3"/>
  <c r="F429" i="3" a="1"/>
  <c r="F429" i="3" s="1"/>
  <c r="T429" i="3" s="1"/>
  <c r="W429" i="3"/>
  <c r="X429" i="3"/>
  <c r="J429" i="3"/>
  <c r="H429" i="3"/>
  <c r="E429" i="3"/>
  <c r="V429" i="3"/>
  <c r="B430" i="3"/>
  <c r="R429" i="3" s="1"/>
  <c r="G429" i="3" a="1"/>
  <c r="G429" i="3" s="1"/>
  <c r="D429" i="3"/>
  <c r="T428" i="3"/>
  <c r="P428" i="3" a="1"/>
  <c r="P428" i="3" s="1"/>
  <c r="N429" i="3" l="1"/>
  <c r="Q429" i="3"/>
  <c r="U429" i="3"/>
  <c r="O430" i="3"/>
  <c r="J430" i="3"/>
  <c r="H430" i="3"/>
  <c r="E430" i="3"/>
  <c r="V430" i="3"/>
  <c r="C430" i="3"/>
  <c r="F430" i="3" a="1"/>
  <c r="F430" i="3" s="1"/>
  <c r="T430" i="3" s="1"/>
  <c r="B431" i="3"/>
  <c r="D430" i="3"/>
  <c r="X430" i="3"/>
  <c r="G430" i="3" a="1"/>
  <c r="G430" i="3" s="1"/>
  <c r="I430" i="3" a="1"/>
  <c r="I430" i="3" s="1"/>
  <c r="W430" i="3"/>
  <c r="S430" i="3"/>
  <c r="Q430" i="3"/>
  <c r="U430" i="3" l="1"/>
  <c r="N430" i="3"/>
  <c r="O431" i="3"/>
  <c r="R431" i="3"/>
  <c r="X431" i="3"/>
  <c r="D431" i="3"/>
  <c r="I431" i="3" a="1"/>
  <c r="I431" i="3" s="1"/>
  <c r="S431" i="3"/>
  <c r="C431" i="3"/>
  <c r="W431" i="3"/>
  <c r="F431" i="3" a="1"/>
  <c r="F431" i="3" s="1"/>
  <c r="U431" i="3" s="1"/>
  <c r="J431" i="3"/>
  <c r="V431" i="3"/>
  <c r="E431" i="3"/>
  <c r="B432" i="3"/>
  <c r="H431" i="3"/>
  <c r="G431" i="3" a="1"/>
  <c r="G431" i="3" s="1"/>
  <c r="N431" i="3"/>
  <c r="R430" i="3"/>
  <c r="P430" i="3" a="1"/>
  <c r="P430" i="3" s="1"/>
  <c r="Q431" i="3" l="1"/>
  <c r="T431" i="3"/>
  <c r="O432" i="3"/>
  <c r="G432" i="3" a="1"/>
  <c r="G432" i="3" s="1"/>
  <c r="B433" i="3"/>
  <c r="Q432" i="3"/>
  <c r="D432" i="3"/>
  <c r="S432" i="3"/>
  <c r="X432" i="3"/>
  <c r="W432" i="3"/>
  <c r="H432" i="3"/>
  <c r="T432" i="3"/>
  <c r="I432" i="3" a="1"/>
  <c r="I432" i="3" s="1"/>
  <c r="V432" i="3"/>
  <c r="F432" i="3" a="1"/>
  <c r="F432" i="3" s="1"/>
  <c r="U432" i="3" s="1"/>
  <c r="C432" i="3"/>
  <c r="J432" i="3"/>
  <c r="E432" i="3"/>
  <c r="N432" i="3"/>
  <c r="P431" i="3" a="1"/>
  <c r="P431" i="3" s="1"/>
  <c r="O433" i="3" l="1"/>
  <c r="I433" i="3" a="1"/>
  <c r="I433" i="3" s="1"/>
  <c r="C433" i="3"/>
  <c r="W433" i="3"/>
  <c r="H433" i="3"/>
  <c r="E433" i="3"/>
  <c r="D433" i="3"/>
  <c r="F433" i="3" a="1"/>
  <c r="F433" i="3" s="1"/>
  <c r="T433" i="3" s="1"/>
  <c r="J433" i="3"/>
  <c r="V433" i="3"/>
  <c r="X433" i="3"/>
  <c r="S433" i="3"/>
  <c r="B434" i="3"/>
  <c r="R433" i="3" s="1"/>
  <c r="G433" i="3" a="1"/>
  <c r="G433" i="3" s="1"/>
  <c r="R432" i="3"/>
  <c r="P432" i="3" a="1"/>
  <c r="P432" i="3" s="1"/>
  <c r="U433" i="3" l="1"/>
  <c r="N433" i="3"/>
  <c r="Q433" i="3"/>
  <c r="O434" i="3"/>
  <c r="D434" i="3"/>
  <c r="G434" i="3" a="1"/>
  <c r="G434" i="3" s="1"/>
  <c r="X434" i="3"/>
  <c r="C434" i="3"/>
  <c r="S434" i="3"/>
  <c r="J434" i="3"/>
  <c r="W434" i="3"/>
  <c r="F434" i="3" a="1"/>
  <c r="F434" i="3" s="1"/>
  <c r="U434" i="3" s="1"/>
  <c r="B435" i="3"/>
  <c r="E434" i="3"/>
  <c r="H434" i="3"/>
  <c r="V434" i="3"/>
  <c r="I434" i="3" a="1"/>
  <c r="I434" i="3" s="1"/>
  <c r="P433" i="3" a="1"/>
  <c r="P433" i="3" s="1"/>
  <c r="O435" i="3" l="1"/>
  <c r="I435" i="3" a="1"/>
  <c r="I435" i="3" s="1"/>
  <c r="D435" i="3"/>
  <c r="C435" i="3"/>
  <c r="F435" i="3" a="1"/>
  <c r="F435" i="3" s="1"/>
  <c r="U435" i="3" s="1"/>
  <c r="H435" i="3"/>
  <c r="W435" i="3"/>
  <c r="J435" i="3"/>
  <c r="E435" i="3"/>
  <c r="V435" i="3"/>
  <c r="B436" i="3"/>
  <c r="G435" i="3" a="1"/>
  <c r="G435" i="3" s="1"/>
  <c r="X435" i="3"/>
  <c r="S435" i="3"/>
  <c r="R434" i="3"/>
  <c r="Q434" i="3"/>
  <c r="P434" i="3" a="1"/>
  <c r="P434" i="3" s="1"/>
  <c r="N434" i="3"/>
  <c r="T434" i="3"/>
  <c r="O436" i="3" l="1"/>
  <c r="S436" i="3"/>
  <c r="I436" i="3" a="1"/>
  <c r="I436" i="3" s="1"/>
  <c r="C436" i="3"/>
  <c r="W436" i="3"/>
  <c r="J436" i="3"/>
  <c r="H436" i="3"/>
  <c r="F436" i="3" a="1"/>
  <c r="F436" i="3" s="1"/>
  <c r="T436" i="3" s="1"/>
  <c r="G436" i="3" a="1"/>
  <c r="G436" i="3" s="1"/>
  <c r="X436" i="3"/>
  <c r="V436" i="3"/>
  <c r="E436" i="3"/>
  <c r="B437" i="3"/>
  <c r="R436" i="3" s="1"/>
  <c r="D436" i="3"/>
  <c r="T435" i="3"/>
  <c r="N435" i="3"/>
  <c r="Q435" i="3"/>
  <c r="R435" i="3"/>
  <c r="P435" i="3" a="1"/>
  <c r="P435" i="3" s="1"/>
  <c r="N436" i="3" l="1"/>
  <c r="Q436" i="3"/>
  <c r="U436" i="3"/>
  <c r="O437" i="3"/>
  <c r="X437" i="3"/>
  <c r="S437" i="3"/>
  <c r="I437" i="3" a="1"/>
  <c r="I437" i="3" s="1"/>
  <c r="W437" i="3"/>
  <c r="D437" i="3"/>
  <c r="C437" i="3"/>
  <c r="G437" i="3" a="1"/>
  <c r="G437" i="3" s="1"/>
  <c r="F437" i="3" a="1"/>
  <c r="F437" i="3" s="1"/>
  <c r="U437" i="3" s="1"/>
  <c r="H437" i="3"/>
  <c r="E437" i="3"/>
  <c r="V437" i="3"/>
  <c r="J437" i="3"/>
  <c r="B438" i="3"/>
  <c r="R437" i="3" s="1"/>
  <c r="P436" i="3" a="1"/>
  <c r="P436" i="3" s="1"/>
  <c r="T437" i="3" l="1"/>
  <c r="Q437" i="3"/>
  <c r="O438" i="3"/>
  <c r="C438" i="3"/>
  <c r="W438" i="3"/>
  <c r="F438" i="3" a="1"/>
  <c r="F438" i="3" s="1"/>
  <c r="Q438" i="3" s="1"/>
  <c r="V438" i="3"/>
  <c r="D438" i="3"/>
  <c r="J438" i="3"/>
  <c r="H438" i="3"/>
  <c r="E438" i="3"/>
  <c r="G438" i="3" a="1"/>
  <c r="G438" i="3" s="1"/>
  <c r="S438" i="3"/>
  <c r="B439" i="3"/>
  <c r="R438" i="3" s="1"/>
  <c r="X438" i="3"/>
  <c r="I438" i="3" a="1"/>
  <c r="I438" i="3" s="1"/>
  <c r="U438" i="3"/>
  <c r="N438" i="3"/>
  <c r="N437" i="3"/>
  <c r="P437" i="3" a="1"/>
  <c r="P437" i="3" s="1"/>
  <c r="O439" i="3" l="1"/>
  <c r="X439" i="3"/>
  <c r="I439" i="3" a="1"/>
  <c r="I439" i="3" s="1"/>
  <c r="C439" i="3"/>
  <c r="F439" i="3" a="1"/>
  <c r="F439" i="3" s="1"/>
  <c r="U439" i="3" s="1"/>
  <c r="E439" i="3"/>
  <c r="D439" i="3"/>
  <c r="H439" i="3"/>
  <c r="W439" i="3"/>
  <c r="J439" i="3"/>
  <c r="V439" i="3"/>
  <c r="B440" i="3"/>
  <c r="S439" i="3"/>
  <c r="G439" i="3" a="1"/>
  <c r="G439" i="3" s="1"/>
  <c r="P438" i="3" a="1"/>
  <c r="P438" i="3" s="1"/>
  <c r="T438" i="3"/>
  <c r="O440" i="3" l="1"/>
  <c r="J440" i="3"/>
  <c r="H440" i="3"/>
  <c r="G440" i="3" a="1"/>
  <c r="G440" i="3" s="1"/>
  <c r="W440" i="3"/>
  <c r="E440" i="3"/>
  <c r="V440" i="3"/>
  <c r="B441" i="3"/>
  <c r="R440" i="3" s="1"/>
  <c r="D440" i="3"/>
  <c r="X440" i="3"/>
  <c r="S440" i="3"/>
  <c r="I440" i="3" a="1"/>
  <c r="I440" i="3" s="1"/>
  <c r="C440" i="3"/>
  <c r="F440" i="3" a="1"/>
  <c r="F440" i="3" s="1"/>
  <c r="U440" i="3" s="1"/>
  <c r="N440" i="3"/>
  <c r="Q440" i="3"/>
  <c r="T440" i="3"/>
  <c r="N439" i="3"/>
  <c r="T439" i="3"/>
  <c r="R439" i="3"/>
  <c r="Q439" i="3"/>
  <c r="P439" i="3" a="1"/>
  <c r="P439" i="3" s="1"/>
  <c r="O441" i="3" l="1"/>
  <c r="J441" i="3"/>
  <c r="W441" i="3"/>
  <c r="T441" i="3"/>
  <c r="E441" i="3"/>
  <c r="H441" i="3"/>
  <c r="B442" i="3"/>
  <c r="R441" i="3" s="1"/>
  <c r="V441" i="3"/>
  <c r="Q441" i="3"/>
  <c r="U441" i="3"/>
  <c r="N441" i="3"/>
  <c r="C441" i="3"/>
  <c r="F441" i="3" a="1"/>
  <c r="F441" i="3" s="1"/>
  <c r="P441" i="3" s="1" a="1"/>
  <c r="P441" i="3" s="1"/>
  <c r="G441" i="3" a="1"/>
  <c r="G441" i="3" s="1"/>
  <c r="D441" i="3"/>
  <c r="S441" i="3"/>
  <c r="X441" i="3"/>
  <c r="I441" i="3" a="1"/>
  <c r="I441" i="3" s="1"/>
  <c r="P440" i="3" a="1"/>
  <c r="P440" i="3" s="1"/>
  <c r="O442" i="3" l="1"/>
  <c r="E442" i="3"/>
  <c r="V442" i="3"/>
  <c r="S442" i="3"/>
  <c r="B443" i="3"/>
  <c r="G442" i="3" a="1"/>
  <c r="G442" i="3" s="1"/>
  <c r="X442" i="3"/>
  <c r="I442" i="3" a="1"/>
  <c r="I442" i="3" s="1"/>
  <c r="C442" i="3"/>
  <c r="D442" i="3"/>
  <c r="F442" i="3" a="1"/>
  <c r="F442" i="3" s="1"/>
  <c r="T442" i="3" s="1"/>
  <c r="W442" i="3"/>
  <c r="J442" i="3"/>
  <c r="H442" i="3"/>
  <c r="O443" i="3" l="1"/>
  <c r="H443" i="3"/>
  <c r="F443" i="3" a="1"/>
  <c r="F443" i="3" s="1"/>
  <c r="P443" i="3" s="1" a="1"/>
  <c r="P443" i="3" s="1"/>
  <c r="V443" i="3"/>
  <c r="J443" i="3"/>
  <c r="N443" i="3"/>
  <c r="G443" i="3" a="1"/>
  <c r="G443" i="3" s="1"/>
  <c r="X443" i="3"/>
  <c r="I443" i="3" a="1"/>
  <c r="I443" i="3" s="1"/>
  <c r="D443" i="3"/>
  <c r="S443" i="3"/>
  <c r="E443" i="3"/>
  <c r="B444" i="3"/>
  <c r="R443" i="3" s="1"/>
  <c r="W443" i="3"/>
  <c r="C443" i="3"/>
  <c r="U443" i="3"/>
  <c r="Q442" i="3"/>
  <c r="U442" i="3"/>
  <c r="N442" i="3"/>
  <c r="R442" i="3"/>
  <c r="P442" i="3" a="1"/>
  <c r="P442" i="3" s="1"/>
  <c r="T443" i="3" l="1"/>
  <c r="Q443" i="3"/>
  <c r="O444" i="3"/>
  <c r="I444" i="3" a="1"/>
  <c r="I444" i="3" s="1"/>
  <c r="W444" i="3"/>
  <c r="V444" i="3"/>
  <c r="H444" i="3"/>
  <c r="F444" i="3" a="1"/>
  <c r="F444" i="3" s="1"/>
  <c r="U444" i="3" s="1"/>
  <c r="C444" i="3"/>
  <c r="J444" i="3"/>
  <c r="E444" i="3"/>
  <c r="D444" i="3"/>
  <c r="S444" i="3"/>
  <c r="G444" i="3" a="1"/>
  <c r="G444" i="3" s="1"/>
  <c r="B445" i="3"/>
  <c r="R444" i="3" s="1"/>
  <c r="X444" i="3"/>
  <c r="N444" i="3"/>
  <c r="Q444" i="3" l="1"/>
  <c r="T444" i="3"/>
  <c r="P444" i="3" a="1"/>
  <c r="P444" i="3" s="1"/>
  <c r="O445" i="3"/>
  <c r="E445" i="3"/>
  <c r="V445" i="3"/>
  <c r="I445" i="3" a="1"/>
  <c r="I445" i="3" s="1"/>
  <c r="W445" i="3"/>
  <c r="B446" i="3"/>
  <c r="R445" i="3" s="1"/>
  <c r="G445" i="3" a="1"/>
  <c r="G445" i="3" s="1"/>
  <c r="D445" i="3"/>
  <c r="S445" i="3"/>
  <c r="F445" i="3" a="1"/>
  <c r="F445" i="3" s="1"/>
  <c r="T445" i="3" s="1"/>
  <c r="J445" i="3"/>
  <c r="X445" i="3"/>
  <c r="H445" i="3"/>
  <c r="C445" i="3"/>
  <c r="Q445" i="3" l="1"/>
  <c r="U445" i="3"/>
  <c r="N445" i="3"/>
  <c r="O446" i="3"/>
  <c r="R446" i="3"/>
  <c r="D446" i="3"/>
  <c r="X446" i="3"/>
  <c r="S446" i="3"/>
  <c r="I446" i="3" a="1"/>
  <c r="I446" i="3" s="1"/>
  <c r="H446" i="3"/>
  <c r="V446" i="3"/>
  <c r="G446" i="3" a="1"/>
  <c r="G446" i="3" s="1"/>
  <c r="E446" i="3"/>
  <c r="B447" i="3"/>
  <c r="C446" i="3"/>
  <c r="F446" i="3" a="1"/>
  <c r="F446" i="3" s="1"/>
  <c r="U446" i="3" s="1"/>
  <c r="W446" i="3"/>
  <c r="J446" i="3"/>
  <c r="Q446" i="3"/>
  <c r="N446" i="3"/>
  <c r="T446" i="3"/>
  <c r="P445" i="3" a="1"/>
  <c r="P445" i="3" s="1"/>
  <c r="P446" i="3" l="1" a="1"/>
  <c r="P446" i="3" s="1"/>
  <c r="O447" i="3"/>
  <c r="V447" i="3"/>
  <c r="E447" i="3"/>
  <c r="G447" i="3" a="1"/>
  <c r="G447" i="3" s="1"/>
  <c r="B448" i="3"/>
  <c r="X447" i="3"/>
  <c r="D447" i="3"/>
  <c r="I447" i="3" a="1"/>
  <c r="I447" i="3" s="1"/>
  <c r="Q447" i="3"/>
  <c r="W447" i="3"/>
  <c r="J447" i="3"/>
  <c r="S447" i="3"/>
  <c r="C447" i="3"/>
  <c r="H447" i="3"/>
  <c r="F447" i="3" a="1"/>
  <c r="F447" i="3" s="1"/>
  <c r="N447" i="3" s="1"/>
  <c r="U447" i="3"/>
  <c r="O448" i="3" l="1"/>
  <c r="V448" i="3"/>
  <c r="J448" i="3"/>
  <c r="W448" i="3"/>
  <c r="G448" i="3" a="1"/>
  <c r="G448" i="3" s="1"/>
  <c r="E448" i="3"/>
  <c r="H448" i="3"/>
  <c r="I448" i="3" a="1"/>
  <c r="I448" i="3" s="1"/>
  <c r="C448" i="3"/>
  <c r="B449" i="3"/>
  <c r="R448" i="3" s="1"/>
  <c r="Q448" i="3"/>
  <c r="S448" i="3"/>
  <c r="D448" i="3"/>
  <c r="X448" i="3"/>
  <c r="F448" i="3" a="1"/>
  <c r="F448" i="3" s="1"/>
  <c r="U448" i="3" s="1"/>
  <c r="T447" i="3"/>
  <c r="R447" i="3"/>
  <c r="P447" i="3" a="1"/>
  <c r="P447" i="3" s="1"/>
  <c r="T448" i="3" l="1"/>
  <c r="O449" i="3"/>
  <c r="B450" i="3"/>
  <c r="G449" i="3" a="1"/>
  <c r="G449" i="3" s="1"/>
  <c r="E449" i="3"/>
  <c r="D449" i="3"/>
  <c r="X449" i="3"/>
  <c r="J449" i="3"/>
  <c r="S449" i="3"/>
  <c r="I449" i="3" a="1"/>
  <c r="I449" i="3" s="1"/>
  <c r="W449" i="3"/>
  <c r="H449" i="3"/>
  <c r="V449" i="3"/>
  <c r="C449" i="3"/>
  <c r="F449" i="3" a="1"/>
  <c r="F449" i="3" s="1"/>
  <c r="T449" i="3" s="1"/>
  <c r="Q449" i="3"/>
  <c r="N449" i="3"/>
  <c r="U449" i="3"/>
  <c r="N448" i="3"/>
  <c r="P448" i="3" a="1"/>
  <c r="P448" i="3" s="1"/>
  <c r="O450" i="3" l="1"/>
  <c r="E450" i="3"/>
  <c r="V450" i="3"/>
  <c r="G450" i="3" a="1"/>
  <c r="G450" i="3" s="1"/>
  <c r="H450" i="3"/>
  <c r="B451" i="3"/>
  <c r="R450" i="3" s="1"/>
  <c r="W450" i="3"/>
  <c r="J450" i="3"/>
  <c r="D450" i="3"/>
  <c r="X450" i="3"/>
  <c r="C450" i="3"/>
  <c r="S450" i="3"/>
  <c r="I450" i="3" a="1"/>
  <c r="I450" i="3" s="1"/>
  <c r="F450" i="3" a="1"/>
  <c r="F450" i="3" s="1"/>
  <c r="T450" i="3" s="1"/>
  <c r="R449" i="3"/>
  <c r="P449" i="3" a="1"/>
  <c r="P449" i="3" s="1"/>
  <c r="Q450" i="3" l="1"/>
  <c r="N450" i="3"/>
  <c r="U450" i="3"/>
  <c r="O451" i="3"/>
  <c r="I451" i="3" a="1"/>
  <c r="I451" i="3" s="1"/>
  <c r="S451" i="3"/>
  <c r="C451" i="3"/>
  <c r="F451" i="3" a="1"/>
  <c r="F451" i="3" s="1"/>
  <c r="U451" i="3" s="1"/>
  <c r="J451" i="3"/>
  <c r="V451" i="3"/>
  <c r="B452" i="3"/>
  <c r="R451" i="3" s="1"/>
  <c r="Q451" i="3"/>
  <c r="W451" i="3"/>
  <c r="H451" i="3"/>
  <c r="E451" i="3"/>
  <c r="G451" i="3" a="1"/>
  <c r="G451" i="3" s="1"/>
  <c r="T451" i="3"/>
  <c r="X451" i="3"/>
  <c r="D451" i="3"/>
  <c r="N451" i="3"/>
  <c r="P450" i="3" a="1"/>
  <c r="P450" i="3" s="1"/>
  <c r="O452" i="3" l="1"/>
  <c r="I452" i="3" a="1"/>
  <c r="I452" i="3" s="1"/>
  <c r="F452" i="3" a="1"/>
  <c r="F452" i="3" s="1"/>
  <c r="N452" i="3" s="1"/>
  <c r="C452" i="3"/>
  <c r="G452" i="3" a="1"/>
  <c r="G452" i="3" s="1"/>
  <c r="J452" i="3"/>
  <c r="V452" i="3"/>
  <c r="E452" i="3"/>
  <c r="B453" i="3"/>
  <c r="S452" i="3"/>
  <c r="W452" i="3"/>
  <c r="H452" i="3"/>
  <c r="D452" i="3"/>
  <c r="X452" i="3"/>
  <c r="P451" i="3" a="1"/>
  <c r="P451" i="3" s="1"/>
  <c r="U452" i="3" l="1"/>
  <c r="O453" i="3"/>
  <c r="R453" i="3"/>
  <c r="S453" i="3"/>
  <c r="I453" i="3" a="1"/>
  <c r="I453" i="3" s="1"/>
  <c r="F453" i="3" a="1"/>
  <c r="F453" i="3" s="1"/>
  <c r="T453" i="3" s="1"/>
  <c r="C453" i="3"/>
  <c r="W453" i="3"/>
  <c r="J453" i="3"/>
  <c r="D453" i="3"/>
  <c r="H453" i="3"/>
  <c r="E453" i="3"/>
  <c r="V453" i="3"/>
  <c r="B454" i="3"/>
  <c r="X453" i="3"/>
  <c r="G453" i="3" a="1"/>
  <c r="G453" i="3" s="1"/>
  <c r="U453" i="3"/>
  <c r="R452" i="3"/>
  <c r="T452" i="3"/>
  <c r="Q452" i="3"/>
  <c r="P452" i="3" a="1"/>
  <c r="P452" i="3" s="1"/>
  <c r="N453" i="3" l="1"/>
  <c r="Q453" i="3"/>
  <c r="P453" i="3" a="1"/>
  <c r="P453" i="3" s="1"/>
  <c r="O454" i="3"/>
  <c r="R454" i="3"/>
  <c r="J454" i="3"/>
  <c r="H454" i="3"/>
  <c r="E454" i="3"/>
  <c r="V454" i="3"/>
  <c r="B455" i="3"/>
  <c r="G454" i="3" a="1"/>
  <c r="G454" i="3" s="1"/>
  <c r="X454" i="3"/>
  <c r="S454" i="3"/>
  <c r="C454" i="3"/>
  <c r="F454" i="3" a="1"/>
  <c r="F454" i="3" s="1"/>
  <c r="T454" i="3" s="1"/>
  <c r="I454" i="3" a="1"/>
  <c r="I454" i="3" s="1"/>
  <c r="W454" i="3"/>
  <c r="D454" i="3"/>
  <c r="N454" i="3" l="1"/>
  <c r="Q454" i="3"/>
  <c r="P454" i="3" a="1"/>
  <c r="P454" i="3" s="1"/>
  <c r="O455" i="3"/>
  <c r="R455" i="3"/>
  <c r="V455" i="3"/>
  <c r="E455" i="3"/>
  <c r="G455" i="3" a="1"/>
  <c r="G455" i="3" s="1"/>
  <c r="B456" i="3"/>
  <c r="C455" i="3"/>
  <c r="H455" i="3"/>
  <c r="W455" i="3"/>
  <c r="J455" i="3"/>
  <c r="X455" i="3"/>
  <c r="D455" i="3"/>
  <c r="I455" i="3" a="1"/>
  <c r="I455" i="3" s="1"/>
  <c r="S455" i="3"/>
  <c r="F455" i="3" a="1"/>
  <c r="F455" i="3" s="1"/>
  <c r="U455" i="3" s="1"/>
  <c r="U454" i="3"/>
  <c r="Q455" i="3" l="1"/>
  <c r="P455" i="3" a="1"/>
  <c r="P455" i="3" s="1"/>
  <c r="T455" i="3"/>
  <c r="N455" i="3"/>
  <c r="P456" i="3" a="1"/>
  <c r="P456" i="3" s="1"/>
  <c r="O456" i="3"/>
  <c r="R456" i="3"/>
  <c r="G456" i="3" a="1"/>
  <c r="G456" i="3" s="1"/>
  <c r="B457" i="3"/>
  <c r="S456" i="3"/>
  <c r="H456" i="3"/>
  <c r="T456" i="3"/>
  <c r="X456" i="3"/>
  <c r="I456" i="3" a="1"/>
  <c r="I456" i="3" s="1"/>
  <c r="C456" i="3"/>
  <c r="D456" i="3"/>
  <c r="F456" i="3" a="1"/>
  <c r="F456" i="3" s="1"/>
  <c r="U456" i="3" s="1"/>
  <c r="W456" i="3"/>
  <c r="E456" i="3"/>
  <c r="V456" i="3"/>
  <c r="J456" i="3"/>
  <c r="Q456" i="3" l="1"/>
  <c r="N456" i="3"/>
  <c r="O457" i="3"/>
  <c r="R457" i="3"/>
  <c r="D457" i="3"/>
  <c r="J457" i="3"/>
  <c r="B458" i="3"/>
  <c r="X457" i="3"/>
  <c r="S457" i="3"/>
  <c r="I457" i="3" a="1"/>
  <c r="I457" i="3" s="1"/>
  <c r="F457" i="3" a="1"/>
  <c r="F457" i="3" s="1"/>
  <c r="T457" i="3" s="1"/>
  <c r="H457" i="3"/>
  <c r="E457" i="3"/>
  <c r="V457" i="3"/>
  <c r="C457" i="3"/>
  <c r="W457" i="3"/>
  <c r="G457" i="3" a="1"/>
  <c r="G457" i="3" s="1"/>
  <c r="U457" i="3" l="1"/>
  <c r="Q457" i="3"/>
  <c r="P457" i="3" a="1"/>
  <c r="P457" i="3" s="1"/>
  <c r="N457" i="3"/>
  <c r="O458" i="3"/>
  <c r="R458" i="3"/>
  <c r="X458" i="3"/>
  <c r="I458" i="3" a="1"/>
  <c r="I458" i="3" s="1"/>
  <c r="H458" i="3"/>
  <c r="C458" i="3"/>
  <c r="S458" i="3"/>
  <c r="B459" i="3"/>
  <c r="J458" i="3"/>
  <c r="W458" i="3"/>
  <c r="E458" i="3"/>
  <c r="F458" i="3" a="1"/>
  <c r="F458" i="3" s="1"/>
  <c r="U458" i="3" s="1"/>
  <c r="V458" i="3"/>
  <c r="G458" i="3" a="1"/>
  <c r="G458" i="3" s="1"/>
  <c r="D458" i="3"/>
  <c r="N458" i="3" l="1"/>
  <c r="P458" i="3" a="1"/>
  <c r="P458" i="3" s="1"/>
  <c r="Q458" i="3"/>
  <c r="P459" i="3" a="1"/>
  <c r="P459" i="3" s="1"/>
  <c r="O459" i="3"/>
  <c r="I459" i="3" a="1"/>
  <c r="I459" i="3" s="1"/>
  <c r="F459" i="3" a="1"/>
  <c r="F459" i="3" s="1"/>
  <c r="U459" i="3" s="1"/>
  <c r="C459" i="3"/>
  <c r="W459" i="3"/>
  <c r="J459" i="3"/>
  <c r="H459" i="3"/>
  <c r="E459" i="3"/>
  <c r="X459" i="3"/>
  <c r="V459" i="3"/>
  <c r="B460" i="3"/>
  <c r="R459" i="3" s="1"/>
  <c r="G459" i="3" a="1"/>
  <c r="G459" i="3" s="1"/>
  <c r="D459" i="3"/>
  <c r="S459" i="3"/>
  <c r="Q459" i="3"/>
  <c r="N459" i="3"/>
  <c r="T459" i="3"/>
  <c r="T458" i="3"/>
  <c r="O460" i="3" l="1"/>
  <c r="J460" i="3"/>
  <c r="W460" i="3"/>
  <c r="V460" i="3"/>
  <c r="E460" i="3"/>
  <c r="H460" i="3"/>
  <c r="G460" i="3" a="1"/>
  <c r="G460" i="3" s="1"/>
  <c r="B461" i="3"/>
  <c r="R460" i="3" s="1"/>
  <c r="X460" i="3"/>
  <c r="I460" i="3" a="1"/>
  <c r="I460" i="3" s="1"/>
  <c r="F460" i="3" a="1"/>
  <c r="F460" i="3" s="1"/>
  <c r="U460" i="3" s="1"/>
  <c r="Q460" i="3"/>
  <c r="D460" i="3"/>
  <c r="S460" i="3"/>
  <c r="C460" i="3"/>
  <c r="T460" i="3" l="1"/>
  <c r="N460" i="3"/>
  <c r="O461" i="3"/>
  <c r="R461" i="3"/>
  <c r="S461" i="3"/>
  <c r="I461" i="3" a="1"/>
  <c r="I461" i="3" s="1"/>
  <c r="F461" i="3" a="1"/>
  <c r="F461" i="3" s="1"/>
  <c r="T461" i="3" s="1"/>
  <c r="V461" i="3"/>
  <c r="G461" i="3" a="1"/>
  <c r="G461" i="3" s="1"/>
  <c r="C461" i="3"/>
  <c r="W461" i="3"/>
  <c r="J461" i="3"/>
  <c r="H461" i="3"/>
  <c r="E461" i="3"/>
  <c r="B462" i="3"/>
  <c r="X461" i="3"/>
  <c r="D461" i="3"/>
  <c r="P460" i="3" a="1"/>
  <c r="P460" i="3" s="1"/>
  <c r="U461" i="3" l="1"/>
  <c r="N461" i="3"/>
  <c r="Q461" i="3"/>
  <c r="P461" i="3" a="1"/>
  <c r="P461" i="3" s="1"/>
  <c r="O462" i="3"/>
  <c r="Q462" i="3"/>
  <c r="D462" i="3"/>
  <c r="G462" i="3" a="1"/>
  <c r="G462" i="3" s="1"/>
  <c r="X462" i="3"/>
  <c r="T462" i="3"/>
  <c r="I462" i="3" a="1"/>
  <c r="I462" i="3" s="1"/>
  <c r="C462" i="3"/>
  <c r="S462" i="3"/>
  <c r="J462" i="3"/>
  <c r="W462" i="3"/>
  <c r="F462" i="3" a="1"/>
  <c r="F462" i="3" s="1"/>
  <c r="U462" i="3" s="1"/>
  <c r="B463" i="3"/>
  <c r="R462" i="3" s="1"/>
  <c r="H462" i="3"/>
  <c r="V462" i="3"/>
  <c r="E462" i="3"/>
  <c r="P462" i="3" l="1" a="1"/>
  <c r="P462" i="3" s="1"/>
  <c r="O463" i="3"/>
  <c r="R463" i="3"/>
  <c r="X463" i="3"/>
  <c r="S463" i="3"/>
  <c r="I463" i="3" a="1"/>
  <c r="I463" i="3" s="1"/>
  <c r="C463" i="3"/>
  <c r="G463" i="3" a="1"/>
  <c r="G463" i="3" s="1"/>
  <c r="W463" i="3"/>
  <c r="J463" i="3"/>
  <c r="F463" i="3" a="1"/>
  <c r="F463" i="3" s="1"/>
  <c r="U463" i="3" s="1"/>
  <c r="D463" i="3"/>
  <c r="H463" i="3"/>
  <c r="E463" i="3"/>
  <c r="V463" i="3"/>
  <c r="B464" i="3"/>
  <c r="N462" i="3"/>
  <c r="N463" i="3" l="1"/>
  <c r="Q463" i="3"/>
  <c r="T463" i="3"/>
  <c r="O464" i="3"/>
  <c r="F464" i="3" a="1"/>
  <c r="F464" i="3" s="1"/>
  <c r="U464" i="3" s="1"/>
  <c r="C464" i="3"/>
  <c r="J464" i="3"/>
  <c r="H464" i="3"/>
  <c r="X464" i="3"/>
  <c r="W464" i="3"/>
  <c r="E464" i="3"/>
  <c r="S464" i="3"/>
  <c r="V464" i="3"/>
  <c r="I464" i="3" a="1"/>
  <c r="I464" i="3" s="1"/>
  <c r="G464" i="3" a="1"/>
  <c r="G464" i="3" s="1"/>
  <c r="B465" i="3"/>
  <c r="R464" i="3" s="1"/>
  <c r="D464" i="3"/>
  <c r="P463" i="3" a="1"/>
  <c r="P463" i="3" s="1"/>
  <c r="T464" i="3" l="1"/>
  <c r="Q464" i="3"/>
  <c r="P464" i="3" a="1"/>
  <c r="P464" i="3" s="1"/>
  <c r="O465" i="3"/>
  <c r="B466" i="3"/>
  <c r="R465" i="3" s="1"/>
  <c r="G465" i="3" a="1"/>
  <c r="G465" i="3" s="1"/>
  <c r="D465" i="3"/>
  <c r="X465" i="3"/>
  <c r="C465" i="3"/>
  <c r="W465" i="3"/>
  <c r="H465" i="3"/>
  <c r="E465" i="3"/>
  <c r="F465" i="3" a="1"/>
  <c r="F465" i="3" s="1"/>
  <c r="P465" i="3" s="1" a="1"/>
  <c r="P465" i="3" s="1"/>
  <c r="V465" i="3"/>
  <c r="S465" i="3"/>
  <c r="I465" i="3" a="1"/>
  <c r="I465" i="3" s="1"/>
  <c r="J465" i="3"/>
  <c r="U465" i="3"/>
  <c r="Q465" i="3"/>
  <c r="T465" i="3"/>
  <c r="N465" i="3"/>
  <c r="N464" i="3"/>
  <c r="O466" i="3" l="1"/>
  <c r="I466" i="3" a="1"/>
  <c r="I466" i="3" s="1"/>
  <c r="S466" i="3"/>
  <c r="C466" i="3"/>
  <c r="J466" i="3"/>
  <c r="D466" i="3"/>
  <c r="W466" i="3"/>
  <c r="F466" i="3" a="1"/>
  <c r="F466" i="3" s="1"/>
  <c r="Q466" i="3" s="1"/>
  <c r="H466" i="3"/>
  <c r="V466" i="3"/>
  <c r="G466" i="3" a="1"/>
  <c r="G466" i="3" s="1"/>
  <c r="T466" i="3"/>
  <c r="X466" i="3"/>
  <c r="E466" i="3"/>
  <c r="B467" i="3"/>
  <c r="N466" i="3"/>
  <c r="U466" i="3"/>
  <c r="O467" i="3" l="1"/>
  <c r="I467" i="3" a="1"/>
  <c r="I467" i="3" s="1"/>
  <c r="J467" i="3"/>
  <c r="H467" i="3"/>
  <c r="X467" i="3"/>
  <c r="S467" i="3"/>
  <c r="W467" i="3"/>
  <c r="G467" i="3" a="1"/>
  <c r="G467" i="3" s="1"/>
  <c r="V467" i="3"/>
  <c r="D467" i="3"/>
  <c r="C467" i="3"/>
  <c r="F467" i="3" a="1"/>
  <c r="F467" i="3" s="1"/>
  <c r="U467" i="3" s="1"/>
  <c r="E467" i="3"/>
  <c r="B468" i="3"/>
  <c r="R467" i="3" s="1"/>
  <c r="R466" i="3"/>
  <c r="P466" i="3" a="1"/>
  <c r="P466" i="3" s="1"/>
  <c r="T467" i="3" l="1"/>
  <c r="N467" i="3"/>
  <c r="Q467" i="3"/>
  <c r="O468" i="3"/>
  <c r="F468" i="3" a="1"/>
  <c r="F468" i="3" s="1"/>
  <c r="U468" i="3" s="1"/>
  <c r="C468" i="3"/>
  <c r="V468" i="3"/>
  <c r="J468" i="3"/>
  <c r="W468" i="3"/>
  <c r="B469" i="3"/>
  <c r="R468" i="3" s="1"/>
  <c r="X468" i="3"/>
  <c r="I468" i="3" a="1"/>
  <c r="I468" i="3" s="1"/>
  <c r="E468" i="3"/>
  <c r="H468" i="3"/>
  <c r="G468" i="3" a="1"/>
  <c r="G468" i="3" s="1"/>
  <c r="D468" i="3"/>
  <c r="S468" i="3"/>
  <c r="P467" i="3" a="1"/>
  <c r="P467" i="3" s="1"/>
  <c r="Q468" i="3" l="1"/>
  <c r="T468" i="3"/>
  <c r="P468" i="3" a="1"/>
  <c r="P468" i="3" s="1"/>
  <c r="N468" i="3"/>
  <c r="O469" i="3"/>
  <c r="F469" i="3" a="1"/>
  <c r="F469" i="3" s="1"/>
  <c r="T469" i="3" s="1"/>
  <c r="W469" i="3"/>
  <c r="J469" i="3"/>
  <c r="S469" i="3"/>
  <c r="H469" i="3"/>
  <c r="E469" i="3"/>
  <c r="V469" i="3"/>
  <c r="B470" i="3"/>
  <c r="R469" i="3" s="1"/>
  <c r="G469" i="3" a="1"/>
  <c r="G469" i="3" s="1"/>
  <c r="X469" i="3"/>
  <c r="D469" i="3"/>
  <c r="I469" i="3" a="1"/>
  <c r="I469" i="3" s="1"/>
  <c r="C469" i="3"/>
  <c r="U469" i="3" l="1"/>
  <c r="N469" i="3"/>
  <c r="P469" i="3" a="1"/>
  <c r="P469" i="3" s="1"/>
  <c r="O470" i="3"/>
  <c r="W470" i="3"/>
  <c r="X470" i="3"/>
  <c r="I470" i="3" a="1"/>
  <c r="I470" i="3" s="1"/>
  <c r="J470" i="3"/>
  <c r="H470" i="3"/>
  <c r="E470" i="3"/>
  <c r="B471" i="3"/>
  <c r="R470" i="3" s="1"/>
  <c r="G470" i="3" a="1"/>
  <c r="G470" i="3" s="1"/>
  <c r="V470" i="3"/>
  <c r="S470" i="3"/>
  <c r="F470" i="3" a="1"/>
  <c r="F470" i="3" s="1"/>
  <c r="U470" i="3" s="1"/>
  <c r="D470" i="3"/>
  <c r="C470" i="3"/>
  <c r="Q470" i="3"/>
  <c r="N470" i="3"/>
  <c r="T470" i="3"/>
  <c r="Q469" i="3"/>
  <c r="O471" i="3" l="1"/>
  <c r="R471" i="3"/>
  <c r="J471" i="3"/>
  <c r="E471" i="3"/>
  <c r="X471" i="3"/>
  <c r="B472" i="3"/>
  <c r="I471" i="3" a="1"/>
  <c r="I471" i="3" s="1"/>
  <c r="D471" i="3"/>
  <c r="G471" i="3" a="1"/>
  <c r="G471" i="3" s="1"/>
  <c r="V471" i="3"/>
  <c r="S471" i="3"/>
  <c r="C471" i="3"/>
  <c r="H471" i="3"/>
  <c r="F471" i="3" a="1"/>
  <c r="F471" i="3" s="1"/>
  <c r="P471" i="3" s="1" a="1"/>
  <c r="P471" i="3" s="1"/>
  <c r="W471" i="3"/>
  <c r="P470" i="3" a="1"/>
  <c r="P470" i="3" s="1"/>
  <c r="N471" i="3" l="1"/>
  <c r="Q471" i="3"/>
  <c r="U471" i="3"/>
  <c r="T471" i="3"/>
  <c r="O472" i="3"/>
  <c r="R472" i="3"/>
  <c r="G472" i="3" a="1"/>
  <c r="G472" i="3" s="1"/>
  <c r="B473" i="3"/>
  <c r="C472" i="3"/>
  <c r="X472" i="3"/>
  <c r="I472" i="3" a="1"/>
  <c r="I472" i="3" s="1"/>
  <c r="W472" i="3"/>
  <c r="V472" i="3"/>
  <c r="H472" i="3"/>
  <c r="D472" i="3"/>
  <c r="S472" i="3"/>
  <c r="F472" i="3" a="1"/>
  <c r="F472" i="3" s="1"/>
  <c r="U472" i="3" s="1"/>
  <c r="J472" i="3"/>
  <c r="E472" i="3"/>
  <c r="P472" i="3" l="1" a="1"/>
  <c r="P472" i="3" s="1"/>
  <c r="T472" i="3"/>
  <c r="Q472" i="3"/>
  <c r="N472" i="3"/>
  <c r="O473" i="3"/>
  <c r="B474" i="3"/>
  <c r="G473" i="3" a="1"/>
  <c r="G473" i="3" s="1"/>
  <c r="D473" i="3"/>
  <c r="X473" i="3"/>
  <c r="W473" i="3"/>
  <c r="J473" i="3"/>
  <c r="V473" i="3"/>
  <c r="S473" i="3"/>
  <c r="I473" i="3" a="1"/>
  <c r="I473" i="3" s="1"/>
  <c r="C473" i="3"/>
  <c r="F473" i="3" a="1"/>
  <c r="F473" i="3" s="1"/>
  <c r="T473" i="3" s="1"/>
  <c r="H473" i="3"/>
  <c r="E473" i="3"/>
  <c r="N473" i="3"/>
  <c r="U473" i="3"/>
  <c r="O474" i="3" l="1"/>
  <c r="G474" i="3" a="1"/>
  <c r="G474" i="3" s="1"/>
  <c r="X474" i="3"/>
  <c r="W474" i="3"/>
  <c r="D474" i="3"/>
  <c r="E474" i="3"/>
  <c r="F474" i="3" a="1"/>
  <c r="F474" i="3" s="1"/>
  <c r="U474" i="3" s="1"/>
  <c r="I474" i="3" a="1"/>
  <c r="I474" i="3" s="1"/>
  <c r="S474" i="3"/>
  <c r="V474" i="3"/>
  <c r="C474" i="3"/>
  <c r="J474" i="3"/>
  <c r="H474" i="3"/>
  <c r="B475" i="3"/>
  <c r="R474" i="3" s="1"/>
  <c r="P473" i="3" a="1"/>
  <c r="P473" i="3" s="1"/>
  <c r="R473" i="3"/>
  <c r="Q473" i="3"/>
  <c r="N474" i="3" l="1"/>
  <c r="T474" i="3"/>
  <c r="O475" i="3"/>
  <c r="W475" i="3"/>
  <c r="J475" i="3"/>
  <c r="B476" i="3"/>
  <c r="R475" i="3" s="1"/>
  <c r="X475" i="3"/>
  <c r="I475" i="3" a="1"/>
  <c r="I475" i="3" s="1"/>
  <c r="C475" i="3"/>
  <c r="H475" i="3"/>
  <c r="E475" i="3"/>
  <c r="V475" i="3"/>
  <c r="G475" i="3" a="1"/>
  <c r="G475" i="3" s="1"/>
  <c r="D475" i="3"/>
  <c r="S475" i="3"/>
  <c r="F475" i="3" a="1"/>
  <c r="F475" i="3" s="1"/>
  <c r="U475" i="3" s="1"/>
  <c r="T475" i="3"/>
  <c r="Q474" i="3"/>
  <c r="P474" i="3" a="1"/>
  <c r="P474" i="3" s="1"/>
  <c r="N475" i="3" l="1"/>
  <c r="P475" i="3" a="1"/>
  <c r="P475" i="3" s="1"/>
  <c r="O476" i="3"/>
  <c r="V476" i="3"/>
  <c r="F476" i="3" a="1"/>
  <c r="F476" i="3" s="1"/>
  <c r="U476" i="3" s="1"/>
  <c r="C476" i="3"/>
  <c r="J476" i="3"/>
  <c r="W476" i="3"/>
  <c r="E476" i="3"/>
  <c r="H476" i="3"/>
  <c r="B477" i="3"/>
  <c r="R476" i="3" s="1"/>
  <c r="D476" i="3"/>
  <c r="S476" i="3"/>
  <c r="G476" i="3" a="1"/>
  <c r="G476" i="3" s="1"/>
  <c r="I476" i="3" a="1"/>
  <c r="I476" i="3" s="1"/>
  <c r="X476" i="3"/>
  <c r="Q475" i="3"/>
  <c r="Q476" i="3" l="1"/>
  <c r="T476" i="3"/>
  <c r="N476" i="3"/>
  <c r="P476" i="3" a="1"/>
  <c r="P476" i="3" s="1"/>
  <c r="P477" i="3" a="1"/>
  <c r="P477" i="3" s="1"/>
  <c r="O477" i="3"/>
  <c r="D477" i="3"/>
  <c r="S477" i="3"/>
  <c r="I477" i="3" a="1"/>
  <c r="I477" i="3" s="1"/>
  <c r="C477" i="3"/>
  <c r="W477" i="3"/>
  <c r="H477" i="3"/>
  <c r="E477" i="3"/>
  <c r="X477" i="3"/>
  <c r="F477" i="3" a="1"/>
  <c r="F477" i="3" s="1"/>
  <c r="T477" i="3" s="1"/>
  <c r="V477" i="3"/>
  <c r="B478" i="3"/>
  <c r="R477" i="3" s="1"/>
  <c r="G477" i="3" a="1"/>
  <c r="G477" i="3" s="1"/>
  <c r="J477" i="3"/>
  <c r="U477" i="3"/>
  <c r="N477" i="3"/>
  <c r="O478" i="3" l="1"/>
  <c r="W478" i="3"/>
  <c r="F478" i="3" a="1"/>
  <c r="F478" i="3" s="1"/>
  <c r="T478" i="3" s="1"/>
  <c r="J478" i="3"/>
  <c r="H478" i="3"/>
  <c r="E478" i="3"/>
  <c r="V478" i="3"/>
  <c r="B479" i="3"/>
  <c r="R478" i="3" s="1"/>
  <c r="S478" i="3"/>
  <c r="D478" i="3"/>
  <c r="C478" i="3"/>
  <c r="X478" i="3"/>
  <c r="G478" i="3" a="1"/>
  <c r="G478" i="3" s="1"/>
  <c r="I478" i="3" a="1"/>
  <c r="I478" i="3" s="1"/>
  <c r="Q477" i="3"/>
  <c r="Q478" i="3" l="1"/>
  <c r="N478" i="3"/>
  <c r="O479" i="3"/>
  <c r="G479" i="3" a="1"/>
  <c r="G479" i="3" s="1"/>
  <c r="B480" i="3"/>
  <c r="R479" i="3" s="1"/>
  <c r="Q479" i="3"/>
  <c r="I479" i="3" a="1"/>
  <c r="I479" i="3" s="1"/>
  <c r="E479" i="3"/>
  <c r="D479" i="3"/>
  <c r="S479" i="3"/>
  <c r="C479" i="3"/>
  <c r="F479" i="3" a="1"/>
  <c r="F479" i="3" s="1"/>
  <c r="U479" i="3" s="1"/>
  <c r="X479" i="3"/>
  <c r="W479" i="3"/>
  <c r="V479" i="3"/>
  <c r="J479" i="3"/>
  <c r="H479" i="3"/>
  <c r="N479" i="3"/>
  <c r="U478" i="3"/>
  <c r="P478" i="3" a="1"/>
  <c r="P478" i="3" s="1"/>
  <c r="O480" i="3" l="1"/>
  <c r="V480" i="3"/>
  <c r="E480" i="3"/>
  <c r="H480" i="3"/>
  <c r="G480" i="3" a="1"/>
  <c r="G480" i="3" s="1"/>
  <c r="C480" i="3"/>
  <c r="W480" i="3"/>
  <c r="B481" i="3"/>
  <c r="S480" i="3"/>
  <c r="Q480" i="3"/>
  <c r="X480" i="3"/>
  <c r="D480" i="3"/>
  <c r="I480" i="3" a="1"/>
  <c r="I480" i="3" s="1"/>
  <c r="F480" i="3" a="1"/>
  <c r="F480" i="3" s="1"/>
  <c r="N480" i="3" s="1"/>
  <c r="J480" i="3"/>
  <c r="U480" i="3"/>
  <c r="T479" i="3"/>
  <c r="P479" i="3" a="1"/>
  <c r="P479" i="3" s="1"/>
  <c r="T480" i="3" l="1"/>
  <c r="O481" i="3"/>
  <c r="B482" i="3"/>
  <c r="G481" i="3" a="1"/>
  <c r="G481" i="3" s="1"/>
  <c r="X481" i="3"/>
  <c r="W481" i="3"/>
  <c r="J481" i="3"/>
  <c r="D481" i="3"/>
  <c r="I481" i="3" a="1"/>
  <c r="I481" i="3" s="1"/>
  <c r="V481" i="3"/>
  <c r="S481" i="3"/>
  <c r="C481" i="3"/>
  <c r="F481" i="3" a="1"/>
  <c r="F481" i="3" s="1"/>
  <c r="T481" i="3" s="1"/>
  <c r="H481" i="3"/>
  <c r="E481" i="3"/>
  <c r="N481" i="3"/>
  <c r="U481" i="3"/>
  <c r="Q481" i="3"/>
  <c r="R480" i="3"/>
  <c r="P480" i="3" a="1"/>
  <c r="P480" i="3" s="1"/>
  <c r="O482" i="3" l="1"/>
  <c r="D482" i="3"/>
  <c r="E482" i="3"/>
  <c r="X482" i="3"/>
  <c r="G482" i="3" a="1"/>
  <c r="G482" i="3" s="1"/>
  <c r="I482" i="3" a="1"/>
  <c r="I482" i="3" s="1"/>
  <c r="S482" i="3"/>
  <c r="C482" i="3"/>
  <c r="J482" i="3"/>
  <c r="W482" i="3"/>
  <c r="H482" i="3"/>
  <c r="V482" i="3"/>
  <c r="F482" i="3" a="1"/>
  <c r="F482" i="3" s="1"/>
  <c r="P482" i="3" s="1" a="1"/>
  <c r="P482" i="3" s="1"/>
  <c r="B483" i="3"/>
  <c r="R481" i="3"/>
  <c r="P481" i="3" a="1"/>
  <c r="P481" i="3" s="1"/>
  <c r="O483" i="3" l="1"/>
  <c r="X483" i="3"/>
  <c r="S483" i="3"/>
  <c r="F483" i="3" a="1"/>
  <c r="F483" i="3" s="1"/>
  <c r="U483" i="3" s="1"/>
  <c r="I483" i="3" a="1"/>
  <c r="I483" i="3" s="1"/>
  <c r="C483" i="3"/>
  <c r="J483" i="3"/>
  <c r="G483" i="3" a="1"/>
  <c r="G483" i="3" s="1"/>
  <c r="W483" i="3"/>
  <c r="D483" i="3"/>
  <c r="H483" i="3"/>
  <c r="E483" i="3"/>
  <c r="V483" i="3"/>
  <c r="B484" i="3"/>
  <c r="R483" i="3" s="1"/>
  <c r="T482" i="3"/>
  <c r="U482" i="3"/>
  <c r="Q482" i="3"/>
  <c r="N482" i="3"/>
  <c r="R482" i="3"/>
  <c r="N483" i="3" l="1"/>
  <c r="T483" i="3"/>
  <c r="Q483" i="3"/>
  <c r="O484" i="3"/>
  <c r="I484" i="3" a="1"/>
  <c r="I484" i="3" s="1"/>
  <c r="F484" i="3" a="1"/>
  <c r="F484" i="3" s="1"/>
  <c r="Q484" i="3" s="1"/>
  <c r="E484" i="3"/>
  <c r="C484" i="3"/>
  <c r="T484" i="3"/>
  <c r="D484" i="3"/>
  <c r="J484" i="3"/>
  <c r="W484" i="3"/>
  <c r="V484" i="3"/>
  <c r="H484" i="3"/>
  <c r="G484" i="3" a="1"/>
  <c r="G484" i="3" s="1"/>
  <c r="B485" i="3"/>
  <c r="R484" i="3" s="1"/>
  <c r="S484" i="3"/>
  <c r="X484" i="3"/>
  <c r="N484" i="3"/>
  <c r="U484" i="3"/>
  <c r="P483" i="3" a="1"/>
  <c r="P483" i="3" s="1"/>
  <c r="O485" i="3" l="1"/>
  <c r="E485" i="3"/>
  <c r="V485" i="3"/>
  <c r="C485" i="3"/>
  <c r="B486" i="3"/>
  <c r="G485" i="3" a="1"/>
  <c r="G485" i="3" s="1"/>
  <c r="F485" i="3" a="1"/>
  <c r="F485" i="3" s="1"/>
  <c r="N485" i="3" s="1"/>
  <c r="D485" i="3"/>
  <c r="X485" i="3"/>
  <c r="W485" i="3"/>
  <c r="S485" i="3"/>
  <c r="I485" i="3" a="1"/>
  <c r="I485" i="3" s="1"/>
  <c r="H485" i="3"/>
  <c r="J485" i="3"/>
  <c r="U485" i="3"/>
  <c r="Q485" i="3"/>
  <c r="T485" i="3"/>
  <c r="P484" i="3" a="1"/>
  <c r="P484" i="3" s="1"/>
  <c r="O486" i="3" l="1"/>
  <c r="D486" i="3"/>
  <c r="N486" i="3"/>
  <c r="X486" i="3"/>
  <c r="W486" i="3"/>
  <c r="H486" i="3"/>
  <c r="F486" i="3" a="1"/>
  <c r="F486" i="3" s="1"/>
  <c r="P486" i="3" s="1" a="1"/>
  <c r="P486" i="3" s="1"/>
  <c r="G486" i="3" a="1"/>
  <c r="G486" i="3" s="1"/>
  <c r="I486" i="3" a="1"/>
  <c r="I486" i="3" s="1"/>
  <c r="T486" i="3"/>
  <c r="C486" i="3"/>
  <c r="J486" i="3"/>
  <c r="E486" i="3"/>
  <c r="V486" i="3"/>
  <c r="Q486" i="3"/>
  <c r="S486" i="3"/>
  <c r="B487" i="3"/>
  <c r="R486" i="3" s="1"/>
  <c r="U486" i="3"/>
  <c r="R485" i="3"/>
  <c r="P485" i="3" a="1"/>
  <c r="P485" i="3" s="1"/>
  <c r="O487" i="3" l="1"/>
  <c r="C487" i="3"/>
  <c r="F487" i="3" a="1"/>
  <c r="F487" i="3" s="1"/>
  <c r="U487" i="3" s="1"/>
  <c r="W487" i="3"/>
  <c r="H487" i="3"/>
  <c r="E487" i="3"/>
  <c r="J487" i="3"/>
  <c r="G487" i="3" a="1"/>
  <c r="G487" i="3" s="1"/>
  <c r="D487" i="3"/>
  <c r="I487" i="3" a="1"/>
  <c r="I487" i="3" s="1"/>
  <c r="V487" i="3"/>
  <c r="B488" i="3"/>
  <c r="X487" i="3"/>
  <c r="S487" i="3"/>
  <c r="O488" i="3" l="1"/>
  <c r="F488" i="3" a="1"/>
  <c r="F488" i="3" s="1"/>
  <c r="T488" i="3" s="1"/>
  <c r="W488" i="3"/>
  <c r="J488" i="3"/>
  <c r="H488" i="3"/>
  <c r="B489" i="3"/>
  <c r="G488" i="3" a="1"/>
  <c r="G488" i="3" s="1"/>
  <c r="I488" i="3" a="1"/>
  <c r="I488" i="3" s="1"/>
  <c r="E488" i="3"/>
  <c r="V488" i="3"/>
  <c r="D488" i="3"/>
  <c r="X488" i="3"/>
  <c r="S488" i="3"/>
  <c r="C488" i="3"/>
  <c r="U488" i="3"/>
  <c r="Q488" i="3"/>
  <c r="N488" i="3"/>
  <c r="Q487" i="3"/>
  <c r="N487" i="3"/>
  <c r="R487" i="3"/>
  <c r="T487" i="3"/>
  <c r="P487" i="3" a="1"/>
  <c r="P487" i="3" s="1"/>
  <c r="O489" i="3" l="1"/>
  <c r="E489" i="3"/>
  <c r="H489" i="3"/>
  <c r="B490" i="3"/>
  <c r="V489" i="3"/>
  <c r="T489" i="3"/>
  <c r="G489" i="3" a="1"/>
  <c r="G489" i="3" s="1"/>
  <c r="S489" i="3"/>
  <c r="D489" i="3"/>
  <c r="X489" i="3"/>
  <c r="I489" i="3" a="1"/>
  <c r="I489" i="3" s="1"/>
  <c r="F489" i="3" a="1"/>
  <c r="F489" i="3" s="1"/>
  <c r="N489" i="3" s="1"/>
  <c r="C489" i="3"/>
  <c r="W489" i="3"/>
  <c r="J489" i="3"/>
  <c r="R488" i="3"/>
  <c r="P488" i="3" a="1"/>
  <c r="P488" i="3" s="1"/>
  <c r="O490" i="3" l="1"/>
  <c r="J490" i="3"/>
  <c r="H490" i="3"/>
  <c r="I490" i="3" a="1"/>
  <c r="I490" i="3" s="1"/>
  <c r="E490" i="3"/>
  <c r="V490" i="3"/>
  <c r="D490" i="3"/>
  <c r="S490" i="3"/>
  <c r="F490" i="3" a="1"/>
  <c r="F490" i="3" s="1"/>
  <c r="T490" i="3" s="1"/>
  <c r="B491" i="3"/>
  <c r="G490" i="3" a="1"/>
  <c r="G490" i="3" s="1"/>
  <c r="X490" i="3"/>
  <c r="C490" i="3"/>
  <c r="W490" i="3"/>
  <c r="U490" i="3"/>
  <c r="R489" i="3"/>
  <c r="U489" i="3"/>
  <c r="Q489" i="3"/>
  <c r="P489" i="3" a="1"/>
  <c r="P489" i="3" s="1"/>
  <c r="O491" i="3" l="1"/>
  <c r="J491" i="3"/>
  <c r="E491" i="3"/>
  <c r="G491" i="3" a="1"/>
  <c r="G491" i="3" s="1"/>
  <c r="C491" i="3"/>
  <c r="S491" i="3"/>
  <c r="X491" i="3"/>
  <c r="B492" i="3"/>
  <c r="I491" i="3" a="1"/>
  <c r="I491" i="3" s="1"/>
  <c r="D491" i="3"/>
  <c r="W491" i="3"/>
  <c r="H491" i="3"/>
  <c r="V491" i="3"/>
  <c r="F491" i="3" a="1"/>
  <c r="F491" i="3" s="1"/>
  <c r="P491" i="3" s="1" a="1"/>
  <c r="P491" i="3" s="1"/>
  <c r="Q490" i="3"/>
  <c r="N490" i="3"/>
  <c r="R490" i="3"/>
  <c r="P490" i="3" a="1"/>
  <c r="P490" i="3" s="1"/>
  <c r="O492" i="3" l="1"/>
  <c r="I492" i="3" a="1"/>
  <c r="I492" i="3" s="1"/>
  <c r="F492" i="3" a="1"/>
  <c r="F492" i="3" s="1"/>
  <c r="U492" i="3" s="1"/>
  <c r="C492" i="3"/>
  <c r="V492" i="3"/>
  <c r="J492" i="3"/>
  <c r="W492" i="3"/>
  <c r="E492" i="3"/>
  <c r="H492" i="3"/>
  <c r="B493" i="3"/>
  <c r="R492" i="3" s="1"/>
  <c r="T492" i="3"/>
  <c r="D492" i="3"/>
  <c r="S492" i="3"/>
  <c r="G492" i="3" a="1"/>
  <c r="G492" i="3" s="1"/>
  <c r="X492" i="3"/>
  <c r="U491" i="3"/>
  <c r="T491" i="3"/>
  <c r="N491" i="3"/>
  <c r="R491" i="3"/>
  <c r="Q491" i="3"/>
  <c r="Q492" i="3" l="1"/>
  <c r="N492" i="3"/>
  <c r="O493" i="3"/>
  <c r="B494" i="3"/>
  <c r="G493" i="3" a="1"/>
  <c r="G493" i="3" s="1"/>
  <c r="S493" i="3"/>
  <c r="W493" i="3"/>
  <c r="E493" i="3"/>
  <c r="D493" i="3"/>
  <c r="I493" i="3" a="1"/>
  <c r="I493" i="3" s="1"/>
  <c r="C493" i="3"/>
  <c r="F493" i="3" a="1"/>
  <c r="F493" i="3" s="1"/>
  <c r="T493" i="3" s="1"/>
  <c r="X493" i="3"/>
  <c r="H493" i="3"/>
  <c r="J493" i="3"/>
  <c r="V493" i="3"/>
  <c r="P492" i="3" a="1"/>
  <c r="P492" i="3" s="1"/>
  <c r="O494" i="3" l="1"/>
  <c r="E494" i="3"/>
  <c r="V494" i="3"/>
  <c r="B495" i="3"/>
  <c r="G494" i="3" a="1"/>
  <c r="G494" i="3" s="1"/>
  <c r="X494" i="3"/>
  <c r="H494" i="3"/>
  <c r="D494" i="3"/>
  <c r="S494" i="3"/>
  <c r="I494" i="3" a="1"/>
  <c r="I494" i="3" s="1"/>
  <c r="F494" i="3" a="1"/>
  <c r="F494" i="3" s="1"/>
  <c r="T494" i="3" s="1"/>
  <c r="C494" i="3"/>
  <c r="W494" i="3"/>
  <c r="J494" i="3"/>
  <c r="N493" i="3"/>
  <c r="R493" i="3"/>
  <c r="U493" i="3"/>
  <c r="P493" i="3" a="1"/>
  <c r="P493" i="3" s="1"/>
  <c r="Q493" i="3"/>
  <c r="O495" i="3" l="1"/>
  <c r="V495" i="3"/>
  <c r="F495" i="3" a="1"/>
  <c r="F495" i="3" s="1"/>
  <c r="P495" i="3" s="1" a="1"/>
  <c r="P495" i="3" s="1"/>
  <c r="J495" i="3"/>
  <c r="E495" i="3"/>
  <c r="X495" i="3"/>
  <c r="D495" i="3"/>
  <c r="W495" i="3"/>
  <c r="B496" i="3"/>
  <c r="R495" i="3" s="1"/>
  <c r="I495" i="3" a="1"/>
  <c r="I495" i="3" s="1"/>
  <c r="G495" i="3" a="1"/>
  <c r="G495" i="3" s="1"/>
  <c r="C495" i="3"/>
  <c r="S495" i="3"/>
  <c r="H495" i="3"/>
  <c r="U494" i="3"/>
  <c r="N494" i="3"/>
  <c r="R494" i="3"/>
  <c r="Q494" i="3"/>
  <c r="P494" i="3" a="1"/>
  <c r="P494" i="3" s="1"/>
  <c r="Q495" i="3" l="1"/>
  <c r="N495" i="3"/>
  <c r="O496" i="3"/>
  <c r="D496" i="3"/>
  <c r="S496" i="3"/>
  <c r="X496" i="3"/>
  <c r="I496" i="3" a="1"/>
  <c r="I496" i="3" s="1"/>
  <c r="C496" i="3"/>
  <c r="J496" i="3"/>
  <c r="W496" i="3"/>
  <c r="E496" i="3"/>
  <c r="B497" i="3"/>
  <c r="R496" i="3" s="1"/>
  <c r="V496" i="3"/>
  <c r="H496" i="3"/>
  <c r="G496" i="3" a="1"/>
  <c r="G496" i="3" s="1"/>
  <c r="F496" i="3" a="1"/>
  <c r="F496" i="3" s="1"/>
  <c r="U496" i="3" s="1"/>
  <c r="T495" i="3"/>
  <c r="U495" i="3"/>
  <c r="N496" i="3" l="1"/>
  <c r="Q496" i="3"/>
  <c r="P496" i="3" a="1"/>
  <c r="P496" i="3" s="1"/>
  <c r="O497" i="3"/>
  <c r="B498" i="3"/>
  <c r="G497" i="3" a="1"/>
  <c r="G497" i="3" s="1"/>
  <c r="D497" i="3"/>
  <c r="X497" i="3"/>
  <c r="I497" i="3" a="1"/>
  <c r="I497" i="3" s="1"/>
  <c r="W497" i="3"/>
  <c r="H497" i="3"/>
  <c r="S497" i="3"/>
  <c r="C497" i="3"/>
  <c r="J497" i="3"/>
  <c r="V497" i="3"/>
  <c r="F497" i="3" a="1"/>
  <c r="F497" i="3" s="1"/>
  <c r="T497" i="3" s="1"/>
  <c r="E497" i="3"/>
  <c r="N497" i="3"/>
  <c r="T496" i="3"/>
  <c r="O498" i="3" l="1"/>
  <c r="E498" i="3"/>
  <c r="V498" i="3"/>
  <c r="F498" i="3" a="1"/>
  <c r="F498" i="3" s="1"/>
  <c r="T498" i="3" s="1"/>
  <c r="J498" i="3"/>
  <c r="B499" i="3"/>
  <c r="G498" i="3" a="1"/>
  <c r="G498" i="3" s="1"/>
  <c r="D498" i="3"/>
  <c r="I498" i="3" a="1"/>
  <c r="I498" i="3" s="1"/>
  <c r="X498" i="3"/>
  <c r="S498" i="3"/>
  <c r="W498" i="3"/>
  <c r="H498" i="3"/>
  <c r="C498" i="3"/>
  <c r="U497" i="3"/>
  <c r="Q497" i="3"/>
  <c r="R497" i="3"/>
  <c r="P497" i="3" a="1"/>
  <c r="P497" i="3" s="1"/>
  <c r="P499" i="3" l="1" a="1"/>
  <c r="P499" i="3" s="1"/>
  <c r="O499" i="3"/>
  <c r="H499" i="3"/>
  <c r="J499" i="3"/>
  <c r="I499" i="3" a="1"/>
  <c r="I499" i="3" s="1"/>
  <c r="S499" i="3"/>
  <c r="V499" i="3"/>
  <c r="E499" i="3"/>
  <c r="C499" i="3"/>
  <c r="W499" i="3"/>
  <c r="F499" i="3" a="1"/>
  <c r="F499" i="3" s="1"/>
  <c r="N499" i="3" s="1"/>
  <c r="G499" i="3" a="1"/>
  <c r="G499" i="3" s="1"/>
  <c r="B500" i="3"/>
  <c r="T499" i="3"/>
  <c r="X499" i="3"/>
  <c r="D499" i="3"/>
  <c r="Q498" i="3"/>
  <c r="R498" i="3"/>
  <c r="U498" i="3"/>
  <c r="N498" i="3"/>
  <c r="P498" i="3" a="1"/>
  <c r="P498" i="3" s="1"/>
  <c r="O500" i="3" l="1"/>
  <c r="C500" i="3"/>
  <c r="F500" i="3" a="1"/>
  <c r="F500" i="3" s="1"/>
  <c r="T500" i="3" s="1"/>
  <c r="E500" i="3"/>
  <c r="B501" i="3"/>
  <c r="S500" i="3"/>
  <c r="I500" i="3" a="1"/>
  <c r="I500" i="3" s="1"/>
  <c r="W500" i="3"/>
  <c r="D500" i="3"/>
  <c r="J500" i="3"/>
  <c r="H500" i="3"/>
  <c r="V500" i="3"/>
  <c r="G500" i="3" a="1"/>
  <c r="G500" i="3" s="1"/>
  <c r="X500" i="3"/>
  <c r="N500" i="3"/>
  <c r="Q500" i="3"/>
  <c r="U499" i="3"/>
  <c r="Q499" i="3"/>
  <c r="R499" i="3"/>
  <c r="O501" i="3" l="1"/>
  <c r="J501" i="3"/>
  <c r="H501" i="3"/>
  <c r="B502" i="3"/>
  <c r="E501" i="3"/>
  <c r="V501" i="3"/>
  <c r="G501" i="3" a="1"/>
  <c r="G501" i="3" s="1"/>
  <c r="S501" i="3"/>
  <c r="I501" i="3" a="1"/>
  <c r="I501" i="3" s="1"/>
  <c r="C501" i="3"/>
  <c r="X501" i="3"/>
  <c r="D501" i="3"/>
  <c r="F501" i="3" a="1"/>
  <c r="F501" i="3" s="1"/>
  <c r="P501" i="3" s="1" a="1"/>
  <c r="P501" i="3" s="1"/>
  <c r="W501" i="3"/>
  <c r="U501" i="3"/>
  <c r="T501" i="3"/>
  <c r="Q501" i="3"/>
  <c r="N501" i="3"/>
  <c r="U500" i="3"/>
  <c r="R500" i="3"/>
  <c r="P500" i="3" a="1"/>
  <c r="P500" i="3" s="1"/>
  <c r="P502" i="3" l="1" a="1"/>
  <c r="P502" i="3" s="1"/>
  <c r="O502" i="3"/>
  <c r="X502" i="3"/>
  <c r="G502" i="3" a="1"/>
  <c r="G502" i="3" s="1"/>
  <c r="I502" i="3" a="1"/>
  <c r="I502" i="3" s="1"/>
  <c r="C502" i="3"/>
  <c r="S502" i="3"/>
  <c r="E502" i="3"/>
  <c r="W502" i="3"/>
  <c r="J502" i="3"/>
  <c r="V502" i="3"/>
  <c r="Q502" i="3"/>
  <c r="D502" i="3"/>
  <c r="H502" i="3"/>
  <c r="B503" i="3"/>
  <c r="F502" i="3" a="1"/>
  <c r="F502" i="3" s="1"/>
  <c r="U502" i="3" s="1"/>
  <c r="R501" i="3"/>
  <c r="T502" i="3" l="1"/>
  <c r="O503" i="3"/>
  <c r="R503" i="3"/>
  <c r="G503" i="3" a="1"/>
  <c r="G503" i="3" s="1"/>
  <c r="D503" i="3"/>
  <c r="C503" i="3"/>
  <c r="H503" i="3"/>
  <c r="E503" i="3"/>
  <c r="V503" i="3"/>
  <c r="X503" i="3"/>
  <c r="S503" i="3"/>
  <c r="F503" i="3" a="1"/>
  <c r="F503" i="3" s="1"/>
  <c r="U503" i="3" s="1"/>
  <c r="W503" i="3"/>
  <c r="J503" i="3"/>
  <c r="I503" i="3" a="1"/>
  <c r="I503" i="3" s="1"/>
  <c r="B504" i="3"/>
  <c r="N502" i="3"/>
  <c r="R502" i="3"/>
  <c r="T503" i="3" l="1"/>
  <c r="Q503" i="3"/>
  <c r="O504" i="3"/>
  <c r="S504" i="3"/>
  <c r="X504" i="3"/>
  <c r="I504" i="3" a="1"/>
  <c r="I504" i="3" s="1"/>
  <c r="V504" i="3"/>
  <c r="E504" i="3"/>
  <c r="H504" i="3"/>
  <c r="B505" i="3"/>
  <c r="C504" i="3"/>
  <c r="W504" i="3"/>
  <c r="F504" i="3" a="1"/>
  <c r="F504" i="3" s="1"/>
  <c r="N504" i="3" s="1"/>
  <c r="J504" i="3"/>
  <c r="D504" i="3"/>
  <c r="G504" i="3" a="1"/>
  <c r="G504" i="3" s="1"/>
  <c r="N503" i="3"/>
  <c r="P503" i="3" a="1"/>
  <c r="P503" i="3" s="1"/>
  <c r="T504" i="3" l="1"/>
  <c r="O505" i="3"/>
  <c r="B506" i="3"/>
  <c r="G505" i="3" a="1"/>
  <c r="G505" i="3" s="1"/>
  <c r="D505" i="3"/>
  <c r="F505" i="3" a="1"/>
  <c r="F505" i="3" s="1"/>
  <c r="U505" i="3" s="1"/>
  <c r="H505" i="3"/>
  <c r="E505" i="3"/>
  <c r="V505" i="3"/>
  <c r="X505" i="3"/>
  <c r="I505" i="3" a="1"/>
  <c r="I505" i="3" s="1"/>
  <c r="S505" i="3"/>
  <c r="C505" i="3"/>
  <c r="W505" i="3"/>
  <c r="J505" i="3"/>
  <c r="R504" i="3"/>
  <c r="Q504" i="3"/>
  <c r="P504" i="3" a="1"/>
  <c r="P504" i="3" s="1"/>
  <c r="U504" i="3"/>
  <c r="Q505" i="3" l="1"/>
  <c r="O506" i="3"/>
  <c r="X506" i="3"/>
  <c r="C506" i="3"/>
  <c r="F506" i="3" a="1"/>
  <c r="F506" i="3" s="1"/>
  <c r="Q506" i="3" s="1"/>
  <c r="E506" i="3"/>
  <c r="G506" i="3" a="1"/>
  <c r="G506" i="3" s="1"/>
  <c r="D506" i="3"/>
  <c r="I506" i="3" a="1"/>
  <c r="I506" i="3" s="1"/>
  <c r="S506" i="3"/>
  <c r="W506" i="3"/>
  <c r="J506" i="3"/>
  <c r="V506" i="3"/>
  <c r="B507" i="3"/>
  <c r="R506" i="3" s="1"/>
  <c r="H506" i="3"/>
  <c r="N505" i="3"/>
  <c r="R505" i="3"/>
  <c r="T505" i="3"/>
  <c r="P505" i="3" a="1"/>
  <c r="P505" i="3" s="1"/>
  <c r="T506" i="3" l="1"/>
  <c r="O507" i="3"/>
  <c r="V507" i="3"/>
  <c r="J507" i="3"/>
  <c r="H507" i="3"/>
  <c r="F507" i="3" a="1"/>
  <c r="F507" i="3" s="1"/>
  <c r="U507" i="3" s="1"/>
  <c r="E507" i="3"/>
  <c r="G507" i="3" a="1"/>
  <c r="G507" i="3" s="1"/>
  <c r="B508" i="3"/>
  <c r="X507" i="3"/>
  <c r="I507" i="3" a="1"/>
  <c r="I507" i="3" s="1"/>
  <c r="D507" i="3"/>
  <c r="C507" i="3"/>
  <c r="S507" i="3"/>
  <c r="W507" i="3"/>
  <c r="U506" i="3"/>
  <c r="P506" i="3" a="1"/>
  <c r="P506" i="3" s="1"/>
  <c r="N506" i="3"/>
  <c r="T507" i="3" l="1"/>
  <c r="O508" i="3"/>
  <c r="I508" i="3" a="1"/>
  <c r="I508" i="3" s="1"/>
  <c r="F508" i="3" a="1"/>
  <c r="F508" i="3" s="1"/>
  <c r="U508" i="3" s="1"/>
  <c r="C508" i="3"/>
  <c r="B509" i="3"/>
  <c r="D508" i="3"/>
  <c r="V508" i="3"/>
  <c r="J508" i="3"/>
  <c r="W508" i="3"/>
  <c r="H508" i="3"/>
  <c r="X508" i="3"/>
  <c r="E508" i="3"/>
  <c r="G508" i="3" a="1"/>
  <c r="G508" i="3" s="1"/>
  <c r="S508" i="3"/>
  <c r="R507" i="3"/>
  <c r="Q507" i="3"/>
  <c r="P507" i="3" a="1"/>
  <c r="P507" i="3" s="1"/>
  <c r="N507" i="3"/>
  <c r="O509" i="3" l="1"/>
  <c r="X509" i="3"/>
  <c r="I509" i="3" a="1"/>
  <c r="I509" i="3" s="1"/>
  <c r="C509" i="3"/>
  <c r="W509" i="3"/>
  <c r="E509" i="3"/>
  <c r="S509" i="3"/>
  <c r="F509" i="3" a="1"/>
  <c r="F509" i="3" s="1"/>
  <c r="T509" i="3" s="1"/>
  <c r="H509" i="3"/>
  <c r="B510" i="3"/>
  <c r="D509" i="3"/>
  <c r="J509" i="3"/>
  <c r="V509" i="3"/>
  <c r="G509" i="3" a="1"/>
  <c r="G509" i="3" s="1"/>
  <c r="U509" i="3"/>
  <c r="Q509" i="3"/>
  <c r="R508" i="3"/>
  <c r="N508" i="3"/>
  <c r="Q508" i="3"/>
  <c r="P508" i="3" a="1"/>
  <c r="P508" i="3" s="1"/>
  <c r="T508" i="3"/>
  <c r="O510" i="3" l="1"/>
  <c r="W510" i="3"/>
  <c r="F510" i="3" a="1"/>
  <c r="F510" i="3" s="1"/>
  <c r="T510" i="3" s="1"/>
  <c r="H510" i="3"/>
  <c r="V510" i="3"/>
  <c r="N510" i="3"/>
  <c r="J510" i="3"/>
  <c r="I510" i="3" a="1"/>
  <c r="I510" i="3" s="1"/>
  <c r="E510" i="3"/>
  <c r="B511" i="3"/>
  <c r="X510" i="3"/>
  <c r="D510" i="3"/>
  <c r="G510" i="3" a="1"/>
  <c r="G510" i="3" s="1"/>
  <c r="S510" i="3"/>
  <c r="C510" i="3"/>
  <c r="N509" i="3"/>
  <c r="R509" i="3"/>
  <c r="P509" i="3" a="1"/>
  <c r="P509" i="3" s="1"/>
  <c r="O511" i="3" l="1"/>
  <c r="I511" i="3" a="1"/>
  <c r="I511" i="3" s="1"/>
  <c r="S511" i="3"/>
  <c r="C511" i="3"/>
  <c r="W511" i="3"/>
  <c r="F511" i="3" a="1"/>
  <c r="F511" i="3" s="1"/>
  <c r="U511" i="3" s="1"/>
  <c r="J511" i="3"/>
  <c r="X511" i="3"/>
  <c r="H511" i="3"/>
  <c r="V511" i="3"/>
  <c r="G511" i="3" a="1"/>
  <c r="G511" i="3" s="1"/>
  <c r="D511" i="3"/>
  <c r="E511" i="3"/>
  <c r="B512" i="3"/>
  <c r="R511" i="3" s="1"/>
  <c r="U510" i="3"/>
  <c r="R510" i="3"/>
  <c r="Q510" i="3"/>
  <c r="P510" i="3" a="1"/>
  <c r="P510" i="3" s="1"/>
  <c r="T511" i="3" l="1"/>
  <c r="Q511" i="3"/>
  <c r="O512" i="3"/>
  <c r="R512" i="3"/>
  <c r="J512" i="3"/>
  <c r="W512" i="3"/>
  <c r="G512" i="3" a="1"/>
  <c r="G512" i="3" s="1"/>
  <c r="B513" i="3"/>
  <c r="V512" i="3"/>
  <c r="E512" i="3"/>
  <c r="H512" i="3"/>
  <c r="X512" i="3"/>
  <c r="C512" i="3"/>
  <c r="D512" i="3"/>
  <c r="S512" i="3"/>
  <c r="I512" i="3" a="1"/>
  <c r="I512" i="3" s="1"/>
  <c r="F512" i="3" a="1"/>
  <c r="F512" i="3" s="1"/>
  <c r="U512" i="3" s="1"/>
  <c r="N511" i="3"/>
  <c r="P511" i="3" a="1"/>
  <c r="P511" i="3" s="1"/>
  <c r="N512" i="3" l="1"/>
  <c r="Q512" i="3"/>
  <c r="P512" i="3" a="1"/>
  <c r="P512" i="3" s="1"/>
  <c r="T512" i="3"/>
  <c r="O513" i="3"/>
  <c r="B514" i="3"/>
  <c r="R513" i="3" s="1"/>
  <c r="G513" i="3" a="1"/>
  <c r="G513" i="3" s="1"/>
  <c r="D513" i="3"/>
  <c r="X513" i="3"/>
  <c r="V513" i="3"/>
  <c r="S513" i="3"/>
  <c r="I513" i="3" a="1"/>
  <c r="I513" i="3" s="1"/>
  <c r="W513" i="3"/>
  <c r="H513" i="3"/>
  <c r="C513" i="3"/>
  <c r="J513" i="3"/>
  <c r="F513" i="3" a="1"/>
  <c r="F513" i="3" s="1"/>
  <c r="Q513" i="3" s="1"/>
  <c r="E513" i="3"/>
  <c r="T513" i="3"/>
  <c r="N513" i="3"/>
  <c r="O514" i="3" l="1"/>
  <c r="B515" i="3"/>
  <c r="I514" i="3" a="1"/>
  <c r="I514" i="3" s="1"/>
  <c r="C514" i="3"/>
  <c r="D514" i="3"/>
  <c r="G514" i="3" a="1"/>
  <c r="G514" i="3" s="1"/>
  <c r="S514" i="3"/>
  <c r="X514" i="3"/>
  <c r="J514" i="3"/>
  <c r="F514" i="3" a="1"/>
  <c r="F514" i="3" s="1"/>
  <c r="Q514" i="3" s="1"/>
  <c r="E514" i="3"/>
  <c r="W514" i="3"/>
  <c r="H514" i="3"/>
  <c r="V514" i="3"/>
  <c r="P513" i="3" a="1"/>
  <c r="P513" i="3" s="1"/>
  <c r="U513" i="3"/>
  <c r="N514" i="3" l="1"/>
  <c r="O515" i="3"/>
  <c r="G515" i="3" a="1"/>
  <c r="G515" i="3" s="1"/>
  <c r="D515" i="3"/>
  <c r="X515" i="3"/>
  <c r="S515" i="3"/>
  <c r="W515" i="3"/>
  <c r="I515" i="3" a="1"/>
  <c r="I515" i="3" s="1"/>
  <c r="C515" i="3"/>
  <c r="F515" i="3" a="1"/>
  <c r="F515" i="3" s="1"/>
  <c r="U515" i="3" s="1"/>
  <c r="B516" i="3"/>
  <c r="J515" i="3"/>
  <c r="H515" i="3"/>
  <c r="E515" i="3"/>
  <c r="V515" i="3"/>
  <c r="U514" i="3"/>
  <c r="R514" i="3"/>
  <c r="T514" i="3"/>
  <c r="P514" i="3" a="1"/>
  <c r="P514" i="3" s="1"/>
  <c r="O516" i="3" l="1"/>
  <c r="J516" i="3"/>
  <c r="W516" i="3"/>
  <c r="Q516" i="3"/>
  <c r="D516" i="3"/>
  <c r="V516" i="3"/>
  <c r="E516" i="3"/>
  <c r="H516" i="3"/>
  <c r="G516" i="3" a="1"/>
  <c r="G516" i="3" s="1"/>
  <c r="X516" i="3"/>
  <c r="B517" i="3"/>
  <c r="T516" i="3"/>
  <c r="F516" i="3" a="1"/>
  <c r="F516" i="3" s="1"/>
  <c r="U516" i="3" s="1"/>
  <c r="S516" i="3"/>
  <c r="I516" i="3" a="1"/>
  <c r="I516" i="3" s="1"/>
  <c r="C516" i="3"/>
  <c r="N516" i="3"/>
  <c r="Q515" i="3"/>
  <c r="R515" i="3"/>
  <c r="N515" i="3"/>
  <c r="P515" i="3" a="1"/>
  <c r="P515" i="3" s="1"/>
  <c r="T515" i="3"/>
  <c r="O517" i="3" l="1"/>
  <c r="B518" i="3"/>
  <c r="G517" i="3" a="1"/>
  <c r="G517" i="3" s="1"/>
  <c r="D517" i="3"/>
  <c r="W517" i="3"/>
  <c r="J517" i="3"/>
  <c r="X517" i="3"/>
  <c r="S517" i="3"/>
  <c r="I517" i="3" a="1"/>
  <c r="I517" i="3" s="1"/>
  <c r="C517" i="3"/>
  <c r="F517" i="3" a="1"/>
  <c r="F517" i="3" s="1"/>
  <c r="T517" i="3" s="1"/>
  <c r="H517" i="3"/>
  <c r="V517" i="3"/>
  <c r="E517" i="3"/>
  <c r="R516" i="3"/>
  <c r="P516" i="3" a="1"/>
  <c r="P516" i="3" s="1"/>
  <c r="P518" i="3" l="1" a="1"/>
  <c r="P518" i="3" s="1"/>
  <c r="O518" i="3"/>
  <c r="C518" i="3"/>
  <c r="W518" i="3"/>
  <c r="V518" i="3"/>
  <c r="B519" i="3"/>
  <c r="F518" i="3" a="1"/>
  <c r="F518" i="3" s="1"/>
  <c r="T518" i="3" s="1"/>
  <c r="D518" i="3"/>
  <c r="X518" i="3"/>
  <c r="S518" i="3"/>
  <c r="J518" i="3"/>
  <c r="H518" i="3"/>
  <c r="E518" i="3"/>
  <c r="N518" i="3"/>
  <c r="G518" i="3" a="1"/>
  <c r="G518" i="3" s="1"/>
  <c r="I518" i="3" a="1"/>
  <c r="I518" i="3" s="1"/>
  <c r="U518" i="3"/>
  <c r="Q518" i="3"/>
  <c r="N517" i="3"/>
  <c r="R517" i="3"/>
  <c r="U517" i="3"/>
  <c r="Q517" i="3"/>
  <c r="P517" i="3" a="1"/>
  <c r="P517" i="3" s="1"/>
  <c r="O519" i="3" l="1"/>
  <c r="G519" i="3" a="1"/>
  <c r="G519" i="3" s="1"/>
  <c r="B520" i="3"/>
  <c r="D519" i="3"/>
  <c r="C519" i="3"/>
  <c r="H519" i="3"/>
  <c r="X519" i="3"/>
  <c r="E519" i="3"/>
  <c r="W519" i="3"/>
  <c r="F519" i="3" a="1"/>
  <c r="F519" i="3" s="1"/>
  <c r="U519" i="3" s="1"/>
  <c r="J519" i="3"/>
  <c r="V519" i="3"/>
  <c r="I519" i="3" a="1"/>
  <c r="I519" i="3" s="1"/>
  <c r="S519" i="3"/>
  <c r="R518" i="3"/>
  <c r="O520" i="3" l="1"/>
  <c r="F520" i="3" a="1"/>
  <c r="F520" i="3" s="1"/>
  <c r="U520" i="3" s="1"/>
  <c r="C520" i="3"/>
  <c r="Q520" i="3"/>
  <c r="D520" i="3"/>
  <c r="V520" i="3"/>
  <c r="J520" i="3"/>
  <c r="W520" i="3"/>
  <c r="I520" i="3" a="1"/>
  <c r="I520" i="3" s="1"/>
  <c r="N520" i="3"/>
  <c r="E520" i="3"/>
  <c r="H520" i="3"/>
  <c r="G520" i="3" a="1"/>
  <c r="G520" i="3" s="1"/>
  <c r="T520" i="3"/>
  <c r="B521" i="3"/>
  <c r="R520" i="3" s="1"/>
  <c r="S520" i="3"/>
  <c r="X520" i="3"/>
  <c r="N519" i="3"/>
  <c r="R519" i="3"/>
  <c r="Q519" i="3"/>
  <c r="T519" i="3"/>
  <c r="P519" i="3" a="1"/>
  <c r="P519" i="3" s="1"/>
  <c r="O521" i="3" l="1"/>
  <c r="D521" i="3"/>
  <c r="G521" i="3" a="1"/>
  <c r="G521" i="3" s="1"/>
  <c r="X521" i="3"/>
  <c r="F521" i="3" a="1"/>
  <c r="F521" i="3" s="1"/>
  <c r="T521" i="3" s="1"/>
  <c r="W521" i="3"/>
  <c r="E521" i="3"/>
  <c r="B522" i="3"/>
  <c r="S521" i="3"/>
  <c r="I521" i="3" a="1"/>
  <c r="I521" i="3" s="1"/>
  <c r="C521" i="3"/>
  <c r="H521" i="3"/>
  <c r="V521" i="3"/>
  <c r="J521" i="3"/>
  <c r="P520" i="3" a="1"/>
  <c r="P520" i="3" s="1"/>
  <c r="U521" i="3" l="1"/>
  <c r="O522" i="3"/>
  <c r="C522" i="3"/>
  <c r="F522" i="3" a="1"/>
  <c r="F522" i="3" s="1"/>
  <c r="T522" i="3" s="1"/>
  <c r="B523" i="3"/>
  <c r="R522" i="3" s="1"/>
  <c r="X522" i="3"/>
  <c r="W522" i="3"/>
  <c r="H522" i="3"/>
  <c r="G522" i="3" a="1"/>
  <c r="G522" i="3" s="1"/>
  <c r="D522" i="3"/>
  <c r="S522" i="3"/>
  <c r="J522" i="3"/>
  <c r="I522" i="3" a="1"/>
  <c r="I522" i="3" s="1"/>
  <c r="E522" i="3"/>
  <c r="V522" i="3"/>
  <c r="N522" i="3"/>
  <c r="Q522" i="3"/>
  <c r="R521" i="3"/>
  <c r="Q521" i="3"/>
  <c r="N521" i="3"/>
  <c r="P521" i="3" a="1"/>
  <c r="P521" i="3" s="1"/>
  <c r="O523" i="3" l="1"/>
  <c r="G523" i="3" a="1"/>
  <c r="G523" i="3" s="1"/>
  <c r="B524" i="3"/>
  <c r="X523" i="3"/>
  <c r="Q523" i="3"/>
  <c r="I523" i="3" a="1"/>
  <c r="I523" i="3" s="1"/>
  <c r="D523" i="3"/>
  <c r="S523" i="3"/>
  <c r="F523" i="3" a="1"/>
  <c r="F523" i="3" s="1"/>
  <c r="U523" i="3" s="1"/>
  <c r="T523" i="3"/>
  <c r="V523" i="3"/>
  <c r="E523" i="3"/>
  <c r="C523" i="3"/>
  <c r="W523" i="3"/>
  <c r="H523" i="3"/>
  <c r="J523" i="3"/>
  <c r="U522" i="3"/>
  <c r="P522" i="3" a="1"/>
  <c r="P522" i="3" s="1"/>
  <c r="O524" i="3" l="1"/>
  <c r="S524" i="3"/>
  <c r="X524" i="3"/>
  <c r="W524" i="3"/>
  <c r="E524" i="3"/>
  <c r="I524" i="3" a="1"/>
  <c r="I524" i="3" s="1"/>
  <c r="H524" i="3"/>
  <c r="G524" i="3" a="1"/>
  <c r="G524" i="3" s="1"/>
  <c r="V524" i="3"/>
  <c r="F524" i="3" a="1"/>
  <c r="F524" i="3" s="1"/>
  <c r="P524" i="3" s="1" a="1"/>
  <c r="P524" i="3" s="1"/>
  <c r="C524" i="3"/>
  <c r="N524" i="3"/>
  <c r="J524" i="3"/>
  <c r="B525" i="3"/>
  <c r="D524" i="3"/>
  <c r="R523" i="3"/>
  <c r="N523" i="3"/>
  <c r="P523" i="3" a="1"/>
  <c r="P523" i="3" s="1"/>
  <c r="O525" i="3" l="1"/>
  <c r="B526" i="3"/>
  <c r="G525" i="3" a="1"/>
  <c r="G525" i="3" s="1"/>
  <c r="D525" i="3"/>
  <c r="X525" i="3"/>
  <c r="C525" i="3"/>
  <c r="H525" i="3"/>
  <c r="V525" i="3"/>
  <c r="S525" i="3"/>
  <c r="I525" i="3" a="1"/>
  <c r="I525" i="3" s="1"/>
  <c r="W525" i="3"/>
  <c r="J525" i="3"/>
  <c r="E525" i="3"/>
  <c r="F525" i="3" a="1"/>
  <c r="F525" i="3" s="1"/>
  <c r="T525" i="3" s="1"/>
  <c r="Q525" i="3"/>
  <c r="N525" i="3"/>
  <c r="U525" i="3"/>
  <c r="T524" i="3"/>
  <c r="R524" i="3"/>
  <c r="Q524" i="3"/>
  <c r="U524" i="3"/>
  <c r="O526" i="3" l="1"/>
  <c r="E526" i="3"/>
  <c r="V526" i="3"/>
  <c r="S526" i="3"/>
  <c r="I526" i="3" a="1"/>
  <c r="I526" i="3" s="1"/>
  <c r="H526" i="3"/>
  <c r="B527" i="3"/>
  <c r="G526" i="3" a="1"/>
  <c r="G526" i="3" s="1"/>
  <c r="X526" i="3"/>
  <c r="D526" i="3"/>
  <c r="C526" i="3"/>
  <c r="F526" i="3" a="1"/>
  <c r="F526" i="3" s="1"/>
  <c r="T526" i="3" s="1"/>
  <c r="W526" i="3"/>
  <c r="J526" i="3"/>
  <c r="R525" i="3"/>
  <c r="P525" i="3" a="1"/>
  <c r="P525" i="3" s="1"/>
  <c r="U526" i="3" l="1"/>
  <c r="N526" i="3"/>
  <c r="O527" i="3"/>
  <c r="V527" i="3"/>
  <c r="J527" i="3"/>
  <c r="Q527" i="3"/>
  <c r="S527" i="3"/>
  <c r="E527" i="3"/>
  <c r="B528" i="3"/>
  <c r="R527" i="3" s="1"/>
  <c r="X527" i="3"/>
  <c r="I527" i="3" a="1"/>
  <c r="I527" i="3" s="1"/>
  <c r="G527" i="3" a="1"/>
  <c r="G527" i="3" s="1"/>
  <c r="F527" i="3" a="1"/>
  <c r="F527" i="3" s="1"/>
  <c r="U527" i="3" s="1"/>
  <c r="D527" i="3"/>
  <c r="C527" i="3"/>
  <c r="W527" i="3"/>
  <c r="H527" i="3"/>
  <c r="R526" i="3"/>
  <c r="Q526" i="3"/>
  <c r="P526" i="3" a="1"/>
  <c r="P526" i="3" s="1"/>
  <c r="O528" i="3" l="1"/>
  <c r="G528" i="3" a="1"/>
  <c r="G528" i="3" s="1"/>
  <c r="B529" i="3"/>
  <c r="D528" i="3"/>
  <c r="X528" i="3"/>
  <c r="H528" i="3"/>
  <c r="I528" i="3" a="1"/>
  <c r="I528" i="3" s="1"/>
  <c r="F528" i="3" a="1"/>
  <c r="F528" i="3" s="1"/>
  <c r="U528" i="3" s="1"/>
  <c r="C528" i="3"/>
  <c r="V528" i="3"/>
  <c r="S528" i="3"/>
  <c r="J528" i="3"/>
  <c r="E528" i="3"/>
  <c r="W528" i="3"/>
  <c r="T527" i="3"/>
  <c r="N527" i="3"/>
  <c r="P527" i="3" a="1"/>
  <c r="P527" i="3" s="1"/>
  <c r="T528" i="3" l="1"/>
  <c r="O529" i="3"/>
  <c r="B530" i="3"/>
  <c r="G529" i="3" a="1"/>
  <c r="G529" i="3" s="1"/>
  <c r="E529" i="3"/>
  <c r="D529" i="3"/>
  <c r="X529" i="3"/>
  <c r="S529" i="3"/>
  <c r="C529" i="3"/>
  <c r="F529" i="3" a="1"/>
  <c r="F529" i="3" s="1"/>
  <c r="T529" i="3" s="1"/>
  <c r="J529" i="3"/>
  <c r="H529" i="3"/>
  <c r="I529" i="3" a="1"/>
  <c r="I529" i="3" s="1"/>
  <c r="W529" i="3"/>
  <c r="V529" i="3"/>
  <c r="N529" i="3"/>
  <c r="Q528" i="3"/>
  <c r="N528" i="3"/>
  <c r="R528" i="3"/>
  <c r="P528" i="3" a="1"/>
  <c r="P528" i="3" s="1"/>
  <c r="O530" i="3" l="1"/>
  <c r="J530" i="3"/>
  <c r="H530" i="3"/>
  <c r="B531" i="3"/>
  <c r="G530" i="3" a="1"/>
  <c r="G530" i="3" s="1"/>
  <c r="E530" i="3"/>
  <c r="V530" i="3"/>
  <c r="D530" i="3"/>
  <c r="F530" i="3" a="1"/>
  <c r="F530" i="3" s="1"/>
  <c r="N530" i="3" s="1"/>
  <c r="W530" i="3"/>
  <c r="S530" i="3"/>
  <c r="I530" i="3" a="1"/>
  <c r="I530" i="3" s="1"/>
  <c r="X530" i="3"/>
  <c r="C530" i="3"/>
  <c r="U530" i="3"/>
  <c r="T530" i="3"/>
  <c r="Q529" i="3"/>
  <c r="R529" i="3"/>
  <c r="U529" i="3"/>
  <c r="P529" i="3" a="1"/>
  <c r="P529" i="3" s="1"/>
  <c r="O531" i="3" l="1"/>
  <c r="E531" i="3"/>
  <c r="F531" i="3" a="1"/>
  <c r="F531" i="3" s="1"/>
  <c r="U531" i="3" s="1"/>
  <c r="J531" i="3"/>
  <c r="G531" i="3" a="1"/>
  <c r="G531" i="3" s="1"/>
  <c r="B532" i="3"/>
  <c r="R531" i="3" s="1"/>
  <c r="X531" i="3"/>
  <c r="V531" i="3"/>
  <c r="I531" i="3" a="1"/>
  <c r="I531" i="3" s="1"/>
  <c r="D531" i="3"/>
  <c r="C531" i="3"/>
  <c r="W531" i="3"/>
  <c r="S531" i="3"/>
  <c r="H531" i="3"/>
  <c r="Q530" i="3"/>
  <c r="R530" i="3"/>
  <c r="P530" i="3" a="1"/>
  <c r="P530" i="3" s="1"/>
  <c r="Q531" i="3" l="1"/>
  <c r="T531" i="3"/>
  <c r="N531" i="3"/>
  <c r="O532" i="3"/>
  <c r="G532" i="3" a="1"/>
  <c r="G532" i="3" s="1"/>
  <c r="B533" i="3"/>
  <c r="D532" i="3"/>
  <c r="X532" i="3"/>
  <c r="I532" i="3" a="1"/>
  <c r="I532" i="3" s="1"/>
  <c r="W532" i="3"/>
  <c r="V532" i="3"/>
  <c r="E532" i="3"/>
  <c r="H532" i="3"/>
  <c r="S532" i="3"/>
  <c r="J532" i="3"/>
  <c r="F532" i="3" a="1"/>
  <c r="F532" i="3" s="1"/>
  <c r="U532" i="3" s="1"/>
  <c r="C532" i="3"/>
  <c r="P531" i="3" a="1"/>
  <c r="P531" i="3" s="1"/>
  <c r="O533" i="3" l="1"/>
  <c r="D533" i="3"/>
  <c r="H533" i="3"/>
  <c r="G533" i="3" a="1"/>
  <c r="G533" i="3" s="1"/>
  <c r="X533" i="3"/>
  <c r="S533" i="3"/>
  <c r="I533" i="3" a="1"/>
  <c r="I533" i="3" s="1"/>
  <c r="C533" i="3"/>
  <c r="F533" i="3" a="1"/>
  <c r="F533" i="3" s="1"/>
  <c r="T533" i="3" s="1"/>
  <c r="W533" i="3"/>
  <c r="J533" i="3"/>
  <c r="V533" i="3"/>
  <c r="E533" i="3"/>
  <c r="B534" i="3"/>
  <c r="R533" i="3" s="1"/>
  <c r="R532" i="3"/>
  <c r="P532" i="3" a="1"/>
  <c r="P532" i="3" s="1"/>
  <c r="N532" i="3"/>
  <c r="T532" i="3"/>
  <c r="Q532" i="3"/>
  <c r="U533" i="3" l="1"/>
  <c r="N533" i="3"/>
  <c r="O534" i="3"/>
  <c r="W534" i="3"/>
  <c r="J534" i="3"/>
  <c r="H534" i="3"/>
  <c r="E534" i="3"/>
  <c r="V534" i="3"/>
  <c r="S534" i="3"/>
  <c r="G534" i="3" a="1"/>
  <c r="G534" i="3" s="1"/>
  <c r="D534" i="3"/>
  <c r="B535" i="3"/>
  <c r="R534" i="3" s="1"/>
  <c r="X534" i="3"/>
  <c r="I534" i="3" a="1"/>
  <c r="I534" i="3" s="1"/>
  <c r="C534" i="3"/>
  <c r="F534" i="3" a="1"/>
  <c r="F534" i="3" s="1"/>
  <c r="T534" i="3" s="1"/>
  <c r="Q533" i="3"/>
  <c r="P533" i="3" a="1"/>
  <c r="P533" i="3" s="1"/>
  <c r="Q534" i="3" l="1"/>
  <c r="N534" i="3"/>
  <c r="P534" i="3" a="1"/>
  <c r="P534" i="3" s="1"/>
  <c r="O535" i="3"/>
  <c r="G535" i="3" a="1"/>
  <c r="G535" i="3" s="1"/>
  <c r="B536" i="3"/>
  <c r="S535" i="3"/>
  <c r="J535" i="3"/>
  <c r="V535" i="3"/>
  <c r="X535" i="3"/>
  <c r="E535" i="3"/>
  <c r="D535" i="3"/>
  <c r="F535" i="3" a="1"/>
  <c r="F535" i="3" s="1"/>
  <c r="U535" i="3" s="1"/>
  <c r="H535" i="3"/>
  <c r="I535" i="3" a="1"/>
  <c r="I535" i="3" s="1"/>
  <c r="W535" i="3"/>
  <c r="C535" i="3"/>
  <c r="N535" i="3"/>
  <c r="U534" i="3"/>
  <c r="O536" i="3" l="1"/>
  <c r="F536" i="3" a="1"/>
  <c r="F536" i="3" s="1"/>
  <c r="P536" i="3" s="1" a="1"/>
  <c r="P536" i="3" s="1"/>
  <c r="C536" i="3"/>
  <c r="W536" i="3"/>
  <c r="D536" i="3"/>
  <c r="I536" i="3" a="1"/>
  <c r="I536" i="3" s="1"/>
  <c r="J536" i="3"/>
  <c r="S536" i="3"/>
  <c r="V536" i="3"/>
  <c r="E536" i="3"/>
  <c r="H536" i="3"/>
  <c r="B537" i="3"/>
  <c r="R536" i="3" s="1"/>
  <c r="G536" i="3" a="1"/>
  <c r="G536" i="3" s="1"/>
  <c r="Q536" i="3"/>
  <c r="X536" i="3"/>
  <c r="N536" i="3"/>
  <c r="U536" i="3"/>
  <c r="R535" i="3"/>
  <c r="P535" i="3" a="1"/>
  <c r="P535" i="3" s="1"/>
  <c r="Q535" i="3"/>
  <c r="T535" i="3"/>
  <c r="O537" i="3" l="1"/>
  <c r="D537" i="3"/>
  <c r="X537" i="3"/>
  <c r="I537" i="3" a="1"/>
  <c r="I537" i="3" s="1"/>
  <c r="E537" i="3"/>
  <c r="G537" i="3" a="1"/>
  <c r="G537" i="3" s="1"/>
  <c r="S537" i="3"/>
  <c r="C537" i="3"/>
  <c r="W537" i="3"/>
  <c r="F537" i="3" a="1"/>
  <c r="F537" i="3" s="1"/>
  <c r="T537" i="3" s="1"/>
  <c r="J537" i="3"/>
  <c r="V537" i="3"/>
  <c r="H537" i="3"/>
  <c r="B538" i="3"/>
  <c r="R537" i="3" s="1"/>
  <c r="T536" i="3"/>
  <c r="U537" i="3" l="1"/>
  <c r="Q537" i="3"/>
  <c r="N537" i="3"/>
  <c r="O538" i="3"/>
  <c r="D538" i="3"/>
  <c r="G538" i="3" a="1"/>
  <c r="G538" i="3" s="1"/>
  <c r="S538" i="3"/>
  <c r="J538" i="3"/>
  <c r="W538" i="3"/>
  <c r="H538" i="3"/>
  <c r="X538" i="3"/>
  <c r="C538" i="3"/>
  <c r="E538" i="3"/>
  <c r="I538" i="3" a="1"/>
  <c r="I538" i="3" s="1"/>
  <c r="B539" i="3"/>
  <c r="F538" i="3" a="1"/>
  <c r="F538" i="3" s="1"/>
  <c r="U538" i="3" s="1"/>
  <c r="V538" i="3"/>
  <c r="P537" i="3" a="1"/>
  <c r="P537" i="3" s="1"/>
  <c r="N538" i="3" l="1"/>
  <c r="O539" i="3"/>
  <c r="R539" i="3"/>
  <c r="I539" i="3" a="1"/>
  <c r="I539" i="3" s="1"/>
  <c r="S539" i="3"/>
  <c r="W539" i="3"/>
  <c r="V539" i="3"/>
  <c r="X539" i="3"/>
  <c r="D539" i="3"/>
  <c r="F539" i="3" a="1"/>
  <c r="F539" i="3" s="1"/>
  <c r="U539" i="3" s="1"/>
  <c r="H539" i="3"/>
  <c r="J539" i="3"/>
  <c r="B540" i="3"/>
  <c r="E539" i="3"/>
  <c r="G539" i="3" a="1"/>
  <c r="G539" i="3" s="1"/>
  <c r="C539" i="3"/>
  <c r="R538" i="3"/>
  <c r="Q538" i="3"/>
  <c r="P538" i="3" a="1"/>
  <c r="P538" i="3" s="1"/>
  <c r="T538" i="3"/>
  <c r="T539" i="3" l="1"/>
  <c r="Q539" i="3"/>
  <c r="N539" i="3"/>
  <c r="P539" i="3" a="1"/>
  <c r="P539" i="3" s="1"/>
  <c r="P540" i="3" a="1"/>
  <c r="P540" i="3" s="1"/>
  <c r="O540" i="3"/>
  <c r="R540" i="3"/>
  <c r="V540" i="3"/>
  <c r="J540" i="3"/>
  <c r="W540" i="3"/>
  <c r="E540" i="3"/>
  <c r="H540" i="3"/>
  <c r="T540" i="3"/>
  <c r="Q540" i="3"/>
  <c r="N540" i="3"/>
  <c r="I540" i="3" a="1"/>
  <c r="I540" i="3" s="1"/>
  <c r="C540" i="3"/>
  <c r="G540" i="3" a="1"/>
  <c r="G540" i="3" s="1"/>
  <c r="B541" i="3"/>
  <c r="D540" i="3"/>
  <c r="S540" i="3"/>
  <c r="X540" i="3"/>
  <c r="F540" i="3" a="1"/>
  <c r="F540" i="3" s="1"/>
  <c r="U540" i="3" s="1"/>
  <c r="O541" i="3" l="1"/>
  <c r="D541" i="3"/>
  <c r="W541" i="3"/>
  <c r="J541" i="3"/>
  <c r="E541" i="3"/>
  <c r="X541" i="3"/>
  <c r="S541" i="3"/>
  <c r="C541" i="3"/>
  <c r="F541" i="3" a="1"/>
  <c r="F541" i="3" s="1"/>
  <c r="T541" i="3" s="1"/>
  <c r="H541" i="3"/>
  <c r="I541" i="3" a="1"/>
  <c r="I541" i="3" s="1"/>
  <c r="V541" i="3"/>
  <c r="G541" i="3" a="1"/>
  <c r="G541" i="3" s="1"/>
  <c r="B542" i="3"/>
  <c r="R541" i="3" s="1"/>
  <c r="N541" i="3"/>
  <c r="U541" i="3" l="1"/>
  <c r="Q541" i="3"/>
  <c r="O542" i="3"/>
  <c r="D542" i="3"/>
  <c r="T542" i="3"/>
  <c r="X542" i="3"/>
  <c r="I542" i="3" a="1"/>
  <c r="I542" i="3" s="1"/>
  <c r="F542" i="3" a="1"/>
  <c r="F542" i="3" s="1"/>
  <c r="Q542" i="3" s="1"/>
  <c r="H542" i="3"/>
  <c r="V542" i="3"/>
  <c r="C542" i="3"/>
  <c r="J542" i="3"/>
  <c r="S542" i="3"/>
  <c r="W542" i="3"/>
  <c r="E542" i="3"/>
  <c r="B543" i="3"/>
  <c r="R542" i="3" s="1"/>
  <c r="G542" i="3" a="1"/>
  <c r="G542" i="3" s="1"/>
  <c r="N542" i="3"/>
  <c r="U542" i="3"/>
  <c r="P541" i="3" a="1"/>
  <c r="P541" i="3" s="1"/>
  <c r="O543" i="3" l="1"/>
  <c r="S543" i="3"/>
  <c r="I543" i="3" a="1"/>
  <c r="I543" i="3" s="1"/>
  <c r="F543" i="3" a="1"/>
  <c r="F543" i="3" s="1"/>
  <c r="U543" i="3" s="1"/>
  <c r="E543" i="3"/>
  <c r="X543" i="3"/>
  <c r="C543" i="3"/>
  <c r="W543" i="3"/>
  <c r="H543" i="3"/>
  <c r="J543" i="3"/>
  <c r="D543" i="3"/>
  <c r="V543" i="3"/>
  <c r="B544" i="3"/>
  <c r="R543" i="3" s="1"/>
  <c r="G543" i="3" a="1"/>
  <c r="G543" i="3" s="1"/>
  <c r="P542" i="3" a="1"/>
  <c r="P542" i="3" s="1"/>
  <c r="N543" i="3" l="1"/>
  <c r="Q543" i="3"/>
  <c r="T543" i="3"/>
  <c r="O544" i="3"/>
  <c r="F544" i="3" a="1"/>
  <c r="F544" i="3" s="1"/>
  <c r="U544" i="3" s="1"/>
  <c r="C544" i="3"/>
  <c r="V544" i="3"/>
  <c r="J544" i="3"/>
  <c r="W544" i="3"/>
  <c r="E544" i="3"/>
  <c r="B545" i="3"/>
  <c r="R544" i="3" s="1"/>
  <c r="D544" i="3"/>
  <c r="S544" i="3"/>
  <c r="G544" i="3" a="1"/>
  <c r="G544" i="3" s="1"/>
  <c r="H544" i="3"/>
  <c r="X544" i="3"/>
  <c r="I544" i="3" a="1"/>
  <c r="I544" i="3" s="1"/>
  <c r="P543" i="3" a="1"/>
  <c r="P543" i="3" s="1"/>
  <c r="O545" i="3" l="1"/>
  <c r="B546" i="3"/>
  <c r="G545" i="3" a="1"/>
  <c r="G545" i="3" s="1"/>
  <c r="J545" i="3"/>
  <c r="D545" i="3"/>
  <c r="I545" i="3" a="1"/>
  <c r="I545" i="3" s="1"/>
  <c r="C545" i="3"/>
  <c r="X545" i="3"/>
  <c r="S545" i="3"/>
  <c r="H545" i="3"/>
  <c r="F545" i="3" a="1"/>
  <c r="F545" i="3" s="1"/>
  <c r="T545" i="3" s="1"/>
  <c r="E545" i="3"/>
  <c r="W545" i="3"/>
  <c r="V545" i="3"/>
  <c r="Q544" i="3"/>
  <c r="P544" i="3" a="1"/>
  <c r="P544" i="3" s="1"/>
  <c r="N544" i="3"/>
  <c r="T544" i="3"/>
  <c r="N545" i="3" l="1"/>
  <c r="O546" i="3"/>
  <c r="B547" i="3"/>
  <c r="G546" i="3" a="1"/>
  <c r="G546" i="3" s="1"/>
  <c r="D546" i="3"/>
  <c r="X546" i="3"/>
  <c r="C546" i="3"/>
  <c r="F546" i="3" a="1"/>
  <c r="F546" i="3" s="1"/>
  <c r="T546" i="3" s="1"/>
  <c r="S546" i="3"/>
  <c r="I546" i="3" a="1"/>
  <c r="I546" i="3" s="1"/>
  <c r="W546" i="3"/>
  <c r="H546" i="3"/>
  <c r="V546" i="3"/>
  <c r="J546" i="3"/>
  <c r="E546" i="3"/>
  <c r="Q546" i="3"/>
  <c r="N546" i="3"/>
  <c r="U546" i="3"/>
  <c r="Q545" i="3"/>
  <c r="U545" i="3"/>
  <c r="R545" i="3"/>
  <c r="P545" i="3" a="1"/>
  <c r="P545" i="3" s="1"/>
  <c r="O547" i="3" l="1"/>
  <c r="H547" i="3"/>
  <c r="F547" i="3" a="1"/>
  <c r="F547" i="3" s="1"/>
  <c r="P547" i="3" s="1" a="1"/>
  <c r="P547" i="3" s="1"/>
  <c r="J547" i="3"/>
  <c r="E547" i="3"/>
  <c r="G547" i="3" a="1"/>
  <c r="G547" i="3" s="1"/>
  <c r="X547" i="3"/>
  <c r="V547" i="3"/>
  <c r="D547" i="3"/>
  <c r="B548" i="3"/>
  <c r="I547" i="3" a="1"/>
  <c r="I547" i="3" s="1"/>
  <c r="C547" i="3"/>
  <c r="W547" i="3"/>
  <c r="S547" i="3"/>
  <c r="R546" i="3"/>
  <c r="P546" i="3" a="1"/>
  <c r="P546" i="3" s="1"/>
  <c r="O548" i="3" l="1"/>
  <c r="F548" i="3" a="1"/>
  <c r="F548" i="3" s="1"/>
  <c r="U548" i="3" s="1"/>
  <c r="C548" i="3"/>
  <c r="J548" i="3"/>
  <c r="W548" i="3"/>
  <c r="E548" i="3"/>
  <c r="H548" i="3"/>
  <c r="G548" i="3" a="1"/>
  <c r="G548" i="3" s="1"/>
  <c r="V548" i="3"/>
  <c r="B549" i="3"/>
  <c r="R548" i="3" s="1"/>
  <c r="Q548" i="3"/>
  <c r="S548" i="3"/>
  <c r="X548" i="3"/>
  <c r="I548" i="3" a="1"/>
  <c r="I548" i="3" s="1"/>
  <c r="D548" i="3"/>
  <c r="N548" i="3"/>
  <c r="U547" i="3"/>
  <c r="N547" i="3"/>
  <c r="R547" i="3"/>
  <c r="Q547" i="3"/>
  <c r="T547" i="3"/>
  <c r="T548" i="3" l="1"/>
  <c r="O549" i="3"/>
  <c r="B550" i="3"/>
  <c r="R549" i="3" s="1"/>
  <c r="G549" i="3" a="1"/>
  <c r="G549" i="3" s="1"/>
  <c r="I549" i="3" a="1"/>
  <c r="I549" i="3" s="1"/>
  <c r="E549" i="3"/>
  <c r="D549" i="3"/>
  <c r="S549" i="3"/>
  <c r="C549" i="3"/>
  <c r="X549" i="3"/>
  <c r="W549" i="3"/>
  <c r="J549" i="3"/>
  <c r="F549" i="3" a="1"/>
  <c r="F549" i="3" s="1"/>
  <c r="T549" i="3" s="1"/>
  <c r="H549" i="3"/>
  <c r="V549" i="3"/>
  <c r="U549" i="3"/>
  <c r="Q549" i="3"/>
  <c r="P548" i="3" a="1"/>
  <c r="P548" i="3" s="1"/>
  <c r="N549" i="3" l="1"/>
  <c r="O550" i="3"/>
  <c r="J550" i="3"/>
  <c r="W550" i="3"/>
  <c r="H550" i="3"/>
  <c r="F550" i="3" a="1"/>
  <c r="F550" i="3" s="1"/>
  <c r="U550" i="3" s="1"/>
  <c r="V550" i="3"/>
  <c r="Q550" i="3"/>
  <c r="E550" i="3"/>
  <c r="B551" i="3"/>
  <c r="N550" i="3"/>
  <c r="D550" i="3"/>
  <c r="T550" i="3"/>
  <c r="G550" i="3" a="1"/>
  <c r="G550" i="3" s="1"/>
  <c r="S550" i="3"/>
  <c r="X550" i="3"/>
  <c r="I550" i="3" a="1"/>
  <c r="I550" i="3" s="1"/>
  <c r="C550" i="3"/>
  <c r="P549" i="3" a="1"/>
  <c r="P549" i="3" s="1"/>
  <c r="O551" i="3" l="1"/>
  <c r="X551" i="3"/>
  <c r="S551" i="3"/>
  <c r="F551" i="3" a="1"/>
  <c r="F551" i="3" s="1"/>
  <c r="U551" i="3" s="1"/>
  <c r="I551" i="3" a="1"/>
  <c r="I551" i="3" s="1"/>
  <c r="C551" i="3"/>
  <c r="W551" i="3"/>
  <c r="J551" i="3"/>
  <c r="H551" i="3"/>
  <c r="D551" i="3"/>
  <c r="G551" i="3" a="1"/>
  <c r="G551" i="3" s="1"/>
  <c r="V551" i="3"/>
  <c r="B552" i="3"/>
  <c r="R551" i="3" s="1"/>
  <c r="E551" i="3"/>
  <c r="R550" i="3"/>
  <c r="P550" i="3" a="1"/>
  <c r="P550" i="3" s="1"/>
  <c r="N551" i="3" l="1"/>
  <c r="T551" i="3"/>
  <c r="Q551" i="3"/>
  <c r="O552" i="3"/>
  <c r="G552" i="3" a="1"/>
  <c r="G552" i="3" s="1"/>
  <c r="B553" i="3"/>
  <c r="X552" i="3"/>
  <c r="I552" i="3" a="1"/>
  <c r="I552" i="3" s="1"/>
  <c r="F552" i="3" a="1"/>
  <c r="F552" i="3" s="1"/>
  <c r="U552" i="3" s="1"/>
  <c r="V552" i="3"/>
  <c r="W552" i="3"/>
  <c r="N552" i="3"/>
  <c r="T552" i="3"/>
  <c r="Q552" i="3"/>
  <c r="D552" i="3"/>
  <c r="C552" i="3"/>
  <c r="J552" i="3"/>
  <c r="S552" i="3"/>
  <c r="E552" i="3"/>
  <c r="H552" i="3"/>
  <c r="P551" i="3" a="1"/>
  <c r="P551" i="3" s="1"/>
  <c r="O553" i="3" l="1"/>
  <c r="X553" i="3"/>
  <c r="C553" i="3"/>
  <c r="F553" i="3" a="1"/>
  <c r="F553" i="3" s="1"/>
  <c r="T553" i="3" s="1"/>
  <c r="E553" i="3"/>
  <c r="S553" i="3"/>
  <c r="I553" i="3" a="1"/>
  <c r="I553" i="3" s="1"/>
  <c r="W553" i="3"/>
  <c r="J553" i="3"/>
  <c r="B554" i="3"/>
  <c r="R553" i="3" s="1"/>
  <c r="D553" i="3"/>
  <c r="H553" i="3"/>
  <c r="V553" i="3"/>
  <c r="G553" i="3" a="1"/>
  <c r="G553" i="3" s="1"/>
  <c r="R552" i="3"/>
  <c r="P552" i="3" a="1"/>
  <c r="P552" i="3" s="1"/>
  <c r="Q553" i="3" l="1"/>
  <c r="N553" i="3"/>
  <c r="O554" i="3"/>
  <c r="R554" i="3"/>
  <c r="C554" i="3"/>
  <c r="F554" i="3" a="1"/>
  <c r="F554" i="3" s="1"/>
  <c r="N554" i="3" s="1"/>
  <c r="V554" i="3"/>
  <c r="B555" i="3"/>
  <c r="X554" i="3"/>
  <c r="S554" i="3"/>
  <c r="W554" i="3"/>
  <c r="J554" i="3"/>
  <c r="H554" i="3"/>
  <c r="E554" i="3"/>
  <c r="I554" i="3" a="1"/>
  <c r="I554" i="3" s="1"/>
  <c r="G554" i="3" a="1"/>
  <c r="G554" i="3" s="1"/>
  <c r="D554" i="3"/>
  <c r="U553" i="3"/>
  <c r="P553" i="3" a="1"/>
  <c r="P553" i="3" s="1"/>
  <c r="U554" i="3" l="1"/>
  <c r="T554" i="3"/>
  <c r="P554" i="3" a="1"/>
  <c r="P554" i="3" s="1"/>
  <c r="Q554" i="3"/>
  <c r="O555" i="3"/>
  <c r="H555" i="3"/>
  <c r="J555" i="3"/>
  <c r="D555" i="3"/>
  <c r="C555" i="3"/>
  <c r="V555" i="3"/>
  <c r="E555" i="3"/>
  <c r="G555" i="3" a="1"/>
  <c r="G555" i="3" s="1"/>
  <c r="B556" i="3"/>
  <c r="X555" i="3"/>
  <c r="F555" i="3" a="1"/>
  <c r="F555" i="3" s="1"/>
  <c r="U555" i="3" s="1"/>
  <c r="Q555" i="3"/>
  <c r="S555" i="3"/>
  <c r="W555" i="3"/>
  <c r="I555" i="3" a="1"/>
  <c r="I555" i="3" s="1"/>
  <c r="O556" i="3" l="1"/>
  <c r="F556" i="3" a="1"/>
  <c r="F556" i="3" s="1"/>
  <c r="U556" i="3" s="1"/>
  <c r="C556" i="3"/>
  <c r="V556" i="3"/>
  <c r="J556" i="3"/>
  <c r="W556" i="3"/>
  <c r="E556" i="3"/>
  <c r="X556" i="3"/>
  <c r="H556" i="3"/>
  <c r="Q556" i="3"/>
  <c r="G556" i="3" a="1"/>
  <c r="G556" i="3" s="1"/>
  <c r="B557" i="3"/>
  <c r="R556" i="3" s="1"/>
  <c r="D556" i="3"/>
  <c r="I556" i="3" a="1"/>
  <c r="I556" i="3" s="1"/>
  <c r="S556" i="3"/>
  <c r="R555" i="3"/>
  <c r="P555" i="3" a="1"/>
  <c r="P555" i="3" s="1"/>
  <c r="T555" i="3"/>
  <c r="N555" i="3"/>
  <c r="N556" i="3" l="1"/>
  <c r="T556" i="3"/>
  <c r="O557" i="3"/>
  <c r="B558" i="3"/>
  <c r="G557" i="3" a="1"/>
  <c r="G557" i="3" s="1"/>
  <c r="S557" i="3"/>
  <c r="C557" i="3"/>
  <c r="H557" i="3"/>
  <c r="V557" i="3"/>
  <c r="D557" i="3"/>
  <c r="X557" i="3"/>
  <c r="I557" i="3" a="1"/>
  <c r="I557" i="3" s="1"/>
  <c r="J557" i="3"/>
  <c r="E557" i="3"/>
  <c r="F557" i="3" a="1"/>
  <c r="F557" i="3" s="1"/>
  <c r="T557" i="3" s="1"/>
  <c r="W557" i="3"/>
  <c r="Q557" i="3"/>
  <c r="N557" i="3"/>
  <c r="U557" i="3"/>
  <c r="P556" i="3" a="1"/>
  <c r="P556" i="3" s="1"/>
  <c r="O558" i="3" l="1"/>
  <c r="E558" i="3"/>
  <c r="V558" i="3"/>
  <c r="B559" i="3"/>
  <c r="G558" i="3" a="1"/>
  <c r="G558" i="3" s="1"/>
  <c r="D558" i="3"/>
  <c r="X558" i="3"/>
  <c r="S558" i="3"/>
  <c r="W558" i="3"/>
  <c r="I558" i="3" a="1"/>
  <c r="I558" i="3" s="1"/>
  <c r="C558" i="3"/>
  <c r="F558" i="3" a="1"/>
  <c r="F558" i="3" s="1"/>
  <c r="T558" i="3" s="1"/>
  <c r="J558" i="3"/>
  <c r="H558" i="3"/>
  <c r="R557" i="3"/>
  <c r="P557" i="3" a="1"/>
  <c r="P557" i="3" s="1"/>
  <c r="O559" i="3" l="1"/>
  <c r="J559" i="3"/>
  <c r="D559" i="3"/>
  <c r="W559" i="3"/>
  <c r="S559" i="3"/>
  <c r="E559" i="3"/>
  <c r="B560" i="3"/>
  <c r="H559" i="3"/>
  <c r="X559" i="3"/>
  <c r="G559" i="3" a="1"/>
  <c r="G559" i="3" s="1"/>
  <c r="C559" i="3"/>
  <c r="I559" i="3" a="1"/>
  <c r="I559" i="3" s="1"/>
  <c r="F559" i="3" a="1"/>
  <c r="F559" i="3" s="1"/>
  <c r="P559" i="3" s="1" a="1"/>
  <c r="P559" i="3" s="1"/>
  <c r="V559" i="3"/>
  <c r="Q558" i="3"/>
  <c r="U558" i="3"/>
  <c r="R558" i="3"/>
  <c r="N558" i="3"/>
  <c r="P558" i="3" a="1"/>
  <c r="P558" i="3" s="1"/>
  <c r="T559" i="3" l="1"/>
  <c r="U559" i="3"/>
  <c r="Q559" i="3"/>
  <c r="P560" i="3" a="1"/>
  <c r="P560" i="3" s="1"/>
  <c r="O560" i="3"/>
  <c r="G560" i="3" a="1"/>
  <c r="G560" i="3" s="1"/>
  <c r="B561" i="3"/>
  <c r="F560" i="3" a="1"/>
  <c r="F560" i="3" s="1"/>
  <c r="U560" i="3" s="1"/>
  <c r="C560" i="3"/>
  <c r="V560" i="3"/>
  <c r="T560" i="3"/>
  <c r="Q560" i="3"/>
  <c r="D560" i="3"/>
  <c r="S560" i="3"/>
  <c r="J560" i="3"/>
  <c r="X560" i="3"/>
  <c r="I560" i="3" a="1"/>
  <c r="I560" i="3" s="1"/>
  <c r="W560" i="3"/>
  <c r="H560" i="3"/>
  <c r="E560" i="3"/>
  <c r="N560" i="3"/>
  <c r="R559" i="3"/>
  <c r="N559" i="3"/>
  <c r="O561" i="3" l="1"/>
  <c r="D561" i="3"/>
  <c r="C561" i="3"/>
  <c r="G561" i="3" a="1"/>
  <c r="G561" i="3" s="1"/>
  <c r="X561" i="3"/>
  <c r="S561" i="3"/>
  <c r="I561" i="3" a="1"/>
  <c r="I561" i="3" s="1"/>
  <c r="B562" i="3"/>
  <c r="F561" i="3" a="1"/>
  <c r="F561" i="3" s="1"/>
  <c r="T561" i="3" s="1"/>
  <c r="V561" i="3"/>
  <c r="W561" i="3"/>
  <c r="J561" i="3"/>
  <c r="H561" i="3"/>
  <c r="E561" i="3"/>
  <c r="N561" i="3"/>
  <c r="R560" i="3"/>
  <c r="Q561" i="3" l="1"/>
  <c r="O562" i="3"/>
  <c r="E562" i="3"/>
  <c r="V562" i="3"/>
  <c r="B563" i="3"/>
  <c r="R562" i="3" s="1"/>
  <c r="G562" i="3" a="1"/>
  <c r="G562" i="3" s="1"/>
  <c r="D562" i="3"/>
  <c r="I562" i="3" a="1"/>
  <c r="I562" i="3" s="1"/>
  <c r="C562" i="3"/>
  <c r="S562" i="3"/>
  <c r="W562" i="3"/>
  <c r="X562" i="3"/>
  <c r="J562" i="3"/>
  <c r="H562" i="3"/>
  <c r="F562" i="3" a="1"/>
  <c r="F562" i="3" s="1"/>
  <c r="T562" i="3" s="1"/>
  <c r="U562" i="3"/>
  <c r="R561" i="3"/>
  <c r="U561" i="3"/>
  <c r="P561" i="3" a="1"/>
  <c r="P561" i="3" s="1"/>
  <c r="N562" i="3" l="1"/>
  <c r="Q562" i="3"/>
  <c r="P562" i="3" a="1"/>
  <c r="P562" i="3" s="1"/>
  <c r="O563" i="3"/>
  <c r="R563" i="3"/>
  <c r="E563" i="3"/>
  <c r="G563" i="3" a="1"/>
  <c r="G563" i="3" s="1"/>
  <c r="B564" i="3"/>
  <c r="D563" i="3"/>
  <c r="X563" i="3"/>
  <c r="I563" i="3" a="1"/>
  <c r="I563" i="3" s="1"/>
  <c r="W563" i="3"/>
  <c r="C563" i="3"/>
  <c r="S563" i="3"/>
  <c r="H563" i="3"/>
  <c r="V563" i="3"/>
  <c r="F563" i="3" a="1"/>
  <c r="F563" i="3" s="1"/>
  <c r="U563" i="3" s="1"/>
  <c r="J563" i="3"/>
  <c r="N563" i="3" l="1"/>
  <c r="T563" i="3"/>
  <c r="Q563" i="3"/>
  <c r="P563" i="3" a="1"/>
  <c r="P563" i="3" s="1"/>
  <c r="O564" i="3"/>
  <c r="R564" i="3"/>
  <c r="J564" i="3"/>
  <c r="W564" i="3"/>
  <c r="V564" i="3"/>
  <c r="E564" i="3"/>
  <c r="H564" i="3"/>
  <c r="D564" i="3"/>
  <c r="I564" i="3" a="1"/>
  <c r="I564" i="3" s="1"/>
  <c r="F564" i="3" a="1"/>
  <c r="F564" i="3" s="1"/>
  <c r="U564" i="3" s="1"/>
  <c r="X564" i="3"/>
  <c r="G564" i="3" a="1"/>
  <c r="G564" i="3" s="1"/>
  <c r="B565" i="3"/>
  <c r="S564" i="3"/>
  <c r="C564" i="3"/>
  <c r="Q564" i="3" l="1"/>
  <c r="T564" i="3"/>
  <c r="P564" i="3" a="1"/>
  <c r="P564" i="3" s="1"/>
  <c r="O565" i="3"/>
  <c r="R565" i="3"/>
  <c r="D565" i="3"/>
  <c r="H565" i="3"/>
  <c r="E565" i="3"/>
  <c r="B566" i="3"/>
  <c r="X565" i="3"/>
  <c r="I565" i="3" a="1"/>
  <c r="I565" i="3" s="1"/>
  <c r="C565" i="3"/>
  <c r="F565" i="3" a="1"/>
  <c r="F565" i="3" s="1"/>
  <c r="T565" i="3" s="1"/>
  <c r="W565" i="3"/>
  <c r="S565" i="3"/>
  <c r="G565" i="3" a="1"/>
  <c r="G565" i="3" s="1"/>
  <c r="J565" i="3"/>
  <c r="V565" i="3"/>
  <c r="N564" i="3"/>
  <c r="P565" i="3" l="1" a="1"/>
  <c r="P565" i="3" s="1"/>
  <c r="U565" i="3"/>
  <c r="O566" i="3"/>
  <c r="J566" i="3"/>
  <c r="H566" i="3"/>
  <c r="G566" i="3" a="1"/>
  <c r="G566" i="3" s="1"/>
  <c r="E566" i="3"/>
  <c r="V566" i="3"/>
  <c r="B567" i="3"/>
  <c r="X566" i="3"/>
  <c r="W566" i="3"/>
  <c r="S566" i="3"/>
  <c r="C566" i="3"/>
  <c r="D566" i="3"/>
  <c r="I566" i="3" a="1"/>
  <c r="I566" i="3" s="1"/>
  <c r="F566" i="3" a="1"/>
  <c r="F566" i="3" s="1"/>
  <c r="T566" i="3" s="1"/>
  <c r="Q566" i="3"/>
  <c r="U566" i="3"/>
  <c r="N566" i="3"/>
  <c r="N565" i="3"/>
  <c r="Q565" i="3"/>
  <c r="O567" i="3" l="1"/>
  <c r="X567" i="3"/>
  <c r="W567" i="3"/>
  <c r="E567" i="3"/>
  <c r="G567" i="3" a="1"/>
  <c r="G567" i="3" s="1"/>
  <c r="I567" i="3" a="1"/>
  <c r="I567" i="3" s="1"/>
  <c r="D567" i="3"/>
  <c r="S567" i="3"/>
  <c r="F567" i="3" a="1"/>
  <c r="F567" i="3" s="1"/>
  <c r="U567" i="3" s="1"/>
  <c r="C567" i="3"/>
  <c r="H567" i="3"/>
  <c r="B568" i="3"/>
  <c r="V567" i="3"/>
  <c r="J567" i="3"/>
  <c r="R566" i="3"/>
  <c r="P566" i="3" a="1"/>
  <c r="P566" i="3" s="1"/>
  <c r="N567" i="3" l="1"/>
  <c r="T567" i="3"/>
  <c r="O568" i="3"/>
  <c r="S568" i="3"/>
  <c r="X568" i="3"/>
  <c r="I568" i="3" a="1"/>
  <c r="I568" i="3" s="1"/>
  <c r="F568" i="3" a="1"/>
  <c r="F568" i="3" s="1"/>
  <c r="U568" i="3" s="1"/>
  <c r="C568" i="3"/>
  <c r="W568" i="3"/>
  <c r="H568" i="3"/>
  <c r="J568" i="3"/>
  <c r="N568" i="3"/>
  <c r="T568" i="3"/>
  <c r="V568" i="3"/>
  <c r="E568" i="3"/>
  <c r="G568" i="3" a="1"/>
  <c r="G568" i="3" s="1"/>
  <c r="B569" i="3"/>
  <c r="Q568" i="3"/>
  <c r="D568" i="3"/>
  <c r="R567" i="3"/>
  <c r="Q567" i="3"/>
  <c r="P567" i="3" a="1"/>
  <c r="P567" i="3" s="1"/>
  <c r="O569" i="3" l="1"/>
  <c r="B570" i="3"/>
  <c r="G569" i="3" a="1"/>
  <c r="G569" i="3" s="1"/>
  <c r="I569" i="3" a="1"/>
  <c r="I569" i="3" s="1"/>
  <c r="H569" i="3"/>
  <c r="D569" i="3"/>
  <c r="S569" i="3"/>
  <c r="F569" i="3" a="1"/>
  <c r="F569" i="3" s="1"/>
  <c r="T569" i="3" s="1"/>
  <c r="X569" i="3"/>
  <c r="E569" i="3"/>
  <c r="C569" i="3"/>
  <c r="W569" i="3"/>
  <c r="J569" i="3"/>
  <c r="V569" i="3"/>
  <c r="Q569" i="3"/>
  <c r="U569" i="3"/>
  <c r="N569" i="3"/>
  <c r="R568" i="3"/>
  <c r="P568" i="3" a="1"/>
  <c r="P568" i="3" s="1"/>
  <c r="O570" i="3" l="1"/>
  <c r="B571" i="3"/>
  <c r="D570" i="3"/>
  <c r="G570" i="3" a="1"/>
  <c r="G570" i="3" s="1"/>
  <c r="I570" i="3" a="1"/>
  <c r="I570" i="3" s="1"/>
  <c r="S570" i="3"/>
  <c r="C570" i="3"/>
  <c r="V570" i="3"/>
  <c r="F570" i="3" a="1"/>
  <c r="F570" i="3" s="1"/>
  <c r="T570" i="3" s="1"/>
  <c r="J570" i="3"/>
  <c r="X570" i="3"/>
  <c r="W570" i="3"/>
  <c r="H570" i="3"/>
  <c r="E570" i="3"/>
  <c r="R569" i="3"/>
  <c r="P569" i="3" a="1"/>
  <c r="P569" i="3" s="1"/>
  <c r="N570" i="3" l="1"/>
  <c r="O571" i="3"/>
  <c r="V571" i="3"/>
  <c r="F571" i="3" a="1"/>
  <c r="F571" i="3" s="1"/>
  <c r="P571" i="3" s="1" a="1"/>
  <c r="P571" i="3" s="1"/>
  <c r="U571" i="3"/>
  <c r="J571" i="3"/>
  <c r="E571" i="3"/>
  <c r="W571" i="3"/>
  <c r="S571" i="3"/>
  <c r="H571" i="3"/>
  <c r="X571" i="3"/>
  <c r="G571" i="3" a="1"/>
  <c r="G571" i="3" s="1"/>
  <c r="B572" i="3"/>
  <c r="R571" i="3" s="1"/>
  <c r="I571" i="3" a="1"/>
  <c r="I571" i="3" s="1"/>
  <c r="C571" i="3"/>
  <c r="D571" i="3"/>
  <c r="T571" i="3"/>
  <c r="R570" i="3"/>
  <c r="U570" i="3"/>
  <c r="Q570" i="3"/>
  <c r="P570" i="3" a="1"/>
  <c r="P570" i="3" s="1"/>
  <c r="Q571" i="3" l="1"/>
  <c r="N571" i="3"/>
  <c r="O572" i="3"/>
  <c r="V572" i="3"/>
  <c r="F572" i="3" a="1"/>
  <c r="F572" i="3" s="1"/>
  <c r="P572" i="3" s="1" a="1"/>
  <c r="P572" i="3" s="1"/>
  <c r="C572" i="3"/>
  <c r="H572" i="3"/>
  <c r="D572" i="3"/>
  <c r="S572" i="3"/>
  <c r="J572" i="3"/>
  <c r="W572" i="3"/>
  <c r="E572" i="3"/>
  <c r="X572" i="3"/>
  <c r="I572" i="3" a="1"/>
  <c r="I572" i="3" s="1"/>
  <c r="G572" i="3" a="1"/>
  <c r="G572" i="3" s="1"/>
  <c r="B573" i="3"/>
  <c r="R572" i="3" s="1"/>
  <c r="U572" i="3" l="1"/>
  <c r="T572" i="3"/>
  <c r="Q572" i="3"/>
  <c r="P573" i="3" a="1"/>
  <c r="P573" i="3" s="1"/>
  <c r="O573" i="3"/>
  <c r="R573" i="3"/>
  <c r="D573" i="3"/>
  <c r="S573" i="3"/>
  <c r="I573" i="3" a="1"/>
  <c r="I573" i="3" s="1"/>
  <c r="B574" i="3"/>
  <c r="X573" i="3"/>
  <c r="J573" i="3"/>
  <c r="E573" i="3"/>
  <c r="V573" i="3"/>
  <c r="G573" i="3" a="1"/>
  <c r="G573" i="3" s="1"/>
  <c r="C573" i="3"/>
  <c r="F573" i="3" a="1"/>
  <c r="F573" i="3" s="1"/>
  <c r="T573" i="3" s="1"/>
  <c r="W573" i="3"/>
  <c r="H573" i="3"/>
  <c r="N573" i="3"/>
  <c r="Q573" i="3"/>
  <c r="U573" i="3"/>
  <c r="N572" i="3"/>
  <c r="O574" i="3" l="1"/>
  <c r="D574" i="3"/>
  <c r="C574" i="3"/>
  <c r="F574" i="3" a="1"/>
  <c r="F574" i="3" s="1"/>
  <c r="U574" i="3" s="1"/>
  <c r="H574" i="3"/>
  <c r="X574" i="3"/>
  <c r="I574" i="3" a="1"/>
  <c r="I574" i="3" s="1"/>
  <c r="G574" i="3" a="1"/>
  <c r="G574" i="3" s="1"/>
  <c r="S574" i="3"/>
  <c r="B575" i="3"/>
  <c r="R574" i="3" s="1"/>
  <c r="V574" i="3"/>
  <c r="W574" i="3"/>
  <c r="J574" i="3"/>
  <c r="E574" i="3"/>
  <c r="T574" i="3" l="1"/>
  <c r="N574" i="3"/>
  <c r="O575" i="3"/>
  <c r="H575" i="3"/>
  <c r="E575" i="3"/>
  <c r="X575" i="3"/>
  <c r="S575" i="3"/>
  <c r="I575" i="3" a="1"/>
  <c r="I575" i="3" s="1"/>
  <c r="C575" i="3"/>
  <c r="F575" i="3" a="1"/>
  <c r="F575" i="3" s="1"/>
  <c r="U575" i="3" s="1"/>
  <c r="W575" i="3"/>
  <c r="B576" i="3"/>
  <c r="R575" i="3" s="1"/>
  <c r="D575" i="3"/>
  <c r="V575" i="3"/>
  <c r="G575" i="3" a="1"/>
  <c r="G575" i="3" s="1"/>
  <c r="J575" i="3"/>
  <c r="T575" i="3"/>
  <c r="N575" i="3"/>
  <c r="Q575" i="3"/>
  <c r="Q574" i="3"/>
  <c r="P574" i="3" a="1"/>
  <c r="P574" i="3" s="1"/>
  <c r="P575" i="3" l="1" a="1"/>
  <c r="P575" i="3" s="1"/>
  <c r="O576" i="3"/>
  <c r="F576" i="3" a="1"/>
  <c r="F576" i="3" s="1"/>
  <c r="T576" i="3" s="1"/>
  <c r="W576" i="3"/>
  <c r="J576" i="3"/>
  <c r="V576" i="3"/>
  <c r="E576" i="3"/>
  <c r="D576" i="3"/>
  <c r="H576" i="3"/>
  <c r="X576" i="3"/>
  <c r="N576" i="3"/>
  <c r="B577" i="3"/>
  <c r="R576" i="3" s="1"/>
  <c r="G576" i="3" a="1"/>
  <c r="G576" i="3" s="1"/>
  <c r="I576" i="3" a="1"/>
  <c r="I576" i="3" s="1"/>
  <c r="C576" i="3"/>
  <c r="S576" i="3"/>
  <c r="U576" i="3"/>
  <c r="Q576" i="3" l="1"/>
  <c r="O577" i="3"/>
  <c r="J577" i="3"/>
  <c r="H577" i="3"/>
  <c r="D577" i="3"/>
  <c r="S577" i="3"/>
  <c r="C577" i="3"/>
  <c r="W577" i="3"/>
  <c r="E577" i="3"/>
  <c r="V577" i="3"/>
  <c r="X577" i="3"/>
  <c r="I577" i="3" a="1"/>
  <c r="I577" i="3" s="1"/>
  <c r="B578" i="3"/>
  <c r="G577" i="3" a="1"/>
  <c r="G577" i="3" s="1"/>
  <c r="F577" i="3" a="1"/>
  <c r="F577" i="3" s="1"/>
  <c r="P577" i="3" s="1" a="1"/>
  <c r="P577" i="3" s="1"/>
  <c r="Q577" i="3"/>
  <c r="T577" i="3"/>
  <c r="P576" i="3" a="1"/>
  <c r="P576" i="3" s="1"/>
  <c r="O578" i="3" l="1"/>
  <c r="I578" i="3" a="1"/>
  <c r="I578" i="3" s="1"/>
  <c r="C578" i="3"/>
  <c r="S578" i="3"/>
  <c r="W578" i="3"/>
  <c r="J578" i="3"/>
  <c r="H578" i="3"/>
  <c r="E578" i="3"/>
  <c r="V578" i="3"/>
  <c r="B579" i="3"/>
  <c r="R578" i="3" s="1"/>
  <c r="N578" i="3"/>
  <c r="D578" i="3"/>
  <c r="X578" i="3"/>
  <c r="F578" i="3" a="1"/>
  <c r="F578" i="3" s="1"/>
  <c r="Q578" i="3" s="1"/>
  <c r="G578" i="3" a="1"/>
  <c r="G578" i="3" s="1"/>
  <c r="T578" i="3"/>
  <c r="U578" i="3"/>
  <c r="N577" i="3"/>
  <c r="U577" i="3"/>
  <c r="R577" i="3"/>
  <c r="O579" i="3" l="1"/>
  <c r="I579" i="3" a="1"/>
  <c r="I579" i="3" s="1"/>
  <c r="H579" i="3"/>
  <c r="E579" i="3"/>
  <c r="D579" i="3"/>
  <c r="S579" i="3"/>
  <c r="C579" i="3"/>
  <c r="F579" i="3" a="1"/>
  <c r="F579" i="3" s="1"/>
  <c r="U579" i="3" s="1"/>
  <c r="W579" i="3"/>
  <c r="J579" i="3"/>
  <c r="V579" i="3"/>
  <c r="B580" i="3"/>
  <c r="G579" i="3" a="1"/>
  <c r="G579" i="3" s="1"/>
  <c r="X579" i="3"/>
  <c r="Q579" i="3"/>
  <c r="P578" i="3" a="1"/>
  <c r="P578" i="3" s="1"/>
  <c r="O580" i="3" l="1"/>
  <c r="X580" i="3"/>
  <c r="F580" i="3" a="1"/>
  <c r="F580" i="3" s="1"/>
  <c r="T580" i="3" s="1"/>
  <c r="V580" i="3"/>
  <c r="S580" i="3"/>
  <c r="I580" i="3" a="1"/>
  <c r="I580" i="3" s="1"/>
  <c r="W580" i="3"/>
  <c r="E580" i="3"/>
  <c r="C580" i="3"/>
  <c r="N580" i="3"/>
  <c r="J580" i="3"/>
  <c r="H580" i="3"/>
  <c r="B581" i="3"/>
  <c r="R580" i="3" s="1"/>
  <c r="D580" i="3"/>
  <c r="G580" i="3" a="1"/>
  <c r="G580" i="3" s="1"/>
  <c r="U580" i="3"/>
  <c r="N579" i="3"/>
  <c r="R579" i="3"/>
  <c r="T579" i="3"/>
  <c r="P579" i="3" a="1"/>
  <c r="P579" i="3" s="1"/>
  <c r="Q580" i="3" l="1"/>
  <c r="O581" i="3"/>
  <c r="X581" i="3"/>
  <c r="S581" i="3"/>
  <c r="I581" i="3" a="1"/>
  <c r="I581" i="3" s="1"/>
  <c r="C581" i="3"/>
  <c r="F581" i="3" a="1"/>
  <c r="F581" i="3" s="1"/>
  <c r="T581" i="3" s="1"/>
  <c r="W581" i="3"/>
  <c r="J581" i="3"/>
  <c r="H581" i="3"/>
  <c r="B582" i="3"/>
  <c r="E581" i="3"/>
  <c r="D581" i="3"/>
  <c r="G581" i="3" a="1"/>
  <c r="G581" i="3" s="1"/>
  <c r="V581" i="3"/>
  <c r="N581" i="3"/>
  <c r="U581" i="3"/>
  <c r="Q581" i="3"/>
  <c r="P580" i="3" a="1"/>
  <c r="P580" i="3" s="1"/>
  <c r="O582" i="3" l="1"/>
  <c r="D582" i="3"/>
  <c r="G582" i="3" a="1"/>
  <c r="G582" i="3" s="1"/>
  <c r="I582" i="3" a="1"/>
  <c r="I582" i="3" s="1"/>
  <c r="F582" i="3" a="1"/>
  <c r="F582" i="3" s="1"/>
  <c r="Q582" i="3" s="1"/>
  <c r="W582" i="3"/>
  <c r="B583" i="3"/>
  <c r="V582" i="3"/>
  <c r="S582" i="3"/>
  <c r="J582" i="3"/>
  <c r="C582" i="3"/>
  <c r="H582" i="3"/>
  <c r="X582" i="3"/>
  <c r="E582" i="3"/>
  <c r="R581" i="3"/>
  <c r="P581" i="3" a="1"/>
  <c r="P581" i="3" s="1"/>
  <c r="N582" i="3" l="1"/>
  <c r="O583" i="3"/>
  <c r="C583" i="3"/>
  <c r="J583" i="3"/>
  <c r="V583" i="3"/>
  <c r="F583" i="3" a="1"/>
  <c r="F583" i="3" s="1"/>
  <c r="T583" i="3" s="1"/>
  <c r="S583" i="3"/>
  <c r="H583" i="3"/>
  <c r="D583" i="3"/>
  <c r="E583" i="3"/>
  <c r="G583" i="3" a="1"/>
  <c r="G583" i="3" s="1"/>
  <c r="B584" i="3"/>
  <c r="X583" i="3"/>
  <c r="W583" i="3"/>
  <c r="I583" i="3" a="1"/>
  <c r="I583" i="3" s="1"/>
  <c r="R582" i="3"/>
  <c r="U582" i="3"/>
  <c r="T582" i="3"/>
  <c r="P582" i="3" a="1"/>
  <c r="P582" i="3" s="1"/>
  <c r="N583" i="3" l="1"/>
  <c r="O584" i="3"/>
  <c r="H584" i="3"/>
  <c r="B585" i="3"/>
  <c r="J584" i="3"/>
  <c r="S584" i="3"/>
  <c r="D584" i="3"/>
  <c r="V584" i="3"/>
  <c r="E584" i="3"/>
  <c r="F584" i="3" a="1"/>
  <c r="F584" i="3" s="1"/>
  <c r="Q584" i="3" s="1"/>
  <c r="G584" i="3" a="1"/>
  <c r="G584" i="3" s="1"/>
  <c r="X584" i="3"/>
  <c r="I584" i="3" a="1"/>
  <c r="I584" i="3" s="1"/>
  <c r="C584" i="3"/>
  <c r="W584" i="3"/>
  <c r="Q583" i="3"/>
  <c r="U583" i="3"/>
  <c r="R583" i="3"/>
  <c r="P583" i="3" a="1"/>
  <c r="P583" i="3" s="1"/>
  <c r="O585" i="3" l="1"/>
  <c r="C585" i="3"/>
  <c r="G585" i="3" a="1"/>
  <c r="G585" i="3" s="1"/>
  <c r="J585" i="3"/>
  <c r="W585" i="3"/>
  <c r="I585" i="3" a="1"/>
  <c r="I585" i="3" s="1"/>
  <c r="V585" i="3"/>
  <c r="S585" i="3"/>
  <c r="F585" i="3" a="1"/>
  <c r="F585" i="3" s="1"/>
  <c r="Q585" i="3" s="1"/>
  <c r="B586" i="3"/>
  <c r="D585" i="3"/>
  <c r="E585" i="3"/>
  <c r="H585" i="3"/>
  <c r="X585" i="3"/>
  <c r="T585" i="3"/>
  <c r="U585" i="3"/>
  <c r="N585" i="3"/>
  <c r="R584" i="3"/>
  <c r="T584" i="3"/>
  <c r="N584" i="3"/>
  <c r="U584" i="3"/>
  <c r="P584" i="3" a="1"/>
  <c r="P584" i="3" s="1"/>
  <c r="O586" i="3" l="1"/>
  <c r="I586" i="3" a="1"/>
  <c r="I586" i="3" s="1"/>
  <c r="F586" i="3" a="1"/>
  <c r="F586" i="3" s="1"/>
  <c r="Q586" i="3" s="1"/>
  <c r="C586" i="3"/>
  <c r="D586" i="3"/>
  <c r="V586" i="3"/>
  <c r="B587" i="3"/>
  <c r="R586" i="3" s="1"/>
  <c r="W586" i="3"/>
  <c r="J586" i="3"/>
  <c r="H586" i="3"/>
  <c r="E586" i="3"/>
  <c r="G586" i="3" a="1"/>
  <c r="G586" i="3" s="1"/>
  <c r="X586" i="3"/>
  <c r="S586" i="3"/>
  <c r="R585" i="3"/>
  <c r="P585" i="3" a="1"/>
  <c r="P585" i="3" s="1"/>
  <c r="U586" i="3" l="1"/>
  <c r="T586" i="3"/>
  <c r="O587" i="3"/>
  <c r="S587" i="3"/>
  <c r="J587" i="3"/>
  <c r="F587" i="3" a="1"/>
  <c r="F587" i="3" s="1"/>
  <c r="P587" i="3" s="1" a="1"/>
  <c r="P587" i="3" s="1"/>
  <c r="E587" i="3"/>
  <c r="D587" i="3"/>
  <c r="H587" i="3"/>
  <c r="B588" i="3"/>
  <c r="R587" i="3" s="1"/>
  <c r="C587" i="3"/>
  <c r="V587" i="3"/>
  <c r="X587" i="3"/>
  <c r="I587" i="3" a="1"/>
  <c r="I587" i="3" s="1"/>
  <c r="W587" i="3"/>
  <c r="G587" i="3" a="1"/>
  <c r="G587" i="3" s="1"/>
  <c r="N587" i="3"/>
  <c r="T587" i="3"/>
  <c r="Q587" i="3"/>
  <c r="U587" i="3"/>
  <c r="N586" i="3"/>
  <c r="P586" i="3" a="1"/>
  <c r="P586" i="3" s="1"/>
  <c r="O588" i="3" l="1"/>
  <c r="D588" i="3"/>
  <c r="B589" i="3"/>
  <c r="H588" i="3"/>
  <c r="G588" i="3" a="1"/>
  <c r="G588" i="3" s="1"/>
  <c r="C588" i="3"/>
  <c r="J588" i="3"/>
  <c r="X588" i="3"/>
  <c r="I588" i="3" a="1"/>
  <c r="I588" i="3" s="1"/>
  <c r="S588" i="3"/>
  <c r="V588" i="3"/>
  <c r="F588" i="3" a="1"/>
  <c r="F588" i="3" s="1"/>
  <c r="P588" i="3" s="1" a="1"/>
  <c r="P588" i="3" s="1"/>
  <c r="E588" i="3"/>
  <c r="W588" i="3"/>
  <c r="O589" i="3" l="1"/>
  <c r="J589" i="3"/>
  <c r="S589" i="3"/>
  <c r="E589" i="3"/>
  <c r="F589" i="3" a="1"/>
  <c r="F589" i="3" s="1"/>
  <c r="T589" i="3" s="1"/>
  <c r="D589" i="3"/>
  <c r="X589" i="3"/>
  <c r="I589" i="3" a="1"/>
  <c r="I589" i="3" s="1"/>
  <c r="B590" i="3"/>
  <c r="W589" i="3"/>
  <c r="C589" i="3"/>
  <c r="V589" i="3"/>
  <c r="H589" i="3"/>
  <c r="G589" i="3" a="1"/>
  <c r="G589" i="3" s="1"/>
  <c r="T588" i="3"/>
  <c r="Q588" i="3"/>
  <c r="U588" i="3"/>
  <c r="R588" i="3"/>
  <c r="N588" i="3"/>
  <c r="O590" i="3" l="1"/>
  <c r="C590" i="3"/>
  <c r="D590" i="3"/>
  <c r="J590" i="3"/>
  <c r="G590" i="3" a="1"/>
  <c r="G590" i="3" s="1"/>
  <c r="S590" i="3"/>
  <c r="X590" i="3"/>
  <c r="V590" i="3"/>
  <c r="W590" i="3"/>
  <c r="T590" i="3"/>
  <c r="H590" i="3"/>
  <c r="B591" i="3"/>
  <c r="R590" i="3" s="1"/>
  <c r="E590" i="3"/>
  <c r="F590" i="3" a="1"/>
  <c r="F590" i="3" s="1"/>
  <c r="P590" i="3" s="1" a="1"/>
  <c r="P590" i="3" s="1"/>
  <c r="I590" i="3" a="1"/>
  <c r="I590" i="3" s="1"/>
  <c r="Q590" i="3"/>
  <c r="U589" i="3"/>
  <c r="N589" i="3"/>
  <c r="Q589" i="3"/>
  <c r="R589" i="3"/>
  <c r="P589" i="3" a="1"/>
  <c r="P589" i="3" s="1"/>
  <c r="N590" i="3" l="1"/>
  <c r="O591" i="3"/>
  <c r="R591" i="3"/>
  <c r="J591" i="3"/>
  <c r="W591" i="3"/>
  <c r="E591" i="3"/>
  <c r="H591" i="3"/>
  <c r="V591" i="3"/>
  <c r="B592" i="3"/>
  <c r="X591" i="3"/>
  <c r="F591" i="3" a="1"/>
  <c r="F591" i="3" s="1"/>
  <c r="T591" i="3" s="1"/>
  <c r="I591" i="3" a="1"/>
  <c r="I591" i="3" s="1"/>
  <c r="G591" i="3" a="1"/>
  <c r="G591" i="3" s="1"/>
  <c r="S591" i="3"/>
  <c r="D591" i="3"/>
  <c r="C591" i="3"/>
  <c r="U590" i="3"/>
  <c r="Q591" i="3" l="1"/>
  <c r="N591" i="3"/>
  <c r="O592" i="3"/>
  <c r="W592" i="3"/>
  <c r="H592" i="3"/>
  <c r="J592" i="3"/>
  <c r="G592" i="3" a="1"/>
  <c r="G592" i="3" s="1"/>
  <c r="S592" i="3"/>
  <c r="E592" i="3"/>
  <c r="F592" i="3" a="1"/>
  <c r="F592" i="3" s="1"/>
  <c r="Q592" i="3" s="1"/>
  <c r="X592" i="3"/>
  <c r="N592" i="3"/>
  <c r="C592" i="3"/>
  <c r="D592" i="3"/>
  <c r="I592" i="3" a="1"/>
  <c r="I592" i="3" s="1"/>
  <c r="B593" i="3"/>
  <c r="R592" i="3" s="1"/>
  <c r="V592" i="3"/>
  <c r="P591" i="3" a="1"/>
  <c r="P591" i="3" s="1"/>
  <c r="U591" i="3"/>
  <c r="T592" i="3" l="1"/>
  <c r="U592" i="3"/>
  <c r="O593" i="3"/>
  <c r="S593" i="3"/>
  <c r="C593" i="3"/>
  <c r="J593" i="3"/>
  <c r="F593" i="3" a="1"/>
  <c r="F593" i="3" s="1"/>
  <c r="U593" i="3" s="1"/>
  <c r="N593" i="3"/>
  <c r="H593" i="3"/>
  <c r="E593" i="3"/>
  <c r="Q593" i="3"/>
  <c r="B594" i="3"/>
  <c r="I593" i="3" a="1"/>
  <c r="I593" i="3" s="1"/>
  <c r="W593" i="3"/>
  <c r="X593" i="3"/>
  <c r="D593" i="3"/>
  <c r="V593" i="3"/>
  <c r="G593" i="3" a="1"/>
  <c r="G593" i="3" s="1"/>
  <c r="T593" i="3"/>
  <c r="P592" i="3" a="1"/>
  <c r="P592" i="3" s="1"/>
  <c r="O594" i="3" l="1"/>
  <c r="C594" i="3"/>
  <c r="F594" i="3" a="1"/>
  <c r="F594" i="3" s="1"/>
  <c r="P594" i="3" s="1" a="1"/>
  <c r="P594" i="3" s="1"/>
  <c r="W594" i="3"/>
  <c r="E594" i="3"/>
  <c r="J594" i="3"/>
  <c r="V594" i="3"/>
  <c r="B595" i="3"/>
  <c r="R594" i="3" s="1"/>
  <c r="D594" i="3"/>
  <c r="G594" i="3" a="1"/>
  <c r="G594" i="3" s="1"/>
  <c r="H594" i="3"/>
  <c r="X594" i="3"/>
  <c r="S594" i="3"/>
  <c r="I594" i="3" a="1"/>
  <c r="I594" i="3" s="1"/>
  <c r="R593" i="3"/>
  <c r="P593" i="3" a="1"/>
  <c r="P593" i="3" s="1"/>
  <c r="Q594" i="3" l="1"/>
  <c r="N594" i="3"/>
  <c r="T594" i="3"/>
  <c r="O595" i="3"/>
  <c r="R595" i="3"/>
  <c r="J595" i="3"/>
  <c r="F595" i="3" a="1"/>
  <c r="F595" i="3" s="1"/>
  <c r="T595" i="3" s="1"/>
  <c r="E595" i="3"/>
  <c r="D595" i="3"/>
  <c r="B596" i="3"/>
  <c r="C595" i="3"/>
  <c r="G595" i="3" a="1"/>
  <c r="G595" i="3" s="1"/>
  <c r="X595" i="3"/>
  <c r="I595" i="3" a="1"/>
  <c r="I595" i="3" s="1"/>
  <c r="W595" i="3"/>
  <c r="V595" i="3"/>
  <c r="H595" i="3"/>
  <c r="S595" i="3"/>
  <c r="U594" i="3"/>
  <c r="U595" i="3" l="1"/>
  <c r="N595" i="3"/>
  <c r="P595" i="3" a="1"/>
  <c r="P595" i="3" s="1"/>
  <c r="O596" i="3"/>
  <c r="R596" i="3"/>
  <c r="V596" i="3"/>
  <c r="S596" i="3"/>
  <c r="F596" i="3" a="1"/>
  <c r="F596" i="3" s="1"/>
  <c r="T596" i="3" s="1"/>
  <c r="W596" i="3"/>
  <c r="X596" i="3"/>
  <c r="D596" i="3"/>
  <c r="E596" i="3"/>
  <c r="G596" i="3" a="1"/>
  <c r="G596" i="3" s="1"/>
  <c r="J596" i="3"/>
  <c r="B597" i="3"/>
  <c r="N596" i="3"/>
  <c r="I596" i="3" a="1"/>
  <c r="I596" i="3" s="1"/>
  <c r="H596" i="3"/>
  <c r="C596" i="3"/>
  <c r="U596" i="3"/>
  <c r="Q596" i="3"/>
  <c r="Q595" i="3"/>
  <c r="P596" i="3" l="1" a="1"/>
  <c r="P596" i="3" s="1"/>
  <c r="O597" i="3"/>
  <c r="C597" i="3"/>
  <c r="W597" i="3"/>
  <c r="D597" i="3"/>
  <c r="X597" i="3"/>
  <c r="I597" i="3" a="1"/>
  <c r="I597" i="3" s="1"/>
  <c r="V597" i="3"/>
  <c r="H597" i="3"/>
  <c r="G597" i="3" a="1"/>
  <c r="G597" i="3" s="1"/>
  <c r="S597" i="3"/>
  <c r="F597" i="3" a="1"/>
  <c r="F597" i="3" s="1"/>
  <c r="Q597" i="3" s="1"/>
  <c r="E597" i="3"/>
  <c r="J597" i="3"/>
  <c r="B598" i="3"/>
  <c r="R597" i="3" s="1"/>
  <c r="U597" i="3" l="1"/>
  <c r="O598" i="3"/>
  <c r="C598" i="3"/>
  <c r="B599" i="3"/>
  <c r="W598" i="3"/>
  <c r="H598" i="3"/>
  <c r="V598" i="3"/>
  <c r="G598" i="3" a="1"/>
  <c r="G598" i="3" s="1"/>
  <c r="J598" i="3"/>
  <c r="S598" i="3"/>
  <c r="D598" i="3"/>
  <c r="F598" i="3" a="1"/>
  <c r="F598" i="3" s="1"/>
  <c r="Q598" i="3" s="1"/>
  <c r="X598" i="3"/>
  <c r="I598" i="3" a="1"/>
  <c r="I598" i="3" s="1"/>
  <c r="E598" i="3"/>
  <c r="P597" i="3" a="1"/>
  <c r="P597" i="3" s="1"/>
  <c r="N597" i="3"/>
  <c r="T597" i="3"/>
  <c r="O599" i="3" l="1"/>
  <c r="E599" i="3"/>
  <c r="H599" i="3"/>
  <c r="G599" i="3" a="1"/>
  <c r="G599" i="3" s="1"/>
  <c r="I599" i="3" a="1"/>
  <c r="I599" i="3" s="1"/>
  <c r="C599" i="3"/>
  <c r="F599" i="3" a="1"/>
  <c r="F599" i="3" s="1"/>
  <c r="P599" i="3" s="1" a="1"/>
  <c r="P599" i="3" s="1"/>
  <c r="X599" i="3"/>
  <c r="S599" i="3"/>
  <c r="B600" i="3"/>
  <c r="V599" i="3"/>
  <c r="D599" i="3"/>
  <c r="W599" i="3"/>
  <c r="J599" i="3"/>
  <c r="T599" i="3"/>
  <c r="Q599" i="3"/>
  <c r="U599" i="3"/>
  <c r="N599" i="3"/>
  <c r="R598" i="3"/>
  <c r="N598" i="3"/>
  <c r="U598" i="3"/>
  <c r="P598" i="3" a="1"/>
  <c r="P598" i="3" s="1"/>
  <c r="T598" i="3"/>
  <c r="O600" i="3" l="1"/>
  <c r="R600" i="3"/>
  <c r="S600" i="3"/>
  <c r="D600" i="3"/>
  <c r="I600" i="3" a="1"/>
  <c r="I600" i="3" s="1"/>
  <c r="C600" i="3"/>
  <c r="B601" i="3"/>
  <c r="V600" i="3"/>
  <c r="J600" i="3"/>
  <c r="F600" i="3" a="1"/>
  <c r="F600" i="3" s="1"/>
  <c r="N600" i="3" s="1"/>
  <c r="G600" i="3" a="1"/>
  <c r="G600" i="3" s="1"/>
  <c r="E600" i="3"/>
  <c r="X600" i="3"/>
  <c r="W600" i="3"/>
  <c r="H600" i="3"/>
  <c r="R599" i="3"/>
  <c r="U600" i="3" l="1"/>
  <c r="T600" i="3"/>
  <c r="Q600" i="3"/>
  <c r="O601" i="3"/>
  <c r="B602" i="3"/>
  <c r="I601" i="3" a="1"/>
  <c r="I601" i="3" s="1"/>
  <c r="H601" i="3"/>
  <c r="V601" i="3"/>
  <c r="S601" i="3"/>
  <c r="C601" i="3"/>
  <c r="G601" i="3" a="1"/>
  <c r="G601" i="3" s="1"/>
  <c r="F601" i="3" a="1"/>
  <c r="F601" i="3" s="1"/>
  <c r="Q601" i="3" s="1"/>
  <c r="J601" i="3"/>
  <c r="E601" i="3"/>
  <c r="W601" i="3"/>
  <c r="D601" i="3"/>
  <c r="X601" i="3"/>
  <c r="P600" i="3" a="1"/>
  <c r="P600" i="3" s="1"/>
  <c r="O602" i="3" l="1"/>
  <c r="I602" i="3" a="1"/>
  <c r="I602" i="3" s="1"/>
  <c r="F602" i="3" a="1"/>
  <c r="F602" i="3" s="1"/>
  <c r="U602" i="3" s="1"/>
  <c r="V602" i="3"/>
  <c r="B603" i="3"/>
  <c r="W602" i="3"/>
  <c r="J602" i="3"/>
  <c r="H602" i="3"/>
  <c r="C602" i="3"/>
  <c r="E602" i="3"/>
  <c r="G602" i="3" a="1"/>
  <c r="G602" i="3" s="1"/>
  <c r="X602" i="3"/>
  <c r="S602" i="3"/>
  <c r="D602" i="3"/>
  <c r="R601" i="3"/>
  <c r="P601" i="3" a="1"/>
  <c r="P601" i="3" s="1"/>
  <c r="U601" i="3"/>
  <c r="N601" i="3"/>
  <c r="T601" i="3"/>
  <c r="O603" i="3" l="1"/>
  <c r="I603" i="3" a="1"/>
  <c r="I603" i="3" s="1"/>
  <c r="D603" i="3"/>
  <c r="C603" i="3"/>
  <c r="N603" i="3"/>
  <c r="V603" i="3"/>
  <c r="W603" i="3"/>
  <c r="E603" i="3"/>
  <c r="H603" i="3"/>
  <c r="T603" i="3"/>
  <c r="U603" i="3"/>
  <c r="B604" i="3"/>
  <c r="G603" i="3" a="1"/>
  <c r="G603" i="3" s="1"/>
  <c r="X603" i="3"/>
  <c r="S603" i="3"/>
  <c r="J603" i="3"/>
  <c r="F603" i="3" a="1"/>
  <c r="F603" i="3" s="1"/>
  <c r="P603" i="3" s="1" a="1"/>
  <c r="P603" i="3" s="1"/>
  <c r="Q602" i="3"/>
  <c r="N602" i="3"/>
  <c r="T602" i="3"/>
  <c r="R602" i="3"/>
  <c r="P602" i="3" a="1"/>
  <c r="P602" i="3" s="1"/>
  <c r="O604" i="3" l="1"/>
  <c r="F604" i="3" a="1"/>
  <c r="F604" i="3" s="1"/>
  <c r="P604" i="3" s="1" a="1"/>
  <c r="P604" i="3" s="1"/>
  <c r="C604" i="3"/>
  <c r="U604" i="3"/>
  <c r="J604" i="3"/>
  <c r="E604" i="3"/>
  <c r="B605" i="3"/>
  <c r="H604" i="3"/>
  <c r="G604" i="3" a="1"/>
  <c r="G604" i="3" s="1"/>
  <c r="D604" i="3"/>
  <c r="X604" i="3"/>
  <c r="W604" i="3"/>
  <c r="I604" i="3" a="1"/>
  <c r="I604" i="3" s="1"/>
  <c r="V604" i="3"/>
  <c r="S604" i="3"/>
  <c r="Q603" i="3"/>
  <c r="R603" i="3"/>
  <c r="N604" i="3" l="1"/>
  <c r="O605" i="3"/>
  <c r="D605" i="3"/>
  <c r="C605" i="3"/>
  <c r="S605" i="3"/>
  <c r="X605" i="3"/>
  <c r="W605" i="3"/>
  <c r="I605" i="3" a="1"/>
  <c r="I605" i="3" s="1"/>
  <c r="B606" i="3"/>
  <c r="V605" i="3"/>
  <c r="H605" i="3"/>
  <c r="G605" i="3" a="1"/>
  <c r="G605" i="3" s="1"/>
  <c r="J605" i="3"/>
  <c r="F605" i="3" a="1"/>
  <c r="F605" i="3" s="1"/>
  <c r="N605" i="3" s="1"/>
  <c r="E605" i="3"/>
  <c r="U605" i="3"/>
  <c r="T605" i="3"/>
  <c r="Q605" i="3"/>
  <c r="R604" i="3"/>
  <c r="Q604" i="3"/>
  <c r="T604" i="3"/>
  <c r="O606" i="3" l="1"/>
  <c r="J606" i="3"/>
  <c r="G606" i="3" a="1"/>
  <c r="G606" i="3" s="1"/>
  <c r="C606" i="3"/>
  <c r="H606" i="3"/>
  <c r="E606" i="3"/>
  <c r="S606" i="3"/>
  <c r="X606" i="3"/>
  <c r="F606" i="3" a="1"/>
  <c r="F606" i="3" s="1"/>
  <c r="Q606" i="3" s="1"/>
  <c r="W606" i="3"/>
  <c r="V606" i="3"/>
  <c r="N606" i="3"/>
  <c r="B607" i="3"/>
  <c r="R606" i="3" s="1"/>
  <c r="I606" i="3" a="1"/>
  <c r="I606" i="3" s="1"/>
  <c r="D606" i="3"/>
  <c r="T606" i="3"/>
  <c r="R605" i="3"/>
  <c r="P605" i="3" a="1"/>
  <c r="P605" i="3" s="1"/>
  <c r="U606" i="3" l="1"/>
  <c r="O607" i="3"/>
  <c r="V607" i="3"/>
  <c r="D607" i="3"/>
  <c r="B608" i="3"/>
  <c r="H607" i="3"/>
  <c r="X607" i="3"/>
  <c r="J607" i="3"/>
  <c r="W607" i="3"/>
  <c r="E607" i="3"/>
  <c r="G607" i="3" a="1"/>
  <c r="G607" i="3" s="1"/>
  <c r="S607" i="3"/>
  <c r="C607" i="3"/>
  <c r="I607" i="3" a="1"/>
  <c r="I607" i="3" s="1"/>
  <c r="F607" i="3" a="1"/>
  <c r="F607" i="3" s="1"/>
  <c r="U607" i="3" s="1"/>
  <c r="Q607" i="3"/>
  <c r="P606" i="3" a="1"/>
  <c r="P606" i="3" s="1"/>
  <c r="O608" i="3" l="1"/>
  <c r="X608" i="3"/>
  <c r="I608" i="3" a="1"/>
  <c r="I608" i="3" s="1"/>
  <c r="B609" i="3"/>
  <c r="G608" i="3" a="1"/>
  <c r="G608" i="3" s="1"/>
  <c r="W608" i="3"/>
  <c r="C608" i="3"/>
  <c r="S608" i="3"/>
  <c r="J608" i="3"/>
  <c r="V608" i="3"/>
  <c r="H608" i="3"/>
  <c r="E608" i="3"/>
  <c r="F608" i="3" a="1"/>
  <c r="F608" i="3" s="1"/>
  <c r="P608" i="3" s="1" a="1"/>
  <c r="P608" i="3" s="1"/>
  <c r="D608" i="3"/>
  <c r="N608" i="3"/>
  <c r="U608" i="3"/>
  <c r="Q608" i="3"/>
  <c r="T608" i="3"/>
  <c r="R607" i="3"/>
  <c r="T607" i="3"/>
  <c r="P607" i="3" a="1"/>
  <c r="P607" i="3" s="1"/>
  <c r="N607" i="3"/>
  <c r="O609" i="3" l="1"/>
  <c r="E609" i="3"/>
  <c r="N609" i="3"/>
  <c r="B610" i="3"/>
  <c r="W609" i="3"/>
  <c r="G609" i="3" a="1"/>
  <c r="G609" i="3" s="1"/>
  <c r="S609" i="3"/>
  <c r="F609" i="3" a="1"/>
  <c r="F609" i="3" s="1"/>
  <c r="U609" i="3" s="1"/>
  <c r="J609" i="3"/>
  <c r="X609" i="3"/>
  <c r="H609" i="3"/>
  <c r="C609" i="3"/>
  <c r="V609" i="3"/>
  <c r="I609" i="3" a="1"/>
  <c r="I609" i="3" s="1"/>
  <c r="D609" i="3"/>
  <c r="Q609" i="3"/>
  <c r="T609" i="3"/>
  <c r="R608" i="3"/>
  <c r="O610" i="3" l="1"/>
  <c r="D610" i="3"/>
  <c r="E610" i="3"/>
  <c r="X610" i="3"/>
  <c r="G610" i="3" a="1"/>
  <c r="G610" i="3" s="1"/>
  <c r="S610" i="3"/>
  <c r="V610" i="3"/>
  <c r="B611" i="3"/>
  <c r="J610" i="3"/>
  <c r="H610" i="3"/>
  <c r="W610" i="3"/>
  <c r="U610" i="3"/>
  <c r="F610" i="3" a="1"/>
  <c r="F610" i="3" s="1"/>
  <c r="N610" i="3" s="1"/>
  <c r="I610" i="3" a="1"/>
  <c r="I610" i="3" s="1"/>
  <c r="C610" i="3"/>
  <c r="T610" i="3"/>
  <c r="R609" i="3"/>
  <c r="P609" i="3" a="1"/>
  <c r="P609" i="3" s="1"/>
  <c r="Q610" i="3" l="1"/>
  <c r="O611" i="3"/>
  <c r="V611" i="3"/>
  <c r="W611" i="3"/>
  <c r="F611" i="3" a="1"/>
  <c r="F611" i="3" s="1"/>
  <c r="T611" i="3" s="1"/>
  <c r="G611" i="3" a="1"/>
  <c r="G611" i="3" s="1"/>
  <c r="H611" i="3"/>
  <c r="B612" i="3"/>
  <c r="S611" i="3"/>
  <c r="X611" i="3"/>
  <c r="D611" i="3"/>
  <c r="J611" i="3"/>
  <c r="E611" i="3"/>
  <c r="I611" i="3" a="1"/>
  <c r="I611" i="3" s="1"/>
  <c r="C611" i="3"/>
  <c r="R610" i="3"/>
  <c r="P610" i="3" a="1"/>
  <c r="P610" i="3" s="1"/>
  <c r="Q611" i="3" l="1"/>
  <c r="N611" i="3"/>
  <c r="P612" i="3" a="1"/>
  <c r="P612" i="3" s="1"/>
  <c r="O612" i="3"/>
  <c r="V612" i="3"/>
  <c r="G612" i="3" a="1"/>
  <c r="G612" i="3" s="1"/>
  <c r="S612" i="3"/>
  <c r="F612" i="3" a="1"/>
  <c r="F612" i="3" s="1"/>
  <c r="D612" i="3"/>
  <c r="X612" i="3"/>
  <c r="N612" i="3"/>
  <c r="I612" i="3" a="1"/>
  <c r="I612" i="3" s="1"/>
  <c r="C612" i="3"/>
  <c r="T612" i="3"/>
  <c r="J612" i="3"/>
  <c r="Q612" i="3"/>
  <c r="B613" i="3"/>
  <c r="R612" i="3" s="1"/>
  <c r="H612" i="3"/>
  <c r="E612" i="3"/>
  <c r="W612" i="3"/>
  <c r="U612" i="3"/>
  <c r="R611" i="3"/>
  <c r="U611" i="3"/>
  <c r="P611" i="3" a="1"/>
  <c r="P611" i="3" s="1"/>
  <c r="O613" i="3" l="1"/>
  <c r="X613" i="3"/>
  <c r="C613" i="3"/>
  <c r="W613" i="3"/>
  <c r="V613" i="3"/>
  <c r="S613" i="3"/>
  <c r="I613" i="3" a="1"/>
  <c r="I613" i="3" s="1"/>
  <c r="B614" i="3"/>
  <c r="J613" i="3"/>
  <c r="H613" i="3"/>
  <c r="G613" i="3" a="1"/>
  <c r="G613" i="3" s="1"/>
  <c r="F613" i="3" a="1"/>
  <c r="F613" i="3" s="1"/>
  <c r="N613" i="3" s="1"/>
  <c r="D613" i="3"/>
  <c r="E613" i="3"/>
  <c r="Q613" i="3" l="1"/>
  <c r="O614" i="3"/>
  <c r="B615" i="3"/>
  <c r="W614" i="3"/>
  <c r="X614" i="3"/>
  <c r="S614" i="3"/>
  <c r="C614" i="3"/>
  <c r="F614" i="3" a="1"/>
  <c r="F614" i="3" s="1"/>
  <c r="Q614" i="3" s="1"/>
  <c r="D614" i="3"/>
  <c r="V614" i="3"/>
  <c r="I614" i="3" a="1"/>
  <c r="I614" i="3" s="1"/>
  <c r="N614" i="3"/>
  <c r="H614" i="3"/>
  <c r="J614" i="3"/>
  <c r="E614" i="3"/>
  <c r="G614" i="3" a="1"/>
  <c r="G614" i="3" s="1"/>
  <c r="U614" i="3"/>
  <c r="R613" i="3"/>
  <c r="U613" i="3"/>
  <c r="T613" i="3"/>
  <c r="P613" i="3" a="1"/>
  <c r="P613" i="3" s="1"/>
  <c r="O615" i="3" l="1"/>
  <c r="I615" i="3" a="1"/>
  <c r="I615" i="3" s="1"/>
  <c r="F615" i="3" a="1"/>
  <c r="F615" i="3" s="1"/>
  <c r="T615" i="3" s="1"/>
  <c r="G615" i="3" a="1"/>
  <c r="G615" i="3" s="1"/>
  <c r="S615" i="3"/>
  <c r="C615" i="3"/>
  <c r="W615" i="3"/>
  <c r="J615" i="3"/>
  <c r="E615" i="3"/>
  <c r="H615" i="3"/>
  <c r="V615" i="3"/>
  <c r="B616" i="3"/>
  <c r="D615" i="3"/>
  <c r="X615" i="3"/>
  <c r="R614" i="3"/>
  <c r="P614" i="3" a="1"/>
  <c r="P614" i="3" s="1"/>
  <c r="T614" i="3"/>
  <c r="N615" i="3" l="1"/>
  <c r="O616" i="3"/>
  <c r="D616" i="3"/>
  <c r="I616" i="3" a="1"/>
  <c r="I616" i="3" s="1"/>
  <c r="C616" i="3"/>
  <c r="W616" i="3"/>
  <c r="H616" i="3"/>
  <c r="X616" i="3"/>
  <c r="S616" i="3"/>
  <c r="F616" i="3" a="1"/>
  <c r="F616" i="3" s="1"/>
  <c r="T616" i="3" s="1"/>
  <c r="G616" i="3" a="1"/>
  <c r="G616" i="3" s="1"/>
  <c r="J616" i="3"/>
  <c r="E616" i="3"/>
  <c r="V616" i="3"/>
  <c r="B617" i="3"/>
  <c r="R616" i="3" s="1"/>
  <c r="U615" i="3"/>
  <c r="R615" i="3"/>
  <c r="Q615" i="3"/>
  <c r="P615" i="3" a="1"/>
  <c r="P615" i="3" s="1"/>
  <c r="N616" i="3" l="1"/>
  <c r="O617" i="3"/>
  <c r="C617" i="3"/>
  <c r="F617" i="3" a="1"/>
  <c r="F617" i="3" s="1"/>
  <c r="T617" i="3" s="1"/>
  <c r="E617" i="3"/>
  <c r="V617" i="3"/>
  <c r="G617" i="3" a="1"/>
  <c r="G617" i="3" s="1"/>
  <c r="I617" i="3" a="1"/>
  <c r="I617" i="3" s="1"/>
  <c r="W617" i="3"/>
  <c r="J617" i="3"/>
  <c r="H617" i="3"/>
  <c r="S617" i="3"/>
  <c r="B618" i="3"/>
  <c r="D617" i="3"/>
  <c r="X617" i="3"/>
  <c r="P616" i="3" a="1"/>
  <c r="P616" i="3" s="1"/>
  <c r="Q616" i="3"/>
  <c r="U616" i="3"/>
  <c r="O618" i="3" l="1"/>
  <c r="S618" i="3"/>
  <c r="X618" i="3"/>
  <c r="F618" i="3" a="1"/>
  <c r="F618" i="3" s="1"/>
  <c r="N618" i="3" s="1"/>
  <c r="G618" i="3" a="1"/>
  <c r="G618" i="3" s="1"/>
  <c r="D618" i="3"/>
  <c r="W618" i="3"/>
  <c r="I618" i="3" a="1"/>
  <c r="I618" i="3" s="1"/>
  <c r="H618" i="3"/>
  <c r="J618" i="3"/>
  <c r="E618" i="3"/>
  <c r="C618" i="3"/>
  <c r="V618" i="3"/>
  <c r="B619" i="3"/>
  <c r="R618" i="3" s="1"/>
  <c r="U618" i="3"/>
  <c r="N617" i="3"/>
  <c r="R617" i="3"/>
  <c r="Q617" i="3"/>
  <c r="U617" i="3"/>
  <c r="P617" i="3" a="1"/>
  <c r="P617" i="3" s="1"/>
  <c r="T618" i="3" l="1"/>
  <c r="Q618" i="3"/>
  <c r="O619" i="3"/>
  <c r="X619" i="3"/>
  <c r="B620" i="3"/>
  <c r="S619" i="3"/>
  <c r="I619" i="3" a="1"/>
  <c r="I619" i="3" s="1"/>
  <c r="C619" i="3"/>
  <c r="H619" i="3"/>
  <c r="D619" i="3"/>
  <c r="F619" i="3" a="1"/>
  <c r="F619" i="3" s="1"/>
  <c r="U619" i="3" s="1"/>
  <c r="W619" i="3"/>
  <c r="V619" i="3"/>
  <c r="G619" i="3" a="1"/>
  <c r="G619" i="3" s="1"/>
  <c r="J619" i="3"/>
  <c r="E619" i="3"/>
  <c r="P618" i="3" a="1"/>
  <c r="P618" i="3" s="1"/>
  <c r="O620" i="3" l="1"/>
  <c r="D620" i="3"/>
  <c r="W620" i="3"/>
  <c r="J620" i="3"/>
  <c r="H620" i="3"/>
  <c r="E620" i="3"/>
  <c r="X620" i="3"/>
  <c r="S620" i="3"/>
  <c r="I620" i="3" a="1"/>
  <c r="I620" i="3" s="1"/>
  <c r="C620" i="3"/>
  <c r="F620" i="3" a="1"/>
  <c r="F620" i="3" s="1"/>
  <c r="Q620" i="3" s="1"/>
  <c r="G620" i="3" a="1"/>
  <c r="G620" i="3" s="1"/>
  <c r="V620" i="3"/>
  <c r="B621" i="3"/>
  <c r="Q619" i="3"/>
  <c r="R619" i="3"/>
  <c r="P619" i="3" a="1"/>
  <c r="P619" i="3" s="1"/>
  <c r="N619" i="3"/>
  <c r="T619" i="3"/>
  <c r="U620" i="3" l="1"/>
  <c r="T620" i="3"/>
  <c r="N620" i="3"/>
  <c r="P621" i="3" a="1"/>
  <c r="P621" i="3" s="1"/>
  <c r="O621" i="3"/>
  <c r="I621" i="3" a="1"/>
  <c r="I621" i="3" s="1"/>
  <c r="F621" i="3" a="1"/>
  <c r="F621" i="3" s="1"/>
  <c r="T621" i="3" s="1"/>
  <c r="E621" i="3"/>
  <c r="V621" i="3"/>
  <c r="C621" i="3"/>
  <c r="W621" i="3"/>
  <c r="J621" i="3"/>
  <c r="H621" i="3"/>
  <c r="G621" i="3" a="1"/>
  <c r="G621" i="3" s="1"/>
  <c r="D621" i="3"/>
  <c r="B622" i="3"/>
  <c r="R621" i="3" s="1"/>
  <c r="S621" i="3"/>
  <c r="X621" i="3"/>
  <c r="N621" i="3"/>
  <c r="U621" i="3"/>
  <c r="Q621" i="3"/>
  <c r="R620" i="3"/>
  <c r="P620" i="3" a="1"/>
  <c r="P620" i="3" s="1"/>
  <c r="O622" i="3" l="1"/>
  <c r="W622" i="3"/>
  <c r="J622" i="3"/>
  <c r="H622" i="3"/>
  <c r="V622" i="3"/>
  <c r="B623" i="3"/>
  <c r="X622" i="3"/>
  <c r="S622" i="3"/>
  <c r="C622" i="3"/>
  <c r="E622" i="3"/>
  <c r="G622" i="3" a="1"/>
  <c r="G622" i="3" s="1"/>
  <c r="D622" i="3"/>
  <c r="I622" i="3" a="1"/>
  <c r="I622" i="3" s="1"/>
  <c r="F622" i="3" a="1"/>
  <c r="F622" i="3" s="1"/>
  <c r="U622" i="3" s="1"/>
  <c r="T622" i="3"/>
  <c r="N622" i="3"/>
  <c r="Q622" i="3"/>
  <c r="O623" i="3" l="1"/>
  <c r="F623" i="3" a="1"/>
  <c r="F623" i="3" s="1"/>
  <c r="Q623" i="3" s="1"/>
  <c r="W623" i="3"/>
  <c r="J623" i="3"/>
  <c r="H623" i="3"/>
  <c r="E623" i="3"/>
  <c r="V623" i="3"/>
  <c r="B624" i="3"/>
  <c r="R623" i="3" s="1"/>
  <c r="D623" i="3"/>
  <c r="S623" i="3"/>
  <c r="G623" i="3" a="1"/>
  <c r="G623" i="3" s="1"/>
  <c r="X623" i="3"/>
  <c r="C623" i="3"/>
  <c r="I623" i="3" a="1"/>
  <c r="I623" i="3" s="1"/>
  <c r="U623" i="3"/>
  <c r="R622" i="3"/>
  <c r="P622" i="3" a="1"/>
  <c r="P622" i="3" s="1"/>
  <c r="N623" i="3" l="1"/>
  <c r="T623" i="3"/>
  <c r="O624" i="3"/>
  <c r="D624" i="3"/>
  <c r="T624" i="3"/>
  <c r="W624" i="3"/>
  <c r="X624" i="3"/>
  <c r="S624" i="3"/>
  <c r="I624" i="3" a="1"/>
  <c r="I624" i="3" s="1"/>
  <c r="F624" i="3" a="1"/>
  <c r="F624" i="3" s="1"/>
  <c r="Q624" i="3" s="1"/>
  <c r="H624" i="3"/>
  <c r="E624" i="3"/>
  <c r="V624" i="3"/>
  <c r="C624" i="3"/>
  <c r="J624" i="3"/>
  <c r="B625" i="3"/>
  <c r="R624" i="3" s="1"/>
  <c r="G624" i="3" a="1"/>
  <c r="G624" i="3" s="1"/>
  <c r="U624" i="3"/>
  <c r="N624" i="3"/>
  <c r="P623" i="3" a="1"/>
  <c r="P623" i="3" s="1"/>
  <c r="O625" i="3" l="1"/>
  <c r="H625" i="3"/>
  <c r="J625" i="3"/>
  <c r="E625" i="3"/>
  <c r="C625" i="3"/>
  <c r="V625" i="3"/>
  <c r="I625" i="3" a="1"/>
  <c r="I625" i="3" s="1"/>
  <c r="B626" i="3"/>
  <c r="G625" i="3" a="1"/>
  <c r="G625" i="3" s="1"/>
  <c r="D625" i="3"/>
  <c r="S625" i="3"/>
  <c r="F625" i="3" a="1"/>
  <c r="F625" i="3" s="1"/>
  <c r="Q625" i="3" s="1"/>
  <c r="X625" i="3"/>
  <c r="W625" i="3"/>
  <c r="P624" i="3" a="1"/>
  <c r="P624" i="3" s="1"/>
  <c r="U625" i="3" l="1"/>
  <c r="N625" i="3"/>
  <c r="O626" i="3"/>
  <c r="S626" i="3"/>
  <c r="I626" i="3" a="1"/>
  <c r="I626" i="3" s="1"/>
  <c r="C626" i="3"/>
  <c r="F626" i="3" a="1"/>
  <c r="F626" i="3" s="1"/>
  <c r="U626" i="3" s="1"/>
  <c r="W626" i="3"/>
  <c r="J626" i="3"/>
  <c r="E626" i="3"/>
  <c r="V626" i="3"/>
  <c r="H626" i="3"/>
  <c r="B627" i="3"/>
  <c r="R626" i="3" s="1"/>
  <c r="D626" i="3"/>
  <c r="X626" i="3"/>
  <c r="G626" i="3" a="1"/>
  <c r="G626" i="3" s="1"/>
  <c r="Q626" i="3"/>
  <c r="T626" i="3"/>
  <c r="N626" i="3"/>
  <c r="R625" i="3"/>
  <c r="T625" i="3"/>
  <c r="P625" i="3" a="1"/>
  <c r="P625" i="3" s="1"/>
  <c r="P626" i="3" l="1" a="1"/>
  <c r="P626" i="3" s="1"/>
  <c r="P627" i="3" a="1"/>
  <c r="P627" i="3" s="1"/>
  <c r="O627" i="3"/>
  <c r="S627" i="3"/>
  <c r="I627" i="3" a="1"/>
  <c r="I627" i="3" s="1"/>
  <c r="C627" i="3"/>
  <c r="W627" i="3"/>
  <c r="J627" i="3"/>
  <c r="F627" i="3" a="1"/>
  <c r="F627" i="3" s="1"/>
  <c r="T627" i="3" s="1"/>
  <c r="N627" i="3"/>
  <c r="H627" i="3"/>
  <c r="B628" i="3"/>
  <c r="X627" i="3"/>
  <c r="E627" i="3"/>
  <c r="V627" i="3"/>
  <c r="G627" i="3" a="1"/>
  <c r="G627" i="3" s="1"/>
  <c r="D627" i="3"/>
  <c r="U627" i="3"/>
  <c r="Q627" i="3"/>
  <c r="O628" i="3" l="1"/>
  <c r="D628" i="3"/>
  <c r="F628" i="3" a="1"/>
  <c r="F628" i="3" s="1"/>
  <c r="U628" i="3" s="1"/>
  <c r="J628" i="3"/>
  <c r="B629" i="3"/>
  <c r="R628" i="3" s="1"/>
  <c r="V628" i="3"/>
  <c r="S628" i="3"/>
  <c r="X628" i="3"/>
  <c r="I628" i="3" a="1"/>
  <c r="I628" i="3" s="1"/>
  <c r="C628" i="3"/>
  <c r="W628" i="3"/>
  <c r="H628" i="3"/>
  <c r="E628" i="3"/>
  <c r="G628" i="3" a="1"/>
  <c r="G628" i="3" s="1"/>
  <c r="R627" i="3"/>
  <c r="T628" i="3" l="1"/>
  <c r="Q628" i="3"/>
  <c r="N628" i="3"/>
  <c r="O629" i="3"/>
  <c r="H629" i="3"/>
  <c r="J629" i="3"/>
  <c r="S629" i="3"/>
  <c r="C629" i="3"/>
  <c r="V629" i="3"/>
  <c r="E629" i="3"/>
  <c r="B630" i="3"/>
  <c r="R629" i="3" s="1"/>
  <c r="G629" i="3" a="1"/>
  <c r="G629" i="3" s="1"/>
  <c r="D629" i="3"/>
  <c r="X629" i="3"/>
  <c r="I629" i="3" a="1"/>
  <c r="I629" i="3" s="1"/>
  <c r="F629" i="3" a="1"/>
  <c r="F629" i="3" s="1"/>
  <c r="Q629" i="3" s="1"/>
  <c r="W629" i="3"/>
  <c r="N629" i="3"/>
  <c r="U629" i="3"/>
  <c r="P628" i="3" a="1"/>
  <c r="P628" i="3" s="1"/>
  <c r="P629" i="3" l="1" a="1"/>
  <c r="P629" i="3" s="1"/>
  <c r="O630" i="3"/>
  <c r="X630" i="3"/>
  <c r="S630" i="3"/>
  <c r="I630" i="3" a="1"/>
  <c r="I630" i="3" s="1"/>
  <c r="C630" i="3"/>
  <c r="F630" i="3" a="1"/>
  <c r="F630" i="3" s="1"/>
  <c r="U630" i="3" s="1"/>
  <c r="B631" i="3"/>
  <c r="D630" i="3"/>
  <c r="V630" i="3"/>
  <c r="W630" i="3"/>
  <c r="J630" i="3"/>
  <c r="H630" i="3"/>
  <c r="E630" i="3"/>
  <c r="G630" i="3" a="1"/>
  <c r="G630" i="3" s="1"/>
  <c r="T630" i="3"/>
  <c r="Q630" i="3"/>
  <c r="T629" i="3"/>
  <c r="N630" i="3" l="1"/>
  <c r="O631" i="3"/>
  <c r="N631" i="3"/>
  <c r="B632" i="3"/>
  <c r="G631" i="3" a="1"/>
  <c r="G631" i="3" s="1"/>
  <c r="W631" i="3"/>
  <c r="V631" i="3"/>
  <c r="D631" i="3"/>
  <c r="X631" i="3"/>
  <c r="S631" i="3"/>
  <c r="I631" i="3" a="1"/>
  <c r="I631" i="3" s="1"/>
  <c r="E631" i="3"/>
  <c r="C631" i="3"/>
  <c r="F631" i="3" a="1"/>
  <c r="F631" i="3" s="1"/>
  <c r="T631" i="3" s="1"/>
  <c r="H631" i="3"/>
  <c r="J631" i="3"/>
  <c r="U631" i="3"/>
  <c r="Q631" i="3"/>
  <c r="R630" i="3"/>
  <c r="P630" i="3" a="1"/>
  <c r="P630" i="3" s="1"/>
  <c r="O632" i="3" l="1"/>
  <c r="I632" i="3" a="1"/>
  <c r="I632" i="3" s="1"/>
  <c r="F632" i="3" a="1"/>
  <c r="F632" i="3" s="1"/>
  <c r="U632" i="3" s="1"/>
  <c r="C632" i="3"/>
  <c r="V632" i="3"/>
  <c r="J632" i="3"/>
  <c r="W632" i="3"/>
  <c r="E632" i="3"/>
  <c r="H632" i="3"/>
  <c r="X632" i="3"/>
  <c r="B633" i="3"/>
  <c r="R632" i="3" s="1"/>
  <c r="G632" i="3" a="1"/>
  <c r="G632" i="3" s="1"/>
  <c r="D632" i="3"/>
  <c r="S632" i="3"/>
  <c r="R631" i="3"/>
  <c r="P631" i="3" a="1"/>
  <c r="P631" i="3" s="1"/>
  <c r="Q632" i="3" l="1"/>
  <c r="T632" i="3"/>
  <c r="O633" i="3"/>
  <c r="B634" i="3"/>
  <c r="G633" i="3" a="1"/>
  <c r="G633" i="3" s="1"/>
  <c r="S633" i="3"/>
  <c r="C633" i="3"/>
  <c r="W633" i="3"/>
  <c r="F633" i="3" a="1"/>
  <c r="F633" i="3" s="1"/>
  <c r="P633" i="3" s="1" a="1"/>
  <c r="P633" i="3" s="1"/>
  <c r="D633" i="3"/>
  <c r="T633" i="3"/>
  <c r="I633" i="3" a="1"/>
  <c r="I633" i="3" s="1"/>
  <c r="X633" i="3"/>
  <c r="H633" i="3"/>
  <c r="J633" i="3"/>
  <c r="V633" i="3"/>
  <c r="E633" i="3"/>
  <c r="U633" i="3"/>
  <c r="Q633" i="3"/>
  <c r="N633" i="3"/>
  <c r="N632" i="3"/>
  <c r="P632" i="3" a="1"/>
  <c r="P632" i="3" s="1"/>
  <c r="O634" i="3" l="1"/>
  <c r="D634" i="3"/>
  <c r="S634" i="3"/>
  <c r="V634" i="3"/>
  <c r="C634" i="3"/>
  <c r="B635" i="3"/>
  <c r="R634" i="3" s="1"/>
  <c r="W634" i="3"/>
  <c r="X634" i="3"/>
  <c r="I634" i="3" a="1"/>
  <c r="I634" i="3" s="1"/>
  <c r="F634" i="3" a="1"/>
  <c r="F634" i="3" s="1"/>
  <c r="P634" i="3" s="1" a="1"/>
  <c r="P634" i="3" s="1"/>
  <c r="J634" i="3"/>
  <c r="H634" i="3"/>
  <c r="G634" i="3" a="1"/>
  <c r="G634" i="3" s="1"/>
  <c r="E634" i="3"/>
  <c r="R633" i="3"/>
  <c r="U634" i="3" l="1"/>
  <c r="T634" i="3"/>
  <c r="Q634" i="3"/>
  <c r="O635" i="3"/>
  <c r="R635" i="3"/>
  <c r="E635" i="3"/>
  <c r="V635" i="3"/>
  <c r="B636" i="3"/>
  <c r="D635" i="3"/>
  <c r="H635" i="3"/>
  <c r="G635" i="3" a="1"/>
  <c r="G635" i="3" s="1"/>
  <c r="X635" i="3"/>
  <c r="W635" i="3"/>
  <c r="S635" i="3"/>
  <c r="I635" i="3" a="1"/>
  <c r="I635" i="3" s="1"/>
  <c r="C635" i="3"/>
  <c r="F635" i="3" a="1"/>
  <c r="F635" i="3" s="1"/>
  <c r="U635" i="3" s="1"/>
  <c r="J635" i="3"/>
  <c r="N635" i="3"/>
  <c r="T635" i="3"/>
  <c r="Q635" i="3"/>
  <c r="N634" i="3"/>
  <c r="P635" i="3" l="1" a="1"/>
  <c r="P635" i="3" s="1"/>
  <c r="O636" i="3"/>
  <c r="X636" i="3"/>
  <c r="S636" i="3"/>
  <c r="I636" i="3" a="1"/>
  <c r="I636" i="3" s="1"/>
  <c r="V636" i="3"/>
  <c r="B637" i="3"/>
  <c r="R636" i="3" s="1"/>
  <c r="C636" i="3"/>
  <c r="F636" i="3" a="1"/>
  <c r="F636" i="3" s="1"/>
  <c r="P636" i="3" s="1" a="1"/>
  <c r="P636" i="3" s="1"/>
  <c r="W636" i="3"/>
  <c r="E636" i="3"/>
  <c r="G636" i="3" a="1"/>
  <c r="G636" i="3" s="1"/>
  <c r="J636" i="3"/>
  <c r="H636" i="3"/>
  <c r="D636" i="3"/>
  <c r="N636" i="3"/>
  <c r="U636" i="3"/>
  <c r="T636" i="3"/>
  <c r="Q636" i="3" l="1"/>
  <c r="O637" i="3"/>
  <c r="H637" i="3"/>
  <c r="E637" i="3"/>
  <c r="D637" i="3"/>
  <c r="V637" i="3"/>
  <c r="I637" i="3" a="1"/>
  <c r="I637" i="3" s="1"/>
  <c r="C637" i="3"/>
  <c r="F637" i="3" a="1"/>
  <c r="F637" i="3" s="1"/>
  <c r="N637" i="3" s="1"/>
  <c r="W637" i="3"/>
  <c r="B638" i="3"/>
  <c r="R637" i="3" s="1"/>
  <c r="G637" i="3" a="1"/>
  <c r="G637" i="3" s="1"/>
  <c r="X637" i="3"/>
  <c r="J637" i="3"/>
  <c r="S637" i="3"/>
  <c r="U637" i="3" l="1"/>
  <c r="T637" i="3"/>
  <c r="Q637" i="3"/>
  <c r="P637" i="3" a="1"/>
  <c r="P637" i="3" s="1"/>
  <c r="O638" i="3"/>
  <c r="C638" i="3"/>
  <c r="V638" i="3"/>
  <c r="D638" i="3"/>
  <c r="F638" i="3" a="1"/>
  <c r="F638" i="3" s="1"/>
  <c r="T638" i="3" s="1"/>
  <c r="W638" i="3"/>
  <c r="J638" i="3"/>
  <c r="H638" i="3"/>
  <c r="B639" i="3"/>
  <c r="R638" i="3" s="1"/>
  <c r="G638" i="3" a="1"/>
  <c r="G638" i="3" s="1"/>
  <c r="X638" i="3"/>
  <c r="E638" i="3"/>
  <c r="S638" i="3"/>
  <c r="I638" i="3" a="1"/>
  <c r="I638" i="3" s="1"/>
  <c r="U638" i="3"/>
  <c r="Q638" i="3"/>
  <c r="P638" i="3" l="1" a="1"/>
  <c r="P638" i="3" s="1"/>
  <c r="O639" i="3"/>
  <c r="F639" i="3" a="1"/>
  <c r="F639" i="3" s="1"/>
  <c r="U639" i="3" s="1"/>
  <c r="C639" i="3"/>
  <c r="N639" i="3"/>
  <c r="E639" i="3"/>
  <c r="H639" i="3"/>
  <c r="B640" i="3"/>
  <c r="R639" i="3" s="1"/>
  <c r="D639" i="3"/>
  <c r="J639" i="3"/>
  <c r="W639" i="3"/>
  <c r="X639" i="3"/>
  <c r="G639" i="3" a="1"/>
  <c r="G639" i="3" s="1"/>
  <c r="V639" i="3"/>
  <c r="Q639" i="3"/>
  <c r="I639" i="3" a="1"/>
  <c r="I639" i="3" s="1"/>
  <c r="S639" i="3"/>
  <c r="N638" i="3"/>
  <c r="T639" i="3" l="1"/>
  <c r="O640" i="3"/>
  <c r="S640" i="3"/>
  <c r="X640" i="3"/>
  <c r="V640" i="3"/>
  <c r="D640" i="3"/>
  <c r="I640" i="3" a="1"/>
  <c r="I640" i="3" s="1"/>
  <c r="J640" i="3"/>
  <c r="W640" i="3"/>
  <c r="H640" i="3"/>
  <c r="F640" i="3" a="1"/>
  <c r="F640" i="3" s="1"/>
  <c r="U640" i="3" s="1"/>
  <c r="C640" i="3"/>
  <c r="E640" i="3"/>
  <c r="B641" i="3"/>
  <c r="R640" i="3" s="1"/>
  <c r="G640" i="3" a="1"/>
  <c r="G640" i="3" s="1"/>
  <c r="P639" i="3" a="1"/>
  <c r="P639" i="3" s="1"/>
  <c r="N640" i="3" l="1"/>
  <c r="T640" i="3"/>
  <c r="O641" i="3"/>
  <c r="D641" i="3"/>
  <c r="C641" i="3"/>
  <c r="X641" i="3"/>
  <c r="S641" i="3"/>
  <c r="W641" i="3"/>
  <c r="V641" i="3"/>
  <c r="I641" i="3" a="1"/>
  <c r="I641" i="3" s="1"/>
  <c r="F641" i="3" a="1"/>
  <c r="F641" i="3" s="1"/>
  <c r="U641" i="3" s="1"/>
  <c r="H641" i="3"/>
  <c r="B642" i="3"/>
  <c r="R641" i="3" s="1"/>
  <c r="J641" i="3"/>
  <c r="G641" i="3" a="1"/>
  <c r="G641" i="3" s="1"/>
  <c r="E641" i="3"/>
  <c r="P640" i="3" a="1"/>
  <c r="P640" i="3" s="1"/>
  <c r="Q640" i="3"/>
  <c r="Q641" i="3" l="1"/>
  <c r="T641" i="3"/>
  <c r="P641" i="3" a="1"/>
  <c r="P641" i="3" s="1"/>
  <c r="N641" i="3"/>
  <c r="O642" i="3"/>
  <c r="U642" i="3"/>
  <c r="J642" i="3"/>
  <c r="E642" i="3"/>
  <c r="D642" i="3"/>
  <c r="G642" i="3" a="1"/>
  <c r="G642" i="3" s="1"/>
  <c r="B643" i="3"/>
  <c r="X642" i="3"/>
  <c r="H642" i="3"/>
  <c r="I642" i="3" a="1"/>
  <c r="I642" i="3" s="1"/>
  <c r="C642" i="3"/>
  <c r="W642" i="3"/>
  <c r="S642" i="3"/>
  <c r="V642" i="3"/>
  <c r="F642" i="3" a="1"/>
  <c r="F642" i="3" s="1"/>
  <c r="Q642" i="3" s="1"/>
  <c r="P642" i="3" l="1" a="1"/>
  <c r="P642" i="3" s="1"/>
  <c r="O643" i="3"/>
  <c r="X643" i="3"/>
  <c r="I643" i="3" a="1"/>
  <c r="I643" i="3" s="1"/>
  <c r="V643" i="3"/>
  <c r="G643" i="3" a="1"/>
  <c r="G643" i="3" s="1"/>
  <c r="S643" i="3"/>
  <c r="F643" i="3" a="1"/>
  <c r="F643" i="3" s="1"/>
  <c r="U643" i="3" s="1"/>
  <c r="E643" i="3"/>
  <c r="B644" i="3"/>
  <c r="C643" i="3"/>
  <c r="W643" i="3"/>
  <c r="H643" i="3"/>
  <c r="J643" i="3"/>
  <c r="D643" i="3"/>
  <c r="Q643" i="3"/>
  <c r="T643" i="3"/>
  <c r="N643" i="3"/>
  <c r="R642" i="3"/>
  <c r="T642" i="3"/>
  <c r="N642" i="3"/>
  <c r="O644" i="3" l="1"/>
  <c r="B645" i="3"/>
  <c r="G644" i="3" a="1"/>
  <c r="G644" i="3" s="1"/>
  <c r="W644" i="3"/>
  <c r="H644" i="3"/>
  <c r="D644" i="3"/>
  <c r="C644" i="3"/>
  <c r="F644" i="3" a="1"/>
  <c r="F644" i="3" s="1"/>
  <c r="Q644" i="3" s="1"/>
  <c r="X644" i="3"/>
  <c r="S644" i="3"/>
  <c r="I644" i="3" a="1"/>
  <c r="I644" i="3" s="1"/>
  <c r="V644" i="3"/>
  <c r="J644" i="3"/>
  <c r="E644" i="3"/>
  <c r="U644" i="3"/>
  <c r="T644" i="3"/>
  <c r="R643" i="3"/>
  <c r="P643" i="3" a="1"/>
  <c r="P643" i="3" s="1"/>
  <c r="O645" i="3" l="1"/>
  <c r="H645" i="3"/>
  <c r="E645" i="3"/>
  <c r="F645" i="3" a="1"/>
  <c r="F645" i="3" s="1"/>
  <c r="U645" i="3" s="1"/>
  <c r="J645" i="3"/>
  <c r="V645" i="3"/>
  <c r="X645" i="3"/>
  <c r="I645" i="3" a="1"/>
  <c r="I645" i="3" s="1"/>
  <c r="C645" i="3"/>
  <c r="B646" i="3"/>
  <c r="R645" i="3" s="1"/>
  <c r="G645" i="3" a="1"/>
  <c r="G645" i="3" s="1"/>
  <c r="S645" i="3"/>
  <c r="D645" i="3"/>
  <c r="W645" i="3"/>
  <c r="R644" i="3"/>
  <c r="N644" i="3"/>
  <c r="P644" i="3" a="1"/>
  <c r="P644" i="3" s="1"/>
  <c r="T645" i="3" l="1"/>
  <c r="Q645" i="3"/>
  <c r="N645" i="3"/>
  <c r="O646" i="3"/>
  <c r="S646" i="3"/>
  <c r="X646" i="3"/>
  <c r="W646" i="3"/>
  <c r="I646" i="3" a="1"/>
  <c r="I646" i="3" s="1"/>
  <c r="E646" i="3"/>
  <c r="B647" i="3"/>
  <c r="R646" i="3" s="1"/>
  <c r="H646" i="3"/>
  <c r="F646" i="3" a="1"/>
  <c r="F646" i="3" s="1"/>
  <c r="U646" i="3" s="1"/>
  <c r="C646" i="3"/>
  <c r="V646" i="3"/>
  <c r="J646" i="3"/>
  <c r="G646" i="3" a="1"/>
  <c r="G646" i="3" s="1"/>
  <c r="D646" i="3"/>
  <c r="P645" i="3" a="1"/>
  <c r="P645" i="3" s="1"/>
  <c r="O647" i="3" l="1"/>
  <c r="B648" i="3"/>
  <c r="C647" i="3"/>
  <c r="G647" i="3" a="1"/>
  <c r="G647" i="3" s="1"/>
  <c r="D647" i="3"/>
  <c r="X647" i="3"/>
  <c r="S647" i="3"/>
  <c r="I647" i="3" a="1"/>
  <c r="I647" i="3" s="1"/>
  <c r="E647" i="3"/>
  <c r="F647" i="3" a="1"/>
  <c r="F647" i="3" s="1"/>
  <c r="U647" i="3" s="1"/>
  <c r="W647" i="3"/>
  <c r="H647" i="3"/>
  <c r="J647" i="3"/>
  <c r="V647" i="3"/>
  <c r="P646" i="3" a="1"/>
  <c r="P646" i="3" s="1"/>
  <c r="N646" i="3"/>
  <c r="T646" i="3"/>
  <c r="Q646" i="3"/>
  <c r="Q647" i="3" l="1"/>
  <c r="O648" i="3"/>
  <c r="I648" i="3" a="1"/>
  <c r="I648" i="3" s="1"/>
  <c r="B649" i="3"/>
  <c r="F648" i="3" a="1"/>
  <c r="F648" i="3" s="1"/>
  <c r="U648" i="3" s="1"/>
  <c r="C648" i="3"/>
  <c r="J648" i="3"/>
  <c r="W648" i="3"/>
  <c r="S648" i="3"/>
  <c r="E648" i="3"/>
  <c r="H648" i="3"/>
  <c r="V648" i="3"/>
  <c r="N648" i="3"/>
  <c r="D648" i="3"/>
  <c r="X648" i="3"/>
  <c r="Q648" i="3"/>
  <c r="G648" i="3" a="1"/>
  <c r="G648" i="3" s="1"/>
  <c r="T648" i="3"/>
  <c r="T647" i="3"/>
  <c r="R647" i="3"/>
  <c r="N647" i="3"/>
  <c r="P647" i="3" a="1"/>
  <c r="P647" i="3" s="1"/>
  <c r="O649" i="3" l="1"/>
  <c r="D649" i="3"/>
  <c r="S649" i="3"/>
  <c r="C649" i="3"/>
  <c r="W649" i="3"/>
  <c r="V649" i="3"/>
  <c r="X649" i="3"/>
  <c r="I649" i="3" a="1"/>
  <c r="I649" i="3" s="1"/>
  <c r="B650" i="3"/>
  <c r="R649" i="3" s="1"/>
  <c r="F649" i="3" a="1"/>
  <c r="F649" i="3" s="1"/>
  <c r="Q649" i="3" s="1"/>
  <c r="J649" i="3"/>
  <c r="E649" i="3"/>
  <c r="G649" i="3" a="1"/>
  <c r="G649" i="3" s="1"/>
  <c r="H649" i="3"/>
  <c r="R648" i="3"/>
  <c r="P648" i="3" a="1"/>
  <c r="P648" i="3" s="1"/>
  <c r="T649" i="3" l="1"/>
  <c r="U649" i="3"/>
  <c r="O650" i="3"/>
  <c r="R650" i="3"/>
  <c r="X650" i="3"/>
  <c r="S650" i="3"/>
  <c r="I650" i="3" a="1"/>
  <c r="I650" i="3" s="1"/>
  <c r="B651" i="3"/>
  <c r="C650" i="3"/>
  <c r="F650" i="3" a="1"/>
  <c r="F650" i="3" s="1"/>
  <c r="U650" i="3" s="1"/>
  <c r="J650" i="3"/>
  <c r="V650" i="3"/>
  <c r="D650" i="3"/>
  <c r="W650" i="3"/>
  <c r="E650" i="3"/>
  <c r="H650" i="3"/>
  <c r="G650" i="3" a="1"/>
  <c r="G650" i="3" s="1"/>
  <c r="T650" i="3"/>
  <c r="Q650" i="3"/>
  <c r="N650" i="3"/>
  <c r="N649" i="3"/>
  <c r="P649" i="3" a="1"/>
  <c r="P649" i="3" s="1"/>
  <c r="P650" i="3" l="1" a="1"/>
  <c r="P650" i="3" s="1"/>
  <c r="O651" i="3"/>
  <c r="C651" i="3"/>
  <c r="F651" i="3" a="1"/>
  <c r="F651" i="3" s="1"/>
  <c r="T651" i="3" s="1"/>
  <c r="W651" i="3"/>
  <c r="J651" i="3"/>
  <c r="H651" i="3"/>
  <c r="S651" i="3"/>
  <c r="I651" i="3" a="1"/>
  <c r="I651" i="3" s="1"/>
  <c r="V651" i="3"/>
  <c r="E651" i="3"/>
  <c r="B652" i="3"/>
  <c r="R651" i="3" s="1"/>
  <c r="G651" i="3" a="1"/>
  <c r="G651" i="3" s="1"/>
  <c r="D651" i="3"/>
  <c r="X651" i="3"/>
  <c r="U651" i="3" l="1"/>
  <c r="Q651" i="3"/>
  <c r="N651" i="3"/>
  <c r="P651" i="3" a="1"/>
  <c r="P651" i="3" s="1"/>
  <c r="O652" i="3"/>
  <c r="B653" i="3"/>
  <c r="G652" i="3" a="1"/>
  <c r="G652" i="3" s="1"/>
  <c r="W652" i="3"/>
  <c r="H652" i="3"/>
  <c r="V652" i="3"/>
  <c r="D652" i="3"/>
  <c r="T652" i="3"/>
  <c r="X652" i="3"/>
  <c r="S652" i="3"/>
  <c r="I652" i="3" a="1"/>
  <c r="I652" i="3" s="1"/>
  <c r="F652" i="3" a="1"/>
  <c r="F652" i="3" s="1"/>
  <c r="Q652" i="3" s="1"/>
  <c r="C652" i="3"/>
  <c r="J652" i="3"/>
  <c r="E652" i="3"/>
  <c r="U652" i="3"/>
  <c r="O653" i="3" l="1"/>
  <c r="D653" i="3"/>
  <c r="S653" i="3"/>
  <c r="X653" i="3"/>
  <c r="I653" i="3" a="1"/>
  <c r="I653" i="3" s="1"/>
  <c r="F653" i="3" a="1"/>
  <c r="F653" i="3" s="1"/>
  <c r="Q653" i="3" s="1"/>
  <c r="J653" i="3"/>
  <c r="C653" i="3"/>
  <c r="B654" i="3"/>
  <c r="H653" i="3"/>
  <c r="W653" i="3"/>
  <c r="E653" i="3"/>
  <c r="V653" i="3"/>
  <c r="G653" i="3" a="1"/>
  <c r="G653" i="3" s="1"/>
  <c r="N653" i="3"/>
  <c r="U653" i="3"/>
  <c r="P652" i="3" a="1"/>
  <c r="P652" i="3" s="1"/>
  <c r="R652" i="3"/>
  <c r="N652" i="3"/>
  <c r="O654" i="3" l="1"/>
  <c r="C654" i="3"/>
  <c r="F654" i="3" a="1"/>
  <c r="F654" i="3" s="1"/>
  <c r="U654" i="3" s="1"/>
  <c r="W654" i="3"/>
  <c r="D654" i="3"/>
  <c r="H654" i="3"/>
  <c r="V654" i="3"/>
  <c r="S654" i="3"/>
  <c r="I654" i="3" a="1"/>
  <c r="I654" i="3" s="1"/>
  <c r="J654" i="3"/>
  <c r="E654" i="3"/>
  <c r="B655" i="3"/>
  <c r="G654" i="3" a="1"/>
  <c r="G654" i="3" s="1"/>
  <c r="X654" i="3"/>
  <c r="T653" i="3"/>
  <c r="R653" i="3"/>
  <c r="P653" i="3" a="1"/>
  <c r="P653" i="3" s="1"/>
  <c r="O655" i="3" l="1"/>
  <c r="S655" i="3"/>
  <c r="X655" i="3"/>
  <c r="J655" i="3"/>
  <c r="B656" i="3"/>
  <c r="R655" i="3" s="1"/>
  <c r="T655" i="3"/>
  <c r="I655" i="3" a="1"/>
  <c r="I655" i="3" s="1"/>
  <c r="E655" i="3"/>
  <c r="G655" i="3" a="1"/>
  <c r="G655" i="3" s="1"/>
  <c r="F655" i="3" a="1"/>
  <c r="F655" i="3" s="1"/>
  <c r="P655" i="3" s="1" a="1"/>
  <c r="P655" i="3" s="1"/>
  <c r="C655" i="3"/>
  <c r="D655" i="3"/>
  <c r="W655" i="3"/>
  <c r="H655" i="3"/>
  <c r="V655" i="3"/>
  <c r="T654" i="3"/>
  <c r="Q654" i="3"/>
  <c r="R654" i="3"/>
  <c r="N654" i="3"/>
  <c r="P654" i="3" a="1"/>
  <c r="P654" i="3" s="1"/>
  <c r="O656" i="3" l="1"/>
  <c r="D656" i="3"/>
  <c r="F656" i="3" a="1"/>
  <c r="F656" i="3" s="1"/>
  <c r="U656" i="3" s="1"/>
  <c r="W656" i="3"/>
  <c r="S656" i="3"/>
  <c r="X656" i="3"/>
  <c r="C656" i="3"/>
  <c r="J656" i="3"/>
  <c r="I656" i="3" a="1"/>
  <c r="I656" i="3" s="1"/>
  <c r="E656" i="3"/>
  <c r="B657" i="3"/>
  <c r="V656" i="3"/>
  <c r="H656" i="3"/>
  <c r="G656" i="3" a="1"/>
  <c r="G656" i="3" s="1"/>
  <c r="N656" i="3"/>
  <c r="Q655" i="3"/>
  <c r="N655" i="3"/>
  <c r="U655" i="3"/>
  <c r="O657" i="3" l="1"/>
  <c r="H657" i="3"/>
  <c r="E657" i="3"/>
  <c r="F657" i="3" a="1"/>
  <c r="F657" i="3" s="1"/>
  <c r="Q657" i="3" s="1"/>
  <c r="V657" i="3"/>
  <c r="X657" i="3"/>
  <c r="B658" i="3"/>
  <c r="R657" i="3" s="1"/>
  <c r="G657" i="3" a="1"/>
  <c r="G657" i="3" s="1"/>
  <c r="D657" i="3"/>
  <c r="S657" i="3"/>
  <c r="I657" i="3" a="1"/>
  <c r="I657" i="3" s="1"/>
  <c r="C657" i="3"/>
  <c r="W657" i="3"/>
  <c r="J657" i="3"/>
  <c r="T656" i="3"/>
  <c r="Q656" i="3"/>
  <c r="R656" i="3"/>
  <c r="P656" i="3" a="1"/>
  <c r="P656" i="3" s="1"/>
  <c r="N657" i="3" l="1"/>
  <c r="U657" i="3"/>
  <c r="T657" i="3"/>
  <c r="O658" i="3"/>
  <c r="D658" i="3"/>
  <c r="S658" i="3"/>
  <c r="X658" i="3"/>
  <c r="V658" i="3"/>
  <c r="I658" i="3" a="1"/>
  <c r="I658" i="3" s="1"/>
  <c r="F658" i="3" a="1"/>
  <c r="F658" i="3" s="1"/>
  <c r="U658" i="3" s="1"/>
  <c r="W658" i="3"/>
  <c r="C658" i="3"/>
  <c r="G658" i="3" a="1"/>
  <c r="G658" i="3" s="1"/>
  <c r="H658" i="3"/>
  <c r="J658" i="3"/>
  <c r="E658" i="3"/>
  <c r="B659" i="3"/>
  <c r="R658" i="3" s="1"/>
  <c r="P657" i="3" a="1"/>
  <c r="P657" i="3" s="1"/>
  <c r="N658" i="3" l="1"/>
  <c r="T658" i="3"/>
  <c r="P658" i="3" a="1"/>
  <c r="P658" i="3" s="1"/>
  <c r="O659" i="3"/>
  <c r="R659" i="3"/>
  <c r="E659" i="3"/>
  <c r="H659" i="3"/>
  <c r="G659" i="3" a="1"/>
  <c r="G659" i="3" s="1"/>
  <c r="B660" i="3"/>
  <c r="V659" i="3"/>
  <c r="X659" i="3"/>
  <c r="Q659" i="3"/>
  <c r="S659" i="3"/>
  <c r="D659" i="3"/>
  <c r="I659" i="3" a="1"/>
  <c r="I659" i="3" s="1"/>
  <c r="C659" i="3"/>
  <c r="F659" i="3" a="1"/>
  <c r="F659" i="3" s="1"/>
  <c r="U659" i="3" s="1"/>
  <c r="J659" i="3"/>
  <c r="W659" i="3"/>
  <c r="N659" i="3"/>
  <c r="Q658" i="3"/>
  <c r="T659" i="3" l="1"/>
  <c r="P659" i="3" a="1"/>
  <c r="P659" i="3" s="1"/>
  <c r="O660" i="3"/>
  <c r="F660" i="3" a="1"/>
  <c r="F660" i="3" s="1"/>
  <c r="U660" i="3" s="1"/>
  <c r="W660" i="3"/>
  <c r="J660" i="3"/>
  <c r="H660" i="3"/>
  <c r="V660" i="3"/>
  <c r="B661" i="3"/>
  <c r="R660" i="3" s="1"/>
  <c r="G660" i="3" a="1"/>
  <c r="G660" i="3" s="1"/>
  <c r="D660" i="3"/>
  <c r="E660" i="3"/>
  <c r="S660" i="3"/>
  <c r="C660" i="3"/>
  <c r="X660" i="3"/>
  <c r="I660" i="3" a="1"/>
  <c r="I660" i="3" s="1"/>
  <c r="T660" i="3"/>
  <c r="Q660" i="3"/>
  <c r="N660" i="3" l="1"/>
  <c r="O661" i="3"/>
  <c r="V661" i="3"/>
  <c r="F661" i="3" a="1"/>
  <c r="F661" i="3" s="1"/>
  <c r="Q661" i="3" s="1"/>
  <c r="B662" i="3"/>
  <c r="U661" i="3"/>
  <c r="J661" i="3"/>
  <c r="E661" i="3"/>
  <c r="G661" i="3" a="1"/>
  <c r="G661" i="3" s="1"/>
  <c r="D661" i="3"/>
  <c r="W661" i="3"/>
  <c r="H661" i="3"/>
  <c r="X661" i="3"/>
  <c r="I661" i="3" a="1"/>
  <c r="I661" i="3" s="1"/>
  <c r="C661" i="3"/>
  <c r="S661" i="3"/>
  <c r="P660" i="3" a="1"/>
  <c r="P660" i="3" s="1"/>
  <c r="O662" i="3" l="1"/>
  <c r="W662" i="3"/>
  <c r="F662" i="3" a="1"/>
  <c r="F662" i="3" s="1"/>
  <c r="U662" i="3" s="1"/>
  <c r="H662" i="3"/>
  <c r="J662" i="3"/>
  <c r="G662" i="3" a="1"/>
  <c r="G662" i="3" s="1"/>
  <c r="D662" i="3"/>
  <c r="X662" i="3"/>
  <c r="V662" i="3"/>
  <c r="E662" i="3"/>
  <c r="I662" i="3" a="1"/>
  <c r="I662" i="3" s="1"/>
  <c r="N662" i="3"/>
  <c r="S662" i="3"/>
  <c r="B663" i="3"/>
  <c r="C662" i="3"/>
  <c r="R661" i="3"/>
  <c r="T661" i="3"/>
  <c r="N661" i="3"/>
  <c r="P661" i="3" a="1"/>
  <c r="P661" i="3" s="1"/>
  <c r="O663" i="3" l="1"/>
  <c r="F663" i="3" a="1"/>
  <c r="F663" i="3" s="1"/>
  <c r="U663" i="3" s="1"/>
  <c r="C663" i="3"/>
  <c r="B664" i="3"/>
  <c r="J663" i="3"/>
  <c r="W663" i="3"/>
  <c r="G663" i="3" a="1"/>
  <c r="G663" i="3" s="1"/>
  <c r="V663" i="3"/>
  <c r="N663" i="3"/>
  <c r="E663" i="3"/>
  <c r="H663" i="3"/>
  <c r="X663" i="3"/>
  <c r="D663" i="3"/>
  <c r="S663" i="3"/>
  <c r="I663" i="3" a="1"/>
  <c r="I663" i="3" s="1"/>
  <c r="T662" i="3"/>
  <c r="Q662" i="3"/>
  <c r="R662" i="3"/>
  <c r="P662" i="3" a="1"/>
  <c r="P662" i="3" s="1"/>
  <c r="O664" i="3" l="1"/>
  <c r="B665" i="3"/>
  <c r="V664" i="3"/>
  <c r="U664" i="3"/>
  <c r="D664" i="3"/>
  <c r="X664" i="3"/>
  <c r="G664" i="3" a="1"/>
  <c r="G664" i="3" s="1"/>
  <c r="J664" i="3"/>
  <c r="S664" i="3"/>
  <c r="W664" i="3"/>
  <c r="E664" i="3"/>
  <c r="I664" i="3" a="1"/>
  <c r="I664" i="3" s="1"/>
  <c r="F664" i="3" a="1"/>
  <c r="F664" i="3" s="1"/>
  <c r="P664" i="3" s="1" a="1"/>
  <c r="P664" i="3" s="1"/>
  <c r="C664" i="3"/>
  <c r="H664" i="3"/>
  <c r="Q663" i="3"/>
  <c r="T663" i="3"/>
  <c r="R663" i="3"/>
  <c r="P663" i="3" a="1"/>
  <c r="P663" i="3" s="1"/>
  <c r="Q664" i="3" l="1"/>
  <c r="O665" i="3"/>
  <c r="B666" i="3"/>
  <c r="U665" i="3"/>
  <c r="J665" i="3"/>
  <c r="D665" i="3"/>
  <c r="E665" i="3"/>
  <c r="W665" i="3"/>
  <c r="I665" i="3" a="1"/>
  <c r="I665" i="3" s="1"/>
  <c r="C665" i="3"/>
  <c r="X665" i="3"/>
  <c r="G665" i="3" a="1"/>
  <c r="G665" i="3" s="1"/>
  <c r="H665" i="3"/>
  <c r="F665" i="3" a="1"/>
  <c r="F665" i="3" s="1"/>
  <c r="Q665" i="3" s="1"/>
  <c r="S665" i="3"/>
  <c r="V665" i="3"/>
  <c r="R664" i="3"/>
  <c r="T664" i="3"/>
  <c r="N664" i="3"/>
  <c r="O666" i="3" l="1"/>
  <c r="C666" i="3"/>
  <c r="V666" i="3"/>
  <c r="N666" i="3"/>
  <c r="X666" i="3"/>
  <c r="W666" i="3"/>
  <c r="F666" i="3" a="1"/>
  <c r="F666" i="3" s="1"/>
  <c r="T666" i="3" s="1"/>
  <c r="B667" i="3"/>
  <c r="D666" i="3"/>
  <c r="H666" i="3"/>
  <c r="J666" i="3"/>
  <c r="E666" i="3"/>
  <c r="G666" i="3" a="1"/>
  <c r="G666" i="3" s="1"/>
  <c r="S666" i="3"/>
  <c r="I666" i="3" a="1"/>
  <c r="I666" i="3" s="1"/>
  <c r="U666" i="3"/>
  <c r="Q666" i="3"/>
  <c r="R665" i="3"/>
  <c r="P665" i="3" a="1"/>
  <c r="P665" i="3" s="1"/>
  <c r="T665" i="3"/>
  <c r="N665" i="3"/>
  <c r="O667" i="3" l="1"/>
  <c r="I667" i="3" a="1"/>
  <c r="I667" i="3" s="1"/>
  <c r="F667" i="3" a="1"/>
  <c r="F667" i="3" s="1"/>
  <c r="P667" i="3" s="1" a="1"/>
  <c r="P667" i="3" s="1"/>
  <c r="C667" i="3"/>
  <c r="E667" i="3"/>
  <c r="H667" i="3"/>
  <c r="B668" i="3"/>
  <c r="J667" i="3"/>
  <c r="W667" i="3"/>
  <c r="N667" i="3"/>
  <c r="D667" i="3"/>
  <c r="X667" i="3"/>
  <c r="G667" i="3" a="1"/>
  <c r="G667" i="3" s="1"/>
  <c r="V667" i="3"/>
  <c r="S667" i="3"/>
  <c r="R666" i="3"/>
  <c r="P666" i="3" a="1"/>
  <c r="P666" i="3" s="1"/>
  <c r="Q667" i="3" l="1"/>
  <c r="U667" i="3"/>
  <c r="O668" i="3"/>
  <c r="D668" i="3"/>
  <c r="X668" i="3"/>
  <c r="I668" i="3" a="1"/>
  <c r="I668" i="3" s="1"/>
  <c r="C668" i="3"/>
  <c r="J668" i="3"/>
  <c r="S668" i="3"/>
  <c r="F668" i="3" a="1"/>
  <c r="F668" i="3" s="1"/>
  <c r="U668" i="3" s="1"/>
  <c r="W668" i="3"/>
  <c r="E668" i="3"/>
  <c r="H668" i="3"/>
  <c r="G668" i="3" a="1"/>
  <c r="G668" i="3" s="1"/>
  <c r="V668" i="3"/>
  <c r="B669" i="3"/>
  <c r="R668" i="3" s="1"/>
  <c r="R667" i="3"/>
  <c r="T667" i="3"/>
  <c r="T668" i="3" l="1"/>
  <c r="N668" i="3"/>
  <c r="P668" i="3" a="1"/>
  <c r="P668" i="3" s="1"/>
  <c r="O669" i="3"/>
  <c r="B670" i="3"/>
  <c r="N669" i="3"/>
  <c r="G669" i="3" a="1"/>
  <c r="G669" i="3" s="1"/>
  <c r="I669" i="3" a="1"/>
  <c r="I669" i="3" s="1"/>
  <c r="S669" i="3"/>
  <c r="D669" i="3"/>
  <c r="V669" i="3"/>
  <c r="X669" i="3"/>
  <c r="H669" i="3"/>
  <c r="W669" i="3"/>
  <c r="J669" i="3"/>
  <c r="C669" i="3"/>
  <c r="F669" i="3" a="1"/>
  <c r="F669" i="3" s="1"/>
  <c r="T669" i="3" s="1"/>
  <c r="E669" i="3"/>
  <c r="Q669" i="3"/>
  <c r="U669" i="3"/>
  <c r="Q668" i="3"/>
  <c r="O670" i="3" l="1"/>
  <c r="W670" i="3"/>
  <c r="J670" i="3"/>
  <c r="D670" i="3"/>
  <c r="X670" i="3"/>
  <c r="C670" i="3"/>
  <c r="F670" i="3" a="1"/>
  <c r="F670" i="3" s="1"/>
  <c r="N670" i="3" s="1"/>
  <c r="H670" i="3"/>
  <c r="E670" i="3"/>
  <c r="G670" i="3" a="1"/>
  <c r="G670" i="3" s="1"/>
  <c r="V670" i="3"/>
  <c r="B671" i="3"/>
  <c r="R670" i="3" s="1"/>
  <c r="I670" i="3" a="1"/>
  <c r="I670" i="3" s="1"/>
  <c r="S670" i="3"/>
  <c r="U670" i="3"/>
  <c r="Q670" i="3"/>
  <c r="T670" i="3"/>
  <c r="R669" i="3"/>
  <c r="P669" i="3" a="1"/>
  <c r="P669" i="3" s="1"/>
  <c r="O671" i="3" l="1"/>
  <c r="F671" i="3" a="1"/>
  <c r="F671" i="3" s="1"/>
  <c r="T671" i="3" s="1"/>
  <c r="W671" i="3"/>
  <c r="D671" i="3"/>
  <c r="J671" i="3"/>
  <c r="H671" i="3"/>
  <c r="E671" i="3"/>
  <c r="G671" i="3" a="1"/>
  <c r="G671" i="3" s="1"/>
  <c r="X671" i="3"/>
  <c r="V671" i="3"/>
  <c r="B672" i="3"/>
  <c r="R671" i="3" s="1"/>
  <c r="I671" i="3" a="1"/>
  <c r="I671" i="3" s="1"/>
  <c r="C671" i="3"/>
  <c r="S671" i="3"/>
  <c r="P670" i="3" a="1"/>
  <c r="P670" i="3" s="1"/>
  <c r="N671" i="3" l="1"/>
  <c r="U671" i="3"/>
  <c r="O672" i="3"/>
  <c r="Q672" i="3"/>
  <c r="G672" i="3" a="1"/>
  <c r="G672" i="3" s="1"/>
  <c r="D672" i="3"/>
  <c r="S672" i="3"/>
  <c r="C672" i="3"/>
  <c r="J672" i="3"/>
  <c r="W672" i="3"/>
  <c r="X672" i="3"/>
  <c r="I672" i="3" a="1"/>
  <c r="I672" i="3" s="1"/>
  <c r="F672" i="3" a="1"/>
  <c r="F672" i="3" s="1"/>
  <c r="U672" i="3" s="1"/>
  <c r="E672" i="3"/>
  <c r="B673" i="3"/>
  <c r="R672" i="3" s="1"/>
  <c r="H672" i="3"/>
  <c r="V672" i="3"/>
  <c r="N672" i="3"/>
  <c r="Q671" i="3"/>
  <c r="P671" i="3" a="1"/>
  <c r="P671" i="3" s="1"/>
  <c r="O673" i="3" l="1"/>
  <c r="H673" i="3"/>
  <c r="F673" i="3" a="1"/>
  <c r="F673" i="3" s="1"/>
  <c r="U673" i="3" s="1"/>
  <c r="J673" i="3"/>
  <c r="N673" i="3"/>
  <c r="G673" i="3" a="1"/>
  <c r="G673" i="3" s="1"/>
  <c r="V673" i="3"/>
  <c r="D673" i="3"/>
  <c r="I673" i="3" a="1"/>
  <c r="I673" i="3" s="1"/>
  <c r="B674" i="3"/>
  <c r="E673" i="3"/>
  <c r="S673" i="3"/>
  <c r="X673" i="3"/>
  <c r="W673" i="3"/>
  <c r="C673" i="3"/>
  <c r="P672" i="3" a="1"/>
  <c r="P672" i="3" s="1"/>
  <c r="T672" i="3"/>
  <c r="O674" i="3" l="1"/>
  <c r="C674" i="3"/>
  <c r="E674" i="3"/>
  <c r="F674" i="3" a="1"/>
  <c r="F674" i="3" s="1"/>
  <c r="N674" i="3" s="1"/>
  <c r="W674" i="3"/>
  <c r="J674" i="3"/>
  <c r="B675" i="3"/>
  <c r="R674" i="3" s="1"/>
  <c r="I674" i="3" a="1"/>
  <c r="I674" i="3" s="1"/>
  <c r="H674" i="3"/>
  <c r="D674" i="3"/>
  <c r="X674" i="3"/>
  <c r="S674" i="3"/>
  <c r="V674" i="3"/>
  <c r="G674" i="3" a="1"/>
  <c r="G674" i="3" s="1"/>
  <c r="T673" i="3"/>
  <c r="R673" i="3"/>
  <c r="Q673" i="3"/>
  <c r="P673" i="3" a="1"/>
  <c r="P673" i="3" s="1"/>
  <c r="Q674" i="3" l="1"/>
  <c r="U674" i="3"/>
  <c r="T674" i="3"/>
  <c r="O675" i="3"/>
  <c r="R675" i="3"/>
  <c r="F675" i="3" a="1"/>
  <c r="F675" i="3" s="1"/>
  <c r="T675" i="3" s="1"/>
  <c r="W675" i="3"/>
  <c r="B676" i="3"/>
  <c r="X675" i="3"/>
  <c r="J675" i="3"/>
  <c r="H675" i="3"/>
  <c r="E675" i="3"/>
  <c r="V675" i="3"/>
  <c r="S675" i="3"/>
  <c r="C675" i="3"/>
  <c r="D675" i="3"/>
  <c r="I675" i="3" a="1"/>
  <c r="I675" i="3" s="1"/>
  <c r="G675" i="3" a="1"/>
  <c r="G675" i="3" s="1"/>
  <c r="P674" i="3" a="1"/>
  <c r="P674" i="3" s="1"/>
  <c r="Q675" i="3" l="1"/>
  <c r="U675" i="3"/>
  <c r="P675" i="3" a="1"/>
  <c r="P675" i="3" s="1"/>
  <c r="N675" i="3"/>
  <c r="O676" i="3"/>
  <c r="R676" i="3"/>
  <c r="X676" i="3"/>
  <c r="S676" i="3"/>
  <c r="I676" i="3" a="1"/>
  <c r="I676" i="3" s="1"/>
  <c r="C676" i="3"/>
  <c r="W676" i="3"/>
  <c r="H676" i="3"/>
  <c r="E676" i="3"/>
  <c r="D676" i="3"/>
  <c r="J676" i="3"/>
  <c r="F676" i="3" a="1"/>
  <c r="F676" i="3" s="1"/>
  <c r="Q676" i="3" s="1"/>
  <c r="B677" i="3"/>
  <c r="V676" i="3"/>
  <c r="G676" i="3" a="1"/>
  <c r="G676" i="3" s="1"/>
  <c r="N676" i="3"/>
  <c r="O677" i="3" l="1"/>
  <c r="V677" i="3"/>
  <c r="J677" i="3"/>
  <c r="X677" i="3"/>
  <c r="B678" i="3"/>
  <c r="N677" i="3"/>
  <c r="E677" i="3"/>
  <c r="S677" i="3"/>
  <c r="D677" i="3"/>
  <c r="G677" i="3" a="1"/>
  <c r="G677" i="3" s="1"/>
  <c r="T677" i="3"/>
  <c r="H677" i="3"/>
  <c r="I677" i="3" a="1"/>
  <c r="I677" i="3" s="1"/>
  <c r="C677" i="3"/>
  <c r="F677" i="3" a="1"/>
  <c r="F677" i="3" s="1"/>
  <c r="Q677" i="3" s="1"/>
  <c r="W677" i="3"/>
  <c r="U677" i="3"/>
  <c r="P676" i="3" a="1"/>
  <c r="P676" i="3" s="1"/>
  <c r="T676" i="3"/>
  <c r="U676" i="3"/>
  <c r="O678" i="3" l="1"/>
  <c r="C678" i="3"/>
  <c r="W678" i="3"/>
  <c r="E678" i="3"/>
  <c r="G678" i="3" a="1"/>
  <c r="G678" i="3" s="1"/>
  <c r="F678" i="3" a="1"/>
  <c r="F678" i="3" s="1"/>
  <c r="N678" i="3" s="1"/>
  <c r="J678" i="3"/>
  <c r="B679" i="3"/>
  <c r="I678" i="3" a="1"/>
  <c r="I678" i="3" s="1"/>
  <c r="H678" i="3"/>
  <c r="V678" i="3"/>
  <c r="D678" i="3"/>
  <c r="X678" i="3"/>
  <c r="S678" i="3"/>
  <c r="Q678" i="3"/>
  <c r="T678" i="3"/>
  <c r="U678" i="3"/>
  <c r="R677" i="3"/>
  <c r="P677" i="3" a="1"/>
  <c r="P677" i="3" s="1"/>
  <c r="O679" i="3" l="1"/>
  <c r="E679" i="3"/>
  <c r="V679" i="3"/>
  <c r="J679" i="3"/>
  <c r="B680" i="3"/>
  <c r="X679" i="3"/>
  <c r="S679" i="3"/>
  <c r="I679" i="3" a="1"/>
  <c r="I679" i="3" s="1"/>
  <c r="G679" i="3" a="1"/>
  <c r="G679" i="3" s="1"/>
  <c r="D679" i="3"/>
  <c r="F679" i="3" a="1"/>
  <c r="F679" i="3" s="1"/>
  <c r="T679" i="3" s="1"/>
  <c r="H679" i="3"/>
  <c r="C679" i="3"/>
  <c r="W679" i="3"/>
  <c r="R678" i="3"/>
  <c r="P678" i="3" a="1"/>
  <c r="P678" i="3" s="1"/>
  <c r="O680" i="3" l="1"/>
  <c r="S680" i="3"/>
  <c r="I680" i="3" a="1"/>
  <c r="I680" i="3" s="1"/>
  <c r="F680" i="3" a="1"/>
  <c r="F680" i="3" s="1"/>
  <c r="Q680" i="3" s="1"/>
  <c r="C680" i="3"/>
  <c r="W680" i="3"/>
  <c r="J680" i="3"/>
  <c r="H680" i="3"/>
  <c r="E680" i="3"/>
  <c r="V680" i="3"/>
  <c r="B681" i="3"/>
  <c r="D680" i="3"/>
  <c r="X680" i="3"/>
  <c r="G680" i="3" a="1"/>
  <c r="G680" i="3" s="1"/>
  <c r="N679" i="3"/>
  <c r="U679" i="3"/>
  <c r="R679" i="3"/>
  <c r="Q679" i="3"/>
  <c r="P679" i="3" a="1"/>
  <c r="P679" i="3" s="1"/>
  <c r="O681" i="3" l="1"/>
  <c r="V681" i="3"/>
  <c r="E681" i="3"/>
  <c r="B682" i="3"/>
  <c r="G681" i="3" a="1"/>
  <c r="G681" i="3" s="1"/>
  <c r="W681" i="3"/>
  <c r="H681" i="3"/>
  <c r="J681" i="3"/>
  <c r="D681" i="3"/>
  <c r="T681" i="3"/>
  <c r="X681" i="3"/>
  <c r="I681" i="3" a="1"/>
  <c r="I681" i="3" s="1"/>
  <c r="S681" i="3"/>
  <c r="C681" i="3"/>
  <c r="F681" i="3" a="1"/>
  <c r="F681" i="3" s="1"/>
  <c r="Q681" i="3" s="1"/>
  <c r="U681" i="3"/>
  <c r="N681" i="3"/>
  <c r="U680" i="3"/>
  <c r="N680" i="3"/>
  <c r="R680" i="3"/>
  <c r="T680" i="3"/>
  <c r="P680" i="3" a="1"/>
  <c r="P680" i="3" s="1"/>
  <c r="O682" i="3" l="1"/>
  <c r="F682" i="3" a="1"/>
  <c r="F682" i="3" s="1"/>
  <c r="U682" i="3" s="1"/>
  <c r="D682" i="3"/>
  <c r="X682" i="3"/>
  <c r="W682" i="3"/>
  <c r="J682" i="3"/>
  <c r="H682" i="3"/>
  <c r="E682" i="3"/>
  <c r="V682" i="3"/>
  <c r="B683" i="3"/>
  <c r="G682" i="3" a="1"/>
  <c r="G682" i="3" s="1"/>
  <c r="S682" i="3"/>
  <c r="I682" i="3" a="1"/>
  <c r="I682" i="3" s="1"/>
  <c r="C682" i="3"/>
  <c r="R681" i="3"/>
  <c r="P681" i="3" a="1"/>
  <c r="P681" i="3" s="1"/>
  <c r="O683" i="3" l="1"/>
  <c r="J683" i="3"/>
  <c r="H683" i="3"/>
  <c r="E683" i="3"/>
  <c r="V683" i="3"/>
  <c r="X683" i="3"/>
  <c r="S683" i="3"/>
  <c r="B684" i="3"/>
  <c r="R683" i="3" s="1"/>
  <c r="G683" i="3" a="1"/>
  <c r="G683" i="3" s="1"/>
  <c r="F683" i="3" a="1"/>
  <c r="F683" i="3" s="1"/>
  <c r="U683" i="3" s="1"/>
  <c r="D683" i="3"/>
  <c r="I683" i="3" a="1"/>
  <c r="I683" i="3" s="1"/>
  <c r="C683" i="3"/>
  <c r="W683" i="3"/>
  <c r="T683" i="3"/>
  <c r="Q682" i="3"/>
  <c r="R682" i="3"/>
  <c r="T682" i="3"/>
  <c r="N682" i="3"/>
  <c r="P682" i="3" a="1"/>
  <c r="P682" i="3" s="1"/>
  <c r="N683" i="3" l="1"/>
  <c r="Q683" i="3"/>
  <c r="O684" i="3"/>
  <c r="E684" i="3"/>
  <c r="V684" i="3"/>
  <c r="B685" i="3"/>
  <c r="G684" i="3" a="1"/>
  <c r="G684" i="3" s="1"/>
  <c r="I684" i="3" a="1"/>
  <c r="I684" i="3" s="1"/>
  <c r="D684" i="3"/>
  <c r="S684" i="3"/>
  <c r="W684" i="3"/>
  <c r="H684" i="3"/>
  <c r="X684" i="3"/>
  <c r="C684" i="3"/>
  <c r="J684" i="3"/>
  <c r="F684" i="3" a="1"/>
  <c r="F684" i="3" s="1"/>
  <c r="T684" i="3" s="1"/>
  <c r="Q684" i="3"/>
  <c r="N684" i="3"/>
  <c r="U684" i="3"/>
  <c r="P683" i="3" a="1"/>
  <c r="P683" i="3" s="1"/>
  <c r="O685" i="3" l="1"/>
  <c r="C685" i="3"/>
  <c r="F685" i="3" a="1"/>
  <c r="F685" i="3" s="1"/>
  <c r="U685" i="3" s="1"/>
  <c r="J685" i="3"/>
  <c r="W685" i="3"/>
  <c r="E685" i="3"/>
  <c r="B686" i="3"/>
  <c r="R685" i="3" s="1"/>
  <c r="H685" i="3"/>
  <c r="V685" i="3"/>
  <c r="G685" i="3" a="1"/>
  <c r="G685" i="3" s="1"/>
  <c r="S685" i="3"/>
  <c r="X685" i="3"/>
  <c r="D685" i="3"/>
  <c r="I685" i="3" a="1"/>
  <c r="I685" i="3" s="1"/>
  <c r="T685" i="3"/>
  <c r="N685" i="3"/>
  <c r="R684" i="3"/>
  <c r="P684" i="3" a="1"/>
  <c r="P684" i="3" s="1"/>
  <c r="Q685" i="3" l="1"/>
  <c r="O686" i="3"/>
  <c r="F686" i="3" a="1"/>
  <c r="F686" i="3" s="1"/>
  <c r="T686" i="3" s="1"/>
  <c r="B687" i="3"/>
  <c r="G686" i="3" a="1"/>
  <c r="G686" i="3" s="1"/>
  <c r="X686" i="3"/>
  <c r="W686" i="3"/>
  <c r="J686" i="3"/>
  <c r="H686" i="3"/>
  <c r="E686" i="3"/>
  <c r="D686" i="3"/>
  <c r="I686" i="3" a="1"/>
  <c r="I686" i="3" s="1"/>
  <c r="V686" i="3"/>
  <c r="S686" i="3"/>
  <c r="C686" i="3"/>
  <c r="Q686" i="3"/>
  <c r="U686" i="3"/>
  <c r="P685" i="3" a="1"/>
  <c r="P685" i="3" s="1"/>
  <c r="O687" i="3" l="1"/>
  <c r="E687" i="3"/>
  <c r="V687" i="3"/>
  <c r="B688" i="3"/>
  <c r="S687" i="3"/>
  <c r="C687" i="3"/>
  <c r="X687" i="3"/>
  <c r="H687" i="3"/>
  <c r="G687" i="3" a="1"/>
  <c r="G687" i="3" s="1"/>
  <c r="D687" i="3"/>
  <c r="I687" i="3" a="1"/>
  <c r="I687" i="3" s="1"/>
  <c r="W687" i="3"/>
  <c r="F687" i="3" a="1"/>
  <c r="F687" i="3" s="1"/>
  <c r="T687" i="3" s="1"/>
  <c r="J687" i="3"/>
  <c r="N687" i="3"/>
  <c r="U687" i="3"/>
  <c r="Q687" i="3"/>
  <c r="R686" i="3"/>
  <c r="N686" i="3"/>
  <c r="P686" i="3" a="1"/>
  <c r="P686" i="3" s="1"/>
  <c r="O688" i="3" l="1"/>
  <c r="I688" i="3" a="1"/>
  <c r="I688" i="3" s="1"/>
  <c r="T688" i="3"/>
  <c r="C688" i="3"/>
  <c r="E688" i="3"/>
  <c r="V688" i="3"/>
  <c r="F688" i="3" a="1"/>
  <c r="F688" i="3" s="1"/>
  <c r="P688" i="3" s="1" a="1"/>
  <c r="P688" i="3" s="1"/>
  <c r="W688" i="3"/>
  <c r="H688" i="3"/>
  <c r="B689" i="3"/>
  <c r="X688" i="3"/>
  <c r="G688" i="3" a="1"/>
  <c r="G688" i="3" s="1"/>
  <c r="J688" i="3"/>
  <c r="D688" i="3"/>
  <c r="Q688" i="3"/>
  <c r="U688" i="3"/>
  <c r="S688" i="3"/>
  <c r="N688" i="3"/>
  <c r="R687" i="3"/>
  <c r="P687" i="3" a="1"/>
  <c r="P687" i="3" s="1"/>
  <c r="O689" i="3" l="1"/>
  <c r="H689" i="3"/>
  <c r="F689" i="3" a="1"/>
  <c r="F689" i="3" s="1"/>
  <c r="Q689" i="3" s="1"/>
  <c r="J689" i="3"/>
  <c r="G689" i="3" a="1"/>
  <c r="G689" i="3" s="1"/>
  <c r="X689" i="3"/>
  <c r="V689" i="3"/>
  <c r="I689" i="3" a="1"/>
  <c r="I689" i="3" s="1"/>
  <c r="C689" i="3"/>
  <c r="S689" i="3"/>
  <c r="B690" i="3"/>
  <c r="R689" i="3" s="1"/>
  <c r="N689" i="3"/>
  <c r="E689" i="3"/>
  <c r="D689" i="3"/>
  <c r="W689" i="3"/>
  <c r="R688" i="3"/>
  <c r="U689" i="3" l="1"/>
  <c r="T689" i="3"/>
  <c r="O690" i="3"/>
  <c r="S690" i="3"/>
  <c r="I690" i="3" a="1"/>
  <c r="I690" i="3" s="1"/>
  <c r="C690" i="3"/>
  <c r="F690" i="3" a="1"/>
  <c r="F690" i="3" s="1"/>
  <c r="N690" i="3" s="1"/>
  <c r="D690" i="3"/>
  <c r="J690" i="3"/>
  <c r="E690" i="3"/>
  <c r="V690" i="3"/>
  <c r="B691" i="3"/>
  <c r="W690" i="3"/>
  <c r="H690" i="3"/>
  <c r="G690" i="3" a="1"/>
  <c r="G690" i="3" s="1"/>
  <c r="X690" i="3"/>
  <c r="Q690" i="3"/>
  <c r="T690" i="3"/>
  <c r="U690" i="3"/>
  <c r="P689" i="3" a="1"/>
  <c r="P689" i="3" s="1"/>
  <c r="O691" i="3" l="1"/>
  <c r="E691" i="3"/>
  <c r="V691" i="3"/>
  <c r="X691" i="3"/>
  <c r="B692" i="3"/>
  <c r="D691" i="3"/>
  <c r="I691" i="3" a="1"/>
  <c r="I691" i="3" s="1"/>
  <c r="C691" i="3"/>
  <c r="W691" i="3"/>
  <c r="G691" i="3" a="1"/>
  <c r="G691" i="3" s="1"/>
  <c r="S691" i="3"/>
  <c r="J691" i="3"/>
  <c r="F691" i="3" a="1"/>
  <c r="F691" i="3" s="1"/>
  <c r="T691" i="3" s="1"/>
  <c r="H691" i="3"/>
  <c r="N691" i="3"/>
  <c r="Q691" i="3"/>
  <c r="R690" i="3"/>
  <c r="P690" i="3" a="1"/>
  <c r="P690" i="3" s="1"/>
  <c r="O692" i="3" l="1"/>
  <c r="D692" i="3"/>
  <c r="G692" i="3" a="1"/>
  <c r="G692" i="3" s="1"/>
  <c r="I692" i="3" a="1"/>
  <c r="I692" i="3" s="1"/>
  <c r="H692" i="3"/>
  <c r="S692" i="3"/>
  <c r="X692" i="3"/>
  <c r="C692" i="3"/>
  <c r="F692" i="3" a="1"/>
  <c r="F692" i="3" s="1"/>
  <c r="U692" i="3" s="1"/>
  <c r="J692" i="3"/>
  <c r="E692" i="3"/>
  <c r="B693" i="3"/>
  <c r="W692" i="3"/>
  <c r="V692" i="3"/>
  <c r="U691" i="3"/>
  <c r="R691" i="3"/>
  <c r="P691" i="3" a="1"/>
  <c r="P691" i="3" s="1"/>
  <c r="N692" i="3" l="1"/>
  <c r="Q692" i="3"/>
  <c r="O693" i="3"/>
  <c r="B694" i="3"/>
  <c r="G693" i="3" a="1"/>
  <c r="G693" i="3" s="1"/>
  <c r="C693" i="3"/>
  <c r="H693" i="3"/>
  <c r="J693" i="3"/>
  <c r="D693" i="3"/>
  <c r="T693" i="3"/>
  <c r="I693" i="3" a="1"/>
  <c r="I693" i="3" s="1"/>
  <c r="S693" i="3"/>
  <c r="E693" i="3"/>
  <c r="X693" i="3"/>
  <c r="F693" i="3" a="1"/>
  <c r="F693" i="3" s="1"/>
  <c r="N693" i="3" s="1"/>
  <c r="W693" i="3"/>
  <c r="V693" i="3"/>
  <c r="Q693" i="3"/>
  <c r="U693" i="3"/>
  <c r="R692" i="3"/>
  <c r="T692" i="3"/>
  <c r="P692" i="3" a="1"/>
  <c r="P692" i="3" s="1"/>
  <c r="O694" i="3" l="1"/>
  <c r="F694" i="3" a="1"/>
  <c r="F694" i="3" s="1"/>
  <c r="U694" i="3" s="1"/>
  <c r="G694" i="3" a="1"/>
  <c r="G694" i="3" s="1"/>
  <c r="W694" i="3"/>
  <c r="J694" i="3"/>
  <c r="S694" i="3"/>
  <c r="H694" i="3"/>
  <c r="E694" i="3"/>
  <c r="V694" i="3"/>
  <c r="B695" i="3"/>
  <c r="R694" i="3" s="1"/>
  <c r="D694" i="3"/>
  <c r="I694" i="3" a="1"/>
  <c r="I694" i="3" s="1"/>
  <c r="C694" i="3"/>
  <c r="X694" i="3"/>
  <c r="T694" i="3"/>
  <c r="R693" i="3"/>
  <c r="P693" i="3" a="1"/>
  <c r="P693" i="3" s="1"/>
  <c r="N694" i="3" l="1"/>
  <c r="Q694" i="3"/>
  <c r="O695" i="3"/>
  <c r="G695" i="3" a="1"/>
  <c r="G695" i="3" s="1"/>
  <c r="B696" i="3"/>
  <c r="V695" i="3"/>
  <c r="F695" i="3" a="1"/>
  <c r="F695" i="3" s="1"/>
  <c r="U695" i="3" s="1"/>
  <c r="E695" i="3"/>
  <c r="I695" i="3" a="1"/>
  <c r="I695" i="3" s="1"/>
  <c r="W695" i="3"/>
  <c r="D695" i="3"/>
  <c r="S695" i="3"/>
  <c r="X695" i="3"/>
  <c r="C695" i="3"/>
  <c r="J695" i="3"/>
  <c r="H695" i="3"/>
  <c r="N695" i="3"/>
  <c r="P694" i="3" a="1"/>
  <c r="P694" i="3" s="1"/>
  <c r="O696" i="3" l="1"/>
  <c r="X696" i="3"/>
  <c r="W696" i="3"/>
  <c r="G696" i="3" a="1"/>
  <c r="G696" i="3" s="1"/>
  <c r="S696" i="3"/>
  <c r="I696" i="3" a="1"/>
  <c r="I696" i="3" s="1"/>
  <c r="C696" i="3"/>
  <c r="V696" i="3"/>
  <c r="F696" i="3" a="1"/>
  <c r="F696" i="3" s="1"/>
  <c r="Q696" i="3" s="1"/>
  <c r="B697" i="3"/>
  <c r="D696" i="3"/>
  <c r="J696" i="3"/>
  <c r="E696" i="3"/>
  <c r="H696" i="3"/>
  <c r="R695" i="3"/>
  <c r="Q695" i="3"/>
  <c r="T695" i="3"/>
  <c r="P695" i="3" a="1"/>
  <c r="P695" i="3" s="1"/>
  <c r="O697" i="3" l="1"/>
  <c r="H697" i="3"/>
  <c r="E697" i="3"/>
  <c r="B698" i="3"/>
  <c r="G697" i="3" a="1"/>
  <c r="G697" i="3" s="1"/>
  <c r="S697" i="3"/>
  <c r="I697" i="3" a="1"/>
  <c r="I697" i="3" s="1"/>
  <c r="F697" i="3" a="1"/>
  <c r="F697" i="3" s="1"/>
  <c r="T697" i="3" s="1"/>
  <c r="W697" i="3"/>
  <c r="V697" i="3"/>
  <c r="C697" i="3"/>
  <c r="J697" i="3"/>
  <c r="D697" i="3"/>
  <c r="X697" i="3"/>
  <c r="U697" i="3"/>
  <c r="N697" i="3"/>
  <c r="Q697" i="3"/>
  <c r="T696" i="3"/>
  <c r="U696" i="3"/>
  <c r="N696" i="3"/>
  <c r="R696" i="3"/>
  <c r="P696" i="3" a="1"/>
  <c r="P696" i="3" s="1"/>
  <c r="O698" i="3" l="1"/>
  <c r="F698" i="3" a="1"/>
  <c r="F698" i="3" s="1"/>
  <c r="U698" i="3" s="1"/>
  <c r="V698" i="3"/>
  <c r="B699" i="3"/>
  <c r="W698" i="3"/>
  <c r="J698" i="3"/>
  <c r="H698" i="3"/>
  <c r="E698" i="3"/>
  <c r="G698" i="3" a="1"/>
  <c r="G698" i="3" s="1"/>
  <c r="D698" i="3"/>
  <c r="S698" i="3"/>
  <c r="X698" i="3"/>
  <c r="I698" i="3" a="1"/>
  <c r="I698" i="3" s="1"/>
  <c r="C698" i="3"/>
  <c r="T698" i="3"/>
  <c r="N698" i="3"/>
  <c r="R697" i="3"/>
  <c r="P697" i="3" a="1"/>
  <c r="P697" i="3" s="1"/>
  <c r="O699" i="3" l="1"/>
  <c r="J699" i="3"/>
  <c r="W699" i="3"/>
  <c r="E699" i="3"/>
  <c r="H699" i="3"/>
  <c r="B700" i="3"/>
  <c r="G699" i="3" a="1"/>
  <c r="G699" i="3" s="1"/>
  <c r="V699" i="3"/>
  <c r="D699" i="3"/>
  <c r="X699" i="3"/>
  <c r="S699" i="3"/>
  <c r="I699" i="3" a="1"/>
  <c r="I699" i="3" s="1"/>
  <c r="C699" i="3"/>
  <c r="F699" i="3" a="1"/>
  <c r="F699" i="3" s="1"/>
  <c r="U699" i="3" s="1"/>
  <c r="Q698" i="3"/>
  <c r="R698" i="3"/>
  <c r="P698" i="3" a="1"/>
  <c r="P698" i="3" s="1"/>
  <c r="O700" i="3" l="1"/>
  <c r="S700" i="3"/>
  <c r="X700" i="3"/>
  <c r="V700" i="3"/>
  <c r="Q700" i="3"/>
  <c r="I700" i="3" a="1"/>
  <c r="I700" i="3" s="1"/>
  <c r="F700" i="3" a="1"/>
  <c r="F700" i="3" s="1"/>
  <c r="U700" i="3" s="1"/>
  <c r="C700" i="3"/>
  <c r="W700" i="3"/>
  <c r="E700" i="3"/>
  <c r="H700" i="3"/>
  <c r="J700" i="3"/>
  <c r="B701" i="3"/>
  <c r="R700" i="3" s="1"/>
  <c r="G700" i="3" a="1"/>
  <c r="G700" i="3" s="1"/>
  <c r="T700" i="3"/>
  <c r="D700" i="3"/>
  <c r="N700" i="3"/>
  <c r="Q699" i="3"/>
  <c r="R699" i="3"/>
  <c r="N699" i="3"/>
  <c r="T699" i="3"/>
  <c r="P699" i="3" a="1"/>
  <c r="P699" i="3" s="1"/>
  <c r="O701" i="3" l="1"/>
  <c r="B702" i="3"/>
  <c r="G701" i="3" a="1"/>
  <c r="G701" i="3" s="1"/>
  <c r="X701" i="3"/>
  <c r="D701" i="3"/>
  <c r="T701" i="3"/>
  <c r="I701" i="3" a="1"/>
  <c r="I701" i="3" s="1"/>
  <c r="S701" i="3"/>
  <c r="F701" i="3" a="1"/>
  <c r="F701" i="3" s="1"/>
  <c r="Q701" i="3" s="1"/>
  <c r="W701" i="3"/>
  <c r="C701" i="3"/>
  <c r="H701" i="3"/>
  <c r="J701" i="3"/>
  <c r="E701" i="3"/>
  <c r="V701" i="3"/>
  <c r="N701" i="3"/>
  <c r="P700" i="3" a="1"/>
  <c r="P700" i="3" s="1"/>
  <c r="O702" i="3" l="1"/>
  <c r="X702" i="3"/>
  <c r="S702" i="3"/>
  <c r="I702" i="3" a="1"/>
  <c r="I702" i="3" s="1"/>
  <c r="F702" i="3" a="1"/>
  <c r="F702" i="3" s="1"/>
  <c r="U702" i="3" s="1"/>
  <c r="G702" i="3" a="1"/>
  <c r="G702" i="3" s="1"/>
  <c r="C702" i="3"/>
  <c r="H702" i="3"/>
  <c r="E702" i="3"/>
  <c r="B703" i="3"/>
  <c r="W702" i="3"/>
  <c r="J702" i="3"/>
  <c r="V702" i="3"/>
  <c r="D702" i="3"/>
  <c r="T702" i="3"/>
  <c r="Q702" i="3"/>
  <c r="N702" i="3"/>
  <c r="R701" i="3"/>
  <c r="U701" i="3"/>
  <c r="P701" i="3" a="1"/>
  <c r="P701" i="3" s="1"/>
  <c r="O703" i="3" l="1"/>
  <c r="E703" i="3"/>
  <c r="H703" i="3"/>
  <c r="V703" i="3"/>
  <c r="T703" i="3"/>
  <c r="Q703" i="3"/>
  <c r="S703" i="3"/>
  <c r="X703" i="3"/>
  <c r="I703" i="3" a="1"/>
  <c r="I703" i="3" s="1"/>
  <c r="G703" i="3" a="1"/>
  <c r="G703" i="3" s="1"/>
  <c r="B704" i="3"/>
  <c r="D703" i="3"/>
  <c r="W703" i="3"/>
  <c r="C703" i="3"/>
  <c r="J703" i="3"/>
  <c r="F703" i="3" a="1"/>
  <c r="F703" i="3" s="1"/>
  <c r="U703" i="3" s="1"/>
  <c r="R702" i="3"/>
  <c r="P702" i="3" a="1"/>
  <c r="P702" i="3" s="1"/>
  <c r="O704" i="3" l="1"/>
  <c r="D704" i="3"/>
  <c r="B705" i="3"/>
  <c r="V704" i="3"/>
  <c r="S704" i="3"/>
  <c r="X704" i="3"/>
  <c r="I704" i="3" a="1"/>
  <c r="I704" i="3" s="1"/>
  <c r="F704" i="3" a="1"/>
  <c r="F704" i="3" s="1"/>
  <c r="U704" i="3" s="1"/>
  <c r="W704" i="3"/>
  <c r="C704" i="3"/>
  <c r="J704" i="3"/>
  <c r="H704" i="3"/>
  <c r="G704" i="3" a="1"/>
  <c r="G704" i="3" s="1"/>
  <c r="E704" i="3"/>
  <c r="N703" i="3"/>
  <c r="R703" i="3"/>
  <c r="P703" i="3" a="1"/>
  <c r="P703" i="3" s="1"/>
  <c r="O705" i="3" l="1"/>
  <c r="V705" i="3"/>
  <c r="E705" i="3"/>
  <c r="C705" i="3"/>
  <c r="J705" i="3"/>
  <c r="B706" i="3"/>
  <c r="R705" i="3" s="1"/>
  <c r="G705" i="3" a="1"/>
  <c r="G705" i="3" s="1"/>
  <c r="I705" i="3" a="1"/>
  <c r="I705" i="3" s="1"/>
  <c r="S705" i="3"/>
  <c r="D705" i="3"/>
  <c r="T705" i="3"/>
  <c r="X705" i="3"/>
  <c r="W705" i="3"/>
  <c r="H705" i="3"/>
  <c r="F705" i="3" a="1"/>
  <c r="F705" i="3" s="1"/>
  <c r="Q705" i="3" s="1"/>
  <c r="N705" i="3"/>
  <c r="U705" i="3"/>
  <c r="N704" i="3"/>
  <c r="Q704" i="3"/>
  <c r="R704" i="3"/>
  <c r="T704" i="3"/>
  <c r="P704" i="3" a="1"/>
  <c r="P704" i="3" s="1"/>
  <c r="O706" i="3" l="1"/>
  <c r="X706" i="3"/>
  <c r="S706" i="3"/>
  <c r="I706" i="3" a="1"/>
  <c r="I706" i="3" s="1"/>
  <c r="W706" i="3"/>
  <c r="V706" i="3"/>
  <c r="C706" i="3"/>
  <c r="F706" i="3" a="1"/>
  <c r="F706" i="3" s="1"/>
  <c r="U706" i="3" s="1"/>
  <c r="G706" i="3" a="1"/>
  <c r="G706" i="3" s="1"/>
  <c r="J706" i="3"/>
  <c r="H706" i="3"/>
  <c r="E706" i="3"/>
  <c r="B707" i="3"/>
  <c r="R706" i="3" s="1"/>
  <c r="D706" i="3"/>
  <c r="P705" i="3" a="1"/>
  <c r="P705" i="3" s="1"/>
  <c r="T706" i="3" l="1"/>
  <c r="Q706" i="3"/>
  <c r="N706" i="3"/>
  <c r="O707" i="3"/>
  <c r="E707" i="3"/>
  <c r="H707" i="3"/>
  <c r="D707" i="3"/>
  <c r="S707" i="3"/>
  <c r="X707" i="3"/>
  <c r="G707" i="3" a="1"/>
  <c r="G707" i="3" s="1"/>
  <c r="B708" i="3"/>
  <c r="R707" i="3" s="1"/>
  <c r="V707" i="3"/>
  <c r="C707" i="3"/>
  <c r="I707" i="3" a="1"/>
  <c r="I707" i="3" s="1"/>
  <c r="J707" i="3"/>
  <c r="W707" i="3"/>
  <c r="F707" i="3" a="1"/>
  <c r="F707" i="3" s="1"/>
  <c r="U707" i="3" s="1"/>
  <c r="P706" i="3" a="1"/>
  <c r="P706" i="3" s="1"/>
  <c r="O708" i="3" l="1"/>
  <c r="S708" i="3"/>
  <c r="X708" i="3"/>
  <c r="I708" i="3" a="1"/>
  <c r="I708" i="3" s="1"/>
  <c r="C708" i="3"/>
  <c r="W708" i="3"/>
  <c r="V708" i="3"/>
  <c r="G708" i="3" a="1"/>
  <c r="G708" i="3" s="1"/>
  <c r="E708" i="3"/>
  <c r="F708" i="3" a="1"/>
  <c r="F708" i="3" s="1"/>
  <c r="U708" i="3" s="1"/>
  <c r="J708" i="3"/>
  <c r="Q708" i="3"/>
  <c r="H708" i="3"/>
  <c r="D708" i="3"/>
  <c r="B709" i="3"/>
  <c r="R708" i="3" s="1"/>
  <c r="P707" i="3" a="1"/>
  <c r="P707" i="3" s="1"/>
  <c r="N707" i="3"/>
  <c r="T707" i="3"/>
  <c r="Q707" i="3"/>
  <c r="N708" i="3" l="1"/>
  <c r="T708" i="3"/>
  <c r="O709" i="3"/>
  <c r="H709" i="3"/>
  <c r="E709" i="3"/>
  <c r="V709" i="3"/>
  <c r="B710" i="3"/>
  <c r="R709" i="3" s="1"/>
  <c r="G709" i="3" a="1"/>
  <c r="G709" i="3" s="1"/>
  <c r="I709" i="3" a="1"/>
  <c r="I709" i="3" s="1"/>
  <c r="F709" i="3" a="1"/>
  <c r="F709" i="3" s="1"/>
  <c r="Q709" i="3" s="1"/>
  <c r="W709" i="3"/>
  <c r="D709" i="3"/>
  <c r="C709" i="3"/>
  <c r="J709" i="3"/>
  <c r="X709" i="3"/>
  <c r="S709" i="3"/>
  <c r="U709" i="3"/>
  <c r="T709" i="3"/>
  <c r="N709" i="3"/>
  <c r="P708" i="3" a="1"/>
  <c r="P708" i="3" s="1"/>
  <c r="P709" i="3" l="1" a="1"/>
  <c r="P709" i="3" s="1"/>
  <c r="O710" i="3"/>
  <c r="F710" i="3" a="1"/>
  <c r="F710" i="3" s="1"/>
  <c r="U710" i="3" s="1"/>
  <c r="C710" i="3"/>
  <c r="Q710" i="3"/>
  <c r="D710" i="3"/>
  <c r="S710" i="3"/>
  <c r="W710" i="3"/>
  <c r="J710" i="3"/>
  <c r="V710" i="3"/>
  <c r="B711" i="3"/>
  <c r="R710" i="3" s="1"/>
  <c r="G710" i="3" a="1"/>
  <c r="G710" i="3" s="1"/>
  <c r="H710" i="3"/>
  <c r="E710" i="3"/>
  <c r="X710" i="3"/>
  <c r="I710" i="3" a="1"/>
  <c r="I710" i="3" s="1"/>
  <c r="T710" i="3"/>
  <c r="N710" i="3"/>
  <c r="O711" i="3" l="1"/>
  <c r="B712" i="3"/>
  <c r="I711" i="3" a="1"/>
  <c r="I711" i="3" s="1"/>
  <c r="H711" i="3"/>
  <c r="G711" i="3" a="1"/>
  <c r="G711" i="3" s="1"/>
  <c r="D711" i="3"/>
  <c r="C711" i="3"/>
  <c r="W711" i="3"/>
  <c r="X711" i="3"/>
  <c r="S711" i="3"/>
  <c r="F711" i="3" a="1"/>
  <c r="F711" i="3" s="1"/>
  <c r="U711" i="3" s="1"/>
  <c r="E711" i="3"/>
  <c r="J711" i="3"/>
  <c r="V711" i="3"/>
  <c r="P710" i="3" a="1"/>
  <c r="P710" i="3" s="1"/>
  <c r="O712" i="3" l="1"/>
  <c r="D712" i="3"/>
  <c r="S712" i="3"/>
  <c r="I712" i="3" a="1"/>
  <c r="I712" i="3" s="1"/>
  <c r="X712" i="3"/>
  <c r="F712" i="3" a="1"/>
  <c r="F712" i="3" s="1"/>
  <c r="T712" i="3" s="1"/>
  <c r="C712" i="3"/>
  <c r="W712" i="3"/>
  <c r="J712" i="3"/>
  <c r="H712" i="3"/>
  <c r="E712" i="3"/>
  <c r="G712" i="3" a="1"/>
  <c r="G712" i="3" s="1"/>
  <c r="B713" i="3"/>
  <c r="R712" i="3" s="1"/>
  <c r="V712" i="3"/>
  <c r="Q712" i="3"/>
  <c r="U712" i="3"/>
  <c r="N712" i="3"/>
  <c r="T711" i="3"/>
  <c r="R711" i="3"/>
  <c r="Q711" i="3"/>
  <c r="N711" i="3"/>
  <c r="P711" i="3" a="1"/>
  <c r="P711" i="3" s="1"/>
  <c r="O713" i="3" l="1"/>
  <c r="W713" i="3"/>
  <c r="J713" i="3"/>
  <c r="E713" i="3"/>
  <c r="F713" i="3" a="1"/>
  <c r="F713" i="3" s="1"/>
  <c r="N713" i="3" s="1"/>
  <c r="H713" i="3"/>
  <c r="V713" i="3"/>
  <c r="G713" i="3" a="1"/>
  <c r="G713" i="3" s="1"/>
  <c r="D713" i="3"/>
  <c r="B714" i="3"/>
  <c r="X713" i="3"/>
  <c r="S713" i="3"/>
  <c r="C713" i="3"/>
  <c r="I713" i="3" a="1"/>
  <c r="I713" i="3" s="1"/>
  <c r="P712" i="3" a="1"/>
  <c r="P712" i="3" s="1"/>
  <c r="O714" i="3" l="1"/>
  <c r="S714" i="3"/>
  <c r="I714" i="3" a="1"/>
  <c r="I714" i="3" s="1"/>
  <c r="C714" i="3"/>
  <c r="W714" i="3"/>
  <c r="J714" i="3"/>
  <c r="H714" i="3"/>
  <c r="G714" i="3" a="1"/>
  <c r="G714" i="3" s="1"/>
  <c r="F714" i="3" a="1"/>
  <c r="F714" i="3" s="1"/>
  <c r="T714" i="3" s="1"/>
  <c r="D714" i="3"/>
  <c r="X714" i="3"/>
  <c r="V714" i="3"/>
  <c r="E714" i="3"/>
  <c r="B715" i="3"/>
  <c r="Q714" i="3"/>
  <c r="U714" i="3"/>
  <c r="U713" i="3"/>
  <c r="Q713" i="3"/>
  <c r="T713" i="3"/>
  <c r="R713" i="3"/>
  <c r="P713" i="3" a="1"/>
  <c r="P713" i="3" s="1"/>
  <c r="O715" i="3" l="1"/>
  <c r="T715" i="3"/>
  <c r="Q715" i="3"/>
  <c r="C715" i="3"/>
  <c r="E715" i="3"/>
  <c r="H715" i="3"/>
  <c r="G715" i="3" a="1"/>
  <c r="G715" i="3" s="1"/>
  <c r="D715" i="3"/>
  <c r="I715" i="3" a="1"/>
  <c r="I715" i="3" s="1"/>
  <c r="W715" i="3"/>
  <c r="B716" i="3"/>
  <c r="S715" i="3"/>
  <c r="X715" i="3"/>
  <c r="F715" i="3" a="1"/>
  <c r="F715" i="3" s="1"/>
  <c r="U715" i="3" s="1"/>
  <c r="V715" i="3"/>
  <c r="J715" i="3"/>
  <c r="N715" i="3"/>
  <c r="R714" i="3"/>
  <c r="N714" i="3"/>
  <c r="P714" i="3" a="1"/>
  <c r="P714" i="3" s="1"/>
  <c r="O716" i="3" l="1"/>
  <c r="D716" i="3"/>
  <c r="S716" i="3"/>
  <c r="X716" i="3"/>
  <c r="I716" i="3" a="1"/>
  <c r="I716" i="3" s="1"/>
  <c r="F716" i="3" a="1"/>
  <c r="F716" i="3" s="1"/>
  <c r="U716" i="3" s="1"/>
  <c r="V716" i="3"/>
  <c r="Q716" i="3"/>
  <c r="C716" i="3"/>
  <c r="E716" i="3"/>
  <c r="G716" i="3" a="1"/>
  <c r="G716" i="3" s="1"/>
  <c r="J716" i="3"/>
  <c r="W716" i="3"/>
  <c r="H716" i="3"/>
  <c r="B717" i="3"/>
  <c r="T716" i="3"/>
  <c r="N716" i="3"/>
  <c r="R715" i="3"/>
  <c r="P715" i="3" a="1"/>
  <c r="P715" i="3" s="1"/>
  <c r="O717" i="3" l="1"/>
  <c r="V717" i="3"/>
  <c r="J717" i="3"/>
  <c r="B718" i="3"/>
  <c r="R717" i="3" s="1"/>
  <c r="N717" i="3"/>
  <c r="E717" i="3"/>
  <c r="G717" i="3" a="1"/>
  <c r="G717" i="3" s="1"/>
  <c r="D717" i="3"/>
  <c r="X717" i="3"/>
  <c r="I717" i="3" a="1"/>
  <c r="I717" i="3" s="1"/>
  <c r="T717" i="3"/>
  <c r="C717" i="3"/>
  <c r="S717" i="3"/>
  <c r="H717" i="3"/>
  <c r="W717" i="3"/>
  <c r="F717" i="3" a="1"/>
  <c r="F717" i="3" s="1"/>
  <c r="Q717" i="3" s="1"/>
  <c r="U717" i="3"/>
  <c r="R716" i="3"/>
  <c r="P716" i="3" a="1"/>
  <c r="P716" i="3" s="1"/>
  <c r="O718" i="3" l="1"/>
  <c r="F718" i="3" a="1"/>
  <c r="F718" i="3" s="1"/>
  <c r="N718" i="3" s="1"/>
  <c r="B719" i="3"/>
  <c r="G718" i="3" a="1"/>
  <c r="G718" i="3" s="1"/>
  <c r="W718" i="3"/>
  <c r="J718" i="3"/>
  <c r="H718" i="3"/>
  <c r="E718" i="3"/>
  <c r="V718" i="3"/>
  <c r="X718" i="3"/>
  <c r="S718" i="3"/>
  <c r="D718" i="3"/>
  <c r="I718" i="3" a="1"/>
  <c r="I718" i="3" s="1"/>
  <c r="C718" i="3"/>
  <c r="Q718" i="3"/>
  <c r="U718" i="3"/>
  <c r="P717" i="3" a="1"/>
  <c r="P717" i="3" s="1"/>
  <c r="O719" i="3" l="1"/>
  <c r="B720" i="3"/>
  <c r="C719" i="3"/>
  <c r="J719" i="3"/>
  <c r="G719" i="3" a="1"/>
  <c r="G719" i="3" s="1"/>
  <c r="D719" i="3"/>
  <c r="X719" i="3"/>
  <c r="S719" i="3"/>
  <c r="I719" i="3" a="1"/>
  <c r="I719" i="3" s="1"/>
  <c r="W719" i="3"/>
  <c r="F719" i="3" a="1"/>
  <c r="F719" i="3" s="1"/>
  <c r="T719" i="3" s="1"/>
  <c r="H719" i="3"/>
  <c r="E719" i="3"/>
  <c r="V719" i="3"/>
  <c r="R718" i="3"/>
  <c r="T718" i="3"/>
  <c r="P718" i="3" a="1"/>
  <c r="P718" i="3" s="1"/>
  <c r="O720" i="3" l="1"/>
  <c r="S720" i="3"/>
  <c r="I720" i="3" a="1"/>
  <c r="I720" i="3" s="1"/>
  <c r="H720" i="3"/>
  <c r="C720" i="3"/>
  <c r="J720" i="3"/>
  <c r="F720" i="3" a="1"/>
  <c r="F720" i="3" s="1"/>
  <c r="Q720" i="3" s="1"/>
  <c r="W720" i="3"/>
  <c r="E720" i="3"/>
  <c r="V720" i="3"/>
  <c r="D720" i="3"/>
  <c r="B721" i="3"/>
  <c r="G720" i="3" a="1"/>
  <c r="G720" i="3" s="1"/>
  <c r="X720" i="3"/>
  <c r="U720" i="3"/>
  <c r="N719" i="3"/>
  <c r="Q719" i="3"/>
  <c r="R719" i="3"/>
  <c r="U719" i="3"/>
  <c r="P719" i="3" a="1"/>
  <c r="P719" i="3" s="1"/>
  <c r="O721" i="3" l="1"/>
  <c r="H721" i="3"/>
  <c r="F721" i="3" a="1"/>
  <c r="F721" i="3" s="1"/>
  <c r="Q721" i="3" s="1"/>
  <c r="J721" i="3"/>
  <c r="T721" i="3"/>
  <c r="V721" i="3"/>
  <c r="C721" i="3"/>
  <c r="B722" i="3"/>
  <c r="E721" i="3"/>
  <c r="D721" i="3"/>
  <c r="G721" i="3" a="1"/>
  <c r="G721" i="3" s="1"/>
  <c r="X721" i="3"/>
  <c r="I721" i="3" a="1"/>
  <c r="I721" i="3" s="1"/>
  <c r="S721" i="3"/>
  <c r="W721" i="3"/>
  <c r="N720" i="3"/>
  <c r="R720" i="3"/>
  <c r="T720" i="3"/>
  <c r="P720" i="3" a="1"/>
  <c r="P720" i="3" s="1"/>
  <c r="U721" i="3" l="1"/>
  <c r="O722" i="3"/>
  <c r="H722" i="3"/>
  <c r="E722" i="3"/>
  <c r="V722" i="3"/>
  <c r="B723" i="3"/>
  <c r="C722" i="3"/>
  <c r="F722" i="3" a="1"/>
  <c r="F722" i="3" s="1"/>
  <c r="T722" i="3" s="1"/>
  <c r="G722" i="3" a="1"/>
  <c r="G722" i="3" s="1"/>
  <c r="D722" i="3"/>
  <c r="S722" i="3"/>
  <c r="I722" i="3" a="1"/>
  <c r="I722" i="3" s="1"/>
  <c r="X722" i="3"/>
  <c r="W722" i="3"/>
  <c r="J722" i="3"/>
  <c r="N722" i="3"/>
  <c r="U722" i="3"/>
  <c r="Q722" i="3"/>
  <c r="R721" i="3"/>
  <c r="N721" i="3"/>
  <c r="P721" i="3" a="1"/>
  <c r="P721" i="3" s="1"/>
  <c r="O723" i="3" l="1"/>
  <c r="S723" i="3"/>
  <c r="I723" i="3" a="1"/>
  <c r="I723" i="3" s="1"/>
  <c r="C723" i="3"/>
  <c r="F723" i="3" a="1"/>
  <c r="F723" i="3" s="1"/>
  <c r="T723" i="3" s="1"/>
  <c r="W723" i="3"/>
  <c r="E723" i="3"/>
  <c r="G723" i="3" a="1"/>
  <c r="G723" i="3" s="1"/>
  <c r="H723" i="3"/>
  <c r="D723" i="3"/>
  <c r="V723" i="3"/>
  <c r="J723" i="3"/>
  <c r="B724" i="3"/>
  <c r="R723" i="3" s="1"/>
  <c r="X723" i="3"/>
  <c r="R722" i="3"/>
  <c r="P722" i="3" a="1"/>
  <c r="P722" i="3" s="1"/>
  <c r="N723" i="3" l="1"/>
  <c r="U723" i="3"/>
  <c r="O724" i="3"/>
  <c r="D724" i="3"/>
  <c r="S724" i="3"/>
  <c r="X724" i="3"/>
  <c r="I724" i="3" a="1"/>
  <c r="I724" i="3" s="1"/>
  <c r="F724" i="3" a="1"/>
  <c r="F724" i="3" s="1"/>
  <c r="P724" i="3" s="1" a="1"/>
  <c r="P724" i="3" s="1"/>
  <c r="C724" i="3"/>
  <c r="G724" i="3" a="1"/>
  <c r="G724" i="3" s="1"/>
  <c r="W724" i="3"/>
  <c r="E724" i="3"/>
  <c r="J724" i="3"/>
  <c r="H724" i="3"/>
  <c r="V724" i="3"/>
  <c r="B725" i="3"/>
  <c r="R724" i="3" s="1"/>
  <c r="Q724" i="3"/>
  <c r="N724" i="3"/>
  <c r="U724" i="3"/>
  <c r="T724" i="3"/>
  <c r="Q723" i="3"/>
  <c r="P723" i="3" a="1"/>
  <c r="P723" i="3" s="1"/>
  <c r="O725" i="3" l="1"/>
  <c r="D725" i="3"/>
  <c r="S725" i="3"/>
  <c r="W725" i="3"/>
  <c r="G725" i="3" a="1"/>
  <c r="G725" i="3" s="1"/>
  <c r="X725" i="3"/>
  <c r="C725" i="3"/>
  <c r="I725" i="3" a="1"/>
  <c r="I725" i="3" s="1"/>
  <c r="F725" i="3" a="1"/>
  <c r="F725" i="3" s="1"/>
  <c r="Q725" i="3" s="1"/>
  <c r="E725" i="3"/>
  <c r="B726" i="3"/>
  <c r="R725" i="3" s="1"/>
  <c r="V725" i="3"/>
  <c r="H725" i="3"/>
  <c r="J725" i="3"/>
  <c r="T725" i="3" l="1"/>
  <c r="N725" i="3"/>
  <c r="O726" i="3"/>
  <c r="F726" i="3" a="1"/>
  <c r="F726" i="3" s="1"/>
  <c r="U726" i="3" s="1"/>
  <c r="G726" i="3" a="1"/>
  <c r="G726" i="3" s="1"/>
  <c r="D726" i="3"/>
  <c r="W726" i="3"/>
  <c r="J726" i="3"/>
  <c r="H726" i="3"/>
  <c r="E726" i="3"/>
  <c r="V726" i="3"/>
  <c r="B727" i="3"/>
  <c r="X726" i="3"/>
  <c r="S726" i="3"/>
  <c r="I726" i="3" a="1"/>
  <c r="I726" i="3" s="1"/>
  <c r="C726" i="3"/>
  <c r="U725" i="3"/>
  <c r="P725" i="3" a="1"/>
  <c r="P725" i="3" s="1"/>
  <c r="O727" i="3" l="1"/>
  <c r="R727" i="3"/>
  <c r="E727" i="3"/>
  <c r="V727" i="3"/>
  <c r="X727" i="3"/>
  <c r="F727" i="3" a="1"/>
  <c r="F727" i="3" s="1"/>
  <c r="T727" i="3" s="1"/>
  <c r="B728" i="3"/>
  <c r="D727" i="3"/>
  <c r="S727" i="3"/>
  <c r="G727" i="3" a="1"/>
  <c r="G727" i="3" s="1"/>
  <c r="I727" i="3" a="1"/>
  <c r="I727" i="3" s="1"/>
  <c r="C727" i="3"/>
  <c r="W727" i="3"/>
  <c r="H727" i="3"/>
  <c r="J727" i="3"/>
  <c r="N726" i="3"/>
  <c r="R726" i="3"/>
  <c r="P726" i="3" a="1"/>
  <c r="P726" i="3" s="1"/>
  <c r="T726" i="3"/>
  <c r="Q726" i="3"/>
  <c r="N727" i="3" l="1"/>
  <c r="Q727" i="3"/>
  <c r="U727" i="3"/>
  <c r="O728" i="3"/>
  <c r="X728" i="3"/>
  <c r="W728" i="3"/>
  <c r="S728" i="3"/>
  <c r="I728" i="3" a="1"/>
  <c r="I728" i="3" s="1"/>
  <c r="F728" i="3" a="1"/>
  <c r="F728" i="3" s="1"/>
  <c r="U728" i="3" s="1"/>
  <c r="H728" i="3"/>
  <c r="B729" i="3"/>
  <c r="R728" i="3" s="1"/>
  <c r="C728" i="3"/>
  <c r="J728" i="3"/>
  <c r="V728" i="3"/>
  <c r="D728" i="3"/>
  <c r="E728" i="3"/>
  <c r="G728" i="3" a="1"/>
  <c r="G728" i="3" s="1"/>
  <c r="T728" i="3"/>
  <c r="Q728" i="3"/>
  <c r="N728" i="3"/>
  <c r="P727" i="3" a="1"/>
  <c r="P727" i="3" s="1"/>
  <c r="O729" i="3" l="1"/>
  <c r="I729" i="3" a="1"/>
  <c r="I729" i="3" s="1"/>
  <c r="C729" i="3"/>
  <c r="F729" i="3" a="1"/>
  <c r="F729" i="3" s="1"/>
  <c r="U729" i="3" s="1"/>
  <c r="J729" i="3"/>
  <c r="V729" i="3"/>
  <c r="X729" i="3"/>
  <c r="S729" i="3"/>
  <c r="W729" i="3"/>
  <c r="D729" i="3"/>
  <c r="H729" i="3"/>
  <c r="E729" i="3"/>
  <c r="G729" i="3" a="1"/>
  <c r="G729" i="3" s="1"/>
  <c r="B730" i="3"/>
  <c r="R729" i="3" s="1"/>
  <c r="P728" i="3" a="1"/>
  <c r="P728" i="3" s="1"/>
  <c r="Q729" i="3" l="1"/>
  <c r="N729" i="3"/>
  <c r="O730" i="3"/>
  <c r="R730" i="3"/>
  <c r="C730" i="3"/>
  <c r="V730" i="3"/>
  <c r="B731" i="3"/>
  <c r="W730" i="3"/>
  <c r="F730" i="3" a="1"/>
  <c r="F730" i="3" s="1"/>
  <c r="T730" i="3" s="1"/>
  <c r="G730" i="3" a="1"/>
  <c r="G730" i="3" s="1"/>
  <c r="H730" i="3"/>
  <c r="J730" i="3"/>
  <c r="E730" i="3"/>
  <c r="N730" i="3"/>
  <c r="I730" i="3" a="1"/>
  <c r="I730" i="3" s="1"/>
  <c r="D730" i="3"/>
  <c r="X730" i="3"/>
  <c r="S730" i="3"/>
  <c r="Q730" i="3"/>
  <c r="U730" i="3"/>
  <c r="T729" i="3"/>
  <c r="P729" i="3" a="1"/>
  <c r="P729" i="3" s="1"/>
  <c r="P730" i="3" l="1" a="1"/>
  <c r="P730" i="3" s="1"/>
  <c r="O731" i="3"/>
  <c r="E731" i="3"/>
  <c r="H731" i="3"/>
  <c r="I731" i="3" a="1"/>
  <c r="I731" i="3" s="1"/>
  <c r="F731" i="3" a="1"/>
  <c r="F731" i="3" s="1"/>
  <c r="U731" i="3" s="1"/>
  <c r="B732" i="3"/>
  <c r="R731" i="3" s="1"/>
  <c r="V731" i="3"/>
  <c r="G731" i="3" a="1"/>
  <c r="G731" i="3" s="1"/>
  <c r="C731" i="3"/>
  <c r="D731" i="3"/>
  <c r="S731" i="3"/>
  <c r="X731" i="3"/>
  <c r="W731" i="3"/>
  <c r="J731" i="3"/>
  <c r="T731" i="3" l="1"/>
  <c r="Q731" i="3"/>
  <c r="N731" i="3"/>
  <c r="P731" i="3" a="1"/>
  <c r="P731" i="3" s="1"/>
  <c r="O732" i="3"/>
  <c r="S732" i="3"/>
  <c r="X732" i="3"/>
  <c r="I732" i="3" a="1"/>
  <c r="I732" i="3" s="1"/>
  <c r="J732" i="3"/>
  <c r="G732" i="3" a="1"/>
  <c r="G732" i="3" s="1"/>
  <c r="T732" i="3"/>
  <c r="E732" i="3"/>
  <c r="H732" i="3"/>
  <c r="V732" i="3"/>
  <c r="F732" i="3" a="1"/>
  <c r="F732" i="3" s="1"/>
  <c r="U732" i="3" s="1"/>
  <c r="C732" i="3"/>
  <c r="W732" i="3"/>
  <c r="B733" i="3"/>
  <c r="Q732" i="3"/>
  <c r="D732" i="3"/>
  <c r="P732" i="3" l="1" a="1"/>
  <c r="P732" i="3" s="1"/>
  <c r="O733" i="3"/>
  <c r="H733" i="3"/>
  <c r="F733" i="3" a="1"/>
  <c r="F733" i="3" s="1"/>
  <c r="Q733" i="3" s="1"/>
  <c r="S733" i="3"/>
  <c r="V733" i="3"/>
  <c r="J733" i="3"/>
  <c r="E733" i="3"/>
  <c r="G733" i="3" a="1"/>
  <c r="G733" i="3" s="1"/>
  <c r="W733" i="3"/>
  <c r="B734" i="3"/>
  <c r="X733" i="3"/>
  <c r="I733" i="3" a="1"/>
  <c r="I733" i="3" s="1"/>
  <c r="D733" i="3"/>
  <c r="C733" i="3"/>
  <c r="R732" i="3"/>
  <c r="N732" i="3"/>
  <c r="O734" i="3" l="1"/>
  <c r="V734" i="3"/>
  <c r="B735" i="3"/>
  <c r="G734" i="3" a="1"/>
  <c r="G734" i="3" s="1"/>
  <c r="D734" i="3"/>
  <c r="S734" i="3"/>
  <c r="E734" i="3"/>
  <c r="W734" i="3"/>
  <c r="J734" i="3"/>
  <c r="X734" i="3"/>
  <c r="I734" i="3" a="1"/>
  <c r="I734" i="3" s="1"/>
  <c r="F734" i="3" a="1"/>
  <c r="F734" i="3" s="1"/>
  <c r="N734" i="3" s="1"/>
  <c r="C734" i="3"/>
  <c r="H734" i="3"/>
  <c r="N733" i="3"/>
  <c r="R733" i="3"/>
  <c r="T733" i="3"/>
  <c r="P733" i="3" a="1"/>
  <c r="P733" i="3" s="1"/>
  <c r="U733" i="3"/>
  <c r="O735" i="3" l="1"/>
  <c r="J735" i="3"/>
  <c r="H735" i="3"/>
  <c r="S735" i="3"/>
  <c r="E735" i="3"/>
  <c r="V735" i="3"/>
  <c r="B736" i="3"/>
  <c r="R735" i="3" s="1"/>
  <c r="X735" i="3"/>
  <c r="G735" i="3" a="1"/>
  <c r="G735" i="3" s="1"/>
  <c r="D735" i="3"/>
  <c r="I735" i="3" a="1"/>
  <c r="I735" i="3" s="1"/>
  <c r="C735" i="3"/>
  <c r="F735" i="3" a="1"/>
  <c r="F735" i="3" s="1"/>
  <c r="N735" i="3" s="1"/>
  <c r="W735" i="3"/>
  <c r="T735" i="3"/>
  <c r="U735" i="3"/>
  <c r="Q735" i="3"/>
  <c r="Q734" i="3"/>
  <c r="T734" i="3"/>
  <c r="U734" i="3"/>
  <c r="R734" i="3"/>
  <c r="P734" i="3" a="1"/>
  <c r="P734" i="3" s="1"/>
  <c r="O736" i="3" l="1"/>
  <c r="J736" i="3"/>
  <c r="H736" i="3"/>
  <c r="S736" i="3"/>
  <c r="E736" i="3"/>
  <c r="V736" i="3"/>
  <c r="B737" i="3"/>
  <c r="R736" i="3" s="1"/>
  <c r="G736" i="3" a="1"/>
  <c r="G736" i="3" s="1"/>
  <c r="W736" i="3"/>
  <c r="C736" i="3"/>
  <c r="D736" i="3"/>
  <c r="X736" i="3"/>
  <c r="I736" i="3" a="1"/>
  <c r="I736" i="3" s="1"/>
  <c r="F736" i="3" a="1"/>
  <c r="F736" i="3" s="1"/>
  <c r="P736" i="3" s="1" a="1"/>
  <c r="P736" i="3" s="1"/>
  <c r="N736" i="3"/>
  <c r="Q736" i="3"/>
  <c r="U736" i="3"/>
  <c r="P735" i="3" a="1"/>
  <c r="P735" i="3" s="1"/>
  <c r="T736" i="3" l="1"/>
  <c r="O737" i="3"/>
  <c r="I737" i="3" a="1"/>
  <c r="I737" i="3" s="1"/>
  <c r="F737" i="3" a="1"/>
  <c r="F737" i="3" s="1"/>
  <c r="U737" i="3" s="1"/>
  <c r="V737" i="3"/>
  <c r="G737" i="3" a="1"/>
  <c r="G737" i="3" s="1"/>
  <c r="C737" i="3"/>
  <c r="W737" i="3"/>
  <c r="J737" i="3"/>
  <c r="E737" i="3"/>
  <c r="X737" i="3"/>
  <c r="B738" i="3"/>
  <c r="R737" i="3" s="1"/>
  <c r="D737" i="3"/>
  <c r="S737" i="3"/>
  <c r="H737" i="3"/>
  <c r="N737" i="3" l="1"/>
  <c r="T737" i="3"/>
  <c r="P738" i="3" a="1"/>
  <c r="P738" i="3" s="1"/>
  <c r="O738" i="3"/>
  <c r="V738" i="3"/>
  <c r="B739" i="3"/>
  <c r="G738" i="3" a="1"/>
  <c r="G738" i="3" s="1"/>
  <c r="D738" i="3"/>
  <c r="E738" i="3"/>
  <c r="X738" i="3"/>
  <c r="S738" i="3"/>
  <c r="I738" i="3" a="1"/>
  <c r="I738" i="3" s="1"/>
  <c r="C738" i="3"/>
  <c r="F738" i="3" a="1"/>
  <c r="F738" i="3" s="1"/>
  <c r="T738" i="3" s="1"/>
  <c r="W738" i="3"/>
  <c r="J738" i="3"/>
  <c r="H738" i="3"/>
  <c r="U738" i="3"/>
  <c r="N738" i="3"/>
  <c r="Q738" i="3"/>
  <c r="Q737" i="3"/>
  <c r="P737" i="3" a="1"/>
  <c r="P737" i="3" s="1"/>
  <c r="O739" i="3" l="1"/>
  <c r="B740" i="3"/>
  <c r="J739" i="3"/>
  <c r="V739" i="3"/>
  <c r="G739" i="3" a="1"/>
  <c r="G739" i="3" s="1"/>
  <c r="D739" i="3"/>
  <c r="X739" i="3"/>
  <c r="C739" i="3"/>
  <c r="H739" i="3"/>
  <c r="S739" i="3"/>
  <c r="I739" i="3" a="1"/>
  <c r="I739" i="3" s="1"/>
  <c r="F739" i="3" a="1"/>
  <c r="F739" i="3" s="1"/>
  <c r="U739" i="3" s="1"/>
  <c r="W739" i="3"/>
  <c r="E739" i="3"/>
  <c r="R738" i="3"/>
  <c r="O740" i="3" l="1"/>
  <c r="S740" i="3"/>
  <c r="I740" i="3" a="1"/>
  <c r="I740" i="3" s="1"/>
  <c r="C740" i="3"/>
  <c r="J740" i="3"/>
  <c r="X740" i="3"/>
  <c r="F740" i="3" a="1"/>
  <c r="F740" i="3" s="1"/>
  <c r="Q740" i="3" s="1"/>
  <c r="W740" i="3"/>
  <c r="H740" i="3"/>
  <c r="B741" i="3"/>
  <c r="D740" i="3"/>
  <c r="E740" i="3"/>
  <c r="V740" i="3"/>
  <c r="G740" i="3" a="1"/>
  <c r="G740" i="3" s="1"/>
  <c r="T740" i="3"/>
  <c r="N740" i="3"/>
  <c r="U740" i="3"/>
  <c r="T739" i="3"/>
  <c r="R739" i="3"/>
  <c r="Q739" i="3"/>
  <c r="N739" i="3"/>
  <c r="P739" i="3" a="1"/>
  <c r="P739" i="3" s="1"/>
  <c r="O741" i="3" l="1"/>
  <c r="W741" i="3"/>
  <c r="J741" i="3"/>
  <c r="V741" i="3"/>
  <c r="X741" i="3"/>
  <c r="H741" i="3"/>
  <c r="E741" i="3"/>
  <c r="D741" i="3"/>
  <c r="S741" i="3"/>
  <c r="F741" i="3" a="1"/>
  <c r="F741" i="3" s="1"/>
  <c r="T741" i="3" s="1"/>
  <c r="B742" i="3"/>
  <c r="G741" i="3" a="1"/>
  <c r="G741" i="3" s="1"/>
  <c r="I741" i="3" a="1"/>
  <c r="I741" i="3" s="1"/>
  <c r="C741" i="3"/>
  <c r="R740" i="3"/>
  <c r="P740" i="3" a="1"/>
  <c r="P740" i="3" s="1"/>
  <c r="N741" i="3" l="1"/>
  <c r="O742" i="3"/>
  <c r="Q742" i="3"/>
  <c r="X742" i="3"/>
  <c r="C742" i="3"/>
  <c r="N742" i="3"/>
  <c r="D742" i="3"/>
  <c r="S742" i="3"/>
  <c r="V742" i="3"/>
  <c r="E742" i="3"/>
  <c r="B743" i="3"/>
  <c r="J742" i="3"/>
  <c r="W742" i="3"/>
  <c r="I742" i="3" a="1"/>
  <c r="I742" i="3" s="1"/>
  <c r="F742" i="3" a="1"/>
  <c r="F742" i="3" s="1"/>
  <c r="U742" i="3" s="1"/>
  <c r="G742" i="3" a="1"/>
  <c r="G742" i="3" s="1"/>
  <c r="H742" i="3"/>
  <c r="U741" i="3"/>
  <c r="R741" i="3"/>
  <c r="Q741" i="3"/>
  <c r="P741" i="3" a="1"/>
  <c r="P741" i="3" s="1"/>
  <c r="T742" i="3" l="1"/>
  <c r="O743" i="3"/>
  <c r="E743" i="3"/>
  <c r="V743" i="3"/>
  <c r="B744" i="3"/>
  <c r="R743" i="3" s="1"/>
  <c r="F743" i="3" a="1"/>
  <c r="F743" i="3" s="1"/>
  <c r="U743" i="3" s="1"/>
  <c r="G743" i="3" a="1"/>
  <c r="G743" i="3" s="1"/>
  <c r="D743" i="3"/>
  <c r="S743" i="3"/>
  <c r="H743" i="3"/>
  <c r="X743" i="3"/>
  <c r="I743" i="3" a="1"/>
  <c r="I743" i="3" s="1"/>
  <c r="W743" i="3"/>
  <c r="J743" i="3"/>
  <c r="C743" i="3"/>
  <c r="N743" i="3"/>
  <c r="Q743" i="3"/>
  <c r="T743" i="3"/>
  <c r="R742" i="3"/>
  <c r="P742" i="3" a="1"/>
  <c r="P742" i="3" s="1"/>
  <c r="P743" i="3" l="1" a="1"/>
  <c r="P743" i="3" s="1"/>
  <c r="O744" i="3"/>
  <c r="E744" i="3"/>
  <c r="V744" i="3"/>
  <c r="B745" i="3"/>
  <c r="G744" i="3" a="1"/>
  <c r="G744" i="3" s="1"/>
  <c r="W744" i="3"/>
  <c r="H744" i="3"/>
  <c r="J744" i="3"/>
  <c r="D744" i="3"/>
  <c r="X744" i="3"/>
  <c r="C744" i="3"/>
  <c r="S744" i="3"/>
  <c r="I744" i="3" a="1"/>
  <c r="I744" i="3" s="1"/>
  <c r="F744" i="3" a="1"/>
  <c r="F744" i="3" s="1"/>
  <c r="Q744" i="3" s="1"/>
  <c r="O745" i="3" l="1"/>
  <c r="H745" i="3"/>
  <c r="J745" i="3"/>
  <c r="X745" i="3"/>
  <c r="V745" i="3"/>
  <c r="E745" i="3"/>
  <c r="B746" i="3"/>
  <c r="R745" i="3" s="1"/>
  <c r="D745" i="3"/>
  <c r="G745" i="3" a="1"/>
  <c r="G745" i="3" s="1"/>
  <c r="I745" i="3" a="1"/>
  <c r="I745" i="3" s="1"/>
  <c r="C745" i="3"/>
  <c r="W745" i="3"/>
  <c r="S745" i="3"/>
  <c r="F745" i="3" a="1"/>
  <c r="F745" i="3" s="1"/>
  <c r="N745" i="3" s="1"/>
  <c r="Q745" i="3"/>
  <c r="T745" i="3"/>
  <c r="N744" i="3"/>
  <c r="U744" i="3"/>
  <c r="R744" i="3"/>
  <c r="T744" i="3"/>
  <c r="P744" i="3" a="1"/>
  <c r="P744" i="3" s="1"/>
  <c r="U745" i="3" l="1"/>
  <c r="O746" i="3"/>
  <c r="H746" i="3"/>
  <c r="E746" i="3"/>
  <c r="B747" i="3"/>
  <c r="R746" i="3" s="1"/>
  <c r="D746" i="3"/>
  <c r="I746" i="3" a="1"/>
  <c r="I746" i="3" s="1"/>
  <c r="W746" i="3"/>
  <c r="V746" i="3"/>
  <c r="G746" i="3" a="1"/>
  <c r="G746" i="3" s="1"/>
  <c r="X746" i="3"/>
  <c r="S746" i="3"/>
  <c r="C746" i="3"/>
  <c r="J746" i="3"/>
  <c r="F746" i="3" a="1"/>
  <c r="F746" i="3" s="1"/>
  <c r="N746" i="3" s="1"/>
  <c r="Q746" i="3"/>
  <c r="U746" i="3"/>
  <c r="T746" i="3"/>
  <c r="P745" i="3" a="1"/>
  <c r="P745" i="3" s="1"/>
  <c r="P746" i="3" l="1" a="1"/>
  <c r="P746" i="3" s="1"/>
  <c r="O747" i="3"/>
  <c r="S747" i="3"/>
  <c r="I747" i="3" a="1"/>
  <c r="I747" i="3" s="1"/>
  <c r="G747" i="3" a="1"/>
  <c r="G747" i="3" s="1"/>
  <c r="D747" i="3"/>
  <c r="C747" i="3"/>
  <c r="F747" i="3" a="1"/>
  <c r="F747" i="3" s="1"/>
  <c r="T747" i="3" s="1"/>
  <c r="V747" i="3"/>
  <c r="X747" i="3"/>
  <c r="W747" i="3"/>
  <c r="B748" i="3"/>
  <c r="J747" i="3"/>
  <c r="H747" i="3"/>
  <c r="E747" i="3"/>
  <c r="N747" i="3"/>
  <c r="Q747" i="3"/>
  <c r="O748" i="3" l="1"/>
  <c r="F748" i="3" a="1"/>
  <c r="F748" i="3" s="1"/>
  <c r="U748" i="3" s="1"/>
  <c r="C748" i="3"/>
  <c r="E748" i="3"/>
  <c r="H748" i="3"/>
  <c r="J748" i="3"/>
  <c r="W748" i="3"/>
  <c r="S748" i="3"/>
  <c r="X748" i="3"/>
  <c r="I748" i="3" a="1"/>
  <c r="I748" i="3" s="1"/>
  <c r="B749" i="3"/>
  <c r="R748" i="3" s="1"/>
  <c r="V748" i="3"/>
  <c r="G748" i="3" a="1"/>
  <c r="G748" i="3" s="1"/>
  <c r="D748" i="3"/>
  <c r="T748" i="3"/>
  <c r="N748" i="3"/>
  <c r="U747" i="3"/>
  <c r="R747" i="3"/>
  <c r="P747" i="3" a="1"/>
  <c r="P747" i="3" s="1"/>
  <c r="O749" i="3" l="1"/>
  <c r="H749" i="3"/>
  <c r="E749" i="3"/>
  <c r="V749" i="3"/>
  <c r="X749" i="3"/>
  <c r="F749" i="3" a="1"/>
  <c r="F749" i="3" s="1"/>
  <c r="T749" i="3" s="1"/>
  <c r="J749" i="3"/>
  <c r="B750" i="3"/>
  <c r="G749" i="3" a="1"/>
  <c r="G749" i="3" s="1"/>
  <c r="S749" i="3"/>
  <c r="I749" i="3" a="1"/>
  <c r="I749" i="3" s="1"/>
  <c r="D749" i="3"/>
  <c r="C749" i="3"/>
  <c r="W749" i="3"/>
  <c r="U749" i="3"/>
  <c r="Q749" i="3"/>
  <c r="N749" i="3"/>
  <c r="Q748" i="3"/>
  <c r="P748" i="3" a="1"/>
  <c r="P748" i="3" s="1"/>
  <c r="O750" i="3" l="1"/>
  <c r="I750" i="3" a="1"/>
  <c r="I750" i="3" s="1"/>
  <c r="F750" i="3" a="1"/>
  <c r="F750" i="3" s="1"/>
  <c r="U750" i="3" s="1"/>
  <c r="E750" i="3"/>
  <c r="B751" i="3"/>
  <c r="R750" i="3" s="1"/>
  <c r="C750" i="3"/>
  <c r="J750" i="3"/>
  <c r="W750" i="3"/>
  <c r="H750" i="3"/>
  <c r="V750" i="3"/>
  <c r="G750" i="3" a="1"/>
  <c r="G750" i="3" s="1"/>
  <c r="D750" i="3"/>
  <c r="S750" i="3"/>
  <c r="X750" i="3"/>
  <c r="R749" i="3"/>
  <c r="P749" i="3" a="1"/>
  <c r="P749" i="3" s="1"/>
  <c r="T750" i="3" l="1"/>
  <c r="Q750" i="3"/>
  <c r="O751" i="3"/>
  <c r="J751" i="3"/>
  <c r="W751" i="3"/>
  <c r="X751" i="3"/>
  <c r="F751" i="3" a="1"/>
  <c r="F751" i="3" s="1"/>
  <c r="U751" i="3" s="1"/>
  <c r="E751" i="3"/>
  <c r="H751" i="3"/>
  <c r="G751" i="3" a="1"/>
  <c r="G751" i="3" s="1"/>
  <c r="V751" i="3"/>
  <c r="Q751" i="3"/>
  <c r="S751" i="3"/>
  <c r="I751" i="3" a="1"/>
  <c r="I751" i="3" s="1"/>
  <c r="B752" i="3"/>
  <c r="R751" i="3" s="1"/>
  <c r="C751" i="3"/>
  <c r="D751" i="3"/>
  <c r="N751" i="3"/>
  <c r="N750" i="3"/>
  <c r="P750" i="3" a="1"/>
  <c r="P750" i="3" s="1"/>
  <c r="P751" i="3" l="1" a="1"/>
  <c r="P751" i="3" s="1"/>
  <c r="T751" i="3"/>
  <c r="P752" i="3" a="1"/>
  <c r="P752" i="3" s="1"/>
  <c r="O752" i="3"/>
  <c r="S752" i="3"/>
  <c r="X752" i="3"/>
  <c r="F752" i="3" a="1"/>
  <c r="F752" i="3" s="1"/>
  <c r="U752" i="3" s="1"/>
  <c r="B753" i="3"/>
  <c r="R752" i="3" s="1"/>
  <c r="I752" i="3" a="1"/>
  <c r="I752" i="3" s="1"/>
  <c r="C752" i="3"/>
  <c r="J752" i="3"/>
  <c r="W752" i="3"/>
  <c r="E752" i="3"/>
  <c r="D752" i="3"/>
  <c r="H752" i="3"/>
  <c r="T752" i="3"/>
  <c r="V752" i="3"/>
  <c r="Q752" i="3"/>
  <c r="G752" i="3" a="1"/>
  <c r="G752" i="3" s="1"/>
  <c r="N752" i="3"/>
  <c r="O753" i="3" l="1"/>
  <c r="X753" i="3"/>
  <c r="T753" i="3"/>
  <c r="C753" i="3"/>
  <c r="S753" i="3"/>
  <c r="G753" i="3" a="1"/>
  <c r="G753" i="3" s="1"/>
  <c r="I753" i="3" a="1"/>
  <c r="I753" i="3" s="1"/>
  <c r="F753" i="3" a="1"/>
  <c r="F753" i="3" s="1"/>
  <c r="Q753" i="3" s="1"/>
  <c r="N753" i="3"/>
  <c r="W753" i="3"/>
  <c r="B754" i="3"/>
  <c r="E753" i="3"/>
  <c r="D753" i="3"/>
  <c r="H753" i="3"/>
  <c r="J753" i="3"/>
  <c r="V753" i="3"/>
  <c r="U753" i="3"/>
  <c r="O754" i="3" l="1"/>
  <c r="S754" i="3"/>
  <c r="I754" i="3" a="1"/>
  <c r="I754" i="3" s="1"/>
  <c r="H754" i="3"/>
  <c r="C754" i="3"/>
  <c r="F754" i="3" a="1"/>
  <c r="F754" i="3" s="1"/>
  <c r="T754" i="3" s="1"/>
  <c r="J754" i="3"/>
  <c r="E754" i="3"/>
  <c r="W754" i="3"/>
  <c r="V754" i="3"/>
  <c r="B755" i="3"/>
  <c r="R754" i="3" s="1"/>
  <c r="G754" i="3" a="1"/>
  <c r="G754" i="3" s="1"/>
  <c r="D754" i="3"/>
  <c r="X754" i="3"/>
  <c r="N754" i="3"/>
  <c r="Q754" i="3"/>
  <c r="U754" i="3"/>
  <c r="R753" i="3"/>
  <c r="P753" i="3" a="1"/>
  <c r="P753" i="3" s="1"/>
  <c r="O755" i="3" l="1"/>
  <c r="J755" i="3"/>
  <c r="H755" i="3"/>
  <c r="E755" i="3"/>
  <c r="V755" i="3"/>
  <c r="B756" i="3"/>
  <c r="R755" i="3" s="1"/>
  <c r="G755" i="3" a="1"/>
  <c r="G755" i="3" s="1"/>
  <c r="D755" i="3"/>
  <c r="X755" i="3"/>
  <c r="S755" i="3"/>
  <c r="F755" i="3" a="1"/>
  <c r="F755" i="3" s="1"/>
  <c r="T755" i="3" s="1"/>
  <c r="I755" i="3" a="1"/>
  <c r="I755" i="3" s="1"/>
  <c r="C755" i="3"/>
  <c r="W755" i="3"/>
  <c r="P754" i="3" a="1"/>
  <c r="P754" i="3" s="1"/>
  <c r="N755" i="3" l="1"/>
  <c r="Q755" i="3"/>
  <c r="U755" i="3"/>
  <c r="O756" i="3"/>
  <c r="R756" i="3"/>
  <c r="I756" i="3" a="1"/>
  <c r="I756" i="3" s="1"/>
  <c r="B757" i="3"/>
  <c r="V756" i="3"/>
  <c r="D756" i="3"/>
  <c r="F756" i="3" a="1"/>
  <c r="F756" i="3" s="1"/>
  <c r="U756" i="3" s="1"/>
  <c r="C756" i="3"/>
  <c r="J756" i="3"/>
  <c r="W756" i="3"/>
  <c r="H756" i="3"/>
  <c r="X756" i="3"/>
  <c r="E756" i="3"/>
  <c r="Q756" i="3"/>
  <c r="G756" i="3" a="1"/>
  <c r="G756" i="3" s="1"/>
  <c r="S756" i="3"/>
  <c r="N756" i="3"/>
  <c r="P755" i="3" a="1"/>
  <c r="P755" i="3" s="1"/>
  <c r="P756" i="3" l="1" a="1"/>
  <c r="P756" i="3" s="1"/>
  <c r="T756" i="3"/>
  <c r="O757" i="3"/>
  <c r="B758" i="3"/>
  <c r="G757" i="3" a="1"/>
  <c r="G757" i="3" s="1"/>
  <c r="T757" i="3"/>
  <c r="X757" i="3"/>
  <c r="W757" i="3"/>
  <c r="F757" i="3" a="1"/>
  <c r="F757" i="3" s="1"/>
  <c r="Q757" i="3" s="1"/>
  <c r="D757" i="3"/>
  <c r="I757" i="3" a="1"/>
  <c r="I757" i="3" s="1"/>
  <c r="S757" i="3"/>
  <c r="C757" i="3"/>
  <c r="H757" i="3"/>
  <c r="J757" i="3"/>
  <c r="E757" i="3"/>
  <c r="V757" i="3"/>
  <c r="U757" i="3"/>
  <c r="N757" i="3"/>
  <c r="O758" i="3" l="1"/>
  <c r="F758" i="3" a="1"/>
  <c r="F758" i="3" s="1"/>
  <c r="U758" i="3" s="1"/>
  <c r="D758" i="3"/>
  <c r="S758" i="3"/>
  <c r="W758" i="3"/>
  <c r="J758" i="3"/>
  <c r="H758" i="3"/>
  <c r="E758" i="3"/>
  <c r="B759" i="3"/>
  <c r="R758" i="3" s="1"/>
  <c r="G758" i="3" a="1"/>
  <c r="G758" i="3" s="1"/>
  <c r="X758" i="3"/>
  <c r="I758" i="3" a="1"/>
  <c r="I758" i="3" s="1"/>
  <c r="V758" i="3"/>
  <c r="C758" i="3"/>
  <c r="T758" i="3"/>
  <c r="N758" i="3"/>
  <c r="Q758" i="3"/>
  <c r="R757" i="3"/>
  <c r="P757" i="3" a="1"/>
  <c r="P757" i="3" s="1"/>
  <c r="O759" i="3" l="1"/>
  <c r="J759" i="3"/>
  <c r="H759" i="3"/>
  <c r="B760" i="3"/>
  <c r="G759" i="3" a="1"/>
  <c r="G759" i="3" s="1"/>
  <c r="X759" i="3"/>
  <c r="E759" i="3"/>
  <c r="V759" i="3"/>
  <c r="D759" i="3"/>
  <c r="I759" i="3" a="1"/>
  <c r="I759" i="3" s="1"/>
  <c r="F759" i="3" a="1"/>
  <c r="F759" i="3" s="1"/>
  <c r="T759" i="3" s="1"/>
  <c r="W759" i="3"/>
  <c r="S759" i="3"/>
  <c r="C759" i="3"/>
  <c r="P758" i="3" a="1"/>
  <c r="P758" i="3" s="1"/>
  <c r="O760" i="3" l="1"/>
  <c r="D760" i="3"/>
  <c r="S760" i="3"/>
  <c r="X760" i="3"/>
  <c r="I760" i="3" a="1"/>
  <c r="I760" i="3" s="1"/>
  <c r="B761" i="3"/>
  <c r="V760" i="3"/>
  <c r="F760" i="3" a="1"/>
  <c r="F760" i="3" s="1"/>
  <c r="U760" i="3" s="1"/>
  <c r="J760" i="3"/>
  <c r="C760" i="3"/>
  <c r="W760" i="3"/>
  <c r="E760" i="3"/>
  <c r="H760" i="3"/>
  <c r="G760" i="3" a="1"/>
  <c r="G760" i="3" s="1"/>
  <c r="N759" i="3"/>
  <c r="R759" i="3"/>
  <c r="Q759" i="3"/>
  <c r="U759" i="3"/>
  <c r="P759" i="3" a="1"/>
  <c r="P759" i="3" s="1"/>
  <c r="T760" i="3" l="1"/>
  <c r="O761" i="3"/>
  <c r="D761" i="3"/>
  <c r="G761" i="3" a="1"/>
  <c r="G761" i="3" s="1"/>
  <c r="I761" i="3" a="1"/>
  <c r="I761" i="3" s="1"/>
  <c r="S761" i="3"/>
  <c r="F761" i="3" a="1"/>
  <c r="F761" i="3" s="1"/>
  <c r="Q761" i="3" s="1"/>
  <c r="J761" i="3"/>
  <c r="X761" i="3"/>
  <c r="T761" i="3"/>
  <c r="B762" i="3"/>
  <c r="R761" i="3" s="1"/>
  <c r="H761" i="3"/>
  <c r="V761" i="3"/>
  <c r="E761" i="3"/>
  <c r="C761" i="3"/>
  <c r="W761" i="3"/>
  <c r="N761" i="3"/>
  <c r="U761" i="3"/>
  <c r="R760" i="3"/>
  <c r="N760" i="3"/>
  <c r="Q760" i="3"/>
  <c r="P760" i="3" a="1"/>
  <c r="P760" i="3" s="1"/>
  <c r="P761" i="3" l="1" a="1"/>
  <c r="P761" i="3" s="1"/>
  <c r="O762" i="3"/>
  <c r="V762" i="3"/>
  <c r="B763" i="3"/>
  <c r="R762" i="3" s="1"/>
  <c r="D762" i="3"/>
  <c r="H762" i="3"/>
  <c r="G762" i="3" a="1"/>
  <c r="G762" i="3" s="1"/>
  <c r="X762" i="3"/>
  <c r="W762" i="3"/>
  <c r="J762" i="3"/>
  <c r="F762" i="3" a="1"/>
  <c r="F762" i="3" s="1"/>
  <c r="N762" i="3" s="1"/>
  <c r="S762" i="3"/>
  <c r="I762" i="3" a="1"/>
  <c r="I762" i="3" s="1"/>
  <c r="C762" i="3"/>
  <c r="E762" i="3"/>
  <c r="U762" i="3" l="1"/>
  <c r="T762" i="3"/>
  <c r="Q762" i="3"/>
  <c r="O763" i="3"/>
  <c r="R763" i="3"/>
  <c r="J763" i="3"/>
  <c r="H763" i="3"/>
  <c r="V763" i="3"/>
  <c r="B764" i="3"/>
  <c r="G763" i="3" a="1"/>
  <c r="G763" i="3" s="1"/>
  <c r="E763" i="3"/>
  <c r="I763" i="3" a="1"/>
  <c r="I763" i="3" s="1"/>
  <c r="S763" i="3"/>
  <c r="F763" i="3" a="1"/>
  <c r="F763" i="3" s="1"/>
  <c r="T763" i="3" s="1"/>
  <c r="D763" i="3"/>
  <c r="X763" i="3"/>
  <c r="C763" i="3"/>
  <c r="W763" i="3"/>
  <c r="P762" i="3" a="1"/>
  <c r="P762" i="3" s="1"/>
  <c r="P763" i="3" l="1" a="1"/>
  <c r="P763" i="3" s="1"/>
  <c r="O764" i="3"/>
  <c r="F764" i="3" a="1"/>
  <c r="F764" i="3" s="1"/>
  <c r="P764" i="3" s="1" a="1"/>
  <c r="P764" i="3" s="1"/>
  <c r="C764" i="3"/>
  <c r="U764" i="3"/>
  <c r="D764" i="3"/>
  <c r="J764" i="3"/>
  <c r="W764" i="3"/>
  <c r="E764" i="3"/>
  <c r="H764" i="3"/>
  <c r="B765" i="3"/>
  <c r="R764" i="3" s="1"/>
  <c r="Q764" i="3"/>
  <c r="G764" i="3" a="1"/>
  <c r="G764" i="3" s="1"/>
  <c r="I764" i="3" a="1"/>
  <c r="I764" i="3" s="1"/>
  <c r="V764" i="3"/>
  <c r="S764" i="3"/>
  <c r="X764" i="3"/>
  <c r="T764" i="3"/>
  <c r="Q763" i="3"/>
  <c r="U763" i="3"/>
  <c r="N763" i="3"/>
  <c r="N764" i="3" l="1"/>
  <c r="O765" i="3"/>
  <c r="V765" i="3"/>
  <c r="J765" i="3"/>
  <c r="W765" i="3"/>
  <c r="B766" i="3"/>
  <c r="R765" i="3" s="1"/>
  <c r="E765" i="3"/>
  <c r="D765" i="3"/>
  <c r="H765" i="3"/>
  <c r="G765" i="3" a="1"/>
  <c r="G765" i="3" s="1"/>
  <c r="X765" i="3"/>
  <c r="F765" i="3" a="1"/>
  <c r="F765" i="3" s="1"/>
  <c r="Q765" i="3" s="1"/>
  <c r="I765" i="3" a="1"/>
  <c r="I765" i="3" s="1"/>
  <c r="C765" i="3"/>
  <c r="S765" i="3"/>
  <c r="U765" i="3" l="1"/>
  <c r="P765" i="3" a="1"/>
  <c r="P765" i="3" s="1"/>
  <c r="O766" i="3"/>
  <c r="R766" i="3"/>
  <c r="W766" i="3"/>
  <c r="J766" i="3"/>
  <c r="V766" i="3"/>
  <c r="B767" i="3"/>
  <c r="C766" i="3"/>
  <c r="H766" i="3"/>
  <c r="E766" i="3"/>
  <c r="G766" i="3" a="1"/>
  <c r="G766" i="3" s="1"/>
  <c r="D766" i="3"/>
  <c r="X766" i="3"/>
  <c r="S766" i="3"/>
  <c r="F766" i="3" a="1"/>
  <c r="F766" i="3" s="1"/>
  <c r="N766" i="3" s="1"/>
  <c r="I766" i="3" a="1"/>
  <c r="I766" i="3" s="1"/>
  <c r="U766" i="3"/>
  <c r="Q766" i="3"/>
  <c r="T766" i="3"/>
  <c r="T765" i="3"/>
  <c r="N765" i="3"/>
  <c r="P766" i="3" l="1" a="1"/>
  <c r="P766" i="3" s="1"/>
  <c r="O767" i="3"/>
  <c r="T767" i="3"/>
  <c r="Q767" i="3"/>
  <c r="D767" i="3"/>
  <c r="S767" i="3"/>
  <c r="X767" i="3"/>
  <c r="F767" i="3" a="1"/>
  <c r="F767" i="3" s="1"/>
  <c r="U767" i="3" s="1"/>
  <c r="C767" i="3"/>
  <c r="W767" i="3"/>
  <c r="E767" i="3"/>
  <c r="H767" i="3"/>
  <c r="V767" i="3"/>
  <c r="I767" i="3" a="1"/>
  <c r="I767" i="3" s="1"/>
  <c r="J767" i="3"/>
  <c r="B768" i="3"/>
  <c r="G767" i="3" a="1"/>
  <c r="G767" i="3" s="1"/>
  <c r="N767" i="3"/>
  <c r="O768" i="3" l="1"/>
  <c r="F768" i="3" a="1"/>
  <c r="F768" i="3" s="1"/>
  <c r="N768" i="3" s="1"/>
  <c r="C768" i="3"/>
  <c r="J768" i="3"/>
  <c r="W768" i="3"/>
  <c r="B769" i="3"/>
  <c r="H768" i="3"/>
  <c r="G768" i="3" a="1"/>
  <c r="G768" i="3" s="1"/>
  <c r="X768" i="3"/>
  <c r="E768" i="3"/>
  <c r="V768" i="3"/>
  <c r="Q768" i="3"/>
  <c r="T768" i="3"/>
  <c r="S768" i="3"/>
  <c r="I768" i="3" a="1"/>
  <c r="I768" i="3" s="1"/>
  <c r="D768" i="3"/>
  <c r="U768" i="3"/>
  <c r="R767" i="3"/>
  <c r="P767" i="3" a="1"/>
  <c r="P767" i="3" s="1"/>
  <c r="O769" i="3" l="1"/>
  <c r="H769" i="3"/>
  <c r="J769" i="3"/>
  <c r="V769" i="3"/>
  <c r="E769" i="3"/>
  <c r="X769" i="3"/>
  <c r="B770" i="3"/>
  <c r="R769" i="3" s="1"/>
  <c r="G769" i="3" a="1"/>
  <c r="G769" i="3" s="1"/>
  <c r="I769" i="3" a="1"/>
  <c r="I769" i="3" s="1"/>
  <c r="F769" i="3" a="1"/>
  <c r="F769" i="3" s="1"/>
  <c r="Q769" i="3" s="1"/>
  <c r="D769" i="3"/>
  <c r="T769" i="3"/>
  <c r="S769" i="3"/>
  <c r="C769" i="3"/>
  <c r="W769" i="3"/>
  <c r="U769" i="3"/>
  <c r="R768" i="3"/>
  <c r="P768" i="3" a="1"/>
  <c r="P768" i="3" s="1"/>
  <c r="N769" i="3" l="1"/>
  <c r="O770" i="3"/>
  <c r="X770" i="3"/>
  <c r="S770" i="3"/>
  <c r="I770" i="3" a="1"/>
  <c r="I770" i="3" s="1"/>
  <c r="V770" i="3"/>
  <c r="B771" i="3"/>
  <c r="R770" i="3" s="1"/>
  <c r="G770" i="3" a="1"/>
  <c r="G770" i="3" s="1"/>
  <c r="C770" i="3"/>
  <c r="J770" i="3"/>
  <c r="H770" i="3"/>
  <c r="E770" i="3"/>
  <c r="D770" i="3"/>
  <c r="F770" i="3" a="1"/>
  <c r="F770" i="3" s="1"/>
  <c r="U770" i="3" s="1"/>
  <c r="W770" i="3"/>
  <c r="Q770" i="3"/>
  <c r="T770" i="3"/>
  <c r="P769" i="3" a="1"/>
  <c r="P769" i="3" s="1"/>
  <c r="N770" i="3" l="1"/>
  <c r="O771" i="3"/>
  <c r="G771" i="3" a="1"/>
  <c r="G771" i="3" s="1"/>
  <c r="B772" i="3"/>
  <c r="V771" i="3"/>
  <c r="Q771" i="3"/>
  <c r="D771" i="3"/>
  <c r="I771" i="3" a="1"/>
  <c r="I771" i="3" s="1"/>
  <c r="F771" i="3" a="1"/>
  <c r="F771" i="3" s="1"/>
  <c r="U771" i="3" s="1"/>
  <c r="S771" i="3"/>
  <c r="X771" i="3"/>
  <c r="J771" i="3"/>
  <c r="C771" i="3"/>
  <c r="W771" i="3"/>
  <c r="E771" i="3"/>
  <c r="H771" i="3"/>
  <c r="P770" i="3" a="1"/>
  <c r="P770" i="3" s="1"/>
  <c r="O772" i="3" l="1"/>
  <c r="D772" i="3"/>
  <c r="G772" i="3" a="1"/>
  <c r="G772" i="3" s="1"/>
  <c r="X772" i="3"/>
  <c r="J772" i="3"/>
  <c r="W772" i="3"/>
  <c r="V772" i="3"/>
  <c r="S772" i="3"/>
  <c r="T772" i="3"/>
  <c r="I772" i="3" a="1"/>
  <c r="I772" i="3" s="1"/>
  <c r="C772" i="3"/>
  <c r="H772" i="3"/>
  <c r="B773" i="3"/>
  <c r="R772" i="3" s="1"/>
  <c r="F772" i="3" a="1"/>
  <c r="F772" i="3" s="1"/>
  <c r="U772" i="3" s="1"/>
  <c r="E772" i="3"/>
  <c r="R771" i="3"/>
  <c r="P771" i="3" a="1"/>
  <c r="P771" i="3" s="1"/>
  <c r="N771" i="3"/>
  <c r="T771" i="3"/>
  <c r="N772" i="3" l="1"/>
  <c r="O773" i="3"/>
  <c r="H773" i="3"/>
  <c r="J773" i="3"/>
  <c r="V773" i="3"/>
  <c r="W773" i="3"/>
  <c r="E773" i="3"/>
  <c r="X773" i="3"/>
  <c r="B774" i="3"/>
  <c r="R773" i="3" s="1"/>
  <c r="G773" i="3" a="1"/>
  <c r="G773" i="3" s="1"/>
  <c r="I773" i="3" a="1"/>
  <c r="I773" i="3" s="1"/>
  <c r="F773" i="3" a="1"/>
  <c r="F773" i="3" s="1"/>
  <c r="Q773" i="3" s="1"/>
  <c r="D773" i="3"/>
  <c r="S773" i="3"/>
  <c r="C773" i="3"/>
  <c r="Q772" i="3"/>
  <c r="P772" i="3" a="1"/>
  <c r="P772" i="3" s="1"/>
  <c r="N773" i="3" l="1"/>
  <c r="O774" i="3"/>
  <c r="R774" i="3"/>
  <c r="W774" i="3"/>
  <c r="J774" i="3"/>
  <c r="H774" i="3"/>
  <c r="E774" i="3"/>
  <c r="B775" i="3"/>
  <c r="G774" i="3" a="1"/>
  <c r="G774" i="3" s="1"/>
  <c r="D774" i="3"/>
  <c r="F774" i="3" a="1"/>
  <c r="F774" i="3" s="1"/>
  <c r="U774" i="3" s="1"/>
  <c r="V774" i="3"/>
  <c r="X774" i="3"/>
  <c r="S774" i="3"/>
  <c r="C774" i="3"/>
  <c r="I774" i="3" a="1"/>
  <c r="I774" i="3" s="1"/>
  <c r="N774" i="3"/>
  <c r="T774" i="3"/>
  <c r="U773" i="3"/>
  <c r="T773" i="3"/>
  <c r="P773" i="3" a="1"/>
  <c r="P773" i="3" s="1"/>
  <c r="Q774" i="3" l="1"/>
  <c r="P774" i="3" a="1"/>
  <c r="P774" i="3" s="1"/>
  <c r="O775" i="3"/>
  <c r="R775" i="3"/>
  <c r="J775" i="3"/>
  <c r="W775" i="3"/>
  <c r="E775" i="3"/>
  <c r="H775" i="3"/>
  <c r="V775" i="3"/>
  <c r="I775" i="3" a="1"/>
  <c r="I775" i="3" s="1"/>
  <c r="D775" i="3"/>
  <c r="F775" i="3" a="1"/>
  <c r="F775" i="3" s="1"/>
  <c r="U775" i="3" s="1"/>
  <c r="G775" i="3" a="1"/>
  <c r="G775" i="3" s="1"/>
  <c r="B776" i="3"/>
  <c r="X775" i="3"/>
  <c r="S775" i="3"/>
  <c r="C775" i="3"/>
  <c r="Q775" i="3" l="1"/>
  <c r="P775" i="3" a="1"/>
  <c r="P775" i="3" s="1"/>
  <c r="T775" i="3"/>
  <c r="N775" i="3"/>
  <c r="P776" i="3" a="1"/>
  <c r="P776" i="3" s="1"/>
  <c r="O776" i="3"/>
  <c r="R776" i="3"/>
  <c r="I776" i="3" a="1"/>
  <c r="I776" i="3" s="1"/>
  <c r="C776" i="3"/>
  <c r="W776" i="3"/>
  <c r="E776" i="3"/>
  <c r="V776" i="3"/>
  <c r="T776" i="3"/>
  <c r="X776" i="3"/>
  <c r="F776" i="3" a="1"/>
  <c r="F776" i="3" s="1"/>
  <c r="U776" i="3" s="1"/>
  <c r="B777" i="3"/>
  <c r="Q776" i="3"/>
  <c r="G776" i="3" a="1"/>
  <c r="G776" i="3" s="1"/>
  <c r="J776" i="3"/>
  <c r="H776" i="3"/>
  <c r="D776" i="3"/>
  <c r="S776" i="3"/>
  <c r="N776" i="3"/>
  <c r="O777" i="3" l="1"/>
  <c r="D777" i="3"/>
  <c r="T777" i="3"/>
  <c r="I777" i="3" a="1"/>
  <c r="I777" i="3" s="1"/>
  <c r="X777" i="3"/>
  <c r="S777" i="3"/>
  <c r="F777" i="3" a="1"/>
  <c r="F777" i="3" s="1"/>
  <c r="N777" i="3" s="1"/>
  <c r="J777" i="3"/>
  <c r="C777" i="3"/>
  <c r="V777" i="3"/>
  <c r="B778" i="3"/>
  <c r="W777" i="3"/>
  <c r="E777" i="3"/>
  <c r="H777" i="3"/>
  <c r="G777" i="3" a="1"/>
  <c r="G777" i="3" s="1"/>
  <c r="Q777" i="3"/>
  <c r="U777" i="3"/>
  <c r="O778" i="3" l="1"/>
  <c r="F778" i="3" a="1"/>
  <c r="F778" i="3" s="1"/>
  <c r="U778" i="3" s="1"/>
  <c r="H778" i="3"/>
  <c r="V778" i="3"/>
  <c r="W778" i="3"/>
  <c r="J778" i="3"/>
  <c r="E778" i="3"/>
  <c r="I778" i="3" a="1"/>
  <c r="I778" i="3" s="1"/>
  <c r="B779" i="3"/>
  <c r="R778" i="3" s="1"/>
  <c r="G778" i="3" a="1"/>
  <c r="G778" i="3" s="1"/>
  <c r="S778" i="3"/>
  <c r="C778" i="3"/>
  <c r="D778" i="3"/>
  <c r="X778" i="3"/>
  <c r="Q778" i="3"/>
  <c r="R777" i="3"/>
  <c r="P777" i="3" a="1"/>
  <c r="P777" i="3" s="1"/>
  <c r="N778" i="3" l="1"/>
  <c r="T778" i="3"/>
  <c r="P779" i="3" a="1"/>
  <c r="P779" i="3" s="1"/>
  <c r="O779" i="3"/>
  <c r="E779" i="3"/>
  <c r="H779" i="3"/>
  <c r="W779" i="3"/>
  <c r="G779" i="3" a="1"/>
  <c r="G779" i="3" s="1"/>
  <c r="B780" i="3"/>
  <c r="R779" i="3" s="1"/>
  <c r="V779" i="3"/>
  <c r="Q779" i="3"/>
  <c r="T779" i="3"/>
  <c r="I779" i="3" a="1"/>
  <c r="I779" i="3" s="1"/>
  <c r="F779" i="3" a="1"/>
  <c r="F779" i="3" s="1"/>
  <c r="U779" i="3" s="1"/>
  <c r="D779" i="3"/>
  <c r="S779" i="3"/>
  <c r="X779" i="3"/>
  <c r="C779" i="3"/>
  <c r="J779" i="3"/>
  <c r="N779" i="3"/>
  <c r="P778" i="3" a="1"/>
  <c r="P778" i="3" s="1"/>
  <c r="O780" i="3" l="1"/>
  <c r="S780" i="3"/>
  <c r="I780" i="3" a="1"/>
  <c r="I780" i="3" s="1"/>
  <c r="T780" i="3"/>
  <c r="N780" i="3"/>
  <c r="C780" i="3"/>
  <c r="F780" i="3" a="1"/>
  <c r="F780" i="3" s="1"/>
  <c r="Q780" i="3" s="1"/>
  <c r="W780" i="3"/>
  <c r="J780" i="3"/>
  <c r="E780" i="3"/>
  <c r="H780" i="3"/>
  <c r="V780" i="3"/>
  <c r="X780" i="3"/>
  <c r="B781" i="3"/>
  <c r="R780" i="3" s="1"/>
  <c r="D780" i="3"/>
  <c r="G780" i="3" a="1"/>
  <c r="G780" i="3" s="1"/>
  <c r="U780" i="3" l="1"/>
  <c r="O781" i="3"/>
  <c r="V781" i="3"/>
  <c r="E781" i="3"/>
  <c r="B782" i="3"/>
  <c r="R781" i="3" s="1"/>
  <c r="G781" i="3" a="1"/>
  <c r="G781" i="3" s="1"/>
  <c r="D781" i="3"/>
  <c r="C781" i="3"/>
  <c r="F781" i="3" a="1"/>
  <c r="F781" i="3" s="1"/>
  <c r="U781" i="3" s="1"/>
  <c r="I781" i="3" a="1"/>
  <c r="I781" i="3" s="1"/>
  <c r="S781" i="3"/>
  <c r="X781" i="3"/>
  <c r="H781" i="3"/>
  <c r="W781" i="3"/>
  <c r="J781" i="3"/>
  <c r="P780" i="3" a="1"/>
  <c r="P780" i="3" s="1"/>
  <c r="O782" i="3" l="1"/>
  <c r="E782" i="3"/>
  <c r="J782" i="3"/>
  <c r="F782" i="3" a="1"/>
  <c r="F782" i="3" s="1"/>
  <c r="Q782" i="3" s="1"/>
  <c r="D782" i="3"/>
  <c r="S782" i="3"/>
  <c r="C782" i="3"/>
  <c r="I782" i="3" a="1"/>
  <c r="I782" i="3" s="1"/>
  <c r="G782" i="3" a="1"/>
  <c r="G782" i="3" s="1"/>
  <c r="B783" i="3"/>
  <c r="W782" i="3"/>
  <c r="V782" i="3"/>
  <c r="H782" i="3"/>
  <c r="X782" i="3"/>
  <c r="N781" i="3"/>
  <c r="T781" i="3"/>
  <c r="P781" i="3" a="1"/>
  <c r="P781" i="3" s="1"/>
  <c r="Q781" i="3"/>
  <c r="O783" i="3" l="1"/>
  <c r="X783" i="3"/>
  <c r="J783" i="3"/>
  <c r="D783" i="3"/>
  <c r="F783" i="3" a="1"/>
  <c r="F783" i="3" s="1"/>
  <c r="N783" i="3" s="1"/>
  <c r="S783" i="3"/>
  <c r="W783" i="3"/>
  <c r="B784" i="3"/>
  <c r="G783" i="3" a="1"/>
  <c r="G783" i="3" s="1"/>
  <c r="H783" i="3"/>
  <c r="I783" i="3" a="1"/>
  <c r="I783" i="3" s="1"/>
  <c r="E783" i="3"/>
  <c r="V783" i="3"/>
  <c r="C783" i="3"/>
  <c r="N782" i="3"/>
  <c r="T782" i="3"/>
  <c r="R782" i="3"/>
  <c r="U782" i="3"/>
  <c r="P782" i="3" a="1"/>
  <c r="P782" i="3" s="1"/>
  <c r="U783" i="3" l="1"/>
  <c r="O784" i="3"/>
  <c r="R784" i="3"/>
  <c r="E784" i="3"/>
  <c r="B785" i="3"/>
  <c r="X784" i="3"/>
  <c r="I784" i="3" a="1"/>
  <c r="I784" i="3" s="1"/>
  <c r="S784" i="3"/>
  <c r="W784" i="3"/>
  <c r="V784" i="3"/>
  <c r="H784" i="3"/>
  <c r="G784" i="3" a="1"/>
  <c r="G784" i="3" s="1"/>
  <c r="D784" i="3"/>
  <c r="J784" i="3"/>
  <c r="C784" i="3"/>
  <c r="F784" i="3" a="1"/>
  <c r="F784" i="3" s="1"/>
  <c r="T784" i="3" s="1"/>
  <c r="R783" i="3"/>
  <c r="T783" i="3"/>
  <c r="Q783" i="3"/>
  <c r="P783" i="3" a="1"/>
  <c r="P783" i="3" s="1"/>
  <c r="Q784" i="3" l="1"/>
  <c r="U784" i="3"/>
  <c r="N784" i="3"/>
  <c r="P784" i="3" a="1"/>
  <c r="P784" i="3" s="1"/>
  <c r="O785" i="3"/>
  <c r="F785" i="3" a="1"/>
  <c r="F785" i="3" s="1"/>
  <c r="U785" i="3" s="1"/>
  <c r="G785" i="3" a="1"/>
  <c r="G785" i="3" s="1"/>
  <c r="W785" i="3"/>
  <c r="S785" i="3"/>
  <c r="H785" i="3"/>
  <c r="C785" i="3"/>
  <c r="B786" i="3"/>
  <c r="I785" i="3" a="1"/>
  <c r="I785" i="3" s="1"/>
  <c r="X785" i="3"/>
  <c r="D785" i="3"/>
  <c r="E785" i="3"/>
  <c r="V785" i="3"/>
  <c r="J785" i="3"/>
  <c r="T785" i="3" l="1"/>
  <c r="P785" i="3" a="1"/>
  <c r="P785" i="3" s="1"/>
  <c r="O786" i="3"/>
  <c r="R786" i="3"/>
  <c r="J786" i="3"/>
  <c r="B787" i="3"/>
  <c r="V786" i="3"/>
  <c r="F786" i="3" a="1"/>
  <c r="F786" i="3" s="1"/>
  <c r="N786" i="3" s="1"/>
  <c r="D786" i="3"/>
  <c r="W786" i="3"/>
  <c r="U786" i="3"/>
  <c r="C786" i="3"/>
  <c r="G786" i="3" a="1"/>
  <c r="G786" i="3" s="1"/>
  <c r="X786" i="3"/>
  <c r="H786" i="3"/>
  <c r="I786" i="3" a="1"/>
  <c r="I786" i="3" s="1"/>
  <c r="E786" i="3"/>
  <c r="S786" i="3"/>
  <c r="T786" i="3"/>
  <c r="N785" i="3"/>
  <c r="R785" i="3"/>
  <c r="Q785" i="3"/>
  <c r="P786" i="3" l="1" a="1"/>
  <c r="P786" i="3" s="1"/>
  <c r="Q786" i="3"/>
  <c r="O787" i="3"/>
  <c r="B788" i="3"/>
  <c r="R787" i="3" s="1"/>
  <c r="X787" i="3"/>
  <c r="D787" i="3"/>
  <c r="F787" i="3" a="1"/>
  <c r="F787" i="3" s="1"/>
  <c r="T787" i="3" s="1"/>
  <c r="E787" i="3"/>
  <c r="S787" i="3"/>
  <c r="W787" i="3"/>
  <c r="C787" i="3"/>
  <c r="G787" i="3" a="1"/>
  <c r="G787" i="3" s="1"/>
  <c r="J787" i="3"/>
  <c r="V787" i="3"/>
  <c r="I787" i="3" a="1"/>
  <c r="I787" i="3" s="1"/>
  <c r="H787" i="3"/>
  <c r="U787" i="3"/>
  <c r="Q787" i="3"/>
  <c r="P787" i="3" l="1" a="1"/>
  <c r="P787" i="3" s="1"/>
  <c r="N787" i="3"/>
  <c r="O788" i="3"/>
  <c r="B789" i="3"/>
  <c r="R788" i="3" s="1"/>
  <c r="J788" i="3"/>
  <c r="X788" i="3"/>
  <c r="C788" i="3"/>
  <c r="T788" i="3"/>
  <c r="E788" i="3"/>
  <c r="I788" i="3" a="1"/>
  <c r="I788" i="3" s="1"/>
  <c r="W788" i="3"/>
  <c r="N788" i="3"/>
  <c r="F788" i="3" a="1"/>
  <c r="F788" i="3" s="1"/>
  <c r="P788" i="3" s="1" a="1"/>
  <c r="P788" i="3" s="1"/>
  <c r="H788" i="3"/>
  <c r="D788" i="3"/>
  <c r="U788" i="3"/>
  <c r="S788" i="3"/>
  <c r="V788" i="3"/>
  <c r="Q788" i="3"/>
  <c r="G788" i="3" a="1"/>
  <c r="G788" i="3" s="1"/>
  <c r="O789" i="3" l="1"/>
  <c r="V789" i="3"/>
  <c r="F789" i="3" a="1"/>
  <c r="F789" i="3" s="1"/>
  <c r="U789" i="3" s="1"/>
  <c r="W789" i="3"/>
  <c r="E789" i="3"/>
  <c r="S789" i="3"/>
  <c r="I789" i="3" a="1"/>
  <c r="I789" i="3" s="1"/>
  <c r="H789" i="3"/>
  <c r="C789" i="3"/>
  <c r="G789" i="3" a="1"/>
  <c r="G789" i="3" s="1"/>
  <c r="B790" i="3"/>
  <c r="X789" i="3"/>
  <c r="J789" i="3"/>
  <c r="D789" i="3"/>
  <c r="Q789" i="3" l="1"/>
  <c r="O790" i="3"/>
  <c r="H790" i="3"/>
  <c r="J790" i="3"/>
  <c r="V790" i="3"/>
  <c r="E790" i="3"/>
  <c r="S790" i="3"/>
  <c r="F790" i="3" a="1"/>
  <c r="F790" i="3" s="1"/>
  <c r="T790" i="3" s="1"/>
  <c r="X790" i="3"/>
  <c r="D790" i="3"/>
  <c r="B791" i="3"/>
  <c r="R790" i="3" s="1"/>
  <c r="G790" i="3" a="1"/>
  <c r="G790" i="3" s="1"/>
  <c r="I790" i="3" a="1"/>
  <c r="I790" i="3" s="1"/>
  <c r="C790" i="3"/>
  <c r="W790" i="3"/>
  <c r="N790" i="3"/>
  <c r="Q790" i="3"/>
  <c r="R789" i="3"/>
  <c r="T789" i="3"/>
  <c r="N789" i="3"/>
  <c r="P789" i="3" a="1"/>
  <c r="P789" i="3" s="1"/>
  <c r="O791" i="3" l="1"/>
  <c r="S791" i="3"/>
  <c r="X791" i="3"/>
  <c r="J791" i="3"/>
  <c r="F791" i="3" a="1"/>
  <c r="F791" i="3" s="1"/>
  <c r="U791" i="3" s="1"/>
  <c r="W791" i="3"/>
  <c r="B792" i="3"/>
  <c r="R791" i="3" s="1"/>
  <c r="E791" i="3"/>
  <c r="I791" i="3" a="1"/>
  <c r="I791" i="3" s="1"/>
  <c r="G791" i="3" a="1"/>
  <c r="G791" i="3" s="1"/>
  <c r="C791" i="3"/>
  <c r="V791" i="3"/>
  <c r="H791" i="3"/>
  <c r="D791" i="3"/>
  <c r="U790" i="3"/>
  <c r="P790" i="3" a="1"/>
  <c r="P790" i="3" s="1"/>
  <c r="T791" i="3" l="1"/>
  <c r="N791" i="3"/>
  <c r="Q791" i="3"/>
  <c r="O792" i="3"/>
  <c r="R792" i="3"/>
  <c r="T792" i="3"/>
  <c r="N792" i="3"/>
  <c r="J792" i="3"/>
  <c r="W792" i="3"/>
  <c r="S792" i="3"/>
  <c r="V792" i="3"/>
  <c r="I792" i="3" a="1"/>
  <c r="I792" i="3" s="1"/>
  <c r="E792" i="3"/>
  <c r="C792" i="3"/>
  <c r="B793" i="3"/>
  <c r="G792" i="3" a="1"/>
  <c r="G792" i="3" s="1"/>
  <c r="F792" i="3" a="1"/>
  <c r="F792" i="3" s="1"/>
  <c r="P792" i="3" s="1" a="1"/>
  <c r="P792" i="3" s="1"/>
  <c r="D792" i="3"/>
  <c r="X792" i="3"/>
  <c r="U792" i="3"/>
  <c r="H792" i="3"/>
  <c r="P791" i="3" a="1"/>
  <c r="P791" i="3" s="1"/>
  <c r="Q792" i="3" l="1"/>
  <c r="O793" i="3"/>
  <c r="D793" i="3"/>
  <c r="C793" i="3"/>
  <c r="V793" i="3"/>
  <c r="G793" i="3" a="1"/>
  <c r="G793" i="3" s="1"/>
  <c r="I793" i="3" a="1"/>
  <c r="I793" i="3" s="1"/>
  <c r="X793" i="3"/>
  <c r="B794" i="3"/>
  <c r="W793" i="3"/>
  <c r="S793" i="3"/>
  <c r="H793" i="3"/>
  <c r="J793" i="3"/>
  <c r="E793" i="3"/>
  <c r="F793" i="3" a="1"/>
  <c r="F793" i="3" s="1"/>
  <c r="Q793" i="3" s="1"/>
  <c r="T793" i="3"/>
  <c r="N793" i="3"/>
  <c r="U793" i="3"/>
  <c r="O794" i="3" l="1"/>
  <c r="X794" i="3"/>
  <c r="V794" i="3"/>
  <c r="J794" i="3"/>
  <c r="I794" i="3" a="1"/>
  <c r="I794" i="3" s="1"/>
  <c r="D794" i="3"/>
  <c r="C794" i="3"/>
  <c r="H794" i="3"/>
  <c r="S794" i="3"/>
  <c r="G794" i="3" a="1"/>
  <c r="G794" i="3" s="1"/>
  <c r="F794" i="3" a="1"/>
  <c r="F794" i="3" s="1"/>
  <c r="T794" i="3" s="1"/>
  <c r="W794" i="3"/>
  <c r="B795" i="3"/>
  <c r="R794" i="3" s="1"/>
  <c r="E794" i="3"/>
  <c r="R793" i="3"/>
  <c r="P793" i="3" a="1"/>
  <c r="P793" i="3" s="1"/>
  <c r="U794" i="3" l="1"/>
  <c r="Q794" i="3"/>
  <c r="N794" i="3"/>
  <c r="O795" i="3"/>
  <c r="D795" i="3"/>
  <c r="F795" i="3" a="1"/>
  <c r="F795" i="3" s="1"/>
  <c r="Q795" i="3" s="1"/>
  <c r="J795" i="3"/>
  <c r="X795" i="3"/>
  <c r="H795" i="3"/>
  <c r="W795" i="3"/>
  <c r="S795" i="3"/>
  <c r="I795" i="3" a="1"/>
  <c r="I795" i="3" s="1"/>
  <c r="C795" i="3"/>
  <c r="V795" i="3"/>
  <c r="E795" i="3"/>
  <c r="G795" i="3" a="1"/>
  <c r="G795" i="3" s="1"/>
  <c r="B796" i="3"/>
  <c r="R795" i="3" s="1"/>
  <c r="P794" i="3" a="1"/>
  <c r="P794" i="3" s="1"/>
  <c r="U795" i="3" l="1"/>
  <c r="T795" i="3"/>
  <c r="P795" i="3" a="1"/>
  <c r="P795" i="3" s="1"/>
  <c r="N795" i="3"/>
  <c r="O796" i="3"/>
  <c r="R796" i="3"/>
  <c r="S796" i="3"/>
  <c r="W796" i="3"/>
  <c r="X796" i="3"/>
  <c r="I796" i="3" a="1"/>
  <c r="I796" i="3" s="1"/>
  <c r="F796" i="3" a="1"/>
  <c r="F796" i="3" s="1"/>
  <c r="T796" i="3" s="1"/>
  <c r="V796" i="3"/>
  <c r="H796" i="3"/>
  <c r="C796" i="3"/>
  <c r="J796" i="3"/>
  <c r="E796" i="3"/>
  <c r="B797" i="3"/>
  <c r="D796" i="3"/>
  <c r="G796" i="3" a="1"/>
  <c r="G796" i="3" s="1"/>
  <c r="U796" i="3"/>
  <c r="N796" i="3"/>
  <c r="P796" i="3" l="1" a="1"/>
  <c r="P796" i="3" s="1"/>
  <c r="O797" i="3"/>
  <c r="J797" i="3"/>
  <c r="W797" i="3"/>
  <c r="E797" i="3"/>
  <c r="B798" i="3"/>
  <c r="V797" i="3"/>
  <c r="F797" i="3" a="1"/>
  <c r="F797" i="3" s="1"/>
  <c r="T797" i="3" s="1"/>
  <c r="H797" i="3"/>
  <c r="Q797" i="3"/>
  <c r="N797" i="3"/>
  <c r="S797" i="3"/>
  <c r="U797" i="3"/>
  <c r="D797" i="3"/>
  <c r="X797" i="3"/>
  <c r="G797" i="3" a="1"/>
  <c r="G797" i="3" s="1"/>
  <c r="I797" i="3" a="1"/>
  <c r="I797" i="3" s="1"/>
  <c r="C797" i="3"/>
  <c r="Q796" i="3"/>
  <c r="O798" i="3" l="1"/>
  <c r="F798" i="3" a="1"/>
  <c r="F798" i="3" s="1"/>
  <c r="T798" i="3" s="1"/>
  <c r="V798" i="3"/>
  <c r="D798" i="3"/>
  <c r="W798" i="3"/>
  <c r="H798" i="3"/>
  <c r="J798" i="3"/>
  <c r="E798" i="3"/>
  <c r="G798" i="3" a="1"/>
  <c r="G798" i="3" s="1"/>
  <c r="X798" i="3"/>
  <c r="C798" i="3"/>
  <c r="S798" i="3"/>
  <c r="B799" i="3"/>
  <c r="R798" i="3" s="1"/>
  <c r="I798" i="3" a="1"/>
  <c r="I798" i="3" s="1"/>
  <c r="Q798" i="3"/>
  <c r="N798" i="3"/>
  <c r="R797" i="3"/>
  <c r="P797" i="3" a="1"/>
  <c r="P797" i="3" s="1"/>
  <c r="U798" i="3" l="1"/>
  <c r="O799" i="3"/>
  <c r="I799" i="3" a="1"/>
  <c r="I799" i="3" s="1"/>
  <c r="W799" i="3"/>
  <c r="B800" i="3"/>
  <c r="R799" i="3" s="1"/>
  <c r="C799" i="3"/>
  <c r="H799" i="3"/>
  <c r="E799" i="3"/>
  <c r="D799" i="3"/>
  <c r="V799" i="3"/>
  <c r="J799" i="3"/>
  <c r="G799" i="3" a="1"/>
  <c r="G799" i="3" s="1"/>
  <c r="F799" i="3" a="1"/>
  <c r="F799" i="3" s="1"/>
  <c r="T799" i="3" s="1"/>
  <c r="S799" i="3"/>
  <c r="X799" i="3"/>
  <c r="P798" i="3" a="1"/>
  <c r="P798" i="3" s="1"/>
  <c r="U799" i="3" l="1"/>
  <c r="Q799" i="3"/>
  <c r="P800" i="3" a="1"/>
  <c r="P800" i="3" s="1"/>
  <c r="O800" i="3"/>
  <c r="D800" i="3"/>
  <c r="U800" i="3"/>
  <c r="F800" i="3" a="1"/>
  <c r="F800" i="3" s="1"/>
  <c r="C800" i="3"/>
  <c r="W800" i="3"/>
  <c r="S800" i="3"/>
  <c r="G800" i="3" a="1"/>
  <c r="G800" i="3" s="1"/>
  <c r="X800" i="3"/>
  <c r="I800" i="3" a="1"/>
  <c r="I800" i="3" s="1"/>
  <c r="H800" i="3"/>
  <c r="B801" i="3"/>
  <c r="R800" i="3" s="1"/>
  <c r="J800" i="3"/>
  <c r="N800" i="3"/>
  <c r="E800" i="3"/>
  <c r="Q800" i="3"/>
  <c r="V800" i="3"/>
  <c r="T800" i="3"/>
  <c r="N799" i="3"/>
  <c r="P799" i="3" a="1"/>
  <c r="P799" i="3" s="1"/>
  <c r="O801" i="3" l="1"/>
  <c r="B802" i="3"/>
  <c r="D801" i="3"/>
  <c r="F801" i="3" a="1"/>
  <c r="F801" i="3" s="1"/>
  <c r="P801" i="3" s="1" a="1"/>
  <c r="P801" i="3" s="1"/>
  <c r="W801" i="3"/>
  <c r="J801" i="3"/>
  <c r="X801" i="3"/>
  <c r="G801" i="3" a="1"/>
  <c r="G801" i="3" s="1"/>
  <c r="H801" i="3"/>
  <c r="V801" i="3"/>
  <c r="I801" i="3" a="1"/>
  <c r="I801" i="3" s="1"/>
  <c r="C801" i="3"/>
  <c r="S801" i="3"/>
  <c r="E801" i="3"/>
  <c r="O802" i="3" l="1"/>
  <c r="X802" i="3"/>
  <c r="I802" i="3" a="1"/>
  <c r="I802" i="3" s="1"/>
  <c r="D802" i="3"/>
  <c r="B803" i="3"/>
  <c r="R802" i="3" s="1"/>
  <c r="W802" i="3"/>
  <c r="V802" i="3"/>
  <c r="E802" i="3"/>
  <c r="C802" i="3"/>
  <c r="S802" i="3"/>
  <c r="H802" i="3"/>
  <c r="G802" i="3" a="1"/>
  <c r="G802" i="3" s="1"/>
  <c r="J802" i="3"/>
  <c r="F802" i="3" a="1"/>
  <c r="F802" i="3" s="1"/>
  <c r="U802" i="3" s="1"/>
  <c r="T802" i="3"/>
  <c r="Q801" i="3"/>
  <c r="R801" i="3"/>
  <c r="T801" i="3"/>
  <c r="N801" i="3"/>
  <c r="U801" i="3"/>
  <c r="Q802" i="3" l="1"/>
  <c r="N802" i="3"/>
  <c r="O803" i="3"/>
  <c r="J803" i="3"/>
  <c r="G803" i="3" a="1"/>
  <c r="G803" i="3" s="1"/>
  <c r="T803" i="3"/>
  <c r="I803" i="3" a="1"/>
  <c r="I803" i="3" s="1"/>
  <c r="C803" i="3"/>
  <c r="H803" i="3"/>
  <c r="E803" i="3"/>
  <c r="B804" i="3"/>
  <c r="R803" i="3" s="1"/>
  <c r="S803" i="3"/>
  <c r="X803" i="3"/>
  <c r="D803" i="3"/>
  <c r="F803" i="3" a="1"/>
  <c r="F803" i="3" s="1"/>
  <c r="U803" i="3" s="1"/>
  <c r="W803" i="3"/>
  <c r="V803" i="3"/>
  <c r="Q803" i="3"/>
  <c r="N803" i="3"/>
  <c r="P802" i="3" a="1"/>
  <c r="P802" i="3" s="1"/>
  <c r="O804" i="3" l="1"/>
  <c r="V804" i="3"/>
  <c r="D804" i="3"/>
  <c r="X804" i="3"/>
  <c r="B805" i="3"/>
  <c r="G804" i="3" a="1"/>
  <c r="G804" i="3" s="1"/>
  <c r="F804" i="3" a="1"/>
  <c r="F804" i="3" s="1"/>
  <c r="T804" i="3" s="1"/>
  <c r="C804" i="3"/>
  <c r="S804" i="3"/>
  <c r="I804" i="3" a="1"/>
  <c r="I804" i="3" s="1"/>
  <c r="J804" i="3"/>
  <c r="W804" i="3"/>
  <c r="E804" i="3"/>
  <c r="H804" i="3"/>
  <c r="P803" i="3" a="1"/>
  <c r="P803" i="3" s="1"/>
  <c r="O805" i="3" l="1"/>
  <c r="E805" i="3"/>
  <c r="F805" i="3" a="1"/>
  <c r="F805" i="3" s="1"/>
  <c r="T805" i="3" s="1"/>
  <c r="C805" i="3"/>
  <c r="J805" i="3"/>
  <c r="B806" i="3"/>
  <c r="R805" i="3" s="1"/>
  <c r="S805" i="3"/>
  <c r="D805" i="3"/>
  <c r="V805" i="3"/>
  <c r="G805" i="3" a="1"/>
  <c r="G805" i="3" s="1"/>
  <c r="H805" i="3"/>
  <c r="X805" i="3"/>
  <c r="I805" i="3" a="1"/>
  <c r="I805" i="3" s="1"/>
  <c r="W805" i="3"/>
  <c r="N804" i="3"/>
  <c r="R804" i="3"/>
  <c r="Q804" i="3"/>
  <c r="U804" i="3"/>
  <c r="P804" i="3" a="1"/>
  <c r="P804" i="3" s="1"/>
  <c r="N805" i="3" l="1"/>
  <c r="U805" i="3"/>
  <c r="Q805" i="3"/>
  <c r="O806" i="3"/>
  <c r="I806" i="3" a="1"/>
  <c r="I806" i="3" s="1"/>
  <c r="J806" i="3"/>
  <c r="C806" i="3"/>
  <c r="H806" i="3"/>
  <c r="F806" i="3" a="1"/>
  <c r="F806" i="3" s="1"/>
  <c r="U806" i="3" s="1"/>
  <c r="B807" i="3"/>
  <c r="S806" i="3"/>
  <c r="W806" i="3"/>
  <c r="V806" i="3"/>
  <c r="G806" i="3" a="1"/>
  <c r="G806" i="3" s="1"/>
  <c r="E806" i="3"/>
  <c r="X806" i="3"/>
  <c r="D806" i="3"/>
  <c r="T806" i="3"/>
  <c r="P805" i="3" a="1"/>
  <c r="P805" i="3" s="1"/>
  <c r="O807" i="3" l="1"/>
  <c r="R807" i="3"/>
  <c r="J807" i="3"/>
  <c r="G807" i="3" a="1"/>
  <c r="G807" i="3" s="1"/>
  <c r="S807" i="3"/>
  <c r="E807" i="3"/>
  <c r="B808" i="3"/>
  <c r="D807" i="3"/>
  <c r="I807" i="3" a="1"/>
  <c r="I807" i="3" s="1"/>
  <c r="X807" i="3"/>
  <c r="F807" i="3" a="1"/>
  <c r="F807" i="3" s="1"/>
  <c r="T807" i="3" s="1"/>
  <c r="W807" i="3"/>
  <c r="V807" i="3"/>
  <c r="H807" i="3"/>
  <c r="C807" i="3"/>
  <c r="R806" i="3"/>
  <c r="P806" i="3" a="1"/>
  <c r="P806" i="3" s="1"/>
  <c r="Q806" i="3"/>
  <c r="N806" i="3"/>
  <c r="N807" i="3" l="1"/>
  <c r="U807" i="3"/>
  <c r="Q807" i="3"/>
  <c r="O808" i="3"/>
  <c r="U808" i="3"/>
  <c r="G808" i="3" a="1"/>
  <c r="G808" i="3" s="1"/>
  <c r="E808" i="3"/>
  <c r="S808" i="3"/>
  <c r="I808" i="3" a="1"/>
  <c r="I808" i="3" s="1"/>
  <c r="C808" i="3"/>
  <c r="X808" i="3"/>
  <c r="F808" i="3" a="1"/>
  <c r="F808" i="3" s="1"/>
  <c r="P808" i="3" s="1" a="1"/>
  <c r="P808" i="3" s="1"/>
  <c r="J808" i="3"/>
  <c r="W808" i="3"/>
  <c r="B809" i="3"/>
  <c r="R808" i="3" s="1"/>
  <c r="H808" i="3"/>
  <c r="D808" i="3"/>
  <c r="V808" i="3"/>
  <c r="Q808" i="3"/>
  <c r="T808" i="3"/>
  <c r="P807" i="3" a="1"/>
  <c r="P807" i="3" s="1"/>
  <c r="N808" i="3" l="1"/>
  <c r="O809" i="3"/>
  <c r="E809" i="3"/>
  <c r="S809" i="3"/>
  <c r="B810" i="3"/>
  <c r="R809" i="3" s="1"/>
  <c r="D809" i="3"/>
  <c r="F809" i="3" a="1"/>
  <c r="F809" i="3" s="1"/>
  <c r="T809" i="3" s="1"/>
  <c r="W809" i="3"/>
  <c r="J809" i="3"/>
  <c r="H809" i="3"/>
  <c r="X809" i="3"/>
  <c r="V809" i="3"/>
  <c r="I809" i="3" a="1"/>
  <c r="I809" i="3" s="1"/>
  <c r="G809" i="3" a="1"/>
  <c r="G809" i="3" s="1"/>
  <c r="C809" i="3"/>
  <c r="Q809" i="3"/>
  <c r="U809" i="3"/>
  <c r="N809" i="3"/>
  <c r="O810" i="3" l="1"/>
  <c r="I810" i="3" a="1"/>
  <c r="I810" i="3" s="1"/>
  <c r="D810" i="3"/>
  <c r="W810" i="3"/>
  <c r="F810" i="3" a="1"/>
  <c r="F810" i="3" s="1"/>
  <c r="P810" i="3" s="1" a="1"/>
  <c r="P810" i="3" s="1"/>
  <c r="C810" i="3"/>
  <c r="B811" i="3"/>
  <c r="S810" i="3"/>
  <c r="H810" i="3"/>
  <c r="G810" i="3" a="1"/>
  <c r="G810" i="3" s="1"/>
  <c r="V810" i="3"/>
  <c r="J810" i="3"/>
  <c r="E810" i="3"/>
  <c r="X810" i="3"/>
  <c r="P809" i="3" a="1"/>
  <c r="P809" i="3" s="1"/>
  <c r="N810" i="3" l="1"/>
  <c r="Q810" i="3"/>
  <c r="O811" i="3"/>
  <c r="I811" i="3" a="1"/>
  <c r="I811" i="3" s="1"/>
  <c r="W811" i="3"/>
  <c r="C811" i="3"/>
  <c r="H811" i="3"/>
  <c r="V811" i="3"/>
  <c r="E811" i="3"/>
  <c r="J811" i="3"/>
  <c r="G811" i="3" a="1"/>
  <c r="G811" i="3" s="1"/>
  <c r="B812" i="3"/>
  <c r="R811" i="3" s="1"/>
  <c r="D811" i="3"/>
  <c r="X811" i="3"/>
  <c r="S811" i="3"/>
  <c r="F811" i="3" a="1"/>
  <c r="F811" i="3" s="1"/>
  <c r="T811" i="3" s="1"/>
  <c r="Q811" i="3"/>
  <c r="U811" i="3"/>
  <c r="R810" i="3"/>
  <c r="T810" i="3"/>
  <c r="U810" i="3"/>
  <c r="N811" i="3" l="1"/>
  <c r="P811" i="3" a="1"/>
  <c r="P811" i="3" s="1"/>
  <c r="O812" i="3"/>
  <c r="V812" i="3"/>
  <c r="B813" i="3"/>
  <c r="R812" i="3" s="1"/>
  <c r="N812" i="3"/>
  <c r="F812" i="3" a="1"/>
  <c r="F812" i="3" s="1"/>
  <c r="P812" i="3" s="1" a="1"/>
  <c r="P812" i="3" s="1"/>
  <c r="W812" i="3"/>
  <c r="J812" i="3"/>
  <c r="H812" i="3"/>
  <c r="T812" i="3"/>
  <c r="Q812" i="3"/>
  <c r="S812" i="3"/>
  <c r="C812" i="3"/>
  <c r="U812" i="3"/>
  <c r="D812" i="3"/>
  <c r="G812" i="3" a="1"/>
  <c r="G812" i="3" s="1"/>
  <c r="X812" i="3"/>
  <c r="I812" i="3" a="1"/>
  <c r="I812" i="3" s="1"/>
  <c r="E812" i="3"/>
  <c r="O813" i="3" l="1"/>
  <c r="W813" i="3"/>
  <c r="H813" i="3"/>
  <c r="E813" i="3"/>
  <c r="I813" i="3" a="1"/>
  <c r="I813" i="3" s="1"/>
  <c r="C813" i="3"/>
  <c r="J813" i="3"/>
  <c r="S813" i="3"/>
  <c r="D813" i="3"/>
  <c r="X813" i="3"/>
  <c r="V813" i="3"/>
  <c r="G813" i="3" a="1"/>
  <c r="G813" i="3" s="1"/>
  <c r="B814" i="3"/>
  <c r="R813" i="3" s="1"/>
  <c r="F813" i="3" a="1"/>
  <c r="F813" i="3" s="1"/>
  <c r="P813" i="3" s="1" a="1"/>
  <c r="P813" i="3" s="1"/>
  <c r="U813" i="3"/>
  <c r="Q813" i="3" l="1"/>
  <c r="N813" i="3"/>
  <c r="T813" i="3"/>
  <c r="O814" i="3"/>
  <c r="S814" i="3"/>
  <c r="W814" i="3"/>
  <c r="D814" i="3"/>
  <c r="H814" i="3"/>
  <c r="F814" i="3" a="1"/>
  <c r="F814" i="3" s="1"/>
  <c r="Q814" i="3" s="1"/>
  <c r="V814" i="3"/>
  <c r="U814" i="3"/>
  <c r="E814" i="3"/>
  <c r="G814" i="3" a="1"/>
  <c r="G814" i="3" s="1"/>
  <c r="I814" i="3" a="1"/>
  <c r="I814" i="3" s="1"/>
  <c r="J814" i="3"/>
  <c r="B815" i="3"/>
  <c r="R814" i="3" s="1"/>
  <c r="C814" i="3"/>
  <c r="X814" i="3"/>
  <c r="N814" i="3" l="1"/>
  <c r="P814" i="3" a="1"/>
  <c r="P814" i="3" s="1"/>
  <c r="T814" i="3"/>
  <c r="O815" i="3"/>
  <c r="W815" i="3"/>
  <c r="H815" i="3"/>
  <c r="J815" i="3"/>
  <c r="S815" i="3"/>
  <c r="I815" i="3" a="1"/>
  <c r="I815" i="3" s="1"/>
  <c r="F815" i="3" a="1"/>
  <c r="F815" i="3" s="1"/>
  <c r="T815" i="3" s="1"/>
  <c r="E815" i="3"/>
  <c r="V815" i="3"/>
  <c r="G815" i="3" a="1"/>
  <c r="G815" i="3" s="1"/>
  <c r="B816" i="3"/>
  <c r="D815" i="3"/>
  <c r="X815" i="3"/>
  <c r="C815" i="3"/>
  <c r="Q815" i="3"/>
  <c r="N815" i="3"/>
  <c r="U815" i="3"/>
  <c r="O816" i="3" l="1"/>
  <c r="V816" i="3"/>
  <c r="J816" i="3"/>
  <c r="B817" i="3"/>
  <c r="T816" i="3"/>
  <c r="E816" i="3"/>
  <c r="S816" i="3"/>
  <c r="G816" i="3" a="1"/>
  <c r="G816" i="3" s="1"/>
  <c r="I816" i="3" a="1"/>
  <c r="I816" i="3" s="1"/>
  <c r="W816" i="3"/>
  <c r="H816" i="3"/>
  <c r="X816" i="3"/>
  <c r="D816" i="3"/>
  <c r="C816" i="3"/>
  <c r="F816" i="3" a="1"/>
  <c r="F816" i="3" s="1"/>
  <c r="U816" i="3" s="1"/>
  <c r="R815" i="3"/>
  <c r="P815" i="3" a="1"/>
  <c r="P815" i="3" s="1"/>
  <c r="O817" i="3" l="1"/>
  <c r="F817" i="3" a="1"/>
  <c r="F817" i="3" s="1"/>
  <c r="U817" i="3" s="1"/>
  <c r="C817" i="3"/>
  <c r="J817" i="3"/>
  <c r="W817" i="3"/>
  <c r="I817" i="3" a="1"/>
  <c r="I817" i="3" s="1"/>
  <c r="V817" i="3"/>
  <c r="E817" i="3"/>
  <c r="H817" i="3"/>
  <c r="G817" i="3" a="1"/>
  <c r="G817" i="3" s="1"/>
  <c r="B818" i="3"/>
  <c r="D817" i="3"/>
  <c r="S817" i="3"/>
  <c r="X817" i="3"/>
  <c r="Q817" i="3"/>
  <c r="N817" i="3"/>
  <c r="R816" i="3"/>
  <c r="Q816" i="3"/>
  <c r="N816" i="3"/>
  <c r="P816" i="3" a="1"/>
  <c r="P816" i="3" s="1"/>
  <c r="O818" i="3" l="1"/>
  <c r="S818" i="3"/>
  <c r="I818" i="3" a="1"/>
  <c r="I818" i="3" s="1"/>
  <c r="V818" i="3"/>
  <c r="G818" i="3" a="1"/>
  <c r="G818" i="3" s="1"/>
  <c r="C818" i="3"/>
  <c r="B819" i="3"/>
  <c r="F818" i="3" a="1"/>
  <c r="F818" i="3" s="1"/>
  <c r="P818" i="3" s="1" a="1"/>
  <c r="P818" i="3" s="1"/>
  <c r="W818" i="3"/>
  <c r="J818" i="3"/>
  <c r="E818" i="3"/>
  <c r="D818" i="3"/>
  <c r="X818" i="3"/>
  <c r="H818" i="3"/>
  <c r="Q818" i="3"/>
  <c r="T818" i="3"/>
  <c r="U818" i="3"/>
  <c r="T817" i="3"/>
  <c r="R817" i="3"/>
  <c r="P817" i="3" a="1"/>
  <c r="P817" i="3" s="1"/>
  <c r="O819" i="3" l="1"/>
  <c r="I819" i="3" a="1"/>
  <c r="I819" i="3" s="1"/>
  <c r="C819" i="3"/>
  <c r="J819" i="3"/>
  <c r="H819" i="3"/>
  <c r="F819" i="3" a="1"/>
  <c r="F819" i="3" s="1"/>
  <c r="Q819" i="3" s="1"/>
  <c r="G819" i="3" a="1"/>
  <c r="G819" i="3" s="1"/>
  <c r="T819" i="3"/>
  <c r="S819" i="3"/>
  <c r="W819" i="3"/>
  <c r="V819" i="3"/>
  <c r="B820" i="3"/>
  <c r="D819" i="3"/>
  <c r="X819" i="3"/>
  <c r="E819" i="3"/>
  <c r="U819" i="3"/>
  <c r="R818" i="3"/>
  <c r="N818" i="3"/>
  <c r="O820" i="3" l="1"/>
  <c r="G820" i="3" a="1"/>
  <c r="G820" i="3" s="1"/>
  <c r="D820" i="3"/>
  <c r="C820" i="3"/>
  <c r="X820" i="3"/>
  <c r="E820" i="3"/>
  <c r="V820" i="3"/>
  <c r="S820" i="3"/>
  <c r="I820" i="3" a="1"/>
  <c r="I820" i="3" s="1"/>
  <c r="F820" i="3" a="1"/>
  <c r="F820" i="3" s="1"/>
  <c r="U820" i="3" s="1"/>
  <c r="H820" i="3"/>
  <c r="B821" i="3"/>
  <c r="W820" i="3"/>
  <c r="J820" i="3"/>
  <c r="R819" i="3"/>
  <c r="N819" i="3"/>
  <c r="P819" i="3" a="1"/>
  <c r="P819" i="3" s="1"/>
  <c r="O821" i="3" l="1"/>
  <c r="R821" i="3"/>
  <c r="J821" i="3"/>
  <c r="H821" i="3"/>
  <c r="E821" i="3"/>
  <c r="S821" i="3"/>
  <c r="B822" i="3"/>
  <c r="C821" i="3"/>
  <c r="V821" i="3"/>
  <c r="D821" i="3"/>
  <c r="G821" i="3" a="1"/>
  <c r="G821" i="3" s="1"/>
  <c r="X821" i="3"/>
  <c r="I821" i="3" a="1"/>
  <c r="I821" i="3" s="1"/>
  <c r="W821" i="3"/>
  <c r="F821" i="3" a="1"/>
  <c r="F821" i="3" s="1"/>
  <c r="T821" i="3" s="1"/>
  <c r="N820" i="3"/>
  <c r="R820" i="3"/>
  <c r="T820" i="3"/>
  <c r="Q820" i="3"/>
  <c r="P820" i="3" a="1"/>
  <c r="P820" i="3" s="1"/>
  <c r="U821" i="3" l="1"/>
  <c r="N821" i="3"/>
  <c r="Q821" i="3"/>
  <c r="O822" i="3"/>
  <c r="B823" i="3"/>
  <c r="V822" i="3"/>
  <c r="J822" i="3"/>
  <c r="D822" i="3"/>
  <c r="N822" i="3"/>
  <c r="S822" i="3"/>
  <c r="X822" i="3"/>
  <c r="G822" i="3" a="1"/>
  <c r="G822" i="3" s="1"/>
  <c r="F822" i="3" a="1"/>
  <c r="F822" i="3" s="1"/>
  <c r="Q822" i="3" s="1"/>
  <c r="C822" i="3"/>
  <c r="W822" i="3"/>
  <c r="E822" i="3"/>
  <c r="I822" i="3" a="1"/>
  <c r="I822" i="3" s="1"/>
  <c r="H822" i="3"/>
  <c r="P821" i="3" a="1"/>
  <c r="P821" i="3" s="1"/>
  <c r="O823" i="3" l="1"/>
  <c r="W823" i="3"/>
  <c r="J823" i="3"/>
  <c r="H823" i="3"/>
  <c r="B824" i="3"/>
  <c r="R823" i="3" s="1"/>
  <c r="E823" i="3"/>
  <c r="V823" i="3"/>
  <c r="X823" i="3"/>
  <c r="C823" i="3"/>
  <c r="G823" i="3" a="1"/>
  <c r="G823" i="3" s="1"/>
  <c r="D823" i="3"/>
  <c r="S823" i="3"/>
  <c r="I823" i="3" a="1"/>
  <c r="I823" i="3" s="1"/>
  <c r="F823" i="3" a="1"/>
  <c r="F823" i="3" s="1"/>
  <c r="T823" i="3" s="1"/>
  <c r="Q823" i="3"/>
  <c r="N823" i="3"/>
  <c r="U823" i="3"/>
  <c r="P822" i="3" a="1"/>
  <c r="P822" i="3" s="1"/>
  <c r="T822" i="3"/>
  <c r="R822" i="3"/>
  <c r="U822" i="3"/>
  <c r="O824" i="3" l="1"/>
  <c r="G824" i="3" a="1"/>
  <c r="G824" i="3" s="1"/>
  <c r="B825" i="3"/>
  <c r="X824" i="3"/>
  <c r="D824" i="3"/>
  <c r="E824" i="3"/>
  <c r="I824" i="3" a="1"/>
  <c r="I824" i="3" s="1"/>
  <c r="C824" i="3"/>
  <c r="S824" i="3"/>
  <c r="F824" i="3" a="1"/>
  <c r="F824" i="3" s="1"/>
  <c r="U824" i="3" s="1"/>
  <c r="V824" i="3"/>
  <c r="W824" i="3"/>
  <c r="H824" i="3"/>
  <c r="J824" i="3"/>
  <c r="P823" i="3" a="1"/>
  <c r="P823" i="3" s="1"/>
  <c r="O825" i="3" l="1"/>
  <c r="E825" i="3"/>
  <c r="H825" i="3"/>
  <c r="G825" i="3" a="1"/>
  <c r="G825" i="3" s="1"/>
  <c r="B826" i="3"/>
  <c r="I825" i="3" a="1"/>
  <c r="I825" i="3" s="1"/>
  <c r="C825" i="3"/>
  <c r="Q825" i="3"/>
  <c r="D825" i="3"/>
  <c r="S825" i="3"/>
  <c r="X825" i="3"/>
  <c r="F825" i="3" a="1"/>
  <c r="F825" i="3" s="1"/>
  <c r="U825" i="3" s="1"/>
  <c r="V825" i="3"/>
  <c r="W825" i="3"/>
  <c r="J825" i="3"/>
  <c r="T824" i="3"/>
  <c r="N824" i="3"/>
  <c r="R824" i="3"/>
  <c r="Q824" i="3"/>
  <c r="P824" i="3" a="1"/>
  <c r="P824" i="3" s="1"/>
  <c r="O826" i="3" l="1"/>
  <c r="D826" i="3"/>
  <c r="W826" i="3"/>
  <c r="J826" i="3"/>
  <c r="X826" i="3"/>
  <c r="C826" i="3"/>
  <c r="S826" i="3"/>
  <c r="I826" i="3" a="1"/>
  <c r="I826" i="3" s="1"/>
  <c r="E826" i="3"/>
  <c r="F826" i="3" a="1"/>
  <c r="F826" i="3" s="1"/>
  <c r="T826" i="3" s="1"/>
  <c r="H826" i="3"/>
  <c r="V826" i="3"/>
  <c r="B827" i="3"/>
  <c r="R826" i="3" s="1"/>
  <c r="G826" i="3" a="1"/>
  <c r="G826" i="3" s="1"/>
  <c r="N825" i="3"/>
  <c r="R825" i="3"/>
  <c r="T825" i="3"/>
  <c r="P825" i="3" a="1"/>
  <c r="P825" i="3" s="1"/>
  <c r="N826" i="3" l="1"/>
  <c r="U826" i="3"/>
  <c r="Q826" i="3"/>
  <c r="O827" i="3"/>
  <c r="R827" i="3"/>
  <c r="W827" i="3"/>
  <c r="I827" i="3" a="1"/>
  <c r="I827" i="3" s="1"/>
  <c r="C827" i="3"/>
  <c r="J827" i="3"/>
  <c r="H827" i="3"/>
  <c r="E827" i="3"/>
  <c r="G827" i="3" a="1"/>
  <c r="G827" i="3" s="1"/>
  <c r="V827" i="3"/>
  <c r="D827" i="3"/>
  <c r="X827" i="3"/>
  <c r="S827" i="3"/>
  <c r="B828" i="3"/>
  <c r="F827" i="3" a="1"/>
  <c r="F827" i="3" s="1"/>
  <c r="T827" i="3" s="1"/>
  <c r="Q827" i="3"/>
  <c r="N827" i="3"/>
  <c r="P826" i="3" a="1"/>
  <c r="P826" i="3" s="1"/>
  <c r="P827" i="3" l="1" a="1"/>
  <c r="P827" i="3" s="1"/>
  <c r="U827" i="3"/>
  <c r="O828" i="3"/>
  <c r="X828" i="3"/>
  <c r="S828" i="3"/>
  <c r="I828" i="3" a="1"/>
  <c r="I828" i="3" s="1"/>
  <c r="W828" i="3"/>
  <c r="J828" i="3"/>
  <c r="H828" i="3"/>
  <c r="V828" i="3"/>
  <c r="G828" i="3" a="1"/>
  <c r="G828" i="3" s="1"/>
  <c r="C828" i="3"/>
  <c r="F828" i="3" a="1"/>
  <c r="F828" i="3" s="1"/>
  <c r="U828" i="3" s="1"/>
  <c r="D828" i="3"/>
  <c r="E828" i="3"/>
  <c r="B829" i="3"/>
  <c r="R828" i="3" s="1"/>
  <c r="N828" i="3"/>
  <c r="Q828" i="3"/>
  <c r="T828" i="3" l="1"/>
  <c r="O829" i="3"/>
  <c r="R829" i="3"/>
  <c r="E829" i="3"/>
  <c r="H829" i="3"/>
  <c r="Q829" i="3"/>
  <c r="V829" i="3"/>
  <c r="B830" i="3"/>
  <c r="F829" i="3" a="1"/>
  <c r="F829" i="3" s="1"/>
  <c r="U829" i="3" s="1"/>
  <c r="J829" i="3"/>
  <c r="W829" i="3"/>
  <c r="G829" i="3" a="1"/>
  <c r="G829" i="3" s="1"/>
  <c r="D829" i="3"/>
  <c r="S829" i="3"/>
  <c r="X829" i="3"/>
  <c r="C829" i="3"/>
  <c r="I829" i="3" a="1"/>
  <c r="I829" i="3" s="1"/>
  <c r="T829" i="3"/>
  <c r="N829" i="3"/>
  <c r="P828" i="3" a="1"/>
  <c r="P828" i="3" s="1"/>
  <c r="P829" i="3" l="1" a="1"/>
  <c r="P829" i="3" s="1"/>
  <c r="O830" i="3"/>
  <c r="E830" i="3"/>
  <c r="V830" i="3"/>
  <c r="B831" i="3"/>
  <c r="D830" i="3"/>
  <c r="G830" i="3" a="1"/>
  <c r="G830" i="3" s="1"/>
  <c r="J830" i="3"/>
  <c r="X830" i="3"/>
  <c r="F830" i="3" a="1"/>
  <c r="F830" i="3" s="1"/>
  <c r="T830" i="3" s="1"/>
  <c r="W830" i="3"/>
  <c r="S830" i="3"/>
  <c r="I830" i="3" a="1"/>
  <c r="I830" i="3" s="1"/>
  <c r="C830" i="3"/>
  <c r="H830" i="3"/>
  <c r="O831" i="3" l="1"/>
  <c r="X831" i="3"/>
  <c r="S831" i="3"/>
  <c r="F831" i="3" a="1"/>
  <c r="F831" i="3" s="1"/>
  <c r="U831" i="3" s="1"/>
  <c r="E831" i="3"/>
  <c r="I831" i="3" a="1"/>
  <c r="I831" i="3" s="1"/>
  <c r="C831" i="3"/>
  <c r="J831" i="3"/>
  <c r="B832" i="3"/>
  <c r="G831" i="3" a="1"/>
  <c r="G831" i="3" s="1"/>
  <c r="D831" i="3"/>
  <c r="H831" i="3"/>
  <c r="W831" i="3"/>
  <c r="V831" i="3"/>
  <c r="R830" i="3"/>
  <c r="U830" i="3"/>
  <c r="Q830" i="3"/>
  <c r="P830" i="3" a="1"/>
  <c r="P830" i="3" s="1"/>
  <c r="N830" i="3"/>
  <c r="O832" i="3" l="1"/>
  <c r="E832" i="3"/>
  <c r="G832" i="3" a="1"/>
  <c r="G832" i="3" s="1"/>
  <c r="X832" i="3"/>
  <c r="T832" i="3"/>
  <c r="D832" i="3"/>
  <c r="C832" i="3"/>
  <c r="B833" i="3"/>
  <c r="V832" i="3"/>
  <c r="S832" i="3"/>
  <c r="H832" i="3"/>
  <c r="I832" i="3" a="1"/>
  <c r="I832" i="3" s="1"/>
  <c r="F832" i="3" a="1"/>
  <c r="F832" i="3" s="1"/>
  <c r="U832" i="3" s="1"/>
  <c r="J832" i="3"/>
  <c r="W832" i="3"/>
  <c r="T831" i="3"/>
  <c r="Q831" i="3"/>
  <c r="R831" i="3"/>
  <c r="N831" i="3"/>
  <c r="P831" i="3" a="1"/>
  <c r="P831" i="3" s="1"/>
  <c r="O833" i="3" l="1"/>
  <c r="G833" i="3" a="1"/>
  <c r="G833" i="3" s="1"/>
  <c r="B834" i="3"/>
  <c r="S833" i="3"/>
  <c r="V833" i="3"/>
  <c r="J833" i="3"/>
  <c r="C833" i="3"/>
  <c r="H833" i="3"/>
  <c r="D833" i="3"/>
  <c r="X833" i="3"/>
  <c r="I833" i="3" a="1"/>
  <c r="I833" i="3" s="1"/>
  <c r="F833" i="3" a="1"/>
  <c r="F833" i="3" s="1"/>
  <c r="U833" i="3" s="1"/>
  <c r="W833" i="3"/>
  <c r="N833" i="3"/>
  <c r="E833" i="3"/>
  <c r="N832" i="3"/>
  <c r="R832" i="3"/>
  <c r="Q832" i="3"/>
  <c r="P832" i="3" a="1"/>
  <c r="P832" i="3" s="1"/>
  <c r="O834" i="3" l="1"/>
  <c r="B835" i="3"/>
  <c r="G834" i="3" a="1"/>
  <c r="G834" i="3" s="1"/>
  <c r="D834" i="3"/>
  <c r="X834" i="3"/>
  <c r="W834" i="3"/>
  <c r="H834" i="3"/>
  <c r="E834" i="3"/>
  <c r="C834" i="3"/>
  <c r="J834" i="3"/>
  <c r="S834" i="3"/>
  <c r="I834" i="3" a="1"/>
  <c r="I834" i="3" s="1"/>
  <c r="F834" i="3" a="1"/>
  <c r="F834" i="3" s="1"/>
  <c r="T834" i="3" s="1"/>
  <c r="V834" i="3"/>
  <c r="N834" i="3"/>
  <c r="U834" i="3"/>
  <c r="Q834" i="3"/>
  <c r="R833" i="3"/>
  <c r="Q833" i="3"/>
  <c r="T833" i="3"/>
  <c r="P833" i="3" a="1"/>
  <c r="P833" i="3" s="1"/>
  <c r="O835" i="3" l="1"/>
  <c r="W835" i="3"/>
  <c r="S835" i="3"/>
  <c r="C835" i="3"/>
  <c r="J835" i="3"/>
  <c r="H835" i="3"/>
  <c r="V835" i="3"/>
  <c r="B836" i="3"/>
  <c r="R835" i="3" s="1"/>
  <c r="X835" i="3"/>
  <c r="F835" i="3" a="1"/>
  <c r="F835" i="3" s="1"/>
  <c r="T835" i="3" s="1"/>
  <c r="E835" i="3"/>
  <c r="G835" i="3" a="1"/>
  <c r="G835" i="3" s="1"/>
  <c r="D835" i="3"/>
  <c r="I835" i="3" a="1"/>
  <c r="I835" i="3" s="1"/>
  <c r="R834" i="3"/>
  <c r="P834" i="3" a="1"/>
  <c r="P834" i="3" s="1"/>
  <c r="U835" i="3" l="1"/>
  <c r="Q835" i="3"/>
  <c r="N835" i="3"/>
  <c r="O836" i="3"/>
  <c r="R836" i="3"/>
  <c r="H836" i="3"/>
  <c r="E836" i="3"/>
  <c r="I836" i="3" a="1"/>
  <c r="I836" i="3" s="1"/>
  <c r="J836" i="3"/>
  <c r="V836" i="3"/>
  <c r="B837" i="3"/>
  <c r="G836" i="3" a="1"/>
  <c r="G836" i="3" s="1"/>
  <c r="D836" i="3"/>
  <c r="X836" i="3"/>
  <c r="S836" i="3"/>
  <c r="C836" i="3"/>
  <c r="F836" i="3" a="1"/>
  <c r="F836" i="3" s="1"/>
  <c r="Q836" i="3" s="1"/>
  <c r="W836" i="3"/>
  <c r="T836" i="3"/>
  <c r="N836" i="3"/>
  <c r="U836" i="3"/>
  <c r="P835" i="3" a="1"/>
  <c r="P835" i="3" s="1"/>
  <c r="O837" i="3" l="1"/>
  <c r="F837" i="3" a="1"/>
  <c r="F837" i="3" s="1"/>
  <c r="T837" i="3" s="1"/>
  <c r="W837" i="3"/>
  <c r="C837" i="3"/>
  <c r="J837" i="3"/>
  <c r="H837" i="3"/>
  <c r="D837" i="3"/>
  <c r="V837" i="3"/>
  <c r="E837" i="3"/>
  <c r="B838" i="3"/>
  <c r="I837" i="3" a="1"/>
  <c r="I837" i="3" s="1"/>
  <c r="X837" i="3"/>
  <c r="S837" i="3"/>
  <c r="G837" i="3" a="1"/>
  <c r="G837" i="3" s="1"/>
  <c r="Q837" i="3"/>
  <c r="U837" i="3"/>
  <c r="P836" i="3" a="1"/>
  <c r="P836" i="3" s="1"/>
  <c r="O838" i="3" l="1"/>
  <c r="X838" i="3"/>
  <c r="I838" i="3" a="1"/>
  <c r="I838" i="3" s="1"/>
  <c r="C838" i="3"/>
  <c r="W838" i="3"/>
  <c r="V838" i="3"/>
  <c r="S838" i="3"/>
  <c r="F838" i="3" a="1"/>
  <c r="F838" i="3" s="1"/>
  <c r="T838" i="3" s="1"/>
  <c r="B839" i="3"/>
  <c r="G838" i="3" a="1"/>
  <c r="G838" i="3" s="1"/>
  <c r="J838" i="3"/>
  <c r="H838" i="3"/>
  <c r="E838" i="3"/>
  <c r="D838" i="3"/>
  <c r="U838" i="3"/>
  <c r="N838" i="3"/>
  <c r="R837" i="3"/>
  <c r="N837" i="3"/>
  <c r="P837" i="3" a="1"/>
  <c r="P837" i="3" s="1"/>
  <c r="O839" i="3" l="1"/>
  <c r="C839" i="3"/>
  <c r="F839" i="3" a="1"/>
  <c r="F839" i="3" s="1"/>
  <c r="U839" i="3" s="1"/>
  <c r="X839" i="3"/>
  <c r="I839" i="3" a="1"/>
  <c r="I839" i="3" s="1"/>
  <c r="J839" i="3"/>
  <c r="W839" i="3"/>
  <c r="B840" i="3"/>
  <c r="E839" i="3"/>
  <c r="H839" i="3"/>
  <c r="V839" i="3"/>
  <c r="Q839" i="3"/>
  <c r="D839" i="3"/>
  <c r="G839" i="3" a="1"/>
  <c r="G839" i="3" s="1"/>
  <c r="S839" i="3"/>
  <c r="N839" i="3"/>
  <c r="R838" i="3"/>
  <c r="Q838" i="3"/>
  <c r="P838" i="3" a="1"/>
  <c r="P838" i="3" s="1"/>
  <c r="T839" i="3" l="1"/>
  <c r="O840" i="3"/>
  <c r="R840" i="3"/>
  <c r="G840" i="3" a="1"/>
  <c r="G840" i="3" s="1"/>
  <c r="D840" i="3"/>
  <c r="B841" i="3"/>
  <c r="X840" i="3"/>
  <c r="S840" i="3"/>
  <c r="I840" i="3" a="1"/>
  <c r="I840" i="3" s="1"/>
  <c r="F840" i="3" a="1"/>
  <c r="F840" i="3" s="1"/>
  <c r="U840" i="3" s="1"/>
  <c r="C840" i="3"/>
  <c r="J840" i="3"/>
  <c r="H840" i="3"/>
  <c r="V840" i="3"/>
  <c r="W840" i="3"/>
  <c r="E840" i="3"/>
  <c r="R839" i="3"/>
  <c r="P839" i="3" a="1"/>
  <c r="P839" i="3" s="1"/>
  <c r="N840" i="3" l="1"/>
  <c r="P840" i="3" a="1"/>
  <c r="P840" i="3" s="1"/>
  <c r="T840" i="3"/>
  <c r="Q840" i="3"/>
  <c r="O841" i="3"/>
  <c r="R841" i="3"/>
  <c r="S841" i="3"/>
  <c r="I841" i="3" a="1"/>
  <c r="I841" i="3" s="1"/>
  <c r="C841" i="3"/>
  <c r="W841" i="3"/>
  <c r="D841" i="3"/>
  <c r="F841" i="3" a="1"/>
  <c r="F841" i="3" s="1"/>
  <c r="U841" i="3" s="1"/>
  <c r="V841" i="3"/>
  <c r="X841" i="3"/>
  <c r="J841" i="3"/>
  <c r="H841" i="3"/>
  <c r="E841" i="3"/>
  <c r="B842" i="3"/>
  <c r="G841" i="3" a="1"/>
  <c r="G841" i="3" s="1"/>
  <c r="N841" i="3"/>
  <c r="Q841" i="3"/>
  <c r="P841" i="3" l="1" a="1"/>
  <c r="P841" i="3" s="1"/>
  <c r="O842" i="3"/>
  <c r="J842" i="3"/>
  <c r="H842" i="3"/>
  <c r="X842" i="3"/>
  <c r="G842" i="3" a="1"/>
  <c r="G842" i="3" s="1"/>
  <c r="C842" i="3"/>
  <c r="W842" i="3"/>
  <c r="E842" i="3"/>
  <c r="V842" i="3"/>
  <c r="B843" i="3"/>
  <c r="R842" i="3" s="1"/>
  <c r="D842" i="3"/>
  <c r="S842" i="3"/>
  <c r="I842" i="3" a="1"/>
  <c r="I842" i="3" s="1"/>
  <c r="F842" i="3" a="1"/>
  <c r="F842" i="3" s="1"/>
  <c r="T842" i="3" s="1"/>
  <c r="T841" i="3"/>
  <c r="N842" i="3" l="1"/>
  <c r="O843" i="3"/>
  <c r="C843" i="3"/>
  <c r="S843" i="3"/>
  <c r="W843" i="3"/>
  <c r="F843" i="3" a="1"/>
  <c r="F843" i="3" s="1"/>
  <c r="N843" i="3" s="1"/>
  <c r="J843" i="3"/>
  <c r="H843" i="3"/>
  <c r="V843" i="3"/>
  <c r="U843" i="3"/>
  <c r="E843" i="3"/>
  <c r="G843" i="3" a="1"/>
  <c r="G843" i="3" s="1"/>
  <c r="I843" i="3" a="1"/>
  <c r="I843" i="3" s="1"/>
  <c r="B844" i="3"/>
  <c r="R843" i="3" s="1"/>
  <c r="D843" i="3"/>
  <c r="X843" i="3"/>
  <c r="T843" i="3"/>
  <c r="Q843" i="3"/>
  <c r="U842" i="3"/>
  <c r="P842" i="3" a="1"/>
  <c r="P842" i="3" s="1"/>
  <c r="Q842" i="3"/>
  <c r="O844" i="3" l="1"/>
  <c r="X844" i="3"/>
  <c r="D844" i="3"/>
  <c r="S844" i="3"/>
  <c r="H844" i="3"/>
  <c r="V844" i="3"/>
  <c r="Q844" i="3"/>
  <c r="I844" i="3" a="1"/>
  <c r="I844" i="3" s="1"/>
  <c r="J844" i="3"/>
  <c r="B845" i="3"/>
  <c r="C844" i="3"/>
  <c r="W844" i="3"/>
  <c r="F844" i="3" a="1"/>
  <c r="F844" i="3" s="1"/>
  <c r="N844" i="3" s="1"/>
  <c r="E844" i="3"/>
  <c r="U844" i="3"/>
  <c r="G844" i="3" a="1"/>
  <c r="G844" i="3" s="1"/>
  <c r="T844" i="3"/>
  <c r="P843" i="3" a="1"/>
  <c r="P843" i="3" s="1"/>
  <c r="O845" i="3" l="1"/>
  <c r="F845" i="3" a="1"/>
  <c r="F845" i="3" s="1"/>
  <c r="T845" i="3" s="1"/>
  <c r="W845" i="3"/>
  <c r="J845" i="3"/>
  <c r="E845" i="3"/>
  <c r="G845" i="3" a="1"/>
  <c r="G845" i="3" s="1"/>
  <c r="H845" i="3"/>
  <c r="B846" i="3"/>
  <c r="D845" i="3"/>
  <c r="S845" i="3"/>
  <c r="I845" i="3" a="1"/>
  <c r="I845" i="3" s="1"/>
  <c r="V845" i="3"/>
  <c r="X845" i="3"/>
  <c r="C845" i="3"/>
  <c r="U845" i="3"/>
  <c r="Q845" i="3"/>
  <c r="N845" i="3"/>
  <c r="R844" i="3"/>
  <c r="P844" i="3" a="1"/>
  <c r="P844" i="3" s="1"/>
  <c r="O846" i="3" l="1"/>
  <c r="C846" i="3"/>
  <c r="F846" i="3" a="1"/>
  <c r="F846" i="3" s="1"/>
  <c r="T846" i="3" s="1"/>
  <c r="W846" i="3"/>
  <c r="U846" i="3"/>
  <c r="X846" i="3"/>
  <c r="H846" i="3"/>
  <c r="J846" i="3"/>
  <c r="E846" i="3"/>
  <c r="V846" i="3"/>
  <c r="I846" i="3" a="1"/>
  <c r="I846" i="3" s="1"/>
  <c r="B847" i="3"/>
  <c r="D846" i="3"/>
  <c r="G846" i="3" a="1"/>
  <c r="G846" i="3" s="1"/>
  <c r="S846" i="3"/>
  <c r="R845" i="3"/>
  <c r="P845" i="3" a="1"/>
  <c r="P845" i="3" s="1"/>
  <c r="O847" i="3" l="1"/>
  <c r="J847" i="3"/>
  <c r="H847" i="3"/>
  <c r="E847" i="3"/>
  <c r="V847" i="3"/>
  <c r="I847" i="3" a="1"/>
  <c r="I847" i="3" s="1"/>
  <c r="B848" i="3"/>
  <c r="D847" i="3"/>
  <c r="G847" i="3" a="1"/>
  <c r="G847" i="3" s="1"/>
  <c r="F847" i="3" a="1"/>
  <c r="F847" i="3" s="1"/>
  <c r="T847" i="3" s="1"/>
  <c r="S847" i="3"/>
  <c r="X847" i="3"/>
  <c r="C847" i="3"/>
  <c r="W847" i="3"/>
  <c r="Q846" i="3"/>
  <c r="N846" i="3"/>
  <c r="R846" i="3"/>
  <c r="P846" i="3" a="1"/>
  <c r="P846" i="3" s="1"/>
  <c r="N847" i="3" l="1"/>
  <c r="O848" i="3"/>
  <c r="G848" i="3" a="1"/>
  <c r="G848" i="3" s="1"/>
  <c r="B849" i="3"/>
  <c r="X848" i="3"/>
  <c r="I848" i="3" a="1"/>
  <c r="I848" i="3" s="1"/>
  <c r="C848" i="3"/>
  <c r="V848" i="3"/>
  <c r="D848" i="3"/>
  <c r="H848" i="3"/>
  <c r="F848" i="3" a="1"/>
  <c r="F848" i="3" s="1"/>
  <c r="U848" i="3" s="1"/>
  <c r="S848" i="3"/>
  <c r="W848" i="3"/>
  <c r="J848" i="3"/>
  <c r="E848" i="3"/>
  <c r="R847" i="3"/>
  <c r="U847" i="3"/>
  <c r="Q847" i="3"/>
  <c r="P847" i="3" a="1"/>
  <c r="P847" i="3" s="1"/>
  <c r="O849" i="3" l="1"/>
  <c r="V849" i="3"/>
  <c r="J849" i="3"/>
  <c r="W849" i="3"/>
  <c r="D849" i="3"/>
  <c r="S849" i="3"/>
  <c r="C849" i="3"/>
  <c r="E849" i="3"/>
  <c r="H849" i="3"/>
  <c r="G849" i="3" a="1"/>
  <c r="G849" i="3" s="1"/>
  <c r="X849" i="3"/>
  <c r="B850" i="3"/>
  <c r="I849" i="3" a="1"/>
  <c r="I849" i="3" s="1"/>
  <c r="F849" i="3" a="1"/>
  <c r="F849" i="3" s="1"/>
  <c r="U849" i="3" s="1"/>
  <c r="T848" i="3"/>
  <c r="R848" i="3"/>
  <c r="N848" i="3"/>
  <c r="P848" i="3" a="1"/>
  <c r="P848" i="3" s="1"/>
  <c r="Q848" i="3"/>
  <c r="O850" i="3" l="1"/>
  <c r="D850" i="3"/>
  <c r="C850" i="3"/>
  <c r="W850" i="3"/>
  <c r="J850" i="3"/>
  <c r="X850" i="3"/>
  <c r="S850" i="3"/>
  <c r="I850" i="3" a="1"/>
  <c r="I850" i="3" s="1"/>
  <c r="H850" i="3"/>
  <c r="V850" i="3"/>
  <c r="F850" i="3" a="1"/>
  <c r="F850" i="3" s="1"/>
  <c r="T850" i="3" s="1"/>
  <c r="B851" i="3"/>
  <c r="G850" i="3" a="1"/>
  <c r="G850" i="3" s="1"/>
  <c r="E850" i="3"/>
  <c r="N849" i="3"/>
  <c r="R849" i="3"/>
  <c r="T849" i="3"/>
  <c r="Q849" i="3"/>
  <c r="P849" i="3" a="1"/>
  <c r="P849" i="3" s="1"/>
  <c r="O851" i="3" l="1"/>
  <c r="E851" i="3"/>
  <c r="V851" i="3"/>
  <c r="W851" i="3"/>
  <c r="B852" i="3"/>
  <c r="R851" i="3" s="1"/>
  <c r="G851" i="3" a="1"/>
  <c r="G851" i="3" s="1"/>
  <c r="D851" i="3"/>
  <c r="I851" i="3" a="1"/>
  <c r="I851" i="3" s="1"/>
  <c r="C851" i="3"/>
  <c r="X851" i="3"/>
  <c r="S851" i="3"/>
  <c r="H851" i="3"/>
  <c r="F851" i="3" a="1"/>
  <c r="F851" i="3" s="1"/>
  <c r="T851" i="3" s="1"/>
  <c r="J851" i="3"/>
  <c r="Q851" i="3"/>
  <c r="U851" i="3"/>
  <c r="N851" i="3"/>
  <c r="N850" i="3"/>
  <c r="Q850" i="3"/>
  <c r="R850" i="3"/>
  <c r="U850" i="3"/>
  <c r="P850" i="3" a="1"/>
  <c r="P850" i="3" s="1"/>
  <c r="O852" i="3" l="1"/>
  <c r="G852" i="3" a="1"/>
  <c r="G852" i="3" s="1"/>
  <c r="B853" i="3"/>
  <c r="V852" i="3"/>
  <c r="T852" i="3"/>
  <c r="Q852" i="3"/>
  <c r="J852" i="3"/>
  <c r="X852" i="3"/>
  <c r="D852" i="3"/>
  <c r="C852" i="3"/>
  <c r="I852" i="3" a="1"/>
  <c r="I852" i="3" s="1"/>
  <c r="S852" i="3"/>
  <c r="W852" i="3"/>
  <c r="F852" i="3" a="1"/>
  <c r="F852" i="3" s="1"/>
  <c r="U852" i="3" s="1"/>
  <c r="H852" i="3"/>
  <c r="E852" i="3"/>
  <c r="N852" i="3"/>
  <c r="P851" i="3" a="1"/>
  <c r="P851" i="3" s="1"/>
  <c r="O853" i="3" l="1"/>
  <c r="G853" i="3" a="1"/>
  <c r="G853" i="3" s="1"/>
  <c r="B854" i="3"/>
  <c r="C853" i="3"/>
  <c r="J853" i="3"/>
  <c r="W853" i="3"/>
  <c r="E853" i="3"/>
  <c r="S853" i="3"/>
  <c r="F853" i="3" a="1"/>
  <c r="F853" i="3" s="1"/>
  <c r="U853" i="3" s="1"/>
  <c r="D853" i="3"/>
  <c r="I853" i="3" a="1"/>
  <c r="I853" i="3" s="1"/>
  <c r="X853" i="3"/>
  <c r="V853" i="3"/>
  <c r="H853" i="3"/>
  <c r="R852" i="3"/>
  <c r="P852" i="3" a="1"/>
  <c r="P852" i="3" s="1"/>
  <c r="O854" i="3" l="1"/>
  <c r="S854" i="3"/>
  <c r="I854" i="3" a="1"/>
  <c r="I854" i="3" s="1"/>
  <c r="C854" i="3"/>
  <c r="J854" i="3"/>
  <c r="F854" i="3" a="1"/>
  <c r="F854" i="3" s="1"/>
  <c r="T854" i="3" s="1"/>
  <c r="W854" i="3"/>
  <c r="V854" i="3"/>
  <c r="D854" i="3"/>
  <c r="H854" i="3"/>
  <c r="E854" i="3"/>
  <c r="B855" i="3"/>
  <c r="G854" i="3" a="1"/>
  <c r="G854" i="3" s="1"/>
  <c r="X854" i="3"/>
  <c r="U854" i="3"/>
  <c r="Q854" i="3"/>
  <c r="N854" i="3"/>
  <c r="Q853" i="3"/>
  <c r="N853" i="3"/>
  <c r="R853" i="3"/>
  <c r="T853" i="3"/>
  <c r="P853" i="3" a="1"/>
  <c r="P853" i="3" s="1"/>
  <c r="O855" i="3" l="1"/>
  <c r="E855" i="3"/>
  <c r="V855" i="3"/>
  <c r="D855" i="3"/>
  <c r="G855" i="3" a="1"/>
  <c r="G855" i="3" s="1"/>
  <c r="X855" i="3"/>
  <c r="C855" i="3"/>
  <c r="B856" i="3"/>
  <c r="I855" i="3" a="1"/>
  <c r="I855" i="3" s="1"/>
  <c r="S855" i="3"/>
  <c r="F855" i="3" a="1"/>
  <c r="F855" i="3" s="1"/>
  <c r="T855" i="3" s="1"/>
  <c r="J855" i="3"/>
  <c r="W855" i="3"/>
  <c r="H855" i="3"/>
  <c r="R854" i="3"/>
  <c r="P854" i="3" a="1"/>
  <c r="P854" i="3" s="1"/>
  <c r="O856" i="3" l="1"/>
  <c r="G856" i="3" a="1"/>
  <c r="G856" i="3" s="1"/>
  <c r="H856" i="3"/>
  <c r="V856" i="3"/>
  <c r="D856" i="3"/>
  <c r="X856" i="3"/>
  <c r="S856" i="3"/>
  <c r="I856" i="3" a="1"/>
  <c r="I856" i="3" s="1"/>
  <c r="C856" i="3"/>
  <c r="F856" i="3" a="1"/>
  <c r="F856" i="3" s="1"/>
  <c r="U856" i="3" s="1"/>
  <c r="W856" i="3"/>
  <c r="J856" i="3"/>
  <c r="E856" i="3"/>
  <c r="B857" i="3"/>
  <c r="R856" i="3" s="1"/>
  <c r="Q855" i="3"/>
  <c r="R855" i="3"/>
  <c r="N855" i="3"/>
  <c r="U855" i="3"/>
  <c r="P855" i="3" a="1"/>
  <c r="P855" i="3" s="1"/>
  <c r="Q856" i="3" l="1"/>
  <c r="N856" i="3"/>
  <c r="T856" i="3"/>
  <c r="P857" i="3" a="1"/>
  <c r="P857" i="3" s="1"/>
  <c r="O857" i="3"/>
  <c r="R857" i="3"/>
  <c r="I857" i="3" a="1"/>
  <c r="I857" i="3" s="1"/>
  <c r="F857" i="3" a="1"/>
  <c r="F857" i="3" s="1"/>
  <c r="U857" i="3" s="1"/>
  <c r="E857" i="3"/>
  <c r="H857" i="3"/>
  <c r="B858" i="3"/>
  <c r="D857" i="3"/>
  <c r="C857" i="3"/>
  <c r="V857" i="3"/>
  <c r="T857" i="3"/>
  <c r="J857" i="3"/>
  <c r="W857" i="3"/>
  <c r="G857" i="3" a="1"/>
  <c r="G857" i="3" s="1"/>
  <c r="S857" i="3"/>
  <c r="Q857" i="3"/>
  <c r="X857" i="3"/>
  <c r="N857" i="3"/>
  <c r="P856" i="3" a="1"/>
  <c r="P856" i="3" s="1"/>
  <c r="O858" i="3" l="1"/>
  <c r="E858" i="3"/>
  <c r="V858" i="3"/>
  <c r="B859" i="3"/>
  <c r="R858" i="3" s="1"/>
  <c r="D858" i="3"/>
  <c r="I858" i="3" a="1"/>
  <c r="I858" i="3" s="1"/>
  <c r="G858" i="3" a="1"/>
  <c r="G858" i="3" s="1"/>
  <c r="X858" i="3"/>
  <c r="C858" i="3"/>
  <c r="F858" i="3" a="1"/>
  <c r="F858" i="3" s="1"/>
  <c r="T858" i="3" s="1"/>
  <c r="S858" i="3"/>
  <c r="J858" i="3"/>
  <c r="W858" i="3"/>
  <c r="H858" i="3"/>
  <c r="N858" i="3" l="1"/>
  <c r="Q858" i="3"/>
  <c r="U858" i="3"/>
  <c r="O859" i="3"/>
  <c r="R859" i="3"/>
  <c r="D859" i="3"/>
  <c r="G859" i="3" a="1"/>
  <c r="G859" i="3" s="1"/>
  <c r="X859" i="3"/>
  <c r="I859" i="3" a="1"/>
  <c r="I859" i="3" s="1"/>
  <c r="H859" i="3"/>
  <c r="C859" i="3"/>
  <c r="S859" i="3"/>
  <c r="B860" i="3"/>
  <c r="W859" i="3"/>
  <c r="J859" i="3"/>
  <c r="F859" i="3" a="1"/>
  <c r="F859" i="3" s="1"/>
  <c r="Q859" i="3" s="1"/>
  <c r="E859" i="3"/>
  <c r="V859" i="3"/>
  <c r="U859" i="3"/>
  <c r="P858" i="3" a="1"/>
  <c r="P858" i="3" s="1"/>
  <c r="N859" i="3" l="1"/>
  <c r="P859" i="3" a="1"/>
  <c r="P859" i="3" s="1"/>
  <c r="T859" i="3"/>
  <c r="O860" i="3"/>
  <c r="R860" i="3"/>
  <c r="G860" i="3" a="1"/>
  <c r="G860" i="3" s="1"/>
  <c r="D860" i="3"/>
  <c r="C860" i="3"/>
  <c r="W860" i="3"/>
  <c r="V860" i="3"/>
  <c r="X860" i="3"/>
  <c r="S860" i="3"/>
  <c r="F860" i="3" a="1"/>
  <c r="F860" i="3" s="1"/>
  <c r="U860" i="3" s="1"/>
  <c r="J860" i="3"/>
  <c r="I860" i="3" a="1"/>
  <c r="I860" i="3" s="1"/>
  <c r="E860" i="3"/>
  <c r="B861" i="3"/>
  <c r="H860" i="3"/>
  <c r="Q860" i="3" l="1"/>
  <c r="T860" i="3"/>
  <c r="O861" i="3"/>
  <c r="T861" i="3"/>
  <c r="Q861" i="3"/>
  <c r="D861" i="3"/>
  <c r="X861" i="3"/>
  <c r="V861" i="3"/>
  <c r="H861" i="3"/>
  <c r="B862" i="3"/>
  <c r="S861" i="3"/>
  <c r="J861" i="3"/>
  <c r="W861" i="3"/>
  <c r="I861" i="3" a="1"/>
  <c r="I861" i="3" s="1"/>
  <c r="F861" i="3" a="1"/>
  <c r="F861" i="3" s="1"/>
  <c r="U861" i="3" s="1"/>
  <c r="C861" i="3"/>
  <c r="G861" i="3" a="1"/>
  <c r="G861" i="3" s="1"/>
  <c r="E861" i="3"/>
  <c r="N861" i="3"/>
  <c r="P860" i="3" a="1"/>
  <c r="P860" i="3" s="1"/>
  <c r="N860" i="3"/>
  <c r="O862" i="3" l="1"/>
  <c r="X862" i="3"/>
  <c r="F862" i="3" a="1"/>
  <c r="F862" i="3" s="1"/>
  <c r="T862" i="3" s="1"/>
  <c r="S862" i="3"/>
  <c r="I862" i="3" a="1"/>
  <c r="I862" i="3" s="1"/>
  <c r="W862" i="3"/>
  <c r="J862" i="3"/>
  <c r="B863" i="3"/>
  <c r="D862" i="3"/>
  <c r="C862" i="3"/>
  <c r="H862" i="3"/>
  <c r="E862" i="3"/>
  <c r="G862" i="3" a="1"/>
  <c r="G862" i="3" s="1"/>
  <c r="V862" i="3"/>
  <c r="R861" i="3"/>
  <c r="P861" i="3" a="1"/>
  <c r="P861" i="3" s="1"/>
  <c r="U862" i="3" l="1"/>
  <c r="O863" i="3"/>
  <c r="Q863" i="3"/>
  <c r="N863" i="3"/>
  <c r="D863" i="3"/>
  <c r="G863" i="3" a="1"/>
  <c r="G863" i="3" s="1"/>
  <c r="F863" i="3" a="1"/>
  <c r="F863" i="3" s="1"/>
  <c r="U863" i="3" s="1"/>
  <c r="V863" i="3"/>
  <c r="W863" i="3"/>
  <c r="X863" i="3"/>
  <c r="S863" i="3"/>
  <c r="C863" i="3"/>
  <c r="I863" i="3" a="1"/>
  <c r="I863" i="3" s="1"/>
  <c r="H863" i="3"/>
  <c r="J863" i="3"/>
  <c r="E863" i="3"/>
  <c r="B864" i="3"/>
  <c r="R863" i="3" s="1"/>
  <c r="T863" i="3"/>
  <c r="N862" i="3"/>
  <c r="R862" i="3"/>
  <c r="Q862" i="3"/>
  <c r="P862" i="3" a="1"/>
  <c r="P862" i="3" s="1"/>
  <c r="O864" i="3" l="1"/>
  <c r="X864" i="3"/>
  <c r="S864" i="3"/>
  <c r="J864" i="3"/>
  <c r="I864" i="3" a="1"/>
  <c r="I864" i="3" s="1"/>
  <c r="W864" i="3"/>
  <c r="V864" i="3"/>
  <c r="B865" i="3"/>
  <c r="G864" i="3" a="1"/>
  <c r="G864" i="3" s="1"/>
  <c r="C864" i="3"/>
  <c r="F864" i="3" a="1"/>
  <c r="F864" i="3" s="1"/>
  <c r="U864" i="3" s="1"/>
  <c r="H864" i="3"/>
  <c r="E864" i="3"/>
  <c r="D864" i="3"/>
  <c r="P863" i="3" a="1"/>
  <c r="P863" i="3" s="1"/>
  <c r="O865" i="3" l="1"/>
  <c r="C865" i="3"/>
  <c r="F865" i="3" a="1"/>
  <c r="F865" i="3" s="1"/>
  <c r="T865" i="3" s="1"/>
  <c r="W865" i="3"/>
  <c r="X865" i="3"/>
  <c r="S865" i="3"/>
  <c r="J865" i="3"/>
  <c r="H865" i="3"/>
  <c r="V865" i="3"/>
  <c r="E865" i="3"/>
  <c r="B866" i="3"/>
  <c r="G865" i="3" a="1"/>
  <c r="G865" i="3" s="1"/>
  <c r="I865" i="3" a="1"/>
  <c r="I865" i="3" s="1"/>
  <c r="D865" i="3"/>
  <c r="R864" i="3"/>
  <c r="Q864" i="3"/>
  <c r="T864" i="3"/>
  <c r="N864" i="3"/>
  <c r="P864" i="3" a="1"/>
  <c r="P864" i="3" s="1"/>
  <c r="O866" i="3" l="1"/>
  <c r="R866" i="3"/>
  <c r="B867" i="3"/>
  <c r="G866" i="3" a="1"/>
  <c r="G866" i="3" s="1"/>
  <c r="I866" i="3" a="1"/>
  <c r="I866" i="3" s="1"/>
  <c r="W866" i="3"/>
  <c r="D866" i="3"/>
  <c r="X866" i="3"/>
  <c r="S866" i="3"/>
  <c r="C866" i="3"/>
  <c r="J866" i="3"/>
  <c r="E866" i="3"/>
  <c r="H866" i="3"/>
  <c r="V866" i="3"/>
  <c r="F866" i="3" a="1"/>
  <c r="F866" i="3" s="1"/>
  <c r="P866" i="3" s="1" a="1"/>
  <c r="P866" i="3" s="1"/>
  <c r="T866" i="3"/>
  <c r="U866" i="3"/>
  <c r="Q866" i="3"/>
  <c r="N866" i="3"/>
  <c r="N865" i="3"/>
  <c r="U865" i="3"/>
  <c r="R865" i="3"/>
  <c r="Q865" i="3"/>
  <c r="P865" i="3" a="1"/>
  <c r="P865" i="3" s="1"/>
  <c r="O867" i="3" l="1"/>
  <c r="W867" i="3"/>
  <c r="V867" i="3"/>
  <c r="J867" i="3"/>
  <c r="H867" i="3"/>
  <c r="F867" i="3" a="1"/>
  <c r="F867" i="3" s="1"/>
  <c r="Q867" i="3" s="1"/>
  <c r="B868" i="3"/>
  <c r="R867" i="3" s="1"/>
  <c r="D867" i="3"/>
  <c r="E867" i="3"/>
  <c r="N867" i="3"/>
  <c r="G867" i="3" a="1"/>
  <c r="G867" i="3" s="1"/>
  <c r="T867" i="3"/>
  <c r="C867" i="3"/>
  <c r="I867" i="3" a="1"/>
  <c r="I867" i="3" s="1"/>
  <c r="X867" i="3"/>
  <c r="S867" i="3"/>
  <c r="U867" i="3"/>
  <c r="O868" i="3" l="1"/>
  <c r="E868" i="3"/>
  <c r="G868" i="3" a="1"/>
  <c r="G868" i="3" s="1"/>
  <c r="X868" i="3"/>
  <c r="S868" i="3"/>
  <c r="F868" i="3" a="1"/>
  <c r="F868" i="3" s="1"/>
  <c r="U868" i="3" s="1"/>
  <c r="J868" i="3"/>
  <c r="V868" i="3"/>
  <c r="I868" i="3" a="1"/>
  <c r="I868" i="3" s="1"/>
  <c r="C868" i="3"/>
  <c r="W868" i="3"/>
  <c r="D868" i="3"/>
  <c r="H868" i="3"/>
  <c r="B869" i="3"/>
  <c r="R868" i="3" s="1"/>
  <c r="N868" i="3"/>
  <c r="P867" i="3" a="1"/>
  <c r="P867" i="3" s="1"/>
  <c r="Q868" i="3" l="1"/>
  <c r="T868" i="3"/>
  <c r="O869" i="3"/>
  <c r="S869" i="3"/>
  <c r="I869" i="3" a="1"/>
  <c r="I869" i="3" s="1"/>
  <c r="C869" i="3"/>
  <c r="F869" i="3" a="1"/>
  <c r="F869" i="3" s="1"/>
  <c r="T869" i="3" s="1"/>
  <c r="H869" i="3"/>
  <c r="E869" i="3"/>
  <c r="D869" i="3"/>
  <c r="V869" i="3"/>
  <c r="W869" i="3"/>
  <c r="J869" i="3"/>
  <c r="B870" i="3"/>
  <c r="R869" i="3" s="1"/>
  <c r="X869" i="3"/>
  <c r="G869" i="3" a="1"/>
  <c r="G869" i="3" s="1"/>
  <c r="Q869" i="3"/>
  <c r="P868" i="3" a="1"/>
  <c r="P868" i="3" s="1"/>
  <c r="N869" i="3" l="1"/>
  <c r="P869" i="3" a="1"/>
  <c r="P869" i="3" s="1"/>
  <c r="O870" i="3"/>
  <c r="B871" i="3"/>
  <c r="G870" i="3" a="1"/>
  <c r="G870" i="3" s="1"/>
  <c r="X870" i="3"/>
  <c r="H870" i="3"/>
  <c r="E870" i="3"/>
  <c r="V870" i="3"/>
  <c r="D870" i="3"/>
  <c r="J870" i="3"/>
  <c r="F870" i="3" a="1"/>
  <c r="F870" i="3" s="1"/>
  <c r="Q870" i="3" s="1"/>
  <c r="S870" i="3"/>
  <c r="I870" i="3" a="1"/>
  <c r="I870" i="3" s="1"/>
  <c r="C870" i="3"/>
  <c r="W870" i="3"/>
  <c r="U870" i="3"/>
  <c r="U869" i="3"/>
  <c r="O871" i="3" l="1"/>
  <c r="I871" i="3" a="1"/>
  <c r="I871" i="3" s="1"/>
  <c r="D871" i="3"/>
  <c r="C871" i="3"/>
  <c r="S871" i="3"/>
  <c r="H871" i="3"/>
  <c r="F871" i="3" a="1"/>
  <c r="F871" i="3" s="1"/>
  <c r="Q871" i="3" s="1"/>
  <c r="E871" i="3"/>
  <c r="G871" i="3" a="1"/>
  <c r="G871" i="3" s="1"/>
  <c r="W871" i="3"/>
  <c r="J871" i="3"/>
  <c r="V871" i="3"/>
  <c r="B872" i="3"/>
  <c r="R871" i="3" s="1"/>
  <c r="N871" i="3"/>
  <c r="X871" i="3"/>
  <c r="T871" i="3"/>
  <c r="U871" i="3"/>
  <c r="T870" i="3"/>
  <c r="N870" i="3"/>
  <c r="P870" i="3" a="1"/>
  <c r="P870" i="3" s="1"/>
  <c r="R870" i="3"/>
  <c r="O872" i="3" l="1"/>
  <c r="G872" i="3" a="1"/>
  <c r="G872" i="3" s="1"/>
  <c r="D872" i="3"/>
  <c r="S872" i="3"/>
  <c r="H872" i="3"/>
  <c r="V872" i="3"/>
  <c r="X872" i="3"/>
  <c r="F872" i="3" a="1"/>
  <c r="F872" i="3" s="1"/>
  <c r="U872" i="3" s="1"/>
  <c r="B873" i="3"/>
  <c r="I872" i="3" a="1"/>
  <c r="I872" i="3" s="1"/>
  <c r="C872" i="3"/>
  <c r="W872" i="3"/>
  <c r="E872" i="3"/>
  <c r="J872" i="3"/>
  <c r="T872" i="3"/>
  <c r="N872" i="3"/>
  <c r="P871" i="3" a="1"/>
  <c r="P871" i="3" s="1"/>
  <c r="O873" i="3" l="1"/>
  <c r="R873" i="3"/>
  <c r="X873" i="3"/>
  <c r="I873" i="3" a="1"/>
  <c r="I873" i="3" s="1"/>
  <c r="C873" i="3"/>
  <c r="W873" i="3"/>
  <c r="J873" i="3"/>
  <c r="H873" i="3"/>
  <c r="E873" i="3"/>
  <c r="S873" i="3"/>
  <c r="F873" i="3" a="1"/>
  <c r="F873" i="3" s="1"/>
  <c r="Q873" i="3" s="1"/>
  <c r="D873" i="3"/>
  <c r="V873" i="3"/>
  <c r="B874" i="3"/>
  <c r="G873" i="3" a="1"/>
  <c r="G873" i="3" s="1"/>
  <c r="R872" i="3"/>
  <c r="Q872" i="3"/>
  <c r="P872" i="3" a="1"/>
  <c r="P872" i="3" s="1"/>
  <c r="N873" i="3" l="1"/>
  <c r="U873" i="3"/>
  <c r="T873" i="3"/>
  <c r="P874" i="3" a="1"/>
  <c r="P874" i="3" s="1"/>
  <c r="O874" i="3"/>
  <c r="I874" i="3" a="1"/>
  <c r="I874" i="3" s="1"/>
  <c r="F874" i="3" a="1"/>
  <c r="F874" i="3" s="1"/>
  <c r="C874" i="3"/>
  <c r="H874" i="3"/>
  <c r="Q874" i="3"/>
  <c r="J874" i="3"/>
  <c r="W874" i="3"/>
  <c r="V874" i="3"/>
  <c r="D874" i="3"/>
  <c r="S874" i="3"/>
  <c r="G874" i="3" a="1"/>
  <c r="G874" i="3" s="1"/>
  <c r="E874" i="3"/>
  <c r="B875" i="3"/>
  <c r="R874" i="3" s="1"/>
  <c r="T874" i="3"/>
  <c r="U874" i="3"/>
  <c r="N874" i="3"/>
  <c r="X874" i="3"/>
  <c r="P873" i="3" a="1"/>
  <c r="P873" i="3" s="1"/>
  <c r="O875" i="3" l="1"/>
  <c r="I875" i="3" a="1"/>
  <c r="I875" i="3" s="1"/>
  <c r="S875" i="3"/>
  <c r="C875" i="3"/>
  <c r="N875" i="3"/>
  <c r="W875" i="3"/>
  <c r="F875" i="3" a="1"/>
  <c r="F875" i="3" s="1"/>
  <c r="T875" i="3" s="1"/>
  <c r="B876" i="3"/>
  <c r="J875" i="3"/>
  <c r="H875" i="3"/>
  <c r="E875" i="3"/>
  <c r="V875" i="3"/>
  <c r="G875" i="3" a="1"/>
  <c r="G875" i="3" s="1"/>
  <c r="D875" i="3"/>
  <c r="X875" i="3"/>
  <c r="Q875" i="3"/>
  <c r="U875" i="3"/>
  <c r="O876" i="3" l="1"/>
  <c r="I876" i="3" a="1"/>
  <c r="I876" i="3" s="1"/>
  <c r="S876" i="3"/>
  <c r="C876" i="3"/>
  <c r="F876" i="3" a="1"/>
  <c r="F876" i="3" s="1"/>
  <c r="U876" i="3" s="1"/>
  <c r="V876" i="3"/>
  <c r="E876" i="3"/>
  <c r="B877" i="3"/>
  <c r="R876" i="3" s="1"/>
  <c r="X876" i="3"/>
  <c r="W876" i="3"/>
  <c r="H876" i="3"/>
  <c r="J876" i="3"/>
  <c r="G876" i="3" a="1"/>
  <c r="G876" i="3" s="1"/>
  <c r="D876" i="3"/>
  <c r="R875" i="3"/>
  <c r="P875" i="3" a="1"/>
  <c r="P875" i="3" s="1"/>
  <c r="N876" i="3" l="1"/>
  <c r="T876" i="3"/>
  <c r="Q876" i="3"/>
  <c r="P877" i="3" a="1"/>
  <c r="P877" i="3" s="1"/>
  <c r="O877" i="3"/>
  <c r="R877" i="3"/>
  <c r="N877" i="3"/>
  <c r="E877" i="3"/>
  <c r="H877" i="3"/>
  <c r="B878" i="3"/>
  <c r="F877" i="3" a="1"/>
  <c r="F877" i="3" s="1"/>
  <c r="U877" i="3" s="1"/>
  <c r="G877" i="3" a="1"/>
  <c r="G877" i="3" s="1"/>
  <c r="C877" i="3"/>
  <c r="V877" i="3"/>
  <c r="J877" i="3"/>
  <c r="T877" i="3"/>
  <c r="S877" i="3"/>
  <c r="X877" i="3"/>
  <c r="I877" i="3" a="1"/>
  <c r="I877" i="3" s="1"/>
  <c r="D877" i="3"/>
  <c r="W877" i="3"/>
  <c r="P876" i="3" a="1"/>
  <c r="P876" i="3" s="1"/>
  <c r="O878" i="3" l="1"/>
  <c r="X878" i="3"/>
  <c r="S878" i="3"/>
  <c r="I878" i="3" a="1"/>
  <c r="I878" i="3" s="1"/>
  <c r="C878" i="3"/>
  <c r="F878" i="3" a="1"/>
  <c r="F878" i="3" s="1"/>
  <c r="T878" i="3" s="1"/>
  <c r="W878" i="3"/>
  <c r="J878" i="3"/>
  <c r="V878" i="3"/>
  <c r="B879" i="3"/>
  <c r="E878" i="3"/>
  <c r="H878" i="3"/>
  <c r="G878" i="3" a="1"/>
  <c r="G878" i="3" s="1"/>
  <c r="D878" i="3"/>
  <c r="Q878" i="3"/>
  <c r="N878" i="3"/>
  <c r="U878" i="3"/>
  <c r="Q877" i="3"/>
  <c r="O879" i="3" l="1"/>
  <c r="D879" i="3"/>
  <c r="X879" i="3"/>
  <c r="W879" i="3"/>
  <c r="E879" i="3"/>
  <c r="B880" i="3"/>
  <c r="R879" i="3" s="1"/>
  <c r="S879" i="3"/>
  <c r="F879" i="3" a="1"/>
  <c r="F879" i="3" s="1"/>
  <c r="U879" i="3" s="1"/>
  <c r="J879" i="3"/>
  <c r="H879" i="3"/>
  <c r="I879" i="3" a="1"/>
  <c r="I879" i="3" s="1"/>
  <c r="C879" i="3"/>
  <c r="V879" i="3"/>
  <c r="G879" i="3" a="1"/>
  <c r="G879" i="3" s="1"/>
  <c r="R878" i="3"/>
  <c r="P878" i="3" a="1"/>
  <c r="P878" i="3" s="1"/>
  <c r="N879" i="3" l="1"/>
  <c r="T879" i="3"/>
  <c r="Q879" i="3"/>
  <c r="O880" i="3"/>
  <c r="P880" i="3" a="1"/>
  <c r="P880" i="3" s="1"/>
  <c r="V880" i="3"/>
  <c r="E880" i="3"/>
  <c r="G880" i="3" a="1"/>
  <c r="G880" i="3" s="1"/>
  <c r="F880" i="3" a="1"/>
  <c r="F880" i="3" s="1"/>
  <c r="U880" i="3" s="1"/>
  <c r="B881" i="3"/>
  <c r="R880" i="3" s="1"/>
  <c r="H880" i="3"/>
  <c r="T880" i="3"/>
  <c r="Q880" i="3"/>
  <c r="X880" i="3"/>
  <c r="D880" i="3"/>
  <c r="I880" i="3" a="1"/>
  <c r="I880" i="3" s="1"/>
  <c r="S880" i="3"/>
  <c r="W880" i="3"/>
  <c r="C880" i="3"/>
  <c r="J880" i="3"/>
  <c r="N880" i="3"/>
  <c r="P879" i="3" a="1"/>
  <c r="P879" i="3" s="1"/>
  <c r="O881" i="3" l="1"/>
  <c r="Q881" i="3"/>
  <c r="S881" i="3"/>
  <c r="X881" i="3"/>
  <c r="I881" i="3" a="1"/>
  <c r="I881" i="3" s="1"/>
  <c r="F881" i="3" a="1"/>
  <c r="F881" i="3" s="1"/>
  <c r="U881" i="3" s="1"/>
  <c r="D881" i="3"/>
  <c r="J881" i="3"/>
  <c r="G881" i="3" a="1"/>
  <c r="G881" i="3" s="1"/>
  <c r="W881" i="3"/>
  <c r="E881" i="3"/>
  <c r="C881" i="3"/>
  <c r="V881" i="3"/>
  <c r="H881" i="3"/>
  <c r="B882" i="3"/>
  <c r="N881" i="3"/>
  <c r="O882" i="3" l="1"/>
  <c r="X882" i="3"/>
  <c r="S882" i="3"/>
  <c r="I882" i="3" a="1"/>
  <c r="I882" i="3" s="1"/>
  <c r="C882" i="3"/>
  <c r="V882" i="3"/>
  <c r="D882" i="3"/>
  <c r="F882" i="3" a="1"/>
  <c r="F882" i="3" s="1"/>
  <c r="T882" i="3" s="1"/>
  <c r="W882" i="3"/>
  <c r="J882" i="3"/>
  <c r="H882" i="3"/>
  <c r="E882" i="3"/>
  <c r="B883" i="3"/>
  <c r="R882" i="3" s="1"/>
  <c r="G882" i="3" a="1"/>
  <c r="G882" i="3" s="1"/>
  <c r="N882" i="3"/>
  <c r="Q882" i="3"/>
  <c r="T881" i="3"/>
  <c r="R881" i="3"/>
  <c r="P881" i="3" a="1"/>
  <c r="P881" i="3" s="1"/>
  <c r="U882" i="3" l="1"/>
  <c r="O883" i="3"/>
  <c r="R883" i="3"/>
  <c r="I883" i="3" a="1"/>
  <c r="I883" i="3" s="1"/>
  <c r="C883" i="3"/>
  <c r="F883" i="3" a="1"/>
  <c r="F883" i="3" s="1"/>
  <c r="N883" i="3" s="1"/>
  <c r="J883" i="3"/>
  <c r="V883" i="3"/>
  <c r="W883" i="3"/>
  <c r="H883" i="3"/>
  <c r="S883" i="3"/>
  <c r="E883" i="3"/>
  <c r="D883" i="3"/>
  <c r="X883" i="3"/>
  <c r="B884" i="3"/>
  <c r="G883" i="3" a="1"/>
  <c r="G883" i="3" s="1"/>
  <c r="P882" i="3" a="1"/>
  <c r="P882" i="3" s="1"/>
  <c r="T883" i="3" l="1"/>
  <c r="Q883" i="3"/>
  <c r="P883" i="3" a="1"/>
  <c r="P883" i="3" s="1"/>
  <c r="U883" i="3"/>
  <c r="O884" i="3"/>
  <c r="R884" i="3"/>
  <c r="I884" i="3" a="1"/>
  <c r="I884" i="3" s="1"/>
  <c r="D884" i="3"/>
  <c r="F884" i="3" a="1"/>
  <c r="F884" i="3" s="1"/>
  <c r="T884" i="3" s="1"/>
  <c r="J884" i="3"/>
  <c r="E884" i="3"/>
  <c r="X884" i="3"/>
  <c r="C884" i="3"/>
  <c r="W884" i="3"/>
  <c r="S884" i="3"/>
  <c r="H884" i="3"/>
  <c r="V884" i="3"/>
  <c r="G884" i="3" a="1"/>
  <c r="G884" i="3" s="1"/>
  <c r="B885" i="3"/>
  <c r="P884" i="3" l="1" a="1"/>
  <c r="P884" i="3" s="1"/>
  <c r="U884" i="3"/>
  <c r="N884" i="3"/>
  <c r="Q884" i="3"/>
  <c r="O885" i="3"/>
  <c r="R885" i="3"/>
  <c r="G885" i="3" a="1"/>
  <c r="G885" i="3" s="1"/>
  <c r="B886" i="3"/>
  <c r="S885" i="3"/>
  <c r="C885" i="3"/>
  <c r="J885" i="3"/>
  <c r="D885" i="3"/>
  <c r="X885" i="3"/>
  <c r="V885" i="3"/>
  <c r="H885" i="3"/>
  <c r="I885" i="3" a="1"/>
  <c r="I885" i="3" s="1"/>
  <c r="F885" i="3" a="1"/>
  <c r="F885" i="3" s="1"/>
  <c r="U885" i="3" s="1"/>
  <c r="E885" i="3"/>
  <c r="W885" i="3"/>
  <c r="P885" i="3" l="1" a="1"/>
  <c r="P885" i="3" s="1"/>
  <c r="T885" i="3"/>
  <c r="Q885" i="3"/>
  <c r="N885" i="3"/>
  <c r="O886" i="3"/>
  <c r="P886" i="3" a="1"/>
  <c r="P886" i="3" s="1"/>
  <c r="B887" i="3"/>
  <c r="G886" i="3" a="1"/>
  <c r="G886" i="3" s="1"/>
  <c r="C886" i="3"/>
  <c r="D886" i="3"/>
  <c r="X886" i="3"/>
  <c r="S886" i="3"/>
  <c r="I886" i="3" a="1"/>
  <c r="I886" i="3" s="1"/>
  <c r="F886" i="3" a="1"/>
  <c r="F886" i="3" s="1"/>
  <c r="T886" i="3" s="1"/>
  <c r="W886" i="3"/>
  <c r="H886" i="3"/>
  <c r="E886" i="3"/>
  <c r="J886" i="3"/>
  <c r="V886" i="3"/>
  <c r="Q886" i="3"/>
  <c r="N886" i="3"/>
  <c r="U886" i="3"/>
  <c r="O887" i="3" l="1"/>
  <c r="C887" i="3"/>
  <c r="F887" i="3" a="1"/>
  <c r="F887" i="3" s="1"/>
  <c r="U887" i="3" s="1"/>
  <c r="W887" i="3"/>
  <c r="X887" i="3"/>
  <c r="J887" i="3"/>
  <c r="D887" i="3"/>
  <c r="E887" i="3"/>
  <c r="H887" i="3"/>
  <c r="G887" i="3" a="1"/>
  <c r="G887" i="3" s="1"/>
  <c r="S887" i="3"/>
  <c r="B888" i="3"/>
  <c r="R887" i="3" s="1"/>
  <c r="V887" i="3"/>
  <c r="I887" i="3" a="1"/>
  <c r="I887" i="3" s="1"/>
  <c r="N887" i="3"/>
  <c r="R886" i="3"/>
  <c r="T887" i="3" l="1"/>
  <c r="O888" i="3"/>
  <c r="I888" i="3" a="1"/>
  <c r="I888" i="3" s="1"/>
  <c r="F888" i="3" a="1"/>
  <c r="F888" i="3" s="1"/>
  <c r="U888" i="3" s="1"/>
  <c r="J888" i="3"/>
  <c r="S888" i="3"/>
  <c r="C888" i="3"/>
  <c r="W888" i="3"/>
  <c r="H888" i="3"/>
  <c r="V888" i="3"/>
  <c r="X888" i="3"/>
  <c r="E888" i="3"/>
  <c r="B889" i="3"/>
  <c r="R888" i="3" s="1"/>
  <c r="D888" i="3"/>
  <c r="G888" i="3" a="1"/>
  <c r="G888" i="3" s="1"/>
  <c r="Q887" i="3"/>
  <c r="P887" i="3" a="1"/>
  <c r="P887" i="3" s="1"/>
  <c r="Q888" i="3" l="1"/>
  <c r="T888" i="3"/>
  <c r="O889" i="3"/>
  <c r="F889" i="3" a="1"/>
  <c r="F889" i="3" s="1"/>
  <c r="U889" i="3" s="1"/>
  <c r="C889" i="3"/>
  <c r="J889" i="3"/>
  <c r="V889" i="3"/>
  <c r="H889" i="3"/>
  <c r="I889" i="3" a="1"/>
  <c r="I889" i="3" s="1"/>
  <c r="W889" i="3"/>
  <c r="E889" i="3"/>
  <c r="G889" i="3" a="1"/>
  <c r="G889" i="3" s="1"/>
  <c r="B890" i="3"/>
  <c r="D889" i="3"/>
  <c r="X889" i="3"/>
  <c r="S889" i="3"/>
  <c r="N889" i="3"/>
  <c r="N888" i="3"/>
  <c r="P888" i="3" a="1"/>
  <c r="P888" i="3" s="1"/>
  <c r="O890" i="3" l="1"/>
  <c r="C890" i="3"/>
  <c r="F890" i="3" a="1"/>
  <c r="F890" i="3" s="1"/>
  <c r="P890" i="3" s="1" a="1"/>
  <c r="P890" i="3" s="1"/>
  <c r="W890" i="3"/>
  <c r="H890" i="3"/>
  <c r="E890" i="3"/>
  <c r="V890" i="3"/>
  <c r="I890" i="3" a="1"/>
  <c r="I890" i="3" s="1"/>
  <c r="J890" i="3"/>
  <c r="X890" i="3"/>
  <c r="S890" i="3"/>
  <c r="G890" i="3" a="1"/>
  <c r="G890" i="3" s="1"/>
  <c r="D890" i="3"/>
  <c r="B891" i="3"/>
  <c r="R890" i="3" s="1"/>
  <c r="U890" i="3"/>
  <c r="Q890" i="3"/>
  <c r="T889" i="3"/>
  <c r="R889" i="3"/>
  <c r="P889" i="3" a="1"/>
  <c r="P889" i="3" s="1"/>
  <c r="Q889" i="3"/>
  <c r="T890" i="3" l="1"/>
  <c r="N890" i="3"/>
  <c r="O891" i="3"/>
  <c r="F891" i="3" a="1"/>
  <c r="F891" i="3" s="1"/>
  <c r="P891" i="3" s="1" a="1"/>
  <c r="P891" i="3" s="1"/>
  <c r="J891" i="3"/>
  <c r="E891" i="3"/>
  <c r="H891" i="3"/>
  <c r="G891" i="3" a="1"/>
  <c r="G891" i="3" s="1"/>
  <c r="S891" i="3"/>
  <c r="X891" i="3"/>
  <c r="T891" i="3"/>
  <c r="I891" i="3" a="1"/>
  <c r="I891" i="3" s="1"/>
  <c r="W891" i="3"/>
  <c r="D891" i="3"/>
  <c r="V891" i="3"/>
  <c r="C891" i="3"/>
  <c r="B892" i="3"/>
  <c r="N891" i="3"/>
  <c r="U891" i="3"/>
  <c r="Q891" i="3"/>
  <c r="O892" i="3" l="1"/>
  <c r="H892" i="3"/>
  <c r="V892" i="3"/>
  <c r="G892" i="3" a="1"/>
  <c r="G892" i="3" s="1"/>
  <c r="E892" i="3"/>
  <c r="J892" i="3"/>
  <c r="S892" i="3"/>
  <c r="C892" i="3"/>
  <c r="F892" i="3" a="1"/>
  <c r="F892" i="3" s="1"/>
  <c r="Q892" i="3" s="1"/>
  <c r="D892" i="3"/>
  <c r="X892" i="3"/>
  <c r="I892" i="3" a="1"/>
  <c r="I892" i="3" s="1"/>
  <c r="B893" i="3"/>
  <c r="R892" i="3" s="1"/>
  <c r="W892" i="3"/>
  <c r="R891" i="3"/>
  <c r="T892" i="3" l="1"/>
  <c r="N892" i="3"/>
  <c r="U892" i="3"/>
  <c r="O893" i="3"/>
  <c r="G893" i="3" a="1"/>
  <c r="G893" i="3" s="1"/>
  <c r="F893" i="3" a="1"/>
  <c r="F893" i="3" s="1"/>
  <c r="Q893" i="3" s="1"/>
  <c r="I893" i="3" a="1"/>
  <c r="I893" i="3" s="1"/>
  <c r="W893" i="3"/>
  <c r="S893" i="3"/>
  <c r="J893" i="3"/>
  <c r="H893" i="3"/>
  <c r="B894" i="3"/>
  <c r="X893" i="3"/>
  <c r="E893" i="3"/>
  <c r="C893" i="3"/>
  <c r="D893" i="3"/>
  <c r="V893" i="3"/>
  <c r="T893" i="3"/>
  <c r="N893" i="3"/>
  <c r="U893" i="3"/>
  <c r="P892" i="3" a="1"/>
  <c r="P892" i="3" s="1"/>
  <c r="O894" i="3" l="1"/>
  <c r="F894" i="3" a="1"/>
  <c r="F894" i="3" s="1"/>
  <c r="P894" i="3" s="1" a="1"/>
  <c r="P894" i="3" s="1"/>
  <c r="V894" i="3"/>
  <c r="W894" i="3"/>
  <c r="B895" i="3"/>
  <c r="R894" i="3" s="1"/>
  <c r="T894" i="3"/>
  <c r="D894" i="3"/>
  <c r="C894" i="3"/>
  <c r="H894" i="3"/>
  <c r="E894" i="3"/>
  <c r="X894" i="3"/>
  <c r="U894" i="3"/>
  <c r="G894" i="3" a="1"/>
  <c r="G894" i="3" s="1"/>
  <c r="I894" i="3" a="1"/>
  <c r="I894" i="3" s="1"/>
  <c r="J894" i="3"/>
  <c r="S894" i="3"/>
  <c r="R893" i="3"/>
  <c r="P893" i="3" a="1"/>
  <c r="P893" i="3" s="1"/>
  <c r="Q894" i="3" l="1"/>
  <c r="N894" i="3"/>
  <c r="O895" i="3"/>
  <c r="H895" i="3"/>
  <c r="X895" i="3"/>
  <c r="G895" i="3" a="1"/>
  <c r="G895" i="3" s="1"/>
  <c r="E895" i="3"/>
  <c r="C895" i="3"/>
  <c r="J895" i="3"/>
  <c r="I895" i="3" a="1"/>
  <c r="I895" i="3" s="1"/>
  <c r="W895" i="3"/>
  <c r="S895" i="3"/>
  <c r="F895" i="3" a="1"/>
  <c r="F895" i="3" s="1"/>
  <c r="U895" i="3" s="1"/>
  <c r="B896" i="3"/>
  <c r="R895" i="3" s="1"/>
  <c r="D895" i="3"/>
  <c r="V895" i="3"/>
  <c r="N895" i="3" l="1"/>
  <c r="Q895" i="3"/>
  <c r="P895" i="3" a="1"/>
  <c r="P895" i="3" s="1"/>
  <c r="T895" i="3"/>
  <c r="O896" i="3"/>
  <c r="F896" i="3" a="1"/>
  <c r="F896" i="3" s="1"/>
  <c r="U896" i="3" s="1"/>
  <c r="X896" i="3"/>
  <c r="G896" i="3" a="1"/>
  <c r="G896" i="3" s="1"/>
  <c r="B897" i="3"/>
  <c r="I896" i="3" a="1"/>
  <c r="I896" i="3" s="1"/>
  <c r="V896" i="3"/>
  <c r="E896" i="3"/>
  <c r="C896" i="3"/>
  <c r="S896" i="3"/>
  <c r="D896" i="3"/>
  <c r="H896" i="3"/>
  <c r="W896" i="3"/>
  <c r="J896" i="3"/>
  <c r="T896" i="3" l="1"/>
  <c r="O897" i="3"/>
  <c r="B898" i="3"/>
  <c r="I897" i="3" a="1"/>
  <c r="I897" i="3" s="1"/>
  <c r="G897" i="3" a="1"/>
  <c r="G897" i="3" s="1"/>
  <c r="S897" i="3"/>
  <c r="D897" i="3"/>
  <c r="J897" i="3"/>
  <c r="W897" i="3"/>
  <c r="C897" i="3"/>
  <c r="F897" i="3" a="1"/>
  <c r="F897" i="3" s="1"/>
  <c r="N897" i="3" s="1"/>
  <c r="X897" i="3"/>
  <c r="H897" i="3"/>
  <c r="V897" i="3"/>
  <c r="E897" i="3"/>
  <c r="P896" i="3" a="1"/>
  <c r="P896" i="3" s="1"/>
  <c r="R896" i="3"/>
  <c r="N896" i="3"/>
  <c r="Q896" i="3"/>
  <c r="O898" i="3" l="1"/>
  <c r="J898" i="3"/>
  <c r="V898" i="3"/>
  <c r="D898" i="3"/>
  <c r="F898" i="3" a="1"/>
  <c r="F898" i="3" s="1"/>
  <c r="U898" i="3" s="1"/>
  <c r="X898" i="3"/>
  <c r="B899" i="3"/>
  <c r="R898" i="3" s="1"/>
  <c r="I898" i="3" a="1"/>
  <c r="I898" i="3" s="1"/>
  <c r="W898" i="3"/>
  <c r="C898" i="3"/>
  <c r="S898" i="3"/>
  <c r="H898" i="3"/>
  <c r="E898" i="3"/>
  <c r="G898" i="3" a="1"/>
  <c r="G898" i="3" s="1"/>
  <c r="R897" i="3"/>
  <c r="U897" i="3"/>
  <c r="T897" i="3"/>
  <c r="Q897" i="3"/>
  <c r="P897" i="3" a="1"/>
  <c r="P897" i="3" s="1"/>
  <c r="T898" i="3" l="1"/>
  <c r="N898" i="3"/>
  <c r="O899" i="3"/>
  <c r="R899" i="3"/>
  <c r="W899" i="3"/>
  <c r="H899" i="3"/>
  <c r="I899" i="3" a="1"/>
  <c r="I899" i="3" s="1"/>
  <c r="V899" i="3"/>
  <c r="G899" i="3" a="1"/>
  <c r="G899" i="3" s="1"/>
  <c r="J899" i="3"/>
  <c r="S899" i="3"/>
  <c r="X899" i="3"/>
  <c r="F899" i="3" a="1"/>
  <c r="F899" i="3" s="1"/>
  <c r="Q899" i="3" s="1"/>
  <c r="B900" i="3"/>
  <c r="E899" i="3"/>
  <c r="C899" i="3"/>
  <c r="D899" i="3"/>
  <c r="Q898" i="3"/>
  <c r="P898" i="3" a="1"/>
  <c r="P898" i="3" s="1"/>
  <c r="U899" i="3" l="1"/>
  <c r="T899" i="3"/>
  <c r="N899" i="3"/>
  <c r="P899" i="3" a="1"/>
  <c r="P899" i="3" s="1"/>
  <c r="P900" i="3" a="1"/>
  <c r="P900" i="3" s="1"/>
  <c r="O900" i="3"/>
  <c r="W900" i="3"/>
  <c r="V900" i="3"/>
  <c r="F900" i="3" a="1"/>
  <c r="F900" i="3" s="1"/>
  <c r="Q900" i="3" s="1"/>
  <c r="D900" i="3"/>
  <c r="H900" i="3"/>
  <c r="E900" i="3"/>
  <c r="S900" i="3"/>
  <c r="C900" i="3"/>
  <c r="I900" i="3" a="1"/>
  <c r="I900" i="3" s="1"/>
  <c r="G900" i="3" a="1"/>
  <c r="G900" i="3" s="1"/>
  <c r="J900" i="3"/>
  <c r="X900" i="3"/>
  <c r="B901" i="3"/>
  <c r="R900" i="3" s="1"/>
  <c r="T900" i="3"/>
  <c r="N900" i="3"/>
  <c r="O901" i="3" l="1"/>
  <c r="R901" i="3"/>
  <c r="W901" i="3"/>
  <c r="V901" i="3"/>
  <c r="J901" i="3"/>
  <c r="H901" i="3"/>
  <c r="T901" i="3"/>
  <c r="B902" i="3"/>
  <c r="D901" i="3"/>
  <c r="I901" i="3" a="1"/>
  <c r="I901" i="3" s="1"/>
  <c r="U901" i="3"/>
  <c r="E901" i="3"/>
  <c r="N901" i="3"/>
  <c r="C901" i="3"/>
  <c r="X901" i="3"/>
  <c r="F901" i="3" a="1"/>
  <c r="F901" i="3" s="1"/>
  <c r="Q901" i="3" s="1"/>
  <c r="G901" i="3" a="1"/>
  <c r="G901" i="3" s="1"/>
  <c r="S901" i="3"/>
  <c r="U900" i="3"/>
  <c r="O902" i="3" l="1"/>
  <c r="W902" i="3"/>
  <c r="B903" i="3"/>
  <c r="T902" i="3"/>
  <c r="X902" i="3"/>
  <c r="I902" i="3" a="1"/>
  <c r="I902" i="3" s="1"/>
  <c r="H902" i="3"/>
  <c r="E902" i="3"/>
  <c r="D902" i="3"/>
  <c r="C902" i="3"/>
  <c r="J902" i="3"/>
  <c r="S902" i="3"/>
  <c r="V902" i="3"/>
  <c r="F902" i="3" a="1"/>
  <c r="F902" i="3" s="1"/>
  <c r="P902" i="3" s="1" a="1"/>
  <c r="P902" i="3" s="1"/>
  <c r="G902" i="3" a="1"/>
  <c r="G902" i="3" s="1"/>
  <c r="P901" i="3" a="1"/>
  <c r="P901" i="3" s="1"/>
  <c r="O903" i="3" l="1"/>
  <c r="G903" i="3" a="1"/>
  <c r="G903" i="3" s="1"/>
  <c r="E903" i="3"/>
  <c r="J903" i="3"/>
  <c r="B904" i="3"/>
  <c r="X903" i="3"/>
  <c r="I903" i="3" a="1"/>
  <c r="I903" i="3" s="1"/>
  <c r="W903" i="3"/>
  <c r="S903" i="3"/>
  <c r="C903" i="3"/>
  <c r="F903" i="3" a="1"/>
  <c r="F903" i="3" s="1"/>
  <c r="U903" i="3" s="1"/>
  <c r="D903" i="3"/>
  <c r="V903" i="3"/>
  <c r="H903" i="3"/>
  <c r="N902" i="3"/>
  <c r="U902" i="3"/>
  <c r="Q902" i="3"/>
  <c r="R902" i="3"/>
  <c r="O904" i="3" l="1"/>
  <c r="G904" i="3" a="1"/>
  <c r="G904" i="3" s="1"/>
  <c r="X904" i="3"/>
  <c r="S904" i="3"/>
  <c r="B905" i="3"/>
  <c r="R904" i="3" s="1"/>
  <c r="C904" i="3"/>
  <c r="I904" i="3" a="1"/>
  <c r="I904" i="3" s="1"/>
  <c r="F904" i="3" a="1"/>
  <c r="F904" i="3" s="1"/>
  <c r="Q904" i="3" s="1"/>
  <c r="D904" i="3"/>
  <c r="W904" i="3"/>
  <c r="J904" i="3"/>
  <c r="V904" i="3"/>
  <c r="E904" i="3"/>
  <c r="H904" i="3"/>
  <c r="N904" i="3"/>
  <c r="U904" i="3"/>
  <c r="T904" i="3"/>
  <c r="T903" i="3"/>
  <c r="N903" i="3"/>
  <c r="R903" i="3"/>
  <c r="Q903" i="3"/>
  <c r="P903" i="3" a="1"/>
  <c r="P903" i="3" s="1"/>
  <c r="O905" i="3" l="1"/>
  <c r="S905" i="3"/>
  <c r="E905" i="3"/>
  <c r="J905" i="3"/>
  <c r="B906" i="3"/>
  <c r="R905" i="3" s="1"/>
  <c r="C905" i="3"/>
  <c r="D905" i="3"/>
  <c r="F905" i="3" a="1"/>
  <c r="F905" i="3" s="1"/>
  <c r="Q905" i="3" s="1"/>
  <c r="W905" i="3"/>
  <c r="H905" i="3"/>
  <c r="I905" i="3" a="1"/>
  <c r="I905" i="3" s="1"/>
  <c r="G905" i="3" a="1"/>
  <c r="G905" i="3" s="1"/>
  <c r="X905" i="3"/>
  <c r="V905" i="3"/>
  <c r="P904" i="3" a="1"/>
  <c r="P904" i="3" s="1"/>
  <c r="N905" i="3" l="1"/>
  <c r="U905" i="3"/>
  <c r="T905" i="3"/>
  <c r="O906" i="3"/>
  <c r="S906" i="3"/>
  <c r="J906" i="3"/>
  <c r="W906" i="3"/>
  <c r="H906" i="3"/>
  <c r="I906" i="3" a="1"/>
  <c r="I906" i="3" s="1"/>
  <c r="F906" i="3" a="1"/>
  <c r="F906" i="3" s="1"/>
  <c r="N906" i="3" s="1"/>
  <c r="X906" i="3"/>
  <c r="B907" i="3"/>
  <c r="R906" i="3" s="1"/>
  <c r="C906" i="3"/>
  <c r="D906" i="3"/>
  <c r="E906" i="3"/>
  <c r="G906" i="3" a="1"/>
  <c r="G906" i="3" s="1"/>
  <c r="V906" i="3"/>
  <c r="U906" i="3"/>
  <c r="T906" i="3"/>
  <c r="Q906" i="3"/>
  <c r="P905" i="3" a="1"/>
  <c r="P905" i="3" s="1"/>
  <c r="P906" i="3" l="1" a="1"/>
  <c r="P906" i="3" s="1"/>
  <c r="O907" i="3"/>
  <c r="F907" i="3" a="1"/>
  <c r="F907" i="3" s="1"/>
  <c r="N907" i="3" s="1"/>
  <c r="I907" i="3" a="1"/>
  <c r="I907" i="3" s="1"/>
  <c r="D907" i="3"/>
  <c r="J907" i="3"/>
  <c r="C907" i="3"/>
  <c r="E907" i="3"/>
  <c r="X907" i="3"/>
  <c r="V907" i="3"/>
  <c r="B908" i="3"/>
  <c r="T907" i="3"/>
  <c r="S907" i="3"/>
  <c r="G907" i="3" a="1"/>
  <c r="G907" i="3" s="1"/>
  <c r="W907" i="3"/>
  <c r="H907" i="3"/>
  <c r="U907" i="3"/>
  <c r="O908" i="3" l="1"/>
  <c r="I908" i="3" a="1"/>
  <c r="I908" i="3" s="1"/>
  <c r="E908" i="3"/>
  <c r="S908" i="3"/>
  <c r="H908" i="3"/>
  <c r="B909" i="3"/>
  <c r="G908" i="3" a="1"/>
  <c r="G908" i="3" s="1"/>
  <c r="J908" i="3"/>
  <c r="C908" i="3"/>
  <c r="V908" i="3"/>
  <c r="W908" i="3"/>
  <c r="F908" i="3" a="1"/>
  <c r="F908" i="3" s="1"/>
  <c r="T908" i="3" s="1"/>
  <c r="D908" i="3"/>
  <c r="X908" i="3"/>
  <c r="R907" i="3"/>
  <c r="Q907" i="3"/>
  <c r="P907" i="3" a="1"/>
  <c r="P907" i="3" s="1"/>
  <c r="O909" i="3" l="1"/>
  <c r="H909" i="3"/>
  <c r="I909" i="3" a="1"/>
  <c r="I909" i="3" s="1"/>
  <c r="V909" i="3"/>
  <c r="J909" i="3"/>
  <c r="X909" i="3"/>
  <c r="G909" i="3" a="1"/>
  <c r="G909" i="3" s="1"/>
  <c r="B910" i="3"/>
  <c r="R909" i="3" s="1"/>
  <c r="C909" i="3"/>
  <c r="E909" i="3"/>
  <c r="S909" i="3"/>
  <c r="F909" i="3" a="1"/>
  <c r="F909" i="3" s="1"/>
  <c r="P909" i="3" s="1" a="1"/>
  <c r="P909" i="3" s="1"/>
  <c r="W909" i="3"/>
  <c r="D909" i="3"/>
  <c r="R908" i="3"/>
  <c r="N908" i="3"/>
  <c r="Q908" i="3"/>
  <c r="U908" i="3"/>
  <c r="P908" i="3" a="1"/>
  <c r="P908" i="3" s="1"/>
  <c r="U909" i="3" l="1"/>
  <c r="N909" i="3"/>
  <c r="T909" i="3"/>
  <c r="O910" i="3"/>
  <c r="C910" i="3"/>
  <c r="B911" i="3"/>
  <c r="W910" i="3"/>
  <c r="V910" i="3"/>
  <c r="D910" i="3"/>
  <c r="G910" i="3" a="1"/>
  <c r="G910" i="3" s="1"/>
  <c r="E910" i="3"/>
  <c r="H910" i="3"/>
  <c r="J910" i="3"/>
  <c r="X910" i="3"/>
  <c r="I910" i="3" a="1"/>
  <c r="I910" i="3" s="1"/>
  <c r="S910" i="3"/>
  <c r="F910" i="3" a="1"/>
  <c r="F910" i="3" s="1"/>
  <c r="U910" i="3" s="1"/>
  <c r="Q909" i="3"/>
  <c r="O911" i="3" l="1"/>
  <c r="G911" i="3" a="1"/>
  <c r="G911" i="3" s="1"/>
  <c r="D911" i="3"/>
  <c r="F911" i="3" a="1"/>
  <c r="F911" i="3" s="1"/>
  <c r="Q911" i="3" s="1"/>
  <c r="H911" i="3"/>
  <c r="X911" i="3"/>
  <c r="I911" i="3" a="1"/>
  <c r="I911" i="3" s="1"/>
  <c r="S911" i="3"/>
  <c r="W911" i="3"/>
  <c r="C911" i="3"/>
  <c r="E911" i="3"/>
  <c r="J911" i="3"/>
  <c r="V911" i="3"/>
  <c r="B912" i="3"/>
  <c r="R911" i="3" s="1"/>
  <c r="N910" i="3"/>
  <c r="R910" i="3"/>
  <c r="P910" i="3" a="1"/>
  <c r="P910" i="3" s="1"/>
  <c r="Q910" i="3"/>
  <c r="T910" i="3"/>
  <c r="N911" i="3" l="1"/>
  <c r="U911" i="3"/>
  <c r="O912" i="3"/>
  <c r="F912" i="3" a="1"/>
  <c r="F912" i="3" s="1"/>
  <c r="Q912" i="3" s="1"/>
  <c r="C912" i="3"/>
  <c r="V912" i="3"/>
  <c r="X912" i="3"/>
  <c r="J912" i="3"/>
  <c r="W912" i="3"/>
  <c r="B913" i="3"/>
  <c r="R912" i="3" s="1"/>
  <c r="G912" i="3" a="1"/>
  <c r="G912" i="3" s="1"/>
  <c r="I912" i="3" a="1"/>
  <c r="I912" i="3" s="1"/>
  <c r="E912" i="3"/>
  <c r="H912" i="3"/>
  <c r="D912" i="3"/>
  <c r="S912" i="3"/>
  <c r="T911" i="3"/>
  <c r="P911" i="3" a="1"/>
  <c r="P911" i="3" s="1"/>
  <c r="T912" i="3" l="1"/>
  <c r="U912" i="3"/>
  <c r="P912" i="3" a="1"/>
  <c r="P912" i="3" s="1"/>
  <c r="O913" i="3"/>
  <c r="R913" i="3"/>
  <c r="C913" i="3"/>
  <c r="V913" i="3"/>
  <c r="W913" i="3"/>
  <c r="F913" i="3" a="1"/>
  <c r="F913" i="3" s="1"/>
  <c r="T913" i="3" s="1"/>
  <c r="U913" i="3"/>
  <c r="J913" i="3"/>
  <c r="H913" i="3"/>
  <c r="G913" i="3" a="1"/>
  <c r="G913" i="3" s="1"/>
  <c r="E913" i="3"/>
  <c r="B914" i="3"/>
  <c r="X913" i="3"/>
  <c r="S913" i="3"/>
  <c r="D913" i="3"/>
  <c r="I913" i="3" a="1"/>
  <c r="I913" i="3" s="1"/>
  <c r="N913" i="3"/>
  <c r="Q913" i="3"/>
  <c r="N912" i="3"/>
  <c r="P913" i="3" l="1" a="1"/>
  <c r="P913" i="3" s="1"/>
  <c r="O914" i="3"/>
  <c r="X914" i="3"/>
  <c r="G914" i="3" a="1"/>
  <c r="G914" i="3" s="1"/>
  <c r="B915" i="3"/>
  <c r="V914" i="3"/>
  <c r="J914" i="3"/>
  <c r="E914" i="3"/>
  <c r="I914" i="3" a="1"/>
  <c r="I914" i="3" s="1"/>
  <c r="T914" i="3"/>
  <c r="Q914" i="3"/>
  <c r="S914" i="3"/>
  <c r="F914" i="3" a="1"/>
  <c r="F914" i="3" s="1"/>
  <c r="P914" i="3" s="1" a="1"/>
  <c r="P914" i="3" s="1"/>
  <c r="C914" i="3"/>
  <c r="D914" i="3"/>
  <c r="W914" i="3"/>
  <c r="H914" i="3"/>
  <c r="O915" i="3" l="1"/>
  <c r="J915" i="3"/>
  <c r="W915" i="3"/>
  <c r="F915" i="3" a="1"/>
  <c r="F915" i="3" s="1"/>
  <c r="U915" i="3" s="1"/>
  <c r="V915" i="3"/>
  <c r="E915" i="3"/>
  <c r="H915" i="3"/>
  <c r="S915" i="3"/>
  <c r="G915" i="3" a="1"/>
  <c r="G915" i="3" s="1"/>
  <c r="B916" i="3"/>
  <c r="D915" i="3"/>
  <c r="X915" i="3"/>
  <c r="I915" i="3" a="1"/>
  <c r="I915" i="3" s="1"/>
  <c r="C915" i="3"/>
  <c r="R914" i="3"/>
  <c r="N914" i="3"/>
  <c r="U914" i="3"/>
  <c r="O916" i="3" l="1"/>
  <c r="S916" i="3"/>
  <c r="I916" i="3" a="1"/>
  <c r="I916" i="3" s="1"/>
  <c r="C916" i="3"/>
  <c r="F916" i="3" a="1"/>
  <c r="F916" i="3" s="1"/>
  <c r="T916" i="3" s="1"/>
  <c r="W916" i="3"/>
  <c r="J916" i="3"/>
  <c r="G916" i="3" a="1"/>
  <c r="G916" i="3" s="1"/>
  <c r="H916" i="3"/>
  <c r="E916" i="3"/>
  <c r="V916" i="3"/>
  <c r="X916" i="3"/>
  <c r="B917" i="3"/>
  <c r="R916" i="3" s="1"/>
  <c r="D916" i="3"/>
  <c r="N915" i="3"/>
  <c r="Q915" i="3"/>
  <c r="T915" i="3"/>
  <c r="R915" i="3"/>
  <c r="P915" i="3" a="1"/>
  <c r="P915" i="3" s="1"/>
  <c r="Q916" i="3" l="1"/>
  <c r="N916" i="3"/>
  <c r="U916" i="3"/>
  <c r="P917" i="3" a="1"/>
  <c r="P917" i="3" s="1"/>
  <c r="O917" i="3"/>
  <c r="J917" i="3"/>
  <c r="H917" i="3"/>
  <c r="D917" i="3"/>
  <c r="S917" i="3"/>
  <c r="F917" i="3" a="1"/>
  <c r="F917" i="3" s="1"/>
  <c r="T917" i="3" s="1"/>
  <c r="E917" i="3"/>
  <c r="V917" i="3"/>
  <c r="B918" i="3"/>
  <c r="G917" i="3" a="1"/>
  <c r="G917" i="3" s="1"/>
  <c r="I917" i="3" a="1"/>
  <c r="I917" i="3" s="1"/>
  <c r="W917" i="3"/>
  <c r="X917" i="3"/>
  <c r="C917" i="3"/>
  <c r="Q917" i="3"/>
  <c r="N917" i="3"/>
  <c r="U917" i="3"/>
  <c r="P916" i="3" a="1"/>
  <c r="P916" i="3" s="1"/>
  <c r="O918" i="3" l="1"/>
  <c r="S918" i="3"/>
  <c r="W918" i="3"/>
  <c r="H918" i="3"/>
  <c r="F918" i="3" a="1"/>
  <c r="F918" i="3" s="1"/>
  <c r="U918" i="3" s="1"/>
  <c r="V918" i="3"/>
  <c r="X918" i="3"/>
  <c r="J918" i="3"/>
  <c r="D918" i="3"/>
  <c r="E918" i="3"/>
  <c r="I918" i="3" a="1"/>
  <c r="I918" i="3" s="1"/>
  <c r="G918" i="3" a="1"/>
  <c r="G918" i="3" s="1"/>
  <c r="B919" i="3"/>
  <c r="C918" i="3"/>
  <c r="R917" i="3"/>
  <c r="N918" i="3" l="1"/>
  <c r="O919" i="3"/>
  <c r="F919" i="3" a="1"/>
  <c r="F919" i="3" s="1"/>
  <c r="U919" i="3" s="1"/>
  <c r="C919" i="3"/>
  <c r="V919" i="3"/>
  <c r="J919" i="3"/>
  <c r="W919" i="3"/>
  <c r="G919" i="3" a="1"/>
  <c r="G919" i="3" s="1"/>
  <c r="E919" i="3"/>
  <c r="H919" i="3"/>
  <c r="B920" i="3"/>
  <c r="R919" i="3" s="1"/>
  <c r="T919" i="3"/>
  <c r="X919" i="3"/>
  <c r="I919" i="3" a="1"/>
  <c r="I919" i="3" s="1"/>
  <c r="D919" i="3"/>
  <c r="S919" i="3"/>
  <c r="R918" i="3"/>
  <c r="T918" i="3"/>
  <c r="Q918" i="3"/>
  <c r="P918" i="3" a="1"/>
  <c r="P918" i="3" s="1"/>
  <c r="N919" i="3" l="1"/>
  <c r="Q919" i="3"/>
  <c r="P919" i="3" a="1"/>
  <c r="P919" i="3" s="1"/>
  <c r="O920" i="3"/>
  <c r="B921" i="3"/>
  <c r="G920" i="3" a="1"/>
  <c r="G920" i="3" s="1"/>
  <c r="D920" i="3"/>
  <c r="X920" i="3"/>
  <c r="C920" i="3"/>
  <c r="W920" i="3"/>
  <c r="J920" i="3"/>
  <c r="H920" i="3"/>
  <c r="S920" i="3"/>
  <c r="F920" i="3" a="1"/>
  <c r="F920" i="3" s="1"/>
  <c r="T920" i="3" s="1"/>
  <c r="E920" i="3"/>
  <c r="I920" i="3" a="1"/>
  <c r="I920" i="3" s="1"/>
  <c r="V920" i="3"/>
  <c r="N920" i="3"/>
  <c r="U920" i="3"/>
  <c r="Q920" i="3"/>
  <c r="O921" i="3" l="1"/>
  <c r="W921" i="3"/>
  <c r="J921" i="3"/>
  <c r="H921" i="3"/>
  <c r="D921" i="3"/>
  <c r="I921" i="3" a="1"/>
  <c r="I921" i="3" s="1"/>
  <c r="C921" i="3"/>
  <c r="E921" i="3"/>
  <c r="V921" i="3"/>
  <c r="X921" i="3"/>
  <c r="B922" i="3"/>
  <c r="G921" i="3" a="1"/>
  <c r="G921" i="3" s="1"/>
  <c r="S921" i="3"/>
  <c r="F921" i="3" a="1"/>
  <c r="F921" i="3" s="1"/>
  <c r="T921" i="3" s="1"/>
  <c r="R920" i="3"/>
  <c r="P920" i="3" a="1"/>
  <c r="P920" i="3" s="1"/>
  <c r="U921" i="3" l="1"/>
  <c r="N921" i="3"/>
  <c r="O922" i="3"/>
  <c r="G922" i="3" a="1"/>
  <c r="G922" i="3" s="1"/>
  <c r="Q922" i="3"/>
  <c r="S922" i="3"/>
  <c r="I922" i="3" a="1"/>
  <c r="I922" i="3" s="1"/>
  <c r="D922" i="3"/>
  <c r="C922" i="3"/>
  <c r="J922" i="3"/>
  <c r="H922" i="3"/>
  <c r="X922" i="3"/>
  <c r="F922" i="3" a="1"/>
  <c r="F922" i="3" s="1"/>
  <c r="U922" i="3" s="1"/>
  <c r="W922" i="3"/>
  <c r="E922" i="3"/>
  <c r="B923" i="3"/>
  <c r="R922" i="3" s="1"/>
  <c r="V922" i="3"/>
  <c r="N922" i="3"/>
  <c r="T922" i="3"/>
  <c r="Q921" i="3"/>
  <c r="R921" i="3"/>
  <c r="P921" i="3" a="1"/>
  <c r="P921" i="3" s="1"/>
  <c r="O923" i="3" l="1"/>
  <c r="V923" i="3"/>
  <c r="E923" i="3"/>
  <c r="H923" i="3"/>
  <c r="G923" i="3" a="1"/>
  <c r="G923" i="3" s="1"/>
  <c r="B924" i="3"/>
  <c r="R923" i="3" s="1"/>
  <c r="X923" i="3"/>
  <c r="J923" i="3"/>
  <c r="D923" i="3"/>
  <c r="I923" i="3" a="1"/>
  <c r="I923" i="3" s="1"/>
  <c r="F923" i="3" a="1"/>
  <c r="F923" i="3" s="1"/>
  <c r="N923" i="3" s="1"/>
  <c r="S923" i="3"/>
  <c r="C923" i="3"/>
  <c r="W923" i="3"/>
  <c r="P922" i="3" a="1"/>
  <c r="P922" i="3" s="1"/>
  <c r="T923" i="3" l="1"/>
  <c r="U923" i="3"/>
  <c r="Q923" i="3"/>
  <c r="O924" i="3"/>
  <c r="R924" i="3"/>
  <c r="D924" i="3"/>
  <c r="X924" i="3"/>
  <c r="V924" i="3"/>
  <c r="S924" i="3"/>
  <c r="I924" i="3" a="1"/>
  <c r="I924" i="3" s="1"/>
  <c r="C924" i="3"/>
  <c r="F924" i="3" a="1"/>
  <c r="F924" i="3" s="1"/>
  <c r="U924" i="3" s="1"/>
  <c r="J924" i="3"/>
  <c r="H924" i="3"/>
  <c r="W924" i="3"/>
  <c r="B925" i="3"/>
  <c r="E924" i="3"/>
  <c r="G924" i="3" a="1"/>
  <c r="G924" i="3" s="1"/>
  <c r="P923" i="3" a="1"/>
  <c r="P923" i="3" s="1"/>
  <c r="T924" i="3" l="1"/>
  <c r="P924" i="3" a="1"/>
  <c r="P924" i="3" s="1"/>
  <c r="Q924" i="3"/>
  <c r="N924" i="3"/>
  <c r="O925" i="3"/>
  <c r="B926" i="3"/>
  <c r="D925" i="3"/>
  <c r="X925" i="3"/>
  <c r="G925" i="3" a="1"/>
  <c r="G925" i="3" s="1"/>
  <c r="I925" i="3" a="1"/>
  <c r="I925" i="3" s="1"/>
  <c r="S925" i="3"/>
  <c r="W925" i="3"/>
  <c r="H925" i="3"/>
  <c r="E925" i="3"/>
  <c r="F925" i="3" a="1"/>
  <c r="F925" i="3" s="1"/>
  <c r="Q925" i="3" s="1"/>
  <c r="C925" i="3"/>
  <c r="J925" i="3"/>
  <c r="V925" i="3"/>
  <c r="P925" i="3" l="1" a="1"/>
  <c r="P925" i="3" s="1"/>
  <c r="O926" i="3"/>
  <c r="X926" i="3"/>
  <c r="S926" i="3"/>
  <c r="F926" i="3" a="1"/>
  <c r="F926" i="3" s="1"/>
  <c r="U926" i="3" s="1"/>
  <c r="V926" i="3"/>
  <c r="I926" i="3" a="1"/>
  <c r="I926" i="3" s="1"/>
  <c r="C926" i="3"/>
  <c r="D926" i="3"/>
  <c r="W926" i="3"/>
  <c r="J926" i="3"/>
  <c r="G926" i="3" a="1"/>
  <c r="G926" i="3" s="1"/>
  <c r="H926" i="3"/>
  <c r="E926" i="3"/>
  <c r="B927" i="3"/>
  <c r="R926" i="3" s="1"/>
  <c r="N925" i="3"/>
  <c r="R925" i="3"/>
  <c r="T925" i="3"/>
  <c r="U925" i="3"/>
  <c r="N926" i="3" l="1"/>
  <c r="Q926" i="3"/>
  <c r="T926" i="3"/>
  <c r="P927" i="3" a="1"/>
  <c r="P927" i="3" s="1"/>
  <c r="O927" i="3"/>
  <c r="T927" i="3"/>
  <c r="Q927" i="3"/>
  <c r="F927" i="3" a="1"/>
  <c r="F927" i="3" s="1"/>
  <c r="U927" i="3" s="1"/>
  <c r="C927" i="3"/>
  <c r="D927" i="3"/>
  <c r="S927" i="3"/>
  <c r="I927" i="3" a="1"/>
  <c r="I927" i="3" s="1"/>
  <c r="X927" i="3"/>
  <c r="W927" i="3"/>
  <c r="V927" i="3"/>
  <c r="H927" i="3"/>
  <c r="B928" i="3"/>
  <c r="R927" i="3" s="1"/>
  <c r="J927" i="3"/>
  <c r="G927" i="3" a="1"/>
  <c r="G927" i="3" s="1"/>
  <c r="E927" i="3"/>
  <c r="N927" i="3"/>
  <c r="P926" i="3" a="1"/>
  <c r="P926" i="3" s="1"/>
  <c r="O928" i="3" l="1"/>
  <c r="E928" i="3"/>
  <c r="V928" i="3"/>
  <c r="I928" i="3" a="1"/>
  <c r="I928" i="3" s="1"/>
  <c r="B929" i="3"/>
  <c r="G928" i="3" a="1"/>
  <c r="G928" i="3" s="1"/>
  <c r="D928" i="3"/>
  <c r="W928" i="3"/>
  <c r="S928" i="3"/>
  <c r="X928" i="3"/>
  <c r="H928" i="3"/>
  <c r="J928" i="3"/>
  <c r="C928" i="3"/>
  <c r="F928" i="3" a="1"/>
  <c r="F928" i="3" s="1"/>
  <c r="P928" i="3" s="1" a="1"/>
  <c r="P928" i="3" s="1"/>
  <c r="Q928" i="3"/>
  <c r="T928" i="3"/>
  <c r="U928" i="3"/>
  <c r="O929" i="3" l="1"/>
  <c r="X929" i="3"/>
  <c r="S929" i="3"/>
  <c r="I929" i="3" a="1"/>
  <c r="I929" i="3" s="1"/>
  <c r="D929" i="3"/>
  <c r="C929" i="3"/>
  <c r="F929" i="3" a="1"/>
  <c r="F929" i="3" s="1"/>
  <c r="Q929" i="3" s="1"/>
  <c r="W929" i="3"/>
  <c r="E929" i="3"/>
  <c r="B930" i="3"/>
  <c r="G929" i="3" a="1"/>
  <c r="G929" i="3" s="1"/>
  <c r="J929" i="3"/>
  <c r="H929" i="3"/>
  <c r="V929" i="3"/>
  <c r="T929" i="3"/>
  <c r="N928" i="3"/>
  <c r="R928" i="3"/>
  <c r="N929" i="3" l="1"/>
  <c r="O930" i="3"/>
  <c r="I930" i="3" a="1"/>
  <c r="I930" i="3" s="1"/>
  <c r="C930" i="3"/>
  <c r="F930" i="3" a="1"/>
  <c r="F930" i="3" s="1"/>
  <c r="U930" i="3" s="1"/>
  <c r="V930" i="3"/>
  <c r="B931" i="3"/>
  <c r="R930" i="3" s="1"/>
  <c r="X930" i="3"/>
  <c r="S930" i="3"/>
  <c r="W930" i="3"/>
  <c r="J930" i="3"/>
  <c r="H930" i="3"/>
  <c r="E930" i="3"/>
  <c r="D930" i="3"/>
  <c r="G930" i="3" a="1"/>
  <c r="G930" i="3" s="1"/>
  <c r="U929" i="3"/>
  <c r="R929" i="3"/>
  <c r="P929" i="3" a="1"/>
  <c r="P929" i="3" s="1"/>
  <c r="N930" i="3" l="1"/>
  <c r="Q930" i="3"/>
  <c r="T930" i="3"/>
  <c r="O931" i="3"/>
  <c r="C931" i="3"/>
  <c r="F931" i="3" a="1"/>
  <c r="F931" i="3" s="1"/>
  <c r="T931" i="3" s="1"/>
  <c r="W931" i="3"/>
  <c r="G931" i="3" a="1"/>
  <c r="G931" i="3" s="1"/>
  <c r="X931" i="3"/>
  <c r="J931" i="3"/>
  <c r="H931" i="3"/>
  <c r="D931" i="3"/>
  <c r="E931" i="3"/>
  <c r="S931" i="3"/>
  <c r="V931" i="3"/>
  <c r="B932" i="3"/>
  <c r="R931" i="3" s="1"/>
  <c r="I931" i="3" a="1"/>
  <c r="I931" i="3" s="1"/>
  <c r="Q931" i="3"/>
  <c r="N931" i="3"/>
  <c r="U931" i="3"/>
  <c r="P930" i="3" a="1"/>
  <c r="P930" i="3" s="1"/>
  <c r="O932" i="3" l="1"/>
  <c r="B933" i="3"/>
  <c r="U932" i="3"/>
  <c r="D932" i="3"/>
  <c r="G932" i="3" a="1"/>
  <c r="G932" i="3" s="1"/>
  <c r="X932" i="3"/>
  <c r="W932" i="3"/>
  <c r="E932" i="3"/>
  <c r="H932" i="3"/>
  <c r="V932" i="3"/>
  <c r="S932" i="3"/>
  <c r="I932" i="3" a="1"/>
  <c r="I932" i="3" s="1"/>
  <c r="C932" i="3"/>
  <c r="F932" i="3" a="1"/>
  <c r="F932" i="3" s="1"/>
  <c r="N932" i="3" s="1"/>
  <c r="J932" i="3"/>
  <c r="P931" i="3" a="1"/>
  <c r="P931" i="3" s="1"/>
  <c r="Q932" i="3" l="1"/>
  <c r="T932" i="3"/>
  <c r="O933" i="3"/>
  <c r="C933" i="3"/>
  <c r="X933" i="3"/>
  <c r="W933" i="3"/>
  <c r="F933" i="3" a="1"/>
  <c r="F933" i="3" s="1"/>
  <c r="T933" i="3" s="1"/>
  <c r="G933" i="3" a="1"/>
  <c r="G933" i="3" s="1"/>
  <c r="J933" i="3"/>
  <c r="H933" i="3"/>
  <c r="E933" i="3"/>
  <c r="V933" i="3"/>
  <c r="B934" i="3"/>
  <c r="R933" i="3" s="1"/>
  <c r="D933" i="3"/>
  <c r="S933" i="3"/>
  <c r="N933" i="3"/>
  <c r="I933" i="3" a="1"/>
  <c r="I933" i="3" s="1"/>
  <c r="Q933" i="3"/>
  <c r="U933" i="3"/>
  <c r="R932" i="3"/>
  <c r="P932" i="3" a="1"/>
  <c r="P932" i="3" s="1"/>
  <c r="P933" i="3" l="1" a="1"/>
  <c r="P933" i="3" s="1"/>
  <c r="O934" i="3"/>
  <c r="G934" i="3" a="1"/>
  <c r="G934" i="3" s="1"/>
  <c r="B935" i="3"/>
  <c r="H934" i="3"/>
  <c r="X934" i="3"/>
  <c r="D934" i="3"/>
  <c r="I934" i="3" a="1"/>
  <c r="I934" i="3" s="1"/>
  <c r="S934" i="3"/>
  <c r="F934" i="3" a="1"/>
  <c r="F934" i="3" s="1"/>
  <c r="U934" i="3" s="1"/>
  <c r="J934" i="3"/>
  <c r="C934" i="3"/>
  <c r="W934" i="3"/>
  <c r="E934" i="3"/>
  <c r="V934" i="3"/>
  <c r="O935" i="3" l="1"/>
  <c r="I935" i="3" a="1"/>
  <c r="I935" i="3" s="1"/>
  <c r="F935" i="3" a="1"/>
  <c r="F935" i="3" s="1"/>
  <c r="P935" i="3" s="1" a="1"/>
  <c r="P935" i="3" s="1"/>
  <c r="C935" i="3"/>
  <c r="T935" i="3"/>
  <c r="D935" i="3"/>
  <c r="J935" i="3"/>
  <c r="W935" i="3"/>
  <c r="B936" i="3"/>
  <c r="V935" i="3"/>
  <c r="E935" i="3"/>
  <c r="H935" i="3"/>
  <c r="G935" i="3" a="1"/>
  <c r="G935" i="3" s="1"/>
  <c r="X935" i="3"/>
  <c r="S935" i="3"/>
  <c r="R934" i="3"/>
  <c r="Q934" i="3"/>
  <c r="P934" i="3" a="1"/>
  <c r="P934" i="3" s="1"/>
  <c r="N934" i="3"/>
  <c r="T934" i="3"/>
  <c r="N935" i="3" l="1"/>
  <c r="O936" i="3"/>
  <c r="E936" i="3"/>
  <c r="V936" i="3"/>
  <c r="X936" i="3"/>
  <c r="I936" i="3" a="1"/>
  <c r="I936" i="3" s="1"/>
  <c r="C936" i="3"/>
  <c r="J936" i="3"/>
  <c r="B937" i="3"/>
  <c r="R936" i="3" s="1"/>
  <c r="G936" i="3" a="1"/>
  <c r="G936" i="3" s="1"/>
  <c r="W936" i="3"/>
  <c r="D936" i="3"/>
  <c r="S936" i="3"/>
  <c r="F936" i="3" a="1"/>
  <c r="F936" i="3" s="1"/>
  <c r="N936" i="3" s="1"/>
  <c r="H936" i="3"/>
  <c r="Q936" i="3"/>
  <c r="T936" i="3"/>
  <c r="R935" i="3"/>
  <c r="U935" i="3"/>
  <c r="Q935" i="3"/>
  <c r="O937" i="3" l="1"/>
  <c r="W937" i="3"/>
  <c r="H937" i="3"/>
  <c r="F937" i="3" a="1"/>
  <c r="F937" i="3" s="1"/>
  <c r="Q937" i="3" s="1"/>
  <c r="D937" i="3"/>
  <c r="X937" i="3"/>
  <c r="J937" i="3"/>
  <c r="G937" i="3" a="1"/>
  <c r="G937" i="3" s="1"/>
  <c r="S937" i="3"/>
  <c r="E937" i="3"/>
  <c r="V937" i="3"/>
  <c r="B938" i="3"/>
  <c r="C937" i="3"/>
  <c r="I937" i="3" a="1"/>
  <c r="I937" i="3" s="1"/>
  <c r="U936" i="3"/>
  <c r="P936" i="3" a="1"/>
  <c r="P936" i="3" s="1"/>
  <c r="U937" i="3" l="1"/>
  <c r="O938" i="3"/>
  <c r="I938" i="3" a="1"/>
  <c r="I938" i="3" s="1"/>
  <c r="C938" i="3"/>
  <c r="F938" i="3" a="1"/>
  <c r="F938" i="3" s="1"/>
  <c r="U938" i="3" s="1"/>
  <c r="J938" i="3"/>
  <c r="G938" i="3" a="1"/>
  <c r="G938" i="3" s="1"/>
  <c r="W938" i="3"/>
  <c r="V938" i="3"/>
  <c r="B939" i="3"/>
  <c r="H938" i="3"/>
  <c r="E938" i="3"/>
  <c r="X938" i="3"/>
  <c r="D938" i="3"/>
  <c r="S938" i="3"/>
  <c r="N937" i="3"/>
  <c r="R937" i="3"/>
  <c r="T937" i="3"/>
  <c r="P937" i="3" a="1"/>
  <c r="P937" i="3" s="1"/>
  <c r="O939" i="3" l="1"/>
  <c r="J939" i="3"/>
  <c r="W939" i="3"/>
  <c r="E939" i="3"/>
  <c r="H939" i="3"/>
  <c r="S939" i="3"/>
  <c r="F939" i="3" a="1"/>
  <c r="F939" i="3" s="1"/>
  <c r="U939" i="3" s="1"/>
  <c r="V939" i="3"/>
  <c r="X939" i="3"/>
  <c r="G939" i="3" a="1"/>
  <c r="G939" i="3" s="1"/>
  <c r="B940" i="3"/>
  <c r="T939" i="3"/>
  <c r="Q939" i="3"/>
  <c r="D939" i="3"/>
  <c r="I939" i="3" a="1"/>
  <c r="I939" i="3" s="1"/>
  <c r="C939" i="3"/>
  <c r="N939" i="3"/>
  <c r="N938" i="3"/>
  <c r="R938" i="3"/>
  <c r="T938" i="3"/>
  <c r="Q938" i="3"/>
  <c r="P938" i="3" a="1"/>
  <c r="P938" i="3" s="1"/>
  <c r="O940" i="3" l="1"/>
  <c r="B941" i="3"/>
  <c r="D940" i="3"/>
  <c r="X940" i="3"/>
  <c r="S940" i="3"/>
  <c r="I940" i="3" a="1"/>
  <c r="I940" i="3" s="1"/>
  <c r="W940" i="3"/>
  <c r="V940" i="3"/>
  <c r="C940" i="3"/>
  <c r="H940" i="3"/>
  <c r="E940" i="3"/>
  <c r="J940" i="3"/>
  <c r="G940" i="3" a="1"/>
  <c r="G940" i="3" s="1"/>
  <c r="F940" i="3" a="1"/>
  <c r="F940" i="3" s="1"/>
  <c r="P940" i="3" s="1" a="1"/>
  <c r="P940" i="3" s="1"/>
  <c r="Q940" i="3"/>
  <c r="T940" i="3"/>
  <c r="U940" i="3"/>
  <c r="N940" i="3"/>
  <c r="R939" i="3"/>
  <c r="P939" i="3" a="1"/>
  <c r="P939" i="3" s="1"/>
  <c r="O941" i="3" l="1"/>
  <c r="C941" i="3"/>
  <c r="W941" i="3"/>
  <c r="F941" i="3" a="1"/>
  <c r="F941" i="3" s="1"/>
  <c r="Q941" i="3" s="1"/>
  <c r="G941" i="3" a="1"/>
  <c r="G941" i="3" s="1"/>
  <c r="X941" i="3"/>
  <c r="D941" i="3"/>
  <c r="I941" i="3" a="1"/>
  <c r="I941" i="3" s="1"/>
  <c r="J941" i="3"/>
  <c r="H941" i="3"/>
  <c r="E941" i="3"/>
  <c r="V941" i="3"/>
  <c r="B942" i="3"/>
  <c r="R941" i="3" s="1"/>
  <c r="S941" i="3"/>
  <c r="R940" i="3"/>
  <c r="N941" i="3" l="1"/>
  <c r="U941" i="3"/>
  <c r="O942" i="3"/>
  <c r="X942" i="3"/>
  <c r="S942" i="3"/>
  <c r="V942" i="3"/>
  <c r="I942" i="3" a="1"/>
  <c r="I942" i="3" s="1"/>
  <c r="C942" i="3"/>
  <c r="F942" i="3" a="1"/>
  <c r="F942" i="3" s="1"/>
  <c r="U942" i="3" s="1"/>
  <c r="W942" i="3"/>
  <c r="H942" i="3"/>
  <c r="G942" i="3" a="1"/>
  <c r="G942" i="3" s="1"/>
  <c r="J942" i="3"/>
  <c r="E942" i="3"/>
  <c r="B943" i="3"/>
  <c r="R942" i="3" s="1"/>
  <c r="D942" i="3"/>
  <c r="Q942" i="3"/>
  <c r="T942" i="3"/>
  <c r="N942" i="3"/>
  <c r="T941" i="3"/>
  <c r="P941" i="3" a="1"/>
  <c r="P941" i="3" s="1"/>
  <c r="O943" i="3" l="1"/>
  <c r="V943" i="3"/>
  <c r="B944" i="3"/>
  <c r="H943" i="3"/>
  <c r="G943" i="3" a="1"/>
  <c r="G943" i="3" s="1"/>
  <c r="D943" i="3"/>
  <c r="C943" i="3"/>
  <c r="X943" i="3"/>
  <c r="I943" i="3" a="1"/>
  <c r="I943" i="3" s="1"/>
  <c r="E943" i="3"/>
  <c r="S943" i="3"/>
  <c r="W943" i="3"/>
  <c r="F943" i="3" a="1"/>
  <c r="F943" i="3" s="1"/>
  <c r="T943" i="3" s="1"/>
  <c r="J943" i="3"/>
  <c r="N943" i="3"/>
  <c r="U943" i="3"/>
  <c r="P942" i="3" a="1"/>
  <c r="P942" i="3" s="1"/>
  <c r="O944" i="3" l="1"/>
  <c r="I944" i="3" a="1"/>
  <c r="I944" i="3" s="1"/>
  <c r="F944" i="3" a="1"/>
  <c r="F944" i="3" s="1"/>
  <c r="P944" i="3" s="1" a="1"/>
  <c r="P944" i="3" s="1"/>
  <c r="C944" i="3"/>
  <c r="B945" i="3"/>
  <c r="G944" i="3" a="1"/>
  <c r="G944" i="3" s="1"/>
  <c r="J944" i="3"/>
  <c r="W944" i="3"/>
  <c r="E944" i="3"/>
  <c r="D944" i="3"/>
  <c r="X944" i="3"/>
  <c r="H944" i="3"/>
  <c r="V944" i="3"/>
  <c r="Q944" i="3"/>
  <c r="S944" i="3"/>
  <c r="Q943" i="3"/>
  <c r="R943" i="3"/>
  <c r="P943" i="3" a="1"/>
  <c r="P943" i="3" s="1"/>
  <c r="O945" i="3" l="1"/>
  <c r="W945" i="3"/>
  <c r="C945" i="3"/>
  <c r="J945" i="3"/>
  <c r="H945" i="3"/>
  <c r="E945" i="3"/>
  <c r="V945" i="3"/>
  <c r="G945" i="3" a="1"/>
  <c r="G945" i="3" s="1"/>
  <c r="D945" i="3"/>
  <c r="B946" i="3"/>
  <c r="S945" i="3"/>
  <c r="I945" i="3" a="1"/>
  <c r="I945" i="3" s="1"/>
  <c r="X945" i="3"/>
  <c r="F945" i="3" a="1"/>
  <c r="F945" i="3" s="1"/>
  <c r="N945" i="3" s="1"/>
  <c r="T944" i="3"/>
  <c r="U944" i="3"/>
  <c r="R944" i="3"/>
  <c r="N944" i="3"/>
  <c r="O946" i="3" l="1"/>
  <c r="X946" i="3"/>
  <c r="D946" i="3"/>
  <c r="I946" i="3" a="1"/>
  <c r="I946" i="3" s="1"/>
  <c r="H946" i="3"/>
  <c r="J946" i="3"/>
  <c r="S946" i="3"/>
  <c r="C946" i="3"/>
  <c r="F946" i="3" a="1"/>
  <c r="F946" i="3" s="1"/>
  <c r="U946" i="3" s="1"/>
  <c r="V946" i="3"/>
  <c r="W946" i="3"/>
  <c r="E946" i="3"/>
  <c r="B947" i="3"/>
  <c r="G946" i="3" a="1"/>
  <c r="G946" i="3" s="1"/>
  <c r="T945" i="3"/>
  <c r="U945" i="3"/>
  <c r="Q945" i="3"/>
  <c r="R945" i="3"/>
  <c r="P945" i="3" a="1"/>
  <c r="P945" i="3" s="1"/>
  <c r="Q946" i="3" l="1"/>
  <c r="T946" i="3"/>
  <c r="O947" i="3"/>
  <c r="I947" i="3" a="1"/>
  <c r="I947" i="3" s="1"/>
  <c r="Q947" i="3"/>
  <c r="X947" i="3"/>
  <c r="F947" i="3" a="1"/>
  <c r="F947" i="3" s="1"/>
  <c r="U947" i="3" s="1"/>
  <c r="C947" i="3"/>
  <c r="H947" i="3"/>
  <c r="G947" i="3" a="1"/>
  <c r="G947" i="3" s="1"/>
  <c r="B948" i="3"/>
  <c r="T947" i="3"/>
  <c r="J947" i="3"/>
  <c r="W947" i="3"/>
  <c r="E947" i="3"/>
  <c r="D947" i="3"/>
  <c r="V947" i="3"/>
  <c r="S947" i="3"/>
  <c r="N947" i="3"/>
  <c r="R946" i="3"/>
  <c r="N946" i="3"/>
  <c r="P946" i="3" a="1"/>
  <c r="P946" i="3" s="1"/>
  <c r="O948" i="3" l="1"/>
  <c r="E948" i="3"/>
  <c r="V948" i="3"/>
  <c r="B949" i="3"/>
  <c r="G948" i="3" a="1"/>
  <c r="G948" i="3" s="1"/>
  <c r="I948" i="3" a="1"/>
  <c r="I948" i="3" s="1"/>
  <c r="W948" i="3"/>
  <c r="D948" i="3"/>
  <c r="X948" i="3"/>
  <c r="C948" i="3"/>
  <c r="J948" i="3"/>
  <c r="S948" i="3"/>
  <c r="F948" i="3" a="1"/>
  <c r="F948" i="3" s="1"/>
  <c r="P948" i="3" s="1" a="1"/>
  <c r="P948" i="3" s="1"/>
  <c r="H948" i="3"/>
  <c r="U948" i="3"/>
  <c r="Q948" i="3"/>
  <c r="T948" i="3"/>
  <c r="R947" i="3"/>
  <c r="P947" i="3" a="1"/>
  <c r="P947" i="3" s="1"/>
  <c r="O949" i="3" l="1"/>
  <c r="X949" i="3"/>
  <c r="G949" i="3" a="1"/>
  <c r="G949" i="3" s="1"/>
  <c r="W949" i="3"/>
  <c r="I949" i="3" a="1"/>
  <c r="I949" i="3" s="1"/>
  <c r="C949" i="3"/>
  <c r="S949" i="3"/>
  <c r="H949" i="3"/>
  <c r="E949" i="3"/>
  <c r="F949" i="3" a="1"/>
  <c r="F949" i="3" s="1"/>
  <c r="Q949" i="3" s="1"/>
  <c r="J949" i="3"/>
  <c r="V949" i="3"/>
  <c r="B950" i="3"/>
  <c r="D949" i="3"/>
  <c r="N948" i="3"/>
  <c r="R948" i="3"/>
  <c r="U949" i="3" l="1"/>
  <c r="N949" i="3"/>
  <c r="O950" i="3"/>
  <c r="C950" i="3"/>
  <c r="F950" i="3" a="1"/>
  <c r="F950" i="3" s="1"/>
  <c r="U950" i="3" s="1"/>
  <c r="J950" i="3"/>
  <c r="W950" i="3"/>
  <c r="X950" i="3"/>
  <c r="S950" i="3"/>
  <c r="H950" i="3"/>
  <c r="E950" i="3"/>
  <c r="V950" i="3"/>
  <c r="B951" i="3"/>
  <c r="R950" i="3" s="1"/>
  <c r="D950" i="3"/>
  <c r="I950" i="3" a="1"/>
  <c r="I950" i="3" s="1"/>
  <c r="G950" i="3" a="1"/>
  <c r="G950" i="3" s="1"/>
  <c r="R949" i="3"/>
  <c r="T949" i="3"/>
  <c r="P949" i="3" a="1"/>
  <c r="P949" i="3" s="1"/>
  <c r="Q950" i="3" l="1"/>
  <c r="O951" i="3"/>
  <c r="F951" i="3" a="1"/>
  <c r="F951" i="3" s="1"/>
  <c r="T951" i="3" s="1"/>
  <c r="W951" i="3"/>
  <c r="G951" i="3" a="1"/>
  <c r="G951" i="3" s="1"/>
  <c r="J951" i="3"/>
  <c r="H951" i="3"/>
  <c r="E951" i="3"/>
  <c r="X951" i="3"/>
  <c r="I951" i="3" a="1"/>
  <c r="I951" i="3" s="1"/>
  <c r="V951" i="3"/>
  <c r="B952" i="3"/>
  <c r="D951" i="3"/>
  <c r="S951" i="3"/>
  <c r="C951" i="3"/>
  <c r="T950" i="3"/>
  <c r="N950" i="3"/>
  <c r="P950" i="3" a="1"/>
  <c r="P950" i="3" s="1"/>
  <c r="O952" i="3" l="1"/>
  <c r="R952" i="3"/>
  <c r="D952" i="3"/>
  <c r="F952" i="3" a="1"/>
  <c r="F952" i="3" s="1"/>
  <c r="N952" i="3" s="1"/>
  <c r="C952" i="3"/>
  <c r="B953" i="3"/>
  <c r="G952" i="3" a="1"/>
  <c r="G952" i="3" s="1"/>
  <c r="S952" i="3"/>
  <c r="X952" i="3"/>
  <c r="W952" i="3"/>
  <c r="E952" i="3"/>
  <c r="H952" i="3"/>
  <c r="V952" i="3"/>
  <c r="I952" i="3" a="1"/>
  <c r="I952" i="3" s="1"/>
  <c r="J952" i="3"/>
  <c r="U951" i="3"/>
  <c r="R951" i="3"/>
  <c r="Q951" i="3"/>
  <c r="N951" i="3"/>
  <c r="P951" i="3" a="1"/>
  <c r="P951" i="3" s="1"/>
  <c r="U952" i="3" l="1"/>
  <c r="T952" i="3"/>
  <c r="Q952" i="3"/>
  <c r="O953" i="3"/>
  <c r="C953" i="3"/>
  <c r="F953" i="3" a="1"/>
  <c r="F953" i="3" s="1"/>
  <c r="N953" i="3" s="1"/>
  <c r="D953" i="3"/>
  <c r="W953" i="3"/>
  <c r="I953" i="3" a="1"/>
  <c r="I953" i="3" s="1"/>
  <c r="J953" i="3"/>
  <c r="H953" i="3"/>
  <c r="B954" i="3"/>
  <c r="R953" i="3" s="1"/>
  <c r="X953" i="3"/>
  <c r="E953" i="3"/>
  <c r="V953" i="3"/>
  <c r="G953" i="3" a="1"/>
  <c r="G953" i="3" s="1"/>
  <c r="S953" i="3"/>
  <c r="P952" i="3" a="1"/>
  <c r="P952" i="3" s="1"/>
  <c r="U953" i="3" l="1"/>
  <c r="Q953" i="3"/>
  <c r="P953" i="3" a="1"/>
  <c r="P953" i="3" s="1"/>
  <c r="O954" i="3"/>
  <c r="X954" i="3"/>
  <c r="S954" i="3"/>
  <c r="G954" i="3" a="1"/>
  <c r="G954" i="3" s="1"/>
  <c r="I954" i="3" a="1"/>
  <c r="I954" i="3" s="1"/>
  <c r="C954" i="3"/>
  <c r="F954" i="3" a="1"/>
  <c r="F954" i="3" s="1"/>
  <c r="U954" i="3" s="1"/>
  <c r="W954" i="3"/>
  <c r="D954" i="3"/>
  <c r="J954" i="3"/>
  <c r="H954" i="3"/>
  <c r="E954" i="3"/>
  <c r="B955" i="3"/>
  <c r="R954" i="3" s="1"/>
  <c r="V954" i="3"/>
  <c r="N954" i="3"/>
  <c r="T953" i="3"/>
  <c r="O955" i="3" l="1"/>
  <c r="F955" i="3" a="1"/>
  <c r="F955" i="3" s="1"/>
  <c r="T955" i="3" s="1"/>
  <c r="W955" i="3"/>
  <c r="J955" i="3"/>
  <c r="H955" i="3"/>
  <c r="D955" i="3"/>
  <c r="C955" i="3"/>
  <c r="S955" i="3"/>
  <c r="E955" i="3"/>
  <c r="B956" i="3"/>
  <c r="G955" i="3" a="1"/>
  <c r="G955" i="3" s="1"/>
  <c r="X955" i="3"/>
  <c r="V955" i="3"/>
  <c r="I955" i="3" a="1"/>
  <c r="I955" i="3" s="1"/>
  <c r="N955" i="3"/>
  <c r="U955" i="3"/>
  <c r="Q955" i="3"/>
  <c r="P954" i="3" a="1"/>
  <c r="P954" i="3" s="1"/>
  <c r="T954" i="3"/>
  <c r="Q954" i="3"/>
  <c r="O956" i="3" l="1"/>
  <c r="J956" i="3"/>
  <c r="H956" i="3"/>
  <c r="V956" i="3"/>
  <c r="E956" i="3"/>
  <c r="C956" i="3"/>
  <c r="F956" i="3" a="1"/>
  <c r="F956" i="3" s="1"/>
  <c r="P956" i="3" s="1" a="1"/>
  <c r="P956" i="3" s="1"/>
  <c r="B957" i="3"/>
  <c r="R956" i="3" s="1"/>
  <c r="G956" i="3" a="1"/>
  <c r="G956" i="3" s="1"/>
  <c r="D956" i="3"/>
  <c r="S956" i="3"/>
  <c r="I956" i="3" a="1"/>
  <c r="I956" i="3" s="1"/>
  <c r="W956" i="3"/>
  <c r="X956" i="3"/>
  <c r="U956" i="3"/>
  <c r="N956" i="3"/>
  <c r="Q956" i="3"/>
  <c r="T956" i="3"/>
  <c r="R955" i="3"/>
  <c r="P955" i="3" a="1"/>
  <c r="P955" i="3" s="1"/>
  <c r="O957" i="3" l="1"/>
  <c r="X957" i="3"/>
  <c r="G957" i="3" a="1"/>
  <c r="G957" i="3" s="1"/>
  <c r="S957" i="3"/>
  <c r="H957" i="3"/>
  <c r="E957" i="3"/>
  <c r="F957" i="3" a="1"/>
  <c r="F957" i="3" s="1"/>
  <c r="Q957" i="3" s="1"/>
  <c r="U957" i="3"/>
  <c r="I957" i="3" a="1"/>
  <c r="I957" i="3" s="1"/>
  <c r="T957" i="3"/>
  <c r="B958" i="3"/>
  <c r="N957" i="3"/>
  <c r="C957" i="3"/>
  <c r="W957" i="3"/>
  <c r="J957" i="3"/>
  <c r="V957" i="3"/>
  <c r="D957" i="3"/>
  <c r="O958" i="3" l="1"/>
  <c r="I958" i="3" a="1"/>
  <c r="I958" i="3" s="1"/>
  <c r="F958" i="3" a="1"/>
  <c r="F958" i="3" s="1"/>
  <c r="U958" i="3" s="1"/>
  <c r="H958" i="3"/>
  <c r="B959" i="3"/>
  <c r="R958" i="3" s="1"/>
  <c r="D958" i="3"/>
  <c r="C958" i="3"/>
  <c r="E958" i="3"/>
  <c r="X958" i="3"/>
  <c r="W958" i="3"/>
  <c r="J958" i="3"/>
  <c r="V958" i="3"/>
  <c r="G958" i="3" a="1"/>
  <c r="G958" i="3" s="1"/>
  <c r="S958" i="3"/>
  <c r="R957" i="3"/>
  <c r="P957" i="3" a="1"/>
  <c r="P957" i="3" s="1"/>
  <c r="T958" i="3" l="1"/>
  <c r="O959" i="3"/>
  <c r="S959" i="3"/>
  <c r="I959" i="3" a="1"/>
  <c r="I959" i="3" s="1"/>
  <c r="C959" i="3"/>
  <c r="B960" i="3"/>
  <c r="R959" i="3" s="1"/>
  <c r="D959" i="3"/>
  <c r="F959" i="3" a="1"/>
  <c r="F959" i="3" s="1"/>
  <c r="T959" i="3" s="1"/>
  <c r="W959" i="3"/>
  <c r="J959" i="3"/>
  <c r="H959" i="3"/>
  <c r="V959" i="3"/>
  <c r="E959" i="3"/>
  <c r="G959" i="3" a="1"/>
  <c r="G959" i="3" s="1"/>
  <c r="X959" i="3"/>
  <c r="U959" i="3"/>
  <c r="Q959" i="3"/>
  <c r="Q958" i="3"/>
  <c r="N958" i="3"/>
  <c r="P958" i="3" a="1"/>
  <c r="P958" i="3" s="1"/>
  <c r="N959" i="3" l="1"/>
  <c r="P959" i="3" a="1"/>
  <c r="P959" i="3" s="1"/>
  <c r="O960" i="3"/>
  <c r="R960" i="3"/>
  <c r="D960" i="3"/>
  <c r="X960" i="3"/>
  <c r="I960" i="3" a="1"/>
  <c r="I960" i="3" s="1"/>
  <c r="C960" i="3"/>
  <c r="W960" i="3"/>
  <c r="S960" i="3"/>
  <c r="F960" i="3" a="1"/>
  <c r="F960" i="3" s="1"/>
  <c r="T960" i="3" s="1"/>
  <c r="V960" i="3"/>
  <c r="E960" i="3"/>
  <c r="B961" i="3"/>
  <c r="J960" i="3"/>
  <c r="H960" i="3"/>
  <c r="G960" i="3" a="1"/>
  <c r="G960" i="3" s="1"/>
  <c r="U960" i="3"/>
  <c r="Q960" i="3"/>
  <c r="P960" i="3" l="1" a="1"/>
  <c r="P960" i="3" s="1"/>
  <c r="N960" i="3"/>
  <c r="O961" i="3"/>
  <c r="C961" i="3"/>
  <c r="F961" i="3" a="1"/>
  <c r="F961" i="3" s="1"/>
  <c r="T961" i="3" s="1"/>
  <c r="W961" i="3"/>
  <c r="J961" i="3"/>
  <c r="H961" i="3"/>
  <c r="B962" i="3"/>
  <c r="R961" i="3" s="1"/>
  <c r="G961" i="3" a="1"/>
  <c r="G961" i="3" s="1"/>
  <c r="X961" i="3"/>
  <c r="D961" i="3"/>
  <c r="E961" i="3"/>
  <c r="V961" i="3"/>
  <c r="S961" i="3"/>
  <c r="I961" i="3" a="1"/>
  <c r="I961" i="3" s="1"/>
  <c r="U961" i="3"/>
  <c r="N961" i="3" l="1"/>
  <c r="Q961" i="3"/>
  <c r="P961" i="3" a="1"/>
  <c r="P961" i="3" s="1"/>
  <c r="O962" i="3"/>
  <c r="G962" i="3" a="1"/>
  <c r="G962" i="3" s="1"/>
  <c r="B963" i="3"/>
  <c r="C962" i="3"/>
  <c r="H962" i="3"/>
  <c r="D962" i="3"/>
  <c r="X962" i="3"/>
  <c r="S962" i="3"/>
  <c r="E962" i="3"/>
  <c r="I962" i="3" a="1"/>
  <c r="I962" i="3" s="1"/>
  <c r="W962" i="3"/>
  <c r="J962" i="3"/>
  <c r="F962" i="3" a="1"/>
  <c r="F962" i="3" s="1"/>
  <c r="U962" i="3" s="1"/>
  <c r="V962" i="3"/>
  <c r="N962" i="3"/>
  <c r="O963" i="3" l="1"/>
  <c r="J963" i="3"/>
  <c r="W963" i="3"/>
  <c r="E963" i="3"/>
  <c r="G963" i="3" a="1"/>
  <c r="G963" i="3" s="1"/>
  <c r="T963" i="3"/>
  <c r="V963" i="3"/>
  <c r="H963" i="3"/>
  <c r="B964" i="3"/>
  <c r="D963" i="3"/>
  <c r="S963" i="3"/>
  <c r="X963" i="3"/>
  <c r="I963" i="3" a="1"/>
  <c r="I963" i="3" s="1"/>
  <c r="C963" i="3"/>
  <c r="F963" i="3" a="1"/>
  <c r="F963" i="3" s="1"/>
  <c r="U963" i="3" s="1"/>
  <c r="R962" i="3"/>
  <c r="Q962" i="3"/>
  <c r="T962" i="3"/>
  <c r="P962" i="3" a="1"/>
  <c r="P962" i="3" s="1"/>
  <c r="N963" i="3" l="1"/>
  <c r="O964" i="3"/>
  <c r="D964" i="3"/>
  <c r="I964" i="3" a="1"/>
  <c r="I964" i="3" s="1"/>
  <c r="E964" i="3"/>
  <c r="X964" i="3"/>
  <c r="S964" i="3"/>
  <c r="C964" i="3"/>
  <c r="W964" i="3"/>
  <c r="F964" i="3" a="1"/>
  <c r="F964" i="3" s="1"/>
  <c r="U964" i="3" s="1"/>
  <c r="V964" i="3"/>
  <c r="B965" i="3"/>
  <c r="J964" i="3"/>
  <c r="H964" i="3"/>
  <c r="G964" i="3" a="1"/>
  <c r="G964" i="3" s="1"/>
  <c r="R963" i="3"/>
  <c r="Q963" i="3"/>
  <c r="P963" i="3" a="1"/>
  <c r="P963" i="3" s="1"/>
  <c r="O965" i="3" l="1"/>
  <c r="X965" i="3"/>
  <c r="G965" i="3" a="1"/>
  <c r="G965" i="3" s="1"/>
  <c r="I965" i="3" a="1"/>
  <c r="I965" i="3" s="1"/>
  <c r="T965" i="3"/>
  <c r="E965" i="3"/>
  <c r="V965" i="3"/>
  <c r="C965" i="3"/>
  <c r="J965" i="3"/>
  <c r="S965" i="3"/>
  <c r="B966" i="3"/>
  <c r="R965" i="3" s="1"/>
  <c r="Q965" i="3"/>
  <c r="D965" i="3"/>
  <c r="H965" i="3"/>
  <c r="F965" i="3" a="1"/>
  <c r="F965" i="3" s="1"/>
  <c r="P965" i="3" s="1" a="1"/>
  <c r="P965" i="3" s="1"/>
  <c r="W965" i="3"/>
  <c r="U965" i="3"/>
  <c r="N965" i="3"/>
  <c r="T964" i="3"/>
  <c r="Q964" i="3"/>
  <c r="N964" i="3"/>
  <c r="R964" i="3"/>
  <c r="P964" i="3" a="1"/>
  <c r="P964" i="3" s="1"/>
  <c r="O966" i="3" l="1"/>
  <c r="W966" i="3"/>
  <c r="J966" i="3"/>
  <c r="H966" i="3"/>
  <c r="B967" i="3"/>
  <c r="R966" i="3" s="1"/>
  <c r="G966" i="3" a="1"/>
  <c r="G966" i="3" s="1"/>
  <c r="E966" i="3"/>
  <c r="V966" i="3"/>
  <c r="D966" i="3"/>
  <c r="I966" i="3" a="1"/>
  <c r="I966" i="3" s="1"/>
  <c r="S966" i="3"/>
  <c r="C966" i="3"/>
  <c r="X966" i="3"/>
  <c r="F966" i="3" a="1"/>
  <c r="F966" i="3" s="1"/>
  <c r="U966" i="3" s="1"/>
  <c r="Q966" i="3"/>
  <c r="T966" i="3"/>
  <c r="N966" i="3" l="1"/>
  <c r="O967" i="3"/>
  <c r="G967" i="3" a="1"/>
  <c r="G967" i="3" s="1"/>
  <c r="B968" i="3"/>
  <c r="D967" i="3"/>
  <c r="J967" i="3"/>
  <c r="X967" i="3"/>
  <c r="I967" i="3" a="1"/>
  <c r="I967" i="3" s="1"/>
  <c r="F967" i="3" a="1"/>
  <c r="F967" i="3" s="1"/>
  <c r="U967" i="3" s="1"/>
  <c r="C967" i="3"/>
  <c r="S967" i="3"/>
  <c r="V967" i="3"/>
  <c r="H967" i="3"/>
  <c r="E967" i="3"/>
  <c r="W967" i="3"/>
  <c r="P966" i="3" a="1"/>
  <c r="P966" i="3" s="1"/>
  <c r="Q967" i="3" l="1"/>
  <c r="O968" i="3"/>
  <c r="D968" i="3"/>
  <c r="V968" i="3"/>
  <c r="X968" i="3"/>
  <c r="S968" i="3"/>
  <c r="C968" i="3"/>
  <c r="W968" i="3"/>
  <c r="J968" i="3"/>
  <c r="H968" i="3"/>
  <c r="E968" i="3"/>
  <c r="I968" i="3" a="1"/>
  <c r="I968" i="3" s="1"/>
  <c r="F968" i="3" a="1"/>
  <c r="F968" i="3" s="1"/>
  <c r="T968" i="3" s="1"/>
  <c r="B969" i="3"/>
  <c r="R968" i="3" s="1"/>
  <c r="G968" i="3" a="1"/>
  <c r="G968" i="3" s="1"/>
  <c r="Q968" i="3"/>
  <c r="N968" i="3"/>
  <c r="N967" i="3"/>
  <c r="R967" i="3"/>
  <c r="T967" i="3"/>
  <c r="P967" i="3" a="1"/>
  <c r="P967" i="3" s="1"/>
  <c r="U968" i="3" l="1"/>
  <c r="O969" i="3"/>
  <c r="E969" i="3"/>
  <c r="V969" i="3"/>
  <c r="G969" i="3" a="1"/>
  <c r="G969" i="3" s="1"/>
  <c r="X969" i="3"/>
  <c r="I969" i="3" a="1"/>
  <c r="I969" i="3" s="1"/>
  <c r="C969" i="3"/>
  <c r="H969" i="3"/>
  <c r="B970" i="3"/>
  <c r="D969" i="3"/>
  <c r="S969" i="3"/>
  <c r="F969" i="3" a="1"/>
  <c r="F969" i="3" s="1"/>
  <c r="T969" i="3" s="1"/>
  <c r="W969" i="3"/>
  <c r="J969" i="3"/>
  <c r="P968" i="3" a="1"/>
  <c r="P968" i="3" s="1"/>
  <c r="N969" i="3" l="1"/>
  <c r="U969" i="3"/>
  <c r="O970" i="3"/>
  <c r="G970" i="3" a="1"/>
  <c r="G970" i="3" s="1"/>
  <c r="B971" i="3"/>
  <c r="Q970" i="3"/>
  <c r="C970" i="3"/>
  <c r="W970" i="3"/>
  <c r="J970" i="3"/>
  <c r="V970" i="3"/>
  <c r="X970" i="3"/>
  <c r="D970" i="3"/>
  <c r="I970" i="3" a="1"/>
  <c r="I970" i="3" s="1"/>
  <c r="S970" i="3"/>
  <c r="F970" i="3" a="1"/>
  <c r="F970" i="3" s="1"/>
  <c r="N970" i="3" s="1"/>
  <c r="H970" i="3"/>
  <c r="E970" i="3"/>
  <c r="U970" i="3"/>
  <c r="R969" i="3"/>
  <c r="Q969" i="3"/>
  <c r="P969" i="3" a="1"/>
  <c r="P969" i="3" s="1"/>
  <c r="O971" i="3" l="1"/>
  <c r="J971" i="3"/>
  <c r="W971" i="3"/>
  <c r="V971" i="3"/>
  <c r="D971" i="3"/>
  <c r="C971" i="3"/>
  <c r="E971" i="3"/>
  <c r="H971" i="3"/>
  <c r="G971" i="3" a="1"/>
  <c r="G971" i="3" s="1"/>
  <c r="F971" i="3" a="1"/>
  <c r="F971" i="3" s="1"/>
  <c r="P971" i="3" s="1" a="1"/>
  <c r="P971" i="3" s="1"/>
  <c r="B972" i="3"/>
  <c r="S971" i="3"/>
  <c r="I971" i="3" a="1"/>
  <c r="I971" i="3" s="1"/>
  <c r="X971" i="3"/>
  <c r="N971" i="3"/>
  <c r="U971" i="3"/>
  <c r="R970" i="3"/>
  <c r="T970" i="3"/>
  <c r="P970" i="3" a="1"/>
  <c r="P970" i="3" s="1"/>
  <c r="O972" i="3" l="1"/>
  <c r="E972" i="3"/>
  <c r="V972" i="3"/>
  <c r="B973" i="3"/>
  <c r="G972" i="3" a="1"/>
  <c r="G972" i="3" s="1"/>
  <c r="D972" i="3"/>
  <c r="X972" i="3"/>
  <c r="W972" i="3"/>
  <c r="S972" i="3"/>
  <c r="I972" i="3" a="1"/>
  <c r="I972" i="3" s="1"/>
  <c r="C972" i="3"/>
  <c r="F972" i="3" a="1"/>
  <c r="F972" i="3" s="1"/>
  <c r="P972" i="3" s="1" a="1"/>
  <c r="P972" i="3" s="1"/>
  <c r="H972" i="3"/>
  <c r="J972" i="3"/>
  <c r="R971" i="3"/>
  <c r="Q971" i="3"/>
  <c r="T971" i="3"/>
  <c r="O973" i="3" l="1"/>
  <c r="I973" i="3" a="1"/>
  <c r="I973" i="3" s="1"/>
  <c r="B974" i="3"/>
  <c r="C973" i="3"/>
  <c r="F973" i="3" a="1"/>
  <c r="F973" i="3" s="1"/>
  <c r="U973" i="3" s="1"/>
  <c r="H973" i="3"/>
  <c r="W973" i="3"/>
  <c r="J973" i="3"/>
  <c r="S973" i="3"/>
  <c r="E973" i="3"/>
  <c r="V973" i="3"/>
  <c r="G973" i="3" a="1"/>
  <c r="G973" i="3" s="1"/>
  <c r="D973" i="3"/>
  <c r="X973" i="3"/>
  <c r="T973" i="3"/>
  <c r="Q973" i="3"/>
  <c r="N973" i="3"/>
  <c r="R972" i="3"/>
  <c r="U972" i="3"/>
  <c r="Q972" i="3"/>
  <c r="T972" i="3"/>
  <c r="N972" i="3"/>
  <c r="O974" i="3" l="1"/>
  <c r="C974" i="3"/>
  <c r="F974" i="3" a="1"/>
  <c r="F974" i="3" s="1"/>
  <c r="T974" i="3" s="1"/>
  <c r="H974" i="3"/>
  <c r="W974" i="3"/>
  <c r="J974" i="3"/>
  <c r="V974" i="3"/>
  <c r="E974" i="3"/>
  <c r="I974" i="3" a="1"/>
  <c r="I974" i="3" s="1"/>
  <c r="B975" i="3"/>
  <c r="G974" i="3" a="1"/>
  <c r="G974" i="3" s="1"/>
  <c r="D974" i="3"/>
  <c r="X974" i="3"/>
  <c r="S974" i="3"/>
  <c r="R973" i="3"/>
  <c r="P973" i="3" a="1"/>
  <c r="P973" i="3" s="1"/>
  <c r="O975" i="3" l="1"/>
  <c r="E975" i="3"/>
  <c r="H975" i="3"/>
  <c r="G975" i="3" a="1"/>
  <c r="G975" i="3" s="1"/>
  <c r="B976" i="3"/>
  <c r="R975" i="3" s="1"/>
  <c r="C975" i="3"/>
  <c r="J975" i="3"/>
  <c r="D975" i="3"/>
  <c r="T975" i="3"/>
  <c r="Q975" i="3"/>
  <c r="X975" i="3"/>
  <c r="S975" i="3"/>
  <c r="I975" i="3" a="1"/>
  <c r="I975" i="3" s="1"/>
  <c r="F975" i="3" a="1"/>
  <c r="F975" i="3" s="1"/>
  <c r="P975" i="3" s="1" a="1"/>
  <c r="P975" i="3" s="1"/>
  <c r="W975" i="3"/>
  <c r="V975" i="3"/>
  <c r="U975" i="3"/>
  <c r="U974" i="3"/>
  <c r="Q974" i="3"/>
  <c r="N974" i="3"/>
  <c r="R974" i="3"/>
  <c r="P974" i="3" a="1"/>
  <c r="P974" i="3" s="1"/>
  <c r="N975" i="3" l="1"/>
  <c r="O976" i="3"/>
  <c r="S976" i="3"/>
  <c r="I976" i="3" a="1"/>
  <c r="I976" i="3" s="1"/>
  <c r="J976" i="3"/>
  <c r="C976" i="3"/>
  <c r="W976" i="3"/>
  <c r="H976" i="3"/>
  <c r="E976" i="3"/>
  <c r="V976" i="3"/>
  <c r="F976" i="3" a="1"/>
  <c r="F976" i="3" s="1"/>
  <c r="T976" i="3" s="1"/>
  <c r="B977" i="3"/>
  <c r="D976" i="3"/>
  <c r="G976" i="3" a="1"/>
  <c r="G976" i="3" s="1"/>
  <c r="X976" i="3"/>
  <c r="O977" i="3" l="1"/>
  <c r="C977" i="3"/>
  <c r="F977" i="3" a="1"/>
  <c r="F977" i="3" s="1"/>
  <c r="T977" i="3" s="1"/>
  <c r="W977" i="3"/>
  <c r="I977" i="3" a="1"/>
  <c r="I977" i="3" s="1"/>
  <c r="J977" i="3"/>
  <c r="H977" i="3"/>
  <c r="S977" i="3"/>
  <c r="E977" i="3"/>
  <c r="V977" i="3"/>
  <c r="X977" i="3"/>
  <c r="B978" i="3"/>
  <c r="G977" i="3" a="1"/>
  <c r="G977" i="3" s="1"/>
  <c r="D977" i="3"/>
  <c r="Q977" i="3"/>
  <c r="U976" i="3"/>
  <c r="N976" i="3"/>
  <c r="R976" i="3"/>
  <c r="Q976" i="3"/>
  <c r="P976" i="3" a="1"/>
  <c r="P976" i="3" s="1"/>
  <c r="O978" i="3" l="1"/>
  <c r="X978" i="3"/>
  <c r="W978" i="3"/>
  <c r="I978" i="3" a="1"/>
  <c r="I978" i="3" s="1"/>
  <c r="D978" i="3"/>
  <c r="H978" i="3"/>
  <c r="C978" i="3"/>
  <c r="S978" i="3"/>
  <c r="F978" i="3" a="1"/>
  <c r="F978" i="3" s="1"/>
  <c r="U978" i="3" s="1"/>
  <c r="V978" i="3"/>
  <c r="E978" i="3"/>
  <c r="B979" i="3"/>
  <c r="R978" i="3" s="1"/>
  <c r="J978" i="3"/>
  <c r="G978" i="3" a="1"/>
  <c r="G978" i="3" s="1"/>
  <c r="N977" i="3"/>
  <c r="R977" i="3"/>
  <c r="U977" i="3"/>
  <c r="P977" i="3" a="1"/>
  <c r="P977" i="3" s="1"/>
  <c r="Q978" i="3" l="1"/>
  <c r="T978" i="3"/>
  <c r="N978" i="3"/>
  <c r="O979" i="3"/>
  <c r="R979" i="3"/>
  <c r="F979" i="3" a="1"/>
  <c r="F979" i="3" s="1"/>
  <c r="U979" i="3" s="1"/>
  <c r="C979" i="3"/>
  <c r="W979" i="3"/>
  <c r="I979" i="3" a="1"/>
  <c r="I979" i="3" s="1"/>
  <c r="J979" i="3"/>
  <c r="X979" i="3"/>
  <c r="V979" i="3"/>
  <c r="E979" i="3"/>
  <c r="H979" i="3"/>
  <c r="G979" i="3" a="1"/>
  <c r="G979" i="3" s="1"/>
  <c r="B980" i="3"/>
  <c r="D979" i="3"/>
  <c r="S979" i="3"/>
  <c r="P978" i="3" a="1"/>
  <c r="P978" i="3" s="1"/>
  <c r="Q979" i="3" l="1"/>
  <c r="P979" i="3" a="1"/>
  <c r="P979" i="3" s="1"/>
  <c r="T979" i="3"/>
  <c r="N979" i="3"/>
  <c r="O980" i="3"/>
  <c r="R980" i="3"/>
  <c r="D980" i="3"/>
  <c r="I980" i="3" a="1"/>
  <c r="I980" i="3" s="1"/>
  <c r="J980" i="3"/>
  <c r="E980" i="3"/>
  <c r="B981" i="3"/>
  <c r="X980" i="3"/>
  <c r="S980" i="3"/>
  <c r="W980" i="3"/>
  <c r="H980" i="3"/>
  <c r="C980" i="3"/>
  <c r="F980" i="3" a="1"/>
  <c r="F980" i="3" s="1"/>
  <c r="T980" i="3" s="1"/>
  <c r="G980" i="3" a="1"/>
  <c r="G980" i="3" s="1"/>
  <c r="V980" i="3"/>
  <c r="U980" i="3"/>
  <c r="N980" i="3"/>
  <c r="P980" i="3" l="1" a="1"/>
  <c r="P980" i="3" s="1"/>
  <c r="O981" i="3"/>
  <c r="W981" i="3"/>
  <c r="H981" i="3"/>
  <c r="B982" i="3"/>
  <c r="R981" i="3" s="1"/>
  <c r="F981" i="3" a="1"/>
  <c r="F981" i="3" s="1"/>
  <c r="T981" i="3" s="1"/>
  <c r="J981" i="3"/>
  <c r="E981" i="3"/>
  <c r="V981" i="3"/>
  <c r="D981" i="3"/>
  <c r="X981" i="3"/>
  <c r="G981" i="3" a="1"/>
  <c r="G981" i="3" s="1"/>
  <c r="S981" i="3"/>
  <c r="I981" i="3" a="1"/>
  <c r="I981" i="3" s="1"/>
  <c r="C981" i="3"/>
  <c r="Q980" i="3"/>
  <c r="N981" i="3" l="1"/>
  <c r="Q981" i="3"/>
  <c r="O982" i="3"/>
  <c r="R982" i="3"/>
  <c r="H982" i="3"/>
  <c r="F982" i="3" a="1"/>
  <c r="F982" i="3" s="1"/>
  <c r="U982" i="3" s="1"/>
  <c r="E982" i="3"/>
  <c r="V982" i="3"/>
  <c r="J982" i="3"/>
  <c r="G982" i="3" a="1"/>
  <c r="G982" i="3" s="1"/>
  <c r="X982" i="3"/>
  <c r="B983" i="3"/>
  <c r="S982" i="3"/>
  <c r="W982" i="3"/>
  <c r="C982" i="3"/>
  <c r="I982" i="3" a="1"/>
  <c r="I982" i="3" s="1"/>
  <c r="D982" i="3"/>
  <c r="U981" i="3"/>
  <c r="P981" i="3" a="1"/>
  <c r="P981" i="3" s="1"/>
  <c r="Q982" i="3" l="1"/>
  <c r="P982" i="3" a="1"/>
  <c r="P982" i="3" s="1"/>
  <c r="T982" i="3"/>
  <c r="N982" i="3"/>
  <c r="P983" i="3" a="1"/>
  <c r="P983" i="3" s="1"/>
  <c r="O983" i="3"/>
  <c r="R983" i="3"/>
  <c r="N983" i="3"/>
  <c r="E983" i="3"/>
  <c r="H983" i="3"/>
  <c r="B984" i="3"/>
  <c r="Q983" i="3"/>
  <c r="X983" i="3"/>
  <c r="I983" i="3" a="1"/>
  <c r="I983" i="3" s="1"/>
  <c r="F983" i="3" a="1"/>
  <c r="F983" i="3" s="1"/>
  <c r="U983" i="3" s="1"/>
  <c r="G983" i="3" a="1"/>
  <c r="G983" i="3" s="1"/>
  <c r="D983" i="3"/>
  <c r="S983" i="3"/>
  <c r="V983" i="3"/>
  <c r="W983" i="3"/>
  <c r="C983" i="3"/>
  <c r="J983" i="3"/>
  <c r="T983" i="3" l="1"/>
  <c r="O984" i="3"/>
  <c r="E984" i="3"/>
  <c r="V984" i="3"/>
  <c r="B985" i="3"/>
  <c r="G984" i="3" a="1"/>
  <c r="G984" i="3" s="1"/>
  <c r="D984" i="3"/>
  <c r="X984" i="3"/>
  <c r="S984" i="3"/>
  <c r="I984" i="3" a="1"/>
  <c r="I984" i="3" s="1"/>
  <c r="H984" i="3"/>
  <c r="C984" i="3"/>
  <c r="F984" i="3" a="1"/>
  <c r="F984" i="3" s="1"/>
  <c r="T984" i="3" s="1"/>
  <c r="J984" i="3"/>
  <c r="W984" i="3"/>
  <c r="U984" i="3"/>
  <c r="N984" i="3"/>
  <c r="Q984" i="3"/>
  <c r="O985" i="3" l="1"/>
  <c r="B986" i="3"/>
  <c r="G985" i="3" a="1"/>
  <c r="G985" i="3" s="1"/>
  <c r="W985" i="3"/>
  <c r="J985" i="3"/>
  <c r="E985" i="3"/>
  <c r="D985" i="3"/>
  <c r="X985" i="3"/>
  <c r="S985" i="3"/>
  <c r="H985" i="3"/>
  <c r="V985" i="3"/>
  <c r="I985" i="3" a="1"/>
  <c r="I985" i="3" s="1"/>
  <c r="C985" i="3"/>
  <c r="F985" i="3" a="1"/>
  <c r="F985" i="3" s="1"/>
  <c r="T985" i="3" s="1"/>
  <c r="N985" i="3"/>
  <c r="Q985" i="3"/>
  <c r="R984" i="3"/>
  <c r="P984" i="3" a="1"/>
  <c r="P984" i="3" s="1"/>
  <c r="O986" i="3" l="1"/>
  <c r="H986" i="3"/>
  <c r="F986" i="3" a="1"/>
  <c r="F986" i="3" s="1"/>
  <c r="U986" i="3" s="1"/>
  <c r="V986" i="3"/>
  <c r="J986" i="3"/>
  <c r="Q986" i="3"/>
  <c r="E986" i="3"/>
  <c r="I986" i="3" a="1"/>
  <c r="I986" i="3" s="1"/>
  <c r="C986" i="3"/>
  <c r="X986" i="3"/>
  <c r="T986" i="3"/>
  <c r="W986" i="3"/>
  <c r="G986" i="3" a="1"/>
  <c r="G986" i="3" s="1"/>
  <c r="B987" i="3"/>
  <c r="R986" i="3" s="1"/>
  <c r="D986" i="3"/>
  <c r="S986" i="3"/>
  <c r="U985" i="3"/>
  <c r="R985" i="3"/>
  <c r="P985" i="3" a="1"/>
  <c r="P985" i="3" s="1"/>
  <c r="N986" i="3" l="1"/>
  <c r="O987" i="3"/>
  <c r="J987" i="3"/>
  <c r="W987" i="3"/>
  <c r="X987" i="3"/>
  <c r="V987" i="3"/>
  <c r="E987" i="3"/>
  <c r="H987" i="3"/>
  <c r="F987" i="3" a="1"/>
  <c r="F987" i="3" s="1"/>
  <c r="U987" i="3" s="1"/>
  <c r="G987" i="3" a="1"/>
  <c r="G987" i="3" s="1"/>
  <c r="B988" i="3"/>
  <c r="D987" i="3"/>
  <c r="S987" i="3"/>
  <c r="T987" i="3"/>
  <c r="Q987" i="3"/>
  <c r="C987" i="3"/>
  <c r="I987" i="3" a="1"/>
  <c r="I987" i="3" s="1"/>
  <c r="N987" i="3"/>
  <c r="P986" i="3" a="1"/>
  <c r="P986" i="3" s="1"/>
  <c r="O988" i="3" l="1"/>
  <c r="S988" i="3"/>
  <c r="F988" i="3" a="1"/>
  <c r="F988" i="3" s="1"/>
  <c r="U988" i="3" s="1"/>
  <c r="J988" i="3"/>
  <c r="I988" i="3" a="1"/>
  <c r="I988" i="3" s="1"/>
  <c r="W988" i="3"/>
  <c r="B989" i="3"/>
  <c r="R988" i="3" s="1"/>
  <c r="X988" i="3"/>
  <c r="E988" i="3"/>
  <c r="D988" i="3"/>
  <c r="C988" i="3"/>
  <c r="V988" i="3"/>
  <c r="H988" i="3"/>
  <c r="G988" i="3" a="1"/>
  <c r="G988" i="3" s="1"/>
  <c r="Q988" i="3"/>
  <c r="R987" i="3"/>
  <c r="P987" i="3" a="1"/>
  <c r="P987" i="3" s="1"/>
  <c r="T988" i="3" l="1"/>
  <c r="N988" i="3"/>
  <c r="O989" i="3"/>
  <c r="H989" i="3"/>
  <c r="F989" i="3" a="1"/>
  <c r="F989" i="3" s="1"/>
  <c r="U989" i="3" s="1"/>
  <c r="V989" i="3"/>
  <c r="B990" i="3"/>
  <c r="R989" i="3" s="1"/>
  <c r="D989" i="3"/>
  <c r="X989" i="3"/>
  <c r="E989" i="3"/>
  <c r="G989" i="3" a="1"/>
  <c r="G989" i="3" s="1"/>
  <c r="J989" i="3"/>
  <c r="I989" i="3" a="1"/>
  <c r="I989" i="3" s="1"/>
  <c r="C989" i="3"/>
  <c r="W989" i="3"/>
  <c r="S989" i="3"/>
  <c r="P988" i="3" a="1"/>
  <c r="P988" i="3" s="1"/>
  <c r="T989" i="3" l="1"/>
  <c r="Q989" i="3"/>
  <c r="P989" i="3" a="1"/>
  <c r="P989" i="3" s="1"/>
  <c r="N989" i="3"/>
  <c r="O990" i="3"/>
  <c r="V990" i="3"/>
  <c r="E990" i="3"/>
  <c r="I990" i="3" a="1"/>
  <c r="I990" i="3" s="1"/>
  <c r="D990" i="3"/>
  <c r="W990" i="3"/>
  <c r="F990" i="3" a="1"/>
  <c r="F990" i="3" s="1"/>
  <c r="N990" i="3" s="1"/>
  <c r="G990" i="3" a="1"/>
  <c r="G990" i="3" s="1"/>
  <c r="B991" i="3"/>
  <c r="R990" i="3" s="1"/>
  <c r="J990" i="3"/>
  <c r="S990" i="3"/>
  <c r="H990" i="3"/>
  <c r="X990" i="3"/>
  <c r="C990" i="3"/>
  <c r="P990" i="3" l="1" a="1"/>
  <c r="P990" i="3" s="1"/>
  <c r="Q990" i="3"/>
  <c r="O991" i="3"/>
  <c r="D991" i="3"/>
  <c r="X991" i="3"/>
  <c r="S991" i="3"/>
  <c r="I991" i="3" a="1"/>
  <c r="I991" i="3" s="1"/>
  <c r="C991" i="3"/>
  <c r="F991" i="3" a="1"/>
  <c r="F991" i="3" s="1"/>
  <c r="T991" i="3" s="1"/>
  <c r="G991" i="3" a="1"/>
  <c r="G991" i="3" s="1"/>
  <c r="H991" i="3"/>
  <c r="E991" i="3"/>
  <c r="W991" i="3"/>
  <c r="J991" i="3"/>
  <c r="B992" i="3"/>
  <c r="R991" i="3" s="1"/>
  <c r="V991" i="3"/>
  <c r="N991" i="3"/>
  <c r="U991" i="3"/>
  <c r="Q991" i="3"/>
  <c r="U990" i="3"/>
  <c r="T990" i="3"/>
  <c r="O992" i="3" l="1"/>
  <c r="W992" i="3"/>
  <c r="D992" i="3"/>
  <c r="S992" i="3"/>
  <c r="J992" i="3"/>
  <c r="H992" i="3"/>
  <c r="E992" i="3"/>
  <c r="V992" i="3"/>
  <c r="B993" i="3"/>
  <c r="G992" i="3" a="1"/>
  <c r="G992" i="3" s="1"/>
  <c r="C992" i="3"/>
  <c r="X992" i="3"/>
  <c r="I992" i="3" a="1"/>
  <c r="I992" i="3" s="1"/>
  <c r="F992" i="3" a="1"/>
  <c r="F992" i="3" s="1"/>
  <c r="P992" i="3" s="1" a="1"/>
  <c r="P992" i="3" s="1"/>
  <c r="Q992" i="3"/>
  <c r="T992" i="3"/>
  <c r="N992" i="3"/>
  <c r="U992" i="3"/>
  <c r="P991" i="3" a="1"/>
  <c r="P991" i="3" s="1"/>
  <c r="O993" i="3" l="1"/>
  <c r="G993" i="3" a="1"/>
  <c r="G993" i="3" s="1"/>
  <c r="J993" i="3"/>
  <c r="B994" i="3"/>
  <c r="T993" i="3"/>
  <c r="E993" i="3"/>
  <c r="I993" i="3" a="1"/>
  <c r="I993" i="3" s="1"/>
  <c r="C993" i="3"/>
  <c r="D993" i="3"/>
  <c r="X993" i="3"/>
  <c r="W993" i="3"/>
  <c r="H993" i="3"/>
  <c r="V993" i="3"/>
  <c r="S993" i="3"/>
  <c r="F993" i="3" a="1"/>
  <c r="F993" i="3" s="1"/>
  <c r="P993" i="3" s="1" a="1"/>
  <c r="P993" i="3" s="1"/>
  <c r="Q993" i="3"/>
  <c r="N993" i="3"/>
  <c r="U993" i="3"/>
  <c r="R992" i="3"/>
  <c r="O994" i="3" l="1"/>
  <c r="B995" i="3"/>
  <c r="V994" i="3"/>
  <c r="G994" i="3" a="1"/>
  <c r="G994" i="3" s="1"/>
  <c r="Q994" i="3"/>
  <c r="S994" i="3"/>
  <c r="W994" i="3"/>
  <c r="I994" i="3" a="1"/>
  <c r="I994" i="3" s="1"/>
  <c r="E994" i="3"/>
  <c r="C994" i="3"/>
  <c r="D994" i="3"/>
  <c r="H994" i="3"/>
  <c r="J994" i="3"/>
  <c r="F994" i="3" a="1"/>
  <c r="F994" i="3" s="1"/>
  <c r="P994" i="3" s="1" a="1"/>
  <c r="P994" i="3" s="1"/>
  <c r="X994" i="3"/>
  <c r="T994" i="3"/>
  <c r="U994" i="3"/>
  <c r="R993" i="3"/>
  <c r="O995" i="3" l="1"/>
  <c r="B996" i="3"/>
  <c r="V995" i="3"/>
  <c r="W995" i="3"/>
  <c r="D995" i="3"/>
  <c r="I995" i="3" a="1"/>
  <c r="I995" i="3" s="1"/>
  <c r="C995" i="3"/>
  <c r="G995" i="3" a="1"/>
  <c r="G995" i="3" s="1"/>
  <c r="X995" i="3"/>
  <c r="S995" i="3"/>
  <c r="H995" i="3"/>
  <c r="E995" i="3"/>
  <c r="F995" i="3" a="1"/>
  <c r="F995" i="3" s="1"/>
  <c r="P995" i="3" s="1" a="1"/>
  <c r="P995" i="3" s="1"/>
  <c r="J995" i="3"/>
  <c r="U995" i="3"/>
  <c r="Q995" i="3"/>
  <c r="T995" i="3"/>
  <c r="N995" i="3"/>
  <c r="N994" i="3"/>
  <c r="R994" i="3"/>
  <c r="O996" i="3" l="1"/>
  <c r="I996" i="3" a="1"/>
  <c r="I996" i="3" s="1"/>
  <c r="F996" i="3" a="1"/>
  <c r="F996" i="3" s="1"/>
  <c r="U996" i="3" s="1"/>
  <c r="C996" i="3"/>
  <c r="W996" i="3"/>
  <c r="G996" i="3" a="1"/>
  <c r="G996" i="3" s="1"/>
  <c r="S996" i="3"/>
  <c r="J996" i="3"/>
  <c r="H996" i="3"/>
  <c r="V996" i="3"/>
  <c r="E996" i="3"/>
  <c r="B997" i="3"/>
  <c r="R996" i="3" s="1"/>
  <c r="X996" i="3"/>
  <c r="D996" i="3"/>
  <c r="R995" i="3"/>
  <c r="N996" i="3" l="1"/>
  <c r="O997" i="3"/>
  <c r="I997" i="3" a="1"/>
  <c r="I997" i="3" s="1"/>
  <c r="G997" i="3" a="1"/>
  <c r="G997" i="3" s="1"/>
  <c r="S997" i="3"/>
  <c r="C997" i="3"/>
  <c r="F997" i="3" a="1"/>
  <c r="F997" i="3" s="1"/>
  <c r="U997" i="3" s="1"/>
  <c r="W997" i="3"/>
  <c r="B998" i="3"/>
  <c r="R997" i="3" s="1"/>
  <c r="V997" i="3"/>
  <c r="X997" i="3"/>
  <c r="H997" i="3"/>
  <c r="D997" i="3"/>
  <c r="J997" i="3"/>
  <c r="E997" i="3"/>
  <c r="T997" i="3"/>
  <c r="Q997" i="3"/>
  <c r="N997" i="3"/>
  <c r="T996" i="3"/>
  <c r="Q996" i="3"/>
  <c r="P996" i="3" a="1"/>
  <c r="P996" i="3" s="1"/>
  <c r="O998" i="3" l="1"/>
  <c r="X998" i="3"/>
  <c r="W998" i="3"/>
  <c r="F998" i="3" a="1"/>
  <c r="F998" i="3" s="1"/>
  <c r="T998" i="3" s="1"/>
  <c r="I998" i="3" a="1"/>
  <c r="I998" i="3" s="1"/>
  <c r="H998" i="3"/>
  <c r="J998" i="3"/>
  <c r="C998" i="3"/>
  <c r="D998" i="3"/>
  <c r="E998" i="3"/>
  <c r="V998" i="3"/>
  <c r="G998" i="3" a="1"/>
  <c r="G998" i="3" s="1"/>
  <c r="B999" i="3"/>
  <c r="R998" i="3" s="1"/>
  <c r="S998" i="3"/>
  <c r="P997" i="3" a="1"/>
  <c r="P997" i="3" s="1"/>
  <c r="Q998" i="3" l="1"/>
  <c r="U998" i="3"/>
  <c r="N998" i="3"/>
  <c r="O999" i="3"/>
  <c r="F999" i="3" a="1"/>
  <c r="F999" i="3" s="1"/>
  <c r="T999" i="3" s="1"/>
  <c r="W999" i="3"/>
  <c r="J999" i="3"/>
  <c r="B1000" i="3"/>
  <c r="R999" i="3" s="1"/>
  <c r="D999" i="3"/>
  <c r="H999" i="3"/>
  <c r="V999" i="3"/>
  <c r="S999" i="3"/>
  <c r="E999" i="3"/>
  <c r="X999" i="3"/>
  <c r="I999" i="3" a="1"/>
  <c r="I999" i="3" s="1"/>
  <c r="G999" i="3" a="1"/>
  <c r="G999" i="3" s="1"/>
  <c r="C999" i="3"/>
  <c r="U999" i="3"/>
  <c r="Q999" i="3"/>
  <c r="P998" i="3" a="1"/>
  <c r="P998" i="3" s="1"/>
  <c r="P999" i="3" l="1" a="1"/>
  <c r="P999" i="3" s="1"/>
  <c r="O1000" i="3"/>
  <c r="X1000" i="3"/>
  <c r="I1000" i="3" a="1"/>
  <c r="I1000" i="3" s="1"/>
  <c r="C1000" i="3"/>
  <c r="F1000" i="3" a="1"/>
  <c r="F1000" i="3" s="1"/>
  <c r="U1000" i="3" s="1"/>
  <c r="V1000" i="3"/>
  <c r="W1000" i="3"/>
  <c r="J1000" i="3"/>
  <c r="H1000" i="3"/>
  <c r="G1000" i="3" a="1"/>
  <c r="G1000" i="3" s="1"/>
  <c r="D1000" i="3"/>
  <c r="E1000" i="3"/>
  <c r="S1000" i="3"/>
  <c r="B1001" i="3"/>
  <c r="R1000" i="3" s="1"/>
  <c r="N1000" i="3"/>
  <c r="Q1000" i="3"/>
  <c r="N999" i="3"/>
  <c r="T1000" i="3" l="1"/>
  <c r="O1001" i="3"/>
  <c r="X1001" i="3"/>
  <c r="J1001" i="3"/>
  <c r="E1001" i="3"/>
  <c r="C1001" i="3"/>
  <c r="V1001" i="3"/>
  <c r="I1001" i="3" a="1"/>
  <c r="I1001" i="3" s="1"/>
  <c r="F1001" i="3" a="1"/>
  <c r="F1001" i="3" s="1"/>
  <c r="U1001" i="3" s="1"/>
  <c r="D1001" i="3"/>
  <c r="S1001" i="3"/>
  <c r="W1001" i="3"/>
  <c r="G1001" i="3" a="1"/>
  <c r="G1001" i="3" s="1"/>
  <c r="H1001" i="3"/>
  <c r="B1002" i="3"/>
  <c r="P1000" i="3" a="1"/>
  <c r="P1000" i="3" s="1"/>
  <c r="N1001" i="3" l="1"/>
  <c r="O1002" i="3"/>
  <c r="G1002" i="3" a="1"/>
  <c r="G1002" i="3" s="1"/>
  <c r="B1003" i="3"/>
  <c r="D1002" i="3"/>
  <c r="J1002" i="3"/>
  <c r="S1002" i="3"/>
  <c r="W1002" i="3"/>
  <c r="H1002" i="3"/>
  <c r="F1002" i="3" a="1"/>
  <c r="F1002" i="3" s="1"/>
  <c r="P1002" i="3" s="1" a="1"/>
  <c r="P1002" i="3" s="1"/>
  <c r="I1002" i="3" a="1"/>
  <c r="I1002" i="3" s="1"/>
  <c r="C1002" i="3"/>
  <c r="V1002" i="3"/>
  <c r="X1002" i="3"/>
  <c r="E1002" i="3"/>
  <c r="T1001" i="3"/>
  <c r="R1001" i="3"/>
  <c r="Q1001" i="3"/>
  <c r="P1001" i="3" a="1"/>
  <c r="P1001" i="3" s="1"/>
  <c r="N1002" i="3" l="1"/>
  <c r="Q1002" i="3"/>
  <c r="U1002" i="3"/>
  <c r="O1003" i="3"/>
  <c r="R1003" i="3"/>
  <c r="S1003" i="3"/>
  <c r="I1003" i="3" a="1"/>
  <c r="I1003" i="3" s="1"/>
  <c r="F1003" i="3" a="1"/>
  <c r="F1003" i="3" s="1"/>
  <c r="T1003" i="3" s="1"/>
  <c r="W1003" i="3"/>
  <c r="E1003" i="3"/>
  <c r="X1003" i="3"/>
  <c r="C1003" i="3"/>
  <c r="J1003" i="3"/>
  <c r="H1003" i="3"/>
  <c r="G1003" i="3" a="1"/>
  <c r="G1003" i="3" s="1"/>
  <c r="B1004" i="3"/>
  <c r="V1003" i="3"/>
  <c r="D1003" i="3"/>
  <c r="U1003" i="3"/>
  <c r="Q1003" i="3"/>
  <c r="N1003" i="3"/>
  <c r="R1002" i="3"/>
  <c r="T1002" i="3"/>
  <c r="P1003" i="3" l="1" a="1"/>
  <c r="P1003" i="3" s="1"/>
  <c r="O1004" i="3"/>
  <c r="J1004" i="3"/>
  <c r="H1004" i="3"/>
  <c r="E1004" i="3"/>
  <c r="V1004" i="3"/>
  <c r="X1004" i="3"/>
  <c r="D1004" i="3"/>
  <c r="S1004" i="3"/>
  <c r="B1005" i="3"/>
  <c r="G1004" i="3" a="1"/>
  <c r="G1004" i="3" s="1"/>
  <c r="C1004" i="3"/>
  <c r="F1004" i="3" a="1"/>
  <c r="F1004" i="3" s="1"/>
  <c r="U1004" i="3" s="1"/>
  <c r="I1004" i="3" a="1"/>
  <c r="I1004" i="3" s="1"/>
  <c r="W1004" i="3"/>
  <c r="N1004" i="3" l="1"/>
  <c r="T1004" i="3"/>
  <c r="Q1004" i="3"/>
  <c r="O1005" i="3"/>
  <c r="T1005" i="3"/>
  <c r="E1005" i="3"/>
  <c r="W1005" i="3"/>
  <c r="V1005" i="3"/>
  <c r="X1005" i="3"/>
  <c r="B1006" i="3"/>
  <c r="I1005" i="3" a="1"/>
  <c r="I1005" i="3" s="1"/>
  <c r="S1005" i="3"/>
  <c r="C1005" i="3"/>
  <c r="F1005" i="3" a="1"/>
  <c r="F1005" i="3" s="1"/>
  <c r="N1005" i="3" s="1"/>
  <c r="J1005" i="3"/>
  <c r="G1005" i="3" a="1"/>
  <c r="G1005" i="3" s="1"/>
  <c r="H1005" i="3"/>
  <c r="D1005" i="3"/>
  <c r="Q1005" i="3"/>
  <c r="U1005" i="3"/>
  <c r="R1004" i="3"/>
  <c r="P1004" i="3" a="1"/>
  <c r="P1004" i="3" s="1"/>
  <c r="O1006" i="3" l="1"/>
  <c r="F1006" i="3" a="1"/>
  <c r="F1006" i="3" s="1"/>
  <c r="U1006" i="3" s="1"/>
  <c r="X1006" i="3"/>
  <c r="I1006" i="3" a="1"/>
  <c r="I1006" i="3" s="1"/>
  <c r="B1007" i="3"/>
  <c r="T1006" i="3"/>
  <c r="D1006" i="3"/>
  <c r="J1006" i="3"/>
  <c r="V1006" i="3"/>
  <c r="E1006" i="3"/>
  <c r="C1006" i="3"/>
  <c r="G1006" i="3" a="1"/>
  <c r="G1006" i="3" s="1"/>
  <c r="Q1006" i="3"/>
  <c r="H1006" i="3"/>
  <c r="W1006" i="3"/>
  <c r="S1006" i="3"/>
  <c r="N1006" i="3"/>
  <c r="V44" i="3"/>
  <c r="V171" i="3"/>
  <c r="V157" i="3"/>
  <c r="V81" i="3"/>
  <c r="V78" i="3"/>
  <c r="V123" i="3"/>
  <c r="V118" i="3"/>
  <c r="V69" i="3"/>
  <c r="V95" i="3"/>
  <c r="V67" i="3"/>
  <c r="V134" i="3"/>
  <c r="V110" i="3"/>
  <c r="V33" i="3"/>
  <c r="V22" i="3"/>
  <c r="V115" i="3"/>
  <c r="V114" i="3"/>
  <c r="V128" i="3"/>
  <c r="V17" i="3"/>
  <c r="V180" i="3"/>
  <c r="V108" i="3"/>
  <c r="V19" i="3"/>
  <c r="V105" i="3"/>
  <c r="V54" i="3"/>
  <c r="V165" i="3"/>
  <c r="V61" i="3"/>
  <c r="V65" i="3"/>
  <c r="V135" i="3"/>
  <c r="V98" i="3"/>
  <c r="V93" i="3"/>
  <c r="V77" i="3"/>
  <c r="V169" i="3"/>
  <c r="V88" i="3"/>
  <c r="V100" i="3"/>
  <c r="V37" i="3"/>
  <c r="V158" i="3"/>
  <c r="V155" i="3"/>
  <c r="V160" i="3"/>
  <c r="V73" i="3"/>
  <c r="V83" i="3"/>
  <c r="V167" i="3"/>
  <c r="V48" i="3"/>
  <c r="V28" i="3"/>
  <c r="V127" i="3"/>
  <c r="V11" i="3"/>
  <c r="V142" i="3"/>
  <c r="V8" i="3"/>
  <c r="V40" i="3"/>
  <c r="V190" i="3"/>
  <c r="V140" i="3"/>
  <c r="V39" i="3"/>
  <c r="V159" i="3"/>
  <c r="V106" i="3"/>
  <c r="V94" i="3"/>
  <c r="V25" i="3"/>
  <c r="V66" i="3"/>
  <c r="V193" i="3"/>
  <c r="W193" i="3" s="1"/>
  <c r="V183" i="3"/>
  <c r="V72" i="3"/>
  <c r="V16" i="3"/>
  <c r="V34" i="3"/>
  <c r="V103" i="3"/>
  <c r="V143" i="3"/>
  <c r="V147" i="3"/>
  <c r="V32" i="3"/>
  <c r="V191" i="3"/>
  <c r="V113" i="3"/>
  <c r="V64" i="3"/>
  <c r="V121" i="3"/>
  <c r="V38" i="3"/>
  <c r="V188" i="3"/>
  <c r="V46" i="3"/>
  <c r="V141" i="3"/>
  <c r="V82" i="3"/>
  <c r="V47" i="3"/>
  <c r="V162" i="3"/>
  <c r="V35" i="3"/>
  <c r="V49" i="3"/>
  <c r="V132" i="3"/>
  <c r="V125" i="3"/>
  <c r="V59" i="3"/>
  <c r="V71" i="3"/>
  <c r="V52" i="3"/>
  <c r="V139" i="3"/>
  <c r="V170" i="3"/>
  <c r="V97" i="3"/>
  <c r="V14" i="3"/>
  <c r="V90" i="3"/>
  <c r="V186" i="3"/>
  <c r="V136" i="3"/>
  <c r="V63" i="3"/>
  <c r="V151" i="3"/>
  <c r="V116" i="3"/>
  <c r="V168" i="3"/>
  <c r="V172" i="3"/>
  <c r="V175" i="3"/>
  <c r="X102" i="3"/>
  <c r="V51" i="3"/>
  <c r="V41" i="3"/>
  <c r="V149" i="3"/>
  <c r="V70" i="3"/>
  <c r="V21" i="3"/>
  <c r="V86" i="3"/>
  <c r="V177" i="3"/>
  <c r="V107" i="3"/>
  <c r="V92" i="3"/>
  <c r="V87" i="3"/>
  <c r="V18" i="3"/>
  <c r="V126" i="3"/>
  <c r="V10" i="3"/>
  <c r="V58" i="3"/>
  <c r="V45" i="3"/>
  <c r="V173" i="3"/>
  <c r="V130" i="3"/>
  <c r="V30" i="3"/>
  <c r="V137" i="3"/>
  <c r="V50" i="3"/>
  <c r="V111" i="3"/>
  <c r="V178" i="3"/>
  <c r="V102" i="3"/>
  <c r="V148" i="3"/>
  <c r="V26" i="3"/>
  <c r="V166" i="3"/>
  <c r="V117" i="3"/>
  <c r="V131" i="3"/>
  <c r="V89" i="3"/>
  <c r="V29" i="3"/>
  <c r="V13" i="3"/>
  <c r="V163" i="3"/>
  <c r="V104" i="3"/>
  <c r="V57" i="3"/>
  <c r="V24" i="3"/>
  <c r="V112" i="3"/>
  <c r="V109" i="3"/>
  <c r="V120" i="3"/>
  <c r="V75" i="3"/>
  <c r="V9" i="3"/>
  <c r="V181" i="3"/>
  <c r="V31" i="3"/>
  <c r="V189" i="3"/>
  <c r="V12" i="3"/>
  <c r="V74" i="3"/>
  <c r="V182" i="3"/>
  <c r="V184" i="3"/>
  <c r="V43" i="3"/>
  <c r="V56" i="3"/>
  <c r="V156" i="3"/>
  <c r="V60" i="3"/>
  <c r="V68" i="3"/>
  <c r="V153" i="3"/>
  <c r="V192" i="3"/>
  <c r="V36" i="3"/>
  <c r="V42" i="3"/>
  <c r="V91" i="3"/>
  <c r="V150" i="3"/>
  <c r="V146" i="3"/>
  <c r="V152" i="3"/>
  <c r="V96" i="3"/>
  <c r="V79" i="3"/>
  <c r="V161" i="3"/>
  <c r="V145" i="3"/>
  <c r="V99" i="3"/>
  <c r="V122" i="3"/>
  <c r="V119" i="3"/>
  <c r="V133" i="3"/>
  <c r="V164" i="3"/>
  <c r="V55" i="3"/>
  <c r="V124" i="3"/>
  <c r="V154" i="3"/>
  <c r="V20" i="3"/>
  <c r="V187" i="3"/>
  <c r="V129" i="3"/>
  <c r="V62" i="3"/>
  <c r="V27" i="3"/>
  <c r="V101" i="3"/>
  <c r="V185" i="3"/>
  <c r="V176" i="3"/>
  <c r="V84" i="3"/>
  <c r="V15" i="3"/>
  <c r="V76" i="3"/>
  <c r="X193" i="3"/>
  <c r="V174" i="3"/>
  <c r="V80" i="3"/>
  <c r="V23" i="3"/>
  <c r="V179" i="3"/>
  <c r="V138" i="3"/>
  <c r="V85" i="3"/>
  <c r="V144" i="3"/>
  <c r="V53" i="3"/>
  <c r="P1005" i="3" a="1"/>
  <c r="P1005" i="3" s="1"/>
  <c r="R1005" i="3"/>
  <c r="R144" i="3" l="1"/>
  <c r="W144" i="3"/>
  <c r="R76" i="3"/>
  <c r="W76" i="3"/>
  <c r="R129" i="3"/>
  <c r="W129" i="3"/>
  <c r="R119" i="3"/>
  <c r="W119" i="3"/>
  <c r="R146" i="3"/>
  <c r="W146" i="3"/>
  <c r="R60" i="3"/>
  <c r="W60" i="3"/>
  <c r="R189" i="3"/>
  <c r="W189" i="3"/>
  <c r="R24" i="3"/>
  <c r="W24" i="3"/>
  <c r="R117" i="3"/>
  <c r="W117" i="3"/>
  <c r="R137" i="3"/>
  <c r="W137" i="3"/>
  <c r="R18" i="3"/>
  <c r="W18" i="3"/>
  <c r="R149" i="3"/>
  <c r="W149" i="3"/>
  <c r="R151" i="3"/>
  <c r="W151" i="3"/>
  <c r="R139" i="3"/>
  <c r="W139" i="3"/>
  <c r="R162" i="3"/>
  <c r="W162" i="3"/>
  <c r="R64" i="3"/>
  <c r="W64" i="3"/>
  <c r="R16" i="3"/>
  <c r="W16" i="3"/>
  <c r="R159" i="3"/>
  <c r="W159" i="3"/>
  <c r="R127" i="3"/>
  <c r="W127" i="3"/>
  <c r="R158" i="3"/>
  <c r="W158" i="3"/>
  <c r="R135" i="3"/>
  <c r="W135" i="3"/>
  <c r="R180" i="3"/>
  <c r="W180" i="3"/>
  <c r="R134" i="3"/>
  <c r="W134" i="3"/>
  <c r="R157" i="3"/>
  <c r="W157" i="3"/>
  <c r="R15" i="3"/>
  <c r="W15" i="3"/>
  <c r="R187" i="3"/>
  <c r="W187" i="3"/>
  <c r="R122" i="3"/>
  <c r="W122" i="3"/>
  <c r="R150" i="3"/>
  <c r="W150" i="3"/>
  <c r="R156" i="3"/>
  <c r="W156" i="3"/>
  <c r="R31" i="3"/>
  <c r="W31" i="3"/>
  <c r="R57" i="3"/>
  <c r="W57" i="3"/>
  <c r="R166" i="3"/>
  <c r="W166" i="3"/>
  <c r="R30" i="3"/>
  <c r="W30" i="3"/>
  <c r="R87" i="3"/>
  <c r="W87" i="3"/>
  <c r="R41" i="3"/>
  <c r="W41" i="3"/>
  <c r="R63" i="3"/>
  <c r="W63" i="3"/>
  <c r="R52" i="3"/>
  <c r="W52" i="3"/>
  <c r="R47" i="3"/>
  <c r="W47" i="3"/>
  <c r="R113" i="3"/>
  <c r="W113" i="3"/>
  <c r="R72" i="3"/>
  <c r="W72" i="3"/>
  <c r="R39" i="3"/>
  <c r="W39" i="3"/>
  <c r="R28" i="3"/>
  <c r="W28" i="3"/>
  <c r="R37" i="3"/>
  <c r="W37" i="3"/>
  <c r="R65" i="3"/>
  <c r="W65" i="3"/>
  <c r="R17" i="3"/>
  <c r="W17" i="3"/>
  <c r="R67" i="3"/>
  <c r="W67" i="3"/>
  <c r="R171" i="3"/>
  <c r="W171" i="3"/>
  <c r="O1007" i="3"/>
  <c r="S1007" i="3"/>
  <c r="I1007" i="3" a="1"/>
  <c r="I1007" i="3" s="1"/>
  <c r="C1007" i="3"/>
  <c r="F1007" i="3" a="1"/>
  <c r="F1007" i="3" s="1"/>
  <c r="T1007" i="3" s="1"/>
  <c r="W1007" i="3"/>
  <c r="J1007" i="3"/>
  <c r="H1007" i="3"/>
  <c r="E1007" i="3"/>
  <c r="G1007" i="3" a="1"/>
  <c r="G1007" i="3" s="1"/>
  <c r="B1008" i="3"/>
  <c r="V1007" i="3"/>
  <c r="D1007" i="3"/>
  <c r="X1007" i="3"/>
  <c r="R84" i="3"/>
  <c r="W84" i="3"/>
  <c r="R20" i="3"/>
  <c r="W20" i="3"/>
  <c r="R99" i="3"/>
  <c r="W99" i="3"/>
  <c r="R91" i="3"/>
  <c r="W91" i="3"/>
  <c r="R56" i="3"/>
  <c r="W56" i="3"/>
  <c r="R181" i="3"/>
  <c r="W181" i="3"/>
  <c r="R104" i="3"/>
  <c r="W104" i="3"/>
  <c r="R26" i="3"/>
  <c r="W26" i="3"/>
  <c r="R130" i="3"/>
  <c r="W130" i="3"/>
  <c r="R92" i="3"/>
  <c r="W92" i="3"/>
  <c r="R51" i="3"/>
  <c r="W51" i="3"/>
  <c r="R136" i="3"/>
  <c r="W136" i="3"/>
  <c r="R71" i="3"/>
  <c r="W71" i="3"/>
  <c r="R82" i="3"/>
  <c r="W82" i="3"/>
  <c r="R191" i="3"/>
  <c r="W191" i="3"/>
  <c r="R183" i="3"/>
  <c r="W183" i="3"/>
  <c r="R140" i="3"/>
  <c r="W140" i="3"/>
  <c r="R48" i="3"/>
  <c r="W48" i="3"/>
  <c r="R100" i="3"/>
  <c r="W100" i="3"/>
  <c r="R61" i="3"/>
  <c r="W61" i="3"/>
  <c r="R128" i="3"/>
  <c r="W128" i="3"/>
  <c r="R95" i="3"/>
  <c r="W95" i="3"/>
  <c r="R44" i="3"/>
  <c r="W44" i="3"/>
  <c r="R138" i="3"/>
  <c r="W138" i="3"/>
  <c r="R179" i="3"/>
  <c r="W179" i="3"/>
  <c r="R176" i="3"/>
  <c r="W176" i="3"/>
  <c r="R154" i="3"/>
  <c r="W154" i="3"/>
  <c r="R145" i="3"/>
  <c r="W145" i="3"/>
  <c r="R42" i="3"/>
  <c r="W42" i="3"/>
  <c r="R43" i="3"/>
  <c r="W43" i="3"/>
  <c r="R9" i="3"/>
  <c r="W9" i="3"/>
  <c r="R163" i="3"/>
  <c r="W163" i="3"/>
  <c r="R148" i="3"/>
  <c r="W148" i="3"/>
  <c r="R173" i="3"/>
  <c r="W173" i="3"/>
  <c r="R107" i="3"/>
  <c r="W107" i="3"/>
  <c r="R186" i="3"/>
  <c r="W186" i="3"/>
  <c r="R59" i="3"/>
  <c r="W59" i="3"/>
  <c r="R141" i="3"/>
  <c r="W141" i="3"/>
  <c r="R32" i="3"/>
  <c r="W32" i="3"/>
  <c r="R190" i="3"/>
  <c r="W190" i="3"/>
  <c r="R167" i="3"/>
  <c r="W167" i="3"/>
  <c r="R88" i="3"/>
  <c r="W88" i="3"/>
  <c r="R165" i="3"/>
  <c r="W165" i="3"/>
  <c r="R114" i="3"/>
  <c r="W114" i="3"/>
  <c r="R69" i="3"/>
  <c r="W69" i="3"/>
  <c r="R23" i="3"/>
  <c r="W23" i="3"/>
  <c r="R185" i="3"/>
  <c r="W185" i="3"/>
  <c r="R124" i="3"/>
  <c r="W124" i="3"/>
  <c r="R161" i="3"/>
  <c r="W161" i="3"/>
  <c r="R36" i="3"/>
  <c r="W36" i="3"/>
  <c r="R184" i="3"/>
  <c r="W184" i="3"/>
  <c r="R75" i="3"/>
  <c r="W75" i="3"/>
  <c r="R13" i="3"/>
  <c r="W13" i="3"/>
  <c r="R102" i="3"/>
  <c r="W102" i="3"/>
  <c r="R45" i="3"/>
  <c r="W45" i="3"/>
  <c r="R177" i="3"/>
  <c r="W177" i="3"/>
  <c r="R175" i="3"/>
  <c r="W175" i="3"/>
  <c r="R90" i="3"/>
  <c r="W90" i="3"/>
  <c r="R125" i="3"/>
  <c r="W125" i="3"/>
  <c r="R46" i="3"/>
  <c r="W46" i="3"/>
  <c r="R147" i="3"/>
  <c r="W147" i="3"/>
  <c r="R66" i="3"/>
  <c r="W66" i="3"/>
  <c r="R40" i="3"/>
  <c r="W40" i="3"/>
  <c r="R83" i="3"/>
  <c r="W83" i="3"/>
  <c r="R169" i="3"/>
  <c r="W169" i="3"/>
  <c r="R54" i="3"/>
  <c r="W54" i="3"/>
  <c r="R115" i="3"/>
  <c r="W115" i="3"/>
  <c r="R118" i="3"/>
  <c r="W118" i="3"/>
  <c r="R80" i="3"/>
  <c r="W80" i="3"/>
  <c r="R101" i="3"/>
  <c r="W101" i="3"/>
  <c r="R55" i="3"/>
  <c r="W55" i="3"/>
  <c r="R79" i="3"/>
  <c r="W79" i="3"/>
  <c r="R192" i="3"/>
  <c r="W192" i="3"/>
  <c r="R182" i="3"/>
  <c r="W182" i="3"/>
  <c r="R120" i="3"/>
  <c r="W120" i="3"/>
  <c r="R29" i="3"/>
  <c r="W29" i="3"/>
  <c r="R178" i="3"/>
  <c r="W178" i="3"/>
  <c r="R58" i="3"/>
  <c r="W58" i="3"/>
  <c r="R86" i="3"/>
  <c r="W86" i="3"/>
  <c r="R172" i="3"/>
  <c r="W172" i="3"/>
  <c r="R14" i="3"/>
  <c r="W14" i="3"/>
  <c r="R132" i="3"/>
  <c r="W132" i="3"/>
  <c r="R188" i="3"/>
  <c r="W188" i="3"/>
  <c r="R143" i="3"/>
  <c r="W143" i="3"/>
  <c r="R25" i="3"/>
  <c r="W25" i="3"/>
  <c r="R8" i="3"/>
  <c r="W8" i="3"/>
  <c r="R73" i="3"/>
  <c r="W73" i="3"/>
  <c r="R77" i="3"/>
  <c r="W77" i="3"/>
  <c r="R105" i="3"/>
  <c r="W105" i="3"/>
  <c r="R22" i="3"/>
  <c r="W22" i="3"/>
  <c r="R123" i="3"/>
  <c r="W123" i="3"/>
  <c r="R1006" i="3"/>
  <c r="R85" i="3"/>
  <c r="W85" i="3"/>
  <c r="R174" i="3"/>
  <c r="W174" i="3"/>
  <c r="R27" i="3"/>
  <c r="W27" i="3"/>
  <c r="R164" i="3"/>
  <c r="W164" i="3"/>
  <c r="R96" i="3"/>
  <c r="W96" i="3"/>
  <c r="R153" i="3"/>
  <c r="W153" i="3"/>
  <c r="R74" i="3"/>
  <c r="W74" i="3"/>
  <c r="R109" i="3"/>
  <c r="W109" i="3"/>
  <c r="R89" i="3"/>
  <c r="W89" i="3"/>
  <c r="R111" i="3"/>
  <c r="W111" i="3"/>
  <c r="R10" i="3"/>
  <c r="W10" i="3"/>
  <c r="R21" i="3"/>
  <c r="W21" i="3"/>
  <c r="R168" i="3"/>
  <c r="W168" i="3"/>
  <c r="R97" i="3"/>
  <c r="W97" i="3"/>
  <c r="R49" i="3"/>
  <c r="W49" i="3"/>
  <c r="R38" i="3"/>
  <c r="W38" i="3"/>
  <c r="R103" i="3"/>
  <c r="W103" i="3"/>
  <c r="R94" i="3"/>
  <c r="W94" i="3"/>
  <c r="R142" i="3"/>
  <c r="W142" i="3"/>
  <c r="R160" i="3"/>
  <c r="W160" i="3"/>
  <c r="R93" i="3"/>
  <c r="W93" i="3"/>
  <c r="R19" i="3"/>
  <c r="W19" i="3"/>
  <c r="R33" i="3"/>
  <c r="W33" i="3"/>
  <c r="R78" i="3"/>
  <c r="W78" i="3"/>
  <c r="R53" i="3"/>
  <c r="W53" i="3"/>
  <c r="R62" i="3"/>
  <c r="W62" i="3"/>
  <c r="R133" i="3"/>
  <c r="W133" i="3"/>
  <c r="R152" i="3"/>
  <c r="W152" i="3"/>
  <c r="R68" i="3"/>
  <c r="W68" i="3"/>
  <c r="R12" i="3"/>
  <c r="W12" i="3"/>
  <c r="R112" i="3"/>
  <c r="W112" i="3"/>
  <c r="R131" i="3"/>
  <c r="W131" i="3"/>
  <c r="R50" i="3"/>
  <c r="W50" i="3"/>
  <c r="R126" i="3"/>
  <c r="W126" i="3"/>
  <c r="R70" i="3"/>
  <c r="W70" i="3"/>
  <c r="R116" i="3"/>
  <c r="W116" i="3"/>
  <c r="R170" i="3"/>
  <c r="W170" i="3"/>
  <c r="R35" i="3"/>
  <c r="W35" i="3"/>
  <c r="R121" i="3"/>
  <c r="W121" i="3"/>
  <c r="R34" i="3"/>
  <c r="W34" i="3"/>
  <c r="R106" i="3"/>
  <c r="W106" i="3"/>
  <c r="R11" i="3"/>
  <c r="W11" i="3"/>
  <c r="R155" i="3"/>
  <c r="W155" i="3"/>
  <c r="R98" i="3"/>
  <c r="W98" i="3"/>
  <c r="R108" i="3"/>
  <c r="W108" i="3"/>
  <c r="R110" i="3"/>
  <c r="W110" i="3"/>
  <c r="R81" i="3"/>
  <c r="W81" i="3"/>
  <c r="P1006" i="3" a="1"/>
  <c r="P1006" i="3" s="1"/>
  <c r="P1007" i="3" l="1" a="1"/>
  <c r="P1007" i="3" s="1"/>
  <c r="O1008" i="3"/>
  <c r="I1008" i="3" a="1"/>
  <c r="I1008" i="3" s="1"/>
  <c r="S1008" i="3"/>
  <c r="D1008" i="3"/>
  <c r="C1008" i="3"/>
  <c r="F1008" i="3" a="1"/>
  <c r="F1008" i="3" s="1"/>
  <c r="P1008" i="3" s="1" a="1"/>
  <c r="P1008" i="3" s="1"/>
  <c r="W1008" i="3"/>
  <c r="J1008" i="3"/>
  <c r="H1008" i="3"/>
  <c r="E1008" i="3"/>
  <c r="V1008" i="3"/>
  <c r="U1008" i="3"/>
  <c r="N1008" i="3"/>
  <c r="G1008" i="3" a="1"/>
  <c r="G1008" i="3" s="1"/>
  <c r="B1009" i="3"/>
  <c r="X1008" i="3"/>
  <c r="Q1008" i="3"/>
  <c r="T1008" i="3"/>
  <c r="Q1007" i="3"/>
  <c r="U1007" i="3"/>
  <c r="N1007" i="3"/>
  <c r="R1007" i="3"/>
  <c r="O1009" i="3" l="1"/>
  <c r="G1009" i="3" a="1"/>
  <c r="G1009" i="3" s="1"/>
  <c r="D1009" i="3"/>
  <c r="X1009" i="3"/>
  <c r="T1009" i="3"/>
  <c r="J1009" i="3"/>
  <c r="I1009" i="3" a="1"/>
  <c r="I1009" i="3" s="1"/>
  <c r="E1009" i="3"/>
  <c r="C1009" i="3"/>
  <c r="S1009" i="3"/>
  <c r="W1009" i="3"/>
  <c r="H1009" i="3"/>
  <c r="F1009" i="3" a="1"/>
  <c r="F1009" i="3" s="1"/>
  <c r="U1009" i="3" s="1"/>
  <c r="V1009" i="3"/>
  <c r="B1010" i="3"/>
  <c r="N1009" i="3"/>
  <c r="Q1009" i="3"/>
  <c r="R1008" i="3"/>
  <c r="O1010" i="3" l="1"/>
  <c r="E1010" i="3"/>
  <c r="V1010" i="3"/>
  <c r="B1011" i="3"/>
  <c r="R1010" i="3" s="1"/>
  <c r="I1010" i="3" a="1"/>
  <c r="I1010" i="3" s="1"/>
  <c r="G1010" i="3" a="1"/>
  <c r="G1010" i="3" s="1"/>
  <c r="D1010" i="3"/>
  <c r="W1010" i="3"/>
  <c r="S1010" i="3"/>
  <c r="H1010" i="3"/>
  <c r="X1010" i="3"/>
  <c r="F1010" i="3" a="1"/>
  <c r="F1010" i="3" s="1"/>
  <c r="T1010" i="3" s="1"/>
  <c r="J1010" i="3"/>
  <c r="C1010" i="3"/>
  <c r="R1009" i="3"/>
  <c r="P1009" i="3" a="1"/>
  <c r="P1009" i="3" s="1"/>
  <c r="U1010" i="3" l="1"/>
  <c r="Q1010" i="3"/>
  <c r="O1011" i="3"/>
  <c r="D1011" i="3"/>
  <c r="V1011" i="3"/>
  <c r="C1011" i="3"/>
  <c r="X1011" i="3"/>
  <c r="S1011" i="3"/>
  <c r="I1011" i="3" a="1"/>
  <c r="I1011" i="3" s="1"/>
  <c r="F1011" i="3" a="1"/>
  <c r="F1011" i="3" s="1"/>
  <c r="T1011" i="3" s="1"/>
  <c r="W1011" i="3"/>
  <c r="B1012" i="3"/>
  <c r="R1011" i="3" s="1"/>
  <c r="G1011" i="3" a="1"/>
  <c r="G1011" i="3" s="1"/>
  <c r="J1011" i="3"/>
  <c r="H1011" i="3"/>
  <c r="E1011" i="3"/>
  <c r="N1010" i="3"/>
  <c r="P1010" i="3" a="1"/>
  <c r="P1010" i="3" s="1"/>
  <c r="N1011" i="3" l="1"/>
  <c r="O1012" i="3"/>
  <c r="D1012" i="3"/>
  <c r="G1012" i="3" a="1"/>
  <c r="G1012" i="3" s="1"/>
  <c r="E1012" i="3"/>
  <c r="X1012" i="3"/>
  <c r="S1012" i="3"/>
  <c r="I1012" i="3" a="1"/>
  <c r="I1012" i="3" s="1"/>
  <c r="C1012" i="3"/>
  <c r="F1012" i="3" a="1"/>
  <c r="F1012" i="3" s="1"/>
  <c r="N1012" i="3" s="1"/>
  <c r="J1012" i="3"/>
  <c r="W1012" i="3"/>
  <c r="H1012" i="3"/>
  <c r="B1013" i="3"/>
  <c r="R1012" i="3" s="1"/>
  <c r="V1012" i="3"/>
  <c r="Q1011" i="3"/>
  <c r="P1011" i="3" a="1"/>
  <c r="P1011" i="3" s="1"/>
  <c r="U1011" i="3"/>
  <c r="U1012" i="3" l="1"/>
  <c r="Q1012" i="3"/>
  <c r="T1012" i="3"/>
  <c r="P1013" i="3" a="1"/>
  <c r="P1013" i="3" s="1"/>
  <c r="O1013" i="3"/>
  <c r="R1013" i="3"/>
  <c r="X1013" i="3"/>
  <c r="S1013" i="3"/>
  <c r="F1013" i="3" a="1"/>
  <c r="F1013" i="3" s="1"/>
  <c r="U1013" i="3" s="1"/>
  <c r="V1013" i="3"/>
  <c r="J1013" i="3"/>
  <c r="I1013" i="3" a="1"/>
  <c r="I1013" i="3" s="1"/>
  <c r="C1013" i="3"/>
  <c r="H1013" i="3"/>
  <c r="W1013" i="3"/>
  <c r="B1014" i="3"/>
  <c r="D1013" i="3"/>
  <c r="G1013" i="3" a="1"/>
  <c r="G1013" i="3" s="1"/>
  <c r="E1013" i="3"/>
  <c r="T1013" i="3"/>
  <c r="N1013" i="3"/>
  <c r="Q1013" i="3"/>
  <c r="P1012" i="3" a="1"/>
  <c r="P1012" i="3" s="1"/>
  <c r="O1014" i="3" l="1"/>
  <c r="G1014" i="3" a="1"/>
  <c r="G1014" i="3" s="1"/>
  <c r="D1014" i="3"/>
  <c r="S1014" i="3"/>
  <c r="H1014" i="3"/>
  <c r="I1014" i="3" a="1"/>
  <c r="I1014" i="3" s="1"/>
  <c r="F1014" i="3" a="1"/>
  <c r="F1014" i="3" s="1"/>
  <c r="T1014" i="3" s="1"/>
  <c r="J1014" i="3"/>
  <c r="B1015" i="3"/>
  <c r="R1014" i="3" s="1"/>
  <c r="W1014" i="3"/>
  <c r="C1014" i="3"/>
  <c r="E1014" i="3"/>
  <c r="X1014" i="3"/>
  <c r="V1014" i="3"/>
  <c r="U1014" i="3"/>
  <c r="Q1014" i="3"/>
  <c r="O1015" i="3" l="1"/>
  <c r="E1015" i="3"/>
  <c r="H1015" i="3"/>
  <c r="B1016" i="3"/>
  <c r="G1015" i="3" a="1"/>
  <c r="G1015" i="3" s="1"/>
  <c r="S1015" i="3"/>
  <c r="X1015" i="3"/>
  <c r="I1015" i="3" a="1"/>
  <c r="I1015" i="3" s="1"/>
  <c r="F1015" i="3" a="1"/>
  <c r="F1015" i="3" s="1"/>
  <c r="N1015" i="3" s="1"/>
  <c r="C1015" i="3"/>
  <c r="J1015" i="3"/>
  <c r="W1015" i="3"/>
  <c r="D1015" i="3"/>
  <c r="V1015" i="3"/>
  <c r="N1014" i="3"/>
  <c r="P1014" i="3" a="1"/>
  <c r="P1014" i="3" s="1"/>
  <c r="T1015" i="3" l="1"/>
  <c r="O1016" i="3"/>
  <c r="W1016" i="3"/>
  <c r="F1016" i="3" a="1"/>
  <c r="F1016" i="3" s="1"/>
  <c r="U1016" i="3" s="1"/>
  <c r="S1016" i="3"/>
  <c r="J1016" i="3"/>
  <c r="H1016" i="3"/>
  <c r="E1016" i="3"/>
  <c r="G1016" i="3" a="1"/>
  <c r="G1016" i="3" s="1"/>
  <c r="V1016" i="3"/>
  <c r="B1017" i="3"/>
  <c r="D1016" i="3"/>
  <c r="X1016" i="3"/>
  <c r="I1016" i="3" a="1"/>
  <c r="I1016" i="3" s="1"/>
  <c r="C1016" i="3"/>
  <c r="Q1016" i="3"/>
  <c r="U1015" i="3"/>
  <c r="R1015" i="3"/>
  <c r="Q1015" i="3"/>
  <c r="P1015" i="3" a="1"/>
  <c r="P1015" i="3" s="1"/>
  <c r="O1017" i="3" l="1"/>
  <c r="H1017" i="3"/>
  <c r="F1017" i="3" a="1"/>
  <c r="F1017" i="3" s="1"/>
  <c r="U1017" i="3" s="1"/>
  <c r="V1017" i="3"/>
  <c r="G1017" i="3" a="1"/>
  <c r="G1017" i="3" s="1"/>
  <c r="E1017" i="3"/>
  <c r="B1018" i="3"/>
  <c r="R1017" i="3" s="1"/>
  <c r="D1017" i="3"/>
  <c r="X1017" i="3"/>
  <c r="I1017" i="3" a="1"/>
  <c r="I1017" i="3" s="1"/>
  <c r="J1017" i="3"/>
  <c r="S1017" i="3"/>
  <c r="C1017" i="3"/>
  <c r="W1017" i="3"/>
  <c r="R1016" i="3"/>
  <c r="N1016" i="3"/>
  <c r="T1016" i="3"/>
  <c r="P1016" i="3" a="1"/>
  <c r="P1016" i="3" s="1"/>
  <c r="T1017" i="3" l="1"/>
  <c r="Q1017" i="3"/>
  <c r="N1017" i="3"/>
  <c r="O1018" i="3"/>
  <c r="N1018" i="3"/>
  <c r="E1018" i="3"/>
  <c r="C1018" i="3"/>
  <c r="G1018" i="3" a="1"/>
  <c r="G1018" i="3" s="1"/>
  <c r="B1019" i="3"/>
  <c r="R1018" i="3" s="1"/>
  <c r="T1018" i="3"/>
  <c r="Q1018" i="3"/>
  <c r="D1018" i="3"/>
  <c r="W1018" i="3"/>
  <c r="H1018" i="3"/>
  <c r="F1018" i="3" a="1"/>
  <c r="F1018" i="3" s="1"/>
  <c r="U1018" i="3" s="1"/>
  <c r="J1018" i="3"/>
  <c r="S1018" i="3"/>
  <c r="V1018" i="3"/>
  <c r="X1018" i="3"/>
  <c r="I1018" i="3" a="1"/>
  <c r="I1018" i="3" s="1"/>
  <c r="P1017" i="3" a="1"/>
  <c r="P1017" i="3" s="1"/>
  <c r="O1019" i="3" l="1"/>
  <c r="S1019" i="3"/>
  <c r="I1019" i="3" a="1"/>
  <c r="I1019" i="3" s="1"/>
  <c r="C1019" i="3"/>
  <c r="F1019" i="3" a="1"/>
  <c r="F1019" i="3" s="1"/>
  <c r="T1019" i="3" s="1"/>
  <c r="W1019" i="3"/>
  <c r="J1019" i="3"/>
  <c r="G1019" i="3" a="1"/>
  <c r="G1019" i="3" s="1"/>
  <c r="H1019" i="3"/>
  <c r="D1019" i="3"/>
  <c r="X1019" i="3"/>
  <c r="E1019" i="3"/>
  <c r="B1020" i="3"/>
  <c r="R1019" i="3" s="1"/>
  <c r="V1019" i="3"/>
  <c r="P1018" i="3" a="1"/>
  <c r="P1018" i="3" s="1"/>
  <c r="U1019" i="3" l="1"/>
  <c r="Q1019" i="3"/>
  <c r="N1019" i="3"/>
  <c r="O1020" i="3"/>
  <c r="W1020" i="3"/>
  <c r="F1020" i="3" a="1"/>
  <c r="F1020" i="3" s="1"/>
  <c r="N1020" i="3" s="1"/>
  <c r="G1020" i="3" a="1"/>
  <c r="G1020" i="3" s="1"/>
  <c r="S1020" i="3"/>
  <c r="J1020" i="3"/>
  <c r="H1020" i="3"/>
  <c r="V1020" i="3"/>
  <c r="D1020" i="3"/>
  <c r="E1020" i="3"/>
  <c r="B1021" i="3"/>
  <c r="R1020" i="3" s="1"/>
  <c r="X1020" i="3"/>
  <c r="I1020" i="3" a="1"/>
  <c r="I1020" i="3" s="1"/>
  <c r="C1020" i="3"/>
  <c r="P1019" i="3" a="1"/>
  <c r="P1019" i="3" s="1"/>
  <c r="Q1020" i="3" l="1"/>
  <c r="P1020" i="3" a="1"/>
  <c r="P1020" i="3" s="1"/>
  <c r="U1020" i="3"/>
  <c r="P1021" i="3" a="1"/>
  <c r="P1021" i="3" s="1"/>
  <c r="O1021" i="3"/>
  <c r="N1021" i="3"/>
  <c r="Q1021" i="3"/>
  <c r="G1021" i="3" a="1"/>
  <c r="G1021" i="3" s="1"/>
  <c r="X1021" i="3"/>
  <c r="T1021" i="3"/>
  <c r="J1021" i="3"/>
  <c r="E1021" i="3"/>
  <c r="D1021" i="3"/>
  <c r="C1021" i="3"/>
  <c r="F1021" i="3" a="1"/>
  <c r="F1021" i="3" s="1"/>
  <c r="U1021" i="3" s="1"/>
  <c r="V1021" i="3"/>
  <c r="B1022" i="3"/>
  <c r="R1021" i="3" s="1"/>
  <c r="S1021" i="3"/>
  <c r="W1021" i="3"/>
  <c r="I1021" i="3" a="1"/>
  <c r="I1021" i="3" s="1"/>
  <c r="H1021" i="3"/>
  <c r="T1020" i="3"/>
  <c r="O1022" i="3" l="1"/>
  <c r="J1022" i="3"/>
  <c r="X1022" i="3"/>
  <c r="D1022" i="3"/>
  <c r="S1022" i="3"/>
  <c r="V1022" i="3"/>
  <c r="E1022" i="3"/>
  <c r="I1022" i="3" a="1"/>
  <c r="I1022" i="3" s="1"/>
  <c r="G1022" i="3" a="1"/>
  <c r="G1022" i="3" s="1"/>
  <c r="B1023" i="3"/>
  <c r="W1022" i="3"/>
  <c r="T1022" i="3"/>
  <c r="C1022" i="3"/>
  <c r="H1022" i="3"/>
  <c r="F1022" i="3" a="1"/>
  <c r="F1022" i="3" s="1"/>
  <c r="U1022" i="3" s="1"/>
  <c r="N1022" i="3" l="1"/>
  <c r="Q1022" i="3"/>
  <c r="O1023" i="3"/>
  <c r="C1023" i="3"/>
  <c r="W1023" i="3"/>
  <c r="H1023" i="3"/>
  <c r="V1023" i="3"/>
  <c r="I1023" i="3" a="1"/>
  <c r="I1023" i="3" s="1"/>
  <c r="F1023" i="3" a="1"/>
  <c r="F1023" i="3" s="1"/>
  <c r="T1023" i="3" s="1"/>
  <c r="J1023" i="3"/>
  <c r="E1023" i="3"/>
  <c r="B1024" i="3"/>
  <c r="R1023" i="3" s="1"/>
  <c r="X1023" i="3"/>
  <c r="G1023" i="3" a="1"/>
  <c r="G1023" i="3" s="1"/>
  <c r="D1023" i="3"/>
  <c r="S1023" i="3"/>
  <c r="R1022" i="3"/>
  <c r="P1022" i="3" a="1"/>
  <c r="P1022" i="3" s="1"/>
  <c r="Q1023" i="3" l="1"/>
  <c r="U1023" i="3"/>
  <c r="O1024" i="3"/>
  <c r="R1024" i="3"/>
  <c r="C1024" i="3"/>
  <c r="W1024" i="3"/>
  <c r="J1024" i="3"/>
  <c r="H1024" i="3"/>
  <c r="E1024" i="3"/>
  <c r="V1024" i="3"/>
  <c r="G1024" i="3" a="1"/>
  <c r="G1024" i="3" s="1"/>
  <c r="S1024" i="3"/>
  <c r="I1024" i="3" a="1"/>
  <c r="I1024" i="3" s="1"/>
  <c r="X1024" i="3"/>
  <c r="B1025" i="3"/>
  <c r="D1024" i="3"/>
  <c r="F1024" i="3" a="1"/>
  <c r="F1024" i="3" s="1"/>
  <c r="U1024" i="3" s="1"/>
  <c r="N1023" i="3"/>
  <c r="P1023" i="3" a="1"/>
  <c r="P1023" i="3" s="1"/>
  <c r="N1024" i="3" l="1"/>
  <c r="P1024" i="3" a="1"/>
  <c r="P1024" i="3" s="1"/>
  <c r="O1025" i="3"/>
  <c r="R1025" i="3"/>
  <c r="H1025" i="3"/>
  <c r="V1025" i="3"/>
  <c r="F1025" i="3" a="1"/>
  <c r="F1025" i="3" s="1"/>
  <c r="P1025" i="3" s="1" a="1"/>
  <c r="P1025" i="3" s="1"/>
  <c r="B1026" i="3"/>
  <c r="D1025" i="3"/>
  <c r="I1025" i="3" a="1"/>
  <c r="I1025" i="3" s="1"/>
  <c r="N1025" i="3"/>
  <c r="J1025" i="3"/>
  <c r="U1025" i="3"/>
  <c r="Q1025" i="3"/>
  <c r="S1025" i="3"/>
  <c r="T1025" i="3"/>
  <c r="C1025" i="3"/>
  <c r="E1025" i="3"/>
  <c r="W1025" i="3"/>
  <c r="X1025" i="3"/>
  <c r="G1025" i="3" a="1"/>
  <c r="G1025" i="3" s="1"/>
  <c r="Q1024" i="3"/>
  <c r="T1024" i="3"/>
  <c r="O1026" i="3" l="1"/>
  <c r="J1026" i="3"/>
  <c r="I1026" i="3" a="1"/>
  <c r="I1026" i="3" s="1"/>
  <c r="F1026" i="3" a="1"/>
  <c r="F1026" i="3" s="1"/>
  <c r="P1026" i="3" s="1" a="1"/>
  <c r="P1026" i="3" s="1"/>
  <c r="V1026" i="3"/>
  <c r="E1026" i="3"/>
  <c r="C1026" i="3"/>
  <c r="G1026" i="3" a="1"/>
  <c r="G1026" i="3" s="1"/>
  <c r="B1027" i="3"/>
  <c r="D1026" i="3"/>
  <c r="W1026" i="3"/>
  <c r="X1026" i="3"/>
  <c r="S1026" i="3"/>
  <c r="H1026" i="3"/>
  <c r="O1027" i="3" l="1"/>
  <c r="B1028" i="3"/>
  <c r="V1027" i="3"/>
  <c r="D1027" i="3"/>
  <c r="C1027" i="3"/>
  <c r="W1027" i="3"/>
  <c r="X1027" i="3"/>
  <c r="J1027" i="3"/>
  <c r="E1027" i="3"/>
  <c r="S1027" i="3"/>
  <c r="I1027" i="3" a="1"/>
  <c r="I1027" i="3" s="1"/>
  <c r="H1027" i="3"/>
  <c r="F1027" i="3" a="1"/>
  <c r="F1027" i="3" s="1"/>
  <c r="T1027" i="3" s="1"/>
  <c r="G1027" i="3" a="1"/>
  <c r="G1027" i="3" s="1"/>
  <c r="U1027" i="3"/>
  <c r="Q1027" i="3"/>
  <c r="N1027" i="3"/>
  <c r="Q1026" i="3"/>
  <c r="R1026" i="3"/>
  <c r="U1026" i="3"/>
  <c r="N1026" i="3"/>
  <c r="T1026" i="3"/>
  <c r="O1028" i="3" l="1"/>
  <c r="B1029" i="3"/>
  <c r="X1028" i="3"/>
  <c r="G1028" i="3" a="1"/>
  <c r="G1028" i="3" s="1"/>
  <c r="F1028" i="3" a="1"/>
  <c r="F1028" i="3" s="1"/>
  <c r="Q1028" i="3" s="1"/>
  <c r="J1028" i="3"/>
  <c r="V1028" i="3"/>
  <c r="D1028" i="3"/>
  <c r="W1028" i="3"/>
  <c r="H1028" i="3"/>
  <c r="E1028" i="3"/>
  <c r="I1028" i="3" a="1"/>
  <c r="I1028" i="3" s="1"/>
  <c r="S1028" i="3"/>
  <c r="C1028" i="3"/>
  <c r="R1027" i="3"/>
  <c r="P1027" i="3" a="1"/>
  <c r="P1027" i="3" s="1"/>
  <c r="T1028" i="3" l="1"/>
  <c r="N1028" i="3"/>
  <c r="U1028" i="3"/>
  <c r="O1029" i="3"/>
  <c r="R1029" i="3"/>
  <c r="V1029" i="3"/>
  <c r="J1029" i="3"/>
  <c r="H1029" i="3"/>
  <c r="G1029" i="3" a="1"/>
  <c r="G1029" i="3" s="1"/>
  <c r="E1029" i="3"/>
  <c r="S1029" i="3"/>
  <c r="F1029" i="3" a="1"/>
  <c r="F1029" i="3" s="1"/>
  <c r="U1029" i="3" s="1"/>
  <c r="X1029" i="3"/>
  <c r="I1029" i="3" a="1"/>
  <c r="I1029" i="3" s="1"/>
  <c r="B1030" i="3"/>
  <c r="W1029" i="3"/>
  <c r="C1029" i="3"/>
  <c r="D1029" i="3"/>
  <c r="R1028" i="3"/>
  <c r="P1028" i="3" a="1"/>
  <c r="P1028" i="3" s="1"/>
  <c r="Q1029" i="3" l="1"/>
  <c r="P1029" i="3" a="1"/>
  <c r="P1029" i="3" s="1"/>
  <c r="N1029" i="3"/>
  <c r="T1029" i="3"/>
  <c r="P1030" i="3" a="1"/>
  <c r="P1030" i="3" s="1"/>
  <c r="O1030" i="3"/>
  <c r="R1030" i="3"/>
  <c r="X1030" i="3"/>
  <c r="F1030" i="3" a="1"/>
  <c r="F1030" i="3" s="1"/>
  <c r="T1030" i="3" s="1"/>
  <c r="I1030" i="3" a="1"/>
  <c r="I1030" i="3" s="1"/>
  <c r="C1030" i="3"/>
  <c r="E1030" i="3"/>
  <c r="J1030" i="3"/>
  <c r="H1030" i="3"/>
  <c r="V1030" i="3"/>
  <c r="B1031" i="3"/>
  <c r="G1030" i="3" a="1"/>
  <c r="G1030" i="3" s="1"/>
  <c r="D1030" i="3"/>
  <c r="W1030" i="3"/>
  <c r="S1030" i="3"/>
  <c r="Q1030" i="3"/>
  <c r="N1030" i="3"/>
  <c r="U1030" i="3" l="1"/>
  <c r="O1031" i="3"/>
  <c r="T1031" i="3"/>
  <c r="Q1031" i="3"/>
  <c r="N1031" i="3"/>
  <c r="D1031" i="3"/>
  <c r="G1031" i="3" a="1"/>
  <c r="G1031" i="3" s="1"/>
  <c r="V1031" i="3"/>
  <c r="S1031" i="3"/>
  <c r="I1031" i="3" a="1"/>
  <c r="I1031" i="3" s="1"/>
  <c r="X1031" i="3"/>
  <c r="C1031" i="3"/>
  <c r="J1031" i="3"/>
  <c r="F1031" i="3" a="1"/>
  <c r="F1031" i="3" s="1"/>
  <c r="P1031" i="3" s="1" a="1"/>
  <c r="P1031" i="3" s="1"/>
  <c r="E1031" i="3"/>
  <c r="H1031" i="3"/>
  <c r="W1031" i="3"/>
  <c r="B1032" i="3"/>
  <c r="R1031" i="3" s="1"/>
  <c r="U1031" i="3"/>
  <c r="O1032" i="3" l="1"/>
  <c r="C1032" i="3"/>
  <c r="T1032" i="3"/>
  <c r="Q1032" i="3"/>
  <c r="N1032" i="3"/>
  <c r="X1032" i="3"/>
  <c r="S1032" i="3"/>
  <c r="J1032" i="3"/>
  <c r="W1032" i="3"/>
  <c r="F1032" i="3" a="1"/>
  <c r="F1032" i="3" s="1"/>
  <c r="P1032" i="3" s="1" a="1"/>
  <c r="P1032" i="3" s="1"/>
  <c r="V1032" i="3"/>
  <c r="U1032" i="3"/>
  <c r="D1032" i="3"/>
  <c r="G1032" i="3" a="1"/>
  <c r="G1032" i="3" s="1"/>
  <c r="I1032" i="3" a="1"/>
  <c r="I1032" i="3" s="1"/>
  <c r="E1032" i="3"/>
  <c r="H1032" i="3"/>
  <c r="B1033" i="3"/>
  <c r="R1032" i="3" s="1"/>
  <c r="O1033" i="3" l="1"/>
  <c r="X1033" i="3"/>
  <c r="S1033" i="3"/>
  <c r="W1033" i="3"/>
  <c r="V1033" i="3"/>
  <c r="J1033" i="3"/>
  <c r="G1033" i="3" a="1"/>
  <c r="G1033" i="3" s="1"/>
  <c r="E1033" i="3"/>
  <c r="I1033" i="3" a="1"/>
  <c r="I1033" i="3" s="1"/>
  <c r="B1034" i="3"/>
  <c r="R1033" i="3" s="1"/>
  <c r="H1033" i="3"/>
  <c r="C1033" i="3"/>
  <c r="F1033" i="3" a="1"/>
  <c r="F1033" i="3" s="1"/>
  <c r="U1033" i="3" s="1"/>
  <c r="D1033" i="3"/>
  <c r="T1033" i="3"/>
  <c r="Q1033" i="3"/>
  <c r="N1033" i="3"/>
  <c r="O1034" i="3" l="1"/>
  <c r="W1034" i="3"/>
  <c r="S1034" i="3"/>
  <c r="X1034" i="3"/>
  <c r="D1034" i="3"/>
  <c r="H1034" i="3"/>
  <c r="E1034" i="3"/>
  <c r="B1035" i="3"/>
  <c r="R1034" i="3" s="1"/>
  <c r="I1034" i="3" a="1"/>
  <c r="I1034" i="3" s="1"/>
  <c r="C1034" i="3"/>
  <c r="V1034" i="3"/>
  <c r="F1034" i="3" a="1"/>
  <c r="F1034" i="3" s="1"/>
  <c r="T1034" i="3" s="1"/>
  <c r="J1034" i="3"/>
  <c r="G1034" i="3" a="1"/>
  <c r="G1034" i="3" s="1"/>
  <c r="P1033" i="3" a="1"/>
  <c r="P1033" i="3" s="1"/>
  <c r="Q1034" i="3" l="1"/>
  <c r="U1034" i="3"/>
  <c r="O1035" i="3"/>
  <c r="G1035" i="3" a="1"/>
  <c r="G1035" i="3" s="1"/>
  <c r="S1035" i="3"/>
  <c r="X1035" i="3"/>
  <c r="D1035" i="3"/>
  <c r="V1035" i="3"/>
  <c r="I1035" i="3" a="1"/>
  <c r="I1035" i="3" s="1"/>
  <c r="F1035" i="3" a="1"/>
  <c r="F1035" i="3" s="1"/>
  <c r="T1035" i="3" s="1"/>
  <c r="H1035" i="3"/>
  <c r="B1036" i="3"/>
  <c r="R1035" i="3" s="1"/>
  <c r="C1035" i="3"/>
  <c r="J1035" i="3"/>
  <c r="W1035" i="3"/>
  <c r="E1035" i="3"/>
  <c r="N1034" i="3"/>
  <c r="P1034" i="3" a="1"/>
  <c r="P1034" i="3" s="1"/>
  <c r="Q1035" i="3" l="1"/>
  <c r="N1035" i="3"/>
  <c r="U1035" i="3"/>
  <c r="P1035" i="3" a="1"/>
  <c r="P1035" i="3" s="1"/>
  <c r="O1036" i="3"/>
  <c r="C1036" i="3"/>
  <c r="W1036" i="3"/>
  <c r="F1036" i="3" a="1"/>
  <c r="F1036" i="3" s="1"/>
  <c r="N1036" i="3" s="1"/>
  <c r="E1036" i="3"/>
  <c r="V1036" i="3"/>
  <c r="B1037" i="3"/>
  <c r="R1036" i="3" s="1"/>
  <c r="U1036" i="3"/>
  <c r="I1036" i="3" a="1"/>
  <c r="I1036" i="3" s="1"/>
  <c r="G1036" i="3" a="1"/>
  <c r="G1036" i="3" s="1"/>
  <c r="J1036" i="3"/>
  <c r="H1036" i="3"/>
  <c r="S1036" i="3"/>
  <c r="D1036" i="3"/>
  <c r="X1036" i="3"/>
  <c r="O1037" i="3" l="1"/>
  <c r="X1037" i="3"/>
  <c r="S1037" i="3"/>
  <c r="C1037" i="3"/>
  <c r="F1037" i="3" a="1"/>
  <c r="F1037" i="3" s="1"/>
  <c r="U1037" i="3" s="1"/>
  <c r="J1037" i="3"/>
  <c r="I1037" i="3" a="1"/>
  <c r="I1037" i="3" s="1"/>
  <c r="W1037" i="3"/>
  <c r="B1038" i="3"/>
  <c r="R1037" i="3" s="1"/>
  <c r="D1037" i="3"/>
  <c r="E1037" i="3"/>
  <c r="H1037" i="3"/>
  <c r="V1037" i="3"/>
  <c r="G1037" i="3" a="1"/>
  <c r="G1037" i="3" s="1"/>
  <c r="P1036" i="3" a="1"/>
  <c r="P1036" i="3" s="1"/>
  <c r="Q1036" i="3"/>
  <c r="T1036" i="3"/>
  <c r="Q1037" i="3" l="1"/>
  <c r="O1038" i="3"/>
  <c r="S1038" i="3"/>
  <c r="H1038" i="3"/>
  <c r="X1038" i="3"/>
  <c r="J1038" i="3"/>
  <c r="C1038" i="3"/>
  <c r="V1038" i="3"/>
  <c r="W1038" i="3"/>
  <c r="I1038" i="3" a="1"/>
  <c r="I1038" i="3" s="1"/>
  <c r="F1038" i="3" a="1"/>
  <c r="F1038" i="3" s="1"/>
  <c r="N1038" i="3" s="1"/>
  <c r="B1039" i="3"/>
  <c r="R1038" i="3" s="1"/>
  <c r="G1038" i="3" a="1"/>
  <c r="G1038" i="3" s="1"/>
  <c r="E1038" i="3"/>
  <c r="D1038" i="3"/>
  <c r="T1038" i="3"/>
  <c r="N1037" i="3"/>
  <c r="T1037" i="3"/>
  <c r="P1037" i="3" a="1"/>
  <c r="P1037" i="3" s="1"/>
  <c r="O1039" i="3" l="1"/>
  <c r="J1039" i="3"/>
  <c r="H1039" i="3"/>
  <c r="E1039" i="3"/>
  <c r="N1039" i="3"/>
  <c r="G1039" i="3" a="1"/>
  <c r="G1039" i="3" s="1"/>
  <c r="X1039" i="3"/>
  <c r="S1039" i="3"/>
  <c r="F1039" i="3" a="1"/>
  <c r="F1039" i="3" s="1"/>
  <c r="P1039" i="3" s="1" a="1"/>
  <c r="P1039" i="3" s="1"/>
  <c r="B1040" i="3"/>
  <c r="C1039" i="3"/>
  <c r="D1039" i="3"/>
  <c r="V1039" i="3"/>
  <c r="I1039" i="3" a="1"/>
  <c r="I1039" i="3" s="1"/>
  <c r="W1039" i="3"/>
  <c r="Q1039" i="3"/>
  <c r="T1039" i="3"/>
  <c r="U1039" i="3"/>
  <c r="Q1038" i="3"/>
  <c r="U1038" i="3"/>
  <c r="P1038" i="3" a="1"/>
  <c r="P1038" i="3" s="1"/>
  <c r="O1040" i="3" l="1"/>
  <c r="C1040" i="3"/>
  <c r="W1040" i="3"/>
  <c r="B1041" i="3"/>
  <c r="R1040" i="3" s="1"/>
  <c r="J1040" i="3"/>
  <c r="H1040" i="3"/>
  <c r="E1040" i="3"/>
  <c r="V1040" i="3"/>
  <c r="D1040" i="3"/>
  <c r="S1040" i="3"/>
  <c r="I1040" i="3" a="1"/>
  <c r="I1040" i="3" s="1"/>
  <c r="G1040" i="3" a="1"/>
  <c r="G1040" i="3" s="1"/>
  <c r="X1040" i="3"/>
  <c r="F1040" i="3" a="1"/>
  <c r="F1040" i="3" s="1"/>
  <c r="U1040" i="3" s="1"/>
  <c r="T1040" i="3"/>
  <c r="N1040" i="3"/>
  <c r="Q1040" i="3"/>
  <c r="R1039" i="3"/>
  <c r="O1041" i="3" l="1"/>
  <c r="I1041" i="3" a="1"/>
  <c r="I1041" i="3" s="1"/>
  <c r="E1041" i="3"/>
  <c r="W1041" i="3"/>
  <c r="C1041" i="3"/>
  <c r="S1041" i="3"/>
  <c r="G1041" i="3" a="1"/>
  <c r="G1041" i="3" s="1"/>
  <c r="H1041" i="3"/>
  <c r="F1041" i="3" a="1"/>
  <c r="F1041" i="3" s="1"/>
  <c r="U1041" i="3" s="1"/>
  <c r="V1041" i="3"/>
  <c r="Q1041" i="3"/>
  <c r="J1041" i="3"/>
  <c r="B1042" i="3"/>
  <c r="R1041" i="3" s="1"/>
  <c r="D1041" i="3"/>
  <c r="X1041" i="3"/>
  <c r="P1040" i="3" a="1"/>
  <c r="P1040" i="3" s="1"/>
  <c r="N1041" i="3" l="1"/>
  <c r="T1041" i="3"/>
  <c r="P1042" i="3" a="1"/>
  <c r="P1042" i="3" s="1"/>
  <c r="O1042" i="3"/>
  <c r="R1042" i="3"/>
  <c r="T1042" i="3"/>
  <c r="Q1042" i="3"/>
  <c r="F1042" i="3" a="1"/>
  <c r="F1042" i="3" s="1"/>
  <c r="U1042" i="3" s="1"/>
  <c r="D1042" i="3"/>
  <c r="N1042" i="3"/>
  <c r="S1042" i="3"/>
  <c r="W1042" i="3"/>
  <c r="C1042" i="3"/>
  <c r="H1042" i="3"/>
  <c r="X1042" i="3"/>
  <c r="B1043" i="3"/>
  <c r="J1042" i="3"/>
  <c r="I1042" i="3" a="1"/>
  <c r="I1042" i="3" s="1"/>
  <c r="E1042" i="3"/>
  <c r="G1042" i="3" a="1"/>
  <c r="G1042" i="3" s="1"/>
  <c r="V1042" i="3"/>
  <c r="P1041" i="3" a="1"/>
  <c r="P1041" i="3" s="1"/>
  <c r="O1043" i="3" l="1"/>
  <c r="C1043" i="3"/>
  <c r="W1043" i="3"/>
  <c r="D1043" i="3"/>
  <c r="X1043" i="3"/>
  <c r="F1043" i="3" a="1"/>
  <c r="F1043" i="3" s="1"/>
  <c r="T1043" i="3" s="1"/>
  <c r="H1043" i="3"/>
  <c r="G1043" i="3" a="1"/>
  <c r="G1043" i="3" s="1"/>
  <c r="J1043" i="3"/>
  <c r="S1043" i="3"/>
  <c r="E1043" i="3"/>
  <c r="V1043" i="3"/>
  <c r="I1043" i="3" a="1"/>
  <c r="I1043" i="3" s="1"/>
  <c r="B1044" i="3"/>
  <c r="R1043" i="3" s="1"/>
  <c r="N1043" i="3"/>
  <c r="U1043" i="3"/>
  <c r="Q1043" i="3"/>
  <c r="O1044" i="3" l="1"/>
  <c r="D1044" i="3"/>
  <c r="S1044" i="3"/>
  <c r="X1044" i="3"/>
  <c r="B1045" i="3"/>
  <c r="I1044" i="3" a="1"/>
  <c r="I1044" i="3" s="1"/>
  <c r="F1044" i="3" a="1"/>
  <c r="F1044" i="3" s="1"/>
  <c r="U1044" i="3" s="1"/>
  <c r="C1044" i="3"/>
  <c r="W1044" i="3"/>
  <c r="H1044" i="3"/>
  <c r="V1044" i="3"/>
  <c r="J1044" i="3"/>
  <c r="E1044" i="3"/>
  <c r="G1044" i="3" a="1"/>
  <c r="G1044" i="3" s="1"/>
  <c r="Q1044" i="3"/>
  <c r="T1044" i="3"/>
  <c r="N1044" i="3"/>
  <c r="P1043" i="3" a="1"/>
  <c r="P1043" i="3" s="1"/>
  <c r="O1045" i="3" l="1"/>
  <c r="W1045" i="3"/>
  <c r="B1046" i="3"/>
  <c r="H1045" i="3"/>
  <c r="D1045" i="3"/>
  <c r="J1045" i="3"/>
  <c r="G1045" i="3" a="1"/>
  <c r="G1045" i="3" s="1"/>
  <c r="X1045" i="3"/>
  <c r="V1045" i="3"/>
  <c r="E1045" i="3"/>
  <c r="I1045" i="3" a="1"/>
  <c r="I1045" i="3" s="1"/>
  <c r="C1045" i="3"/>
  <c r="S1045" i="3"/>
  <c r="F1045" i="3" a="1"/>
  <c r="F1045" i="3" s="1"/>
  <c r="T1045" i="3" s="1"/>
  <c r="Q1045" i="3"/>
  <c r="U1045" i="3"/>
  <c r="R1044" i="3"/>
  <c r="P1044" i="3" a="1"/>
  <c r="P1044" i="3" s="1"/>
  <c r="O1046" i="3" l="1"/>
  <c r="V1046" i="3"/>
  <c r="E1046" i="3"/>
  <c r="X1046" i="3"/>
  <c r="B1047" i="3"/>
  <c r="R1046" i="3" s="1"/>
  <c r="T1046" i="3"/>
  <c r="G1046" i="3" a="1"/>
  <c r="G1046" i="3" s="1"/>
  <c r="D1046" i="3"/>
  <c r="I1046" i="3" a="1"/>
  <c r="I1046" i="3" s="1"/>
  <c r="J1046" i="3"/>
  <c r="S1046" i="3"/>
  <c r="W1046" i="3"/>
  <c r="H1046" i="3"/>
  <c r="F1046" i="3" a="1"/>
  <c r="F1046" i="3" s="1"/>
  <c r="P1046" i="3" s="1" a="1"/>
  <c r="P1046" i="3" s="1"/>
  <c r="C1046" i="3"/>
  <c r="U1046" i="3"/>
  <c r="N1045" i="3"/>
  <c r="R1045" i="3"/>
  <c r="P1045" i="3" a="1"/>
  <c r="P1045" i="3" s="1"/>
  <c r="O1047" i="3" l="1"/>
  <c r="B1048" i="3"/>
  <c r="V1047" i="3"/>
  <c r="I1047" i="3" a="1"/>
  <c r="I1047" i="3" s="1"/>
  <c r="C1047" i="3"/>
  <c r="F1047" i="3" a="1"/>
  <c r="F1047" i="3" s="1"/>
  <c r="T1047" i="3" s="1"/>
  <c r="D1047" i="3"/>
  <c r="X1047" i="3"/>
  <c r="S1047" i="3"/>
  <c r="G1047" i="3" a="1"/>
  <c r="G1047" i="3" s="1"/>
  <c r="H1047" i="3"/>
  <c r="W1047" i="3"/>
  <c r="J1047" i="3"/>
  <c r="E1047" i="3"/>
  <c r="N1046" i="3"/>
  <c r="Q1046" i="3"/>
  <c r="O1048" i="3" l="1"/>
  <c r="X1048" i="3"/>
  <c r="W1048" i="3"/>
  <c r="I1048" i="3" a="1"/>
  <c r="I1048" i="3" s="1"/>
  <c r="F1048" i="3" a="1"/>
  <c r="F1048" i="3" s="1"/>
  <c r="U1048" i="3" s="1"/>
  <c r="C1048" i="3"/>
  <c r="H1048" i="3"/>
  <c r="B1049" i="3"/>
  <c r="J1048" i="3"/>
  <c r="E1048" i="3"/>
  <c r="S1048" i="3"/>
  <c r="V1048" i="3"/>
  <c r="G1048" i="3" a="1"/>
  <c r="G1048" i="3" s="1"/>
  <c r="D1048" i="3"/>
  <c r="N1047" i="3"/>
  <c r="R1047" i="3"/>
  <c r="Q1047" i="3"/>
  <c r="U1047" i="3"/>
  <c r="P1047" i="3" a="1"/>
  <c r="P1047" i="3" s="1"/>
  <c r="Q1048" i="3" l="1"/>
  <c r="O1049" i="3"/>
  <c r="I1049" i="3" a="1"/>
  <c r="I1049" i="3" s="1"/>
  <c r="J1049" i="3"/>
  <c r="H1049" i="3"/>
  <c r="C1049" i="3"/>
  <c r="S1049" i="3"/>
  <c r="F1049" i="3" a="1"/>
  <c r="F1049" i="3" s="1"/>
  <c r="U1049" i="3" s="1"/>
  <c r="B1050" i="3"/>
  <c r="T1049" i="3"/>
  <c r="W1049" i="3"/>
  <c r="Q1049" i="3"/>
  <c r="D1049" i="3"/>
  <c r="V1049" i="3"/>
  <c r="G1049" i="3" a="1"/>
  <c r="G1049" i="3" s="1"/>
  <c r="X1049" i="3"/>
  <c r="E1049" i="3"/>
  <c r="N1048" i="3"/>
  <c r="T1048" i="3"/>
  <c r="R1048" i="3"/>
  <c r="P1048" i="3" a="1"/>
  <c r="P1048" i="3" s="1"/>
  <c r="O1050" i="3" l="1"/>
  <c r="D1050" i="3"/>
  <c r="S1050" i="3"/>
  <c r="E1050" i="3"/>
  <c r="X1050" i="3"/>
  <c r="B1051" i="3"/>
  <c r="W1050" i="3"/>
  <c r="H1050" i="3"/>
  <c r="F1050" i="3" a="1"/>
  <c r="F1050" i="3" s="1"/>
  <c r="P1050" i="3" s="1" a="1"/>
  <c r="P1050" i="3" s="1"/>
  <c r="J1050" i="3"/>
  <c r="V1050" i="3"/>
  <c r="C1050" i="3"/>
  <c r="I1050" i="3" a="1"/>
  <c r="I1050" i="3" s="1"/>
  <c r="G1050" i="3" a="1"/>
  <c r="G1050" i="3" s="1"/>
  <c r="R1049" i="3"/>
  <c r="N1049" i="3"/>
  <c r="P1049" i="3" a="1"/>
  <c r="P1049" i="3" s="1"/>
  <c r="N1050" i="3" l="1"/>
  <c r="U1050" i="3"/>
  <c r="Q1050" i="3"/>
  <c r="O1051" i="3"/>
  <c r="R1051" i="3"/>
  <c r="X1051" i="3"/>
  <c r="S1051" i="3"/>
  <c r="I1051" i="3" a="1"/>
  <c r="I1051" i="3" s="1"/>
  <c r="C1051" i="3"/>
  <c r="F1051" i="3" a="1"/>
  <c r="F1051" i="3" s="1"/>
  <c r="T1051" i="3" s="1"/>
  <c r="E1051" i="3"/>
  <c r="V1051" i="3"/>
  <c r="H1051" i="3"/>
  <c r="W1051" i="3"/>
  <c r="J1051" i="3"/>
  <c r="B1052" i="3"/>
  <c r="G1051" i="3" a="1"/>
  <c r="G1051" i="3" s="1"/>
  <c r="D1051" i="3"/>
  <c r="U1051" i="3"/>
  <c r="Q1051" i="3"/>
  <c r="N1051" i="3"/>
  <c r="T1050" i="3"/>
  <c r="R1050" i="3"/>
  <c r="P1051" i="3" l="1" a="1"/>
  <c r="P1051" i="3" s="1"/>
  <c r="O1052" i="3"/>
  <c r="D1052" i="3"/>
  <c r="G1052" i="3" a="1"/>
  <c r="G1052" i="3" s="1"/>
  <c r="X1052" i="3"/>
  <c r="S1052" i="3"/>
  <c r="E1052" i="3"/>
  <c r="B1053" i="3"/>
  <c r="R1052" i="3" s="1"/>
  <c r="I1052" i="3" a="1"/>
  <c r="I1052" i="3" s="1"/>
  <c r="C1052" i="3"/>
  <c r="F1052" i="3" a="1"/>
  <c r="F1052" i="3" s="1"/>
  <c r="Q1052" i="3" s="1"/>
  <c r="W1052" i="3"/>
  <c r="V1052" i="3"/>
  <c r="J1052" i="3"/>
  <c r="H1052" i="3"/>
  <c r="U1052" i="3" l="1"/>
  <c r="T1052" i="3"/>
  <c r="N1052" i="3"/>
  <c r="O1053" i="3"/>
  <c r="E1053" i="3"/>
  <c r="X1053" i="3"/>
  <c r="W1053" i="3"/>
  <c r="J1053" i="3"/>
  <c r="I1053" i="3" a="1"/>
  <c r="I1053" i="3" s="1"/>
  <c r="S1053" i="3"/>
  <c r="B1054" i="3"/>
  <c r="R1053" i="3" s="1"/>
  <c r="D1053" i="3"/>
  <c r="C1053" i="3"/>
  <c r="H1053" i="3"/>
  <c r="V1053" i="3"/>
  <c r="G1053" i="3" a="1"/>
  <c r="G1053" i="3" s="1"/>
  <c r="F1053" i="3" a="1"/>
  <c r="F1053" i="3" s="1"/>
  <c r="N1053" i="3" s="1"/>
  <c r="U1053" i="3"/>
  <c r="Q1053" i="3"/>
  <c r="P1052" i="3" a="1"/>
  <c r="P1052" i="3" s="1"/>
  <c r="T1053" i="3" l="1"/>
  <c r="P1053" i="3" a="1"/>
  <c r="P1053" i="3" s="1"/>
  <c r="O1054" i="3"/>
  <c r="V1054" i="3"/>
  <c r="J1054" i="3"/>
  <c r="X1054" i="3"/>
  <c r="E1054" i="3"/>
  <c r="I1054" i="3" a="1"/>
  <c r="I1054" i="3" s="1"/>
  <c r="S1054" i="3"/>
  <c r="F1054" i="3" a="1"/>
  <c r="F1054" i="3" s="1"/>
  <c r="N1054" i="3" s="1"/>
  <c r="G1054" i="3" a="1"/>
  <c r="G1054" i="3" s="1"/>
  <c r="B1055" i="3"/>
  <c r="R1054" i="3" s="1"/>
  <c r="D1054" i="3"/>
  <c r="W1054" i="3"/>
  <c r="H1054" i="3"/>
  <c r="C1054" i="3"/>
  <c r="T1054" i="3" l="1"/>
  <c r="P1054" i="3" a="1"/>
  <c r="P1054" i="3" s="1"/>
  <c r="Q1054" i="3"/>
  <c r="U1054" i="3"/>
  <c r="P1055" i="3" a="1"/>
  <c r="P1055" i="3" s="1"/>
  <c r="O1055" i="3"/>
  <c r="R1055" i="3"/>
  <c r="B1056" i="3"/>
  <c r="V1055" i="3"/>
  <c r="D1055" i="3"/>
  <c r="X1055" i="3"/>
  <c r="S1055" i="3"/>
  <c r="I1055" i="3" a="1"/>
  <c r="I1055" i="3" s="1"/>
  <c r="C1055" i="3"/>
  <c r="F1055" i="3" a="1"/>
  <c r="F1055" i="3" s="1"/>
  <c r="T1055" i="3" s="1"/>
  <c r="J1055" i="3"/>
  <c r="W1055" i="3"/>
  <c r="H1055" i="3"/>
  <c r="E1055" i="3"/>
  <c r="G1055" i="3" a="1"/>
  <c r="G1055" i="3" s="1"/>
  <c r="Q1055" i="3"/>
  <c r="N1055" i="3"/>
  <c r="U1055" i="3"/>
  <c r="O1056" i="3" l="1"/>
  <c r="W1056" i="3"/>
  <c r="V1056" i="3"/>
  <c r="D1056" i="3"/>
  <c r="I1056" i="3" a="1"/>
  <c r="I1056" i="3" s="1"/>
  <c r="J1056" i="3"/>
  <c r="H1056" i="3"/>
  <c r="G1056" i="3" a="1"/>
  <c r="G1056" i="3" s="1"/>
  <c r="F1056" i="3" a="1"/>
  <c r="F1056" i="3" s="1"/>
  <c r="T1056" i="3" s="1"/>
  <c r="E1056" i="3"/>
  <c r="B1057" i="3"/>
  <c r="S1056" i="3"/>
  <c r="X1056" i="3"/>
  <c r="C1056" i="3"/>
  <c r="O1057" i="3" l="1"/>
  <c r="G1057" i="3" a="1"/>
  <c r="G1057" i="3" s="1"/>
  <c r="E1057" i="3"/>
  <c r="D1057" i="3"/>
  <c r="I1057" i="3" a="1"/>
  <c r="I1057" i="3" s="1"/>
  <c r="F1057" i="3" a="1"/>
  <c r="F1057" i="3" s="1"/>
  <c r="U1057" i="3" s="1"/>
  <c r="H1057" i="3"/>
  <c r="X1057" i="3"/>
  <c r="S1057" i="3"/>
  <c r="C1057" i="3"/>
  <c r="W1057" i="3"/>
  <c r="B1058" i="3"/>
  <c r="V1057" i="3"/>
  <c r="J1057" i="3"/>
  <c r="N1057" i="3"/>
  <c r="T1057" i="3"/>
  <c r="Q1057" i="3"/>
  <c r="U1056" i="3"/>
  <c r="N1056" i="3"/>
  <c r="Q1056" i="3"/>
  <c r="R1056" i="3"/>
  <c r="P1056" i="3" a="1"/>
  <c r="P1056" i="3" s="1"/>
  <c r="O1058" i="3" l="1"/>
  <c r="S1058" i="3"/>
  <c r="X1058" i="3"/>
  <c r="J1058" i="3"/>
  <c r="C1058" i="3"/>
  <c r="G1058" i="3" a="1"/>
  <c r="G1058" i="3" s="1"/>
  <c r="F1058" i="3" a="1"/>
  <c r="F1058" i="3" s="1"/>
  <c r="T1058" i="3" s="1"/>
  <c r="I1058" i="3" a="1"/>
  <c r="I1058" i="3" s="1"/>
  <c r="D1058" i="3"/>
  <c r="W1058" i="3"/>
  <c r="E1058" i="3"/>
  <c r="V1058" i="3"/>
  <c r="B1059" i="3"/>
  <c r="R1058" i="3" s="1"/>
  <c r="H1058" i="3"/>
  <c r="U1058" i="3"/>
  <c r="N1058" i="3"/>
  <c r="Q1058" i="3"/>
  <c r="R1057" i="3"/>
  <c r="P1057" i="3" a="1"/>
  <c r="P1057" i="3" s="1"/>
  <c r="O1059" i="3" l="1"/>
  <c r="E1059" i="3"/>
  <c r="V1059" i="3"/>
  <c r="B1060" i="3"/>
  <c r="U1059" i="3"/>
  <c r="D1059" i="3"/>
  <c r="G1059" i="3" a="1"/>
  <c r="G1059" i="3" s="1"/>
  <c r="C1059" i="3"/>
  <c r="F1059" i="3" a="1"/>
  <c r="F1059" i="3" s="1"/>
  <c r="N1059" i="3" s="1"/>
  <c r="J1059" i="3"/>
  <c r="X1059" i="3"/>
  <c r="S1059" i="3"/>
  <c r="W1059" i="3"/>
  <c r="I1059" i="3" a="1"/>
  <c r="I1059" i="3" s="1"/>
  <c r="H1059" i="3"/>
  <c r="T1059" i="3"/>
  <c r="P1058" i="3" a="1"/>
  <c r="P1058" i="3" s="1"/>
  <c r="O1060" i="3" l="1"/>
  <c r="D1060" i="3"/>
  <c r="B1061" i="3"/>
  <c r="F1060" i="3" a="1"/>
  <c r="F1060" i="3" s="1"/>
  <c r="P1060" i="3" s="1" a="1"/>
  <c r="P1060" i="3" s="1"/>
  <c r="J1060" i="3"/>
  <c r="S1060" i="3"/>
  <c r="C1060" i="3"/>
  <c r="W1060" i="3"/>
  <c r="H1060" i="3"/>
  <c r="E1060" i="3"/>
  <c r="G1060" i="3" a="1"/>
  <c r="G1060" i="3" s="1"/>
  <c r="X1060" i="3"/>
  <c r="I1060" i="3" a="1"/>
  <c r="I1060" i="3" s="1"/>
  <c r="V1060" i="3"/>
  <c r="R1059" i="3"/>
  <c r="Q1059" i="3"/>
  <c r="P1059" i="3" a="1"/>
  <c r="P1059" i="3" s="1"/>
  <c r="O1061" i="3" l="1"/>
  <c r="S1061" i="3"/>
  <c r="F1061" i="3" a="1"/>
  <c r="F1061" i="3" s="1"/>
  <c r="U1061" i="3" s="1"/>
  <c r="C1061" i="3"/>
  <c r="B1062" i="3"/>
  <c r="D1061" i="3"/>
  <c r="V1061" i="3"/>
  <c r="J1061" i="3"/>
  <c r="W1061" i="3"/>
  <c r="G1061" i="3" a="1"/>
  <c r="G1061" i="3" s="1"/>
  <c r="E1061" i="3"/>
  <c r="X1061" i="3"/>
  <c r="I1061" i="3" a="1"/>
  <c r="I1061" i="3" s="1"/>
  <c r="H1061" i="3"/>
  <c r="T1060" i="3"/>
  <c r="U1060" i="3"/>
  <c r="R1060" i="3"/>
  <c r="Q1060" i="3"/>
  <c r="N1060" i="3"/>
  <c r="O1062" i="3" l="1"/>
  <c r="B1063" i="3"/>
  <c r="G1062" i="3" a="1"/>
  <c r="G1062" i="3" s="1"/>
  <c r="V1062" i="3"/>
  <c r="F1062" i="3" a="1"/>
  <c r="F1062" i="3" s="1"/>
  <c r="P1062" i="3" s="1" a="1"/>
  <c r="P1062" i="3" s="1"/>
  <c r="D1062" i="3"/>
  <c r="X1062" i="3"/>
  <c r="I1062" i="3" a="1"/>
  <c r="I1062" i="3" s="1"/>
  <c r="S1062" i="3"/>
  <c r="C1062" i="3"/>
  <c r="H1062" i="3"/>
  <c r="E1062" i="3"/>
  <c r="J1062" i="3"/>
  <c r="W1062" i="3"/>
  <c r="Q1061" i="3"/>
  <c r="T1061" i="3"/>
  <c r="N1061" i="3"/>
  <c r="R1061" i="3"/>
  <c r="P1061" i="3" a="1"/>
  <c r="P1061" i="3" s="1"/>
  <c r="T1062" i="3" l="1"/>
  <c r="N1062" i="3"/>
  <c r="Q1062" i="3"/>
  <c r="O1063" i="3"/>
  <c r="R1063" i="3"/>
  <c r="I1063" i="3" a="1"/>
  <c r="I1063" i="3" s="1"/>
  <c r="C1063" i="3"/>
  <c r="E1063" i="3"/>
  <c r="W1063" i="3"/>
  <c r="S1063" i="3"/>
  <c r="H1063" i="3"/>
  <c r="J1063" i="3"/>
  <c r="F1063" i="3" a="1"/>
  <c r="F1063" i="3" s="1"/>
  <c r="U1063" i="3" s="1"/>
  <c r="V1063" i="3"/>
  <c r="G1063" i="3" a="1"/>
  <c r="G1063" i="3" s="1"/>
  <c r="B1064" i="3"/>
  <c r="D1063" i="3"/>
  <c r="X1063" i="3"/>
  <c r="U1062" i="3"/>
  <c r="R1062" i="3"/>
  <c r="N1063" i="3" l="1"/>
  <c r="Q1063" i="3"/>
  <c r="P1063" i="3" a="1"/>
  <c r="P1063" i="3" s="1"/>
  <c r="T1063" i="3"/>
  <c r="P1064" i="3" a="1"/>
  <c r="P1064" i="3" s="1"/>
  <c r="O1064" i="3"/>
  <c r="I1064" i="3" a="1"/>
  <c r="I1064" i="3" s="1"/>
  <c r="F1064" i="3" a="1"/>
  <c r="F1064" i="3" s="1"/>
  <c r="C1064" i="3"/>
  <c r="W1064" i="3"/>
  <c r="V1064" i="3"/>
  <c r="H1064" i="3"/>
  <c r="E1064" i="3"/>
  <c r="N1064" i="3"/>
  <c r="Q1064" i="3"/>
  <c r="J1064" i="3"/>
  <c r="X1064" i="3"/>
  <c r="U1064" i="3"/>
  <c r="S1064" i="3"/>
  <c r="B1065" i="3"/>
  <c r="R1064" i="3" s="1"/>
  <c r="D1064" i="3"/>
  <c r="T1064" i="3"/>
  <c r="G1064" i="3" a="1"/>
  <c r="G1064" i="3" s="1"/>
  <c r="O1065" i="3" l="1"/>
  <c r="C1065" i="3"/>
  <c r="Q1065" i="3"/>
  <c r="B1066" i="3"/>
  <c r="R1065" i="3" s="1"/>
  <c r="G1065" i="3" a="1"/>
  <c r="G1065" i="3" s="1"/>
  <c r="H1065" i="3"/>
  <c r="X1065" i="3"/>
  <c r="V1065" i="3"/>
  <c r="S1065" i="3"/>
  <c r="N1065" i="3"/>
  <c r="I1065" i="3" a="1"/>
  <c r="I1065" i="3" s="1"/>
  <c r="J1065" i="3"/>
  <c r="D1065" i="3"/>
  <c r="F1065" i="3" a="1"/>
  <c r="F1065" i="3" s="1"/>
  <c r="P1065" i="3" s="1" a="1"/>
  <c r="P1065" i="3" s="1"/>
  <c r="E1065" i="3"/>
  <c r="U1065" i="3"/>
  <c r="W1065" i="3"/>
  <c r="T1065" i="3" l="1"/>
  <c r="O1066" i="3"/>
  <c r="X1066" i="3"/>
  <c r="S1066" i="3"/>
  <c r="C1066" i="3"/>
  <c r="H1066" i="3"/>
  <c r="I1066" i="3" a="1"/>
  <c r="I1066" i="3" s="1"/>
  <c r="W1066" i="3"/>
  <c r="G1066" i="3" a="1"/>
  <c r="G1066" i="3" s="1"/>
  <c r="J1066" i="3"/>
  <c r="E1066" i="3"/>
  <c r="B1067" i="3"/>
  <c r="R1066" i="3" s="1"/>
  <c r="F1066" i="3" a="1"/>
  <c r="F1066" i="3" s="1"/>
  <c r="U1066" i="3" s="1"/>
  <c r="D1066" i="3"/>
  <c r="V1066" i="3"/>
  <c r="N1066" i="3"/>
  <c r="Q1066" i="3"/>
  <c r="T1066" i="3"/>
  <c r="O1067" i="3" l="1"/>
  <c r="I1067" i="3" a="1"/>
  <c r="I1067" i="3" s="1"/>
  <c r="D1067" i="3"/>
  <c r="S1067" i="3"/>
  <c r="W1067" i="3"/>
  <c r="H1067" i="3"/>
  <c r="X1067" i="3"/>
  <c r="C1067" i="3"/>
  <c r="G1067" i="3" a="1"/>
  <c r="G1067" i="3" s="1"/>
  <c r="B1068" i="3"/>
  <c r="V1067" i="3"/>
  <c r="F1067" i="3" a="1"/>
  <c r="F1067" i="3" s="1"/>
  <c r="T1067" i="3" s="1"/>
  <c r="J1067" i="3"/>
  <c r="E1067" i="3"/>
  <c r="P1066" i="3" a="1"/>
  <c r="P1066" i="3" s="1"/>
  <c r="O1068" i="3" l="1"/>
  <c r="B1069" i="3"/>
  <c r="S1068" i="3"/>
  <c r="G1068" i="3" a="1"/>
  <c r="G1068" i="3" s="1"/>
  <c r="H1068" i="3"/>
  <c r="F1068" i="3" a="1"/>
  <c r="F1068" i="3" s="1"/>
  <c r="P1068" i="3" s="1" a="1"/>
  <c r="P1068" i="3" s="1"/>
  <c r="V1068" i="3"/>
  <c r="D1068" i="3"/>
  <c r="J1068" i="3"/>
  <c r="X1068" i="3"/>
  <c r="I1068" i="3" a="1"/>
  <c r="I1068" i="3" s="1"/>
  <c r="C1068" i="3"/>
  <c r="W1068" i="3"/>
  <c r="E1068" i="3"/>
  <c r="R1067" i="3"/>
  <c r="Q1067" i="3"/>
  <c r="N1067" i="3"/>
  <c r="U1067" i="3"/>
  <c r="P1067" i="3" a="1"/>
  <c r="P1067" i="3" s="1"/>
  <c r="Q1068" i="3" l="1"/>
  <c r="U1068" i="3"/>
  <c r="N1068" i="3"/>
  <c r="O1069" i="3"/>
  <c r="F1069" i="3" a="1"/>
  <c r="F1069" i="3" s="1"/>
  <c r="Q1069" i="3" s="1"/>
  <c r="I1069" i="3" a="1"/>
  <c r="I1069" i="3" s="1"/>
  <c r="G1069" i="3" a="1"/>
  <c r="G1069" i="3" s="1"/>
  <c r="V1069" i="3"/>
  <c r="X1069" i="3"/>
  <c r="D1069" i="3"/>
  <c r="S1069" i="3"/>
  <c r="W1069" i="3"/>
  <c r="J1069" i="3"/>
  <c r="B1070" i="3"/>
  <c r="R1069" i="3" s="1"/>
  <c r="H1069" i="3"/>
  <c r="E1069" i="3"/>
  <c r="C1069" i="3"/>
  <c r="U1069" i="3"/>
  <c r="R1068" i="3"/>
  <c r="T1068" i="3"/>
  <c r="P1069" i="3" l="1" a="1"/>
  <c r="P1069" i="3" s="1"/>
  <c r="O1070" i="3"/>
  <c r="X1070" i="3"/>
  <c r="V1070" i="3"/>
  <c r="W1070" i="3"/>
  <c r="I1070" i="3" a="1"/>
  <c r="I1070" i="3" s="1"/>
  <c r="C1070" i="3"/>
  <c r="S1070" i="3"/>
  <c r="J1070" i="3"/>
  <c r="G1070" i="3" a="1"/>
  <c r="G1070" i="3" s="1"/>
  <c r="E1070" i="3"/>
  <c r="H1070" i="3"/>
  <c r="D1070" i="3"/>
  <c r="F1070" i="3" a="1"/>
  <c r="F1070" i="3" s="1"/>
  <c r="P1070" i="3" s="1" a="1"/>
  <c r="P1070" i="3" s="1"/>
  <c r="B1071" i="3"/>
  <c r="R1070" i="3" s="1"/>
  <c r="T1070" i="3"/>
  <c r="N1070" i="3"/>
  <c r="Q1070" i="3"/>
  <c r="U1070" i="3"/>
  <c r="N1069" i="3"/>
  <c r="T1069" i="3"/>
  <c r="O1071" i="3" l="1"/>
  <c r="H1071" i="3"/>
  <c r="V1071" i="3"/>
  <c r="F1071" i="3" a="1"/>
  <c r="F1071" i="3" s="1"/>
  <c r="Q1071" i="3" s="1"/>
  <c r="J1071" i="3"/>
  <c r="E1071" i="3"/>
  <c r="B1072" i="3"/>
  <c r="R1071" i="3" s="1"/>
  <c r="D1071" i="3"/>
  <c r="C1071" i="3"/>
  <c r="G1071" i="3" a="1"/>
  <c r="G1071" i="3" s="1"/>
  <c r="W1071" i="3"/>
  <c r="X1071" i="3"/>
  <c r="I1071" i="3" a="1"/>
  <c r="I1071" i="3" s="1"/>
  <c r="S1071" i="3"/>
  <c r="N1071" i="3" l="1"/>
  <c r="T1071" i="3"/>
  <c r="U1071" i="3"/>
  <c r="O1072" i="3"/>
  <c r="R1072" i="3"/>
  <c r="S1072" i="3"/>
  <c r="G1072" i="3" a="1"/>
  <c r="G1072" i="3" s="1"/>
  <c r="B1073" i="3"/>
  <c r="C1072" i="3"/>
  <c r="V1072" i="3"/>
  <c r="H1072" i="3"/>
  <c r="I1072" i="3" a="1"/>
  <c r="I1072" i="3" s="1"/>
  <c r="W1072" i="3"/>
  <c r="E1072" i="3"/>
  <c r="D1072" i="3"/>
  <c r="J1072" i="3"/>
  <c r="X1072" i="3"/>
  <c r="F1072" i="3" a="1"/>
  <c r="F1072" i="3" s="1"/>
  <c r="Q1072" i="3" s="1"/>
  <c r="P1071" i="3" a="1"/>
  <c r="P1071" i="3" s="1"/>
  <c r="U1072" i="3" l="1"/>
  <c r="T1072" i="3"/>
  <c r="N1072" i="3"/>
  <c r="P1072" i="3" a="1"/>
  <c r="P1072" i="3" s="1"/>
  <c r="O1073" i="3"/>
  <c r="R1073" i="3"/>
  <c r="C1073" i="3"/>
  <c r="B1074" i="3"/>
  <c r="V1073" i="3"/>
  <c r="F1073" i="3" a="1"/>
  <c r="F1073" i="3" s="1"/>
  <c r="T1073" i="3" s="1"/>
  <c r="Q1073" i="3"/>
  <c r="N1073" i="3"/>
  <c r="W1073" i="3"/>
  <c r="I1073" i="3" a="1"/>
  <c r="I1073" i="3" s="1"/>
  <c r="X1073" i="3"/>
  <c r="S1073" i="3"/>
  <c r="J1073" i="3"/>
  <c r="E1073" i="3"/>
  <c r="H1073" i="3"/>
  <c r="G1073" i="3" a="1"/>
  <c r="G1073" i="3" s="1"/>
  <c r="D1073" i="3"/>
  <c r="P1073" i="3" l="1" a="1"/>
  <c r="P1073" i="3" s="1"/>
  <c r="O1074" i="3"/>
  <c r="J1074" i="3"/>
  <c r="S1074" i="3"/>
  <c r="B1075" i="3"/>
  <c r="E1074" i="3"/>
  <c r="H1074" i="3"/>
  <c r="X1074" i="3"/>
  <c r="C1074" i="3"/>
  <c r="F1074" i="3" a="1"/>
  <c r="F1074" i="3" s="1"/>
  <c r="T1074" i="3" s="1"/>
  <c r="G1074" i="3" a="1"/>
  <c r="G1074" i="3" s="1"/>
  <c r="D1074" i="3"/>
  <c r="W1074" i="3"/>
  <c r="I1074" i="3" a="1"/>
  <c r="I1074" i="3" s="1"/>
  <c r="V1074" i="3"/>
  <c r="U1073" i="3"/>
  <c r="O1075" i="3" l="1"/>
  <c r="I1075" i="3" a="1"/>
  <c r="I1075" i="3" s="1"/>
  <c r="D1075" i="3"/>
  <c r="C1075" i="3"/>
  <c r="S1075" i="3"/>
  <c r="W1075" i="3"/>
  <c r="J1075" i="3"/>
  <c r="H1075" i="3"/>
  <c r="E1075" i="3"/>
  <c r="G1075" i="3" a="1"/>
  <c r="G1075" i="3" s="1"/>
  <c r="B1076" i="3"/>
  <c r="V1075" i="3"/>
  <c r="X1075" i="3"/>
  <c r="F1075" i="3" a="1"/>
  <c r="F1075" i="3" s="1"/>
  <c r="T1075" i="3" s="1"/>
  <c r="Q1075" i="3"/>
  <c r="U1075" i="3"/>
  <c r="N1075" i="3"/>
  <c r="U1074" i="3"/>
  <c r="Q1074" i="3"/>
  <c r="R1074" i="3"/>
  <c r="N1074" i="3"/>
  <c r="P1074" i="3" a="1"/>
  <c r="P1074" i="3" s="1"/>
  <c r="O1076" i="3" l="1"/>
  <c r="X1076" i="3"/>
  <c r="J1076" i="3"/>
  <c r="H1076" i="3"/>
  <c r="W1076" i="3"/>
  <c r="E1076" i="3"/>
  <c r="D1076" i="3"/>
  <c r="I1076" i="3" a="1"/>
  <c r="I1076" i="3" s="1"/>
  <c r="C1076" i="3"/>
  <c r="B1077" i="3"/>
  <c r="F1076" i="3" a="1"/>
  <c r="F1076" i="3" s="1"/>
  <c r="U1076" i="3" s="1"/>
  <c r="V1076" i="3"/>
  <c r="G1076" i="3" a="1"/>
  <c r="G1076" i="3" s="1"/>
  <c r="T1076" i="3"/>
  <c r="S1076" i="3"/>
  <c r="R1075" i="3"/>
  <c r="P1075" i="3" a="1"/>
  <c r="P1075" i="3" s="1"/>
  <c r="O1077" i="3" l="1"/>
  <c r="B1078" i="3"/>
  <c r="G1077" i="3" a="1"/>
  <c r="G1077" i="3" s="1"/>
  <c r="S1077" i="3"/>
  <c r="D1077" i="3"/>
  <c r="W1077" i="3"/>
  <c r="V1077" i="3"/>
  <c r="X1077" i="3"/>
  <c r="C1077" i="3"/>
  <c r="J1077" i="3"/>
  <c r="I1077" i="3" a="1"/>
  <c r="I1077" i="3" s="1"/>
  <c r="E1077" i="3"/>
  <c r="F1077" i="3" a="1"/>
  <c r="F1077" i="3" s="1"/>
  <c r="U1077" i="3" s="1"/>
  <c r="H1077" i="3"/>
  <c r="N1077" i="3"/>
  <c r="R1076" i="3"/>
  <c r="N1076" i="3"/>
  <c r="Q1076" i="3"/>
  <c r="P1076" i="3" a="1"/>
  <c r="P1076" i="3" s="1"/>
  <c r="O1078" i="3" l="1"/>
  <c r="X1078" i="3"/>
  <c r="H1078" i="3"/>
  <c r="F1078" i="3" a="1"/>
  <c r="F1078" i="3" s="1"/>
  <c r="U1078" i="3" s="1"/>
  <c r="B1079" i="3"/>
  <c r="R1078" i="3" s="1"/>
  <c r="I1078" i="3" a="1"/>
  <c r="I1078" i="3" s="1"/>
  <c r="V1078" i="3"/>
  <c r="G1078" i="3" a="1"/>
  <c r="G1078" i="3" s="1"/>
  <c r="C1078" i="3"/>
  <c r="W1078" i="3"/>
  <c r="J1078" i="3"/>
  <c r="E1078" i="3"/>
  <c r="S1078" i="3"/>
  <c r="D1078" i="3"/>
  <c r="T1077" i="3"/>
  <c r="Q1077" i="3"/>
  <c r="R1077" i="3"/>
  <c r="P1077" i="3" a="1"/>
  <c r="P1077" i="3" s="1"/>
  <c r="Q1078" i="3" l="1"/>
  <c r="N1078" i="3"/>
  <c r="O1079" i="3"/>
  <c r="E1079" i="3"/>
  <c r="G1079" i="3" a="1"/>
  <c r="G1079" i="3" s="1"/>
  <c r="B1080" i="3"/>
  <c r="I1079" i="3" a="1"/>
  <c r="I1079" i="3" s="1"/>
  <c r="S1079" i="3"/>
  <c r="X1079" i="3"/>
  <c r="D1079" i="3"/>
  <c r="C1079" i="3"/>
  <c r="W1079" i="3"/>
  <c r="H1079" i="3"/>
  <c r="F1079" i="3" a="1"/>
  <c r="F1079" i="3" s="1"/>
  <c r="T1079" i="3" s="1"/>
  <c r="J1079" i="3"/>
  <c r="V1079" i="3"/>
  <c r="U1079" i="3"/>
  <c r="Q1079" i="3"/>
  <c r="N1079" i="3"/>
  <c r="T1078" i="3"/>
  <c r="P1078" i="3" a="1"/>
  <c r="P1078" i="3" s="1"/>
  <c r="O1080" i="3" l="1"/>
  <c r="B1081" i="3"/>
  <c r="I1080" i="3" a="1"/>
  <c r="I1080" i="3" s="1"/>
  <c r="D1080" i="3"/>
  <c r="J1080" i="3"/>
  <c r="C1080" i="3"/>
  <c r="W1080" i="3"/>
  <c r="V1080" i="3"/>
  <c r="S1080" i="3"/>
  <c r="X1080" i="3"/>
  <c r="H1080" i="3"/>
  <c r="F1080" i="3" a="1"/>
  <c r="F1080" i="3" s="1"/>
  <c r="P1080" i="3" s="1" a="1"/>
  <c r="P1080" i="3" s="1"/>
  <c r="E1080" i="3"/>
  <c r="G1080" i="3" a="1"/>
  <c r="G1080" i="3" s="1"/>
  <c r="R1079" i="3"/>
  <c r="P1079" i="3" a="1"/>
  <c r="P1079" i="3" s="1"/>
  <c r="U1080" i="3" l="1"/>
  <c r="T1080" i="3"/>
  <c r="O1081" i="3"/>
  <c r="R1081" i="3"/>
  <c r="G1081" i="3" a="1"/>
  <c r="G1081" i="3" s="1"/>
  <c r="X1081" i="3"/>
  <c r="D1081" i="3"/>
  <c r="S1081" i="3"/>
  <c r="W1081" i="3"/>
  <c r="F1081" i="3" a="1"/>
  <c r="F1081" i="3" s="1"/>
  <c r="N1081" i="3" s="1"/>
  <c r="J1081" i="3"/>
  <c r="B1082" i="3"/>
  <c r="C1081" i="3"/>
  <c r="E1081" i="3"/>
  <c r="H1081" i="3"/>
  <c r="I1081" i="3" a="1"/>
  <c r="I1081" i="3" s="1"/>
  <c r="V1081" i="3"/>
  <c r="R1080" i="3"/>
  <c r="N1080" i="3"/>
  <c r="Q1080" i="3"/>
  <c r="U1081" i="3" l="1"/>
  <c r="Q1081" i="3"/>
  <c r="P1081" i="3" a="1"/>
  <c r="P1081" i="3" s="1"/>
  <c r="T1081" i="3"/>
  <c r="O1082" i="3"/>
  <c r="I1082" i="3" a="1"/>
  <c r="I1082" i="3" s="1"/>
  <c r="W1082" i="3"/>
  <c r="D1082" i="3"/>
  <c r="X1082" i="3"/>
  <c r="G1082" i="3" a="1"/>
  <c r="G1082" i="3" s="1"/>
  <c r="C1082" i="3"/>
  <c r="J1082" i="3"/>
  <c r="E1082" i="3"/>
  <c r="V1082" i="3"/>
  <c r="H1082" i="3"/>
  <c r="F1082" i="3" a="1"/>
  <c r="F1082" i="3" s="1"/>
  <c r="U1082" i="3" s="1"/>
  <c r="S1082" i="3"/>
  <c r="B1083" i="3"/>
  <c r="R1082" i="3" s="1"/>
  <c r="T1082" i="3"/>
  <c r="N1082" i="3"/>
  <c r="P1082" i="3" l="1" a="1"/>
  <c r="P1082" i="3" s="1"/>
  <c r="O1083" i="3"/>
  <c r="X1083" i="3"/>
  <c r="G1083" i="3" a="1"/>
  <c r="G1083" i="3" s="1"/>
  <c r="C1083" i="3"/>
  <c r="H1083" i="3"/>
  <c r="I1083" i="3" a="1"/>
  <c r="I1083" i="3" s="1"/>
  <c r="B1084" i="3"/>
  <c r="R1083" i="3" s="1"/>
  <c r="S1083" i="3"/>
  <c r="W1083" i="3"/>
  <c r="F1083" i="3" a="1"/>
  <c r="F1083" i="3" s="1"/>
  <c r="U1083" i="3" s="1"/>
  <c r="V1083" i="3"/>
  <c r="J1083" i="3"/>
  <c r="D1083" i="3"/>
  <c r="E1083" i="3"/>
  <c r="Q1082" i="3"/>
  <c r="N1083" i="3" l="1"/>
  <c r="T1083" i="3"/>
  <c r="P1084" i="3" a="1"/>
  <c r="P1084" i="3" s="1"/>
  <c r="O1084" i="3"/>
  <c r="I1084" i="3" a="1"/>
  <c r="I1084" i="3" s="1"/>
  <c r="H1084" i="3"/>
  <c r="C1084" i="3"/>
  <c r="G1084" i="3" a="1"/>
  <c r="G1084" i="3" s="1"/>
  <c r="F1084" i="3" a="1"/>
  <c r="F1084" i="3" s="1"/>
  <c r="U1084" i="3" s="1"/>
  <c r="S1084" i="3"/>
  <c r="D1084" i="3"/>
  <c r="V1084" i="3"/>
  <c r="W1084" i="3"/>
  <c r="E1084" i="3"/>
  <c r="B1085" i="3"/>
  <c r="R1084" i="3" s="1"/>
  <c r="J1084" i="3"/>
  <c r="X1084" i="3"/>
  <c r="Q1084" i="3"/>
  <c r="P1083" i="3" a="1"/>
  <c r="P1083" i="3" s="1"/>
  <c r="Q1083" i="3"/>
  <c r="N1084" i="3" l="1"/>
  <c r="O1085" i="3"/>
  <c r="W1085" i="3"/>
  <c r="J1085" i="3"/>
  <c r="H1085" i="3"/>
  <c r="E1085" i="3"/>
  <c r="C1085" i="3"/>
  <c r="V1085" i="3"/>
  <c r="B1086" i="3"/>
  <c r="R1085" i="3" s="1"/>
  <c r="G1085" i="3" a="1"/>
  <c r="G1085" i="3" s="1"/>
  <c r="I1085" i="3" a="1"/>
  <c r="I1085" i="3" s="1"/>
  <c r="S1085" i="3"/>
  <c r="X1085" i="3"/>
  <c r="F1085" i="3" a="1"/>
  <c r="F1085" i="3" s="1"/>
  <c r="N1085" i="3" s="1"/>
  <c r="D1085" i="3"/>
  <c r="T1084" i="3"/>
  <c r="O1086" i="3" l="1"/>
  <c r="I1086" i="3" a="1"/>
  <c r="I1086" i="3" s="1"/>
  <c r="G1086" i="3" a="1"/>
  <c r="G1086" i="3" s="1"/>
  <c r="C1086" i="3"/>
  <c r="W1086" i="3"/>
  <c r="S1086" i="3"/>
  <c r="F1086" i="3" a="1"/>
  <c r="F1086" i="3" s="1"/>
  <c r="U1086" i="3" s="1"/>
  <c r="V1086" i="3"/>
  <c r="D1086" i="3"/>
  <c r="H1086" i="3"/>
  <c r="E1086" i="3"/>
  <c r="J1086" i="3"/>
  <c r="X1086" i="3"/>
  <c r="B1087" i="3"/>
  <c r="R1086" i="3" s="1"/>
  <c r="T1086" i="3"/>
  <c r="N1086" i="3"/>
  <c r="Q1086" i="3"/>
  <c r="Q1085" i="3"/>
  <c r="U1085" i="3"/>
  <c r="P1085" i="3" a="1"/>
  <c r="P1085" i="3" s="1"/>
  <c r="T1085" i="3"/>
  <c r="O1087" i="3" l="1"/>
  <c r="E1087" i="3"/>
  <c r="D1087" i="3"/>
  <c r="I1087" i="3" a="1"/>
  <c r="I1087" i="3" s="1"/>
  <c r="X1087" i="3"/>
  <c r="G1087" i="3" a="1"/>
  <c r="G1087" i="3" s="1"/>
  <c r="C1087" i="3"/>
  <c r="V1087" i="3"/>
  <c r="S1087" i="3"/>
  <c r="W1087" i="3"/>
  <c r="J1087" i="3"/>
  <c r="B1088" i="3"/>
  <c r="H1087" i="3"/>
  <c r="F1087" i="3" a="1"/>
  <c r="F1087" i="3" s="1"/>
  <c r="U1087" i="3" s="1"/>
  <c r="N1087" i="3"/>
  <c r="T1087" i="3"/>
  <c r="P1086" i="3" a="1"/>
  <c r="P1086" i="3" s="1"/>
  <c r="O1088" i="3" l="1"/>
  <c r="V1088" i="3"/>
  <c r="W1088" i="3"/>
  <c r="G1088" i="3" a="1"/>
  <c r="G1088" i="3" s="1"/>
  <c r="E1088" i="3"/>
  <c r="X1088" i="3"/>
  <c r="I1088" i="3" a="1"/>
  <c r="I1088" i="3" s="1"/>
  <c r="D1088" i="3"/>
  <c r="C1088" i="3"/>
  <c r="B1089" i="3"/>
  <c r="R1088" i="3" s="1"/>
  <c r="S1088" i="3"/>
  <c r="J1088" i="3"/>
  <c r="H1088" i="3"/>
  <c r="F1088" i="3" a="1"/>
  <c r="F1088" i="3" s="1"/>
  <c r="P1088" i="3" s="1" a="1"/>
  <c r="P1088" i="3" s="1"/>
  <c r="T1088" i="3"/>
  <c r="Q1088" i="3"/>
  <c r="U1088" i="3"/>
  <c r="R1087" i="3"/>
  <c r="Q1087" i="3"/>
  <c r="P1087" i="3" a="1"/>
  <c r="P1087" i="3" s="1"/>
  <c r="N1088" i="3" l="1"/>
  <c r="O1089" i="3"/>
  <c r="X1089" i="3"/>
  <c r="D1089" i="3"/>
  <c r="J1089" i="3"/>
  <c r="F1089" i="3" a="1"/>
  <c r="F1089" i="3" s="1"/>
  <c r="T1089" i="3" s="1"/>
  <c r="W1089" i="3"/>
  <c r="E1089" i="3"/>
  <c r="N1089" i="3"/>
  <c r="B1090" i="3"/>
  <c r="U1089" i="3"/>
  <c r="C1089" i="3"/>
  <c r="H1089" i="3"/>
  <c r="Q1089" i="3"/>
  <c r="V1089" i="3"/>
  <c r="I1089" i="3" a="1"/>
  <c r="I1089" i="3" s="1"/>
  <c r="G1089" i="3" a="1"/>
  <c r="G1089" i="3" s="1"/>
  <c r="S1089" i="3"/>
  <c r="O1090" i="3" l="1"/>
  <c r="B1091" i="3"/>
  <c r="F1090" i="3" a="1"/>
  <c r="F1090" i="3" s="1"/>
  <c r="U1090" i="3" s="1"/>
  <c r="D1090" i="3"/>
  <c r="V1090" i="3"/>
  <c r="H1090" i="3"/>
  <c r="E1090" i="3"/>
  <c r="X1090" i="3"/>
  <c r="S1090" i="3"/>
  <c r="I1090" i="3" a="1"/>
  <c r="I1090" i="3" s="1"/>
  <c r="C1090" i="3"/>
  <c r="J1090" i="3"/>
  <c r="W1090" i="3"/>
  <c r="G1090" i="3" a="1"/>
  <c r="G1090" i="3" s="1"/>
  <c r="R1089" i="3"/>
  <c r="P1089" i="3" a="1"/>
  <c r="P1089" i="3" s="1"/>
  <c r="O1091" i="3" l="1"/>
  <c r="I1091" i="3" a="1"/>
  <c r="I1091" i="3" s="1"/>
  <c r="W1091" i="3"/>
  <c r="F1091" i="3" a="1"/>
  <c r="F1091" i="3" s="1"/>
  <c r="U1091" i="3" s="1"/>
  <c r="E1091" i="3"/>
  <c r="C1091" i="3"/>
  <c r="S1091" i="3"/>
  <c r="H1091" i="3"/>
  <c r="V1091" i="3"/>
  <c r="J1091" i="3"/>
  <c r="X1091" i="3"/>
  <c r="G1091" i="3" a="1"/>
  <c r="G1091" i="3" s="1"/>
  <c r="B1092" i="3"/>
  <c r="R1091" i="3" s="1"/>
  <c r="D1091" i="3"/>
  <c r="Q1090" i="3"/>
  <c r="R1090" i="3"/>
  <c r="T1090" i="3"/>
  <c r="N1090" i="3"/>
  <c r="P1090" i="3" a="1"/>
  <c r="P1090" i="3" s="1"/>
  <c r="T1091" i="3" l="1"/>
  <c r="N1091" i="3"/>
  <c r="Q1091" i="3"/>
  <c r="O1092" i="3"/>
  <c r="R1092" i="3"/>
  <c r="D1092" i="3"/>
  <c r="E1092" i="3"/>
  <c r="B1093" i="3"/>
  <c r="X1092" i="3"/>
  <c r="S1092" i="3"/>
  <c r="I1092" i="3" a="1"/>
  <c r="I1092" i="3" s="1"/>
  <c r="V1092" i="3"/>
  <c r="C1092" i="3"/>
  <c r="J1092" i="3"/>
  <c r="H1092" i="3"/>
  <c r="F1092" i="3" a="1"/>
  <c r="F1092" i="3" s="1"/>
  <c r="U1092" i="3" s="1"/>
  <c r="G1092" i="3" a="1"/>
  <c r="G1092" i="3" s="1"/>
  <c r="W1092" i="3"/>
  <c r="T1092" i="3"/>
  <c r="N1092" i="3"/>
  <c r="Q1092" i="3"/>
  <c r="P1091" i="3" a="1"/>
  <c r="P1091" i="3" s="1"/>
  <c r="P1092" i="3" l="1" a="1"/>
  <c r="P1092" i="3" s="1"/>
  <c r="O1093" i="3"/>
  <c r="S1093" i="3"/>
  <c r="X1093" i="3"/>
  <c r="F1093" i="3" a="1"/>
  <c r="F1093" i="3" s="1"/>
  <c r="Q1093" i="3" s="1"/>
  <c r="J1093" i="3"/>
  <c r="C1093" i="3"/>
  <c r="B1094" i="3"/>
  <c r="R1093" i="3" s="1"/>
  <c r="D1093" i="3"/>
  <c r="V1093" i="3"/>
  <c r="W1093" i="3"/>
  <c r="E1093" i="3"/>
  <c r="H1093" i="3"/>
  <c r="G1093" i="3" a="1"/>
  <c r="G1093" i="3" s="1"/>
  <c r="I1093" i="3" a="1"/>
  <c r="I1093" i="3" s="1"/>
  <c r="T1093" i="3" l="1"/>
  <c r="U1093" i="3"/>
  <c r="N1093" i="3"/>
  <c r="O1094" i="3"/>
  <c r="G1094" i="3" a="1"/>
  <c r="G1094" i="3" s="1"/>
  <c r="I1094" i="3" a="1"/>
  <c r="I1094" i="3" s="1"/>
  <c r="T1094" i="3"/>
  <c r="C1094" i="3"/>
  <c r="W1094" i="3"/>
  <c r="D1094" i="3"/>
  <c r="B1095" i="3"/>
  <c r="R1094" i="3" s="1"/>
  <c r="J1094" i="3"/>
  <c r="H1094" i="3"/>
  <c r="E1094" i="3"/>
  <c r="F1094" i="3" a="1"/>
  <c r="F1094" i="3" s="1"/>
  <c r="U1094" i="3" s="1"/>
  <c r="V1094" i="3"/>
  <c r="X1094" i="3"/>
  <c r="S1094" i="3"/>
  <c r="N1094" i="3"/>
  <c r="Q1094" i="3"/>
  <c r="P1093" i="3" a="1"/>
  <c r="P1093" i="3" s="1"/>
  <c r="O1095" i="3" l="1"/>
  <c r="X1095" i="3"/>
  <c r="D1095" i="3"/>
  <c r="Q1095" i="3"/>
  <c r="G1095" i="3" a="1"/>
  <c r="G1095" i="3" s="1"/>
  <c r="I1095" i="3" a="1"/>
  <c r="I1095" i="3" s="1"/>
  <c r="C1095" i="3"/>
  <c r="S1095" i="3"/>
  <c r="W1095" i="3"/>
  <c r="H1095" i="3"/>
  <c r="E1095" i="3"/>
  <c r="B1096" i="3"/>
  <c r="R1095" i="3" s="1"/>
  <c r="F1095" i="3" a="1"/>
  <c r="F1095" i="3" s="1"/>
  <c r="U1095" i="3" s="1"/>
  <c r="V1095" i="3"/>
  <c r="J1095" i="3"/>
  <c r="T1095" i="3"/>
  <c r="P1094" i="3" a="1"/>
  <c r="P1094" i="3" s="1"/>
  <c r="O1096" i="3" l="1"/>
  <c r="D1096" i="3"/>
  <c r="W1096" i="3"/>
  <c r="X1096" i="3"/>
  <c r="E1096" i="3"/>
  <c r="I1096" i="3" a="1"/>
  <c r="I1096" i="3" s="1"/>
  <c r="B1097" i="3"/>
  <c r="R1096" i="3" s="1"/>
  <c r="C1096" i="3"/>
  <c r="G1096" i="3" a="1"/>
  <c r="G1096" i="3" s="1"/>
  <c r="S1096" i="3"/>
  <c r="J1096" i="3"/>
  <c r="V1096" i="3"/>
  <c r="F1096" i="3" a="1"/>
  <c r="F1096" i="3" s="1"/>
  <c r="U1096" i="3" s="1"/>
  <c r="H1096" i="3"/>
  <c r="T1096" i="3"/>
  <c r="N1096" i="3"/>
  <c r="Q1096" i="3"/>
  <c r="N1095" i="3"/>
  <c r="P1095" i="3" a="1"/>
  <c r="P1095" i="3" s="1"/>
  <c r="O1097" i="3" l="1"/>
  <c r="R1097" i="3"/>
  <c r="S1097" i="3"/>
  <c r="G1097" i="3" a="1"/>
  <c r="G1097" i="3" s="1"/>
  <c r="J1097" i="3"/>
  <c r="H1097" i="3"/>
  <c r="C1097" i="3"/>
  <c r="B1098" i="3"/>
  <c r="X1097" i="3"/>
  <c r="W1097" i="3"/>
  <c r="E1097" i="3"/>
  <c r="F1097" i="3" a="1"/>
  <c r="F1097" i="3" s="1"/>
  <c r="U1097" i="3" s="1"/>
  <c r="D1097" i="3"/>
  <c r="I1097" i="3" a="1"/>
  <c r="I1097" i="3" s="1"/>
  <c r="V1097" i="3"/>
  <c r="P1096" i="3" a="1"/>
  <c r="P1096" i="3" s="1"/>
  <c r="N1097" i="3" l="1"/>
  <c r="T1097" i="3"/>
  <c r="Q1097" i="3"/>
  <c r="O1098" i="3"/>
  <c r="G1098" i="3" a="1"/>
  <c r="G1098" i="3" s="1"/>
  <c r="C1098" i="3"/>
  <c r="W1098" i="3"/>
  <c r="V1098" i="3"/>
  <c r="J1098" i="3"/>
  <c r="H1098" i="3"/>
  <c r="E1098" i="3"/>
  <c r="B1099" i="3"/>
  <c r="R1098" i="3" s="1"/>
  <c r="F1098" i="3" a="1"/>
  <c r="F1098" i="3" s="1"/>
  <c r="P1098" i="3" s="1" a="1"/>
  <c r="P1098" i="3" s="1"/>
  <c r="X1098" i="3"/>
  <c r="D1098" i="3"/>
  <c r="I1098" i="3" a="1"/>
  <c r="I1098" i="3" s="1"/>
  <c r="S1098" i="3"/>
  <c r="T1098" i="3"/>
  <c r="U1098" i="3"/>
  <c r="Q1098" i="3"/>
  <c r="N1098" i="3"/>
  <c r="P1097" i="3" a="1"/>
  <c r="P1097" i="3" s="1"/>
  <c r="O1099" i="3" l="1"/>
  <c r="I1099" i="3" a="1"/>
  <c r="I1099" i="3" s="1"/>
  <c r="D1099" i="3"/>
  <c r="S1099" i="3"/>
  <c r="V1099" i="3"/>
  <c r="E1099" i="3"/>
  <c r="C1099" i="3"/>
  <c r="W1099" i="3"/>
  <c r="X1099" i="3"/>
  <c r="H1099" i="3"/>
  <c r="J1099" i="3"/>
  <c r="F1099" i="3" a="1"/>
  <c r="F1099" i="3" s="1"/>
  <c r="T1099" i="3" s="1"/>
  <c r="G1099" i="3" a="1"/>
  <c r="G1099" i="3" s="1"/>
  <c r="B1100" i="3"/>
  <c r="R1099" i="3" s="1"/>
  <c r="Q1099" i="3" l="1"/>
  <c r="N1099" i="3"/>
  <c r="U1099" i="3"/>
  <c r="O1100" i="3"/>
  <c r="R1100" i="3"/>
  <c r="V1100" i="3"/>
  <c r="S1100" i="3"/>
  <c r="B1101" i="3"/>
  <c r="G1100" i="3" a="1"/>
  <c r="G1100" i="3" s="1"/>
  <c r="X1100" i="3"/>
  <c r="J1100" i="3"/>
  <c r="I1100" i="3" a="1"/>
  <c r="I1100" i="3" s="1"/>
  <c r="C1100" i="3"/>
  <c r="E1100" i="3"/>
  <c r="D1100" i="3"/>
  <c r="H1100" i="3"/>
  <c r="F1100" i="3" a="1"/>
  <c r="F1100" i="3" s="1"/>
  <c r="U1100" i="3" s="1"/>
  <c r="W1100" i="3"/>
  <c r="N1100" i="3"/>
  <c r="Q1100" i="3"/>
  <c r="P1099" i="3" a="1"/>
  <c r="P1099" i="3" s="1"/>
  <c r="T1100" i="3" l="1"/>
  <c r="P1100" i="3" a="1"/>
  <c r="P1100" i="3" s="1"/>
  <c r="O1101" i="3"/>
  <c r="S1101" i="3"/>
  <c r="I1101" i="3" a="1"/>
  <c r="I1101" i="3" s="1"/>
  <c r="X1101" i="3"/>
  <c r="D1101" i="3"/>
  <c r="B1102" i="3"/>
  <c r="R1101" i="3" s="1"/>
  <c r="C1101" i="3"/>
  <c r="F1101" i="3" a="1"/>
  <c r="F1101" i="3" s="1"/>
  <c r="U1101" i="3" s="1"/>
  <c r="G1101" i="3" a="1"/>
  <c r="G1101" i="3" s="1"/>
  <c r="J1101" i="3"/>
  <c r="E1101" i="3"/>
  <c r="V1101" i="3"/>
  <c r="W1101" i="3"/>
  <c r="H1101" i="3"/>
  <c r="Q1101" i="3" l="1"/>
  <c r="P1101" i="3" a="1"/>
  <c r="P1101" i="3" s="1"/>
  <c r="O1102" i="3"/>
  <c r="J1102" i="3"/>
  <c r="E1102" i="3"/>
  <c r="H1102" i="3"/>
  <c r="V1102" i="3"/>
  <c r="G1102" i="3" a="1"/>
  <c r="G1102" i="3" s="1"/>
  <c r="S1102" i="3"/>
  <c r="B1103" i="3"/>
  <c r="W1102" i="3"/>
  <c r="D1102" i="3"/>
  <c r="F1102" i="3" a="1"/>
  <c r="F1102" i="3" s="1"/>
  <c r="U1102" i="3" s="1"/>
  <c r="I1102" i="3" a="1"/>
  <c r="I1102" i="3" s="1"/>
  <c r="X1102" i="3"/>
  <c r="C1102" i="3"/>
  <c r="N1101" i="3"/>
  <c r="T1101" i="3"/>
  <c r="O1103" i="3" l="1"/>
  <c r="X1103" i="3"/>
  <c r="B1104" i="3"/>
  <c r="R1103" i="3" s="1"/>
  <c r="I1103" i="3" a="1"/>
  <c r="I1103" i="3" s="1"/>
  <c r="D1103" i="3"/>
  <c r="W1103" i="3"/>
  <c r="G1103" i="3" a="1"/>
  <c r="G1103" i="3" s="1"/>
  <c r="C1103" i="3"/>
  <c r="E1103" i="3"/>
  <c r="S1103" i="3"/>
  <c r="H1103" i="3"/>
  <c r="F1103" i="3" a="1"/>
  <c r="F1103" i="3" s="1"/>
  <c r="Q1103" i="3" s="1"/>
  <c r="J1103" i="3"/>
  <c r="V1103" i="3"/>
  <c r="R1102" i="3"/>
  <c r="Q1102" i="3"/>
  <c r="P1102" i="3" a="1"/>
  <c r="P1102" i="3" s="1"/>
  <c r="N1102" i="3"/>
  <c r="T1102" i="3"/>
  <c r="N1103" i="3" l="1"/>
  <c r="T1103" i="3"/>
  <c r="U1103" i="3"/>
  <c r="O1104" i="3"/>
  <c r="X1104" i="3"/>
  <c r="F1104" i="3" a="1"/>
  <c r="F1104" i="3" s="1"/>
  <c r="U1104" i="3" s="1"/>
  <c r="I1104" i="3" a="1"/>
  <c r="I1104" i="3" s="1"/>
  <c r="W1104" i="3"/>
  <c r="D1104" i="3"/>
  <c r="H1104" i="3"/>
  <c r="C1104" i="3"/>
  <c r="E1104" i="3"/>
  <c r="G1104" i="3" a="1"/>
  <c r="G1104" i="3" s="1"/>
  <c r="B1105" i="3"/>
  <c r="R1104" i="3" s="1"/>
  <c r="V1104" i="3"/>
  <c r="S1104" i="3"/>
  <c r="J1104" i="3"/>
  <c r="P1103" i="3" a="1"/>
  <c r="P1103" i="3" s="1"/>
  <c r="N1104" i="3" l="1"/>
  <c r="Q1104" i="3"/>
  <c r="P1104" i="3" a="1"/>
  <c r="P1104" i="3" s="1"/>
  <c r="T1104" i="3"/>
  <c r="O1105" i="3"/>
  <c r="R1105" i="3"/>
  <c r="F1105" i="3" a="1"/>
  <c r="F1105" i="3" s="1"/>
  <c r="T1105" i="3" s="1"/>
  <c r="W1105" i="3"/>
  <c r="E1105" i="3"/>
  <c r="I1105" i="3" a="1"/>
  <c r="I1105" i="3" s="1"/>
  <c r="H1105" i="3"/>
  <c r="J1105" i="3"/>
  <c r="S1105" i="3"/>
  <c r="B1106" i="3"/>
  <c r="V1105" i="3"/>
  <c r="G1105" i="3" a="1"/>
  <c r="G1105" i="3" s="1"/>
  <c r="D1105" i="3"/>
  <c r="C1105" i="3"/>
  <c r="X1105" i="3"/>
  <c r="P1105" i="3" l="1" a="1"/>
  <c r="P1105" i="3" s="1"/>
  <c r="O1106" i="3"/>
  <c r="V1106" i="3"/>
  <c r="S1106" i="3"/>
  <c r="E1106" i="3"/>
  <c r="W1106" i="3"/>
  <c r="J1106" i="3"/>
  <c r="X1106" i="3"/>
  <c r="F1106" i="3" a="1"/>
  <c r="F1106" i="3" s="1"/>
  <c r="T1106" i="3" s="1"/>
  <c r="I1106" i="3" a="1"/>
  <c r="I1106" i="3" s="1"/>
  <c r="C1106" i="3"/>
  <c r="B1107" i="3"/>
  <c r="H1106" i="3"/>
  <c r="D1106" i="3"/>
  <c r="G1106" i="3" a="1"/>
  <c r="G1106" i="3" s="1"/>
  <c r="Q1106" i="3"/>
  <c r="N1105" i="3"/>
  <c r="U1105" i="3"/>
  <c r="Q1105" i="3"/>
  <c r="O1107" i="3" l="1"/>
  <c r="F1107" i="3" a="1"/>
  <c r="F1107" i="3" s="1"/>
  <c r="T1107" i="3" s="1"/>
  <c r="V1107" i="3"/>
  <c r="J1107" i="3"/>
  <c r="I1107" i="3" a="1"/>
  <c r="I1107" i="3" s="1"/>
  <c r="S1107" i="3"/>
  <c r="E1107" i="3"/>
  <c r="G1107" i="3" a="1"/>
  <c r="G1107" i="3" s="1"/>
  <c r="D1107" i="3"/>
  <c r="W1107" i="3"/>
  <c r="X1107" i="3"/>
  <c r="B1108" i="3"/>
  <c r="C1107" i="3"/>
  <c r="H1107" i="3"/>
  <c r="Q1107" i="3"/>
  <c r="U1106" i="3"/>
  <c r="R1106" i="3"/>
  <c r="P1106" i="3" a="1"/>
  <c r="P1106" i="3" s="1"/>
  <c r="N1106" i="3"/>
  <c r="O1108" i="3" l="1"/>
  <c r="B1109" i="3"/>
  <c r="D1108" i="3"/>
  <c r="J1108" i="3"/>
  <c r="H1108" i="3"/>
  <c r="W1108" i="3"/>
  <c r="V1108" i="3"/>
  <c r="G1108" i="3" a="1"/>
  <c r="G1108" i="3" s="1"/>
  <c r="X1108" i="3"/>
  <c r="I1108" i="3" a="1"/>
  <c r="I1108" i="3" s="1"/>
  <c r="F1108" i="3" a="1"/>
  <c r="F1108" i="3" s="1"/>
  <c r="T1108" i="3" s="1"/>
  <c r="C1108" i="3"/>
  <c r="S1108" i="3"/>
  <c r="E1108" i="3"/>
  <c r="N1107" i="3"/>
  <c r="U1107" i="3"/>
  <c r="R1107" i="3"/>
  <c r="P1107" i="3" a="1"/>
  <c r="P1107" i="3" s="1"/>
  <c r="U1108" i="3" l="1"/>
  <c r="O1109" i="3"/>
  <c r="D1109" i="3"/>
  <c r="F1109" i="3" a="1"/>
  <c r="F1109" i="3" s="1"/>
  <c r="U1109" i="3" s="1"/>
  <c r="C1109" i="3"/>
  <c r="W1109" i="3"/>
  <c r="J1109" i="3"/>
  <c r="V1109" i="3"/>
  <c r="I1109" i="3" a="1"/>
  <c r="I1109" i="3" s="1"/>
  <c r="S1109" i="3"/>
  <c r="G1109" i="3" a="1"/>
  <c r="G1109" i="3" s="1"/>
  <c r="H1109" i="3"/>
  <c r="E1109" i="3"/>
  <c r="B1110" i="3"/>
  <c r="X1109" i="3"/>
  <c r="N1108" i="3"/>
  <c r="R1108" i="3"/>
  <c r="Q1108" i="3"/>
  <c r="P1108" i="3" a="1"/>
  <c r="P1108" i="3" s="1"/>
  <c r="O1110" i="3" l="1"/>
  <c r="W1110" i="3"/>
  <c r="J1110" i="3"/>
  <c r="F1110" i="3" a="1"/>
  <c r="F1110" i="3" s="1"/>
  <c r="U1110" i="3" s="1"/>
  <c r="V1110" i="3"/>
  <c r="S1110" i="3"/>
  <c r="E1110" i="3"/>
  <c r="I1110" i="3" a="1"/>
  <c r="I1110" i="3" s="1"/>
  <c r="B1111" i="3"/>
  <c r="D1110" i="3"/>
  <c r="H1110" i="3"/>
  <c r="C1110" i="3"/>
  <c r="X1110" i="3"/>
  <c r="G1110" i="3" a="1"/>
  <c r="G1110" i="3" s="1"/>
  <c r="R1109" i="3"/>
  <c r="T1109" i="3"/>
  <c r="N1109" i="3"/>
  <c r="Q1109" i="3"/>
  <c r="P1109" i="3" a="1"/>
  <c r="P1109" i="3" s="1"/>
  <c r="N1110" i="3" l="1"/>
  <c r="O1111" i="3"/>
  <c r="C1111" i="3"/>
  <c r="G1111" i="3" a="1"/>
  <c r="G1111" i="3" s="1"/>
  <c r="H1111" i="3"/>
  <c r="U1111" i="3"/>
  <c r="F1111" i="3" a="1"/>
  <c r="F1111" i="3" s="1"/>
  <c r="P1111" i="3" s="1" a="1"/>
  <c r="P1111" i="3" s="1"/>
  <c r="V1111" i="3"/>
  <c r="S1111" i="3"/>
  <c r="W1111" i="3"/>
  <c r="B1112" i="3"/>
  <c r="T1111" i="3"/>
  <c r="Q1111" i="3"/>
  <c r="X1111" i="3"/>
  <c r="D1111" i="3"/>
  <c r="E1111" i="3"/>
  <c r="J1111" i="3"/>
  <c r="N1111" i="3"/>
  <c r="I1111" i="3" a="1"/>
  <c r="I1111" i="3" s="1"/>
  <c r="Q1110" i="3"/>
  <c r="R1110" i="3"/>
  <c r="T1110" i="3"/>
  <c r="P1110" i="3" a="1"/>
  <c r="P1110" i="3" s="1"/>
  <c r="O1112" i="3" l="1"/>
  <c r="G1112" i="3" a="1"/>
  <c r="G1112" i="3" s="1"/>
  <c r="S1112" i="3"/>
  <c r="J1112" i="3"/>
  <c r="V1112" i="3"/>
  <c r="B1113" i="3"/>
  <c r="R1112" i="3" s="1"/>
  <c r="W1112" i="3"/>
  <c r="E1112" i="3"/>
  <c r="H1112" i="3"/>
  <c r="F1112" i="3" a="1"/>
  <c r="F1112" i="3" s="1"/>
  <c r="U1112" i="3" s="1"/>
  <c r="D1112" i="3"/>
  <c r="X1112" i="3"/>
  <c r="I1112" i="3" a="1"/>
  <c r="I1112" i="3" s="1"/>
  <c r="C1112" i="3"/>
  <c r="R1111" i="3"/>
  <c r="N1112" i="3" l="1"/>
  <c r="Q1112" i="3"/>
  <c r="T1112" i="3"/>
  <c r="O1113" i="3"/>
  <c r="R1113" i="3"/>
  <c r="S1113" i="3"/>
  <c r="X1113" i="3"/>
  <c r="D1113" i="3"/>
  <c r="B1114" i="3"/>
  <c r="G1113" i="3" a="1"/>
  <c r="G1113" i="3" s="1"/>
  <c r="F1113" i="3" a="1"/>
  <c r="F1113" i="3" s="1"/>
  <c r="N1113" i="3" s="1"/>
  <c r="C1113" i="3"/>
  <c r="E1113" i="3"/>
  <c r="J1113" i="3"/>
  <c r="W1113" i="3"/>
  <c r="H1113" i="3"/>
  <c r="I1113" i="3" a="1"/>
  <c r="I1113" i="3" s="1"/>
  <c r="V1113" i="3"/>
  <c r="U1113" i="3"/>
  <c r="T1113" i="3"/>
  <c r="P1112" i="3" a="1"/>
  <c r="P1112" i="3" s="1"/>
  <c r="P1113" i="3" l="1" a="1"/>
  <c r="P1113" i="3" s="1"/>
  <c r="O1114" i="3"/>
  <c r="S1114" i="3"/>
  <c r="D1114" i="3"/>
  <c r="X1114" i="3"/>
  <c r="H1114" i="3"/>
  <c r="C1114" i="3"/>
  <c r="W1114" i="3"/>
  <c r="E1114" i="3"/>
  <c r="F1114" i="3" a="1"/>
  <c r="F1114" i="3" s="1"/>
  <c r="U1114" i="3" s="1"/>
  <c r="G1114" i="3" a="1"/>
  <c r="G1114" i="3" s="1"/>
  <c r="I1114" i="3" a="1"/>
  <c r="I1114" i="3" s="1"/>
  <c r="J1114" i="3"/>
  <c r="B1115" i="3"/>
  <c r="V1114" i="3"/>
  <c r="Q1113" i="3"/>
  <c r="Q1114" i="3" l="1"/>
  <c r="O1115" i="3"/>
  <c r="X1115" i="3"/>
  <c r="T1115" i="3"/>
  <c r="C1115" i="3"/>
  <c r="V1115" i="3"/>
  <c r="I1115" i="3" a="1"/>
  <c r="I1115" i="3" s="1"/>
  <c r="G1115" i="3" a="1"/>
  <c r="G1115" i="3" s="1"/>
  <c r="H1115" i="3"/>
  <c r="E1115" i="3"/>
  <c r="S1115" i="3"/>
  <c r="W1115" i="3"/>
  <c r="B1116" i="3"/>
  <c r="F1115" i="3" a="1"/>
  <c r="F1115" i="3" s="1"/>
  <c r="Q1115" i="3" s="1"/>
  <c r="J1115" i="3"/>
  <c r="U1115" i="3"/>
  <c r="D1115" i="3"/>
  <c r="N1115" i="3"/>
  <c r="R1114" i="3"/>
  <c r="P1114" i="3" a="1"/>
  <c r="P1114" i="3" s="1"/>
  <c r="N1114" i="3"/>
  <c r="T1114" i="3"/>
  <c r="O1116" i="3" l="1"/>
  <c r="S1116" i="3"/>
  <c r="D1116" i="3"/>
  <c r="B1117" i="3"/>
  <c r="I1116" i="3" a="1"/>
  <c r="I1116" i="3" s="1"/>
  <c r="X1116" i="3"/>
  <c r="J1116" i="3"/>
  <c r="H1116" i="3"/>
  <c r="C1116" i="3"/>
  <c r="F1116" i="3" a="1"/>
  <c r="F1116" i="3" s="1"/>
  <c r="U1116" i="3" s="1"/>
  <c r="W1116" i="3"/>
  <c r="V1116" i="3"/>
  <c r="G1116" i="3" a="1"/>
  <c r="G1116" i="3" s="1"/>
  <c r="E1116" i="3"/>
  <c r="R1115" i="3"/>
  <c r="P1115" i="3" a="1"/>
  <c r="P1115" i="3" s="1"/>
  <c r="O1117" i="3" l="1"/>
  <c r="S1117" i="3"/>
  <c r="G1117" i="3" a="1"/>
  <c r="G1117" i="3" s="1"/>
  <c r="D1117" i="3"/>
  <c r="X1117" i="3"/>
  <c r="W1117" i="3"/>
  <c r="H1117" i="3"/>
  <c r="C1117" i="3"/>
  <c r="F1117" i="3" a="1"/>
  <c r="F1117" i="3" s="1"/>
  <c r="P1117" i="3" s="1" a="1"/>
  <c r="P1117" i="3" s="1"/>
  <c r="E1117" i="3"/>
  <c r="J1117" i="3"/>
  <c r="V1117" i="3"/>
  <c r="I1117" i="3" a="1"/>
  <c r="I1117" i="3" s="1"/>
  <c r="B1118" i="3"/>
  <c r="R1117" i="3" s="1"/>
  <c r="Q1116" i="3"/>
  <c r="T1116" i="3"/>
  <c r="N1116" i="3"/>
  <c r="R1116" i="3"/>
  <c r="P1116" i="3" a="1"/>
  <c r="P1116" i="3" s="1"/>
  <c r="Q1117" i="3" l="1"/>
  <c r="U1117" i="3"/>
  <c r="N1117" i="3"/>
  <c r="O1118" i="3"/>
  <c r="R1118" i="3"/>
  <c r="E1118" i="3"/>
  <c r="V1118" i="3"/>
  <c r="B1119" i="3"/>
  <c r="G1118" i="3" a="1"/>
  <c r="G1118" i="3" s="1"/>
  <c r="F1118" i="3" a="1"/>
  <c r="F1118" i="3" s="1"/>
  <c r="U1118" i="3" s="1"/>
  <c r="D1118" i="3"/>
  <c r="X1118" i="3"/>
  <c r="S1118" i="3"/>
  <c r="I1118" i="3" a="1"/>
  <c r="I1118" i="3" s="1"/>
  <c r="C1118" i="3"/>
  <c r="H1118" i="3"/>
  <c r="J1118" i="3"/>
  <c r="W1118" i="3"/>
  <c r="N1118" i="3"/>
  <c r="Q1118" i="3"/>
  <c r="T1118" i="3"/>
  <c r="T1117" i="3"/>
  <c r="P1118" i="3" l="1" a="1"/>
  <c r="P1118" i="3" s="1"/>
  <c r="O1119" i="3"/>
  <c r="J1119" i="3"/>
  <c r="H1119" i="3"/>
  <c r="D1119" i="3"/>
  <c r="F1119" i="3" a="1"/>
  <c r="F1119" i="3" s="1"/>
  <c r="P1119" i="3" s="1" a="1"/>
  <c r="P1119" i="3" s="1"/>
  <c r="E1119" i="3"/>
  <c r="V1119" i="3"/>
  <c r="B1120" i="3"/>
  <c r="R1119" i="3" s="1"/>
  <c r="G1119" i="3" a="1"/>
  <c r="G1119" i="3" s="1"/>
  <c r="X1119" i="3"/>
  <c r="I1119" i="3" a="1"/>
  <c r="I1119" i="3" s="1"/>
  <c r="S1119" i="3"/>
  <c r="C1119" i="3"/>
  <c r="W1119" i="3"/>
  <c r="N1119" i="3" l="1"/>
  <c r="Q1119" i="3"/>
  <c r="U1119" i="3"/>
  <c r="T1119" i="3"/>
  <c r="O1120" i="3"/>
  <c r="X1120" i="3"/>
  <c r="S1120" i="3"/>
  <c r="C1120" i="3"/>
  <c r="V1120" i="3"/>
  <c r="I1120" i="3" a="1"/>
  <c r="I1120" i="3" s="1"/>
  <c r="J1120" i="3"/>
  <c r="E1120" i="3"/>
  <c r="D1120" i="3"/>
  <c r="H1120" i="3"/>
  <c r="G1120" i="3" a="1"/>
  <c r="G1120" i="3" s="1"/>
  <c r="W1120" i="3"/>
  <c r="F1120" i="3" a="1"/>
  <c r="F1120" i="3" s="1"/>
  <c r="T1120" i="3" s="1"/>
  <c r="B1121" i="3"/>
  <c r="R1120" i="3" s="1"/>
  <c r="U1120" i="3"/>
  <c r="N1120" i="3"/>
  <c r="P1120" i="3" l="1" a="1"/>
  <c r="P1120" i="3" s="1"/>
  <c r="O1121" i="3"/>
  <c r="W1121" i="3"/>
  <c r="J1121" i="3"/>
  <c r="B1122" i="3"/>
  <c r="F1121" i="3" a="1"/>
  <c r="F1121" i="3" s="1"/>
  <c r="N1121" i="3" s="1"/>
  <c r="H1121" i="3"/>
  <c r="E1121" i="3"/>
  <c r="V1121" i="3"/>
  <c r="X1121" i="3"/>
  <c r="C1121" i="3"/>
  <c r="S1121" i="3"/>
  <c r="G1121" i="3" a="1"/>
  <c r="G1121" i="3" s="1"/>
  <c r="I1121" i="3" a="1"/>
  <c r="I1121" i="3" s="1"/>
  <c r="D1121" i="3"/>
  <c r="Q1120" i="3"/>
  <c r="O1122" i="3" l="1"/>
  <c r="J1122" i="3"/>
  <c r="W1122" i="3"/>
  <c r="E1122" i="3"/>
  <c r="B1123" i="3"/>
  <c r="R1122" i="3" s="1"/>
  <c r="H1122" i="3"/>
  <c r="V1122" i="3"/>
  <c r="X1122" i="3"/>
  <c r="G1122" i="3" a="1"/>
  <c r="G1122" i="3" s="1"/>
  <c r="Q1122" i="3"/>
  <c r="D1122" i="3"/>
  <c r="S1122" i="3"/>
  <c r="I1122" i="3" a="1"/>
  <c r="I1122" i="3" s="1"/>
  <c r="C1122" i="3"/>
  <c r="F1122" i="3" a="1"/>
  <c r="F1122" i="3" s="1"/>
  <c r="U1122" i="3" s="1"/>
  <c r="Q1121" i="3"/>
  <c r="T1121" i="3"/>
  <c r="U1121" i="3"/>
  <c r="R1121" i="3"/>
  <c r="P1121" i="3" a="1"/>
  <c r="P1121" i="3" s="1"/>
  <c r="N1122" i="3" l="1"/>
  <c r="O1123" i="3"/>
  <c r="S1123" i="3"/>
  <c r="X1123" i="3"/>
  <c r="U1123" i="3"/>
  <c r="I1123" i="3" a="1"/>
  <c r="I1123" i="3" s="1"/>
  <c r="C1123" i="3"/>
  <c r="W1123" i="3"/>
  <c r="H1123" i="3"/>
  <c r="D1123" i="3"/>
  <c r="T1123" i="3"/>
  <c r="J1123" i="3"/>
  <c r="V1123" i="3"/>
  <c r="F1123" i="3" a="1"/>
  <c r="F1123" i="3" s="1"/>
  <c r="P1123" i="3" s="1" a="1"/>
  <c r="P1123" i="3" s="1"/>
  <c r="E1123" i="3"/>
  <c r="B1124" i="3"/>
  <c r="Q1123" i="3"/>
  <c r="G1123" i="3" a="1"/>
  <c r="G1123" i="3" s="1"/>
  <c r="T1122" i="3"/>
  <c r="P1122" i="3" a="1"/>
  <c r="P1122" i="3" s="1"/>
  <c r="O1124" i="3" l="1"/>
  <c r="H1124" i="3"/>
  <c r="E1124" i="3"/>
  <c r="X1124" i="3"/>
  <c r="C1124" i="3"/>
  <c r="V1124" i="3"/>
  <c r="S1124" i="3"/>
  <c r="B1125" i="3"/>
  <c r="R1124" i="3" s="1"/>
  <c r="G1124" i="3" a="1"/>
  <c r="G1124" i="3" s="1"/>
  <c r="T1124" i="3"/>
  <c r="D1124" i="3"/>
  <c r="I1124" i="3" a="1"/>
  <c r="I1124" i="3" s="1"/>
  <c r="J1124" i="3"/>
  <c r="F1124" i="3" a="1"/>
  <c r="F1124" i="3" s="1"/>
  <c r="U1124" i="3" s="1"/>
  <c r="W1124" i="3"/>
  <c r="Q1124" i="3"/>
  <c r="N1124" i="3"/>
  <c r="R1123" i="3"/>
  <c r="N1123" i="3"/>
  <c r="O1125" i="3" l="1"/>
  <c r="F1125" i="3" a="1"/>
  <c r="F1125" i="3" s="1"/>
  <c r="U1125" i="3" s="1"/>
  <c r="W1125" i="3"/>
  <c r="J1125" i="3"/>
  <c r="E1125" i="3"/>
  <c r="X1125" i="3"/>
  <c r="S1125" i="3"/>
  <c r="H1125" i="3"/>
  <c r="I1125" i="3" a="1"/>
  <c r="I1125" i="3" s="1"/>
  <c r="V1125" i="3"/>
  <c r="G1125" i="3" a="1"/>
  <c r="G1125" i="3" s="1"/>
  <c r="D1125" i="3"/>
  <c r="C1125" i="3"/>
  <c r="B1126" i="3"/>
  <c r="R1125" i="3" s="1"/>
  <c r="P1124" i="3" a="1"/>
  <c r="P1124" i="3" s="1"/>
  <c r="Q1125" i="3" l="1"/>
  <c r="T1125" i="3"/>
  <c r="N1125" i="3"/>
  <c r="O1126" i="3"/>
  <c r="R1126" i="3"/>
  <c r="F1126" i="3" a="1"/>
  <c r="F1126" i="3" s="1"/>
  <c r="U1126" i="3" s="1"/>
  <c r="C1126" i="3"/>
  <c r="B1127" i="3"/>
  <c r="J1126" i="3"/>
  <c r="W1126" i="3"/>
  <c r="E1126" i="3"/>
  <c r="V1126" i="3"/>
  <c r="G1126" i="3" a="1"/>
  <c r="G1126" i="3" s="1"/>
  <c r="H1126" i="3"/>
  <c r="I1126" i="3" a="1"/>
  <c r="I1126" i="3" s="1"/>
  <c r="D1126" i="3"/>
  <c r="S1126" i="3"/>
  <c r="X1126" i="3"/>
  <c r="P1125" i="3" a="1"/>
  <c r="P1125" i="3" s="1"/>
  <c r="N1126" i="3" l="1"/>
  <c r="P1126" i="3" a="1"/>
  <c r="P1126" i="3" s="1"/>
  <c r="Q1126" i="3"/>
  <c r="T1126" i="3"/>
  <c r="O1127" i="3"/>
  <c r="Q1127" i="3"/>
  <c r="D1127" i="3"/>
  <c r="W1127" i="3"/>
  <c r="G1127" i="3" a="1"/>
  <c r="G1127" i="3" s="1"/>
  <c r="S1127" i="3"/>
  <c r="X1127" i="3"/>
  <c r="C1127" i="3"/>
  <c r="H1127" i="3"/>
  <c r="I1127" i="3" a="1"/>
  <c r="I1127" i="3" s="1"/>
  <c r="F1127" i="3" a="1"/>
  <c r="F1127" i="3" s="1"/>
  <c r="U1127" i="3" s="1"/>
  <c r="J1127" i="3"/>
  <c r="E1127" i="3"/>
  <c r="V1127" i="3"/>
  <c r="B1128" i="3"/>
  <c r="N1127" i="3"/>
  <c r="O1128" i="3" l="1"/>
  <c r="D1128" i="3"/>
  <c r="T1128" i="3"/>
  <c r="X1128" i="3"/>
  <c r="J1128" i="3"/>
  <c r="I1128" i="3" a="1"/>
  <c r="I1128" i="3" s="1"/>
  <c r="F1128" i="3" a="1"/>
  <c r="F1128" i="3" s="1"/>
  <c r="N1128" i="3" s="1"/>
  <c r="W1128" i="3"/>
  <c r="E1128" i="3"/>
  <c r="S1128" i="3"/>
  <c r="B1129" i="3"/>
  <c r="C1128" i="3"/>
  <c r="H1128" i="3"/>
  <c r="V1128" i="3"/>
  <c r="G1128" i="3" a="1"/>
  <c r="G1128" i="3" s="1"/>
  <c r="U1128" i="3"/>
  <c r="Q1128" i="3"/>
  <c r="P1127" i="3" a="1"/>
  <c r="P1127" i="3" s="1"/>
  <c r="R1127" i="3"/>
  <c r="T1127" i="3"/>
  <c r="O1129" i="3" l="1"/>
  <c r="S1129" i="3"/>
  <c r="B1130" i="3"/>
  <c r="X1129" i="3"/>
  <c r="F1129" i="3" a="1"/>
  <c r="F1129" i="3" s="1"/>
  <c r="U1129" i="3" s="1"/>
  <c r="J1129" i="3"/>
  <c r="V1129" i="3"/>
  <c r="G1129" i="3" a="1"/>
  <c r="G1129" i="3" s="1"/>
  <c r="W1129" i="3"/>
  <c r="H1129" i="3"/>
  <c r="I1129" i="3" a="1"/>
  <c r="I1129" i="3" s="1"/>
  <c r="E1129" i="3"/>
  <c r="D1129" i="3"/>
  <c r="C1129" i="3"/>
  <c r="R1128" i="3"/>
  <c r="P1128" i="3" a="1"/>
  <c r="P1128" i="3" s="1"/>
  <c r="O1130" i="3" l="1"/>
  <c r="E1130" i="3"/>
  <c r="H1130" i="3"/>
  <c r="G1130" i="3" a="1"/>
  <c r="G1130" i="3" s="1"/>
  <c r="B1131" i="3"/>
  <c r="W1130" i="3"/>
  <c r="S1130" i="3"/>
  <c r="C1130" i="3"/>
  <c r="V1130" i="3"/>
  <c r="F1130" i="3" a="1"/>
  <c r="F1130" i="3" s="1"/>
  <c r="U1130" i="3" s="1"/>
  <c r="J1130" i="3"/>
  <c r="T1130" i="3"/>
  <c r="Q1130" i="3"/>
  <c r="D1130" i="3"/>
  <c r="X1130" i="3"/>
  <c r="I1130" i="3" a="1"/>
  <c r="I1130" i="3" s="1"/>
  <c r="N1130" i="3"/>
  <c r="Q1129" i="3"/>
  <c r="R1129" i="3"/>
  <c r="T1129" i="3"/>
  <c r="N1129" i="3"/>
  <c r="P1129" i="3" a="1"/>
  <c r="P1129" i="3" s="1"/>
  <c r="O1131" i="3" l="1"/>
  <c r="Q1131" i="3"/>
  <c r="C1131" i="3"/>
  <c r="D1131" i="3"/>
  <c r="G1131" i="3" a="1"/>
  <c r="G1131" i="3" s="1"/>
  <c r="F1131" i="3" a="1"/>
  <c r="F1131" i="3" s="1"/>
  <c r="U1131" i="3" s="1"/>
  <c r="S1131" i="3"/>
  <c r="X1131" i="3"/>
  <c r="I1131" i="3" a="1"/>
  <c r="I1131" i="3" s="1"/>
  <c r="W1131" i="3"/>
  <c r="H1131" i="3"/>
  <c r="B1132" i="3"/>
  <c r="E1131" i="3"/>
  <c r="J1131" i="3"/>
  <c r="V1131" i="3"/>
  <c r="N1131" i="3"/>
  <c r="T1131" i="3"/>
  <c r="R1130" i="3"/>
  <c r="P1130" i="3" a="1"/>
  <c r="P1130" i="3" s="1"/>
  <c r="O1132" i="3" l="1"/>
  <c r="V1132" i="3"/>
  <c r="H1132" i="3"/>
  <c r="B1133" i="3"/>
  <c r="G1132" i="3" a="1"/>
  <c r="G1132" i="3" s="1"/>
  <c r="E1132" i="3"/>
  <c r="I1132" i="3" a="1"/>
  <c r="I1132" i="3" s="1"/>
  <c r="W1132" i="3"/>
  <c r="D1132" i="3"/>
  <c r="X1132" i="3"/>
  <c r="S1132" i="3"/>
  <c r="J1132" i="3"/>
  <c r="C1132" i="3"/>
  <c r="F1132" i="3" a="1"/>
  <c r="F1132" i="3" s="1"/>
  <c r="Q1132" i="3" s="1"/>
  <c r="N1132" i="3"/>
  <c r="U1132" i="3"/>
  <c r="T1132" i="3"/>
  <c r="R1131" i="3"/>
  <c r="P1131" i="3" a="1"/>
  <c r="P1131" i="3" s="1"/>
  <c r="O1133" i="3" l="1"/>
  <c r="T1133" i="3"/>
  <c r="D1133" i="3"/>
  <c r="H1133" i="3"/>
  <c r="I1133" i="3" a="1"/>
  <c r="I1133" i="3" s="1"/>
  <c r="C1133" i="3"/>
  <c r="B1134" i="3"/>
  <c r="R1133" i="3" s="1"/>
  <c r="X1133" i="3"/>
  <c r="W1133" i="3"/>
  <c r="S1133" i="3"/>
  <c r="V1133" i="3"/>
  <c r="Q1133" i="3"/>
  <c r="F1133" i="3" a="1"/>
  <c r="F1133" i="3" s="1"/>
  <c r="P1133" i="3" s="1" a="1"/>
  <c r="P1133" i="3" s="1"/>
  <c r="N1133" i="3"/>
  <c r="U1133" i="3"/>
  <c r="J1133" i="3"/>
  <c r="E1133" i="3"/>
  <c r="G1133" i="3" a="1"/>
  <c r="G1133" i="3" s="1"/>
  <c r="R1132" i="3"/>
  <c r="P1132" i="3" a="1"/>
  <c r="P1132" i="3" s="1"/>
  <c r="O1134" i="3" l="1"/>
  <c r="S1134" i="3"/>
  <c r="I1134" i="3" a="1"/>
  <c r="I1134" i="3" s="1"/>
  <c r="H1134" i="3"/>
  <c r="W1134" i="3"/>
  <c r="V1134" i="3"/>
  <c r="B1135" i="3"/>
  <c r="R1134" i="3" s="1"/>
  <c r="C1134" i="3"/>
  <c r="X1134" i="3"/>
  <c r="F1134" i="3" a="1"/>
  <c r="F1134" i="3" s="1"/>
  <c r="U1134" i="3" s="1"/>
  <c r="J1134" i="3"/>
  <c r="E1134" i="3"/>
  <c r="D1134" i="3"/>
  <c r="G1134" i="3" a="1"/>
  <c r="G1134" i="3" s="1"/>
  <c r="T1134" i="3" l="1"/>
  <c r="Q1134" i="3"/>
  <c r="N1134" i="3"/>
  <c r="O1135" i="3"/>
  <c r="D1135" i="3"/>
  <c r="G1135" i="3" a="1"/>
  <c r="G1135" i="3" s="1"/>
  <c r="X1135" i="3"/>
  <c r="I1135" i="3" a="1"/>
  <c r="I1135" i="3" s="1"/>
  <c r="V1135" i="3"/>
  <c r="S1135" i="3"/>
  <c r="C1135" i="3"/>
  <c r="J1135" i="3"/>
  <c r="E1135" i="3"/>
  <c r="F1135" i="3" a="1"/>
  <c r="F1135" i="3" s="1"/>
  <c r="T1135" i="3" s="1"/>
  <c r="B1136" i="3"/>
  <c r="R1135" i="3" s="1"/>
  <c r="W1135" i="3"/>
  <c r="H1135" i="3"/>
  <c r="Q1135" i="3"/>
  <c r="N1135" i="3"/>
  <c r="P1134" i="3" a="1"/>
  <c r="P1134" i="3" s="1"/>
  <c r="O1136" i="3" l="1"/>
  <c r="V1136" i="3"/>
  <c r="E1136" i="3"/>
  <c r="G1136" i="3" a="1"/>
  <c r="G1136" i="3" s="1"/>
  <c r="T1136" i="3"/>
  <c r="I1136" i="3" a="1"/>
  <c r="I1136" i="3" s="1"/>
  <c r="S1136" i="3"/>
  <c r="J1136" i="3"/>
  <c r="F1136" i="3" a="1"/>
  <c r="F1136" i="3" s="1"/>
  <c r="U1136" i="3" s="1"/>
  <c r="B1137" i="3"/>
  <c r="X1136" i="3"/>
  <c r="W1136" i="3"/>
  <c r="D1136" i="3"/>
  <c r="C1136" i="3"/>
  <c r="H1136" i="3"/>
  <c r="P1135" i="3" a="1"/>
  <c r="P1135" i="3" s="1"/>
  <c r="U1135" i="3"/>
  <c r="O1137" i="3" l="1"/>
  <c r="D1137" i="3"/>
  <c r="F1137" i="3" a="1"/>
  <c r="F1137" i="3" s="1"/>
  <c r="U1137" i="3" s="1"/>
  <c r="E1137" i="3"/>
  <c r="I1137" i="3" a="1"/>
  <c r="I1137" i="3" s="1"/>
  <c r="V1137" i="3"/>
  <c r="W1137" i="3"/>
  <c r="J1137" i="3"/>
  <c r="H1137" i="3"/>
  <c r="G1137" i="3" a="1"/>
  <c r="G1137" i="3" s="1"/>
  <c r="C1137" i="3"/>
  <c r="B1138" i="3"/>
  <c r="X1137" i="3"/>
  <c r="S1137" i="3"/>
  <c r="R1136" i="3"/>
  <c r="N1136" i="3"/>
  <c r="Q1136" i="3"/>
  <c r="P1136" i="3" a="1"/>
  <c r="P1136" i="3" s="1"/>
  <c r="Q1137" i="3" l="1"/>
  <c r="O1138" i="3"/>
  <c r="G1138" i="3" a="1"/>
  <c r="G1138" i="3" s="1"/>
  <c r="B1139" i="3"/>
  <c r="H1138" i="3"/>
  <c r="D1138" i="3"/>
  <c r="C1138" i="3"/>
  <c r="F1138" i="3" a="1"/>
  <c r="F1138" i="3" s="1"/>
  <c r="U1138" i="3" s="1"/>
  <c r="S1138" i="3"/>
  <c r="X1138" i="3"/>
  <c r="I1138" i="3" a="1"/>
  <c r="I1138" i="3" s="1"/>
  <c r="J1138" i="3"/>
  <c r="V1138" i="3"/>
  <c r="W1138" i="3"/>
  <c r="E1138" i="3"/>
  <c r="N1137" i="3"/>
  <c r="T1137" i="3"/>
  <c r="R1137" i="3"/>
  <c r="P1137" i="3" a="1"/>
  <c r="P1137" i="3" s="1"/>
  <c r="T1138" i="3" l="1"/>
  <c r="O1139" i="3"/>
  <c r="G1139" i="3" a="1"/>
  <c r="G1139" i="3" s="1"/>
  <c r="C1139" i="3"/>
  <c r="X1139" i="3"/>
  <c r="H1139" i="3"/>
  <c r="E1139" i="3"/>
  <c r="B1140" i="3"/>
  <c r="R1139" i="3" s="1"/>
  <c r="V1139" i="3"/>
  <c r="W1139" i="3"/>
  <c r="J1139" i="3"/>
  <c r="D1139" i="3"/>
  <c r="S1139" i="3"/>
  <c r="F1139" i="3" a="1"/>
  <c r="F1139" i="3" s="1"/>
  <c r="Q1139" i="3" s="1"/>
  <c r="I1139" i="3" a="1"/>
  <c r="I1139" i="3" s="1"/>
  <c r="U1139" i="3"/>
  <c r="T1139" i="3"/>
  <c r="N1139" i="3"/>
  <c r="R1138" i="3"/>
  <c r="P1138" i="3" a="1"/>
  <c r="P1138" i="3" s="1"/>
  <c r="N1138" i="3"/>
  <c r="Q1138" i="3"/>
  <c r="O1140" i="3" l="1"/>
  <c r="I1140" i="3" a="1"/>
  <c r="I1140" i="3" s="1"/>
  <c r="W1140" i="3"/>
  <c r="H1140" i="3"/>
  <c r="D1140" i="3"/>
  <c r="C1140" i="3"/>
  <c r="E1140" i="3"/>
  <c r="V1140" i="3"/>
  <c r="G1140" i="3" a="1"/>
  <c r="G1140" i="3" s="1"/>
  <c r="S1140" i="3"/>
  <c r="J1140" i="3"/>
  <c r="B1141" i="3"/>
  <c r="R1140" i="3" s="1"/>
  <c r="X1140" i="3"/>
  <c r="F1140" i="3" a="1"/>
  <c r="F1140" i="3" s="1"/>
  <c r="P1140" i="3" s="1" a="1"/>
  <c r="P1140" i="3" s="1"/>
  <c r="T1140" i="3"/>
  <c r="N1140" i="3"/>
  <c r="U1140" i="3"/>
  <c r="Q1140" i="3"/>
  <c r="P1139" i="3" a="1"/>
  <c r="P1139" i="3" s="1"/>
  <c r="O1141" i="3" l="1"/>
  <c r="V1141" i="3"/>
  <c r="H1141" i="3"/>
  <c r="J1141" i="3"/>
  <c r="X1141" i="3"/>
  <c r="G1141" i="3" a="1"/>
  <c r="G1141" i="3" s="1"/>
  <c r="D1141" i="3"/>
  <c r="B1142" i="3"/>
  <c r="I1141" i="3" a="1"/>
  <c r="I1141" i="3" s="1"/>
  <c r="W1141" i="3"/>
  <c r="C1141" i="3"/>
  <c r="E1141" i="3"/>
  <c r="S1141" i="3"/>
  <c r="F1141" i="3" a="1"/>
  <c r="F1141" i="3" s="1"/>
  <c r="T1141" i="3" s="1"/>
  <c r="N1141" i="3"/>
  <c r="O1142" i="3" l="1"/>
  <c r="W1142" i="3"/>
  <c r="H1142" i="3"/>
  <c r="X1142" i="3"/>
  <c r="S1142" i="3"/>
  <c r="I1142" i="3" a="1"/>
  <c r="I1142" i="3" s="1"/>
  <c r="G1142" i="3" a="1"/>
  <c r="G1142" i="3" s="1"/>
  <c r="Q1142" i="3"/>
  <c r="E1142" i="3"/>
  <c r="J1142" i="3"/>
  <c r="C1142" i="3"/>
  <c r="V1142" i="3"/>
  <c r="B1143" i="3"/>
  <c r="R1142" i="3" s="1"/>
  <c r="F1142" i="3" a="1"/>
  <c r="F1142" i="3" s="1"/>
  <c r="T1142" i="3" s="1"/>
  <c r="D1142" i="3"/>
  <c r="U1142" i="3"/>
  <c r="N1142" i="3"/>
  <c r="Q1141" i="3"/>
  <c r="R1141" i="3"/>
  <c r="U1141" i="3"/>
  <c r="P1141" i="3" a="1"/>
  <c r="P1141" i="3" s="1"/>
  <c r="O1143" i="3" l="1"/>
  <c r="E1143" i="3"/>
  <c r="B1144" i="3"/>
  <c r="X1143" i="3"/>
  <c r="W1143" i="3"/>
  <c r="G1143" i="3" a="1"/>
  <c r="G1143" i="3" s="1"/>
  <c r="I1143" i="3" a="1"/>
  <c r="I1143" i="3" s="1"/>
  <c r="H1143" i="3"/>
  <c r="C1143" i="3"/>
  <c r="F1143" i="3" a="1"/>
  <c r="F1143" i="3" s="1"/>
  <c r="N1143" i="3" s="1"/>
  <c r="V1143" i="3"/>
  <c r="D1143" i="3"/>
  <c r="S1143" i="3"/>
  <c r="J1143" i="3"/>
  <c r="P1142" i="3" a="1"/>
  <c r="P1142" i="3" s="1"/>
  <c r="O1144" i="3" l="1"/>
  <c r="F1144" i="3" a="1"/>
  <c r="F1144" i="3" s="1"/>
  <c r="T1144" i="3" s="1"/>
  <c r="E1144" i="3"/>
  <c r="B1145" i="3"/>
  <c r="W1144" i="3"/>
  <c r="X1144" i="3"/>
  <c r="J1144" i="3"/>
  <c r="D1144" i="3"/>
  <c r="I1144" i="3" a="1"/>
  <c r="I1144" i="3" s="1"/>
  <c r="G1144" i="3" a="1"/>
  <c r="G1144" i="3" s="1"/>
  <c r="S1144" i="3"/>
  <c r="H1144" i="3"/>
  <c r="C1144" i="3"/>
  <c r="V1144" i="3"/>
  <c r="T1143" i="3"/>
  <c r="R1143" i="3"/>
  <c r="Q1143" i="3"/>
  <c r="U1143" i="3"/>
  <c r="P1143" i="3" a="1"/>
  <c r="P1143" i="3" s="1"/>
  <c r="O1145" i="3" l="1"/>
  <c r="W1145" i="3"/>
  <c r="J1145" i="3"/>
  <c r="G1145" i="3" a="1"/>
  <c r="G1145" i="3" s="1"/>
  <c r="X1145" i="3"/>
  <c r="V1145" i="3"/>
  <c r="B1146" i="3"/>
  <c r="R1145" i="3" s="1"/>
  <c r="H1145" i="3"/>
  <c r="F1145" i="3" a="1"/>
  <c r="F1145" i="3" s="1"/>
  <c r="Q1145" i="3" s="1"/>
  <c r="D1145" i="3"/>
  <c r="S1145" i="3"/>
  <c r="I1145" i="3" a="1"/>
  <c r="I1145" i="3" s="1"/>
  <c r="C1145" i="3"/>
  <c r="E1145" i="3"/>
  <c r="U1144" i="3"/>
  <c r="R1144" i="3"/>
  <c r="N1144" i="3"/>
  <c r="Q1144" i="3"/>
  <c r="P1144" i="3" a="1"/>
  <c r="P1144" i="3" s="1"/>
  <c r="T1145" i="3" l="1"/>
  <c r="N1145" i="3"/>
  <c r="O1146" i="3"/>
  <c r="R1146" i="3"/>
  <c r="I1146" i="3" a="1"/>
  <c r="I1146" i="3" s="1"/>
  <c r="W1146" i="3"/>
  <c r="F1146" i="3" a="1"/>
  <c r="F1146" i="3" s="1"/>
  <c r="Q1146" i="3" s="1"/>
  <c r="C1146" i="3"/>
  <c r="H1146" i="3"/>
  <c r="G1146" i="3" a="1"/>
  <c r="G1146" i="3" s="1"/>
  <c r="J1146" i="3"/>
  <c r="V1146" i="3"/>
  <c r="S1146" i="3"/>
  <c r="B1147" i="3"/>
  <c r="E1146" i="3"/>
  <c r="X1146" i="3"/>
  <c r="D1146" i="3"/>
  <c r="U1145" i="3"/>
  <c r="P1145" i="3" a="1"/>
  <c r="P1145" i="3" s="1"/>
  <c r="T1146" i="3" l="1"/>
  <c r="N1146" i="3"/>
  <c r="P1146" i="3" a="1"/>
  <c r="P1146" i="3" s="1"/>
  <c r="U1146" i="3"/>
  <c r="P1147" i="3" a="1"/>
  <c r="P1147" i="3" s="1"/>
  <c r="O1147" i="3"/>
  <c r="V1147" i="3"/>
  <c r="F1147" i="3" a="1"/>
  <c r="F1147" i="3" s="1"/>
  <c r="T1147" i="3" s="1"/>
  <c r="Q1147" i="3"/>
  <c r="H1147" i="3"/>
  <c r="I1147" i="3" a="1"/>
  <c r="I1147" i="3" s="1"/>
  <c r="B1148" i="3"/>
  <c r="R1147" i="3" s="1"/>
  <c r="D1147" i="3"/>
  <c r="W1147" i="3"/>
  <c r="U1147" i="3"/>
  <c r="J1147" i="3"/>
  <c r="N1147" i="3"/>
  <c r="E1147" i="3"/>
  <c r="X1147" i="3"/>
  <c r="G1147" i="3" a="1"/>
  <c r="G1147" i="3" s="1"/>
  <c r="C1147" i="3"/>
  <c r="S1147" i="3"/>
  <c r="O1148" i="3" l="1"/>
  <c r="E1148" i="3"/>
  <c r="F1148" i="3" a="1"/>
  <c r="F1148" i="3" s="1"/>
  <c r="U1148" i="3" s="1"/>
  <c r="X1148" i="3"/>
  <c r="B1149" i="3"/>
  <c r="R1148" i="3" s="1"/>
  <c r="W1148" i="3"/>
  <c r="S1148" i="3"/>
  <c r="I1148" i="3" a="1"/>
  <c r="I1148" i="3" s="1"/>
  <c r="C1148" i="3"/>
  <c r="G1148" i="3" a="1"/>
  <c r="G1148" i="3" s="1"/>
  <c r="H1148" i="3"/>
  <c r="D1148" i="3"/>
  <c r="J1148" i="3"/>
  <c r="V1148" i="3"/>
  <c r="Q1148" i="3" l="1"/>
  <c r="N1148" i="3"/>
  <c r="O1149" i="3"/>
  <c r="I1149" i="3" a="1"/>
  <c r="I1149" i="3" s="1"/>
  <c r="N1149" i="3"/>
  <c r="V1149" i="3"/>
  <c r="J1149" i="3"/>
  <c r="F1149" i="3" a="1"/>
  <c r="F1149" i="3" s="1"/>
  <c r="P1149" i="3" s="1" a="1"/>
  <c r="P1149" i="3" s="1"/>
  <c r="Q1149" i="3"/>
  <c r="D1149" i="3"/>
  <c r="C1149" i="3"/>
  <c r="T1149" i="3"/>
  <c r="G1149" i="3" a="1"/>
  <c r="G1149" i="3" s="1"/>
  <c r="H1149" i="3"/>
  <c r="U1149" i="3"/>
  <c r="W1149" i="3"/>
  <c r="B1150" i="3"/>
  <c r="S1149" i="3"/>
  <c r="E1149" i="3"/>
  <c r="X1149" i="3"/>
  <c r="T1148" i="3"/>
  <c r="P1148" i="3" a="1"/>
  <c r="P1148" i="3" s="1"/>
  <c r="O1150" i="3" l="1"/>
  <c r="F1150" i="3" a="1"/>
  <c r="F1150" i="3" s="1"/>
  <c r="T1150" i="3" s="1"/>
  <c r="J1150" i="3"/>
  <c r="G1150" i="3" a="1"/>
  <c r="G1150" i="3" s="1"/>
  <c r="I1150" i="3" a="1"/>
  <c r="I1150" i="3" s="1"/>
  <c r="D1150" i="3"/>
  <c r="C1150" i="3"/>
  <c r="V1150" i="3"/>
  <c r="H1150" i="3"/>
  <c r="B1151" i="3"/>
  <c r="R1150" i="3" s="1"/>
  <c r="E1150" i="3"/>
  <c r="X1150" i="3"/>
  <c r="W1150" i="3"/>
  <c r="S1150" i="3"/>
  <c r="R1149" i="3"/>
  <c r="N1150" i="3" l="1"/>
  <c r="U1150" i="3"/>
  <c r="O1151" i="3"/>
  <c r="C1151" i="3"/>
  <c r="F1151" i="3" a="1"/>
  <c r="F1151" i="3" s="1"/>
  <c r="T1151" i="3" s="1"/>
  <c r="V1151" i="3"/>
  <c r="S1151" i="3"/>
  <c r="J1151" i="3"/>
  <c r="H1151" i="3"/>
  <c r="E1151" i="3"/>
  <c r="B1152" i="3"/>
  <c r="X1151" i="3"/>
  <c r="D1151" i="3"/>
  <c r="G1151" i="3" a="1"/>
  <c r="G1151" i="3" s="1"/>
  <c r="I1151" i="3" a="1"/>
  <c r="I1151" i="3" s="1"/>
  <c r="W1151" i="3"/>
  <c r="Q1150" i="3"/>
  <c r="P1150" i="3" a="1"/>
  <c r="P1150" i="3" s="1"/>
  <c r="O1152" i="3" l="1"/>
  <c r="I1152" i="3" a="1"/>
  <c r="I1152" i="3" s="1"/>
  <c r="G1152" i="3" a="1"/>
  <c r="G1152" i="3" s="1"/>
  <c r="H1152" i="3"/>
  <c r="S1152" i="3"/>
  <c r="E1152" i="3"/>
  <c r="C1152" i="3"/>
  <c r="B1153" i="3"/>
  <c r="F1152" i="3" a="1"/>
  <c r="F1152" i="3" s="1"/>
  <c r="U1152" i="3" s="1"/>
  <c r="D1152" i="3"/>
  <c r="W1152" i="3"/>
  <c r="V1152" i="3"/>
  <c r="J1152" i="3"/>
  <c r="X1152" i="3"/>
  <c r="T1152" i="3"/>
  <c r="Q1151" i="3"/>
  <c r="R1151" i="3"/>
  <c r="N1151" i="3"/>
  <c r="P1151" i="3" a="1"/>
  <c r="P1151" i="3" s="1"/>
  <c r="U1151" i="3"/>
  <c r="Q1152" i="3" l="1"/>
  <c r="O1153" i="3"/>
  <c r="W1153" i="3"/>
  <c r="J1153" i="3"/>
  <c r="D1153" i="3"/>
  <c r="G1153" i="3" a="1"/>
  <c r="G1153" i="3" s="1"/>
  <c r="F1153" i="3" a="1"/>
  <c r="F1153" i="3" s="1"/>
  <c r="T1153" i="3" s="1"/>
  <c r="I1153" i="3" a="1"/>
  <c r="I1153" i="3" s="1"/>
  <c r="E1153" i="3"/>
  <c r="S1153" i="3"/>
  <c r="X1153" i="3"/>
  <c r="V1153" i="3"/>
  <c r="H1153" i="3"/>
  <c r="B1154" i="3"/>
  <c r="R1153" i="3" s="1"/>
  <c r="C1153" i="3"/>
  <c r="R1152" i="3"/>
  <c r="N1152" i="3"/>
  <c r="P1152" i="3" a="1"/>
  <c r="P1152" i="3" s="1"/>
  <c r="Q1153" i="3" l="1"/>
  <c r="O1154" i="3"/>
  <c r="R1154" i="3"/>
  <c r="X1154" i="3"/>
  <c r="G1154" i="3" a="1"/>
  <c r="G1154" i="3" s="1"/>
  <c r="I1154" i="3" a="1"/>
  <c r="I1154" i="3" s="1"/>
  <c r="V1154" i="3"/>
  <c r="B1155" i="3"/>
  <c r="E1154" i="3"/>
  <c r="C1154" i="3"/>
  <c r="D1154" i="3"/>
  <c r="S1154" i="3"/>
  <c r="H1154" i="3"/>
  <c r="F1154" i="3" a="1"/>
  <c r="F1154" i="3" s="1"/>
  <c r="T1154" i="3" s="1"/>
  <c r="J1154" i="3"/>
  <c r="W1154" i="3"/>
  <c r="N1154" i="3"/>
  <c r="Q1154" i="3"/>
  <c r="U1153" i="3"/>
  <c r="N1153" i="3"/>
  <c r="P1153" i="3" a="1"/>
  <c r="P1153" i="3" s="1"/>
  <c r="U1154" i="3" l="1"/>
  <c r="P1154" i="3" a="1"/>
  <c r="P1154" i="3" s="1"/>
  <c r="O1155" i="3"/>
  <c r="X1155" i="3"/>
  <c r="W1155" i="3"/>
  <c r="G1155" i="3" a="1"/>
  <c r="G1155" i="3" s="1"/>
  <c r="I1155" i="3" a="1"/>
  <c r="I1155" i="3" s="1"/>
  <c r="F1155" i="3" a="1"/>
  <c r="F1155" i="3" s="1"/>
  <c r="P1155" i="3" s="1" a="1"/>
  <c r="P1155" i="3" s="1"/>
  <c r="C1155" i="3"/>
  <c r="E1155" i="3"/>
  <c r="S1155" i="3"/>
  <c r="V1155" i="3"/>
  <c r="J1155" i="3"/>
  <c r="D1155" i="3"/>
  <c r="B1156" i="3"/>
  <c r="R1155" i="3" s="1"/>
  <c r="H1155" i="3"/>
  <c r="T1155" i="3"/>
  <c r="U1155" i="3"/>
  <c r="Q1155" i="3"/>
  <c r="N1155" i="3"/>
  <c r="O1156" i="3" l="1"/>
  <c r="V1156" i="3"/>
  <c r="D1156" i="3"/>
  <c r="X1156" i="3"/>
  <c r="E1156" i="3"/>
  <c r="N1156" i="3"/>
  <c r="I1156" i="3" a="1"/>
  <c r="I1156" i="3" s="1"/>
  <c r="G1156" i="3" a="1"/>
  <c r="G1156" i="3" s="1"/>
  <c r="W1156" i="3"/>
  <c r="S1156" i="3"/>
  <c r="J1156" i="3"/>
  <c r="Q1156" i="3"/>
  <c r="C1156" i="3"/>
  <c r="B1157" i="3"/>
  <c r="R1156" i="3" s="1"/>
  <c r="F1156" i="3" a="1"/>
  <c r="F1156" i="3" s="1"/>
  <c r="T1156" i="3" s="1"/>
  <c r="H1156" i="3"/>
  <c r="U1156" i="3"/>
  <c r="O1157" i="3" l="1"/>
  <c r="F1157" i="3" a="1"/>
  <c r="F1157" i="3" s="1"/>
  <c r="Q1157" i="3" s="1"/>
  <c r="J1157" i="3"/>
  <c r="W1157" i="3"/>
  <c r="V1157" i="3"/>
  <c r="E1157" i="3"/>
  <c r="D1157" i="3"/>
  <c r="C1157" i="3"/>
  <c r="X1157" i="3"/>
  <c r="S1157" i="3"/>
  <c r="I1157" i="3" a="1"/>
  <c r="I1157" i="3" s="1"/>
  <c r="G1157" i="3" a="1"/>
  <c r="G1157" i="3" s="1"/>
  <c r="H1157" i="3"/>
  <c r="B1158" i="3"/>
  <c r="R1157" i="3" s="1"/>
  <c r="P1156" i="3" a="1"/>
  <c r="P1156" i="3" s="1"/>
  <c r="U1157" i="3" l="1"/>
  <c r="N1157" i="3"/>
  <c r="T1157" i="3"/>
  <c r="P1158" i="3" a="1"/>
  <c r="P1158" i="3" s="1"/>
  <c r="O1158" i="3"/>
  <c r="X1158" i="3"/>
  <c r="B1159" i="3"/>
  <c r="H1158" i="3"/>
  <c r="F1158" i="3" a="1"/>
  <c r="F1158" i="3" s="1"/>
  <c r="T1158" i="3" s="1"/>
  <c r="I1158" i="3" a="1"/>
  <c r="I1158" i="3" s="1"/>
  <c r="V1158" i="3"/>
  <c r="D1158" i="3"/>
  <c r="C1158" i="3"/>
  <c r="G1158" i="3" a="1"/>
  <c r="G1158" i="3" s="1"/>
  <c r="W1158" i="3"/>
  <c r="J1158" i="3"/>
  <c r="E1158" i="3"/>
  <c r="S1158" i="3"/>
  <c r="U1158" i="3"/>
  <c r="Q1158" i="3"/>
  <c r="N1158" i="3"/>
  <c r="P1157" i="3" a="1"/>
  <c r="P1157" i="3" s="1"/>
  <c r="O1159" i="3" l="1"/>
  <c r="B1160" i="3"/>
  <c r="J1159" i="3"/>
  <c r="D1159" i="3"/>
  <c r="X1159" i="3"/>
  <c r="H1159" i="3"/>
  <c r="I1159" i="3" a="1"/>
  <c r="I1159" i="3" s="1"/>
  <c r="G1159" i="3" a="1"/>
  <c r="G1159" i="3" s="1"/>
  <c r="C1159" i="3"/>
  <c r="W1159" i="3"/>
  <c r="V1159" i="3"/>
  <c r="F1159" i="3" a="1"/>
  <c r="F1159" i="3" s="1"/>
  <c r="T1159" i="3" s="1"/>
  <c r="E1159" i="3"/>
  <c r="S1159" i="3"/>
  <c r="R1158" i="3"/>
  <c r="N1159" i="3" l="1"/>
  <c r="O1160" i="3"/>
  <c r="U1160" i="3"/>
  <c r="W1160" i="3"/>
  <c r="G1160" i="3" a="1"/>
  <c r="G1160" i="3" s="1"/>
  <c r="J1160" i="3"/>
  <c r="D1160" i="3"/>
  <c r="F1160" i="3" a="1"/>
  <c r="F1160" i="3" s="1"/>
  <c r="T1160" i="3" s="1"/>
  <c r="X1160" i="3"/>
  <c r="E1160" i="3"/>
  <c r="Q1160" i="3"/>
  <c r="N1160" i="3"/>
  <c r="S1160" i="3"/>
  <c r="B1161" i="3"/>
  <c r="R1160" i="3" s="1"/>
  <c r="I1160" i="3" a="1"/>
  <c r="I1160" i="3" s="1"/>
  <c r="C1160" i="3"/>
  <c r="H1160" i="3"/>
  <c r="V1160" i="3"/>
  <c r="Q1159" i="3"/>
  <c r="U1159" i="3"/>
  <c r="R1159" i="3"/>
  <c r="P1159" i="3" a="1"/>
  <c r="P1159" i="3" s="1"/>
  <c r="O1161" i="3" l="1"/>
  <c r="I1161" i="3" a="1"/>
  <c r="I1161" i="3" s="1"/>
  <c r="C1161" i="3"/>
  <c r="E1161" i="3"/>
  <c r="D1161" i="3"/>
  <c r="X1161" i="3"/>
  <c r="V1161" i="3"/>
  <c r="H1161" i="3"/>
  <c r="B1162" i="3"/>
  <c r="R1161" i="3" s="1"/>
  <c r="G1161" i="3" a="1"/>
  <c r="G1161" i="3" s="1"/>
  <c r="J1161" i="3"/>
  <c r="F1161" i="3" a="1"/>
  <c r="F1161" i="3" s="1"/>
  <c r="T1161" i="3" s="1"/>
  <c r="W1161" i="3"/>
  <c r="S1161" i="3"/>
  <c r="P1160" i="3" a="1"/>
  <c r="P1160" i="3" s="1"/>
  <c r="U1161" i="3" l="1"/>
  <c r="Q1161" i="3"/>
  <c r="O1162" i="3"/>
  <c r="J1162" i="3"/>
  <c r="W1162" i="3"/>
  <c r="I1162" i="3" a="1"/>
  <c r="I1162" i="3" s="1"/>
  <c r="C1162" i="3"/>
  <c r="G1162" i="3" a="1"/>
  <c r="G1162" i="3" s="1"/>
  <c r="E1162" i="3"/>
  <c r="D1162" i="3"/>
  <c r="X1162" i="3"/>
  <c r="H1162" i="3"/>
  <c r="F1162" i="3" a="1"/>
  <c r="F1162" i="3" s="1"/>
  <c r="U1162" i="3" s="1"/>
  <c r="V1162" i="3"/>
  <c r="S1162" i="3"/>
  <c r="B1163" i="3"/>
  <c r="R1162" i="3" s="1"/>
  <c r="N1161" i="3"/>
  <c r="P1161" i="3" a="1"/>
  <c r="P1161" i="3" s="1"/>
  <c r="Q1162" i="3" l="1"/>
  <c r="N1162" i="3"/>
  <c r="O1163" i="3"/>
  <c r="R1163" i="3"/>
  <c r="V1163" i="3"/>
  <c r="J1163" i="3"/>
  <c r="S1163" i="3"/>
  <c r="B1164" i="3"/>
  <c r="D1163" i="3"/>
  <c r="H1163" i="3"/>
  <c r="E1163" i="3"/>
  <c r="F1163" i="3" a="1"/>
  <c r="F1163" i="3" s="1"/>
  <c r="T1163" i="3" s="1"/>
  <c r="X1163" i="3"/>
  <c r="W1163" i="3"/>
  <c r="G1163" i="3" a="1"/>
  <c r="G1163" i="3" s="1"/>
  <c r="C1163" i="3"/>
  <c r="I1163" i="3" a="1"/>
  <c r="I1163" i="3" s="1"/>
  <c r="P1162" i="3" a="1"/>
  <c r="P1162" i="3" s="1"/>
  <c r="T1162" i="3"/>
  <c r="Q1163" i="3" l="1"/>
  <c r="N1163" i="3"/>
  <c r="P1163" i="3" a="1"/>
  <c r="P1163" i="3" s="1"/>
  <c r="U1163" i="3"/>
  <c r="P1164" i="3" a="1"/>
  <c r="P1164" i="3" s="1"/>
  <c r="O1164" i="3"/>
  <c r="F1164" i="3" a="1"/>
  <c r="F1164" i="3" s="1"/>
  <c r="T1164" i="3" s="1"/>
  <c r="J1164" i="3"/>
  <c r="U1164" i="3"/>
  <c r="Q1164" i="3"/>
  <c r="D1164" i="3"/>
  <c r="B1165" i="3"/>
  <c r="R1164" i="3" s="1"/>
  <c r="G1164" i="3" a="1"/>
  <c r="G1164" i="3" s="1"/>
  <c r="X1164" i="3"/>
  <c r="E1164" i="3"/>
  <c r="S1164" i="3"/>
  <c r="C1164" i="3"/>
  <c r="H1164" i="3"/>
  <c r="I1164" i="3" a="1"/>
  <c r="I1164" i="3" s="1"/>
  <c r="W1164" i="3"/>
  <c r="N1164" i="3"/>
  <c r="V1164" i="3"/>
  <c r="O1165" i="3" l="1"/>
  <c r="J1165" i="3"/>
  <c r="F1165" i="3" a="1"/>
  <c r="F1165" i="3" s="1"/>
  <c r="Q1165" i="3" s="1"/>
  <c r="E1165" i="3"/>
  <c r="W1165" i="3"/>
  <c r="X1165" i="3"/>
  <c r="D1165" i="3"/>
  <c r="C1165" i="3"/>
  <c r="I1165" i="3" a="1"/>
  <c r="I1165" i="3" s="1"/>
  <c r="V1165" i="3"/>
  <c r="H1165" i="3"/>
  <c r="S1165" i="3"/>
  <c r="G1165" i="3" a="1"/>
  <c r="G1165" i="3" s="1"/>
  <c r="B1166" i="3"/>
  <c r="R1165" i="3" s="1"/>
  <c r="U1165" i="3" l="1"/>
  <c r="T1165" i="3"/>
  <c r="O1166" i="3"/>
  <c r="P1166" i="3" a="1"/>
  <c r="P1166" i="3" s="1"/>
  <c r="R1166" i="3"/>
  <c r="I1166" i="3" a="1"/>
  <c r="I1166" i="3" s="1"/>
  <c r="S1166" i="3"/>
  <c r="F1166" i="3" a="1"/>
  <c r="F1166" i="3" s="1"/>
  <c r="C1166" i="3"/>
  <c r="J1166" i="3"/>
  <c r="G1166" i="3" a="1"/>
  <c r="G1166" i="3" s="1"/>
  <c r="E1166" i="3"/>
  <c r="V1166" i="3"/>
  <c r="H1166" i="3"/>
  <c r="B1167" i="3"/>
  <c r="X1166" i="3"/>
  <c r="D1166" i="3"/>
  <c r="W1166" i="3"/>
  <c r="T1166" i="3"/>
  <c r="N1166" i="3"/>
  <c r="U1166" i="3"/>
  <c r="Q1166" i="3"/>
  <c r="N1165" i="3"/>
  <c r="P1165" i="3" a="1"/>
  <c r="P1165" i="3" s="1"/>
  <c r="O1167" i="3" l="1"/>
  <c r="D1167" i="3"/>
  <c r="S1167" i="3"/>
  <c r="C1167" i="3"/>
  <c r="V1167" i="3"/>
  <c r="X1167" i="3"/>
  <c r="I1167" i="3" a="1"/>
  <c r="I1167" i="3" s="1"/>
  <c r="G1167" i="3" a="1"/>
  <c r="G1167" i="3" s="1"/>
  <c r="E1167" i="3"/>
  <c r="F1167" i="3" a="1"/>
  <c r="F1167" i="3" s="1"/>
  <c r="Q1167" i="3" s="1"/>
  <c r="H1167" i="3"/>
  <c r="J1167" i="3"/>
  <c r="W1167" i="3"/>
  <c r="B1168" i="3"/>
  <c r="R1167" i="3" s="1"/>
  <c r="U1167" i="3" l="1"/>
  <c r="T1167" i="3"/>
  <c r="N1167" i="3"/>
  <c r="P1168" i="3" a="1"/>
  <c r="P1168" i="3" s="1"/>
  <c r="O1168" i="3"/>
  <c r="C1168" i="3"/>
  <c r="G1168" i="3" a="1"/>
  <c r="G1168" i="3" s="1"/>
  <c r="V1168" i="3"/>
  <c r="J1168" i="3"/>
  <c r="S1168" i="3"/>
  <c r="W1168" i="3"/>
  <c r="H1168" i="3"/>
  <c r="B1169" i="3"/>
  <c r="R1168" i="3" s="1"/>
  <c r="F1168" i="3" a="1"/>
  <c r="F1168" i="3" s="1"/>
  <c r="T1168" i="3" s="1"/>
  <c r="D1168" i="3"/>
  <c r="E1168" i="3"/>
  <c r="I1168" i="3" a="1"/>
  <c r="I1168" i="3" s="1"/>
  <c r="X1168" i="3"/>
  <c r="U1168" i="3"/>
  <c r="Q1168" i="3"/>
  <c r="N1168" i="3"/>
  <c r="P1167" i="3" a="1"/>
  <c r="P1167" i="3" s="1"/>
  <c r="O1169" i="3" l="1"/>
  <c r="B1170" i="3"/>
  <c r="W1169" i="3"/>
  <c r="X1169" i="3"/>
  <c r="I1169" i="3" a="1"/>
  <c r="I1169" i="3" s="1"/>
  <c r="J1169" i="3"/>
  <c r="F1169" i="3" a="1"/>
  <c r="F1169" i="3" s="1"/>
  <c r="T1169" i="3" s="1"/>
  <c r="E1169" i="3"/>
  <c r="D1169" i="3"/>
  <c r="S1169" i="3"/>
  <c r="C1169" i="3"/>
  <c r="Q1169" i="3"/>
  <c r="G1169" i="3" a="1"/>
  <c r="G1169" i="3" s="1"/>
  <c r="V1169" i="3"/>
  <c r="U1169" i="3"/>
  <c r="N1169" i="3"/>
  <c r="H1169" i="3"/>
  <c r="O1170" i="3" l="1"/>
  <c r="H1170" i="3"/>
  <c r="F1170" i="3" a="1"/>
  <c r="F1170" i="3" s="1"/>
  <c r="P1170" i="3" s="1" a="1"/>
  <c r="P1170" i="3" s="1"/>
  <c r="B1171" i="3"/>
  <c r="S1170" i="3"/>
  <c r="J1170" i="3"/>
  <c r="G1170" i="3" a="1"/>
  <c r="G1170" i="3" s="1"/>
  <c r="E1170" i="3"/>
  <c r="W1170" i="3"/>
  <c r="X1170" i="3"/>
  <c r="D1170" i="3"/>
  <c r="I1170" i="3" a="1"/>
  <c r="I1170" i="3" s="1"/>
  <c r="C1170" i="3"/>
  <c r="V1170" i="3"/>
  <c r="R1169" i="3"/>
  <c r="P1169" i="3" a="1"/>
  <c r="P1169" i="3" s="1"/>
  <c r="O1171" i="3" l="1"/>
  <c r="V1171" i="3"/>
  <c r="X1171" i="3"/>
  <c r="J1171" i="3"/>
  <c r="B1172" i="3"/>
  <c r="D1171" i="3"/>
  <c r="F1171" i="3" a="1"/>
  <c r="F1171" i="3" s="1"/>
  <c r="P1171" i="3" s="1" a="1"/>
  <c r="P1171" i="3" s="1"/>
  <c r="S1171" i="3"/>
  <c r="E1171" i="3"/>
  <c r="G1171" i="3" a="1"/>
  <c r="G1171" i="3" s="1"/>
  <c r="W1171" i="3"/>
  <c r="C1171" i="3"/>
  <c r="I1171" i="3" a="1"/>
  <c r="I1171" i="3" s="1"/>
  <c r="H1171" i="3"/>
  <c r="Q1171" i="3"/>
  <c r="N1171" i="3"/>
  <c r="T1171" i="3"/>
  <c r="U1171" i="3"/>
  <c r="N1170" i="3"/>
  <c r="T1170" i="3"/>
  <c r="U1170" i="3"/>
  <c r="Q1170" i="3"/>
  <c r="R1170" i="3"/>
  <c r="O1172" i="3" l="1"/>
  <c r="V1172" i="3"/>
  <c r="G1172" i="3" a="1"/>
  <c r="G1172" i="3" s="1"/>
  <c r="F1172" i="3" a="1"/>
  <c r="F1172" i="3" s="1"/>
  <c r="U1172" i="3" s="1"/>
  <c r="X1172" i="3"/>
  <c r="I1172" i="3" a="1"/>
  <c r="I1172" i="3" s="1"/>
  <c r="D1172" i="3"/>
  <c r="S1172" i="3"/>
  <c r="B1173" i="3"/>
  <c r="J1172" i="3"/>
  <c r="E1172" i="3"/>
  <c r="C1172" i="3"/>
  <c r="W1172" i="3"/>
  <c r="H1172" i="3"/>
  <c r="R1171" i="3"/>
  <c r="N1172" i="3" l="1"/>
  <c r="O1173" i="3"/>
  <c r="I1173" i="3" a="1"/>
  <c r="I1173" i="3" s="1"/>
  <c r="D1173" i="3"/>
  <c r="B1174" i="3"/>
  <c r="R1173" i="3" s="1"/>
  <c r="V1173" i="3"/>
  <c r="C1173" i="3"/>
  <c r="W1173" i="3"/>
  <c r="G1173" i="3" a="1"/>
  <c r="G1173" i="3" s="1"/>
  <c r="H1173" i="3"/>
  <c r="Q1173" i="3"/>
  <c r="S1173" i="3"/>
  <c r="J1173" i="3"/>
  <c r="F1173" i="3" a="1"/>
  <c r="F1173" i="3" s="1"/>
  <c r="U1173" i="3" s="1"/>
  <c r="E1173" i="3"/>
  <c r="X1173" i="3"/>
  <c r="N1173" i="3"/>
  <c r="R1172" i="3"/>
  <c r="Q1172" i="3"/>
  <c r="T1172" i="3"/>
  <c r="P1172" i="3" a="1"/>
  <c r="P1172" i="3" s="1"/>
  <c r="T1173" i="3" l="1"/>
  <c r="P1173" i="3" a="1"/>
  <c r="P1173" i="3" s="1"/>
  <c r="O1174" i="3"/>
  <c r="H1174" i="3"/>
  <c r="B1175" i="3"/>
  <c r="R1174" i="3" s="1"/>
  <c r="E1174" i="3"/>
  <c r="W1174" i="3"/>
  <c r="F1174" i="3" a="1"/>
  <c r="F1174" i="3" s="1"/>
  <c r="N1174" i="3" s="1"/>
  <c r="D1174" i="3"/>
  <c r="I1174" i="3" a="1"/>
  <c r="I1174" i="3" s="1"/>
  <c r="J1174" i="3"/>
  <c r="G1174" i="3" a="1"/>
  <c r="G1174" i="3" s="1"/>
  <c r="X1174" i="3"/>
  <c r="S1174" i="3"/>
  <c r="V1174" i="3"/>
  <c r="C1174" i="3"/>
  <c r="U1174" i="3"/>
  <c r="T1174" i="3"/>
  <c r="Q1174" i="3" l="1"/>
  <c r="O1175" i="3"/>
  <c r="C1175" i="3"/>
  <c r="F1175" i="3" a="1"/>
  <c r="F1175" i="3" s="1"/>
  <c r="U1175" i="3" s="1"/>
  <c r="V1175" i="3"/>
  <c r="W1175" i="3"/>
  <c r="D1175" i="3"/>
  <c r="J1175" i="3"/>
  <c r="H1175" i="3"/>
  <c r="S1175" i="3"/>
  <c r="I1175" i="3" a="1"/>
  <c r="I1175" i="3" s="1"/>
  <c r="E1175" i="3"/>
  <c r="B1176" i="3"/>
  <c r="R1175" i="3" s="1"/>
  <c r="G1175" i="3" a="1"/>
  <c r="G1175" i="3" s="1"/>
  <c r="X1175" i="3"/>
  <c r="P1174" i="3" a="1"/>
  <c r="P1174" i="3" s="1"/>
  <c r="Q1175" i="3" l="1"/>
  <c r="O1176" i="3"/>
  <c r="C1176" i="3"/>
  <c r="W1176" i="3"/>
  <c r="F1176" i="3" a="1"/>
  <c r="F1176" i="3" s="1"/>
  <c r="Q1176" i="3" s="1"/>
  <c r="H1176" i="3"/>
  <c r="D1176" i="3"/>
  <c r="X1176" i="3"/>
  <c r="E1176" i="3"/>
  <c r="V1176" i="3"/>
  <c r="B1177" i="3"/>
  <c r="S1176" i="3"/>
  <c r="G1176" i="3" a="1"/>
  <c r="G1176" i="3" s="1"/>
  <c r="J1176" i="3"/>
  <c r="I1176" i="3" a="1"/>
  <c r="I1176" i="3" s="1"/>
  <c r="N1176" i="3"/>
  <c r="T1176" i="3"/>
  <c r="U1176" i="3"/>
  <c r="P1175" i="3" a="1"/>
  <c r="P1175" i="3" s="1"/>
  <c r="N1175" i="3"/>
  <c r="T1175" i="3"/>
  <c r="O1177" i="3" l="1"/>
  <c r="R1177" i="3"/>
  <c r="F1177" i="3" a="1"/>
  <c r="F1177" i="3" s="1"/>
  <c r="Q1177" i="3" s="1"/>
  <c r="D1177" i="3"/>
  <c r="H1177" i="3"/>
  <c r="V1177" i="3"/>
  <c r="J1177" i="3"/>
  <c r="B1178" i="3"/>
  <c r="W1177" i="3"/>
  <c r="E1177" i="3"/>
  <c r="X1177" i="3"/>
  <c r="G1177" i="3" a="1"/>
  <c r="G1177" i="3" s="1"/>
  <c r="I1177" i="3" a="1"/>
  <c r="I1177" i="3" s="1"/>
  <c r="S1177" i="3"/>
  <c r="C1177" i="3"/>
  <c r="U1177" i="3"/>
  <c r="R1176" i="3"/>
  <c r="P1176" i="3" a="1"/>
  <c r="P1176" i="3" s="1"/>
  <c r="N1177" i="3" l="1"/>
  <c r="T1177" i="3"/>
  <c r="O1178" i="3"/>
  <c r="R1178" i="3"/>
  <c r="F1178" i="3" a="1"/>
  <c r="F1178" i="3" s="1"/>
  <c r="T1178" i="3" s="1"/>
  <c r="V1178" i="3"/>
  <c r="H1178" i="3"/>
  <c r="B1179" i="3"/>
  <c r="S1178" i="3"/>
  <c r="I1178" i="3" a="1"/>
  <c r="I1178" i="3" s="1"/>
  <c r="C1178" i="3"/>
  <c r="J1178" i="3"/>
  <c r="W1178" i="3"/>
  <c r="E1178" i="3"/>
  <c r="G1178" i="3" a="1"/>
  <c r="G1178" i="3" s="1"/>
  <c r="D1178" i="3"/>
  <c r="X1178" i="3"/>
  <c r="P1177" i="3" a="1"/>
  <c r="P1177" i="3" s="1"/>
  <c r="Q1178" i="3" l="1"/>
  <c r="N1178" i="3"/>
  <c r="U1178" i="3"/>
  <c r="P1178" i="3" a="1"/>
  <c r="P1178" i="3" s="1"/>
  <c r="P1179" i="3" a="1"/>
  <c r="P1179" i="3" s="1"/>
  <c r="O1179" i="3"/>
  <c r="J1179" i="3"/>
  <c r="H1179" i="3"/>
  <c r="F1179" i="3" a="1"/>
  <c r="F1179" i="3" s="1"/>
  <c r="U1179" i="3" s="1"/>
  <c r="S1179" i="3"/>
  <c r="E1179" i="3"/>
  <c r="V1179" i="3"/>
  <c r="B1180" i="3"/>
  <c r="R1179" i="3" s="1"/>
  <c r="D1179" i="3"/>
  <c r="C1179" i="3"/>
  <c r="I1179" i="3" a="1"/>
  <c r="I1179" i="3" s="1"/>
  <c r="G1179" i="3" a="1"/>
  <c r="G1179" i="3" s="1"/>
  <c r="X1179" i="3"/>
  <c r="W1179" i="3"/>
  <c r="T1179" i="3"/>
  <c r="N1179" i="3"/>
  <c r="O1180" i="3" l="1"/>
  <c r="C1180" i="3"/>
  <c r="J1180" i="3"/>
  <c r="E1180" i="3"/>
  <c r="V1180" i="3"/>
  <c r="N1180" i="3"/>
  <c r="W1180" i="3"/>
  <c r="D1180" i="3"/>
  <c r="X1180" i="3"/>
  <c r="T1180" i="3"/>
  <c r="I1180" i="3" a="1"/>
  <c r="I1180" i="3" s="1"/>
  <c r="H1180" i="3"/>
  <c r="F1180" i="3" a="1"/>
  <c r="F1180" i="3" s="1"/>
  <c r="P1180" i="3" s="1" a="1"/>
  <c r="P1180" i="3" s="1"/>
  <c r="B1181" i="3"/>
  <c r="R1180" i="3" s="1"/>
  <c r="S1180" i="3"/>
  <c r="G1180" i="3" a="1"/>
  <c r="G1180" i="3" s="1"/>
  <c r="U1180" i="3"/>
  <c r="Q1179" i="3"/>
  <c r="O1181" i="3" l="1"/>
  <c r="I1181" i="3" a="1"/>
  <c r="I1181" i="3" s="1"/>
  <c r="F1181" i="3" a="1"/>
  <c r="F1181" i="3" s="1"/>
  <c r="U1181" i="3" s="1"/>
  <c r="B1182" i="3"/>
  <c r="C1181" i="3"/>
  <c r="H1181" i="3"/>
  <c r="D1181" i="3"/>
  <c r="J1181" i="3"/>
  <c r="S1181" i="3"/>
  <c r="W1181" i="3"/>
  <c r="Q1181" i="3"/>
  <c r="E1181" i="3"/>
  <c r="G1181" i="3" a="1"/>
  <c r="G1181" i="3" s="1"/>
  <c r="V1181" i="3"/>
  <c r="X1181" i="3"/>
  <c r="Q1180" i="3"/>
  <c r="O1182" i="3" l="1"/>
  <c r="E1182" i="3"/>
  <c r="G1182" i="3" a="1"/>
  <c r="G1182" i="3" s="1"/>
  <c r="B1183" i="3"/>
  <c r="R1182" i="3" s="1"/>
  <c r="W1182" i="3"/>
  <c r="D1182" i="3"/>
  <c r="X1182" i="3"/>
  <c r="V1182" i="3"/>
  <c r="J1182" i="3"/>
  <c r="S1182" i="3"/>
  <c r="I1182" i="3" a="1"/>
  <c r="I1182" i="3" s="1"/>
  <c r="C1182" i="3"/>
  <c r="F1182" i="3" a="1"/>
  <c r="F1182" i="3" s="1"/>
  <c r="U1182" i="3" s="1"/>
  <c r="H1182" i="3"/>
  <c r="T1182" i="3"/>
  <c r="N1182" i="3"/>
  <c r="Q1182" i="3"/>
  <c r="T1181" i="3"/>
  <c r="N1181" i="3"/>
  <c r="R1181" i="3"/>
  <c r="P1181" i="3" a="1"/>
  <c r="P1181" i="3" s="1"/>
  <c r="O1183" i="3" l="1"/>
  <c r="I1183" i="3" a="1"/>
  <c r="I1183" i="3" s="1"/>
  <c r="G1183" i="3" a="1"/>
  <c r="G1183" i="3" s="1"/>
  <c r="C1183" i="3"/>
  <c r="F1183" i="3" a="1"/>
  <c r="F1183" i="3" s="1"/>
  <c r="T1183" i="3" s="1"/>
  <c r="J1183" i="3"/>
  <c r="W1183" i="3"/>
  <c r="S1183" i="3"/>
  <c r="X1183" i="3"/>
  <c r="D1183" i="3"/>
  <c r="E1183" i="3"/>
  <c r="H1183" i="3"/>
  <c r="B1184" i="3"/>
  <c r="V1183" i="3"/>
  <c r="P1182" i="3" a="1"/>
  <c r="P1182" i="3" s="1"/>
  <c r="O1184" i="3" l="1"/>
  <c r="R1184" i="3"/>
  <c r="X1184" i="3"/>
  <c r="J1184" i="3"/>
  <c r="I1184" i="3" a="1"/>
  <c r="I1184" i="3" s="1"/>
  <c r="E1184" i="3"/>
  <c r="C1184" i="3"/>
  <c r="B1185" i="3"/>
  <c r="F1184" i="3" a="1"/>
  <c r="F1184" i="3" s="1"/>
  <c r="U1184" i="3" s="1"/>
  <c r="W1184" i="3"/>
  <c r="H1184" i="3"/>
  <c r="S1184" i="3"/>
  <c r="D1184" i="3"/>
  <c r="G1184" i="3" a="1"/>
  <c r="G1184" i="3" s="1"/>
  <c r="V1184" i="3"/>
  <c r="Q1184" i="3"/>
  <c r="T1184" i="3"/>
  <c r="N1184" i="3"/>
  <c r="R1183" i="3"/>
  <c r="N1183" i="3"/>
  <c r="Q1183" i="3"/>
  <c r="U1183" i="3"/>
  <c r="P1183" i="3" a="1"/>
  <c r="P1183" i="3" s="1"/>
  <c r="O1185" i="3" l="1"/>
  <c r="D1185" i="3"/>
  <c r="H1185" i="3"/>
  <c r="F1185" i="3" a="1"/>
  <c r="F1185" i="3" s="1"/>
  <c r="P1185" i="3" s="1" a="1"/>
  <c r="P1185" i="3" s="1"/>
  <c r="B1186" i="3"/>
  <c r="J1185" i="3"/>
  <c r="W1185" i="3"/>
  <c r="V1185" i="3"/>
  <c r="X1185" i="3"/>
  <c r="I1185" i="3" a="1"/>
  <c r="I1185" i="3" s="1"/>
  <c r="C1185" i="3"/>
  <c r="S1185" i="3"/>
  <c r="E1185" i="3"/>
  <c r="G1185" i="3" a="1"/>
  <c r="G1185" i="3" s="1"/>
  <c r="P1184" i="3" a="1"/>
  <c r="P1184" i="3" s="1"/>
  <c r="O1186" i="3" l="1"/>
  <c r="E1186" i="3"/>
  <c r="W1186" i="3"/>
  <c r="S1186" i="3"/>
  <c r="C1186" i="3"/>
  <c r="V1186" i="3"/>
  <c r="B1187" i="3"/>
  <c r="H1186" i="3"/>
  <c r="G1186" i="3" a="1"/>
  <c r="G1186" i="3" s="1"/>
  <c r="U1186" i="3"/>
  <c r="D1186" i="3"/>
  <c r="X1186" i="3"/>
  <c r="I1186" i="3" a="1"/>
  <c r="I1186" i="3" s="1"/>
  <c r="F1186" i="3" a="1"/>
  <c r="F1186" i="3" s="1"/>
  <c r="P1186" i="3" s="1" a="1"/>
  <c r="P1186" i="3" s="1"/>
  <c r="J1186" i="3"/>
  <c r="N1185" i="3"/>
  <c r="U1185" i="3"/>
  <c r="R1185" i="3"/>
  <c r="T1185" i="3"/>
  <c r="Q1185" i="3"/>
  <c r="O1187" i="3" l="1"/>
  <c r="J1187" i="3"/>
  <c r="H1187" i="3"/>
  <c r="G1187" i="3" a="1"/>
  <c r="G1187" i="3" s="1"/>
  <c r="C1187" i="3"/>
  <c r="E1187" i="3"/>
  <c r="V1187" i="3"/>
  <c r="B1188" i="3"/>
  <c r="W1187" i="3"/>
  <c r="D1187" i="3"/>
  <c r="I1187" i="3" a="1"/>
  <c r="I1187" i="3" s="1"/>
  <c r="S1187" i="3"/>
  <c r="X1187" i="3"/>
  <c r="F1187" i="3" a="1"/>
  <c r="F1187" i="3" s="1"/>
  <c r="N1187" i="3" s="1"/>
  <c r="Q1187" i="3"/>
  <c r="U1187" i="3"/>
  <c r="T1187" i="3"/>
  <c r="R1186" i="3"/>
  <c r="N1186" i="3"/>
  <c r="Q1186" i="3"/>
  <c r="T1186" i="3"/>
  <c r="O1188" i="3" l="1"/>
  <c r="H1188" i="3"/>
  <c r="F1188" i="3" a="1"/>
  <c r="F1188" i="3" s="1"/>
  <c r="T1188" i="3" s="1"/>
  <c r="V1188" i="3"/>
  <c r="E1188" i="3"/>
  <c r="D1188" i="3"/>
  <c r="G1188" i="3" a="1"/>
  <c r="G1188" i="3" s="1"/>
  <c r="J1188" i="3"/>
  <c r="C1188" i="3"/>
  <c r="I1188" i="3" a="1"/>
  <c r="I1188" i="3" s="1"/>
  <c r="B1189" i="3"/>
  <c r="R1188" i="3" s="1"/>
  <c r="X1188" i="3"/>
  <c r="S1188" i="3"/>
  <c r="W1188" i="3"/>
  <c r="R1187" i="3"/>
  <c r="P1187" i="3" a="1"/>
  <c r="P1187" i="3" s="1"/>
  <c r="N1188" i="3" l="1"/>
  <c r="U1188" i="3"/>
  <c r="Q1188" i="3"/>
  <c r="O1189" i="3"/>
  <c r="F1189" i="3" a="1"/>
  <c r="F1189" i="3" s="1"/>
  <c r="U1189" i="3" s="1"/>
  <c r="J1189" i="3"/>
  <c r="H1189" i="3"/>
  <c r="C1189" i="3"/>
  <c r="W1189" i="3"/>
  <c r="G1189" i="3" a="1"/>
  <c r="G1189" i="3" s="1"/>
  <c r="D1189" i="3"/>
  <c r="E1189" i="3"/>
  <c r="V1189" i="3"/>
  <c r="X1189" i="3"/>
  <c r="I1189" i="3" a="1"/>
  <c r="I1189" i="3" s="1"/>
  <c r="B1190" i="3"/>
  <c r="R1189" i="3" s="1"/>
  <c r="S1189" i="3"/>
  <c r="Q1189" i="3"/>
  <c r="T1189" i="3"/>
  <c r="P1188" i="3" a="1"/>
  <c r="P1188" i="3" s="1"/>
  <c r="N1189" i="3" l="1"/>
  <c r="P1189" i="3" a="1"/>
  <c r="P1189" i="3" s="1"/>
  <c r="O1190" i="3"/>
  <c r="G1190" i="3" a="1"/>
  <c r="G1190" i="3" s="1"/>
  <c r="B1191" i="3"/>
  <c r="H1190" i="3"/>
  <c r="D1190" i="3"/>
  <c r="X1190" i="3"/>
  <c r="I1190" i="3" a="1"/>
  <c r="I1190" i="3" s="1"/>
  <c r="F1190" i="3" a="1"/>
  <c r="F1190" i="3" s="1"/>
  <c r="U1190" i="3" s="1"/>
  <c r="J1190" i="3"/>
  <c r="S1190" i="3"/>
  <c r="C1190" i="3"/>
  <c r="V1190" i="3"/>
  <c r="E1190" i="3"/>
  <c r="W1190" i="3"/>
  <c r="O1191" i="3" l="1"/>
  <c r="R1191" i="3"/>
  <c r="D1191" i="3"/>
  <c r="W1191" i="3"/>
  <c r="S1191" i="3"/>
  <c r="X1191" i="3"/>
  <c r="I1191" i="3" a="1"/>
  <c r="I1191" i="3" s="1"/>
  <c r="F1191" i="3" a="1"/>
  <c r="F1191" i="3" s="1"/>
  <c r="T1191" i="3" s="1"/>
  <c r="H1191" i="3"/>
  <c r="Q1191" i="3"/>
  <c r="G1191" i="3" a="1"/>
  <c r="G1191" i="3" s="1"/>
  <c r="J1191" i="3"/>
  <c r="B1192" i="3"/>
  <c r="V1191" i="3"/>
  <c r="C1191" i="3"/>
  <c r="E1191" i="3"/>
  <c r="T1190" i="3"/>
  <c r="R1190" i="3"/>
  <c r="P1190" i="3" a="1"/>
  <c r="P1190" i="3" s="1"/>
  <c r="Q1190" i="3"/>
  <c r="N1190" i="3"/>
  <c r="U1191" i="3" l="1"/>
  <c r="O1192" i="3"/>
  <c r="X1192" i="3"/>
  <c r="C1192" i="3"/>
  <c r="E1192" i="3"/>
  <c r="H1192" i="3"/>
  <c r="S1192" i="3"/>
  <c r="G1192" i="3" a="1"/>
  <c r="G1192" i="3" s="1"/>
  <c r="D1192" i="3"/>
  <c r="T1192" i="3"/>
  <c r="I1192" i="3" a="1"/>
  <c r="I1192" i="3" s="1"/>
  <c r="J1192" i="3"/>
  <c r="F1192" i="3" a="1"/>
  <c r="F1192" i="3" s="1"/>
  <c r="Q1192" i="3" s="1"/>
  <c r="W1192" i="3"/>
  <c r="V1192" i="3"/>
  <c r="B1193" i="3"/>
  <c r="N1192" i="3"/>
  <c r="U1192" i="3"/>
  <c r="N1191" i="3"/>
  <c r="P1191" i="3" a="1"/>
  <c r="P1191" i="3" s="1"/>
  <c r="O1193" i="3" l="1"/>
  <c r="C1193" i="3"/>
  <c r="S1193" i="3"/>
  <c r="D1193" i="3"/>
  <c r="F1193" i="3" a="1"/>
  <c r="F1193" i="3" s="1"/>
  <c r="U1193" i="3" s="1"/>
  <c r="G1193" i="3" a="1"/>
  <c r="G1193" i="3" s="1"/>
  <c r="B1194" i="3"/>
  <c r="R1193" i="3" s="1"/>
  <c r="J1193" i="3"/>
  <c r="E1193" i="3"/>
  <c r="V1193" i="3"/>
  <c r="I1193" i="3" a="1"/>
  <c r="I1193" i="3" s="1"/>
  <c r="W1193" i="3"/>
  <c r="H1193" i="3"/>
  <c r="X1193" i="3"/>
  <c r="R1192" i="3"/>
  <c r="P1192" i="3" a="1"/>
  <c r="P1192" i="3" s="1"/>
  <c r="Q1193" i="3" l="1"/>
  <c r="T1193" i="3"/>
  <c r="N1193" i="3"/>
  <c r="P1194" i="3" a="1"/>
  <c r="P1194" i="3" s="1"/>
  <c r="O1194" i="3"/>
  <c r="X1194" i="3"/>
  <c r="I1194" i="3" a="1"/>
  <c r="I1194" i="3" s="1"/>
  <c r="C1194" i="3"/>
  <c r="V1194" i="3"/>
  <c r="J1194" i="3"/>
  <c r="G1194" i="3" a="1"/>
  <c r="G1194" i="3" s="1"/>
  <c r="D1194" i="3"/>
  <c r="S1194" i="3"/>
  <c r="F1194" i="3" a="1"/>
  <c r="F1194" i="3" s="1"/>
  <c r="U1194" i="3" s="1"/>
  <c r="H1194" i="3"/>
  <c r="E1194" i="3"/>
  <c r="W1194" i="3"/>
  <c r="B1195" i="3"/>
  <c r="R1194" i="3" s="1"/>
  <c r="Q1194" i="3"/>
  <c r="T1194" i="3"/>
  <c r="N1194" i="3"/>
  <c r="P1193" i="3" a="1"/>
  <c r="P1193" i="3" s="1"/>
  <c r="O1195" i="3" l="1"/>
  <c r="J1195" i="3"/>
  <c r="H1195" i="3"/>
  <c r="U1195" i="3"/>
  <c r="I1195" i="3" a="1"/>
  <c r="I1195" i="3" s="1"/>
  <c r="E1195" i="3"/>
  <c r="V1195" i="3"/>
  <c r="B1196" i="3"/>
  <c r="R1195" i="3" s="1"/>
  <c r="D1195" i="3"/>
  <c r="G1195" i="3" a="1"/>
  <c r="G1195" i="3" s="1"/>
  <c r="F1195" i="3" a="1"/>
  <c r="F1195" i="3" s="1"/>
  <c r="Q1195" i="3" s="1"/>
  <c r="X1195" i="3"/>
  <c r="S1195" i="3"/>
  <c r="C1195" i="3"/>
  <c r="W1195" i="3"/>
  <c r="N1195" i="3" l="1"/>
  <c r="O1196" i="3"/>
  <c r="V1196" i="3"/>
  <c r="F1196" i="3" a="1"/>
  <c r="F1196" i="3" s="1"/>
  <c r="Q1196" i="3" s="1"/>
  <c r="B1197" i="3"/>
  <c r="G1196" i="3" a="1"/>
  <c r="G1196" i="3" s="1"/>
  <c r="W1196" i="3"/>
  <c r="I1196" i="3" a="1"/>
  <c r="I1196" i="3" s="1"/>
  <c r="C1196" i="3"/>
  <c r="D1196" i="3"/>
  <c r="S1196" i="3"/>
  <c r="X1196" i="3"/>
  <c r="J1196" i="3"/>
  <c r="E1196" i="3"/>
  <c r="H1196" i="3"/>
  <c r="T1195" i="3"/>
  <c r="P1195" i="3" a="1"/>
  <c r="P1195" i="3" s="1"/>
  <c r="O1197" i="3" l="1"/>
  <c r="F1197" i="3" a="1"/>
  <c r="F1197" i="3" s="1"/>
  <c r="U1197" i="3" s="1"/>
  <c r="H1197" i="3"/>
  <c r="V1197" i="3"/>
  <c r="W1197" i="3"/>
  <c r="J1197" i="3"/>
  <c r="E1197" i="3"/>
  <c r="G1197" i="3" a="1"/>
  <c r="G1197" i="3" s="1"/>
  <c r="S1197" i="3"/>
  <c r="D1197" i="3"/>
  <c r="B1198" i="3"/>
  <c r="X1197" i="3"/>
  <c r="I1197" i="3" a="1"/>
  <c r="I1197" i="3" s="1"/>
  <c r="C1197" i="3"/>
  <c r="N1196" i="3"/>
  <c r="R1196" i="3"/>
  <c r="U1196" i="3"/>
  <c r="T1196" i="3"/>
  <c r="P1196" i="3" a="1"/>
  <c r="P1196" i="3" s="1"/>
  <c r="O1198" i="3" l="1"/>
  <c r="J1198" i="3"/>
  <c r="V1198" i="3"/>
  <c r="E1198" i="3"/>
  <c r="G1198" i="3" a="1"/>
  <c r="G1198" i="3" s="1"/>
  <c r="S1198" i="3"/>
  <c r="W1198" i="3"/>
  <c r="B1199" i="3"/>
  <c r="H1198" i="3"/>
  <c r="T1198" i="3"/>
  <c r="Q1198" i="3"/>
  <c r="D1198" i="3"/>
  <c r="I1198" i="3" a="1"/>
  <c r="I1198" i="3" s="1"/>
  <c r="F1198" i="3" a="1"/>
  <c r="F1198" i="3" s="1"/>
  <c r="U1198" i="3" s="1"/>
  <c r="X1198" i="3"/>
  <c r="C1198" i="3"/>
  <c r="N1197" i="3"/>
  <c r="Q1197" i="3"/>
  <c r="T1197" i="3"/>
  <c r="R1197" i="3"/>
  <c r="P1197" i="3" a="1"/>
  <c r="P1197" i="3" s="1"/>
  <c r="O1199" i="3" l="1"/>
  <c r="I1199" i="3" a="1"/>
  <c r="I1199" i="3" s="1"/>
  <c r="F1199" i="3" a="1"/>
  <c r="F1199" i="3" s="1"/>
  <c r="T1199" i="3" s="1"/>
  <c r="C1199" i="3"/>
  <c r="G1199" i="3" a="1"/>
  <c r="G1199" i="3" s="1"/>
  <c r="X1199" i="3"/>
  <c r="W1199" i="3"/>
  <c r="E1199" i="3"/>
  <c r="B1200" i="3"/>
  <c r="J1199" i="3"/>
  <c r="H1199" i="3"/>
  <c r="V1199" i="3"/>
  <c r="D1199" i="3"/>
  <c r="S1199" i="3"/>
  <c r="R1198" i="3"/>
  <c r="N1198" i="3"/>
  <c r="P1198" i="3" a="1"/>
  <c r="P1198" i="3" s="1"/>
  <c r="O1200" i="3" l="1"/>
  <c r="H1200" i="3"/>
  <c r="V1200" i="3"/>
  <c r="F1200" i="3" a="1"/>
  <c r="F1200" i="3" s="1"/>
  <c r="U1200" i="3" s="1"/>
  <c r="D1200" i="3"/>
  <c r="J1200" i="3"/>
  <c r="C1200" i="3"/>
  <c r="W1200" i="3"/>
  <c r="B1201" i="3"/>
  <c r="R1200" i="3" s="1"/>
  <c r="G1200" i="3" a="1"/>
  <c r="G1200" i="3" s="1"/>
  <c r="I1200" i="3" a="1"/>
  <c r="I1200" i="3" s="1"/>
  <c r="E1200" i="3"/>
  <c r="S1200" i="3"/>
  <c r="X1200" i="3"/>
  <c r="N1199" i="3"/>
  <c r="R1199" i="3"/>
  <c r="Q1199" i="3"/>
  <c r="U1199" i="3"/>
  <c r="P1199" i="3" a="1"/>
  <c r="P1199" i="3" s="1"/>
  <c r="N1200" i="3" l="1"/>
  <c r="Q1200" i="3"/>
  <c r="O1201" i="3"/>
  <c r="D1201" i="3"/>
  <c r="V1201" i="3"/>
  <c r="S1201" i="3"/>
  <c r="F1201" i="3" a="1"/>
  <c r="F1201" i="3" s="1"/>
  <c r="U1201" i="3" s="1"/>
  <c r="J1201" i="3"/>
  <c r="E1201" i="3"/>
  <c r="W1201" i="3"/>
  <c r="H1201" i="3"/>
  <c r="X1201" i="3"/>
  <c r="G1201" i="3" a="1"/>
  <c r="G1201" i="3" s="1"/>
  <c r="I1201" i="3" a="1"/>
  <c r="I1201" i="3" s="1"/>
  <c r="B1202" i="3"/>
  <c r="R1201" i="3" s="1"/>
  <c r="C1201" i="3"/>
  <c r="T1201" i="3"/>
  <c r="N1201" i="3"/>
  <c r="Q1201" i="3"/>
  <c r="T1200" i="3"/>
  <c r="P1200" i="3" a="1"/>
  <c r="P1200" i="3" s="1"/>
  <c r="O1202" i="3" l="1"/>
  <c r="J1202" i="3"/>
  <c r="W1202" i="3"/>
  <c r="E1202" i="3"/>
  <c r="N1202" i="3"/>
  <c r="B1203" i="3"/>
  <c r="G1202" i="3" a="1"/>
  <c r="G1202" i="3" s="1"/>
  <c r="D1202" i="3"/>
  <c r="F1202" i="3" a="1"/>
  <c r="F1202" i="3" s="1"/>
  <c r="T1202" i="3" s="1"/>
  <c r="H1202" i="3"/>
  <c r="X1202" i="3"/>
  <c r="S1202" i="3"/>
  <c r="I1202" i="3" a="1"/>
  <c r="I1202" i="3" s="1"/>
  <c r="C1202" i="3"/>
  <c r="V1202" i="3"/>
  <c r="U1202" i="3"/>
  <c r="Q1202" i="3"/>
  <c r="P1201" i="3" a="1"/>
  <c r="P1201" i="3" s="1"/>
  <c r="O1203" i="3" l="1"/>
  <c r="D1203" i="3"/>
  <c r="U1203" i="3"/>
  <c r="X1203" i="3"/>
  <c r="N1203" i="3"/>
  <c r="I1203" i="3" a="1"/>
  <c r="I1203" i="3" s="1"/>
  <c r="C1203" i="3"/>
  <c r="F1203" i="3" a="1"/>
  <c r="F1203" i="3" s="1"/>
  <c r="Q1203" i="3" s="1"/>
  <c r="V1203" i="3"/>
  <c r="B1204" i="3"/>
  <c r="R1203" i="3" s="1"/>
  <c r="S1203" i="3"/>
  <c r="G1203" i="3" a="1"/>
  <c r="G1203" i="3" s="1"/>
  <c r="W1203" i="3"/>
  <c r="J1203" i="3"/>
  <c r="H1203" i="3"/>
  <c r="E1203" i="3"/>
  <c r="T1203" i="3"/>
  <c r="R1202" i="3"/>
  <c r="P1202" i="3" a="1"/>
  <c r="P1202" i="3" s="1"/>
  <c r="O1204" i="3" l="1"/>
  <c r="I1204" i="3" a="1"/>
  <c r="I1204" i="3" s="1"/>
  <c r="C1204" i="3"/>
  <c r="W1204" i="3"/>
  <c r="E1204" i="3"/>
  <c r="J1204" i="3"/>
  <c r="F1204" i="3" a="1"/>
  <c r="F1204" i="3" s="1"/>
  <c r="Q1204" i="3" s="1"/>
  <c r="S1204" i="3"/>
  <c r="D1204" i="3"/>
  <c r="T1204" i="3"/>
  <c r="H1204" i="3"/>
  <c r="V1204" i="3"/>
  <c r="B1205" i="3"/>
  <c r="R1204" i="3" s="1"/>
  <c r="G1204" i="3" a="1"/>
  <c r="G1204" i="3" s="1"/>
  <c r="X1204" i="3"/>
  <c r="U1204" i="3"/>
  <c r="P1203" i="3" a="1"/>
  <c r="P1203" i="3" s="1"/>
  <c r="O1205" i="3" l="1"/>
  <c r="D1205" i="3"/>
  <c r="G1205" i="3" a="1"/>
  <c r="G1205" i="3" s="1"/>
  <c r="C1205" i="3"/>
  <c r="W1205" i="3"/>
  <c r="F1205" i="3" a="1"/>
  <c r="F1205" i="3" s="1"/>
  <c r="N1205" i="3" s="1"/>
  <c r="J1205" i="3"/>
  <c r="E1205" i="3"/>
  <c r="H1205" i="3"/>
  <c r="V1205" i="3"/>
  <c r="X1205" i="3"/>
  <c r="S1205" i="3"/>
  <c r="I1205" i="3" a="1"/>
  <c r="I1205" i="3" s="1"/>
  <c r="B1206" i="3"/>
  <c r="T1205" i="3"/>
  <c r="Q1205" i="3"/>
  <c r="N1204" i="3"/>
  <c r="P1204" i="3" a="1"/>
  <c r="P1204" i="3" s="1"/>
  <c r="O1206" i="3" l="1"/>
  <c r="I1206" i="3" a="1"/>
  <c r="I1206" i="3" s="1"/>
  <c r="F1206" i="3" a="1"/>
  <c r="F1206" i="3" s="1"/>
  <c r="U1206" i="3" s="1"/>
  <c r="C1206" i="3"/>
  <c r="J1206" i="3"/>
  <c r="V1206" i="3"/>
  <c r="E1206" i="3"/>
  <c r="D1206" i="3"/>
  <c r="G1206" i="3" a="1"/>
  <c r="G1206" i="3" s="1"/>
  <c r="H1206" i="3"/>
  <c r="W1206" i="3"/>
  <c r="B1207" i="3"/>
  <c r="R1206" i="3" s="1"/>
  <c r="S1206" i="3"/>
  <c r="X1206" i="3"/>
  <c r="R1205" i="3"/>
  <c r="U1205" i="3"/>
  <c r="P1205" i="3" a="1"/>
  <c r="P1205" i="3" s="1"/>
  <c r="N1206" i="3" l="1"/>
  <c r="T1206" i="3"/>
  <c r="P1206" i="3" a="1"/>
  <c r="P1206" i="3" s="1"/>
  <c r="Q1206" i="3"/>
  <c r="O1207" i="3"/>
  <c r="B1208" i="3"/>
  <c r="R1207" i="3" s="1"/>
  <c r="V1207" i="3"/>
  <c r="D1207" i="3"/>
  <c r="I1207" i="3" a="1"/>
  <c r="I1207" i="3" s="1"/>
  <c r="F1207" i="3" a="1"/>
  <c r="F1207" i="3" s="1"/>
  <c r="U1207" i="3" s="1"/>
  <c r="H1207" i="3"/>
  <c r="G1207" i="3" a="1"/>
  <c r="G1207" i="3" s="1"/>
  <c r="C1207" i="3"/>
  <c r="S1207" i="3"/>
  <c r="X1207" i="3"/>
  <c r="J1207" i="3"/>
  <c r="W1207" i="3"/>
  <c r="E1207" i="3"/>
  <c r="N1207" i="3"/>
  <c r="P1207" i="3" l="1" a="1"/>
  <c r="P1207" i="3" s="1"/>
  <c r="O1208" i="3"/>
  <c r="V1208" i="3"/>
  <c r="S1208" i="3"/>
  <c r="F1208" i="3" a="1"/>
  <c r="F1208" i="3" s="1"/>
  <c r="T1208" i="3" s="1"/>
  <c r="B1209" i="3"/>
  <c r="G1208" i="3" a="1"/>
  <c r="G1208" i="3" s="1"/>
  <c r="D1208" i="3"/>
  <c r="I1208" i="3" a="1"/>
  <c r="I1208" i="3" s="1"/>
  <c r="C1208" i="3"/>
  <c r="J1208" i="3"/>
  <c r="E1208" i="3"/>
  <c r="X1208" i="3"/>
  <c r="W1208" i="3"/>
  <c r="H1208" i="3"/>
  <c r="Q1207" i="3"/>
  <c r="T1207" i="3"/>
  <c r="O1209" i="3" l="1"/>
  <c r="G1209" i="3" a="1"/>
  <c r="G1209" i="3" s="1"/>
  <c r="I1209" i="3" a="1"/>
  <c r="I1209" i="3" s="1"/>
  <c r="C1209" i="3"/>
  <c r="S1209" i="3"/>
  <c r="D1209" i="3"/>
  <c r="F1209" i="3" a="1"/>
  <c r="F1209" i="3" s="1"/>
  <c r="U1209" i="3" s="1"/>
  <c r="E1209" i="3"/>
  <c r="B1210" i="3"/>
  <c r="W1209" i="3"/>
  <c r="H1209" i="3"/>
  <c r="V1209" i="3"/>
  <c r="X1209" i="3"/>
  <c r="Q1209" i="3"/>
  <c r="J1209" i="3"/>
  <c r="T1209" i="3"/>
  <c r="N1209" i="3"/>
  <c r="U1208" i="3"/>
  <c r="Q1208" i="3"/>
  <c r="N1208" i="3"/>
  <c r="R1208" i="3"/>
  <c r="P1208" i="3" a="1"/>
  <c r="P1208" i="3" s="1"/>
  <c r="O1210" i="3" l="1"/>
  <c r="I1210" i="3" a="1"/>
  <c r="I1210" i="3" s="1"/>
  <c r="J1210" i="3"/>
  <c r="B1211" i="3"/>
  <c r="Q1210" i="3"/>
  <c r="X1210" i="3"/>
  <c r="F1210" i="3" a="1"/>
  <c r="F1210" i="3" s="1"/>
  <c r="U1210" i="3" s="1"/>
  <c r="C1210" i="3"/>
  <c r="V1210" i="3"/>
  <c r="H1210" i="3"/>
  <c r="N1210" i="3"/>
  <c r="E1210" i="3"/>
  <c r="W1210" i="3"/>
  <c r="G1210" i="3" a="1"/>
  <c r="G1210" i="3" s="1"/>
  <c r="T1210" i="3"/>
  <c r="S1210" i="3"/>
  <c r="D1210" i="3"/>
  <c r="R1209" i="3"/>
  <c r="P1209" i="3" a="1"/>
  <c r="P1209" i="3" s="1"/>
  <c r="O1211" i="3" l="1"/>
  <c r="F1211" i="3" a="1"/>
  <c r="F1211" i="3" s="1"/>
  <c r="T1211" i="3" s="1"/>
  <c r="C1211" i="3"/>
  <c r="E1211" i="3"/>
  <c r="Q1211" i="3"/>
  <c r="J1211" i="3"/>
  <c r="W1211" i="3"/>
  <c r="H1211" i="3"/>
  <c r="B1212" i="3"/>
  <c r="R1211" i="3" s="1"/>
  <c r="V1211" i="3"/>
  <c r="S1211" i="3"/>
  <c r="X1211" i="3"/>
  <c r="D1211" i="3"/>
  <c r="G1211" i="3" a="1"/>
  <c r="G1211" i="3" s="1"/>
  <c r="I1211" i="3" a="1"/>
  <c r="I1211" i="3" s="1"/>
  <c r="U1211" i="3"/>
  <c r="R1210" i="3"/>
  <c r="P1210" i="3" a="1"/>
  <c r="P1210" i="3" s="1"/>
  <c r="N1211" i="3" l="1"/>
  <c r="O1212" i="3"/>
  <c r="D1212" i="3"/>
  <c r="T1212" i="3"/>
  <c r="X1212" i="3"/>
  <c r="J1212" i="3"/>
  <c r="V1212" i="3"/>
  <c r="C1212" i="3"/>
  <c r="W1212" i="3"/>
  <c r="S1212" i="3"/>
  <c r="I1212" i="3" a="1"/>
  <c r="I1212" i="3" s="1"/>
  <c r="E1212" i="3"/>
  <c r="H1212" i="3"/>
  <c r="G1212" i="3" a="1"/>
  <c r="G1212" i="3" s="1"/>
  <c r="F1212" i="3" a="1"/>
  <c r="F1212" i="3" s="1"/>
  <c r="Q1212" i="3" s="1"/>
  <c r="B1213" i="3"/>
  <c r="U1212" i="3"/>
  <c r="N1212" i="3"/>
  <c r="P1211" i="3" a="1"/>
  <c r="P1211" i="3" s="1"/>
  <c r="O1213" i="3" l="1"/>
  <c r="W1213" i="3"/>
  <c r="J1213" i="3"/>
  <c r="H1213" i="3"/>
  <c r="E1213" i="3"/>
  <c r="X1213" i="3"/>
  <c r="G1213" i="3" a="1"/>
  <c r="G1213" i="3" s="1"/>
  <c r="V1213" i="3"/>
  <c r="I1213" i="3" a="1"/>
  <c r="I1213" i="3" s="1"/>
  <c r="C1213" i="3"/>
  <c r="D1213" i="3"/>
  <c r="B1214" i="3"/>
  <c r="R1213" i="3" s="1"/>
  <c r="F1213" i="3" a="1"/>
  <c r="F1213" i="3" s="1"/>
  <c r="U1213" i="3" s="1"/>
  <c r="S1213" i="3"/>
  <c r="N1213" i="3"/>
  <c r="Q1213" i="3"/>
  <c r="R1212" i="3"/>
  <c r="P1212" i="3" a="1"/>
  <c r="P1212" i="3" s="1"/>
  <c r="T1213" i="3" l="1"/>
  <c r="O1214" i="3"/>
  <c r="E1214" i="3"/>
  <c r="H1214" i="3"/>
  <c r="Q1214" i="3"/>
  <c r="G1214" i="3" a="1"/>
  <c r="G1214" i="3" s="1"/>
  <c r="B1215" i="3"/>
  <c r="R1214" i="3" s="1"/>
  <c r="W1214" i="3"/>
  <c r="X1214" i="3"/>
  <c r="V1214" i="3"/>
  <c r="S1214" i="3"/>
  <c r="D1214" i="3"/>
  <c r="I1214" i="3" a="1"/>
  <c r="I1214" i="3" s="1"/>
  <c r="F1214" i="3" a="1"/>
  <c r="F1214" i="3" s="1"/>
  <c r="U1214" i="3" s="1"/>
  <c r="J1214" i="3"/>
  <c r="C1214" i="3"/>
  <c r="P1213" i="3" a="1"/>
  <c r="P1213" i="3" s="1"/>
  <c r="T1214" i="3" l="1"/>
  <c r="N1214" i="3"/>
  <c r="O1215" i="3"/>
  <c r="S1215" i="3"/>
  <c r="X1215" i="3"/>
  <c r="G1215" i="3" a="1"/>
  <c r="G1215" i="3" s="1"/>
  <c r="H1215" i="3"/>
  <c r="B1216" i="3"/>
  <c r="R1215" i="3" s="1"/>
  <c r="V1215" i="3"/>
  <c r="I1215" i="3" a="1"/>
  <c r="I1215" i="3" s="1"/>
  <c r="F1215" i="3" a="1"/>
  <c r="F1215" i="3" s="1"/>
  <c r="T1215" i="3" s="1"/>
  <c r="W1215" i="3"/>
  <c r="E1215" i="3"/>
  <c r="C1215" i="3"/>
  <c r="J1215" i="3"/>
  <c r="D1215" i="3"/>
  <c r="P1214" i="3" a="1"/>
  <c r="P1214" i="3" s="1"/>
  <c r="Q1215" i="3" l="1"/>
  <c r="N1215" i="3"/>
  <c r="P1215" i="3" a="1"/>
  <c r="P1215" i="3" s="1"/>
  <c r="U1215" i="3"/>
  <c r="P1216" i="3" a="1"/>
  <c r="P1216" i="3" s="1"/>
  <c r="O1216" i="3"/>
  <c r="H1216" i="3"/>
  <c r="F1216" i="3" a="1"/>
  <c r="F1216" i="3" s="1"/>
  <c r="T1216" i="3" s="1"/>
  <c r="X1216" i="3"/>
  <c r="J1216" i="3"/>
  <c r="V1216" i="3"/>
  <c r="G1216" i="3" a="1"/>
  <c r="G1216" i="3" s="1"/>
  <c r="C1216" i="3"/>
  <c r="B1217" i="3"/>
  <c r="R1216" i="3" s="1"/>
  <c r="E1216" i="3"/>
  <c r="W1216" i="3"/>
  <c r="D1216" i="3"/>
  <c r="I1216" i="3" a="1"/>
  <c r="I1216" i="3" s="1"/>
  <c r="S1216" i="3"/>
  <c r="N1216" i="3"/>
  <c r="U1216" i="3"/>
  <c r="Q1216" i="3"/>
  <c r="O1217" i="3" l="1"/>
  <c r="D1217" i="3"/>
  <c r="G1217" i="3" a="1"/>
  <c r="G1217" i="3" s="1"/>
  <c r="W1217" i="3"/>
  <c r="F1217" i="3" a="1"/>
  <c r="F1217" i="3" s="1"/>
  <c r="T1217" i="3" s="1"/>
  <c r="H1217" i="3"/>
  <c r="J1217" i="3"/>
  <c r="E1217" i="3"/>
  <c r="B1218" i="3"/>
  <c r="R1217" i="3" s="1"/>
  <c r="X1217" i="3"/>
  <c r="I1217" i="3" a="1"/>
  <c r="I1217" i="3" s="1"/>
  <c r="S1217" i="3"/>
  <c r="V1217" i="3"/>
  <c r="C1217" i="3"/>
  <c r="N1217" i="3" l="1"/>
  <c r="Q1217" i="3"/>
  <c r="U1217" i="3"/>
  <c r="O1218" i="3"/>
  <c r="R1218" i="3"/>
  <c r="I1218" i="3" a="1"/>
  <c r="I1218" i="3" s="1"/>
  <c r="C1218" i="3"/>
  <c r="V1218" i="3"/>
  <c r="B1219" i="3"/>
  <c r="D1218" i="3"/>
  <c r="S1218" i="3"/>
  <c r="F1218" i="3" a="1"/>
  <c r="F1218" i="3" s="1"/>
  <c r="U1218" i="3" s="1"/>
  <c r="E1218" i="3"/>
  <c r="G1218" i="3" a="1"/>
  <c r="G1218" i="3" s="1"/>
  <c r="J1218" i="3"/>
  <c r="W1218" i="3"/>
  <c r="H1218" i="3"/>
  <c r="X1218" i="3"/>
  <c r="P1217" i="3" a="1"/>
  <c r="P1217" i="3" s="1"/>
  <c r="P1218" i="3" l="1" a="1"/>
  <c r="P1218" i="3" s="1"/>
  <c r="O1219" i="3"/>
  <c r="S1219" i="3"/>
  <c r="I1219" i="3" a="1"/>
  <c r="I1219" i="3" s="1"/>
  <c r="U1219" i="3"/>
  <c r="C1219" i="3"/>
  <c r="F1219" i="3" a="1"/>
  <c r="F1219" i="3" s="1"/>
  <c r="Q1219" i="3" s="1"/>
  <c r="E1219" i="3"/>
  <c r="V1219" i="3"/>
  <c r="W1219" i="3"/>
  <c r="H1219" i="3"/>
  <c r="B1220" i="3"/>
  <c r="J1219" i="3"/>
  <c r="D1219" i="3"/>
  <c r="X1219" i="3"/>
  <c r="G1219" i="3" a="1"/>
  <c r="G1219" i="3" s="1"/>
  <c r="N1219" i="3"/>
  <c r="T1219" i="3"/>
  <c r="N1218" i="3"/>
  <c r="Q1218" i="3"/>
  <c r="T1218" i="3"/>
  <c r="O1220" i="3" l="1"/>
  <c r="D1220" i="3"/>
  <c r="I1220" i="3" a="1"/>
  <c r="I1220" i="3" s="1"/>
  <c r="J1220" i="3"/>
  <c r="C1220" i="3"/>
  <c r="E1220" i="3"/>
  <c r="X1220" i="3"/>
  <c r="S1220" i="3"/>
  <c r="V1220" i="3"/>
  <c r="F1220" i="3" a="1"/>
  <c r="F1220" i="3" s="1"/>
  <c r="Q1220" i="3" s="1"/>
  <c r="G1220" i="3" a="1"/>
  <c r="G1220" i="3" s="1"/>
  <c r="B1221" i="3"/>
  <c r="R1220" i="3" s="1"/>
  <c r="W1220" i="3"/>
  <c r="H1220" i="3"/>
  <c r="R1219" i="3"/>
  <c r="P1219" i="3" a="1"/>
  <c r="P1219" i="3" s="1"/>
  <c r="T1220" i="3" l="1"/>
  <c r="U1220" i="3"/>
  <c r="N1220" i="3"/>
  <c r="O1221" i="3"/>
  <c r="F1221" i="3" a="1"/>
  <c r="F1221" i="3" s="1"/>
  <c r="U1221" i="3" s="1"/>
  <c r="V1221" i="3"/>
  <c r="I1221" i="3" a="1"/>
  <c r="I1221" i="3" s="1"/>
  <c r="C1221" i="3"/>
  <c r="W1221" i="3"/>
  <c r="J1221" i="3"/>
  <c r="D1221" i="3"/>
  <c r="H1221" i="3"/>
  <c r="E1221" i="3"/>
  <c r="X1221" i="3"/>
  <c r="G1221" i="3" a="1"/>
  <c r="G1221" i="3" s="1"/>
  <c r="B1222" i="3"/>
  <c r="R1221" i="3" s="1"/>
  <c r="S1221" i="3"/>
  <c r="P1220" i="3" a="1"/>
  <c r="P1220" i="3" s="1"/>
  <c r="T1221" i="3" l="1"/>
  <c r="O1222" i="3"/>
  <c r="G1222" i="3" a="1"/>
  <c r="G1222" i="3" s="1"/>
  <c r="B1223" i="3"/>
  <c r="H1222" i="3"/>
  <c r="I1222" i="3" a="1"/>
  <c r="I1222" i="3" s="1"/>
  <c r="D1222" i="3"/>
  <c r="C1222" i="3"/>
  <c r="E1222" i="3"/>
  <c r="F1222" i="3" a="1"/>
  <c r="F1222" i="3" s="1"/>
  <c r="U1222" i="3" s="1"/>
  <c r="V1222" i="3"/>
  <c r="S1222" i="3"/>
  <c r="X1222" i="3"/>
  <c r="W1222" i="3"/>
  <c r="J1222" i="3"/>
  <c r="P1221" i="3" a="1"/>
  <c r="P1221" i="3" s="1"/>
  <c r="N1221" i="3"/>
  <c r="Q1221" i="3"/>
  <c r="O1223" i="3" l="1"/>
  <c r="X1223" i="3"/>
  <c r="E1223" i="3"/>
  <c r="S1223" i="3"/>
  <c r="V1223" i="3"/>
  <c r="D1223" i="3"/>
  <c r="J1223" i="3"/>
  <c r="B1224" i="3"/>
  <c r="I1223" i="3" a="1"/>
  <c r="I1223" i="3" s="1"/>
  <c r="G1223" i="3" a="1"/>
  <c r="G1223" i="3" s="1"/>
  <c r="C1223" i="3"/>
  <c r="W1223" i="3"/>
  <c r="F1223" i="3" a="1"/>
  <c r="F1223" i="3" s="1"/>
  <c r="Q1223" i="3" s="1"/>
  <c r="H1223" i="3"/>
  <c r="U1223" i="3"/>
  <c r="N1223" i="3"/>
  <c r="R1222" i="3"/>
  <c r="N1222" i="3"/>
  <c r="Q1222" i="3"/>
  <c r="T1222" i="3"/>
  <c r="P1222" i="3" a="1"/>
  <c r="P1222" i="3" s="1"/>
  <c r="O1224" i="3" l="1"/>
  <c r="V1224" i="3"/>
  <c r="B1225" i="3"/>
  <c r="U1224" i="3"/>
  <c r="G1224" i="3" a="1"/>
  <c r="G1224" i="3" s="1"/>
  <c r="I1224" i="3" a="1"/>
  <c r="I1224" i="3" s="1"/>
  <c r="C1224" i="3"/>
  <c r="W1224" i="3"/>
  <c r="H1224" i="3"/>
  <c r="E1224" i="3"/>
  <c r="X1224" i="3"/>
  <c r="J1224" i="3"/>
  <c r="D1224" i="3"/>
  <c r="S1224" i="3"/>
  <c r="F1224" i="3" a="1"/>
  <c r="F1224" i="3" s="1"/>
  <c r="P1224" i="3" s="1" a="1"/>
  <c r="P1224" i="3" s="1"/>
  <c r="N1224" i="3"/>
  <c r="Q1224" i="3"/>
  <c r="T1224" i="3"/>
  <c r="R1223" i="3"/>
  <c r="T1223" i="3"/>
  <c r="P1223" i="3" a="1"/>
  <c r="P1223" i="3" s="1"/>
  <c r="O1225" i="3" l="1"/>
  <c r="C1225" i="3"/>
  <c r="H1225" i="3"/>
  <c r="V1225" i="3"/>
  <c r="B1226" i="3"/>
  <c r="R1225" i="3" s="1"/>
  <c r="G1225" i="3" a="1"/>
  <c r="G1225" i="3" s="1"/>
  <c r="S1225" i="3"/>
  <c r="J1225" i="3"/>
  <c r="F1225" i="3" a="1"/>
  <c r="F1225" i="3" s="1"/>
  <c r="P1225" i="3" s="1" a="1"/>
  <c r="P1225" i="3" s="1"/>
  <c r="D1225" i="3"/>
  <c r="W1225" i="3"/>
  <c r="E1225" i="3"/>
  <c r="I1225" i="3" a="1"/>
  <c r="I1225" i="3" s="1"/>
  <c r="X1225" i="3"/>
  <c r="T1225" i="3"/>
  <c r="Q1225" i="3"/>
  <c r="U1225" i="3"/>
  <c r="R1224" i="3"/>
  <c r="O1226" i="3" l="1"/>
  <c r="I1226" i="3" a="1"/>
  <c r="I1226" i="3" s="1"/>
  <c r="H1226" i="3"/>
  <c r="V1226" i="3"/>
  <c r="T1226" i="3"/>
  <c r="C1226" i="3"/>
  <c r="S1226" i="3"/>
  <c r="J1226" i="3"/>
  <c r="E1226" i="3"/>
  <c r="G1226" i="3" a="1"/>
  <c r="G1226" i="3" s="1"/>
  <c r="B1227" i="3"/>
  <c r="R1226" i="3" s="1"/>
  <c r="X1226" i="3"/>
  <c r="F1226" i="3" a="1"/>
  <c r="F1226" i="3" s="1"/>
  <c r="Q1226" i="3" s="1"/>
  <c r="D1226" i="3"/>
  <c r="N1226" i="3"/>
  <c r="W1226" i="3"/>
  <c r="N1225" i="3"/>
  <c r="O1227" i="3" l="1"/>
  <c r="E1227" i="3"/>
  <c r="F1227" i="3" a="1"/>
  <c r="F1227" i="3" s="1"/>
  <c r="Q1227" i="3" s="1"/>
  <c r="B1228" i="3"/>
  <c r="S1227" i="3"/>
  <c r="X1227" i="3"/>
  <c r="D1227" i="3"/>
  <c r="G1227" i="3" a="1"/>
  <c r="G1227" i="3" s="1"/>
  <c r="H1227" i="3"/>
  <c r="I1227" i="3" a="1"/>
  <c r="I1227" i="3" s="1"/>
  <c r="C1227" i="3"/>
  <c r="J1227" i="3"/>
  <c r="V1227" i="3"/>
  <c r="W1227" i="3"/>
  <c r="U1226" i="3"/>
  <c r="P1226" i="3" a="1"/>
  <c r="P1226" i="3" s="1"/>
  <c r="N1227" i="3" l="1"/>
  <c r="O1228" i="3"/>
  <c r="W1228" i="3"/>
  <c r="V1228" i="3"/>
  <c r="J1228" i="3"/>
  <c r="E1228" i="3"/>
  <c r="D1228" i="3"/>
  <c r="I1228" i="3" a="1"/>
  <c r="I1228" i="3" s="1"/>
  <c r="B1229" i="3"/>
  <c r="R1228" i="3" s="1"/>
  <c r="H1228" i="3"/>
  <c r="F1228" i="3" a="1"/>
  <c r="F1228" i="3" s="1"/>
  <c r="P1228" i="3" s="1" a="1"/>
  <c r="P1228" i="3" s="1"/>
  <c r="G1228" i="3" a="1"/>
  <c r="G1228" i="3" s="1"/>
  <c r="C1228" i="3"/>
  <c r="S1228" i="3"/>
  <c r="X1228" i="3"/>
  <c r="U1227" i="3"/>
  <c r="R1227" i="3"/>
  <c r="T1227" i="3"/>
  <c r="P1227" i="3" a="1"/>
  <c r="P1227" i="3" s="1"/>
  <c r="U1228" i="3" l="1"/>
  <c r="Q1228" i="3"/>
  <c r="N1228" i="3"/>
  <c r="P1229" i="3" a="1"/>
  <c r="P1229" i="3" s="1"/>
  <c r="O1229" i="3"/>
  <c r="J1229" i="3"/>
  <c r="W1229" i="3"/>
  <c r="F1229" i="3" a="1"/>
  <c r="F1229" i="3" s="1"/>
  <c r="T1229" i="3" s="1"/>
  <c r="E1229" i="3"/>
  <c r="H1229" i="3"/>
  <c r="U1229" i="3"/>
  <c r="I1229" i="3" a="1"/>
  <c r="I1229" i="3" s="1"/>
  <c r="C1229" i="3"/>
  <c r="X1229" i="3"/>
  <c r="G1229" i="3" a="1"/>
  <c r="G1229" i="3" s="1"/>
  <c r="S1229" i="3"/>
  <c r="V1229" i="3"/>
  <c r="Q1229" i="3"/>
  <c r="B1230" i="3"/>
  <c r="R1229" i="3" s="1"/>
  <c r="D1229" i="3"/>
  <c r="N1229" i="3"/>
  <c r="T1228" i="3"/>
  <c r="O1230" i="3" l="1"/>
  <c r="G1230" i="3" a="1"/>
  <c r="G1230" i="3" s="1"/>
  <c r="W1230" i="3"/>
  <c r="J1230" i="3"/>
  <c r="S1230" i="3"/>
  <c r="H1230" i="3"/>
  <c r="E1230" i="3"/>
  <c r="F1230" i="3" a="1"/>
  <c r="F1230" i="3" s="1"/>
  <c r="U1230" i="3" s="1"/>
  <c r="X1230" i="3"/>
  <c r="B1231" i="3"/>
  <c r="I1230" i="3" a="1"/>
  <c r="I1230" i="3" s="1"/>
  <c r="D1230" i="3"/>
  <c r="C1230" i="3"/>
  <c r="V1230" i="3"/>
  <c r="O1231" i="3" l="1"/>
  <c r="B1232" i="3"/>
  <c r="V1231" i="3"/>
  <c r="F1231" i="3" a="1"/>
  <c r="F1231" i="3" s="1"/>
  <c r="Q1231" i="3" s="1"/>
  <c r="D1231" i="3"/>
  <c r="E1231" i="3"/>
  <c r="X1231" i="3"/>
  <c r="W1231" i="3"/>
  <c r="I1231" i="3" a="1"/>
  <c r="I1231" i="3" s="1"/>
  <c r="G1231" i="3" a="1"/>
  <c r="G1231" i="3" s="1"/>
  <c r="J1231" i="3"/>
  <c r="H1231" i="3"/>
  <c r="C1231" i="3"/>
  <c r="S1231" i="3"/>
  <c r="T1230" i="3"/>
  <c r="R1230" i="3"/>
  <c r="Q1230" i="3"/>
  <c r="N1230" i="3"/>
  <c r="P1230" i="3" a="1"/>
  <c r="P1230" i="3" s="1"/>
  <c r="T1231" i="3" l="1"/>
  <c r="O1232" i="3"/>
  <c r="E1232" i="3"/>
  <c r="G1232" i="3" a="1"/>
  <c r="G1232" i="3" s="1"/>
  <c r="F1232" i="3" a="1"/>
  <c r="F1232" i="3" s="1"/>
  <c r="Q1232" i="3" s="1"/>
  <c r="V1232" i="3"/>
  <c r="X1232" i="3"/>
  <c r="D1232" i="3"/>
  <c r="I1232" i="3" a="1"/>
  <c r="I1232" i="3" s="1"/>
  <c r="S1232" i="3"/>
  <c r="C1232" i="3"/>
  <c r="B1233" i="3"/>
  <c r="W1232" i="3"/>
  <c r="J1232" i="3"/>
  <c r="H1232" i="3"/>
  <c r="U1231" i="3"/>
  <c r="N1231" i="3"/>
  <c r="R1231" i="3"/>
  <c r="P1231" i="3" a="1"/>
  <c r="P1231" i="3" s="1"/>
  <c r="T1232" i="3" l="1"/>
  <c r="O1233" i="3"/>
  <c r="X1233" i="3"/>
  <c r="D1233" i="3"/>
  <c r="J1233" i="3"/>
  <c r="I1233" i="3" a="1"/>
  <c r="I1233" i="3" s="1"/>
  <c r="S1233" i="3"/>
  <c r="E1233" i="3"/>
  <c r="C1233" i="3"/>
  <c r="W1233" i="3"/>
  <c r="V1233" i="3"/>
  <c r="H1233" i="3"/>
  <c r="B1234" i="3"/>
  <c r="R1233" i="3" s="1"/>
  <c r="G1233" i="3" a="1"/>
  <c r="G1233" i="3" s="1"/>
  <c r="F1233" i="3" a="1"/>
  <c r="F1233" i="3" s="1"/>
  <c r="Q1233" i="3" s="1"/>
  <c r="T1233" i="3"/>
  <c r="N1233" i="3"/>
  <c r="R1232" i="3"/>
  <c r="U1232" i="3"/>
  <c r="P1232" i="3" a="1"/>
  <c r="P1232" i="3" s="1"/>
  <c r="N1232" i="3"/>
  <c r="U1233" i="3" l="1"/>
  <c r="P1233" i="3" a="1"/>
  <c r="P1233" i="3" s="1"/>
  <c r="O1234" i="3"/>
  <c r="N1234" i="3"/>
  <c r="G1234" i="3" a="1"/>
  <c r="G1234" i="3" s="1"/>
  <c r="D1234" i="3"/>
  <c r="J1234" i="3"/>
  <c r="B1235" i="3"/>
  <c r="R1234" i="3" s="1"/>
  <c r="E1234" i="3"/>
  <c r="X1234" i="3"/>
  <c r="H1234" i="3"/>
  <c r="C1234" i="3"/>
  <c r="W1234" i="3"/>
  <c r="F1234" i="3" a="1"/>
  <c r="F1234" i="3" s="1"/>
  <c r="U1234" i="3" s="1"/>
  <c r="I1234" i="3" a="1"/>
  <c r="I1234" i="3" s="1"/>
  <c r="S1234" i="3"/>
  <c r="V1234" i="3"/>
  <c r="T1234" i="3"/>
  <c r="Q1234" i="3"/>
  <c r="O1235" i="3" l="1"/>
  <c r="C1235" i="3"/>
  <c r="W1235" i="3"/>
  <c r="V1235" i="3"/>
  <c r="H1235" i="3"/>
  <c r="S1235" i="3"/>
  <c r="J1235" i="3"/>
  <c r="E1235" i="3"/>
  <c r="F1235" i="3" a="1"/>
  <c r="F1235" i="3" s="1"/>
  <c r="Q1235" i="3" s="1"/>
  <c r="X1235" i="3"/>
  <c r="G1235" i="3" a="1"/>
  <c r="G1235" i="3" s="1"/>
  <c r="D1235" i="3"/>
  <c r="B1236" i="3"/>
  <c r="R1235" i="3" s="1"/>
  <c r="I1235" i="3" a="1"/>
  <c r="I1235" i="3" s="1"/>
  <c r="T1235" i="3"/>
  <c r="P1234" i="3" a="1"/>
  <c r="P1234" i="3" s="1"/>
  <c r="N1235" i="3" l="1"/>
  <c r="U1235" i="3"/>
  <c r="O1236" i="3"/>
  <c r="I1236" i="3" a="1"/>
  <c r="I1236" i="3" s="1"/>
  <c r="D1236" i="3"/>
  <c r="G1236" i="3" a="1"/>
  <c r="G1236" i="3" s="1"/>
  <c r="E1236" i="3"/>
  <c r="S1236" i="3"/>
  <c r="X1236" i="3"/>
  <c r="C1236" i="3"/>
  <c r="V1236" i="3"/>
  <c r="B1237" i="3"/>
  <c r="R1236" i="3" s="1"/>
  <c r="W1236" i="3"/>
  <c r="H1236" i="3"/>
  <c r="J1236" i="3"/>
  <c r="F1236" i="3" a="1"/>
  <c r="F1236" i="3" s="1"/>
  <c r="Q1236" i="3" s="1"/>
  <c r="P1235" i="3" a="1"/>
  <c r="P1235" i="3" s="1"/>
  <c r="N1236" i="3" l="1"/>
  <c r="U1236" i="3"/>
  <c r="P1236" i="3" a="1"/>
  <c r="P1236" i="3" s="1"/>
  <c r="P1237" i="3" a="1"/>
  <c r="P1237" i="3" s="1"/>
  <c r="O1237" i="3"/>
  <c r="C1237" i="3"/>
  <c r="S1237" i="3"/>
  <c r="V1237" i="3"/>
  <c r="F1237" i="3" a="1"/>
  <c r="F1237" i="3" s="1"/>
  <c r="T1237" i="3" s="1"/>
  <c r="Q1237" i="3"/>
  <c r="W1237" i="3"/>
  <c r="B1238" i="3"/>
  <c r="R1237" i="3" s="1"/>
  <c r="D1237" i="3"/>
  <c r="E1237" i="3"/>
  <c r="H1237" i="3"/>
  <c r="X1237" i="3"/>
  <c r="J1237" i="3"/>
  <c r="U1237" i="3"/>
  <c r="I1237" i="3" a="1"/>
  <c r="I1237" i="3" s="1"/>
  <c r="G1237" i="3" a="1"/>
  <c r="G1237" i="3" s="1"/>
  <c r="N1237" i="3"/>
  <c r="T1236" i="3"/>
  <c r="O1238" i="3" l="1"/>
  <c r="H1238" i="3"/>
  <c r="S1238" i="3"/>
  <c r="G1238" i="3" a="1"/>
  <c r="G1238" i="3" s="1"/>
  <c r="W1238" i="3"/>
  <c r="F1238" i="3" a="1"/>
  <c r="F1238" i="3" s="1"/>
  <c r="U1238" i="3" s="1"/>
  <c r="D1238" i="3"/>
  <c r="J1238" i="3"/>
  <c r="E1238" i="3"/>
  <c r="X1238" i="3"/>
  <c r="V1238" i="3"/>
  <c r="C1238" i="3"/>
  <c r="I1238" i="3" a="1"/>
  <c r="I1238" i="3" s="1"/>
  <c r="B1239" i="3"/>
  <c r="R1238" i="3" s="1"/>
  <c r="N1238" i="3"/>
  <c r="T1238" i="3"/>
  <c r="Q1238" i="3"/>
  <c r="O1239" i="3" l="1"/>
  <c r="V1239" i="3"/>
  <c r="B1240" i="3"/>
  <c r="D1239" i="3"/>
  <c r="X1239" i="3"/>
  <c r="I1239" i="3" a="1"/>
  <c r="I1239" i="3" s="1"/>
  <c r="G1239" i="3" a="1"/>
  <c r="G1239" i="3" s="1"/>
  <c r="S1239" i="3"/>
  <c r="W1239" i="3"/>
  <c r="F1239" i="3" a="1"/>
  <c r="F1239" i="3" s="1"/>
  <c r="U1239" i="3" s="1"/>
  <c r="J1239" i="3"/>
  <c r="E1239" i="3"/>
  <c r="H1239" i="3"/>
  <c r="C1239" i="3"/>
  <c r="P1238" i="3" a="1"/>
  <c r="P1238" i="3" s="1"/>
  <c r="O1240" i="3" l="1"/>
  <c r="E1240" i="3"/>
  <c r="G1240" i="3" a="1"/>
  <c r="G1240" i="3" s="1"/>
  <c r="V1240" i="3"/>
  <c r="B1241" i="3"/>
  <c r="W1240" i="3"/>
  <c r="F1240" i="3" a="1"/>
  <c r="F1240" i="3" s="1"/>
  <c r="P1240" i="3" s="1" a="1"/>
  <c r="P1240" i="3" s="1"/>
  <c r="I1240" i="3" a="1"/>
  <c r="I1240" i="3" s="1"/>
  <c r="H1240" i="3"/>
  <c r="D1240" i="3"/>
  <c r="S1240" i="3"/>
  <c r="J1240" i="3"/>
  <c r="X1240" i="3"/>
  <c r="C1240" i="3"/>
  <c r="Q1240" i="3"/>
  <c r="T1240" i="3"/>
  <c r="U1240" i="3"/>
  <c r="N1240" i="3"/>
  <c r="Q1239" i="3"/>
  <c r="T1239" i="3"/>
  <c r="R1239" i="3"/>
  <c r="N1239" i="3"/>
  <c r="P1239" i="3" a="1"/>
  <c r="P1239" i="3" s="1"/>
  <c r="O1241" i="3" l="1"/>
  <c r="X1241" i="3"/>
  <c r="F1241" i="3" a="1"/>
  <c r="F1241" i="3" s="1"/>
  <c r="T1241" i="3" s="1"/>
  <c r="C1241" i="3"/>
  <c r="D1241" i="3"/>
  <c r="W1241" i="3"/>
  <c r="S1241" i="3"/>
  <c r="E1241" i="3"/>
  <c r="I1241" i="3" a="1"/>
  <c r="I1241" i="3" s="1"/>
  <c r="H1241" i="3"/>
  <c r="N1241" i="3"/>
  <c r="B1242" i="3"/>
  <c r="R1241" i="3" s="1"/>
  <c r="V1241" i="3"/>
  <c r="J1241" i="3"/>
  <c r="G1241" i="3" a="1"/>
  <c r="G1241" i="3" s="1"/>
  <c r="R1240" i="3"/>
  <c r="U1241" i="3" l="1"/>
  <c r="Q1241" i="3"/>
  <c r="O1242" i="3"/>
  <c r="G1242" i="3" a="1"/>
  <c r="G1242" i="3" s="1"/>
  <c r="H1242" i="3"/>
  <c r="V1242" i="3"/>
  <c r="E1242" i="3"/>
  <c r="W1242" i="3"/>
  <c r="J1242" i="3"/>
  <c r="B1243" i="3"/>
  <c r="R1242" i="3" s="1"/>
  <c r="F1242" i="3" a="1"/>
  <c r="F1242" i="3" s="1"/>
  <c r="U1242" i="3" s="1"/>
  <c r="X1242" i="3"/>
  <c r="D1242" i="3"/>
  <c r="I1242" i="3" a="1"/>
  <c r="I1242" i="3" s="1"/>
  <c r="S1242" i="3"/>
  <c r="C1242" i="3"/>
  <c r="P1241" i="3" a="1"/>
  <c r="P1241" i="3" s="1"/>
  <c r="Q1242" i="3" l="1"/>
  <c r="N1242" i="3"/>
  <c r="P1242" i="3" a="1"/>
  <c r="P1242" i="3" s="1"/>
  <c r="T1242" i="3"/>
  <c r="O1243" i="3"/>
  <c r="R1243" i="3"/>
  <c r="I1243" i="3" a="1"/>
  <c r="I1243" i="3" s="1"/>
  <c r="J1243" i="3"/>
  <c r="B1244" i="3"/>
  <c r="S1243" i="3"/>
  <c r="C1243" i="3"/>
  <c r="E1243" i="3"/>
  <c r="G1243" i="3" a="1"/>
  <c r="G1243" i="3" s="1"/>
  <c r="V1243" i="3"/>
  <c r="H1243" i="3"/>
  <c r="W1243" i="3"/>
  <c r="Q1243" i="3"/>
  <c r="X1243" i="3"/>
  <c r="D1243" i="3"/>
  <c r="N1243" i="3"/>
  <c r="F1243" i="3" a="1"/>
  <c r="F1243" i="3" s="1"/>
  <c r="U1243" i="3" s="1"/>
  <c r="P1243" i="3" l="1" a="1"/>
  <c r="P1243" i="3" s="1"/>
  <c r="T1243" i="3"/>
  <c r="O1244" i="3"/>
  <c r="J1244" i="3"/>
  <c r="C1244" i="3"/>
  <c r="E1244" i="3"/>
  <c r="H1244" i="3"/>
  <c r="D1244" i="3"/>
  <c r="X1244" i="3"/>
  <c r="N1244" i="3"/>
  <c r="B1245" i="3"/>
  <c r="R1244" i="3" s="1"/>
  <c r="G1244" i="3" a="1"/>
  <c r="G1244" i="3" s="1"/>
  <c r="W1244" i="3"/>
  <c r="F1244" i="3" a="1"/>
  <c r="F1244" i="3" s="1"/>
  <c r="Q1244" i="3" s="1"/>
  <c r="I1244" i="3" a="1"/>
  <c r="I1244" i="3" s="1"/>
  <c r="U1244" i="3"/>
  <c r="S1244" i="3"/>
  <c r="V1244" i="3"/>
  <c r="T1244" i="3"/>
  <c r="O1245" i="3" l="1"/>
  <c r="W1245" i="3"/>
  <c r="N1245" i="3"/>
  <c r="J1245" i="3"/>
  <c r="H1245" i="3"/>
  <c r="S1245" i="3"/>
  <c r="E1245" i="3"/>
  <c r="V1245" i="3"/>
  <c r="D1245" i="3"/>
  <c r="C1245" i="3"/>
  <c r="B1246" i="3"/>
  <c r="R1245" i="3" s="1"/>
  <c r="I1245" i="3" a="1"/>
  <c r="I1245" i="3" s="1"/>
  <c r="F1245" i="3" a="1"/>
  <c r="F1245" i="3" s="1"/>
  <c r="T1245" i="3" s="1"/>
  <c r="G1245" i="3" a="1"/>
  <c r="G1245" i="3" s="1"/>
  <c r="U1245" i="3"/>
  <c r="X1245" i="3"/>
  <c r="P1244" i="3" a="1"/>
  <c r="P1244" i="3" s="1"/>
  <c r="O1246" i="3" l="1"/>
  <c r="H1246" i="3"/>
  <c r="F1246" i="3" a="1"/>
  <c r="F1246" i="3" s="1"/>
  <c r="P1246" i="3" s="1" a="1"/>
  <c r="P1246" i="3" s="1"/>
  <c r="J1246" i="3"/>
  <c r="V1246" i="3"/>
  <c r="D1246" i="3"/>
  <c r="E1246" i="3"/>
  <c r="I1246" i="3" a="1"/>
  <c r="I1246" i="3" s="1"/>
  <c r="B1247" i="3"/>
  <c r="R1246" i="3" s="1"/>
  <c r="C1246" i="3"/>
  <c r="G1246" i="3" a="1"/>
  <c r="G1246" i="3" s="1"/>
  <c r="X1246" i="3"/>
  <c r="S1246" i="3"/>
  <c r="W1246" i="3"/>
  <c r="Q1246" i="3"/>
  <c r="Q1245" i="3"/>
  <c r="P1245" i="3" a="1"/>
  <c r="P1245" i="3" s="1"/>
  <c r="U1246" i="3" l="1"/>
  <c r="T1246" i="3"/>
  <c r="O1247" i="3"/>
  <c r="C1247" i="3"/>
  <c r="E1247" i="3"/>
  <c r="W1247" i="3"/>
  <c r="F1247" i="3" a="1"/>
  <c r="F1247" i="3" s="1"/>
  <c r="U1247" i="3" s="1"/>
  <c r="H1247" i="3"/>
  <c r="J1247" i="3"/>
  <c r="D1247" i="3"/>
  <c r="S1247" i="3"/>
  <c r="G1247" i="3" a="1"/>
  <c r="G1247" i="3" s="1"/>
  <c r="V1247" i="3"/>
  <c r="X1247" i="3"/>
  <c r="B1248" i="3"/>
  <c r="R1247" i="3" s="1"/>
  <c r="T1247" i="3"/>
  <c r="Q1247" i="3"/>
  <c r="I1247" i="3" a="1"/>
  <c r="I1247" i="3" s="1"/>
  <c r="N1247" i="3"/>
  <c r="N1246" i="3"/>
  <c r="P1247" i="3" l="1" a="1"/>
  <c r="P1247" i="3" s="1"/>
  <c r="O1248" i="3"/>
  <c r="J1248" i="3"/>
  <c r="W1248" i="3"/>
  <c r="E1248" i="3"/>
  <c r="H1248" i="3"/>
  <c r="X1248" i="3"/>
  <c r="V1248" i="3"/>
  <c r="F1248" i="3" a="1"/>
  <c r="F1248" i="3" s="1"/>
  <c r="Q1248" i="3" s="1"/>
  <c r="G1248" i="3" a="1"/>
  <c r="G1248" i="3" s="1"/>
  <c r="B1249" i="3"/>
  <c r="D1248" i="3"/>
  <c r="S1248" i="3"/>
  <c r="C1248" i="3"/>
  <c r="I1248" i="3" a="1"/>
  <c r="I1248" i="3" s="1"/>
  <c r="O1249" i="3" l="1"/>
  <c r="E1249" i="3"/>
  <c r="V1249" i="3"/>
  <c r="B1250" i="3"/>
  <c r="X1249" i="3"/>
  <c r="G1249" i="3" a="1"/>
  <c r="G1249" i="3" s="1"/>
  <c r="S1249" i="3"/>
  <c r="C1249" i="3"/>
  <c r="F1249" i="3" a="1"/>
  <c r="F1249" i="3" s="1"/>
  <c r="T1249" i="3" s="1"/>
  <c r="J1249" i="3"/>
  <c r="D1249" i="3"/>
  <c r="I1249" i="3" a="1"/>
  <c r="I1249" i="3" s="1"/>
  <c r="W1249" i="3"/>
  <c r="H1249" i="3"/>
  <c r="U1248" i="3"/>
  <c r="R1248" i="3"/>
  <c r="T1248" i="3"/>
  <c r="N1248" i="3"/>
  <c r="P1248" i="3" a="1"/>
  <c r="P1248" i="3" s="1"/>
  <c r="O1250" i="3" l="1"/>
  <c r="E1250" i="3"/>
  <c r="V1250" i="3"/>
  <c r="C1250" i="3"/>
  <c r="H1250" i="3"/>
  <c r="B1251" i="3"/>
  <c r="G1250" i="3" a="1"/>
  <c r="G1250" i="3" s="1"/>
  <c r="D1250" i="3"/>
  <c r="W1250" i="3"/>
  <c r="X1250" i="3"/>
  <c r="S1250" i="3"/>
  <c r="I1250" i="3" a="1"/>
  <c r="I1250" i="3" s="1"/>
  <c r="J1250" i="3"/>
  <c r="F1250" i="3" a="1"/>
  <c r="F1250" i="3" s="1"/>
  <c r="N1250" i="3" s="1"/>
  <c r="T1250" i="3"/>
  <c r="U1250" i="3"/>
  <c r="Q1250" i="3"/>
  <c r="N1249" i="3"/>
  <c r="Q1249" i="3"/>
  <c r="U1249" i="3"/>
  <c r="R1249" i="3"/>
  <c r="P1249" i="3" a="1"/>
  <c r="P1249" i="3" s="1"/>
  <c r="O1251" i="3" l="1"/>
  <c r="X1251" i="3"/>
  <c r="S1251" i="3"/>
  <c r="B1252" i="3"/>
  <c r="I1251" i="3" a="1"/>
  <c r="I1251" i="3" s="1"/>
  <c r="F1251" i="3" a="1"/>
  <c r="F1251" i="3" s="1"/>
  <c r="U1251" i="3" s="1"/>
  <c r="D1251" i="3"/>
  <c r="G1251" i="3" a="1"/>
  <c r="G1251" i="3" s="1"/>
  <c r="C1251" i="3"/>
  <c r="J1251" i="3"/>
  <c r="H1251" i="3"/>
  <c r="E1251" i="3"/>
  <c r="W1251" i="3"/>
  <c r="V1251" i="3"/>
  <c r="T1251" i="3"/>
  <c r="Q1251" i="3"/>
  <c r="N1251" i="3"/>
  <c r="R1250" i="3"/>
  <c r="P1250" i="3" a="1"/>
  <c r="P1250" i="3" s="1"/>
  <c r="O1252" i="3" l="1"/>
  <c r="I1252" i="3" a="1"/>
  <c r="I1252" i="3" s="1"/>
  <c r="W1252" i="3"/>
  <c r="E1252" i="3"/>
  <c r="F1252" i="3" a="1"/>
  <c r="F1252" i="3" s="1"/>
  <c r="U1252" i="3" s="1"/>
  <c r="C1252" i="3"/>
  <c r="S1252" i="3"/>
  <c r="V1252" i="3"/>
  <c r="J1252" i="3"/>
  <c r="H1252" i="3"/>
  <c r="N1252" i="3"/>
  <c r="T1252" i="3"/>
  <c r="D1252" i="3"/>
  <c r="G1252" i="3" a="1"/>
  <c r="G1252" i="3" s="1"/>
  <c r="B1253" i="3"/>
  <c r="Q1252" i="3"/>
  <c r="X1252" i="3"/>
  <c r="R1251" i="3"/>
  <c r="P1251" i="3" a="1"/>
  <c r="P1251" i="3" s="1"/>
  <c r="O1253" i="3" l="1"/>
  <c r="S1253" i="3"/>
  <c r="I1253" i="3" a="1"/>
  <c r="I1253" i="3" s="1"/>
  <c r="C1253" i="3"/>
  <c r="J1253" i="3"/>
  <c r="H1253" i="3"/>
  <c r="G1253" i="3" a="1"/>
  <c r="G1253" i="3" s="1"/>
  <c r="D1253" i="3"/>
  <c r="X1253" i="3"/>
  <c r="F1253" i="3" a="1"/>
  <c r="F1253" i="3" s="1"/>
  <c r="T1253" i="3" s="1"/>
  <c r="W1253" i="3"/>
  <c r="B1254" i="3"/>
  <c r="R1253" i="3" s="1"/>
  <c r="E1253" i="3"/>
  <c r="V1253" i="3"/>
  <c r="R1252" i="3"/>
  <c r="P1252" i="3" a="1"/>
  <c r="P1252" i="3" s="1"/>
  <c r="U1253" i="3" l="1"/>
  <c r="Q1253" i="3"/>
  <c r="N1253" i="3"/>
  <c r="O1254" i="3"/>
  <c r="R1254" i="3"/>
  <c r="J1254" i="3"/>
  <c r="H1254" i="3"/>
  <c r="E1254" i="3"/>
  <c r="V1254" i="3"/>
  <c r="B1255" i="3"/>
  <c r="G1254" i="3" a="1"/>
  <c r="G1254" i="3" s="1"/>
  <c r="C1254" i="3"/>
  <c r="D1254" i="3"/>
  <c r="F1254" i="3" a="1"/>
  <c r="F1254" i="3" s="1"/>
  <c r="U1254" i="3" s="1"/>
  <c r="X1254" i="3"/>
  <c r="I1254" i="3" a="1"/>
  <c r="I1254" i="3" s="1"/>
  <c r="W1254" i="3"/>
  <c r="S1254" i="3"/>
  <c r="P1253" i="3" a="1"/>
  <c r="P1253" i="3" s="1"/>
  <c r="T1254" i="3" l="1"/>
  <c r="P1254" i="3" a="1"/>
  <c r="P1254" i="3" s="1"/>
  <c r="Q1254" i="3"/>
  <c r="P1255" i="3" a="1"/>
  <c r="P1255" i="3" s="1"/>
  <c r="O1255" i="3"/>
  <c r="T1255" i="3"/>
  <c r="Q1255" i="3"/>
  <c r="W1255" i="3"/>
  <c r="F1255" i="3" a="1"/>
  <c r="F1255" i="3" s="1"/>
  <c r="U1255" i="3" s="1"/>
  <c r="X1255" i="3"/>
  <c r="D1255" i="3"/>
  <c r="I1255" i="3" a="1"/>
  <c r="I1255" i="3" s="1"/>
  <c r="S1255" i="3"/>
  <c r="C1255" i="3"/>
  <c r="J1255" i="3"/>
  <c r="E1255" i="3"/>
  <c r="V1255" i="3"/>
  <c r="G1255" i="3" a="1"/>
  <c r="G1255" i="3" s="1"/>
  <c r="H1255" i="3"/>
  <c r="B1256" i="3"/>
  <c r="R1255" i="3" s="1"/>
  <c r="N1255" i="3"/>
  <c r="N1254" i="3"/>
  <c r="O1256" i="3" l="1"/>
  <c r="V1256" i="3"/>
  <c r="J1256" i="3"/>
  <c r="H1256" i="3"/>
  <c r="N1256" i="3"/>
  <c r="E1256" i="3"/>
  <c r="W1256" i="3"/>
  <c r="S1256" i="3"/>
  <c r="G1256" i="3" a="1"/>
  <c r="G1256" i="3" s="1"/>
  <c r="B1257" i="3"/>
  <c r="T1256" i="3"/>
  <c r="D1256" i="3"/>
  <c r="X1256" i="3"/>
  <c r="I1256" i="3" a="1"/>
  <c r="I1256" i="3" s="1"/>
  <c r="F1256" i="3" a="1"/>
  <c r="F1256" i="3" s="1"/>
  <c r="U1256" i="3" s="1"/>
  <c r="C1256" i="3"/>
  <c r="O1257" i="3" l="1"/>
  <c r="S1257" i="3"/>
  <c r="I1257" i="3" a="1"/>
  <c r="I1257" i="3" s="1"/>
  <c r="V1257" i="3"/>
  <c r="C1257" i="3"/>
  <c r="F1257" i="3" a="1"/>
  <c r="F1257" i="3" s="1"/>
  <c r="T1257" i="3" s="1"/>
  <c r="W1257" i="3"/>
  <c r="J1257" i="3"/>
  <c r="H1257" i="3"/>
  <c r="E1257" i="3"/>
  <c r="G1257" i="3" a="1"/>
  <c r="G1257" i="3" s="1"/>
  <c r="D1257" i="3"/>
  <c r="X1257" i="3"/>
  <c r="B1258" i="3"/>
  <c r="R1257" i="3" s="1"/>
  <c r="N1257" i="3"/>
  <c r="U1257" i="3"/>
  <c r="Q1257" i="3"/>
  <c r="Q1256" i="3"/>
  <c r="R1256" i="3"/>
  <c r="P1256" i="3" a="1"/>
  <c r="P1256" i="3" s="1"/>
  <c r="O1258" i="3" l="1"/>
  <c r="X1258" i="3"/>
  <c r="S1258" i="3"/>
  <c r="I1258" i="3" a="1"/>
  <c r="I1258" i="3" s="1"/>
  <c r="W1258" i="3"/>
  <c r="J1258" i="3"/>
  <c r="H1258" i="3"/>
  <c r="G1258" i="3" a="1"/>
  <c r="G1258" i="3" s="1"/>
  <c r="D1258" i="3"/>
  <c r="C1258" i="3"/>
  <c r="F1258" i="3" a="1"/>
  <c r="F1258" i="3" s="1"/>
  <c r="U1258" i="3" s="1"/>
  <c r="V1258" i="3"/>
  <c r="B1259" i="3"/>
  <c r="R1258" i="3" s="1"/>
  <c r="E1258" i="3"/>
  <c r="P1257" i="3" a="1"/>
  <c r="P1257" i="3" s="1"/>
  <c r="N1258" i="3" l="1"/>
  <c r="T1258" i="3"/>
  <c r="Q1258" i="3"/>
  <c r="O1259" i="3"/>
  <c r="R1259" i="3"/>
  <c r="V1259" i="3"/>
  <c r="J1259" i="3"/>
  <c r="E1259" i="3"/>
  <c r="F1259" i="3" a="1"/>
  <c r="F1259" i="3" s="1"/>
  <c r="U1259" i="3" s="1"/>
  <c r="S1259" i="3"/>
  <c r="G1259" i="3" a="1"/>
  <c r="G1259" i="3" s="1"/>
  <c r="D1259" i="3"/>
  <c r="X1259" i="3"/>
  <c r="B1260" i="3"/>
  <c r="I1259" i="3" a="1"/>
  <c r="I1259" i="3" s="1"/>
  <c r="C1259" i="3"/>
  <c r="W1259" i="3"/>
  <c r="H1259" i="3"/>
  <c r="P1258" i="3" a="1"/>
  <c r="P1258" i="3" s="1"/>
  <c r="Q1259" i="3" l="1"/>
  <c r="P1259" i="3" a="1"/>
  <c r="P1259" i="3" s="1"/>
  <c r="O1260" i="3"/>
  <c r="R1260" i="3"/>
  <c r="N1260" i="3"/>
  <c r="E1260" i="3"/>
  <c r="H1260" i="3"/>
  <c r="G1260" i="3" a="1"/>
  <c r="G1260" i="3" s="1"/>
  <c r="B1261" i="3"/>
  <c r="F1260" i="3" a="1"/>
  <c r="F1260" i="3" s="1"/>
  <c r="U1260" i="3" s="1"/>
  <c r="W1260" i="3"/>
  <c r="V1260" i="3"/>
  <c r="D1260" i="3"/>
  <c r="S1260" i="3"/>
  <c r="X1260" i="3"/>
  <c r="I1260" i="3" a="1"/>
  <c r="I1260" i="3" s="1"/>
  <c r="C1260" i="3"/>
  <c r="J1260" i="3"/>
  <c r="T1259" i="3"/>
  <c r="N1259" i="3"/>
  <c r="Q1260" i="3" l="1"/>
  <c r="T1260" i="3"/>
  <c r="P1260" i="3" a="1"/>
  <c r="P1260" i="3" s="1"/>
  <c r="O1261" i="3"/>
  <c r="S1261" i="3"/>
  <c r="I1261" i="3" a="1"/>
  <c r="I1261" i="3" s="1"/>
  <c r="V1261" i="3"/>
  <c r="X1261" i="3"/>
  <c r="C1261" i="3"/>
  <c r="F1261" i="3" a="1"/>
  <c r="F1261" i="3" s="1"/>
  <c r="T1261" i="3" s="1"/>
  <c r="W1261" i="3"/>
  <c r="H1261" i="3"/>
  <c r="B1262" i="3"/>
  <c r="R1261" i="3" s="1"/>
  <c r="J1261" i="3"/>
  <c r="E1261" i="3"/>
  <c r="G1261" i="3" a="1"/>
  <c r="G1261" i="3" s="1"/>
  <c r="D1261" i="3"/>
  <c r="Q1261" i="3"/>
  <c r="N1261" i="3"/>
  <c r="U1261" i="3"/>
  <c r="P1261" i="3" l="1" a="1"/>
  <c r="P1261" i="3" s="1"/>
  <c r="O1262" i="3"/>
  <c r="E1262" i="3"/>
  <c r="V1262" i="3"/>
  <c r="F1262" i="3" a="1"/>
  <c r="F1262" i="3" s="1"/>
  <c r="T1262" i="3" s="1"/>
  <c r="B1263" i="3"/>
  <c r="R1262" i="3" s="1"/>
  <c r="G1262" i="3" a="1"/>
  <c r="G1262" i="3" s="1"/>
  <c r="X1262" i="3"/>
  <c r="S1262" i="3"/>
  <c r="D1262" i="3"/>
  <c r="C1262" i="3"/>
  <c r="J1262" i="3"/>
  <c r="I1262" i="3" a="1"/>
  <c r="I1262" i="3" s="1"/>
  <c r="W1262" i="3"/>
  <c r="H1262" i="3"/>
  <c r="Q1262" i="3" l="1"/>
  <c r="N1262" i="3"/>
  <c r="U1262" i="3"/>
  <c r="P1262" i="3" a="1"/>
  <c r="P1262" i="3" s="1"/>
  <c r="O1263" i="3"/>
  <c r="R1263" i="3"/>
  <c r="V1263" i="3"/>
  <c r="E1263" i="3"/>
  <c r="X1263" i="3"/>
  <c r="I1263" i="3" a="1"/>
  <c r="I1263" i="3" s="1"/>
  <c r="C1263" i="3"/>
  <c r="W1263" i="3"/>
  <c r="G1263" i="3" a="1"/>
  <c r="G1263" i="3" s="1"/>
  <c r="B1264" i="3"/>
  <c r="S1263" i="3"/>
  <c r="H1263" i="3"/>
  <c r="D1263" i="3"/>
  <c r="F1263" i="3" a="1"/>
  <c r="F1263" i="3" s="1"/>
  <c r="U1263" i="3" s="1"/>
  <c r="J1263" i="3"/>
  <c r="P1263" i="3" l="1" a="1"/>
  <c r="P1263" i="3" s="1"/>
  <c r="Q1263" i="3"/>
  <c r="O1264" i="3"/>
  <c r="I1264" i="3" a="1"/>
  <c r="I1264" i="3" s="1"/>
  <c r="F1264" i="3" a="1"/>
  <c r="F1264" i="3" s="1"/>
  <c r="U1264" i="3" s="1"/>
  <c r="W1264" i="3"/>
  <c r="G1264" i="3" a="1"/>
  <c r="G1264" i="3" s="1"/>
  <c r="B1265" i="3"/>
  <c r="R1264" i="3" s="1"/>
  <c r="S1264" i="3"/>
  <c r="C1264" i="3"/>
  <c r="X1264" i="3"/>
  <c r="V1264" i="3"/>
  <c r="J1264" i="3"/>
  <c r="E1264" i="3"/>
  <c r="D1264" i="3"/>
  <c r="H1264" i="3"/>
  <c r="T1263" i="3"/>
  <c r="N1263" i="3"/>
  <c r="T1264" i="3" l="1"/>
  <c r="O1265" i="3"/>
  <c r="F1265" i="3" a="1"/>
  <c r="F1265" i="3" s="1"/>
  <c r="T1265" i="3" s="1"/>
  <c r="W1265" i="3"/>
  <c r="H1265" i="3"/>
  <c r="I1265" i="3" a="1"/>
  <c r="I1265" i="3" s="1"/>
  <c r="J1265" i="3"/>
  <c r="C1265" i="3"/>
  <c r="E1265" i="3"/>
  <c r="V1265" i="3"/>
  <c r="B1266" i="3"/>
  <c r="R1265" i="3" s="1"/>
  <c r="G1265" i="3" a="1"/>
  <c r="G1265" i="3" s="1"/>
  <c r="D1265" i="3"/>
  <c r="X1265" i="3"/>
  <c r="S1265" i="3"/>
  <c r="N1265" i="3"/>
  <c r="Q1265" i="3"/>
  <c r="P1264" i="3" a="1"/>
  <c r="P1264" i="3" s="1"/>
  <c r="Q1264" i="3"/>
  <c r="N1264" i="3"/>
  <c r="U1265" i="3" l="1"/>
  <c r="P1265" i="3" a="1"/>
  <c r="P1265" i="3" s="1"/>
  <c r="O1266" i="3"/>
  <c r="W1266" i="3"/>
  <c r="F1266" i="3" a="1"/>
  <c r="F1266" i="3" s="1"/>
  <c r="T1266" i="3" s="1"/>
  <c r="J1266" i="3"/>
  <c r="H1266" i="3"/>
  <c r="S1266" i="3"/>
  <c r="C1266" i="3"/>
  <c r="E1266" i="3"/>
  <c r="V1266" i="3"/>
  <c r="B1267" i="3"/>
  <c r="R1266" i="3" s="1"/>
  <c r="D1266" i="3"/>
  <c r="X1266" i="3"/>
  <c r="G1266" i="3" a="1"/>
  <c r="G1266" i="3" s="1"/>
  <c r="I1266" i="3" a="1"/>
  <c r="I1266" i="3" s="1"/>
  <c r="Q1266" i="3" l="1"/>
  <c r="N1266" i="3"/>
  <c r="U1266" i="3"/>
  <c r="P1266" i="3" a="1"/>
  <c r="P1266" i="3" s="1"/>
  <c r="P1267" i="3" a="1"/>
  <c r="P1267" i="3" s="1"/>
  <c r="O1267" i="3"/>
  <c r="R1267" i="3"/>
  <c r="I1267" i="3" a="1"/>
  <c r="I1267" i="3" s="1"/>
  <c r="C1267" i="3"/>
  <c r="F1267" i="3" a="1"/>
  <c r="F1267" i="3" s="1"/>
  <c r="U1267" i="3" s="1"/>
  <c r="V1267" i="3"/>
  <c r="W1267" i="3"/>
  <c r="J1267" i="3"/>
  <c r="H1267" i="3"/>
  <c r="E1267" i="3"/>
  <c r="G1267" i="3" a="1"/>
  <c r="G1267" i="3" s="1"/>
  <c r="X1267" i="3"/>
  <c r="B1268" i="3"/>
  <c r="D1267" i="3"/>
  <c r="S1267" i="3"/>
  <c r="T1267" i="3"/>
  <c r="Q1267" i="3"/>
  <c r="O1268" i="3" l="1"/>
  <c r="F1268" i="3" a="1"/>
  <c r="F1268" i="3" s="1"/>
  <c r="T1268" i="3" s="1"/>
  <c r="W1268" i="3"/>
  <c r="G1268" i="3" a="1"/>
  <c r="G1268" i="3" s="1"/>
  <c r="D1268" i="3"/>
  <c r="I1268" i="3" a="1"/>
  <c r="I1268" i="3" s="1"/>
  <c r="J1268" i="3"/>
  <c r="H1268" i="3"/>
  <c r="B1269" i="3"/>
  <c r="E1268" i="3"/>
  <c r="V1268" i="3"/>
  <c r="X1268" i="3"/>
  <c r="S1268" i="3"/>
  <c r="C1268" i="3"/>
  <c r="N1267" i="3"/>
  <c r="Q1268" i="3" l="1"/>
  <c r="O1269" i="3"/>
  <c r="R1269" i="3"/>
  <c r="J1269" i="3"/>
  <c r="H1269" i="3"/>
  <c r="E1269" i="3"/>
  <c r="V1269" i="3"/>
  <c r="S1269" i="3"/>
  <c r="C1269" i="3"/>
  <c r="B1270" i="3"/>
  <c r="G1269" i="3" a="1"/>
  <c r="G1269" i="3" s="1"/>
  <c r="D1269" i="3"/>
  <c r="X1269" i="3"/>
  <c r="I1269" i="3" a="1"/>
  <c r="I1269" i="3" s="1"/>
  <c r="F1269" i="3" a="1"/>
  <c r="F1269" i="3" s="1"/>
  <c r="Q1269" i="3" s="1"/>
  <c r="W1269" i="3"/>
  <c r="T1269" i="3"/>
  <c r="N1269" i="3"/>
  <c r="U1269" i="3"/>
  <c r="U1268" i="3"/>
  <c r="N1268" i="3"/>
  <c r="R1268" i="3"/>
  <c r="P1268" i="3" a="1"/>
  <c r="P1268" i="3" s="1"/>
  <c r="O1270" i="3" l="1"/>
  <c r="C1270" i="3"/>
  <c r="F1270" i="3" a="1"/>
  <c r="F1270" i="3" s="1"/>
  <c r="N1270" i="3" s="1"/>
  <c r="V1270" i="3"/>
  <c r="B1271" i="3"/>
  <c r="W1270" i="3"/>
  <c r="E1270" i="3"/>
  <c r="J1270" i="3"/>
  <c r="H1270" i="3"/>
  <c r="S1270" i="3"/>
  <c r="G1270" i="3" a="1"/>
  <c r="G1270" i="3" s="1"/>
  <c r="D1270" i="3"/>
  <c r="X1270" i="3"/>
  <c r="I1270" i="3" a="1"/>
  <c r="I1270" i="3" s="1"/>
  <c r="P1269" i="3" a="1"/>
  <c r="P1269" i="3" s="1"/>
  <c r="O1271" i="3" l="1"/>
  <c r="X1271" i="3"/>
  <c r="B1272" i="3"/>
  <c r="I1271" i="3" a="1"/>
  <c r="I1271" i="3" s="1"/>
  <c r="S1271" i="3"/>
  <c r="E1271" i="3"/>
  <c r="C1271" i="3"/>
  <c r="F1271" i="3" a="1"/>
  <c r="F1271" i="3" s="1"/>
  <c r="U1271" i="3" s="1"/>
  <c r="J1271" i="3"/>
  <c r="G1271" i="3" a="1"/>
  <c r="G1271" i="3" s="1"/>
  <c r="T1271" i="3"/>
  <c r="W1271" i="3"/>
  <c r="H1271" i="3"/>
  <c r="V1271" i="3"/>
  <c r="D1271" i="3"/>
  <c r="Q1270" i="3"/>
  <c r="T1270" i="3"/>
  <c r="R1270" i="3"/>
  <c r="U1270" i="3"/>
  <c r="P1270" i="3" a="1"/>
  <c r="P1270" i="3" s="1"/>
  <c r="O1272" i="3" l="1"/>
  <c r="I1272" i="3" a="1"/>
  <c r="I1272" i="3" s="1"/>
  <c r="F1272" i="3" a="1"/>
  <c r="F1272" i="3" s="1"/>
  <c r="U1272" i="3" s="1"/>
  <c r="C1272" i="3"/>
  <c r="T1272" i="3"/>
  <c r="X1272" i="3"/>
  <c r="V1272" i="3"/>
  <c r="J1272" i="3"/>
  <c r="W1272" i="3"/>
  <c r="E1272" i="3"/>
  <c r="H1272" i="3"/>
  <c r="N1272" i="3"/>
  <c r="G1272" i="3" a="1"/>
  <c r="G1272" i="3" s="1"/>
  <c r="B1273" i="3"/>
  <c r="R1272" i="3" s="1"/>
  <c r="D1272" i="3"/>
  <c r="S1272" i="3"/>
  <c r="N1271" i="3"/>
  <c r="R1271" i="3"/>
  <c r="Q1271" i="3"/>
  <c r="P1271" i="3" a="1"/>
  <c r="P1271" i="3" s="1"/>
  <c r="Q1272" i="3" l="1"/>
  <c r="O1273" i="3"/>
  <c r="D1273" i="3"/>
  <c r="C1273" i="3"/>
  <c r="W1273" i="3"/>
  <c r="J1273" i="3"/>
  <c r="X1273" i="3"/>
  <c r="S1273" i="3"/>
  <c r="I1273" i="3" a="1"/>
  <c r="I1273" i="3" s="1"/>
  <c r="E1273" i="3"/>
  <c r="V1273" i="3"/>
  <c r="B1274" i="3"/>
  <c r="R1273" i="3" s="1"/>
  <c r="F1273" i="3" a="1"/>
  <c r="F1273" i="3" s="1"/>
  <c r="T1273" i="3" s="1"/>
  <c r="H1273" i="3"/>
  <c r="G1273" i="3" a="1"/>
  <c r="G1273" i="3" s="1"/>
  <c r="U1273" i="3"/>
  <c r="Q1273" i="3"/>
  <c r="N1273" i="3"/>
  <c r="P1272" i="3" a="1"/>
  <c r="P1272" i="3" s="1"/>
  <c r="O1274" i="3" l="1"/>
  <c r="W1274" i="3"/>
  <c r="F1274" i="3" a="1"/>
  <c r="F1274" i="3" s="1"/>
  <c r="T1274" i="3" s="1"/>
  <c r="I1274" i="3" a="1"/>
  <c r="I1274" i="3" s="1"/>
  <c r="J1274" i="3"/>
  <c r="H1274" i="3"/>
  <c r="D1274" i="3"/>
  <c r="X1274" i="3"/>
  <c r="G1274" i="3" a="1"/>
  <c r="G1274" i="3" s="1"/>
  <c r="S1274" i="3"/>
  <c r="E1274" i="3"/>
  <c r="V1274" i="3"/>
  <c r="B1275" i="3"/>
  <c r="R1274" i="3" s="1"/>
  <c r="C1274" i="3"/>
  <c r="P1273" i="3" a="1"/>
  <c r="P1273" i="3" s="1"/>
  <c r="O1275" i="3" l="1"/>
  <c r="X1275" i="3"/>
  <c r="D1275" i="3"/>
  <c r="I1275" i="3" a="1"/>
  <c r="I1275" i="3" s="1"/>
  <c r="S1275" i="3"/>
  <c r="W1275" i="3"/>
  <c r="C1275" i="3"/>
  <c r="F1275" i="3" a="1"/>
  <c r="F1275" i="3" s="1"/>
  <c r="U1275" i="3" s="1"/>
  <c r="H1275" i="3"/>
  <c r="V1275" i="3"/>
  <c r="G1275" i="3" a="1"/>
  <c r="G1275" i="3" s="1"/>
  <c r="B1276" i="3"/>
  <c r="J1275" i="3"/>
  <c r="E1275" i="3"/>
  <c r="U1274" i="3"/>
  <c r="Q1274" i="3"/>
  <c r="N1274" i="3"/>
  <c r="P1274" i="3" a="1"/>
  <c r="P1274" i="3" s="1"/>
  <c r="O1276" i="3" l="1"/>
  <c r="J1276" i="3"/>
  <c r="H1276" i="3"/>
  <c r="V1276" i="3"/>
  <c r="E1276" i="3"/>
  <c r="W1276" i="3"/>
  <c r="B1277" i="3"/>
  <c r="F1276" i="3" a="1"/>
  <c r="F1276" i="3" s="1"/>
  <c r="U1276" i="3" s="1"/>
  <c r="G1276" i="3" a="1"/>
  <c r="G1276" i="3" s="1"/>
  <c r="I1276" i="3" a="1"/>
  <c r="I1276" i="3" s="1"/>
  <c r="C1276" i="3"/>
  <c r="D1276" i="3"/>
  <c r="X1276" i="3"/>
  <c r="S1276" i="3"/>
  <c r="R1275" i="3"/>
  <c r="Q1275" i="3"/>
  <c r="N1275" i="3"/>
  <c r="T1275" i="3"/>
  <c r="P1275" i="3" a="1"/>
  <c r="P1275" i="3" s="1"/>
  <c r="T1276" i="3" l="1"/>
  <c r="O1277" i="3"/>
  <c r="C1277" i="3"/>
  <c r="F1277" i="3" a="1"/>
  <c r="F1277" i="3" s="1"/>
  <c r="T1277" i="3" s="1"/>
  <c r="G1277" i="3" a="1"/>
  <c r="G1277" i="3" s="1"/>
  <c r="D1277" i="3"/>
  <c r="W1277" i="3"/>
  <c r="J1277" i="3"/>
  <c r="H1277" i="3"/>
  <c r="E1277" i="3"/>
  <c r="V1277" i="3"/>
  <c r="B1278" i="3"/>
  <c r="S1277" i="3"/>
  <c r="I1277" i="3" a="1"/>
  <c r="I1277" i="3" s="1"/>
  <c r="X1277" i="3"/>
  <c r="R1276" i="3"/>
  <c r="Q1276" i="3"/>
  <c r="N1276" i="3"/>
  <c r="P1276" i="3" a="1"/>
  <c r="P1276" i="3" s="1"/>
  <c r="O1278" i="3" l="1"/>
  <c r="X1278" i="3"/>
  <c r="S1278" i="3"/>
  <c r="W1278" i="3"/>
  <c r="H1278" i="3"/>
  <c r="V1278" i="3"/>
  <c r="I1278" i="3" a="1"/>
  <c r="I1278" i="3" s="1"/>
  <c r="J1278" i="3"/>
  <c r="E1278" i="3"/>
  <c r="B1279" i="3"/>
  <c r="C1278" i="3"/>
  <c r="F1278" i="3" a="1"/>
  <c r="F1278" i="3" s="1"/>
  <c r="N1278" i="3" s="1"/>
  <c r="G1278" i="3" a="1"/>
  <c r="G1278" i="3" s="1"/>
  <c r="D1278" i="3"/>
  <c r="R1277" i="3"/>
  <c r="P1277" i="3" a="1"/>
  <c r="P1277" i="3" s="1"/>
  <c r="Q1277" i="3"/>
  <c r="N1277" i="3"/>
  <c r="U1277" i="3"/>
  <c r="Q1278" i="3" l="1"/>
  <c r="O1279" i="3"/>
  <c r="X1279" i="3"/>
  <c r="T1279" i="3"/>
  <c r="Q1279" i="3"/>
  <c r="I1279" i="3" a="1"/>
  <c r="I1279" i="3" s="1"/>
  <c r="D1279" i="3"/>
  <c r="F1279" i="3" a="1"/>
  <c r="F1279" i="3" s="1"/>
  <c r="U1279" i="3" s="1"/>
  <c r="N1279" i="3"/>
  <c r="W1279" i="3"/>
  <c r="C1279" i="3"/>
  <c r="S1279" i="3"/>
  <c r="H1279" i="3"/>
  <c r="V1279" i="3"/>
  <c r="G1279" i="3" a="1"/>
  <c r="G1279" i="3" s="1"/>
  <c r="J1279" i="3"/>
  <c r="E1279" i="3"/>
  <c r="B1280" i="3"/>
  <c r="U1278" i="3"/>
  <c r="T1278" i="3"/>
  <c r="R1278" i="3"/>
  <c r="P1278" i="3" a="1"/>
  <c r="P1278" i="3" s="1"/>
  <c r="O1280" i="3" l="1"/>
  <c r="I1280" i="3" a="1"/>
  <c r="I1280" i="3" s="1"/>
  <c r="G1280" i="3" a="1"/>
  <c r="G1280" i="3" s="1"/>
  <c r="F1280" i="3" a="1"/>
  <c r="F1280" i="3" s="1"/>
  <c r="U1280" i="3" s="1"/>
  <c r="C1280" i="3"/>
  <c r="D1280" i="3"/>
  <c r="V1280" i="3"/>
  <c r="J1280" i="3"/>
  <c r="W1280" i="3"/>
  <c r="E1280" i="3"/>
  <c r="H1280" i="3"/>
  <c r="B1281" i="3"/>
  <c r="R1280" i="3" s="1"/>
  <c r="S1280" i="3"/>
  <c r="X1280" i="3"/>
  <c r="R1279" i="3"/>
  <c r="P1279" i="3" a="1"/>
  <c r="P1279" i="3" s="1"/>
  <c r="T1280" i="3" l="1"/>
  <c r="Q1280" i="3"/>
  <c r="O1281" i="3"/>
  <c r="D1281" i="3"/>
  <c r="X1281" i="3"/>
  <c r="C1281" i="3"/>
  <c r="H1281" i="3"/>
  <c r="E1281" i="3"/>
  <c r="G1281" i="3" a="1"/>
  <c r="G1281" i="3" s="1"/>
  <c r="S1281" i="3"/>
  <c r="I1281" i="3" a="1"/>
  <c r="I1281" i="3" s="1"/>
  <c r="V1281" i="3"/>
  <c r="F1281" i="3" a="1"/>
  <c r="F1281" i="3" s="1"/>
  <c r="T1281" i="3" s="1"/>
  <c r="J1281" i="3"/>
  <c r="W1281" i="3"/>
  <c r="B1282" i="3"/>
  <c r="R1281" i="3" s="1"/>
  <c r="Q1281" i="3"/>
  <c r="N1281" i="3"/>
  <c r="U1281" i="3"/>
  <c r="N1280" i="3"/>
  <c r="P1280" i="3" a="1"/>
  <c r="P1280" i="3" s="1"/>
  <c r="O1282" i="3" l="1"/>
  <c r="E1282" i="3"/>
  <c r="V1282" i="3"/>
  <c r="C1282" i="3"/>
  <c r="B1283" i="3"/>
  <c r="G1282" i="3" a="1"/>
  <c r="G1282" i="3" s="1"/>
  <c r="W1282" i="3"/>
  <c r="H1282" i="3"/>
  <c r="D1282" i="3"/>
  <c r="X1282" i="3"/>
  <c r="S1282" i="3"/>
  <c r="I1282" i="3" a="1"/>
  <c r="I1282" i="3" s="1"/>
  <c r="F1282" i="3" a="1"/>
  <c r="F1282" i="3" s="1"/>
  <c r="T1282" i="3" s="1"/>
  <c r="J1282" i="3"/>
  <c r="Q1282" i="3"/>
  <c r="N1282" i="3"/>
  <c r="U1282" i="3"/>
  <c r="P1281" i="3" a="1"/>
  <c r="P1281" i="3" s="1"/>
  <c r="O1283" i="3" l="1"/>
  <c r="D1283" i="3"/>
  <c r="V1283" i="3"/>
  <c r="X1283" i="3"/>
  <c r="B1284" i="3"/>
  <c r="R1283" i="3" s="1"/>
  <c r="J1283" i="3"/>
  <c r="I1283" i="3" a="1"/>
  <c r="I1283" i="3" s="1"/>
  <c r="S1283" i="3"/>
  <c r="C1283" i="3"/>
  <c r="W1283" i="3"/>
  <c r="F1283" i="3" a="1"/>
  <c r="F1283" i="3" s="1"/>
  <c r="U1283" i="3" s="1"/>
  <c r="H1283" i="3"/>
  <c r="E1283" i="3"/>
  <c r="G1283" i="3" a="1"/>
  <c r="G1283" i="3" s="1"/>
  <c r="R1282" i="3"/>
  <c r="P1282" i="3" a="1"/>
  <c r="P1282" i="3" s="1"/>
  <c r="N1283" i="3" l="1"/>
  <c r="T1283" i="3"/>
  <c r="O1284" i="3"/>
  <c r="J1284" i="3"/>
  <c r="W1284" i="3"/>
  <c r="Q1284" i="3"/>
  <c r="D1284" i="3"/>
  <c r="X1284" i="3"/>
  <c r="V1284" i="3"/>
  <c r="E1284" i="3"/>
  <c r="H1284" i="3"/>
  <c r="B1285" i="3"/>
  <c r="R1284" i="3" s="1"/>
  <c r="G1284" i="3" a="1"/>
  <c r="G1284" i="3" s="1"/>
  <c r="S1284" i="3"/>
  <c r="F1284" i="3" a="1"/>
  <c r="F1284" i="3" s="1"/>
  <c r="U1284" i="3" s="1"/>
  <c r="I1284" i="3" a="1"/>
  <c r="I1284" i="3" s="1"/>
  <c r="C1284" i="3"/>
  <c r="N1284" i="3"/>
  <c r="Q1283" i="3"/>
  <c r="P1283" i="3" a="1"/>
  <c r="P1283" i="3" s="1"/>
  <c r="P1284" i="3" l="1" a="1"/>
  <c r="P1284" i="3" s="1"/>
  <c r="O1285" i="3"/>
  <c r="E1285" i="3"/>
  <c r="V1285" i="3"/>
  <c r="B1286" i="3"/>
  <c r="G1285" i="3" a="1"/>
  <c r="G1285" i="3" s="1"/>
  <c r="I1285" i="3" a="1"/>
  <c r="I1285" i="3" s="1"/>
  <c r="F1285" i="3" a="1"/>
  <c r="F1285" i="3" s="1"/>
  <c r="T1285" i="3" s="1"/>
  <c r="X1285" i="3"/>
  <c r="S1285" i="3"/>
  <c r="C1285" i="3"/>
  <c r="D1285" i="3"/>
  <c r="H1285" i="3"/>
  <c r="J1285" i="3"/>
  <c r="W1285" i="3"/>
  <c r="N1285" i="3"/>
  <c r="U1285" i="3"/>
  <c r="Q1285" i="3"/>
  <c r="T1284" i="3"/>
  <c r="O1286" i="3" l="1"/>
  <c r="D1286" i="3"/>
  <c r="W1286" i="3"/>
  <c r="X1286" i="3"/>
  <c r="F1286" i="3" a="1"/>
  <c r="F1286" i="3" s="1"/>
  <c r="Q1286" i="3" s="1"/>
  <c r="C1286" i="3"/>
  <c r="J1286" i="3"/>
  <c r="I1286" i="3" a="1"/>
  <c r="I1286" i="3" s="1"/>
  <c r="S1286" i="3"/>
  <c r="V1286" i="3"/>
  <c r="H1286" i="3"/>
  <c r="E1286" i="3"/>
  <c r="B1287" i="3"/>
  <c r="R1286" i="3" s="1"/>
  <c r="G1286" i="3" a="1"/>
  <c r="G1286" i="3" s="1"/>
  <c r="R1285" i="3"/>
  <c r="P1285" i="3" a="1"/>
  <c r="P1285" i="3" s="1"/>
  <c r="T1286" i="3" l="1"/>
  <c r="U1286" i="3"/>
  <c r="N1286" i="3"/>
  <c r="O1287" i="3"/>
  <c r="R1287" i="3"/>
  <c r="V1287" i="3"/>
  <c r="E1287" i="3"/>
  <c r="S1287" i="3"/>
  <c r="W1287" i="3"/>
  <c r="G1287" i="3" a="1"/>
  <c r="G1287" i="3" s="1"/>
  <c r="B1288" i="3"/>
  <c r="D1287" i="3"/>
  <c r="I1287" i="3" a="1"/>
  <c r="I1287" i="3" s="1"/>
  <c r="H1287" i="3"/>
  <c r="T1287" i="3"/>
  <c r="X1287" i="3"/>
  <c r="C1287" i="3"/>
  <c r="F1287" i="3" a="1"/>
  <c r="F1287" i="3" s="1"/>
  <c r="U1287" i="3" s="1"/>
  <c r="J1287" i="3"/>
  <c r="N1287" i="3"/>
  <c r="P1286" i="3" a="1"/>
  <c r="P1286" i="3" s="1"/>
  <c r="O1288" i="3" l="1"/>
  <c r="I1288" i="3" a="1"/>
  <c r="I1288" i="3" s="1"/>
  <c r="E1288" i="3"/>
  <c r="Q1288" i="3"/>
  <c r="S1288" i="3"/>
  <c r="X1288" i="3"/>
  <c r="F1288" i="3" a="1"/>
  <c r="F1288" i="3" s="1"/>
  <c r="U1288" i="3" s="1"/>
  <c r="C1288" i="3"/>
  <c r="J1288" i="3"/>
  <c r="H1288" i="3"/>
  <c r="W1288" i="3"/>
  <c r="T1288" i="3"/>
  <c r="D1288" i="3"/>
  <c r="V1288" i="3"/>
  <c r="G1288" i="3" a="1"/>
  <c r="G1288" i="3" s="1"/>
  <c r="B1289" i="3"/>
  <c r="N1288" i="3"/>
  <c r="P1287" i="3" a="1"/>
  <c r="P1287" i="3" s="1"/>
  <c r="Q1287" i="3"/>
  <c r="O1289" i="3" l="1"/>
  <c r="X1289" i="3"/>
  <c r="S1289" i="3"/>
  <c r="W1289" i="3"/>
  <c r="J1289" i="3"/>
  <c r="V1289" i="3"/>
  <c r="I1289" i="3" a="1"/>
  <c r="I1289" i="3" s="1"/>
  <c r="C1289" i="3"/>
  <c r="E1289" i="3"/>
  <c r="F1289" i="3" a="1"/>
  <c r="F1289" i="3" s="1"/>
  <c r="T1289" i="3" s="1"/>
  <c r="H1289" i="3"/>
  <c r="B1290" i="3"/>
  <c r="D1289" i="3"/>
  <c r="G1289" i="3" a="1"/>
  <c r="G1289" i="3" s="1"/>
  <c r="R1288" i="3"/>
  <c r="P1288" i="3" a="1"/>
  <c r="P1288" i="3" s="1"/>
  <c r="O1290" i="3" l="1"/>
  <c r="X1290" i="3"/>
  <c r="S1290" i="3"/>
  <c r="I1290" i="3" a="1"/>
  <c r="I1290" i="3" s="1"/>
  <c r="W1290" i="3"/>
  <c r="E1290" i="3"/>
  <c r="C1290" i="3"/>
  <c r="F1290" i="3" a="1"/>
  <c r="F1290" i="3" s="1"/>
  <c r="U1290" i="3" s="1"/>
  <c r="J1290" i="3"/>
  <c r="G1290" i="3" a="1"/>
  <c r="G1290" i="3" s="1"/>
  <c r="H1290" i="3"/>
  <c r="V1290" i="3"/>
  <c r="D1290" i="3"/>
  <c r="B1291" i="3"/>
  <c r="R1290" i="3" s="1"/>
  <c r="T1290" i="3"/>
  <c r="N1290" i="3"/>
  <c r="Q1289" i="3"/>
  <c r="R1289" i="3"/>
  <c r="U1289" i="3"/>
  <c r="N1289" i="3"/>
  <c r="P1289" i="3" a="1"/>
  <c r="P1289" i="3" s="1"/>
  <c r="Q1290" i="3" l="1"/>
  <c r="O1291" i="3"/>
  <c r="C1291" i="3"/>
  <c r="F1291" i="3" a="1"/>
  <c r="F1291" i="3" s="1"/>
  <c r="U1291" i="3" s="1"/>
  <c r="B1292" i="3"/>
  <c r="R1291" i="3" s="1"/>
  <c r="X1291" i="3"/>
  <c r="W1291" i="3"/>
  <c r="J1291" i="3"/>
  <c r="H1291" i="3"/>
  <c r="E1291" i="3"/>
  <c r="D1291" i="3"/>
  <c r="S1291" i="3"/>
  <c r="I1291" i="3" a="1"/>
  <c r="I1291" i="3" s="1"/>
  <c r="V1291" i="3"/>
  <c r="G1291" i="3" a="1"/>
  <c r="G1291" i="3" s="1"/>
  <c r="P1290" i="3" a="1"/>
  <c r="P1290" i="3" s="1"/>
  <c r="Q1291" i="3" l="1"/>
  <c r="O1292" i="3"/>
  <c r="R1292" i="3"/>
  <c r="V1292" i="3"/>
  <c r="F1292" i="3" a="1"/>
  <c r="F1292" i="3" s="1"/>
  <c r="P1292" i="3" s="1" a="1"/>
  <c r="P1292" i="3" s="1"/>
  <c r="C1292" i="3"/>
  <c r="J1292" i="3"/>
  <c r="E1292" i="3"/>
  <c r="D1292" i="3"/>
  <c r="S1292" i="3"/>
  <c r="W1292" i="3"/>
  <c r="N1292" i="3"/>
  <c r="H1292" i="3"/>
  <c r="G1292" i="3" a="1"/>
  <c r="G1292" i="3" s="1"/>
  <c r="B1293" i="3"/>
  <c r="X1292" i="3"/>
  <c r="I1292" i="3" a="1"/>
  <c r="I1292" i="3" s="1"/>
  <c r="T1291" i="3"/>
  <c r="P1291" i="3" a="1"/>
  <c r="P1291" i="3" s="1"/>
  <c r="N1291" i="3"/>
  <c r="U1292" i="3" l="1"/>
  <c r="O1293" i="3"/>
  <c r="D1293" i="3"/>
  <c r="F1293" i="3" a="1"/>
  <c r="F1293" i="3" s="1"/>
  <c r="T1293" i="3" s="1"/>
  <c r="X1293" i="3"/>
  <c r="I1293" i="3" a="1"/>
  <c r="I1293" i="3" s="1"/>
  <c r="C1293" i="3"/>
  <c r="V1293" i="3"/>
  <c r="S1293" i="3"/>
  <c r="B1294" i="3"/>
  <c r="R1293" i="3" s="1"/>
  <c r="W1293" i="3"/>
  <c r="J1293" i="3"/>
  <c r="H1293" i="3"/>
  <c r="E1293" i="3"/>
  <c r="G1293" i="3" a="1"/>
  <c r="G1293" i="3" s="1"/>
  <c r="Q1292" i="3"/>
  <c r="T1292" i="3"/>
  <c r="Q1293" i="3" l="1"/>
  <c r="N1293" i="3"/>
  <c r="O1294" i="3"/>
  <c r="R1294" i="3"/>
  <c r="E1294" i="3"/>
  <c r="V1294" i="3"/>
  <c r="G1294" i="3" a="1"/>
  <c r="G1294" i="3" s="1"/>
  <c r="S1294" i="3"/>
  <c r="J1294" i="3"/>
  <c r="B1295" i="3"/>
  <c r="I1294" i="3" a="1"/>
  <c r="I1294" i="3" s="1"/>
  <c r="C1294" i="3"/>
  <c r="D1294" i="3"/>
  <c r="X1294" i="3"/>
  <c r="W1294" i="3"/>
  <c r="H1294" i="3"/>
  <c r="F1294" i="3" a="1"/>
  <c r="F1294" i="3" s="1"/>
  <c r="T1294" i="3" s="1"/>
  <c r="Q1294" i="3"/>
  <c r="N1294" i="3"/>
  <c r="P1293" i="3" a="1"/>
  <c r="P1293" i="3" s="1"/>
  <c r="U1293" i="3"/>
  <c r="O1295" i="3" l="1"/>
  <c r="E1295" i="3"/>
  <c r="I1295" i="3" a="1"/>
  <c r="I1295" i="3" s="1"/>
  <c r="D1295" i="3"/>
  <c r="C1295" i="3"/>
  <c r="S1295" i="3"/>
  <c r="G1295" i="3" a="1"/>
  <c r="G1295" i="3" s="1"/>
  <c r="B1296" i="3"/>
  <c r="X1295" i="3"/>
  <c r="F1295" i="3" a="1"/>
  <c r="F1295" i="3" s="1"/>
  <c r="U1295" i="3" s="1"/>
  <c r="J1295" i="3"/>
  <c r="W1295" i="3"/>
  <c r="H1295" i="3"/>
  <c r="V1295" i="3"/>
  <c r="P1294" i="3" a="1"/>
  <c r="P1294" i="3" s="1"/>
  <c r="U1294" i="3"/>
  <c r="T1295" i="3" l="1"/>
  <c r="N1295" i="3"/>
  <c r="O1296" i="3"/>
  <c r="J1296" i="3"/>
  <c r="W1296" i="3"/>
  <c r="B1297" i="3"/>
  <c r="S1296" i="3"/>
  <c r="I1296" i="3" a="1"/>
  <c r="I1296" i="3" s="1"/>
  <c r="F1296" i="3" a="1"/>
  <c r="F1296" i="3" s="1"/>
  <c r="U1296" i="3" s="1"/>
  <c r="V1296" i="3"/>
  <c r="E1296" i="3"/>
  <c r="H1296" i="3"/>
  <c r="G1296" i="3" a="1"/>
  <c r="G1296" i="3" s="1"/>
  <c r="D1296" i="3"/>
  <c r="X1296" i="3"/>
  <c r="C1296" i="3"/>
  <c r="R1295" i="3"/>
  <c r="Q1295" i="3"/>
  <c r="P1295" i="3" a="1"/>
  <c r="P1295" i="3" s="1"/>
  <c r="O1297" i="3" l="1"/>
  <c r="S1297" i="3"/>
  <c r="I1297" i="3" a="1"/>
  <c r="I1297" i="3" s="1"/>
  <c r="F1297" i="3" a="1"/>
  <c r="F1297" i="3" s="1"/>
  <c r="T1297" i="3" s="1"/>
  <c r="W1297" i="3"/>
  <c r="J1297" i="3"/>
  <c r="H1297" i="3"/>
  <c r="E1297" i="3"/>
  <c r="V1297" i="3"/>
  <c r="G1297" i="3" a="1"/>
  <c r="G1297" i="3" s="1"/>
  <c r="C1297" i="3"/>
  <c r="X1297" i="3"/>
  <c r="B1298" i="3"/>
  <c r="D1297" i="3"/>
  <c r="N1296" i="3"/>
  <c r="R1296" i="3"/>
  <c r="P1296" i="3" a="1"/>
  <c r="P1296" i="3" s="1"/>
  <c r="Q1296" i="3"/>
  <c r="T1296" i="3"/>
  <c r="O1298" i="3" l="1"/>
  <c r="E1298" i="3"/>
  <c r="V1298" i="3"/>
  <c r="B1299" i="3"/>
  <c r="N1298" i="3"/>
  <c r="D1298" i="3"/>
  <c r="G1298" i="3" a="1"/>
  <c r="G1298" i="3" s="1"/>
  <c r="J1298" i="3"/>
  <c r="C1298" i="3"/>
  <c r="I1298" i="3" a="1"/>
  <c r="I1298" i="3" s="1"/>
  <c r="X1298" i="3"/>
  <c r="W1298" i="3"/>
  <c r="S1298" i="3"/>
  <c r="H1298" i="3"/>
  <c r="F1298" i="3" a="1"/>
  <c r="F1298" i="3" s="1"/>
  <c r="T1298" i="3" s="1"/>
  <c r="Q1298" i="3"/>
  <c r="U1298" i="3"/>
  <c r="U1297" i="3"/>
  <c r="R1297" i="3"/>
  <c r="N1297" i="3"/>
  <c r="Q1297" i="3"/>
  <c r="P1297" i="3" a="1"/>
  <c r="P1297" i="3" s="1"/>
  <c r="O1299" i="3" l="1"/>
  <c r="H1299" i="3"/>
  <c r="J1299" i="3"/>
  <c r="B1300" i="3"/>
  <c r="V1299" i="3"/>
  <c r="E1299" i="3"/>
  <c r="G1299" i="3" a="1"/>
  <c r="G1299" i="3" s="1"/>
  <c r="C1299" i="3"/>
  <c r="X1299" i="3"/>
  <c r="D1299" i="3"/>
  <c r="I1299" i="3" a="1"/>
  <c r="I1299" i="3" s="1"/>
  <c r="S1299" i="3"/>
  <c r="W1299" i="3"/>
  <c r="F1299" i="3" a="1"/>
  <c r="F1299" i="3" s="1"/>
  <c r="U1299" i="3" s="1"/>
  <c r="R1298" i="3"/>
  <c r="P1298" i="3" a="1"/>
  <c r="P1298" i="3" s="1"/>
  <c r="N1299" i="3" l="1"/>
  <c r="O1300" i="3"/>
  <c r="R1300" i="3"/>
  <c r="E1300" i="3"/>
  <c r="H1300" i="3"/>
  <c r="G1300" i="3" a="1"/>
  <c r="G1300" i="3" s="1"/>
  <c r="B1301" i="3"/>
  <c r="D1300" i="3"/>
  <c r="J1300" i="3"/>
  <c r="X1300" i="3"/>
  <c r="F1300" i="3" a="1"/>
  <c r="F1300" i="3" s="1"/>
  <c r="U1300" i="3" s="1"/>
  <c r="C1300" i="3"/>
  <c r="W1300" i="3"/>
  <c r="S1300" i="3"/>
  <c r="I1300" i="3" a="1"/>
  <c r="I1300" i="3" s="1"/>
  <c r="V1300" i="3"/>
  <c r="T1299" i="3"/>
  <c r="R1299" i="3"/>
  <c r="Q1299" i="3"/>
  <c r="P1299" i="3" a="1"/>
  <c r="P1299" i="3" s="1"/>
  <c r="N1300" i="3" l="1"/>
  <c r="Q1300" i="3"/>
  <c r="T1300" i="3"/>
  <c r="P1300" i="3" a="1"/>
  <c r="P1300" i="3" s="1"/>
  <c r="O1301" i="3"/>
  <c r="B1302" i="3"/>
  <c r="G1301" i="3" a="1"/>
  <c r="G1301" i="3" s="1"/>
  <c r="D1301" i="3"/>
  <c r="J1301" i="3"/>
  <c r="H1301" i="3"/>
  <c r="E1301" i="3"/>
  <c r="V1301" i="3"/>
  <c r="X1301" i="3"/>
  <c r="S1301" i="3"/>
  <c r="C1301" i="3"/>
  <c r="I1301" i="3" a="1"/>
  <c r="I1301" i="3" s="1"/>
  <c r="F1301" i="3" a="1"/>
  <c r="F1301" i="3" s="1"/>
  <c r="T1301" i="3" s="1"/>
  <c r="W1301" i="3"/>
  <c r="Q1301" i="3"/>
  <c r="O1302" i="3" l="1"/>
  <c r="J1302" i="3"/>
  <c r="H1302" i="3"/>
  <c r="E1302" i="3"/>
  <c r="C1302" i="3"/>
  <c r="W1302" i="3"/>
  <c r="V1302" i="3"/>
  <c r="I1302" i="3" a="1"/>
  <c r="I1302" i="3" s="1"/>
  <c r="B1303" i="3"/>
  <c r="G1302" i="3" a="1"/>
  <c r="G1302" i="3" s="1"/>
  <c r="D1302" i="3"/>
  <c r="X1302" i="3"/>
  <c r="S1302" i="3"/>
  <c r="F1302" i="3" a="1"/>
  <c r="F1302" i="3" s="1"/>
  <c r="T1302" i="3" s="1"/>
  <c r="U1302" i="3"/>
  <c r="Q1302" i="3"/>
  <c r="N1302" i="3"/>
  <c r="R1301" i="3"/>
  <c r="P1301" i="3" a="1"/>
  <c r="P1301" i="3" s="1"/>
  <c r="N1301" i="3"/>
  <c r="U1301" i="3"/>
  <c r="O1303" i="3" l="1"/>
  <c r="G1303" i="3" a="1"/>
  <c r="G1303" i="3" s="1"/>
  <c r="D1303" i="3"/>
  <c r="I1303" i="3" a="1"/>
  <c r="I1303" i="3" s="1"/>
  <c r="S1303" i="3"/>
  <c r="E1303" i="3"/>
  <c r="X1303" i="3"/>
  <c r="C1303" i="3"/>
  <c r="B1304" i="3"/>
  <c r="H1303" i="3"/>
  <c r="V1303" i="3"/>
  <c r="F1303" i="3" a="1"/>
  <c r="F1303" i="3" s="1"/>
  <c r="U1303" i="3" s="1"/>
  <c r="J1303" i="3"/>
  <c r="W1303" i="3"/>
  <c r="N1303" i="3"/>
  <c r="R1302" i="3"/>
  <c r="P1302" i="3" a="1"/>
  <c r="P1302" i="3" s="1"/>
  <c r="O1304" i="3" l="1"/>
  <c r="V1304" i="3"/>
  <c r="F1304" i="3" a="1"/>
  <c r="F1304" i="3" s="1"/>
  <c r="P1304" i="3" s="1" a="1"/>
  <c r="P1304" i="3" s="1"/>
  <c r="C1304" i="3"/>
  <c r="W1304" i="3"/>
  <c r="N1304" i="3"/>
  <c r="H1304" i="3"/>
  <c r="J1304" i="3"/>
  <c r="E1304" i="3"/>
  <c r="T1304" i="3"/>
  <c r="X1304" i="3"/>
  <c r="D1304" i="3"/>
  <c r="I1304" i="3" a="1"/>
  <c r="I1304" i="3" s="1"/>
  <c r="G1304" i="3" a="1"/>
  <c r="G1304" i="3" s="1"/>
  <c r="B1305" i="3"/>
  <c r="R1304" i="3" s="1"/>
  <c r="S1304" i="3"/>
  <c r="R1303" i="3"/>
  <c r="Q1303" i="3"/>
  <c r="T1303" i="3"/>
  <c r="P1303" i="3" a="1"/>
  <c r="P1303" i="3" s="1"/>
  <c r="Q1304" i="3" l="1"/>
  <c r="O1305" i="3"/>
  <c r="B1306" i="3"/>
  <c r="G1305" i="3" a="1"/>
  <c r="G1305" i="3" s="1"/>
  <c r="F1305" i="3" a="1"/>
  <c r="F1305" i="3" s="1"/>
  <c r="T1305" i="3" s="1"/>
  <c r="J1305" i="3"/>
  <c r="D1305" i="3"/>
  <c r="X1305" i="3"/>
  <c r="H1305" i="3"/>
  <c r="W1305" i="3"/>
  <c r="S1305" i="3"/>
  <c r="I1305" i="3" a="1"/>
  <c r="I1305" i="3" s="1"/>
  <c r="E1305" i="3"/>
  <c r="C1305" i="3"/>
  <c r="V1305" i="3"/>
  <c r="U1304" i="3"/>
  <c r="O1306" i="3" l="1"/>
  <c r="X1306" i="3"/>
  <c r="S1306" i="3"/>
  <c r="F1306" i="3" a="1"/>
  <c r="F1306" i="3" s="1"/>
  <c r="U1306" i="3" s="1"/>
  <c r="E1306" i="3"/>
  <c r="V1306" i="3"/>
  <c r="D1306" i="3"/>
  <c r="I1306" i="3" a="1"/>
  <c r="I1306" i="3" s="1"/>
  <c r="H1306" i="3"/>
  <c r="C1306" i="3"/>
  <c r="W1306" i="3"/>
  <c r="B1307" i="3"/>
  <c r="J1306" i="3"/>
  <c r="G1306" i="3" a="1"/>
  <c r="G1306" i="3" s="1"/>
  <c r="R1305" i="3"/>
  <c r="Q1305" i="3"/>
  <c r="N1305" i="3"/>
  <c r="U1305" i="3"/>
  <c r="P1305" i="3" a="1"/>
  <c r="P1305" i="3" s="1"/>
  <c r="O1307" i="3" l="1"/>
  <c r="G1307" i="3" a="1"/>
  <c r="G1307" i="3" s="1"/>
  <c r="D1307" i="3"/>
  <c r="X1307" i="3"/>
  <c r="S1307" i="3"/>
  <c r="I1307" i="3" a="1"/>
  <c r="I1307" i="3" s="1"/>
  <c r="F1307" i="3" a="1"/>
  <c r="F1307" i="3" s="1"/>
  <c r="U1307" i="3" s="1"/>
  <c r="W1307" i="3"/>
  <c r="H1307" i="3"/>
  <c r="C1307" i="3"/>
  <c r="J1307" i="3"/>
  <c r="E1307" i="3"/>
  <c r="B1308" i="3"/>
  <c r="R1307" i="3" s="1"/>
  <c r="V1307" i="3"/>
  <c r="N1307" i="3"/>
  <c r="Q1307" i="3"/>
  <c r="T1307" i="3"/>
  <c r="N1306" i="3"/>
  <c r="Q1306" i="3"/>
  <c r="R1306" i="3"/>
  <c r="T1306" i="3"/>
  <c r="P1306" i="3" a="1"/>
  <c r="P1306" i="3" s="1"/>
  <c r="O1308" i="3" l="1"/>
  <c r="E1308" i="3"/>
  <c r="W1308" i="3"/>
  <c r="Q1308" i="3"/>
  <c r="C1308" i="3"/>
  <c r="G1308" i="3" a="1"/>
  <c r="G1308" i="3" s="1"/>
  <c r="B1309" i="3"/>
  <c r="R1308" i="3" s="1"/>
  <c r="I1308" i="3" a="1"/>
  <c r="I1308" i="3" s="1"/>
  <c r="S1308" i="3"/>
  <c r="X1308" i="3"/>
  <c r="D1308" i="3"/>
  <c r="J1308" i="3"/>
  <c r="F1308" i="3" a="1"/>
  <c r="F1308" i="3" s="1"/>
  <c r="U1308" i="3" s="1"/>
  <c r="V1308" i="3"/>
  <c r="H1308" i="3"/>
  <c r="P1307" i="3" a="1"/>
  <c r="P1307" i="3" s="1"/>
  <c r="T1308" i="3" l="1"/>
  <c r="N1308" i="3"/>
  <c r="O1309" i="3"/>
  <c r="B1310" i="3"/>
  <c r="G1309" i="3" a="1"/>
  <c r="G1309" i="3" s="1"/>
  <c r="C1309" i="3"/>
  <c r="D1309" i="3"/>
  <c r="S1309" i="3"/>
  <c r="I1309" i="3" a="1"/>
  <c r="I1309" i="3" s="1"/>
  <c r="X1309" i="3"/>
  <c r="W1309" i="3"/>
  <c r="J1309" i="3"/>
  <c r="E1309" i="3"/>
  <c r="H1309" i="3"/>
  <c r="V1309" i="3"/>
  <c r="F1309" i="3" a="1"/>
  <c r="F1309" i="3" s="1"/>
  <c r="T1309" i="3" s="1"/>
  <c r="U1309" i="3"/>
  <c r="Q1309" i="3"/>
  <c r="P1308" i="3" a="1"/>
  <c r="P1308" i="3" s="1"/>
  <c r="O1310" i="3" l="1"/>
  <c r="C1310" i="3"/>
  <c r="F1310" i="3" a="1"/>
  <c r="F1310" i="3" s="1"/>
  <c r="N1310" i="3" s="1"/>
  <c r="E1310" i="3"/>
  <c r="V1310" i="3"/>
  <c r="B1311" i="3"/>
  <c r="G1310" i="3" a="1"/>
  <c r="G1310" i="3" s="1"/>
  <c r="W1310" i="3"/>
  <c r="D1310" i="3"/>
  <c r="I1310" i="3" a="1"/>
  <c r="I1310" i="3" s="1"/>
  <c r="J1310" i="3"/>
  <c r="H1310" i="3"/>
  <c r="S1310" i="3"/>
  <c r="X1310" i="3"/>
  <c r="T1310" i="3"/>
  <c r="R1309" i="3"/>
  <c r="P1309" i="3" a="1"/>
  <c r="P1309" i="3" s="1"/>
  <c r="N1309" i="3"/>
  <c r="O1311" i="3" l="1"/>
  <c r="V1311" i="3"/>
  <c r="E1311" i="3"/>
  <c r="G1311" i="3" a="1"/>
  <c r="G1311" i="3" s="1"/>
  <c r="B1312" i="3"/>
  <c r="I1311" i="3" a="1"/>
  <c r="I1311" i="3" s="1"/>
  <c r="F1311" i="3" a="1"/>
  <c r="F1311" i="3" s="1"/>
  <c r="U1311" i="3" s="1"/>
  <c r="X1311" i="3"/>
  <c r="D1311" i="3"/>
  <c r="H1311" i="3"/>
  <c r="Q1311" i="3"/>
  <c r="S1311" i="3"/>
  <c r="C1311" i="3"/>
  <c r="W1311" i="3"/>
  <c r="J1311" i="3"/>
  <c r="N1311" i="3"/>
  <c r="U1310" i="3"/>
  <c r="R1310" i="3"/>
  <c r="Q1310" i="3"/>
  <c r="P1310" i="3" a="1"/>
  <c r="P1310" i="3" s="1"/>
  <c r="O1312" i="3" l="1"/>
  <c r="V1312" i="3"/>
  <c r="F1312" i="3" a="1"/>
  <c r="F1312" i="3" s="1"/>
  <c r="Q1312" i="3" s="1"/>
  <c r="X1312" i="3"/>
  <c r="S1312" i="3"/>
  <c r="E1312" i="3"/>
  <c r="C1312" i="3"/>
  <c r="B1313" i="3"/>
  <c r="J1312" i="3"/>
  <c r="N1312" i="3"/>
  <c r="D1312" i="3"/>
  <c r="G1312" i="3" a="1"/>
  <c r="G1312" i="3" s="1"/>
  <c r="W1312" i="3"/>
  <c r="I1312" i="3" a="1"/>
  <c r="I1312" i="3" s="1"/>
  <c r="H1312" i="3"/>
  <c r="T1312" i="3"/>
  <c r="T1311" i="3"/>
  <c r="R1311" i="3"/>
  <c r="P1311" i="3" a="1"/>
  <c r="P1311" i="3" s="1"/>
  <c r="O1313" i="3" l="1"/>
  <c r="V1313" i="3"/>
  <c r="F1313" i="3" a="1"/>
  <c r="F1313" i="3" s="1"/>
  <c r="T1313" i="3" s="1"/>
  <c r="D1313" i="3"/>
  <c r="B1314" i="3"/>
  <c r="E1313" i="3"/>
  <c r="X1313" i="3"/>
  <c r="G1313" i="3" a="1"/>
  <c r="G1313" i="3" s="1"/>
  <c r="C1313" i="3"/>
  <c r="J1313" i="3"/>
  <c r="W1313" i="3"/>
  <c r="S1313" i="3"/>
  <c r="H1313" i="3"/>
  <c r="I1313" i="3" a="1"/>
  <c r="I1313" i="3" s="1"/>
  <c r="R1312" i="3"/>
  <c r="U1312" i="3"/>
  <c r="P1312" i="3" a="1"/>
  <c r="P1312" i="3" s="1"/>
  <c r="O1314" i="3" l="1"/>
  <c r="J1314" i="3"/>
  <c r="H1314" i="3"/>
  <c r="I1314" i="3" a="1"/>
  <c r="I1314" i="3" s="1"/>
  <c r="E1314" i="3"/>
  <c r="G1314" i="3" a="1"/>
  <c r="G1314" i="3" s="1"/>
  <c r="S1314" i="3"/>
  <c r="B1315" i="3"/>
  <c r="R1314" i="3" s="1"/>
  <c r="X1314" i="3"/>
  <c r="F1314" i="3" a="1"/>
  <c r="F1314" i="3" s="1"/>
  <c r="T1314" i="3" s="1"/>
  <c r="C1314" i="3"/>
  <c r="D1314" i="3"/>
  <c r="V1314" i="3"/>
  <c r="W1314" i="3"/>
  <c r="R1313" i="3"/>
  <c r="U1313" i="3"/>
  <c r="N1313" i="3"/>
  <c r="Q1313" i="3"/>
  <c r="P1313" i="3" a="1"/>
  <c r="P1313" i="3" s="1"/>
  <c r="N1314" i="3" l="1"/>
  <c r="O1315" i="3"/>
  <c r="J1315" i="3"/>
  <c r="S1315" i="3"/>
  <c r="E1315" i="3"/>
  <c r="F1315" i="3" a="1"/>
  <c r="F1315" i="3" s="1"/>
  <c r="N1315" i="3" s="1"/>
  <c r="C1315" i="3"/>
  <c r="W1315" i="3"/>
  <c r="G1315" i="3" a="1"/>
  <c r="G1315" i="3" s="1"/>
  <c r="X1315" i="3"/>
  <c r="B1316" i="3"/>
  <c r="D1315" i="3"/>
  <c r="I1315" i="3" a="1"/>
  <c r="I1315" i="3" s="1"/>
  <c r="V1315" i="3"/>
  <c r="H1315" i="3"/>
  <c r="U1314" i="3"/>
  <c r="Q1314" i="3"/>
  <c r="P1314" i="3" a="1"/>
  <c r="P1314" i="3" s="1"/>
  <c r="O1316" i="3" l="1"/>
  <c r="I1316" i="3" a="1"/>
  <c r="I1316" i="3" s="1"/>
  <c r="W1316" i="3"/>
  <c r="H1316" i="3"/>
  <c r="V1316" i="3"/>
  <c r="S1316" i="3"/>
  <c r="D1316" i="3"/>
  <c r="C1316" i="3"/>
  <c r="G1316" i="3" a="1"/>
  <c r="G1316" i="3" s="1"/>
  <c r="F1316" i="3" a="1"/>
  <c r="F1316" i="3" s="1"/>
  <c r="U1316" i="3" s="1"/>
  <c r="E1316" i="3"/>
  <c r="B1317" i="3"/>
  <c r="J1316" i="3"/>
  <c r="X1316" i="3"/>
  <c r="U1315" i="3"/>
  <c r="Q1315" i="3"/>
  <c r="R1315" i="3"/>
  <c r="T1315" i="3"/>
  <c r="P1315" i="3" a="1"/>
  <c r="P1315" i="3" s="1"/>
  <c r="O1317" i="3" l="1"/>
  <c r="J1317" i="3"/>
  <c r="N1317" i="3"/>
  <c r="Q1317" i="3"/>
  <c r="E1317" i="3"/>
  <c r="I1317" i="3" a="1"/>
  <c r="I1317" i="3" s="1"/>
  <c r="B1318" i="3"/>
  <c r="R1317" i="3" s="1"/>
  <c r="F1317" i="3" a="1"/>
  <c r="F1317" i="3" s="1"/>
  <c r="T1317" i="3" s="1"/>
  <c r="W1317" i="3"/>
  <c r="H1317" i="3"/>
  <c r="S1317" i="3"/>
  <c r="X1317" i="3"/>
  <c r="G1317" i="3" a="1"/>
  <c r="G1317" i="3" s="1"/>
  <c r="D1317" i="3"/>
  <c r="C1317" i="3"/>
  <c r="V1317" i="3"/>
  <c r="R1316" i="3"/>
  <c r="T1316" i="3"/>
  <c r="N1316" i="3"/>
  <c r="Q1316" i="3"/>
  <c r="P1316" i="3" a="1"/>
  <c r="P1316" i="3" s="1"/>
  <c r="O1318" i="3" l="1"/>
  <c r="J1318" i="3"/>
  <c r="H1318" i="3"/>
  <c r="E1318" i="3"/>
  <c r="B1319" i="3"/>
  <c r="F1318" i="3" a="1"/>
  <c r="F1318" i="3" s="1"/>
  <c r="U1318" i="3" s="1"/>
  <c r="C1318" i="3"/>
  <c r="X1318" i="3"/>
  <c r="I1318" i="3" a="1"/>
  <c r="I1318" i="3" s="1"/>
  <c r="W1318" i="3"/>
  <c r="D1318" i="3"/>
  <c r="V1318" i="3"/>
  <c r="S1318" i="3"/>
  <c r="G1318" i="3" a="1"/>
  <c r="G1318" i="3" s="1"/>
  <c r="Q1318" i="3"/>
  <c r="T1318" i="3"/>
  <c r="N1318" i="3"/>
  <c r="U1317" i="3"/>
  <c r="P1317" i="3" a="1"/>
  <c r="P1317" i="3" s="1"/>
  <c r="O1319" i="3" l="1"/>
  <c r="X1319" i="3"/>
  <c r="F1319" i="3" a="1"/>
  <c r="F1319" i="3" s="1"/>
  <c r="U1319" i="3" s="1"/>
  <c r="T1319" i="3"/>
  <c r="W1319" i="3"/>
  <c r="I1319" i="3" a="1"/>
  <c r="I1319" i="3" s="1"/>
  <c r="J1319" i="3"/>
  <c r="H1319" i="3"/>
  <c r="C1319" i="3"/>
  <c r="V1319" i="3"/>
  <c r="S1319" i="3"/>
  <c r="D1319" i="3"/>
  <c r="E1319" i="3"/>
  <c r="B1320" i="3"/>
  <c r="R1319" i="3" s="1"/>
  <c r="G1319" i="3" a="1"/>
  <c r="G1319" i="3" s="1"/>
  <c r="R1318" i="3"/>
  <c r="P1318" i="3" a="1"/>
  <c r="P1318" i="3" s="1"/>
  <c r="N1319" i="3" l="1"/>
  <c r="Q1319" i="3"/>
  <c r="O1320" i="3"/>
  <c r="R1320" i="3"/>
  <c r="X1320" i="3"/>
  <c r="V1320" i="3"/>
  <c r="I1320" i="3" a="1"/>
  <c r="I1320" i="3" s="1"/>
  <c r="G1320" i="3" a="1"/>
  <c r="G1320" i="3" s="1"/>
  <c r="D1320" i="3"/>
  <c r="B1321" i="3"/>
  <c r="C1320" i="3"/>
  <c r="S1320" i="3"/>
  <c r="W1320" i="3"/>
  <c r="J1320" i="3"/>
  <c r="E1320" i="3"/>
  <c r="F1320" i="3" a="1"/>
  <c r="F1320" i="3" s="1"/>
  <c r="P1320" i="3" s="1" a="1"/>
  <c r="P1320" i="3" s="1"/>
  <c r="H1320" i="3"/>
  <c r="U1320" i="3"/>
  <c r="T1320" i="3"/>
  <c r="N1320" i="3"/>
  <c r="Q1320" i="3"/>
  <c r="P1319" i="3" a="1"/>
  <c r="P1319" i="3" s="1"/>
  <c r="O1321" i="3" l="1"/>
  <c r="F1321" i="3" a="1"/>
  <c r="F1321" i="3" s="1"/>
  <c r="P1321" i="3" s="1" a="1"/>
  <c r="P1321" i="3" s="1"/>
  <c r="C1321" i="3"/>
  <c r="E1321" i="3"/>
  <c r="D1321" i="3"/>
  <c r="X1321" i="3"/>
  <c r="J1321" i="3"/>
  <c r="W1321" i="3"/>
  <c r="V1321" i="3"/>
  <c r="S1321" i="3"/>
  <c r="H1321" i="3"/>
  <c r="B1322" i="3"/>
  <c r="R1321" i="3" s="1"/>
  <c r="Q1321" i="3"/>
  <c r="G1321" i="3" a="1"/>
  <c r="G1321" i="3" s="1"/>
  <c r="I1321" i="3" a="1"/>
  <c r="I1321" i="3" s="1"/>
  <c r="N1321" i="3" l="1"/>
  <c r="U1321" i="3"/>
  <c r="O1322" i="3"/>
  <c r="R1322" i="3"/>
  <c r="J1322" i="3"/>
  <c r="H1322" i="3"/>
  <c r="E1322" i="3"/>
  <c r="V1322" i="3"/>
  <c r="B1323" i="3"/>
  <c r="D1322" i="3"/>
  <c r="G1322" i="3" a="1"/>
  <c r="G1322" i="3" s="1"/>
  <c r="I1322" i="3" a="1"/>
  <c r="I1322" i="3" s="1"/>
  <c r="X1322" i="3"/>
  <c r="S1322" i="3"/>
  <c r="C1322" i="3"/>
  <c r="W1322" i="3"/>
  <c r="F1322" i="3" a="1"/>
  <c r="F1322" i="3" s="1"/>
  <c r="T1322" i="3" s="1"/>
  <c r="T1321" i="3"/>
  <c r="U1322" i="3" l="1"/>
  <c r="N1322" i="3"/>
  <c r="O1323" i="3"/>
  <c r="R1323" i="3"/>
  <c r="V1323" i="3"/>
  <c r="D1323" i="3"/>
  <c r="G1323" i="3" a="1"/>
  <c r="G1323" i="3" s="1"/>
  <c r="B1324" i="3"/>
  <c r="X1323" i="3"/>
  <c r="S1323" i="3"/>
  <c r="E1323" i="3"/>
  <c r="I1323" i="3" a="1"/>
  <c r="I1323" i="3" s="1"/>
  <c r="F1323" i="3" a="1"/>
  <c r="F1323" i="3" s="1"/>
  <c r="U1323" i="3" s="1"/>
  <c r="W1323" i="3"/>
  <c r="J1323" i="3"/>
  <c r="H1323" i="3"/>
  <c r="C1323" i="3"/>
  <c r="P1322" i="3" a="1"/>
  <c r="P1322" i="3" s="1"/>
  <c r="Q1322" i="3"/>
  <c r="T1323" i="3" l="1"/>
  <c r="N1323" i="3"/>
  <c r="P1323" i="3" a="1"/>
  <c r="P1323" i="3" s="1"/>
  <c r="Q1323" i="3"/>
  <c r="P1324" i="3" a="1"/>
  <c r="P1324" i="3" s="1"/>
  <c r="O1324" i="3"/>
  <c r="R1324" i="3"/>
  <c r="E1324" i="3"/>
  <c r="C1324" i="3"/>
  <c r="F1324" i="3" a="1"/>
  <c r="F1324" i="3" s="1"/>
  <c r="U1324" i="3" s="1"/>
  <c r="J1324" i="3"/>
  <c r="V1324" i="3"/>
  <c r="B1325" i="3"/>
  <c r="G1324" i="3" a="1"/>
  <c r="G1324" i="3" s="1"/>
  <c r="D1324" i="3"/>
  <c r="X1324" i="3"/>
  <c r="W1324" i="3"/>
  <c r="H1324" i="3"/>
  <c r="S1324" i="3"/>
  <c r="I1324" i="3" a="1"/>
  <c r="I1324" i="3" s="1"/>
  <c r="N1324" i="3"/>
  <c r="T1324" i="3"/>
  <c r="O1325" i="3" l="1"/>
  <c r="I1325" i="3" a="1"/>
  <c r="I1325" i="3" s="1"/>
  <c r="F1325" i="3" a="1"/>
  <c r="F1325" i="3" s="1"/>
  <c r="P1325" i="3" s="1" a="1"/>
  <c r="P1325" i="3" s="1"/>
  <c r="C1325" i="3"/>
  <c r="H1325" i="3"/>
  <c r="V1325" i="3"/>
  <c r="E1325" i="3"/>
  <c r="J1325" i="3"/>
  <c r="W1325" i="3"/>
  <c r="B1326" i="3"/>
  <c r="R1325" i="3" s="1"/>
  <c r="X1325" i="3"/>
  <c r="U1325" i="3"/>
  <c r="S1325" i="3"/>
  <c r="D1325" i="3"/>
  <c r="G1325" i="3" a="1"/>
  <c r="G1325" i="3" s="1"/>
  <c r="Q1324" i="3"/>
  <c r="T1325" i="3" l="1"/>
  <c r="Q1325" i="3"/>
  <c r="O1326" i="3"/>
  <c r="R1326" i="3"/>
  <c r="C1326" i="3"/>
  <c r="F1326" i="3" a="1"/>
  <c r="F1326" i="3" s="1"/>
  <c r="T1326" i="3" s="1"/>
  <c r="W1326" i="3"/>
  <c r="S1326" i="3"/>
  <c r="H1326" i="3"/>
  <c r="E1326" i="3"/>
  <c r="V1326" i="3"/>
  <c r="J1326" i="3"/>
  <c r="X1326" i="3"/>
  <c r="B1327" i="3"/>
  <c r="D1326" i="3"/>
  <c r="G1326" i="3" a="1"/>
  <c r="G1326" i="3" s="1"/>
  <c r="I1326" i="3" a="1"/>
  <c r="I1326" i="3" s="1"/>
  <c r="N1325" i="3"/>
  <c r="N1326" i="3" l="1"/>
  <c r="Q1326" i="3"/>
  <c r="O1327" i="3"/>
  <c r="R1327" i="3"/>
  <c r="I1327" i="3" a="1"/>
  <c r="I1327" i="3" s="1"/>
  <c r="V1327" i="3"/>
  <c r="B1328" i="3"/>
  <c r="C1327" i="3"/>
  <c r="F1327" i="3" a="1"/>
  <c r="F1327" i="3" s="1"/>
  <c r="U1327" i="3" s="1"/>
  <c r="H1327" i="3"/>
  <c r="S1327" i="3"/>
  <c r="W1327" i="3"/>
  <c r="J1327" i="3"/>
  <c r="E1327" i="3"/>
  <c r="G1327" i="3" a="1"/>
  <c r="G1327" i="3" s="1"/>
  <c r="X1327" i="3"/>
  <c r="D1327" i="3"/>
  <c r="T1327" i="3"/>
  <c r="N1327" i="3"/>
  <c r="Q1327" i="3"/>
  <c r="P1326" i="3" a="1"/>
  <c r="P1326" i="3" s="1"/>
  <c r="U1326" i="3"/>
  <c r="P1327" i="3" l="1" a="1"/>
  <c r="P1327" i="3" s="1"/>
  <c r="O1328" i="3"/>
  <c r="J1328" i="3"/>
  <c r="W1328" i="3"/>
  <c r="E1328" i="3"/>
  <c r="G1328" i="3" a="1"/>
  <c r="G1328" i="3" s="1"/>
  <c r="S1328" i="3"/>
  <c r="V1328" i="3"/>
  <c r="X1328" i="3"/>
  <c r="N1328" i="3"/>
  <c r="B1329" i="3"/>
  <c r="R1328" i="3" s="1"/>
  <c r="D1328" i="3"/>
  <c r="I1328" i="3" a="1"/>
  <c r="I1328" i="3" s="1"/>
  <c r="F1328" i="3" a="1"/>
  <c r="F1328" i="3" s="1"/>
  <c r="T1328" i="3" s="1"/>
  <c r="H1328" i="3"/>
  <c r="C1328" i="3"/>
  <c r="U1328" i="3"/>
  <c r="Q1328" i="3"/>
  <c r="O1329" i="3" l="1"/>
  <c r="D1329" i="3"/>
  <c r="J1329" i="3"/>
  <c r="G1329" i="3" a="1"/>
  <c r="G1329" i="3" s="1"/>
  <c r="X1329" i="3"/>
  <c r="C1329" i="3"/>
  <c r="V1329" i="3"/>
  <c r="B1330" i="3"/>
  <c r="S1329" i="3"/>
  <c r="I1329" i="3" a="1"/>
  <c r="I1329" i="3" s="1"/>
  <c r="W1329" i="3"/>
  <c r="F1329" i="3" a="1"/>
  <c r="F1329" i="3" s="1"/>
  <c r="T1329" i="3" s="1"/>
  <c r="H1329" i="3"/>
  <c r="E1329" i="3"/>
  <c r="P1328" i="3" a="1"/>
  <c r="P1328" i="3" s="1"/>
  <c r="U1329" i="3" l="1"/>
  <c r="O1330" i="3"/>
  <c r="B1331" i="3"/>
  <c r="N1330" i="3"/>
  <c r="X1330" i="3"/>
  <c r="D1330" i="3"/>
  <c r="G1330" i="3" a="1"/>
  <c r="G1330" i="3" s="1"/>
  <c r="F1330" i="3" a="1"/>
  <c r="F1330" i="3" s="1"/>
  <c r="T1330" i="3" s="1"/>
  <c r="J1330" i="3"/>
  <c r="E1330" i="3"/>
  <c r="I1330" i="3" a="1"/>
  <c r="I1330" i="3" s="1"/>
  <c r="S1330" i="3"/>
  <c r="C1330" i="3"/>
  <c r="H1330" i="3"/>
  <c r="W1330" i="3"/>
  <c r="V1330" i="3"/>
  <c r="U1330" i="3"/>
  <c r="Q1330" i="3"/>
  <c r="R1329" i="3"/>
  <c r="N1329" i="3"/>
  <c r="Q1329" i="3"/>
  <c r="P1329" i="3" a="1"/>
  <c r="P1329" i="3" s="1"/>
  <c r="O1331" i="3" l="1"/>
  <c r="J1331" i="3"/>
  <c r="G1331" i="3" a="1"/>
  <c r="G1331" i="3" s="1"/>
  <c r="N1331" i="3"/>
  <c r="E1331" i="3"/>
  <c r="C1331" i="3"/>
  <c r="X1331" i="3"/>
  <c r="D1331" i="3"/>
  <c r="I1331" i="3" a="1"/>
  <c r="I1331" i="3" s="1"/>
  <c r="B1332" i="3"/>
  <c r="S1331" i="3"/>
  <c r="H1331" i="3"/>
  <c r="V1331" i="3"/>
  <c r="W1331" i="3"/>
  <c r="F1331" i="3" a="1"/>
  <c r="F1331" i="3" s="1"/>
  <c r="P1331" i="3" s="1" a="1"/>
  <c r="P1331" i="3" s="1"/>
  <c r="R1330" i="3"/>
  <c r="P1330" i="3" a="1"/>
  <c r="P1330" i="3" s="1"/>
  <c r="O1332" i="3" l="1"/>
  <c r="F1332" i="3" a="1"/>
  <c r="F1332" i="3" s="1"/>
  <c r="U1332" i="3" s="1"/>
  <c r="C1332" i="3"/>
  <c r="S1332" i="3"/>
  <c r="I1332" i="3" a="1"/>
  <c r="I1332" i="3" s="1"/>
  <c r="V1332" i="3"/>
  <c r="J1332" i="3"/>
  <c r="W1332" i="3"/>
  <c r="E1332" i="3"/>
  <c r="H1332" i="3"/>
  <c r="N1332" i="3"/>
  <c r="G1332" i="3" a="1"/>
  <c r="G1332" i="3" s="1"/>
  <c r="B1333" i="3"/>
  <c r="X1332" i="3"/>
  <c r="D1332" i="3"/>
  <c r="U1331" i="3"/>
  <c r="R1331" i="3"/>
  <c r="Q1331" i="3"/>
  <c r="T1331" i="3"/>
  <c r="O1333" i="3" l="1"/>
  <c r="D1333" i="3"/>
  <c r="U1333" i="3"/>
  <c r="X1333" i="3"/>
  <c r="E1333" i="3"/>
  <c r="I1333" i="3" a="1"/>
  <c r="I1333" i="3" s="1"/>
  <c r="F1333" i="3" a="1"/>
  <c r="F1333" i="3" s="1"/>
  <c r="T1333" i="3" s="1"/>
  <c r="S1333" i="3"/>
  <c r="C1333" i="3"/>
  <c r="H1333" i="3"/>
  <c r="B1334" i="3"/>
  <c r="R1333" i="3" s="1"/>
  <c r="W1333" i="3"/>
  <c r="J1333" i="3"/>
  <c r="V1333" i="3"/>
  <c r="G1333" i="3" a="1"/>
  <c r="G1333" i="3" s="1"/>
  <c r="N1333" i="3"/>
  <c r="Q1333" i="3"/>
  <c r="R1332" i="3"/>
  <c r="T1332" i="3"/>
  <c r="Q1332" i="3"/>
  <c r="P1332" i="3" a="1"/>
  <c r="P1332" i="3" s="1"/>
  <c r="O1334" i="3" l="1"/>
  <c r="E1334" i="3"/>
  <c r="V1334" i="3"/>
  <c r="G1334" i="3" a="1"/>
  <c r="G1334" i="3" s="1"/>
  <c r="X1334" i="3"/>
  <c r="S1334" i="3"/>
  <c r="C1334" i="3"/>
  <c r="F1334" i="3" a="1"/>
  <c r="F1334" i="3" s="1"/>
  <c r="T1334" i="3" s="1"/>
  <c r="B1335" i="3"/>
  <c r="D1334" i="3"/>
  <c r="I1334" i="3" a="1"/>
  <c r="I1334" i="3" s="1"/>
  <c r="W1334" i="3"/>
  <c r="J1334" i="3"/>
  <c r="H1334" i="3"/>
  <c r="Q1334" i="3"/>
  <c r="N1334" i="3"/>
  <c r="U1334" i="3"/>
  <c r="P1333" i="3" a="1"/>
  <c r="P1333" i="3" s="1"/>
  <c r="O1335" i="3" l="1"/>
  <c r="Q1335" i="3"/>
  <c r="S1335" i="3"/>
  <c r="W1335" i="3"/>
  <c r="J1335" i="3"/>
  <c r="G1335" i="3" a="1"/>
  <c r="G1335" i="3" s="1"/>
  <c r="X1335" i="3"/>
  <c r="D1335" i="3"/>
  <c r="I1335" i="3" a="1"/>
  <c r="I1335" i="3" s="1"/>
  <c r="H1335" i="3"/>
  <c r="C1335" i="3"/>
  <c r="F1335" i="3" a="1"/>
  <c r="F1335" i="3" s="1"/>
  <c r="U1335" i="3" s="1"/>
  <c r="V1335" i="3"/>
  <c r="E1335" i="3"/>
  <c r="B1336" i="3"/>
  <c r="N1335" i="3"/>
  <c r="R1334" i="3"/>
  <c r="P1334" i="3" a="1"/>
  <c r="P1334" i="3" s="1"/>
  <c r="O1336" i="3" l="1"/>
  <c r="J1336" i="3"/>
  <c r="W1336" i="3"/>
  <c r="X1336" i="3"/>
  <c r="V1336" i="3"/>
  <c r="E1336" i="3"/>
  <c r="H1336" i="3"/>
  <c r="G1336" i="3" a="1"/>
  <c r="G1336" i="3" s="1"/>
  <c r="B1337" i="3"/>
  <c r="F1336" i="3" a="1"/>
  <c r="F1336" i="3" s="1"/>
  <c r="U1336" i="3" s="1"/>
  <c r="Q1336" i="3"/>
  <c r="T1336" i="3"/>
  <c r="D1336" i="3"/>
  <c r="C1336" i="3"/>
  <c r="S1336" i="3"/>
  <c r="I1336" i="3" a="1"/>
  <c r="I1336" i="3" s="1"/>
  <c r="N1336" i="3"/>
  <c r="T1335" i="3"/>
  <c r="R1335" i="3"/>
  <c r="P1335" i="3" a="1"/>
  <c r="P1335" i="3" s="1"/>
  <c r="O1337" i="3" l="1"/>
  <c r="S1337" i="3"/>
  <c r="I1337" i="3" a="1"/>
  <c r="I1337" i="3" s="1"/>
  <c r="C1337" i="3"/>
  <c r="F1337" i="3" a="1"/>
  <c r="F1337" i="3" s="1"/>
  <c r="N1337" i="3" s="1"/>
  <c r="W1337" i="3"/>
  <c r="G1337" i="3" a="1"/>
  <c r="G1337" i="3" s="1"/>
  <c r="J1337" i="3"/>
  <c r="H1337" i="3"/>
  <c r="E1337" i="3"/>
  <c r="V1337" i="3"/>
  <c r="D1337" i="3"/>
  <c r="B1338" i="3"/>
  <c r="X1337" i="3"/>
  <c r="R1336" i="3"/>
  <c r="P1336" i="3" a="1"/>
  <c r="P1336" i="3" s="1"/>
  <c r="O1338" i="3" l="1"/>
  <c r="W1338" i="3"/>
  <c r="H1338" i="3"/>
  <c r="F1338" i="3" a="1"/>
  <c r="F1338" i="3" s="1"/>
  <c r="Q1338" i="3" s="1"/>
  <c r="S1338" i="3"/>
  <c r="B1339" i="3"/>
  <c r="R1338" i="3" s="1"/>
  <c r="X1338" i="3"/>
  <c r="G1338" i="3" a="1"/>
  <c r="G1338" i="3" s="1"/>
  <c r="J1338" i="3"/>
  <c r="E1338" i="3"/>
  <c r="V1338" i="3"/>
  <c r="D1338" i="3"/>
  <c r="I1338" i="3" a="1"/>
  <c r="I1338" i="3" s="1"/>
  <c r="C1338" i="3"/>
  <c r="U1337" i="3"/>
  <c r="R1337" i="3"/>
  <c r="Q1337" i="3"/>
  <c r="T1337" i="3"/>
  <c r="P1337" i="3" a="1"/>
  <c r="P1337" i="3" s="1"/>
  <c r="N1338" i="3" l="1"/>
  <c r="U1338" i="3"/>
  <c r="T1338" i="3"/>
  <c r="O1339" i="3"/>
  <c r="G1339" i="3" a="1"/>
  <c r="G1339" i="3" s="1"/>
  <c r="D1339" i="3"/>
  <c r="X1339" i="3"/>
  <c r="S1339" i="3"/>
  <c r="J1339" i="3"/>
  <c r="F1339" i="3" a="1"/>
  <c r="F1339" i="3" s="1"/>
  <c r="U1339" i="3" s="1"/>
  <c r="C1339" i="3"/>
  <c r="W1339" i="3"/>
  <c r="H1339" i="3"/>
  <c r="V1339" i="3"/>
  <c r="I1339" i="3" a="1"/>
  <c r="I1339" i="3" s="1"/>
  <c r="E1339" i="3"/>
  <c r="B1340" i="3"/>
  <c r="R1339" i="3" s="1"/>
  <c r="N1339" i="3"/>
  <c r="P1338" i="3" a="1"/>
  <c r="P1338" i="3" s="1"/>
  <c r="P1339" i="3" l="1" a="1"/>
  <c r="P1339" i="3" s="1"/>
  <c r="Q1339" i="3"/>
  <c r="T1339" i="3"/>
  <c r="O1340" i="3"/>
  <c r="F1340" i="3" a="1"/>
  <c r="F1340" i="3" s="1"/>
  <c r="N1340" i="3" s="1"/>
  <c r="W1340" i="3"/>
  <c r="J1340" i="3"/>
  <c r="H1340" i="3"/>
  <c r="V1340" i="3"/>
  <c r="X1340" i="3"/>
  <c r="S1340" i="3"/>
  <c r="G1340" i="3" a="1"/>
  <c r="G1340" i="3" s="1"/>
  <c r="I1340" i="3" a="1"/>
  <c r="I1340" i="3" s="1"/>
  <c r="C1340" i="3"/>
  <c r="E1340" i="3"/>
  <c r="B1341" i="3"/>
  <c r="R1340" i="3" s="1"/>
  <c r="D1340" i="3"/>
  <c r="T1340" i="3" l="1"/>
  <c r="Q1340" i="3"/>
  <c r="U1340" i="3"/>
  <c r="O1341" i="3"/>
  <c r="R1341" i="3"/>
  <c r="F1341" i="3" a="1"/>
  <c r="F1341" i="3" s="1"/>
  <c r="N1341" i="3" s="1"/>
  <c r="C1341" i="3"/>
  <c r="H1341" i="3"/>
  <c r="J1341" i="3"/>
  <c r="W1341" i="3"/>
  <c r="E1341" i="3"/>
  <c r="B1342" i="3"/>
  <c r="V1341" i="3"/>
  <c r="D1341" i="3"/>
  <c r="G1341" i="3" a="1"/>
  <c r="G1341" i="3" s="1"/>
  <c r="I1341" i="3" a="1"/>
  <c r="I1341" i="3" s="1"/>
  <c r="X1341" i="3"/>
  <c r="S1341" i="3"/>
  <c r="P1340" i="3" a="1"/>
  <c r="P1340" i="3" s="1"/>
  <c r="T1341" i="3" l="1"/>
  <c r="P1341" i="3" a="1"/>
  <c r="P1341" i="3" s="1"/>
  <c r="U1341" i="3"/>
  <c r="Q1341" i="3"/>
  <c r="O1342" i="3"/>
  <c r="R1342" i="3"/>
  <c r="W1342" i="3"/>
  <c r="E1342" i="3"/>
  <c r="V1342" i="3"/>
  <c r="D1342" i="3"/>
  <c r="I1342" i="3" a="1"/>
  <c r="I1342" i="3" s="1"/>
  <c r="C1342" i="3"/>
  <c r="J1342" i="3"/>
  <c r="H1342" i="3"/>
  <c r="S1342" i="3"/>
  <c r="X1342" i="3"/>
  <c r="B1343" i="3"/>
  <c r="G1342" i="3" a="1"/>
  <c r="G1342" i="3" s="1"/>
  <c r="F1342" i="3" a="1"/>
  <c r="F1342" i="3" s="1"/>
  <c r="T1342" i="3" s="1"/>
  <c r="Q1342" i="3"/>
  <c r="N1342" i="3"/>
  <c r="P1342" i="3" l="1" a="1"/>
  <c r="P1342" i="3" s="1"/>
  <c r="O1343" i="3"/>
  <c r="I1343" i="3" a="1"/>
  <c r="I1343" i="3" s="1"/>
  <c r="Q1343" i="3"/>
  <c r="F1343" i="3" a="1"/>
  <c r="F1343" i="3" s="1"/>
  <c r="U1343" i="3" s="1"/>
  <c r="J1343" i="3"/>
  <c r="E1343" i="3"/>
  <c r="G1343" i="3" a="1"/>
  <c r="G1343" i="3" s="1"/>
  <c r="C1343" i="3"/>
  <c r="S1343" i="3"/>
  <c r="W1343" i="3"/>
  <c r="X1343" i="3"/>
  <c r="H1343" i="3"/>
  <c r="V1343" i="3"/>
  <c r="B1344" i="3"/>
  <c r="D1343" i="3"/>
  <c r="U1342" i="3"/>
  <c r="T1343" i="3" l="1"/>
  <c r="O1344" i="3"/>
  <c r="G1344" i="3" a="1"/>
  <c r="G1344" i="3" s="1"/>
  <c r="B1345" i="3"/>
  <c r="I1344" i="3" a="1"/>
  <c r="I1344" i="3" s="1"/>
  <c r="T1344" i="3"/>
  <c r="S1344" i="3"/>
  <c r="X1344" i="3"/>
  <c r="E1344" i="3"/>
  <c r="D1344" i="3"/>
  <c r="W1344" i="3"/>
  <c r="H1344" i="3"/>
  <c r="C1344" i="3"/>
  <c r="V1344" i="3"/>
  <c r="F1344" i="3" a="1"/>
  <c r="F1344" i="3" s="1"/>
  <c r="U1344" i="3" s="1"/>
  <c r="J1344" i="3"/>
  <c r="N1344" i="3"/>
  <c r="R1343" i="3"/>
  <c r="N1343" i="3"/>
  <c r="P1343" i="3" a="1"/>
  <c r="P1343" i="3" s="1"/>
  <c r="O1345" i="3" l="1"/>
  <c r="X1345" i="3"/>
  <c r="S1345" i="3"/>
  <c r="I1345" i="3" a="1"/>
  <c r="I1345" i="3" s="1"/>
  <c r="C1345" i="3"/>
  <c r="E1345" i="3"/>
  <c r="V1345" i="3"/>
  <c r="G1345" i="3" a="1"/>
  <c r="G1345" i="3" s="1"/>
  <c r="D1345" i="3"/>
  <c r="F1345" i="3" a="1"/>
  <c r="F1345" i="3" s="1"/>
  <c r="T1345" i="3" s="1"/>
  <c r="W1345" i="3"/>
  <c r="J1345" i="3"/>
  <c r="H1345" i="3"/>
  <c r="B1346" i="3"/>
  <c r="R1345" i="3" s="1"/>
  <c r="R1344" i="3"/>
  <c r="P1344" i="3" a="1"/>
  <c r="P1344" i="3" s="1"/>
  <c r="Q1344" i="3"/>
  <c r="N1345" i="3" l="1"/>
  <c r="Q1345" i="3"/>
  <c r="U1345" i="3"/>
  <c r="O1346" i="3"/>
  <c r="R1346" i="3"/>
  <c r="E1346" i="3"/>
  <c r="V1346" i="3"/>
  <c r="B1347" i="3"/>
  <c r="D1346" i="3"/>
  <c r="G1346" i="3" a="1"/>
  <c r="G1346" i="3" s="1"/>
  <c r="X1346" i="3"/>
  <c r="W1346" i="3"/>
  <c r="J1346" i="3"/>
  <c r="I1346" i="3" a="1"/>
  <c r="I1346" i="3" s="1"/>
  <c r="H1346" i="3"/>
  <c r="S1346" i="3"/>
  <c r="C1346" i="3"/>
  <c r="F1346" i="3" a="1"/>
  <c r="F1346" i="3" s="1"/>
  <c r="T1346" i="3" s="1"/>
  <c r="Q1346" i="3"/>
  <c r="P1345" i="3" a="1"/>
  <c r="P1345" i="3" s="1"/>
  <c r="P1346" i="3" l="1" a="1"/>
  <c r="P1346" i="3" s="1"/>
  <c r="U1346" i="3"/>
  <c r="N1346" i="3"/>
  <c r="O1347" i="3"/>
  <c r="R1347" i="3"/>
  <c r="H1347" i="3"/>
  <c r="J1347" i="3"/>
  <c r="B1348" i="3"/>
  <c r="X1347" i="3"/>
  <c r="D1347" i="3"/>
  <c r="V1347" i="3"/>
  <c r="E1347" i="3"/>
  <c r="G1347" i="3" a="1"/>
  <c r="G1347" i="3" s="1"/>
  <c r="S1347" i="3"/>
  <c r="C1347" i="3"/>
  <c r="F1347" i="3" a="1"/>
  <c r="F1347" i="3" s="1"/>
  <c r="U1347" i="3" s="1"/>
  <c r="T1347" i="3"/>
  <c r="I1347" i="3" a="1"/>
  <c r="I1347" i="3" s="1"/>
  <c r="W1347" i="3"/>
  <c r="N1347" i="3"/>
  <c r="Q1347" i="3" l="1"/>
  <c r="P1347" i="3" a="1"/>
  <c r="P1347" i="3" s="1"/>
  <c r="O1348" i="3"/>
  <c r="I1348" i="3" a="1"/>
  <c r="I1348" i="3" s="1"/>
  <c r="J1348" i="3"/>
  <c r="H1348" i="3"/>
  <c r="X1348" i="3"/>
  <c r="V1348" i="3"/>
  <c r="F1348" i="3" a="1"/>
  <c r="F1348" i="3" s="1"/>
  <c r="N1348" i="3" s="1"/>
  <c r="C1348" i="3"/>
  <c r="U1348" i="3"/>
  <c r="G1348" i="3" a="1"/>
  <c r="G1348" i="3" s="1"/>
  <c r="E1348" i="3"/>
  <c r="W1348" i="3"/>
  <c r="B1349" i="3"/>
  <c r="R1348" i="3" s="1"/>
  <c r="T1348" i="3"/>
  <c r="Q1348" i="3"/>
  <c r="D1348" i="3"/>
  <c r="S1348" i="3"/>
  <c r="O1349" i="3" l="1"/>
  <c r="X1349" i="3"/>
  <c r="C1349" i="3"/>
  <c r="G1349" i="3" a="1"/>
  <c r="G1349" i="3" s="1"/>
  <c r="D1349" i="3"/>
  <c r="S1349" i="3"/>
  <c r="I1349" i="3" a="1"/>
  <c r="I1349" i="3" s="1"/>
  <c r="F1349" i="3" a="1"/>
  <c r="F1349" i="3" s="1"/>
  <c r="T1349" i="3" s="1"/>
  <c r="W1349" i="3"/>
  <c r="H1349" i="3"/>
  <c r="J1349" i="3"/>
  <c r="E1349" i="3"/>
  <c r="B1350" i="3"/>
  <c r="R1349" i="3" s="1"/>
  <c r="V1349" i="3"/>
  <c r="Q1349" i="3"/>
  <c r="P1348" i="3" a="1"/>
  <c r="P1348" i="3" s="1"/>
  <c r="U1349" i="3" l="1"/>
  <c r="N1349" i="3"/>
  <c r="O1350" i="3"/>
  <c r="C1350" i="3"/>
  <c r="F1350" i="3" a="1"/>
  <c r="F1350" i="3" s="1"/>
  <c r="T1350" i="3" s="1"/>
  <c r="W1350" i="3"/>
  <c r="J1350" i="3"/>
  <c r="H1350" i="3"/>
  <c r="V1350" i="3"/>
  <c r="B1351" i="3"/>
  <c r="R1350" i="3" s="1"/>
  <c r="X1350" i="3"/>
  <c r="I1350" i="3" a="1"/>
  <c r="I1350" i="3" s="1"/>
  <c r="E1350" i="3"/>
  <c r="G1350" i="3" a="1"/>
  <c r="G1350" i="3" s="1"/>
  <c r="D1350" i="3"/>
  <c r="S1350" i="3"/>
  <c r="P1349" i="3" a="1"/>
  <c r="P1349" i="3" s="1"/>
  <c r="O1351" i="3" l="1"/>
  <c r="H1351" i="3"/>
  <c r="F1351" i="3" a="1"/>
  <c r="F1351" i="3" s="1"/>
  <c r="P1351" i="3" s="1" a="1"/>
  <c r="P1351" i="3" s="1"/>
  <c r="V1351" i="3"/>
  <c r="J1351" i="3"/>
  <c r="Q1351" i="3"/>
  <c r="D1351" i="3"/>
  <c r="E1351" i="3"/>
  <c r="G1351" i="3" a="1"/>
  <c r="G1351" i="3" s="1"/>
  <c r="N1351" i="3"/>
  <c r="C1351" i="3"/>
  <c r="W1351" i="3"/>
  <c r="B1352" i="3"/>
  <c r="R1351" i="3" s="1"/>
  <c r="X1351" i="3"/>
  <c r="I1351" i="3" a="1"/>
  <c r="I1351" i="3" s="1"/>
  <c r="S1351" i="3"/>
  <c r="U1351" i="3"/>
  <c r="Q1350" i="3"/>
  <c r="P1350" i="3" a="1"/>
  <c r="P1350" i="3" s="1"/>
  <c r="N1350" i="3"/>
  <c r="U1350" i="3"/>
  <c r="T1351" i="3" l="1"/>
  <c r="O1352" i="3"/>
  <c r="V1352" i="3"/>
  <c r="G1352" i="3" a="1"/>
  <c r="G1352" i="3" s="1"/>
  <c r="B1353" i="3"/>
  <c r="R1352" i="3" s="1"/>
  <c r="Q1352" i="3"/>
  <c r="X1352" i="3"/>
  <c r="D1352" i="3"/>
  <c r="W1352" i="3"/>
  <c r="E1352" i="3"/>
  <c r="S1352" i="3"/>
  <c r="I1352" i="3" a="1"/>
  <c r="I1352" i="3" s="1"/>
  <c r="F1352" i="3" a="1"/>
  <c r="F1352" i="3" s="1"/>
  <c r="U1352" i="3" s="1"/>
  <c r="J1352" i="3"/>
  <c r="C1352" i="3"/>
  <c r="H1352" i="3"/>
  <c r="N1352" i="3"/>
  <c r="O1353" i="3" l="1"/>
  <c r="B1354" i="3"/>
  <c r="G1353" i="3" a="1"/>
  <c r="G1353" i="3" s="1"/>
  <c r="X1353" i="3"/>
  <c r="E1353" i="3"/>
  <c r="D1353" i="3"/>
  <c r="I1353" i="3" a="1"/>
  <c r="I1353" i="3" s="1"/>
  <c r="C1353" i="3"/>
  <c r="F1353" i="3" a="1"/>
  <c r="F1353" i="3" s="1"/>
  <c r="P1353" i="3" s="1" a="1"/>
  <c r="P1353" i="3" s="1"/>
  <c r="S1353" i="3"/>
  <c r="W1353" i="3"/>
  <c r="J1353" i="3"/>
  <c r="H1353" i="3"/>
  <c r="V1353" i="3"/>
  <c r="T1352" i="3"/>
  <c r="P1352" i="3" a="1"/>
  <c r="P1352" i="3" s="1"/>
  <c r="T1353" i="3" l="1"/>
  <c r="O1354" i="3"/>
  <c r="X1354" i="3"/>
  <c r="T1354" i="3"/>
  <c r="B1355" i="3"/>
  <c r="R1354" i="3" s="1"/>
  <c r="I1354" i="3" a="1"/>
  <c r="I1354" i="3" s="1"/>
  <c r="C1354" i="3"/>
  <c r="S1354" i="3"/>
  <c r="E1354" i="3"/>
  <c r="W1354" i="3"/>
  <c r="G1354" i="3" a="1"/>
  <c r="G1354" i="3" s="1"/>
  <c r="J1354" i="3"/>
  <c r="H1354" i="3"/>
  <c r="F1354" i="3" a="1"/>
  <c r="F1354" i="3" s="1"/>
  <c r="Q1354" i="3" s="1"/>
  <c r="V1354" i="3"/>
  <c r="N1354" i="3"/>
  <c r="D1354" i="3"/>
  <c r="U1354" i="3"/>
  <c r="R1353" i="3"/>
  <c r="N1353" i="3"/>
  <c r="Q1353" i="3"/>
  <c r="U1353" i="3"/>
  <c r="P1354" i="3" l="1" a="1"/>
  <c r="P1354" i="3" s="1"/>
  <c r="O1355" i="3"/>
  <c r="H1355" i="3"/>
  <c r="D1355" i="3"/>
  <c r="X1355" i="3"/>
  <c r="S1355" i="3"/>
  <c r="I1355" i="3" a="1"/>
  <c r="I1355" i="3" s="1"/>
  <c r="G1355" i="3" a="1"/>
  <c r="G1355" i="3" s="1"/>
  <c r="B1356" i="3"/>
  <c r="R1355" i="3" s="1"/>
  <c r="C1355" i="3"/>
  <c r="F1355" i="3" a="1"/>
  <c r="F1355" i="3" s="1"/>
  <c r="U1355" i="3" s="1"/>
  <c r="W1355" i="3"/>
  <c r="J1355" i="3"/>
  <c r="E1355" i="3"/>
  <c r="V1355" i="3"/>
  <c r="T1355" i="3" l="1"/>
  <c r="O1356" i="3"/>
  <c r="V1356" i="3"/>
  <c r="B1357" i="3"/>
  <c r="G1356" i="3" a="1"/>
  <c r="G1356" i="3" s="1"/>
  <c r="Q1356" i="3"/>
  <c r="D1356" i="3"/>
  <c r="F1356" i="3" a="1"/>
  <c r="F1356" i="3" s="1"/>
  <c r="U1356" i="3" s="1"/>
  <c r="S1356" i="3"/>
  <c r="X1356" i="3"/>
  <c r="I1356" i="3" a="1"/>
  <c r="I1356" i="3" s="1"/>
  <c r="C1356" i="3"/>
  <c r="J1356" i="3"/>
  <c r="W1356" i="3"/>
  <c r="H1356" i="3"/>
  <c r="E1356" i="3"/>
  <c r="T1356" i="3"/>
  <c r="N1356" i="3"/>
  <c r="N1355" i="3"/>
  <c r="P1355" i="3" a="1"/>
  <c r="P1355" i="3" s="1"/>
  <c r="Q1355" i="3"/>
  <c r="O1357" i="3" l="1"/>
  <c r="D1357" i="3"/>
  <c r="X1357" i="3"/>
  <c r="C1357" i="3"/>
  <c r="J1357" i="3"/>
  <c r="F1357" i="3" a="1"/>
  <c r="F1357" i="3" s="1"/>
  <c r="T1357" i="3" s="1"/>
  <c r="H1357" i="3"/>
  <c r="E1357" i="3"/>
  <c r="V1357" i="3"/>
  <c r="G1357" i="3" a="1"/>
  <c r="G1357" i="3" s="1"/>
  <c r="S1357" i="3"/>
  <c r="I1357" i="3" a="1"/>
  <c r="I1357" i="3" s="1"/>
  <c r="W1357" i="3"/>
  <c r="B1358" i="3"/>
  <c r="R1357" i="3" s="1"/>
  <c r="Q1357" i="3"/>
  <c r="N1357" i="3"/>
  <c r="U1357" i="3"/>
  <c r="R1356" i="3"/>
  <c r="P1356" i="3" a="1"/>
  <c r="P1356" i="3" s="1"/>
  <c r="O1358" i="3" l="1"/>
  <c r="W1358" i="3"/>
  <c r="J1358" i="3"/>
  <c r="S1358" i="3"/>
  <c r="H1358" i="3"/>
  <c r="X1358" i="3"/>
  <c r="I1358" i="3" a="1"/>
  <c r="I1358" i="3" s="1"/>
  <c r="C1358" i="3"/>
  <c r="E1358" i="3"/>
  <c r="V1358" i="3"/>
  <c r="B1359" i="3"/>
  <c r="G1358" i="3" a="1"/>
  <c r="G1358" i="3" s="1"/>
  <c r="D1358" i="3"/>
  <c r="F1358" i="3" a="1"/>
  <c r="F1358" i="3" s="1"/>
  <c r="U1358" i="3" s="1"/>
  <c r="Q1358" i="3"/>
  <c r="N1358" i="3"/>
  <c r="T1358" i="3"/>
  <c r="P1357" i="3" a="1"/>
  <c r="P1357" i="3" s="1"/>
  <c r="O1359" i="3" l="1"/>
  <c r="X1359" i="3"/>
  <c r="S1359" i="3"/>
  <c r="I1359" i="3" a="1"/>
  <c r="I1359" i="3" s="1"/>
  <c r="F1359" i="3" a="1"/>
  <c r="F1359" i="3" s="1"/>
  <c r="U1359" i="3" s="1"/>
  <c r="B1360" i="3"/>
  <c r="R1359" i="3" s="1"/>
  <c r="E1359" i="3"/>
  <c r="V1359" i="3"/>
  <c r="C1359" i="3"/>
  <c r="H1359" i="3"/>
  <c r="G1359" i="3" a="1"/>
  <c r="G1359" i="3" s="1"/>
  <c r="W1359" i="3"/>
  <c r="J1359" i="3"/>
  <c r="D1359" i="3"/>
  <c r="R1358" i="3"/>
  <c r="P1358" i="3" a="1"/>
  <c r="P1358" i="3" s="1"/>
  <c r="Q1359" i="3" l="1"/>
  <c r="N1359" i="3"/>
  <c r="T1359" i="3"/>
  <c r="O1360" i="3"/>
  <c r="R1360" i="3"/>
  <c r="C1360" i="3"/>
  <c r="V1360" i="3"/>
  <c r="F1360" i="3" a="1"/>
  <c r="F1360" i="3" s="1"/>
  <c r="T1360" i="3" s="1"/>
  <c r="H1360" i="3"/>
  <c r="E1360" i="3"/>
  <c r="B1361" i="3"/>
  <c r="G1360" i="3" a="1"/>
  <c r="G1360" i="3" s="1"/>
  <c r="X1360" i="3"/>
  <c r="J1360" i="3"/>
  <c r="W1360" i="3"/>
  <c r="D1360" i="3"/>
  <c r="I1360" i="3" a="1"/>
  <c r="I1360" i="3" s="1"/>
  <c r="S1360" i="3"/>
  <c r="U1360" i="3"/>
  <c r="Q1360" i="3"/>
  <c r="N1360" i="3"/>
  <c r="P1359" i="3" a="1"/>
  <c r="P1359" i="3" s="1"/>
  <c r="O1361" i="3" l="1"/>
  <c r="X1361" i="3"/>
  <c r="S1361" i="3"/>
  <c r="I1361" i="3" a="1"/>
  <c r="I1361" i="3" s="1"/>
  <c r="W1361" i="3"/>
  <c r="H1361" i="3"/>
  <c r="V1361" i="3"/>
  <c r="B1362" i="3"/>
  <c r="G1361" i="3" a="1"/>
  <c r="G1361" i="3" s="1"/>
  <c r="D1361" i="3"/>
  <c r="E1361" i="3"/>
  <c r="C1361" i="3"/>
  <c r="F1361" i="3" a="1"/>
  <c r="F1361" i="3" s="1"/>
  <c r="N1361" i="3" s="1"/>
  <c r="J1361" i="3"/>
  <c r="U1361" i="3"/>
  <c r="Q1361" i="3"/>
  <c r="T1361" i="3"/>
  <c r="P1360" i="3" a="1"/>
  <c r="P1360" i="3" s="1"/>
  <c r="O1362" i="3" l="1"/>
  <c r="X1362" i="3"/>
  <c r="G1362" i="3" a="1"/>
  <c r="G1362" i="3" s="1"/>
  <c r="F1362" i="3" a="1"/>
  <c r="F1362" i="3" s="1"/>
  <c r="T1362" i="3" s="1"/>
  <c r="I1362" i="3" a="1"/>
  <c r="I1362" i="3" s="1"/>
  <c r="C1362" i="3"/>
  <c r="W1362" i="3"/>
  <c r="E1362" i="3"/>
  <c r="H1362" i="3"/>
  <c r="V1362" i="3"/>
  <c r="S1362" i="3"/>
  <c r="J1362" i="3"/>
  <c r="D1362" i="3"/>
  <c r="B1363" i="3"/>
  <c r="R1361" i="3"/>
  <c r="P1361" i="3" a="1"/>
  <c r="P1361" i="3" s="1"/>
  <c r="Q1362" i="3" l="1"/>
  <c r="U1362" i="3"/>
  <c r="N1362" i="3"/>
  <c r="O1363" i="3"/>
  <c r="G1363" i="3" a="1"/>
  <c r="G1363" i="3" s="1"/>
  <c r="B1364" i="3"/>
  <c r="F1363" i="3" a="1"/>
  <c r="F1363" i="3" s="1"/>
  <c r="U1363" i="3" s="1"/>
  <c r="W1363" i="3"/>
  <c r="D1363" i="3"/>
  <c r="X1363" i="3"/>
  <c r="S1363" i="3"/>
  <c r="I1363" i="3" a="1"/>
  <c r="I1363" i="3" s="1"/>
  <c r="C1363" i="3"/>
  <c r="E1363" i="3"/>
  <c r="J1363" i="3"/>
  <c r="H1363" i="3"/>
  <c r="V1363" i="3"/>
  <c r="N1363" i="3"/>
  <c r="T1363" i="3"/>
  <c r="Q1363" i="3"/>
  <c r="R1362" i="3"/>
  <c r="P1362" i="3" a="1"/>
  <c r="P1362" i="3" s="1"/>
  <c r="O1364" i="3" l="1"/>
  <c r="X1364" i="3"/>
  <c r="F1364" i="3" a="1"/>
  <c r="F1364" i="3" s="1"/>
  <c r="U1364" i="3" s="1"/>
  <c r="J1364" i="3"/>
  <c r="G1364" i="3" a="1"/>
  <c r="G1364" i="3" s="1"/>
  <c r="D1364" i="3"/>
  <c r="I1364" i="3" a="1"/>
  <c r="I1364" i="3" s="1"/>
  <c r="C1364" i="3"/>
  <c r="V1364" i="3"/>
  <c r="S1364" i="3"/>
  <c r="B1365" i="3"/>
  <c r="R1364" i="3" s="1"/>
  <c r="W1364" i="3"/>
  <c r="E1364" i="3"/>
  <c r="H1364" i="3"/>
  <c r="R1363" i="3"/>
  <c r="P1363" i="3" a="1"/>
  <c r="P1363" i="3" s="1"/>
  <c r="Q1364" i="3" l="1"/>
  <c r="T1364" i="3"/>
  <c r="O1365" i="3"/>
  <c r="D1365" i="3"/>
  <c r="W1365" i="3"/>
  <c r="X1365" i="3"/>
  <c r="J1365" i="3"/>
  <c r="H1365" i="3"/>
  <c r="E1365" i="3"/>
  <c r="V1365" i="3"/>
  <c r="B1366" i="3"/>
  <c r="G1365" i="3" a="1"/>
  <c r="G1365" i="3" s="1"/>
  <c r="S1365" i="3"/>
  <c r="I1365" i="3" a="1"/>
  <c r="I1365" i="3" s="1"/>
  <c r="C1365" i="3"/>
  <c r="F1365" i="3" a="1"/>
  <c r="F1365" i="3" s="1"/>
  <c r="T1365" i="3" s="1"/>
  <c r="Q1365" i="3"/>
  <c r="U1365" i="3"/>
  <c r="N1364" i="3"/>
  <c r="P1364" i="3" a="1"/>
  <c r="P1364" i="3" s="1"/>
  <c r="O1366" i="3" l="1"/>
  <c r="R1366" i="3"/>
  <c r="E1366" i="3"/>
  <c r="V1366" i="3"/>
  <c r="X1366" i="3"/>
  <c r="C1366" i="3"/>
  <c r="H1366" i="3"/>
  <c r="B1367" i="3"/>
  <c r="G1366" i="3" a="1"/>
  <c r="G1366" i="3" s="1"/>
  <c r="S1366" i="3"/>
  <c r="D1366" i="3"/>
  <c r="I1366" i="3" a="1"/>
  <c r="I1366" i="3" s="1"/>
  <c r="W1366" i="3"/>
  <c r="F1366" i="3" a="1"/>
  <c r="F1366" i="3" s="1"/>
  <c r="T1366" i="3" s="1"/>
  <c r="J1366" i="3"/>
  <c r="U1366" i="3"/>
  <c r="Q1366" i="3"/>
  <c r="R1365" i="3"/>
  <c r="P1365" i="3" a="1"/>
  <c r="P1365" i="3" s="1"/>
  <c r="N1365" i="3"/>
  <c r="N1366" i="3" l="1"/>
  <c r="O1367" i="3"/>
  <c r="I1367" i="3" a="1"/>
  <c r="I1367" i="3" s="1"/>
  <c r="S1367" i="3"/>
  <c r="C1367" i="3"/>
  <c r="W1367" i="3"/>
  <c r="F1367" i="3" a="1"/>
  <c r="F1367" i="3" s="1"/>
  <c r="U1367" i="3" s="1"/>
  <c r="J1367" i="3"/>
  <c r="V1367" i="3"/>
  <c r="E1367" i="3"/>
  <c r="G1367" i="3" a="1"/>
  <c r="G1367" i="3" s="1"/>
  <c r="H1367" i="3"/>
  <c r="X1367" i="3"/>
  <c r="D1367" i="3"/>
  <c r="B1368" i="3"/>
  <c r="R1367" i="3" s="1"/>
  <c r="T1367" i="3"/>
  <c r="N1367" i="3"/>
  <c r="P1366" i="3" a="1"/>
  <c r="P1366" i="3" s="1"/>
  <c r="O1368" i="3" l="1"/>
  <c r="G1368" i="3" a="1"/>
  <c r="G1368" i="3" s="1"/>
  <c r="B1369" i="3"/>
  <c r="C1368" i="3"/>
  <c r="E1368" i="3"/>
  <c r="H1368" i="3"/>
  <c r="D1368" i="3"/>
  <c r="S1368" i="3"/>
  <c r="X1368" i="3"/>
  <c r="I1368" i="3" a="1"/>
  <c r="I1368" i="3" s="1"/>
  <c r="F1368" i="3" a="1"/>
  <c r="F1368" i="3" s="1"/>
  <c r="U1368" i="3" s="1"/>
  <c r="W1368" i="3"/>
  <c r="J1368" i="3"/>
  <c r="V1368" i="3"/>
  <c r="N1368" i="3"/>
  <c r="P1367" i="3" a="1"/>
  <c r="P1367" i="3" s="1"/>
  <c r="Q1367" i="3"/>
  <c r="O1369" i="3" l="1"/>
  <c r="R1369" i="3"/>
  <c r="D1369" i="3"/>
  <c r="X1369" i="3"/>
  <c r="G1369" i="3" a="1"/>
  <c r="G1369" i="3" s="1"/>
  <c r="H1369" i="3"/>
  <c r="B1370" i="3"/>
  <c r="E1369" i="3"/>
  <c r="S1369" i="3"/>
  <c r="I1369" i="3" a="1"/>
  <c r="I1369" i="3" s="1"/>
  <c r="F1369" i="3" a="1"/>
  <c r="F1369" i="3" s="1"/>
  <c r="T1369" i="3" s="1"/>
  <c r="C1369" i="3"/>
  <c r="J1369" i="3"/>
  <c r="V1369" i="3"/>
  <c r="W1369" i="3"/>
  <c r="R1368" i="3"/>
  <c r="Q1368" i="3"/>
  <c r="T1368" i="3"/>
  <c r="P1368" i="3" a="1"/>
  <c r="P1368" i="3" s="1"/>
  <c r="N1369" i="3" l="1"/>
  <c r="U1369" i="3"/>
  <c r="Q1369" i="3"/>
  <c r="O1370" i="3"/>
  <c r="B1371" i="3"/>
  <c r="G1370" i="3" a="1"/>
  <c r="G1370" i="3" s="1"/>
  <c r="D1370" i="3"/>
  <c r="X1370" i="3"/>
  <c r="I1370" i="3" a="1"/>
  <c r="I1370" i="3" s="1"/>
  <c r="E1370" i="3"/>
  <c r="W1370" i="3"/>
  <c r="F1370" i="3" a="1"/>
  <c r="F1370" i="3" s="1"/>
  <c r="T1370" i="3" s="1"/>
  <c r="J1370" i="3"/>
  <c r="V1370" i="3"/>
  <c r="C1370" i="3"/>
  <c r="S1370" i="3"/>
  <c r="H1370" i="3"/>
  <c r="P1369" i="3" a="1"/>
  <c r="P1369" i="3" s="1"/>
  <c r="O1371" i="3" l="1"/>
  <c r="G1371" i="3" a="1"/>
  <c r="G1371" i="3" s="1"/>
  <c r="D1371" i="3"/>
  <c r="S1371" i="3"/>
  <c r="J1371" i="3"/>
  <c r="X1371" i="3"/>
  <c r="C1371" i="3"/>
  <c r="H1371" i="3"/>
  <c r="B1372" i="3"/>
  <c r="W1371" i="3"/>
  <c r="E1371" i="3"/>
  <c r="V1371" i="3"/>
  <c r="I1371" i="3" a="1"/>
  <c r="I1371" i="3" s="1"/>
  <c r="F1371" i="3" a="1"/>
  <c r="F1371" i="3" s="1"/>
  <c r="P1371" i="3" s="1" a="1"/>
  <c r="P1371" i="3" s="1"/>
  <c r="T1371" i="3"/>
  <c r="Q1371" i="3"/>
  <c r="U1371" i="3"/>
  <c r="N1371" i="3"/>
  <c r="P1370" i="3" a="1"/>
  <c r="P1370" i="3" s="1"/>
  <c r="U1370" i="3"/>
  <c r="R1370" i="3"/>
  <c r="N1370" i="3"/>
  <c r="Q1370" i="3"/>
  <c r="O1372" i="3" l="1"/>
  <c r="S1372" i="3"/>
  <c r="X1372" i="3"/>
  <c r="I1372" i="3" a="1"/>
  <c r="I1372" i="3" s="1"/>
  <c r="F1372" i="3" a="1"/>
  <c r="F1372" i="3" s="1"/>
  <c r="U1372" i="3" s="1"/>
  <c r="C1372" i="3"/>
  <c r="G1372" i="3" a="1"/>
  <c r="G1372" i="3" s="1"/>
  <c r="J1372" i="3"/>
  <c r="W1372" i="3"/>
  <c r="V1372" i="3"/>
  <c r="E1372" i="3"/>
  <c r="H1372" i="3"/>
  <c r="B1373" i="3"/>
  <c r="R1372" i="3" s="1"/>
  <c r="D1372" i="3"/>
  <c r="R1371" i="3"/>
  <c r="T1372" i="3" l="1"/>
  <c r="Q1372" i="3"/>
  <c r="O1373" i="3"/>
  <c r="X1373" i="3"/>
  <c r="E1373" i="3"/>
  <c r="S1373" i="3"/>
  <c r="I1373" i="3" a="1"/>
  <c r="I1373" i="3" s="1"/>
  <c r="C1373" i="3"/>
  <c r="B1374" i="3"/>
  <c r="R1373" i="3" s="1"/>
  <c r="J1373" i="3"/>
  <c r="F1373" i="3" a="1"/>
  <c r="F1373" i="3" s="1"/>
  <c r="T1373" i="3" s="1"/>
  <c r="W1373" i="3"/>
  <c r="V1373" i="3"/>
  <c r="H1373" i="3"/>
  <c r="G1373" i="3" a="1"/>
  <c r="G1373" i="3" s="1"/>
  <c r="D1373" i="3"/>
  <c r="N1372" i="3"/>
  <c r="P1372" i="3" a="1"/>
  <c r="P1372" i="3" s="1"/>
  <c r="U1373" i="3" l="1"/>
  <c r="O1374" i="3"/>
  <c r="X1374" i="3"/>
  <c r="S1374" i="3"/>
  <c r="W1374" i="3"/>
  <c r="I1374" i="3" a="1"/>
  <c r="I1374" i="3" s="1"/>
  <c r="C1374" i="3"/>
  <c r="F1374" i="3" a="1"/>
  <c r="F1374" i="3" s="1"/>
  <c r="U1374" i="3" s="1"/>
  <c r="J1374" i="3"/>
  <c r="G1374" i="3" a="1"/>
  <c r="G1374" i="3" s="1"/>
  <c r="H1374" i="3"/>
  <c r="E1374" i="3"/>
  <c r="V1374" i="3"/>
  <c r="B1375" i="3"/>
  <c r="R1374" i="3" s="1"/>
  <c r="D1374" i="3"/>
  <c r="T1374" i="3"/>
  <c r="N1374" i="3"/>
  <c r="Q1373" i="3"/>
  <c r="P1373" i="3" a="1"/>
  <c r="P1373" i="3" s="1"/>
  <c r="N1373" i="3"/>
  <c r="Q1374" i="3" l="1"/>
  <c r="P1374" i="3" a="1"/>
  <c r="P1374" i="3" s="1"/>
  <c r="P1375" i="3" a="1"/>
  <c r="P1375" i="3" s="1"/>
  <c r="O1375" i="3"/>
  <c r="G1375" i="3" a="1"/>
  <c r="G1375" i="3" s="1"/>
  <c r="B1376" i="3"/>
  <c r="W1375" i="3"/>
  <c r="V1375" i="3"/>
  <c r="E1375" i="3"/>
  <c r="X1375" i="3"/>
  <c r="Q1375" i="3"/>
  <c r="S1375" i="3"/>
  <c r="I1375" i="3" a="1"/>
  <c r="I1375" i="3" s="1"/>
  <c r="F1375" i="3" a="1"/>
  <c r="F1375" i="3" s="1"/>
  <c r="U1375" i="3" s="1"/>
  <c r="C1375" i="3"/>
  <c r="H1375" i="3"/>
  <c r="J1375" i="3"/>
  <c r="N1375" i="3"/>
  <c r="D1375" i="3"/>
  <c r="T1375" i="3"/>
  <c r="O1376" i="3" l="1"/>
  <c r="G1376" i="3" a="1"/>
  <c r="G1376" i="3" s="1"/>
  <c r="B1377" i="3"/>
  <c r="T1376" i="3"/>
  <c r="Q1376" i="3"/>
  <c r="S1376" i="3"/>
  <c r="I1376" i="3" a="1"/>
  <c r="I1376" i="3" s="1"/>
  <c r="F1376" i="3" a="1"/>
  <c r="F1376" i="3" s="1"/>
  <c r="U1376" i="3" s="1"/>
  <c r="E1376" i="3"/>
  <c r="D1376" i="3"/>
  <c r="C1376" i="3"/>
  <c r="X1376" i="3"/>
  <c r="W1376" i="3"/>
  <c r="H1376" i="3"/>
  <c r="J1376" i="3"/>
  <c r="V1376" i="3"/>
  <c r="N1376" i="3"/>
  <c r="R1375" i="3"/>
  <c r="O1377" i="3" l="1"/>
  <c r="S1377" i="3"/>
  <c r="I1377" i="3" a="1"/>
  <c r="I1377" i="3" s="1"/>
  <c r="C1377" i="3"/>
  <c r="F1377" i="3" a="1"/>
  <c r="F1377" i="3" s="1"/>
  <c r="T1377" i="3" s="1"/>
  <c r="J1377" i="3"/>
  <c r="H1377" i="3"/>
  <c r="B1378" i="3"/>
  <c r="D1377" i="3"/>
  <c r="W1377" i="3"/>
  <c r="G1377" i="3" a="1"/>
  <c r="G1377" i="3" s="1"/>
  <c r="E1377" i="3"/>
  <c r="V1377" i="3"/>
  <c r="X1377" i="3"/>
  <c r="R1376" i="3"/>
  <c r="P1376" i="3" a="1"/>
  <c r="P1376" i="3" s="1"/>
  <c r="U1377" i="3" l="1"/>
  <c r="O1378" i="3"/>
  <c r="W1378" i="3"/>
  <c r="J1378" i="3"/>
  <c r="H1378" i="3"/>
  <c r="F1378" i="3" a="1"/>
  <c r="F1378" i="3" s="1"/>
  <c r="P1378" i="3" s="1" a="1"/>
  <c r="P1378" i="3" s="1"/>
  <c r="E1378" i="3"/>
  <c r="V1378" i="3"/>
  <c r="X1378" i="3"/>
  <c r="T1378" i="3"/>
  <c r="I1378" i="3" a="1"/>
  <c r="I1378" i="3" s="1"/>
  <c r="B1379" i="3"/>
  <c r="N1378" i="3"/>
  <c r="D1378" i="3"/>
  <c r="G1378" i="3" a="1"/>
  <c r="G1378" i="3" s="1"/>
  <c r="C1378" i="3"/>
  <c r="S1378" i="3"/>
  <c r="U1378" i="3"/>
  <c r="Q1378" i="3"/>
  <c r="R1377" i="3"/>
  <c r="N1377" i="3"/>
  <c r="Q1377" i="3"/>
  <c r="P1377" i="3" a="1"/>
  <c r="P1377" i="3" s="1"/>
  <c r="O1379" i="3" l="1"/>
  <c r="V1379" i="3"/>
  <c r="E1379" i="3"/>
  <c r="G1379" i="3" a="1"/>
  <c r="G1379" i="3" s="1"/>
  <c r="B1380" i="3"/>
  <c r="Q1379" i="3"/>
  <c r="I1379" i="3" a="1"/>
  <c r="I1379" i="3" s="1"/>
  <c r="W1379" i="3"/>
  <c r="F1379" i="3" a="1"/>
  <c r="F1379" i="3" s="1"/>
  <c r="U1379" i="3" s="1"/>
  <c r="J1379" i="3"/>
  <c r="X1379" i="3"/>
  <c r="D1379" i="3"/>
  <c r="S1379" i="3"/>
  <c r="C1379" i="3"/>
  <c r="H1379" i="3"/>
  <c r="R1378" i="3"/>
  <c r="O1380" i="3" l="1"/>
  <c r="I1380" i="3" a="1"/>
  <c r="I1380" i="3" s="1"/>
  <c r="F1380" i="3" a="1"/>
  <c r="F1380" i="3" s="1"/>
  <c r="U1380" i="3" s="1"/>
  <c r="C1380" i="3"/>
  <c r="J1380" i="3"/>
  <c r="G1380" i="3" a="1"/>
  <c r="G1380" i="3" s="1"/>
  <c r="B1381" i="3"/>
  <c r="R1380" i="3" s="1"/>
  <c r="H1380" i="3"/>
  <c r="E1380" i="3"/>
  <c r="W1380" i="3"/>
  <c r="V1380" i="3"/>
  <c r="Q1380" i="3"/>
  <c r="D1380" i="3"/>
  <c r="S1380" i="3"/>
  <c r="X1380" i="3"/>
  <c r="N1379" i="3"/>
  <c r="R1379" i="3"/>
  <c r="T1379" i="3"/>
  <c r="P1379" i="3" a="1"/>
  <c r="P1379" i="3" s="1"/>
  <c r="N1380" i="3" l="1"/>
  <c r="T1380" i="3"/>
  <c r="O1381" i="3"/>
  <c r="C1381" i="3"/>
  <c r="F1381" i="3" a="1"/>
  <c r="F1381" i="3" s="1"/>
  <c r="T1381" i="3" s="1"/>
  <c r="W1381" i="3"/>
  <c r="H1381" i="3"/>
  <c r="S1381" i="3"/>
  <c r="J1381" i="3"/>
  <c r="E1381" i="3"/>
  <c r="V1381" i="3"/>
  <c r="D1381" i="3"/>
  <c r="G1381" i="3" a="1"/>
  <c r="G1381" i="3" s="1"/>
  <c r="X1381" i="3"/>
  <c r="I1381" i="3" a="1"/>
  <c r="I1381" i="3" s="1"/>
  <c r="B1382" i="3"/>
  <c r="R1381" i="3" s="1"/>
  <c r="P1380" i="3" a="1"/>
  <c r="P1380" i="3" s="1"/>
  <c r="Q1381" i="3" l="1"/>
  <c r="O1382" i="3"/>
  <c r="I1382" i="3" a="1"/>
  <c r="I1382" i="3" s="1"/>
  <c r="C1382" i="3"/>
  <c r="F1382" i="3" a="1"/>
  <c r="F1382" i="3" s="1"/>
  <c r="N1382" i="3" s="1"/>
  <c r="W1382" i="3"/>
  <c r="G1382" i="3" a="1"/>
  <c r="G1382" i="3" s="1"/>
  <c r="D1382" i="3"/>
  <c r="J1382" i="3"/>
  <c r="H1382" i="3"/>
  <c r="E1382" i="3"/>
  <c r="S1382" i="3"/>
  <c r="V1382" i="3"/>
  <c r="B1383" i="3"/>
  <c r="R1382" i="3" s="1"/>
  <c r="X1382" i="3"/>
  <c r="P1381" i="3" a="1"/>
  <c r="P1381" i="3" s="1"/>
  <c r="N1381" i="3"/>
  <c r="U1381" i="3"/>
  <c r="T1382" i="3" l="1"/>
  <c r="U1382" i="3"/>
  <c r="Q1382" i="3"/>
  <c r="O1383" i="3"/>
  <c r="G1383" i="3" a="1"/>
  <c r="G1383" i="3" s="1"/>
  <c r="D1383" i="3"/>
  <c r="W1383" i="3"/>
  <c r="J1383" i="3"/>
  <c r="X1383" i="3"/>
  <c r="S1383" i="3"/>
  <c r="I1383" i="3" a="1"/>
  <c r="I1383" i="3" s="1"/>
  <c r="C1383" i="3"/>
  <c r="E1383" i="3"/>
  <c r="F1383" i="3" a="1"/>
  <c r="F1383" i="3" s="1"/>
  <c r="U1383" i="3" s="1"/>
  <c r="H1383" i="3"/>
  <c r="B1384" i="3"/>
  <c r="R1383" i="3" s="1"/>
  <c r="V1383" i="3"/>
  <c r="T1383" i="3"/>
  <c r="N1383" i="3"/>
  <c r="Q1383" i="3"/>
  <c r="P1382" i="3" a="1"/>
  <c r="P1382" i="3" s="1"/>
  <c r="O1384" i="3" l="1"/>
  <c r="J1384" i="3"/>
  <c r="H1384" i="3"/>
  <c r="N1384" i="3"/>
  <c r="B1385" i="3"/>
  <c r="R1384" i="3" s="1"/>
  <c r="G1384" i="3" a="1"/>
  <c r="G1384" i="3" s="1"/>
  <c r="D1384" i="3"/>
  <c r="S1384" i="3"/>
  <c r="C1384" i="3"/>
  <c r="V1384" i="3"/>
  <c r="E1384" i="3"/>
  <c r="X1384" i="3"/>
  <c r="W1384" i="3"/>
  <c r="I1384" i="3" a="1"/>
  <c r="I1384" i="3" s="1"/>
  <c r="F1384" i="3" a="1"/>
  <c r="F1384" i="3" s="1"/>
  <c r="T1384" i="3" s="1"/>
  <c r="Q1384" i="3"/>
  <c r="P1383" i="3" a="1"/>
  <c r="P1383" i="3" s="1"/>
  <c r="U1384" i="3" l="1"/>
  <c r="O1385" i="3"/>
  <c r="C1385" i="3"/>
  <c r="F1385" i="3" a="1"/>
  <c r="F1385" i="3" s="1"/>
  <c r="T1385" i="3" s="1"/>
  <c r="E1385" i="3"/>
  <c r="X1385" i="3"/>
  <c r="W1385" i="3"/>
  <c r="S1385" i="3"/>
  <c r="J1385" i="3"/>
  <c r="H1385" i="3"/>
  <c r="V1385" i="3"/>
  <c r="B1386" i="3"/>
  <c r="R1385" i="3" s="1"/>
  <c r="D1385" i="3"/>
  <c r="G1385" i="3" a="1"/>
  <c r="G1385" i="3" s="1"/>
  <c r="I1385" i="3" a="1"/>
  <c r="I1385" i="3" s="1"/>
  <c r="P1384" i="3" a="1"/>
  <c r="P1384" i="3" s="1"/>
  <c r="N1385" i="3" l="1"/>
  <c r="Q1385" i="3"/>
  <c r="U1385" i="3"/>
  <c r="P1386" i="3" a="1"/>
  <c r="P1386" i="3" s="1"/>
  <c r="O1386" i="3"/>
  <c r="I1386" i="3" a="1"/>
  <c r="I1386" i="3" s="1"/>
  <c r="T1386" i="3"/>
  <c r="C1386" i="3"/>
  <c r="S1386" i="3"/>
  <c r="V1386" i="3"/>
  <c r="J1386" i="3"/>
  <c r="W1386" i="3"/>
  <c r="E1386" i="3"/>
  <c r="H1386" i="3"/>
  <c r="F1386" i="3" a="1"/>
  <c r="F1386" i="3" s="1"/>
  <c r="N1386" i="3"/>
  <c r="X1386" i="3"/>
  <c r="B1387" i="3"/>
  <c r="R1386" i="3" s="1"/>
  <c r="Q1386" i="3"/>
  <c r="G1386" i="3" a="1"/>
  <c r="G1386" i="3" s="1"/>
  <c r="U1386" i="3"/>
  <c r="D1386" i="3"/>
  <c r="P1385" i="3" a="1"/>
  <c r="P1385" i="3" s="1"/>
  <c r="O1387" i="3" l="1"/>
  <c r="V1387" i="3"/>
  <c r="D1387" i="3"/>
  <c r="F1387" i="3" a="1"/>
  <c r="F1387" i="3" s="1"/>
  <c r="U1387" i="3" s="1"/>
  <c r="E1387" i="3"/>
  <c r="G1387" i="3" a="1"/>
  <c r="G1387" i="3" s="1"/>
  <c r="B1388" i="3"/>
  <c r="R1387" i="3" s="1"/>
  <c r="S1387" i="3"/>
  <c r="J1387" i="3"/>
  <c r="H1387" i="3"/>
  <c r="X1387" i="3"/>
  <c r="I1387" i="3" a="1"/>
  <c r="I1387" i="3" s="1"/>
  <c r="C1387" i="3"/>
  <c r="W1387" i="3"/>
  <c r="N1387" i="3" l="1"/>
  <c r="Q1387" i="3"/>
  <c r="T1387" i="3"/>
  <c r="O1388" i="3"/>
  <c r="Q1388" i="3"/>
  <c r="D1388" i="3"/>
  <c r="S1388" i="3"/>
  <c r="X1388" i="3"/>
  <c r="F1388" i="3" a="1"/>
  <c r="F1388" i="3" s="1"/>
  <c r="U1388" i="3" s="1"/>
  <c r="E1388" i="3"/>
  <c r="G1388" i="3" a="1"/>
  <c r="G1388" i="3" s="1"/>
  <c r="I1388" i="3" a="1"/>
  <c r="I1388" i="3" s="1"/>
  <c r="C1388" i="3"/>
  <c r="W1388" i="3"/>
  <c r="B1389" i="3"/>
  <c r="R1388" i="3" s="1"/>
  <c r="J1388" i="3"/>
  <c r="V1388" i="3"/>
  <c r="H1388" i="3"/>
  <c r="N1388" i="3"/>
  <c r="P1387" i="3" a="1"/>
  <c r="P1387" i="3" s="1"/>
  <c r="T1388" i="3" l="1"/>
  <c r="O1389" i="3"/>
  <c r="B1390" i="3"/>
  <c r="G1389" i="3" a="1"/>
  <c r="G1389" i="3" s="1"/>
  <c r="D1389" i="3"/>
  <c r="F1389" i="3" a="1"/>
  <c r="F1389" i="3" s="1"/>
  <c r="T1389" i="3" s="1"/>
  <c r="X1389" i="3"/>
  <c r="S1389" i="3"/>
  <c r="I1389" i="3" a="1"/>
  <c r="I1389" i="3" s="1"/>
  <c r="C1389" i="3"/>
  <c r="W1389" i="3"/>
  <c r="H1389" i="3"/>
  <c r="E1389" i="3"/>
  <c r="V1389" i="3"/>
  <c r="J1389" i="3"/>
  <c r="P1388" i="3" a="1"/>
  <c r="P1388" i="3" s="1"/>
  <c r="Q1389" i="3" l="1"/>
  <c r="O1390" i="3"/>
  <c r="I1390" i="3" a="1"/>
  <c r="I1390" i="3" s="1"/>
  <c r="S1390" i="3"/>
  <c r="C1390" i="3"/>
  <c r="W1390" i="3"/>
  <c r="F1390" i="3" a="1"/>
  <c r="F1390" i="3" s="1"/>
  <c r="U1390" i="3" s="1"/>
  <c r="J1390" i="3"/>
  <c r="H1390" i="3"/>
  <c r="E1390" i="3"/>
  <c r="V1390" i="3"/>
  <c r="B1391" i="3"/>
  <c r="G1390" i="3" a="1"/>
  <c r="G1390" i="3" s="1"/>
  <c r="D1390" i="3"/>
  <c r="X1390" i="3"/>
  <c r="T1390" i="3"/>
  <c r="Q1390" i="3"/>
  <c r="N1390" i="3"/>
  <c r="U1389" i="3"/>
  <c r="N1389" i="3"/>
  <c r="R1389" i="3"/>
  <c r="P1389" i="3" a="1"/>
  <c r="P1389" i="3" s="1"/>
  <c r="O1391" i="3" l="1"/>
  <c r="X1391" i="3"/>
  <c r="S1391" i="3"/>
  <c r="V1391" i="3"/>
  <c r="B1392" i="3"/>
  <c r="D1391" i="3"/>
  <c r="I1391" i="3" a="1"/>
  <c r="I1391" i="3" s="1"/>
  <c r="H1391" i="3"/>
  <c r="C1391" i="3"/>
  <c r="F1391" i="3" a="1"/>
  <c r="F1391" i="3" s="1"/>
  <c r="U1391" i="3" s="1"/>
  <c r="J1391" i="3"/>
  <c r="E1391" i="3"/>
  <c r="W1391" i="3"/>
  <c r="G1391" i="3" a="1"/>
  <c r="G1391" i="3" s="1"/>
  <c r="R1390" i="3"/>
  <c r="P1390" i="3" a="1"/>
  <c r="P1390" i="3" s="1"/>
  <c r="Q1391" i="3" l="1"/>
  <c r="N1391" i="3"/>
  <c r="T1391" i="3"/>
  <c r="O1392" i="3"/>
  <c r="F1392" i="3" a="1"/>
  <c r="F1392" i="3" s="1"/>
  <c r="T1392" i="3" s="1"/>
  <c r="H1392" i="3"/>
  <c r="J1392" i="3"/>
  <c r="W1392" i="3"/>
  <c r="S1392" i="3"/>
  <c r="E1392" i="3"/>
  <c r="B1393" i="3"/>
  <c r="R1392" i="3" s="1"/>
  <c r="X1392" i="3"/>
  <c r="V1392" i="3"/>
  <c r="G1392" i="3" a="1"/>
  <c r="G1392" i="3" s="1"/>
  <c r="D1392" i="3"/>
  <c r="I1392" i="3" a="1"/>
  <c r="I1392" i="3" s="1"/>
  <c r="C1392" i="3"/>
  <c r="R1391" i="3"/>
  <c r="P1391" i="3" a="1"/>
  <c r="P1391" i="3" s="1"/>
  <c r="O1393" i="3" l="1"/>
  <c r="B1394" i="3"/>
  <c r="V1393" i="3"/>
  <c r="U1393" i="3"/>
  <c r="X1393" i="3"/>
  <c r="W1393" i="3"/>
  <c r="H1393" i="3"/>
  <c r="D1393" i="3"/>
  <c r="F1393" i="3" a="1"/>
  <c r="F1393" i="3" s="1"/>
  <c r="P1393" i="3" s="1" a="1"/>
  <c r="P1393" i="3" s="1"/>
  <c r="S1393" i="3"/>
  <c r="G1393" i="3" a="1"/>
  <c r="G1393" i="3" s="1"/>
  <c r="I1393" i="3" a="1"/>
  <c r="I1393" i="3" s="1"/>
  <c r="C1393" i="3"/>
  <c r="J1393" i="3"/>
  <c r="E1393" i="3"/>
  <c r="P1392" i="3" a="1"/>
  <c r="P1392" i="3" s="1"/>
  <c r="N1392" i="3"/>
  <c r="U1392" i="3"/>
  <c r="Q1392" i="3"/>
  <c r="T1393" i="3" l="1"/>
  <c r="Q1393" i="3"/>
  <c r="O1394" i="3"/>
  <c r="E1394" i="3"/>
  <c r="V1394" i="3"/>
  <c r="S1394" i="3"/>
  <c r="I1394" i="3" a="1"/>
  <c r="I1394" i="3" s="1"/>
  <c r="W1394" i="3"/>
  <c r="H1394" i="3"/>
  <c r="B1395" i="3"/>
  <c r="R1394" i="3" s="1"/>
  <c r="G1394" i="3" a="1"/>
  <c r="G1394" i="3" s="1"/>
  <c r="D1394" i="3"/>
  <c r="C1394" i="3"/>
  <c r="F1394" i="3" a="1"/>
  <c r="F1394" i="3" s="1"/>
  <c r="T1394" i="3" s="1"/>
  <c r="X1394" i="3"/>
  <c r="J1394" i="3"/>
  <c r="Q1394" i="3"/>
  <c r="U1394" i="3"/>
  <c r="N1394" i="3"/>
  <c r="R1393" i="3"/>
  <c r="N1393" i="3"/>
  <c r="O1395" i="3" l="1"/>
  <c r="W1395" i="3"/>
  <c r="J1395" i="3"/>
  <c r="H1395" i="3"/>
  <c r="E1395" i="3"/>
  <c r="D1395" i="3"/>
  <c r="B1396" i="3"/>
  <c r="R1395" i="3" s="1"/>
  <c r="S1395" i="3"/>
  <c r="V1395" i="3"/>
  <c r="X1395" i="3"/>
  <c r="G1395" i="3" a="1"/>
  <c r="G1395" i="3" s="1"/>
  <c r="I1395" i="3" a="1"/>
  <c r="I1395" i="3" s="1"/>
  <c r="F1395" i="3" a="1"/>
  <c r="F1395" i="3" s="1"/>
  <c r="P1395" i="3" s="1" a="1"/>
  <c r="P1395" i="3" s="1"/>
  <c r="C1395" i="3"/>
  <c r="P1394" i="3" a="1"/>
  <c r="P1394" i="3" s="1"/>
  <c r="Q1395" i="3" l="1"/>
  <c r="T1395" i="3"/>
  <c r="N1395" i="3"/>
  <c r="U1395" i="3"/>
  <c r="O1396" i="3"/>
  <c r="R1396" i="3"/>
  <c r="G1396" i="3" a="1"/>
  <c r="G1396" i="3" s="1"/>
  <c r="D1396" i="3"/>
  <c r="B1397" i="3"/>
  <c r="X1396" i="3"/>
  <c r="H1396" i="3"/>
  <c r="S1396" i="3"/>
  <c r="I1396" i="3" a="1"/>
  <c r="I1396" i="3" s="1"/>
  <c r="C1396" i="3"/>
  <c r="W1396" i="3"/>
  <c r="F1396" i="3" a="1"/>
  <c r="F1396" i="3" s="1"/>
  <c r="T1396" i="3" s="1"/>
  <c r="J1396" i="3"/>
  <c r="E1396" i="3"/>
  <c r="V1396" i="3"/>
  <c r="N1396" i="3"/>
  <c r="U1396" i="3"/>
  <c r="P1396" i="3" l="1" a="1"/>
  <c r="P1396" i="3" s="1"/>
  <c r="O1397" i="3"/>
  <c r="E1397" i="3"/>
  <c r="V1397" i="3"/>
  <c r="B1398" i="3"/>
  <c r="G1397" i="3" a="1"/>
  <c r="G1397" i="3" s="1"/>
  <c r="D1397" i="3"/>
  <c r="S1397" i="3"/>
  <c r="I1397" i="3" a="1"/>
  <c r="I1397" i="3" s="1"/>
  <c r="C1397" i="3"/>
  <c r="F1397" i="3" a="1"/>
  <c r="F1397" i="3" s="1"/>
  <c r="U1397" i="3" s="1"/>
  <c r="X1397" i="3"/>
  <c r="W1397" i="3"/>
  <c r="H1397" i="3"/>
  <c r="J1397" i="3"/>
  <c r="Q1396" i="3"/>
  <c r="O1398" i="3" l="1"/>
  <c r="I1398" i="3" a="1"/>
  <c r="I1398" i="3" s="1"/>
  <c r="S1398" i="3"/>
  <c r="C1398" i="3"/>
  <c r="J1398" i="3"/>
  <c r="F1398" i="3" a="1"/>
  <c r="F1398" i="3" s="1"/>
  <c r="U1398" i="3" s="1"/>
  <c r="H1398" i="3"/>
  <c r="X1398" i="3"/>
  <c r="W1398" i="3"/>
  <c r="V1398" i="3"/>
  <c r="G1398" i="3" a="1"/>
  <c r="G1398" i="3" s="1"/>
  <c r="D1398" i="3"/>
  <c r="E1398" i="3"/>
  <c r="B1399" i="3"/>
  <c r="R1398" i="3" s="1"/>
  <c r="Q1398" i="3"/>
  <c r="T1398" i="3"/>
  <c r="N1398" i="3"/>
  <c r="N1397" i="3"/>
  <c r="R1397" i="3"/>
  <c r="T1397" i="3"/>
  <c r="Q1397" i="3"/>
  <c r="P1397" i="3" a="1"/>
  <c r="P1397" i="3" s="1"/>
  <c r="O1399" i="3" l="1"/>
  <c r="G1399" i="3" a="1"/>
  <c r="G1399" i="3" s="1"/>
  <c r="D1399" i="3"/>
  <c r="B1400" i="3"/>
  <c r="R1399" i="3" s="1"/>
  <c r="S1399" i="3"/>
  <c r="I1399" i="3" a="1"/>
  <c r="I1399" i="3" s="1"/>
  <c r="C1399" i="3"/>
  <c r="W1399" i="3"/>
  <c r="X1399" i="3"/>
  <c r="J1399" i="3"/>
  <c r="H1399" i="3"/>
  <c r="F1399" i="3" a="1"/>
  <c r="F1399" i="3" s="1"/>
  <c r="U1399" i="3" s="1"/>
  <c r="E1399" i="3"/>
  <c r="V1399" i="3"/>
  <c r="P1398" i="3" a="1"/>
  <c r="P1398" i="3" s="1"/>
  <c r="Q1399" i="3" l="1"/>
  <c r="N1399" i="3"/>
  <c r="T1399" i="3"/>
  <c r="O1400" i="3"/>
  <c r="J1400" i="3"/>
  <c r="H1400" i="3"/>
  <c r="V1400" i="3"/>
  <c r="E1400" i="3"/>
  <c r="D1400" i="3"/>
  <c r="I1400" i="3" a="1"/>
  <c r="I1400" i="3" s="1"/>
  <c r="B1401" i="3"/>
  <c r="G1400" i="3" a="1"/>
  <c r="G1400" i="3" s="1"/>
  <c r="C1400" i="3"/>
  <c r="W1400" i="3"/>
  <c r="X1400" i="3"/>
  <c r="S1400" i="3"/>
  <c r="F1400" i="3" a="1"/>
  <c r="F1400" i="3" s="1"/>
  <c r="T1400" i="3" s="1"/>
  <c r="Q1400" i="3"/>
  <c r="U1400" i="3"/>
  <c r="P1399" i="3" a="1"/>
  <c r="P1399" i="3" s="1"/>
  <c r="O1401" i="3" l="1"/>
  <c r="E1401" i="3"/>
  <c r="V1401" i="3"/>
  <c r="B1402" i="3"/>
  <c r="G1401" i="3" a="1"/>
  <c r="G1401" i="3" s="1"/>
  <c r="X1401" i="3"/>
  <c r="S1401" i="3"/>
  <c r="F1401" i="3" a="1"/>
  <c r="F1401" i="3" s="1"/>
  <c r="T1401" i="3" s="1"/>
  <c r="W1401" i="3"/>
  <c r="J1401" i="3"/>
  <c r="D1401" i="3"/>
  <c r="C1401" i="3"/>
  <c r="I1401" i="3" a="1"/>
  <c r="I1401" i="3" s="1"/>
  <c r="H1401" i="3"/>
  <c r="N1401" i="3"/>
  <c r="Q1401" i="3"/>
  <c r="U1401" i="3"/>
  <c r="P1400" i="3" a="1"/>
  <c r="P1400" i="3" s="1"/>
  <c r="R1400" i="3"/>
  <c r="N1400" i="3"/>
  <c r="O1402" i="3" l="1"/>
  <c r="D1402" i="3"/>
  <c r="X1402" i="3"/>
  <c r="H1402" i="3"/>
  <c r="G1402" i="3" a="1"/>
  <c r="G1402" i="3" s="1"/>
  <c r="B1403" i="3"/>
  <c r="I1402" i="3" a="1"/>
  <c r="I1402" i="3" s="1"/>
  <c r="C1402" i="3"/>
  <c r="F1402" i="3" a="1"/>
  <c r="F1402" i="3" s="1"/>
  <c r="Q1402" i="3" s="1"/>
  <c r="W1402" i="3"/>
  <c r="J1402" i="3"/>
  <c r="S1402" i="3"/>
  <c r="E1402" i="3"/>
  <c r="V1402" i="3"/>
  <c r="R1401" i="3"/>
  <c r="P1401" i="3" a="1"/>
  <c r="P1401" i="3" s="1"/>
  <c r="T1402" i="3" l="1"/>
  <c r="O1403" i="3"/>
  <c r="W1403" i="3"/>
  <c r="H1403" i="3"/>
  <c r="X1403" i="3"/>
  <c r="S1403" i="3"/>
  <c r="D1403" i="3"/>
  <c r="I1403" i="3" a="1"/>
  <c r="I1403" i="3" s="1"/>
  <c r="C1403" i="3"/>
  <c r="F1403" i="3" a="1"/>
  <c r="F1403" i="3" s="1"/>
  <c r="U1403" i="3" s="1"/>
  <c r="E1403" i="3"/>
  <c r="J1403" i="3"/>
  <c r="V1403" i="3"/>
  <c r="B1404" i="3"/>
  <c r="R1403" i="3" s="1"/>
  <c r="G1403" i="3" a="1"/>
  <c r="G1403" i="3" s="1"/>
  <c r="R1402" i="3"/>
  <c r="U1402" i="3"/>
  <c r="N1402" i="3"/>
  <c r="P1402" i="3" a="1"/>
  <c r="P1402" i="3" s="1"/>
  <c r="N1403" i="3" l="1"/>
  <c r="T1403" i="3"/>
  <c r="O1404" i="3"/>
  <c r="R1404" i="3"/>
  <c r="E1404" i="3"/>
  <c r="V1404" i="3"/>
  <c r="B1405" i="3"/>
  <c r="W1404" i="3"/>
  <c r="H1404" i="3"/>
  <c r="G1404" i="3" a="1"/>
  <c r="G1404" i="3" s="1"/>
  <c r="D1404" i="3"/>
  <c r="X1404" i="3"/>
  <c r="C1404" i="3"/>
  <c r="F1404" i="3" a="1"/>
  <c r="F1404" i="3" s="1"/>
  <c r="T1404" i="3" s="1"/>
  <c r="J1404" i="3"/>
  <c r="S1404" i="3"/>
  <c r="I1404" i="3" a="1"/>
  <c r="I1404" i="3" s="1"/>
  <c r="U1404" i="3"/>
  <c r="Q1404" i="3"/>
  <c r="N1404" i="3"/>
  <c r="P1403" i="3" a="1"/>
  <c r="P1403" i="3" s="1"/>
  <c r="Q1403" i="3"/>
  <c r="P1404" i="3" l="1" a="1"/>
  <c r="P1404" i="3" s="1"/>
  <c r="O1405" i="3"/>
  <c r="F1405" i="3" a="1"/>
  <c r="F1405" i="3" s="1"/>
  <c r="N1405" i="3" s="1"/>
  <c r="C1405" i="3"/>
  <c r="E1405" i="3"/>
  <c r="B1406" i="3"/>
  <c r="R1405" i="3" s="1"/>
  <c r="V1405" i="3"/>
  <c r="J1405" i="3"/>
  <c r="W1405" i="3"/>
  <c r="H1405" i="3"/>
  <c r="D1405" i="3"/>
  <c r="S1405" i="3"/>
  <c r="G1405" i="3" a="1"/>
  <c r="G1405" i="3" s="1"/>
  <c r="I1405" i="3" a="1"/>
  <c r="I1405" i="3" s="1"/>
  <c r="X1405" i="3"/>
  <c r="Q1405" i="3" l="1"/>
  <c r="T1405" i="3"/>
  <c r="P1405" i="3" a="1"/>
  <c r="P1405" i="3" s="1"/>
  <c r="P1406" i="3" a="1"/>
  <c r="P1406" i="3" s="1"/>
  <c r="O1406" i="3"/>
  <c r="J1406" i="3"/>
  <c r="H1406" i="3"/>
  <c r="V1406" i="3"/>
  <c r="X1406" i="3"/>
  <c r="E1406" i="3"/>
  <c r="B1407" i="3"/>
  <c r="W1406" i="3"/>
  <c r="S1406" i="3"/>
  <c r="F1406" i="3" a="1"/>
  <c r="F1406" i="3" s="1"/>
  <c r="T1406" i="3" s="1"/>
  <c r="D1406" i="3"/>
  <c r="G1406" i="3" a="1"/>
  <c r="G1406" i="3" s="1"/>
  <c r="C1406" i="3"/>
  <c r="I1406" i="3" a="1"/>
  <c r="I1406" i="3" s="1"/>
  <c r="Q1406" i="3"/>
  <c r="U1406" i="3"/>
  <c r="U1405" i="3"/>
  <c r="O1407" i="3" l="1"/>
  <c r="V1407" i="3"/>
  <c r="E1407" i="3"/>
  <c r="D1407" i="3"/>
  <c r="T1407" i="3"/>
  <c r="X1407" i="3"/>
  <c r="H1407" i="3"/>
  <c r="G1407" i="3" a="1"/>
  <c r="G1407" i="3" s="1"/>
  <c r="B1408" i="3"/>
  <c r="I1407" i="3" a="1"/>
  <c r="I1407" i="3" s="1"/>
  <c r="C1407" i="3"/>
  <c r="W1407" i="3"/>
  <c r="S1407" i="3"/>
  <c r="F1407" i="3" a="1"/>
  <c r="F1407" i="3" s="1"/>
  <c r="U1407" i="3" s="1"/>
  <c r="J1407" i="3"/>
  <c r="N1407" i="3"/>
  <c r="R1406" i="3"/>
  <c r="N1406" i="3"/>
  <c r="O1408" i="3" l="1"/>
  <c r="C1408" i="3"/>
  <c r="H1408" i="3"/>
  <c r="E1408" i="3"/>
  <c r="G1408" i="3" a="1"/>
  <c r="G1408" i="3" s="1"/>
  <c r="W1408" i="3"/>
  <c r="I1408" i="3" a="1"/>
  <c r="I1408" i="3" s="1"/>
  <c r="B1409" i="3"/>
  <c r="J1408" i="3"/>
  <c r="D1408" i="3"/>
  <c r="S1408" i="3"/>
  <c r="V1408" i="3"/>
  <c r="X1408" i="3"/>
  <c r="F1408" i="3" a="1"/>
  <c r="F1408" i="3" s="1"/>
  <c r="N1408" i="3" s="1"/>
  <c r="Q1408" i="3"/>
  <c r="U1408" i="3"/>
  <c r="R1407" i="3"/>
  <c r="Q1407" i="3"/>
  <c r="P1407" i="3" a="1"/>
  <c r="P1407" i="3" s="1"/>
  <c r="O1409" i="3" l="1"/>
  <c r="X1409" i="3"/>
  <c r="I1409" i="3" a="1"/>
  <c r="I1409" i="3" s="1"/>
  <c r="G1409" i="3" a="1"/>
  <c r="G1409" i="3" s="1"/>
  <c r="V1409" i="3"/>
  <c r="B1410" i="3"/>
  <c r="R1409" i="3" s="1"/>
  <c r="W1409" i="3"/>
  <c r="S1409" i="3"/>
  <c r="F1409" i="3" a="1"/>
  <c r="F1409" i="3" s="1"/>
  <c r="P1409" i="3" s="1" a="1"/>
  <c r="P1409" i="3" s="1"/>
  <c r="D1409" i="3"/>
  <c r="H1409" i="3"/>
  <c r="J1409" i="3"/>
  <c r="C1409" i="3"/>
  <c r="E1409" i="3"/>
  <c r="R1408" i="3"/>
  <c r="T1408" i="3"/>
  <c r="P1408" i="3" a="1"/>
  <c r="P1408" i="3" s="1"/>
  <c r="Q1409" i="3" l="1"/>
  <c r="U1409" i="3"/>
  <c r="N1409" i="3"/>
  <c r="T1409" i="3"/>
  <c r="O1410" i="3"/>
  <c r="R1410" i="3"/>
  <c r="J1410" i="3"/>
  <c r="X1410" i="3"/>
  <c r="I1410" i="3" a="1"/>
  <c r="I1410" i="3" s="1"/>
  <c r="B1411" i="3"/>
  <c r="W1410" i="3"/>
  <c r="H1410" i="3"/>
  <c r="D1410" i="3"/>
  <c r="G1410" i="3" a="1"/>
  <c r="G1410" i="3" s="1"/>
  <c r="C1410" i="3"/>
  <c r="F1410" i="3" a="1"/>
  <c r="F1410" i="3" s="1"/>
  <c r="T1410" i="3" s="1"/>
  <c r="V1410" i="3"/>
  <c r="S1410" i="3"/>
  <c r="E1410" i="3"/>
  <c r="U1410" i="3"/>
  <c r="Q1410" i="3" l="1"/>
  <c r="P1410" i="3" a="1"/>
  <c r="P1410" i="3" s="1"/>
  <c r="O1411" i="3"/>
  <c r="E1411" i="3"/>
  <c r="D1411" i="3"/>
  <c r="T1411" i="3"/>
  <c r="W1411" i="3"/>
  <c r="H1411" i="3"/>
  <c r="C1411" i="3"/>
  <c r="U1411" i="3"/>
  <c r="B1412" i="3"/>
  <c r="S1411" i="3"/>
  <c r="I1411" i="3" a="1"/>
  <c r="I1411" i="3" s="1"/>
  <c r="V1411" i="3"/>
  <c r="X1411" i="3"/>
  <c r="F1411" i="3" a="1"/>
  <c r="F1411" i="3" s="1"/>
  <c r="Q1411" i="3" s="1"/>
  <c r="J1411" i="3"/>
  <c r="G1411" i="3" a="1"/>
  <c r="G1411" i="3" s="1"/>
  <c r="N1410" i="3"/>
  <c r="O1412" i="3" l="1"/>
  <c r="H1412" i="3"/>
  <c r="E1412" i="3"/>
  <c r="S1412" i="3"/>
  <c r="W1412" i="3"/>
  <c r="X1412" i="3"/>
  <c r="D1412" i="3"/>
  <c r="I1412" i="3" a="1"/>
  <c r="I1412" i="3" s="1"/>
  <c r="F1412" i="3" a="1"/>
  <c r="F1412" i="3" s="1"/>
  <c r="U1412" i="3" s="1"/>
  <c r="V1412" i="3"/>
  <c r="B1413" i="3"/>
  <c r="R1412" i="3" s="1"/>
  <c r="C1412" i="3"/>
  <c r="J1412" i="3"/>
  <c r="G1412" i="3" a="1"/>
  <c r="G1412" i="3" s="1"/>
  <c r="R1411" i="3"/>
  <c r="N1411" i="3"/>
  <c r="P1411" i="3" a="1"/>
  <c r="P1411" i="3" s="1"/>
  <c r="T1412" i="3" l="1"/>
  <c r="N1412" i="3"/>
  <c r="O1413" i="3"/>
  <c r="D1413" i="3"/>
  <c r="C1413" i="3"/>
  <c r="V1413" i="3"/>
  <c r="W1413" i="3"/>
  <c r="J1413" i="3"/>
  <c r="X1413" i="3"/>
  <c r="S1413" i="3"/>
  <c r="H1413" i="3"/>
  <c r="I1413" i="3" a="1"/>
  <c r="I1413" i="3" s="1"/>
  <c r="F1413" i="3" a="1"/>
  <c r="F1413" i="3" s="1"/>
  <c r="Q1413" i="3" s="1"/>
  <c r="G1413" i="3" a="1"/>
  <c r="G1413" i="3" s="1"/>
  <c r="B1414" i="3"/>
  <c r="R1413" i="3" s="1"/>
  <c r="E1413" i="3"/>
  <c r="Q1412" i="3"/>
  <c r="P1412" i="3" a="1"/>
  <c r="P1412" i="3" s="1"/>
  <c r="U1413" i="3" l="1"/>
  <c r="N1413" i="3"/>
  <c r="P1413" i="3" a="1"/>
  <c r="P1413" i="3" s="1"/>
  <c r="T1413" i="3"/>
  <c r="P1414" i="3" a="1"/>
  <c r="P1414" i="3" s="1"/>
  <c r="O1414" i="3"/>
  <c r="R1414" i="3"/>
  <c r="W1414" i="3"/>
  <c r="J1414" i="3"/>
  <c r="V1414" i="3"/>
  <c r="E1414" i="3"/>
  <c r="H1414" i="3"/>
  <c r="D1414" i="3"/>
  <c r="I1414" i="3" a="1"/>
  <c r="I1414" i="3" s="1"/>
  <c r="C1414" i="3"/>
  <c r="G1414" i="3" a="1"/>
  <c r="G1414" i="3" s="1"/>
  <c r="F1414" i="3" a="1"/>
  <c r="F1414" i="3" s="1"/>
  <c r="Q1414" i="3" s="1"/>
  <c r="B1415" i="3"/>
  <c r="X1414" i="3"/>
  <c r="S1414" i="3"/>
  <c r="U1414" i="3"/>
  <c r="O1415" i="3" l="1"/>
  <c r="H1415" i="3"/>
  <c r="D1415" i="3"/>
  <c r="E1415" i="3"/>
  <c r="J1415" i="3"/>
  <c r="V1415" i="3"/>
  <c r="B1416" i="3"/>
  <c r="X1415" i="3"/>
  <c r="I1415" i="3" a="1"/>
  <c r="I1415" i="3" s="1"/>
  <c r="S1415" i="3"/>
  <c r="N1415" i="3"/>
  <c r="W1415" i="3"/>
  <c r="G1415" i="3" a="1"/>
  <c r="G1415" i="3" s="1"/>
  <c r="C1415" i="3"/>
  <c r="F1415" i="3" a="1"/>
  <c r="F1415" i="3" s="1"/>
  <c r="P1415" i="3" s="1" a="1"/>
  <c r="P1415" i="3" s="1"/>
  <c r="T1415" i="3"/>
  <c r="Q1415" i="3"/>
  <c r="T1414" i="3"/>
  <c r="N1414" i="3"/>
  <c r="O1416" i="3" l="1"/>
  <c r="X1416" i="3"/>
  <c r="J1416" i="3"/>
  <c r="E1416" i="3"/>
  <c r="S1416" i="3"/>
  <c r="B1417" i="3"/>
  <c r="I1416" i="3" a="1"/>
  <c r="I1416" i="3" s="1"/>
  <c r="D1416" i="3"/>
  <c r="C1416" i="3"/>
  <c r="W1416" i="3"/>
  <c r="H1416" i="3"/>
  <c r="F1416" i="3" a="1"/>
  <c r="F1416" i="3" s="1"/>
  <c r="U1416" i="3" s="1"/>
  <c r="V1416" i="3"/>
  <c r="G1416" i="3" a="1"/>
  <c r="G1416" i="3" s="1"/>
  <c r="Q1416" i="3"/>
  <c r="R1415" i="3"/>
  <c r="U1415" i="3"/>
  <c r="T1416" i="3" l="1"/>
  <c r="O1417" i="3"/>
  <c r="V1417" i="3"/>
  <c r="E1417" i="3"/>
  <c r="X1417" i="3"/>
  <c r="S1417" i="3"/>
  <c r="F1417" i="3" a="1"/>
  <c r="F1417" i="3" s="1"/>
  <c r="P1417" i="3" s="1" a="1"/>
  <c r="P1417" i="3" s="1"/>
  <c r="G1417" i="3" a="1"/>
  <c r="G1417" i="3" s="1"/>
  <c r="B1418" i="3"/>
  <c r="R1417" i="3" s="1"/>
  <c r="T1417" i="3"/>
  <c r="Q1417" i="3"/>
  <c r="C1417" i="3"/>
  <c r="D1417" i="3"/>
  <c r="W1417" i="3"/>
  <c r="H1417" i="3"/>
  <c r="I1417" i="3" a="1"/>
  <c r="I1417" i="3" s="1"/>
  <c r="J1417" i="3"/>
  <c r="N1417" i="3"/>
  <c r="U1417" i="3"/>
  <c r="R1416" i="3"/>
  <c r="N1416" i="3"/>
  <c r="P1416" i="3" a="1"/>
  <c r="P1416" i="3" s="1"/>
  <c r="O1418" i="3" l="1"/>
  <c r="E1418" i="3"/>
  <c r="G1418" i="3" a="1"/>
  <c r="G1418" i="3" s="1"/>
  <c r="H1418" i="3"/>
  <c r="B1419" i="3"/>
  <c r="R1418" i="3" s="1"/>
  <c r="V1418" i="3"/>
  <c r="D1418" i="3"/>
  <c r="I1418" i="3" a="1"/>
  <c r="I1418" i="3" s="1"/>
  <c r="X1418" i="3"/>
  <c r="S1418" i="3"/>
  <c r="C1418" i="3"/>
  <c r="J1418" i="3"/>
  <c r="W1418" i="3"/>
  <c r="F1418" i="3" a="1"/>
  <c r="F1418" i="3" s="1"/>
  <c r="P1418" i="3" s="1" a="1"/>
  <c r="P1418" i="3" s="1"/>
  <c r="U1418" i="3"/>
  <c r="Q1418" i="3"/>
  <c r="T1418" i="3"/>
  <c r="O1419" i="3" l="1"/>
  <c r="D1419" i="3"/>
  <c r="S1419" i="3"/>
  <c r="X1419" i="3"/>
  <c r="E1419" i="3"/>
  <c r="G1419" i="3" a="1"/>
  <c r="G1419" i="3" s="1"/>
  <c r="I1419" i="3" a="1"/>
  <c r="I1419" i="3" s="1"/>
  <c r="F1419" i="3" a="1"/>
  <c r="F1419" i="3" s="1"/>
  <c r="N1419" i="3" s="1"/>
  <c r="C1419" i="3"/>
  <c r="W1419" i="3"/>
  <c r="V1419" i="3"/>
  <c r="J1419" i="3"/>
  <c r="H1419" i="3"/>
  <c r="B1420" i="3"/>
  <c r="R1419" i="3" s="1"/>
  <c r="T1419" i="3"/>
  <c r="U1419" i="3"/>
  <c r="Q1419" i="3"/>
  <c r="N1418" i="3"/>
  <c r="O1420" i="3" l="1"/>
  <c r="B1421" i="3"/>
  <c r="G1420" i="3" a="1"/>
  <c r="G1420" i="3" s="1"/>
  <c r="I1420" i="3" a="1"/>
  <c r="I1420" i="3" s="1"/>
  <c r="C1420" i="3"/>
  <c r="E1420" i="3"/>
  <c r="W1420" i="3"/>
  <c r="X1420" i="3"/>
  <c r="D1420" i="3"/>
  <c r="J1420" i="3"/>
  <c r="S1420" i="3"/>
  <c r="H1420" i="3"/>
  <c r="V1420" i="3"/>
  <c r="F1420" i="3" a="1"/>
  <c r="F1420" i="3" s="1"/>
  <c r="P1420" i="3" s="1" a="1"/>
  <c r="P1420" i="3" s="1"/>
  <c r="P1419" i="3" a="1"/>
  <c r="P1419" i="3" s="1"/>
  <c r="N1420" i="3" l="1"/>
  <c r="O1421" i="3"/>
  <c r="V1421" i="3"/>
  <c r="B1422" i="3"/>
  <c r="G1421" i="3" a="1"/>
  <c r="G1421" i="3" s="1"/>
  <c r="F1421" i="3" a="1"/>
  <c r="F1421" i="3" s="1"/>
  <c r="U1421" i="3" s="1"/>
  <c r="D1421" i="3"/>
  <c r="C1421" i="3"/>
  <c r="W1421" i="3"/>
  <c r="S1421" i="3"/>
  <c r="H1421" i="3"/>
  <c r="X1421" i="3"/>
  <c r="J1421" i="3"/>
  <c r="E1421" i="3"/>
  <c r="I1421" i="3" a="1"/>
  <c r="I1421" i="3" s="1"/>
  <c r="Q1421" i="3"/>
  <c r="N1421" i="3"/>
  <c r="T1421" i="3"/>
  <c r="U1420" i="3"/>
  <c r="T1420" i="3"/>
  <c r="R1420" i="3"/>
  <c r="Q1420" i="3"/>
  <c r="O1422" i="3" l="1"/>
  <c r="E1422" i="3"/>
  <c r="G1422" i="3" a="1"/>
  <c r="G1422" i="3" s="1"/>
  <c r="V1422" i="3"/>
  <c r="F1422" i="3" a="1"/>
  <c r="F1422" i="3" s="1"/>
  <c r="P1422" i="3" s="1" a="1"/>
  <c r="P1422" i="3" s="1"/>
  <c r="B1423" i="3"/>
  <c r="R1422" i="3" s="1"/>
  <c r="D1422" i="3"/>
  <c r="C1422" i="3"/>
  <c r="X1422" i="3"/>
  <c r="S1422" i="3"/>
  <c r="I1422" i="3" a="1"/>
  <c r="I1422" i="3" s="1"/>
  <c r="W1422" i="3"/>
  <c r="J1422" i="3"/>
  <c r="H1422" i="3"/>
  <c r="R1421" i="3"/>
  <c r="P1421" i="3" a="1"/>
  <c r="P1421" i="3" s="1"/>
  <c r="U1422" i="3" l="1"/>
  <c r="Q1422" i="3"/>
  <c r="N1422" i="3"/>
  <c r="O1423" i="3"/>
  <c r="R1423" i="3"/>
  <c r="D1423" i="3"/>
  <c r="S1423" i="3"/>
  <c r="X1423" i="3"/>
  <c r="I1423" i="3" a="1"/>
  <c r="I1423" i="3" s="1"/>
  <c r="F1423" i="3" a="1"/>
  <c r="F1423" i="3" s="1"/>
  <c r="N1423" i="3" s="1"/>
  <c r="C1423" i="3"/>
  <c r="G1423" i="3" a="1"/>
  <c r="G1423" i="3" s="1"/>
  <c r="W1423" i="3"/>
  <c r="H1423" i="3"/>
  <c r="B1424" i="3"/>
  <c r="E1423" i="3"/>
  <c r="J1423" i="3"/>
  <c r="V1423" i="3"/>
  <c r="T1423" i="3"/>
  <c r="U1423" i="3"/>
  <c r="Q1423" i="3"/>
  <c r="T1422" i="3"/>
  <c r="P1423" i="3" l="1" a="1"/>
  <c r="P1423" i="3" s="1"/>
  <c r="O1424" i="3"/>
  <c r="G1424" i="3" a="1"/>
  <c r="G1424" i="3" s="1"/>
  <c r="J1424" i="3"/>
  <c r="S1424" i="3"/>
  <c r="T1424" i="3"/>
  <c r="E1424" i="3"/>
  <c r="X1424" i="3"/>
  <c r="I1424" i="3" a="1"/>
  <c r="I1424" i="3" s="1"/>
  <c r="W1424" i="3"/>
  <c r="D1424" i="3"/>
  <c r="C1424" i="3"/>
  <c r="H1424" i="3"/>
  <c r="B1425" i="3"/>
  <c r="R1424" i="3" s="1"/>
  <c r="F1424" i="3" a="1"/>
  <c r="F1424" i="3" s="1"/>
  <c r="U1424" i="3" s="1"/>
  <c r="V1424" i="3"/>
  <c r="N1424" i="3"/>
  <c r="Q1424" i="3"/>
  <c r="O1425" i="3" l="1"/>
  <c r="E1425" i="3"/>
  <c r="V1425" i="3"/>
  <c r="B1426" i="3"/>
  <c r="G1425" i="3" a="1"/>
  <c r="G1425" i="3" s="1"/>
  <c r="H1425" i="3"/>
  <c r="X1425" i="3"/>
  <c r="F1425" i="3" a="1"/>
  <c r="F1425" i="3" s="1"/>
  <c r="Q1425" i="3" s="1"/>
  <c r="D1425" i="3"/>
  <c r="W1425" i="3"/>
  <c r="S1425" i="3"/>
  <c r="J1425" i="3"/>
  <c r="I1425" i="3" a="1"/>
  <c r="I1425" i="3" s="1"/>
  <c r="C1425" i="3"/>
  <c r="N1425" i="3"/>
  <c r="U1425" i="3"/>
  <c r="P1424" i="3" a="1"/>
  <c r="P1424" i="3" s="1"/>
  <c r="O1426" i="3" l="1"/>
  <c r="F1426" i="3" a="1"/>
  <c r="F1426" i="3" s="1"/>
  <c r="P1426" i="3" s="1" a="1"/>
  <c r="P1426" i="3" s="1"/>
  <c r="C1426" i="3"/>
  <c r="J1426" i="3"/>
  <c r="W1426" i="3"/>
  <c r="E1426" i="3"/>
  <c r="H1426" i="3"/>
  <c r="B1427" i="3"/>
  <c r="Q1426" i="3"/>
  <c r="V1426" i="3"/>
  <c r="I1426" i="3" a="1"/>
  <c r="I1426" i="3" s="1"/>
  <c r="T1426" i="3"/>
  <c r="D1426" i="3"/>
  <c r="G1426" i="3" a="1"/>
  <c r="G1426" i="3" s="1"/>
  <c r="S1426" i="3"/>
  <c r="X1426" i="3"/>
  <c r="T1425" i="3"/>
  <c r="R1425" i="3"/>
  <c r="P1425" i="3" a="1"/>
  <c r="P1425" i="3" s="1"/>
  <c r="O1427" i="3" l="1"/>
  <c r="B1428" i="3"/>
  <c r="D1427" i="3"/>
  <c r="N1427" i="3"/>
  <c r="X1427" i="3"/>
  <c r="G1427" i="3" a="1"/>
  <c r="G1427" i="3" s="1"/>
  <c r="F1427" i="3" a="1"/>
  <c r="F1427" i="3" s="1"/>
  <c r="P1427" i="3" s="1" a="1"/>
  <c r="P1427" i="3" s="1"/>
  <c r="I1427" i="3" a="1"/>
  <c r="I1427" i="3" s="1"/>
  <c r="C1427" i="3"/>
  <c r="E1427" i="3"/>
  <c r="V1427" i="3"/>
  <c r="S1427" i="3"/>
  <c r="W1427" i="3"/>
  <c r="J1427" i="3"/>
  <c r="H1427" i="3"/>
  <c r="Q1427" i="3"/>
  <c r="T1427" i="3"/>
  <c r="N1426" i="3"/>
  <c r="R1426" i="3"/>
  <c r="U1426" i="3"/>
  <c r="U1427" i="3" l="1"/>
  <c r="O1428" i="3"/>
  <c r="X1428" i="3"/>
  <c r="E1428" i="3"/>
  <c r="I1428" i="3" a="1"/>
  <c r="I1428" i="3" s="1"/>
  <c r="S1428" i="3"/>
  <c r="F1428" i="3" a="1"/>
  <c r="F1428" i="3" s="1"/>
  <c r="U1428" i="3" s="1"/>
  <c r="H1428" i="3"/>
  <c r="V1428" i="3"/>
  <c r="D1428" i="3"/>
  <c r="J1428" i="3"/>
  <c r="C1428" i="3"/>
  <c r="W1428" i="3"/>
  <c r="G1428" i="3" a="1"/>
  <c r="G1428" i="3" s="1"/>
  <c r="B1429" i="3"/>
  <c r="R1428" i="3" s="1"/>
  <c r="T1428" i="3"/>
  <c r="Q1428" i="3"/>
  <c r="N1428" i="3"/>
  <c r="R1427" i="3"/>
  <c r="P1428" i="3" l="1" a="1"/>
  <c r="P1428" i="3" s="1"/>
  <c r="O1429" i="3"/>
  <c r="V1429" i="3"/>
  <c r="F1429" i="3" a="1"/>
  <c r="F1429" i="3" s="1"/>
  <c r="P1429" i="3" s="1" a="1"/>
  <c r="P1429" i="3" s="1"/>
  <c r="I1429" i="3" a="1"/>
  <c r="I1429" i="3" s="1"/>
  <c r="B1430" i="3"/>
  <c r="J1429" i="3"/>
  <c r="C1429" i="3"/>
  <c r="X1429" i="3"/>
  <c r="Q1429" i="3"/>
  <c r="W1429" i="3"/>
  <c r="E1429" i="3"/>
  <c r="G1429" i="3" a="1"/>
  <c r="G1429" i="3" s="1"/>
  <c r="D1429" i="3"/>
  <c r="S1429" i="3"/>
  <c r="H1429" i="3"/>
  <c r="O1430" i="3" l="1"/>
  <c r="B1431" i="3"/>
  <c r="V1430" i="3"/>
  <c r="W1430" i="3"/>
  <c r="D1430" i="3"/>
  <c r="X1430" i="3"/>
  <c r="J1430" i="3"/>
  <c r="S1430" i="3"/>
  <c r="I1430" i="3" a="1"/>
  <c r="I1430" i="3" s="1"/>
  <c r="C1430" i="3"/>
  <c r="F1430" i="3" a="1"/>
  <c r="F1430" i="3" s="1"/>
  <c r="T1430" i="3" s="1"/>
  <c r="H1430" i="3"/>
  <c r="E1430" i="3"/>
  <c r="G1430" i="3" a="1"/>
  <c r="G1430" i="3" s="1"/>
  <c r="R1429" i="3"/>
  <c r="N1429" i="3"/>
  <c r="T1429" i="3"/>
  <c r="U1429" i="3"/>
  <c r="O1431" i="3" l="1"/>
  <c r="I1431" i="3" a="1"/>
  <c r="I1431" i="3" s="1"/>
  <c r="F1431" i="3" a="1"/>
  <c r="F1431" i="3" s="1"/>
  <c r="U1431" i="3" s="1"/>
  <c r="C1431" i="3"/>
  <c r="W1431" i="3"/>
  <c r="H1431" i="3"/>
  <c r="J1431" i="3"/>
  <c r="E1431" i="3"/>
  <c r="V1431" i="3"/>
  <c r="B1432" i="3"/>
  <c r="G1431" i="3" a="1"/>
  <c r="G1431" i="3" s="1"/>
  <c r="X1431" i="3"/>
  <c r="S1431" i="3"/>
  <c r="D1431" i="3"/>
  <c r="U1430" i="3"/>
  <c r="N1430" i="3"/>
  <c r="R1430" i="3"/>
  <c r="Q1430" i="3"/>
  <c r="P1430" i="3" a="1"/>
  <c r="P1430" i="3" s="1"/>
  <c r="O1432" i="3" l="1"/>
  <c r="G1432" i="3" a="1"/>
  <c r="G1432" i="3" s="1"/>
  <c r="J1432" i="3"/>
  <c r="S1432" i="3"/>
  <c r="E1432" i="3"/>
  <c r="X1432" i="3"/>
  <c r="I1432" i="3" a="1"/>
  <c r="I1432" i="3" s="1"/>
  <c r="C1432" i="3"/>
  <c r="W1432" i="3"/>
  <c r="B1433" i="3"/>
  <c r="R1432" i="3" s="1"/>
  <c r="F1432" i="3" a="1"/>
  <c r="F1432" i="3" s="1"/>
  <c r="U1432" i="3" s="1"/>
  <c r="D1432" i="3"/>
  <c r="H1432" i="3"/>
  <c r="V1432" i="3"/>
  <c r="N1431" i="3"/>
  <c r="Q1431" i="3"/>
  <c r="R1431" i="3"/>
  <c r="T1431" i="3"/>
  <c r="P1431" i="3" a="1"/>
  <c r="P1431" i="3" s="1"/>
  <c r="Q1432" i="3" l="1"/>
  <c r="T1432" i="3"/>
  <c r="N1432" i="3"/>
  <c r="P1432" i="3" a="1"/>
  <c r="P1432" i="3" s="1"/>
  <c r="P1433" i="3" a="1"/>
  <c r="P1433" i="3" s="1"/>
  <c r="O1433" i="3"/>
  <c r="E1433" i="3"/>
  <c r="V1433" i="3"/>
  <c r="G1433" i="3" a="1"/>
  <c r="G1433" i="3" s="1"/>
  <c r="D1433" i="3"/>
  <c r="S1433" i="3"/>
  <c r="H1433" i="3"/>
  <c r="B1434" i="3"/>
  <c r="R1433" i="3" s="1"/>
  <c r="F1433" i="3" a="1"/>
  <c r="F1433" i="3" s="1"/>
  <c r="N1433" i="3" s="1"/>
  <c r="W1433" i="3"/>
  <c r="X1433" i="3"/>
  <c r="J1433" i="3"/>
  <c r="I1433" i="3" a="1"/>
  <c r="I1433" i="3" s="1"/>
  <c r="C1433" i="3"/>
  <c r="U1433" i="3"/>
  <c r="T1433" i="3"/>
  <c r="Q1433" i="3"/>
  <c r="O1434" i="3" l="1"/>
  <c r="D1434" i="3"/>
  <c r="X1434" i="3"/>
  <c r="W1434" i="3"/>
  <c r="F1434" i="3" a="1"/>
  <c r="F1434" i="3" s="1"/>
  <c r="U1434" i="3" s="1"/>
  <c r="J1434" i="3"/>
  <c r="S1434" i="3"/>
  <c r="I1434" i="3" a="1"/>
  <c r="I1434" i="3" s="1"/>
  <c r="H1434" i="3"/>
  <c r="E1434" i="3"/>
  <c r="G1434" i="3" a="1"/>
  <c r="G1434" i="3" s="1"/>
  <c r="V1434" i="3"/>
  <c r="C1434" i="3"/>
  <c r="B1435" i="3"/>
  <c r="R1434" i="3" s="1"/>
  <c r="Q1434" i="3"/>
  <c r="T1434" i="3"/>
  <c r="N1434" i="3"/>
  <c r="O1435" i="3" l="1"/>
  <c r="C1435" i="3"/>
  <c r="U1435" i="3"/>
  <c r="N1435" i="3"/>
  <c r="J1435" i="3"/>
  <c r="W1435" i="3"/>
  <c r="F1435" i="3" a="1"/>
  <c r="F1435" i="3" s="1"/>
  <c r="P1435" i="3" s="1" a="1"/>
  <c r="P1435" i="3" s="1"/>
  <c r="I1435" i="3" a="1"/>
  <c r="I1435" i="3" s="1"/>
  <c r="E1435" i="3"/>
  <c r="H1435" i="3"/>
  <c r="T1435" i="3"/>
  <c r="B1436" i="3"/>
  <c r="V1435" i="3"/>
  <c r="X1435" i="3"/>
  <c r="Q1435" i="3"/>
  <c r="G1435" i="3" a="1"/>
  <c r="G1435" i="3" s="1"/>
  <c r="D1435" i="3"/>
  <c r="S1435" i="3"/>
  <c r="P1434" i="3" a="1"/>
  <c r="P1434" i="3" s="1"/>
  <c r="O1436" i="3" l="1"/>
  <c r="X1436" i="3"/>
  <c r="S1436" i="3"/>
  <c r="C1436" i="3"/>
  <c r="F1436" i="3" a="1"/>
  <c r="F1436" i="3" s="1"/>
  <c r="U1436" i="3" s="1"/>
  <c r="D1436" i="3"/>
  <c r="I1436" i="3" a="1"/>
  <c r="I1436" i="3" s="1"/>
  <c r="W1436" i="3"/>
  <c r="B1437" i="3"/>
  <c r="R1436" i="3" s="1"/>
  <c r="V1436" i="3"/>
  <c r="H1436" i="3"/>
  <c r="J1436" i="3"/>
  <c r="G1436" i="3" a="1"/>
  <c r="G1436" i="3" s="1"/>
  <c r="E1436" i="3"/>
  <c r="R1435" i="3"/>
  <c r="T1436" i="3" l="1"/>
  <c r="Q1436" i="3"/>
  <c r="O1437" i="3"/>
  <c r="R1437" i="3"/>
  <c r="J1437" i="3"/>
  <c r="I1437" i="3" a="1"/>
  <c r="I1437" i="3" s="1"/>
  <c r="E1437" i="3"/>
  <c r="V1437" i="3"/>
  <c r="B1438" i="3"/>
  <c r="C1437" i="3"/>
  <c r="F1437" i="3" a="1"/>
  <c r="F1437" i="3" s="1"/>
  <c r="N1437" i="3" s="1"/>
  <c r="G1437" i="3" a="1"/>
  <c r="G1437" i="3" s="1"/>
  <c r="D1437" i="3"/>
  <c r="W1437" i="3"/>
  <c r="S1437" i="3"/>
  <c r="H1437" i="3"/>
  <c r="X1437" i="3"/>
  <c r="U1437" i="3"/>
  <c r="T1437" i="3"/>
  <c r="N1436" i="3"/>
  <c r="P1436" i="3" a="1"/>
  <c r="P1436" i="3" s="1"/>
  <c r="P1437" i="3" l="1" a="1"/>
  <c r="P1437" i="3" s="1"/>
  <c r="O1438" i="3"/>
  <c r="B1439" i="3"/>
  <c r="G1438" i="3" a="1"/>
  <c r="G1438" i="3" s="1"/>
  <c r="I1438" i="3" a="1"/>
  <c r="I1438" i="3" s="1"/>
  <c r="H1438" i="3"/>
  <c r="D1438" i="3"/>
  <c r="V1438" i="3"/>
  <c r="X1438" i="3"/>
  <c r="S1438" i="3"/>
  <c r="C1438" i="3"/>
  <c r="W1438" i="3"/>
  <c r="J1438" i="3"/>
  <c r="F1438" i="3" a="1"/>
  <c r="F1438" i="3" s="1"/>
  <c r="P1438" i="3" s="1" a="1"/>
  <c r="P1438" i="3" s="1"/>
  <c r="N1438" i="3"/>
  <c r="E1438" i="3"/>
  <c r="U1438" i="3"/>
  <c r="Q1438" i="3"/>
  <c r="T1438" i="3"/>
  <c r="Q1437" i="3"/>
  <c r="O1439" i="3" l="1"/>
  <c r="X1439" i="3"/>
  <c r="I1439" i="3" a="1"/>
  <c r="I1439" i="3" s="1"/>
  <c r="T1439" i="3"/>
  <c r="H1439" i="3"/>
  <c r="F1439" i="3" a="1"/>
  <c r="F1439" i="3" s="1"/>
  <c r="U1439" i="3" s="1"/>
  <c r="C1439" i="3"/>
  <c r="W1439" i="3"/>
  <c r="G1439" i="3" a="1"/>
  <c r="G1439" i="3" s="1"/>
  <c r="S1439" i="3"/>
  <c r="B1440" i="3"/>
  <c r="D1439" i="3"/>
  <c r="J1439" i="3"/>
  <c r="V1439" i="3"/>
  <c r="E1439" i="3"/>
  <c r="Q1439" i="3"/>
  <c r="N1439" i="3"/>
  <c r="R1438" i="3"/>
  <c r="O1440" i="3" l="1"/>
  <c r="G1440" i="3" a="1"/>
  <c r="G1440" i="3" s="1"/>
  <c r="E1440" i="3"/>
  <c r="C1440" i="3"/>
  <c r="D1440" i="3"/>
  <c r="X1440" i="3"/>
  <c r="S1440" i="3"/>
  <c r="I1440" i="3" a="1"/>
  <c r="I1440" i="3" s="1"/>
  <c r="F1440" i="3" a="1"/>
  <c r="F1440" i="3" s="1"/>
  <c r="U1440" i="3" s="1"/>
  <c r="B1441" i="3"/>
  <c r="H1440" i="3"/>
  <c r="V1440" i="3"/>
  <c r="J1440" i="3"/>
  <c r="W1440" i="3"/>
  <c r="R1439" i="3"/>
  <c r="P1439" i="3" a="1"/>
  <c r="P1439" i="3" s="1"/>
  <c r="O1441" i="3" l="1"/>
  <c r="S1441" i="3"/>
  <c r="H1441" i="3"/>
  <c r="X1441" i="3"/>
  <c r="C1441" i="3"/>
  <c r="F1441" i="3" a="1"/>
  <c r="F1441" i="3" s="1"/>
  <c r="N1441" i="3" s="1"/>
  <c r="I1441" i="3" a="1"/>
  <c r="I1441" i="3" s="1"/>
  <c r="J1441" i="3"/>
  <c r="E1441" i="3"/>
  <c r="B1442" i="3"/>
  <c r="R1441" i="3" s="1"/>
  <c r="G1441" i="3" a="1"/>
  <c r="G1441" i="3" s="1"/>
  <c r="D1441" i="3"/>
  <c r="V1441" i="3"/>
  <c r="W1441" i="3"/>
  <c r="U1441" i="3"/>
  <c r="Q1441" i="3"/>
  <c r="T1441" i="3"/>
  <c r="R1440" i="3"/>
  <c r="T1440" i="3"/>
  <c r="N1440" i="3"/>
  <c r="Q1440" i="3"/>
  <c r="P1440" i="3" a="1"/>
  <c r="P1440" i="3" s="1"/>
  <c r="O1442" i="3" l="1"/>
  <c r="J1442" i="3"/>
  <c r="H1442" i="3"/>
  <c r="C1442" i="3"/>
  <c r="E1442" i="3"/>
  <c r="N1442" i="3"/>
  <c r="B1443" i="3"/>
  <c r="R1442" i="3" s="1"/>
  <c r="F1442" i="3" a="1"/>
  <c r="F1442" i="3" s="1"/>
  <c r="P1442" i="3" s="1" a="1"/>
  <c r="P1442" i="3" s="1"/>
  <c r="G1442" i="3" a="1"/>
  <c r="G1442" i="3" s="1"/>
  <c r="D1442" i="3"/>
  <c r="S1442" i="3"/>
  <c r="V1442" i="3"/>
  <c r="X1442" i="3"/>
  <c r="I1442" i="3" a="1"/>
  <c r="I1442" i="3" s="1"/>
  <c r="W1442" i="3"/>
  <c r="Q1442" i="3"/>
  <c r="U1442" i="3"/>
  <c r="T1442" i="3"/>
  <c r="P1441" i="3" a="1"/>
  <c r="P1441" i="3" s="1"/>
  <c r="O1443" i="3" l="1"/>
  <c r="J1443" i="3"/>
  <c r="H1443" i="3"/>
  <c r="D1443" i="3"/>
  <c r="X1443" i="3"/>
  <c r="F1443" i="3" a="1"/>
  <c r="F1443" i="3" s="1"/>
  <c r="U1443" i="3" s="1"/>
  <c r="E1443" i="3"/>
  <c r="V1443" i="3"/>
  <c r="S1443" i="3"/>
  <c r="I1443" i="3" a="1"/>
  <c r="I1443" i="3" s="1"/>
  <c r="W1443" i="3"/>
  <c r="B1444" i="3"/>
  <c r="R1443" i="3" s="1"/>
  <c r="G1443" i="3" a="1"/>
  <c r="G1443" i="3" s="1"/>
  <c r="C1443" i="3"/>
  <c r="T1443" i="3" l="1"/>
  <c r="Q1443" i="3"/>
  <c r="N1443" i="3"/>
  <c r="O1444" i="3"/>
  <c r="X1444" i="3"/>
  <c r="S1444" i="3"/>
  <c r="I1444" i="3" a="1"/>
  <c r="I1444" i="3" s="1"/>
  <c r="C1444" i="3"/>
  <c r="F1444" i="3" a="1"/>
  <c r="F1444" i="3" s="1"/>
  <c r="U1444" i="3" s="1"/>
  <c r="W1444" i="3"/>
  <c r="B1445" i="3"/>
  <c r="R1444" i="3" s="1"/>
  <c r="D1444" i="3"/>
  <c r="E1444" i="3"/>
  <c r="H1444" i="3"/>
  <c r="J1444" i="3"/>
  <c r="V1444" i="3"/>
  <c r="G1444" i="3" a="1"/>
  <c r="G1444" i="3" s="1"/>
  <c r="Q1444" i="3"/>
  <c r="N1444" i="3"/>
  <c r="T1444" i="3"/>
  <c r="P1443" i="3" a="1"/>
  <c r="P1443" i="3" s="1"/>
  <c r="P1444" i="3" l="1" a="1"/>
  <c r="P1444" i="3" s="1"/>
  <c r="O1445" i="3"/>
  <c r="E1445" i="3"/>
  <c r="B1446" i="3"/>
  <c r="J1445" i="3"/>
  <c r="V1445" i="3"/>
  <c r="S1445" i="3"/>
  <c r="H1445" i="3"/>
  <c r="F1445" i="3" a="1"/>
  <c r="F1445" i="3" s="1"/>
  <c r="N1445" i="3" s="1"/>
  <c r="G1445" i="3" a="1"/>
  <c r="G1445" i="3" s="1"/>
  <c r="D1445" i="3"/>
  <c r="W1445" i="3"/>
  <c r="X1445" i="3"/>
  <c r="C1445" i="3"/>
  <c r="I1445" i="3" a="1"/>
  <c r="I1445" i="3" s="1"/>
  <c r="T1445" i="3"/>
  <c r="U1445" i="3"/>
  <c r="O1446" i="3" l="1"/>
  <c r="J1446" i="3"/>
  <c r="W1446" i="3"/>
  <c r="E1446" i="3"/>
  <c r="H1446" i="3"/>
  <c r="N1446" i="3"/>
  <c r="S1446" i="3"/>
  <c r="V1446" i="3"/>
  <c r="G1446" i="3" a="1"/>
  <c r="G1446" i="3" s="1"/>
  <c r="X1446" i="3"/>
  <c r="B1447" i="3"/>
  <c r="R1446" i="3" s="1"/>
  <c r="U1446" i="3"/>
  <c r="D1446" i="3"/>
  <c r="F1446" i="3" a="1"/>
  <c r="F1446" i="3" s="1"/>
  <c r="P1446" i="3" s="1" a="1"/>
  <c r="P1446" i="3" s="1"/>
  <c r="I1446" i="3" a="1"/>
  <c r="I1446" i="3" s="1"/>
  <c r="C1446" i="3"/>
  <c r="T1446" i="3"/>
  <c r="Q1445" i="3"/>
  <c r="R1445" i="3"/>
  <c r="P1445" i="3" a="1"/>
  <c r="P1445" i="3" s="1"/>
  <c r="Q1446" i="3" l="1"/>
  <c r="O1447" i="3"/>
  <c r="W1447" i="3"/>
  <c r="F1447" i="3" a="1"/>
  <c r="F1447" i="3" s="1"/>
  <c r="P1447" i="3" s="1" a="1"/>
  <c r="P1447" i="3" s="1"/>
  <c r="D1447" i="3"/>
  <c r="X1447" i="3"/>
  <c r="G1447" i="3" a="1"/>
  <c r="G1447" i="3" s="1"/>
  <c r="J1447" i="3"/>
  <c r="H1447" i="3"/>
  <c r="E1447" i="3"/>
  <c r="V1447" i="3"/>
  <c r="U1447" i="3"/>
  <c r="I1447" i="3" a="1"/>
  <c r="I1447" i="3" s="1"/>
  <c r="B1448" i="3"/>
  <c r="R1447" i="3" s="1"/>
  <c r="C1447" i="3"/>
  <c r="S1447" i="3"/>
  <c r="Q1447" i="3"/>
  <c r="T1447" i="3" l="1"/>
  <c r="N1447" i="3"/>
  <c r="O1448" i="3"/>
  <c r="S1448" i="3"/>
  <c r="C1448" i="3"/>
  <c r="D1448" i="3"/>
  <c r="J1448" i="3"/>
  <c r="I1448" i="3" a="1"/>
  <c r="I1448" i="3" s="1"/>
  <c r="E1448" i="3"/>
  <c r="G1448" i="3" a="1"/>
  <c r="G1448" i="3" s="1"/>
  <c r="X1448" i="3"/>
  <c r="F1448" i="3" a="1"/>
  <c r="F1448" i="3" s="1"/>
  <c r="Q1448" i="3" s="1"/>
  <c r="W1448" i="3"/>
  <c r="V1448" i="3"/>
  <c r="B1449" i="3"/>
  <c r="R1448" i="3" s="1"/>
  <c r="H1448" i="3"/>
  <c r="O1449" i="3" l="1"/>
  <c r="D1449" i="3"/>
  <c r="J1449" i="3"/>
  <c r="W1449" i="3"/>
  <c r="H1449" i="3"/>
  <c r="E1449" i="3"/>
  <c r="X1449" i="3"/>
  <c r="I1449" i="3" a="1"/>
  <c r="I1449" i="3" s="1"/>
  <c r="F1449" i="3" a="1"/>
  <c r="F1449" i="3" s="1"/>
  <c r="Q1449" i="3" s="1"/>
  <c r="C1449" i="3"/>
  <c r="V1449" i="3"/>
  <c r="G1449" i="3" a="1"/>
  <c r="G1449" i="3" s="1"/>
  <c r="S1449" i="3"/>
  <c r="B1450" i="3"/>
  <c r="R1449" i="3" s="1"/>
  <c r="P1448" i="3" a="1"/>
  <c r="P1448" i="3" s="1"/>
  <c r="N1448" i="3"/>
  <c r="T1448" i="3"/>
  <c r="U1448" i="3"/>
  <c r="N1449" i="3" l="1"/>
  <c r="U1449" i="3"/>
  <c r="T1449" i="3"/>
  <c r="O1450" i="3"/>
  <c r="R1450" i="3"/>
  <c r="G1450" i="3" a="1"/>
  <c r="G1450" i="3" s="1"/>
  <c r="E1450" i="3"/>
  <c r="S1450" i="3"/>
  <c r="C1450" i="3"/>
  <c r="F1450" i="3" a="1"/>
  <c r="F1450" i="3" s="1"/>
  <c r="Q1450" i="3" s="1"/>
  <c r="B1451" i="3"/>
  <c r="J1450" i="3"/>
  <c r="V1450" i="3"/>
  <c r="D1450" i="3"/>
  <c r="W1450" i="3"/>
  <c r="H1450" i="3"/>
  <c r="I1450" i="3" a="1"/>
  <c r="I1450" i="3" s="1"/>
  <c r="X1450" i="3"/>
  <c r="U1450" i="3"/>
  <c r="T1450" i="3"/>
  <c r="N1450" i="3"/>
  <c r="P1449" i="3" a="1"/>
  <c r="P1449" i="3" s="1"/>
  <c r="O1451" i="3" l="1"/>
  <c r="B1452" i="3"/>
  <c r="J1451" i="3"/>
  <c r="D1451" i="3"/>
  <c r="I1451" i="3" a="1"/>
  <c r="I1451" i="3" s="1"/>
  <c r="T1451" i="3"/>
  <c r="H1451" i="3"/>
  <c r="X1451" i="3"/>
  <c r="S1451" i="3"/>
  <c r="G1451" i="3" a="1"/>
  <c r="G1451" i="3" s="1"/>
  <c r="W1451" i="3"/>
  <c r="E1451" i="3"/>
  <c r="V1451" i="3"/>
  <c r="C1451" i="3"/>
  <c r="F1451" i="3" a="1"/>
  <c r="F1451" i="3" s="1"/>
  <c r="P1451" i="3" s="1" a="1"/>
  <c r="P1451" i="3" s="1"/>
  <c r="N1451" i="3"/>
  <c r="U1451" i="3"/>
  <c r="P1450" i="3" a="1"/>
  <c r="P1450" i="3" s="1"/>
  <c r="Q1451" i="3" l="1"/>
  <c r="O1452" i="3"/>
  <c r="G1452" i="3" a="1"/>
  <c r="G1452" i="3" s="1"/>
  <c r="B1453" i="3"/>
  <c r="R1452" i="3" s="1"/>
  <c r="C1452" i="3"/>
  <c r="D1452" i="3"/>
  <c r="X1452" i="3"/>
  <c r="F1452" i="3" a="1"/>
  <c r="F1452" i="3" s="1"/>
  <c r="Q1452" i="3" s="1"/>
  <c r="J1452" i="3"/>
  <c r="I1452" i="3" a="1"/>
  <c r="I1452" i="3" s="1"/>
  <c r="E1452" i="3"/>
  <c r="V1452" i="3"/>
  <c r="W1452" i="3"/>
  <c r="H1452" i="3"/>
  <c r="S1452" i="3"/>
  <c r="U1452" i="3"/>
  <c r="T1452" i="3"/>
  <c r="R1451" i="3"/>
  <c r="N1452" i="3" l="1"/>
  <c r="O1453" i="3"/>
  <c r="G1453" i="3" a="1"/>
  <c r="G1453" i="3" s="1"/>
  <c r="W1453" i="3"/>
  <c r="V1453" i="3"/>
  <c r="B1454" i="3"/>
  <c r="S1453" i="3"/>
  <c r="D1453" i="3"/>
  <c r="X1453" i="3"/>
  <c r="F1453" i="3" a="1"/>
  <c r="F1453" i="3" s="1"/>
  <c r="Q1453" i="3" s="1"/>
  <c r="I1453" i="3" a="1"/>
  <c r="I1453" i="3" s="1"/>
  <c r="E1453" i="3"/>
  <c r="H1453" i="3"/>
  <c r="C1453" i="3"/>
  <c r="J1453" i="3"/>
  <c r="P1452" i="3" a="1"/>
  <c r="P1452" i="3" s="1"/>
  <c r="O1454" i="3" l="1"/>
  <c r="B1455" i="3"/>
  <c r="W1454" i="3"/>
  <c r="D1454" i="3"/>
  <c r="J1454" i="3"/>
  <c r="V1454" i="3"/>
  <c r="G1454" i="3" a="1"/>
  <c r="G1454" i="3" s="1"/>
  <c r="X1454" i="3"/>
  <c r="S1454" i="3"/>
  <c r="E1454" i="3"/>
  <c r="C1454" i="3"/>
  <c r="F1454" i="3" a="1"/>
  <c r="F1454" i="3" s="1"/>
  <c r="Q1454" i="3" s="1"/>
  <c r="H1454" i="3"/>
  <c r="I1454" i="3" a="1"/>
  <c r="I1454" i="3" s="1"/>
  <c r="T1453" i="3"/>
  <c r="U1453" i="3"/>
  <c r="R1453" i="3"/>
  <c r="N1453" i="3"/>
  <c r="P1453" i="3" a="1"/>
  <c r="P1453" i="3" s="1"/>
  <c r="T1454" i="3" l="1"/>
  <c r="O1455" i="3"/>
  <c r="V1455" i="3"/>
  <c r="I1455" i="3" a="1"/>
  <c r="I1455" i="3" s="1"/>
  <c r="W1455" i="3"/>
  <c r="F1455" i="3" a="1"/>
  <c r="F1455" i="3" s="1"/>
  <c r="T1455" i="3" s="1"/>
  <c r="C1455" i="3"/>
  <c r="B1456" i="3"/>
  <c r="H1455" i="3"/>
  <c r="X1455" i="3"/>
  <c r="D1455" i="3"/>
  <c r="J1455" i="3"/>
  <c r="G1455" i="3" a="1"/>
  <c r="G1455" i="3" s="1"/>
  <c r="E1455" i="3"/>
  <c r="S1455" i="3"/>
  <c r="N1455" i="3"/>
  <c r="Q1455" i="3"/>
  <c r="U1455" i="3"/>
  <c r="U1454" i="3"/>
  <c r="R1454" i="3"/>
  <c r="N1454" i="3"/>
  <c r="P1454" i="3" a="1"/>
  <c r="P1454" i="3" s="1"/>
  <c r="O1456" i="3" l="1"/>
  <c r="D1456" i="3"/>
  <c r="X1456" i="3"/>
  <c r="V1456" i="3"/>
  <c r="J1456" i="3"/>
  <c r="W1456" i="3"/>
  <c r="F1456" i="3" a="1"/>
  <c r="F1456" i="3" s="1"/>
  <c r="N1456" i="3" s="1"/>
  <c r="S1456" i="3"/>
  <c r="H1456" i="3"/>
  <c r="C1456" i="3"/>
  <c r="E1456" i="3"/>
  <c r="G1456" i="3" a="1"/>
  <c r="G1456" i="3" s="1"/>
  <c r="B1457" i="3"/>
  <c r="I1456" i="3" a="1"/>
  <c r="I1456" i="3" s="1"/>
  <c r="T1456" i="3"/>
  <c r="U1456" i="3"/>
  <c r="Q1456" i="3"/>
  <c r="R1455" i="3"/>
  <c r="P1455" i="3" a="1"/>
  <c r="P1455" i="3" s="1"/>
  <c r="O1457" i="3" l="1"/>
  <c r="H1457" i="3"/>
  <c r="J1457" i="3"/>
  <c r="N1457" i="3"/>
  <c r="E1457" i="3"/>
  <c r="D1457" i="3"/>
  <c r="G1457" i="3" a="1"/>
  <c r="G1457" i="3" s="1"/>
  <c r="C1457" i="3"/>
  <c r="T1457" i="3"/>
  <c r="B1458" i="3"/>
  <c r="R1457" i="3" s="1"/>
  <c r="V1457" i="3"/>
  <c r="X1457" i="3"/>
  <c r="S1457" i="3"/>
  <c r="W1457" i="3"/>
  <c r="I1457" i="3" a="1"/>
  <c r="I1457" i="3" s="1"/>
  <c r="F1457" i="3" a="1"/>
  <c r="F1457" i="3" s="1"/>
  <c r="Q1457" i="3" s="1"/>
  <c r="R1456" i="3"/>
  <c r="P1456" i="3" a="1"/>
  <c r="P1456" i="3" s="1"/>
  <c r="U1457" i="3" l="1"/>
  <c r="O1458" i="3"/>
  <c r="R1458" i="3"/>
  <c r="X1458" i="3"/>
  <c r="C1458" i="3"/>
  <c r="D1458" i="3"/>
  <c r="W1458" i="3"/>
  <c r="F1458" i="3" a="1"/>
  <c r="F1458" i="3" s="1"/>
  <c r="N1458" i="3" s="1"/>
  <c r="E1458" i="3"/>
  <c r="V1458" i="3"/>
  <c r="U1458" i="3"/>
  <c r="H1458" i="3"/>
  <c r="B1459" i="3"/>
  <c r="G1458" i="3" a="1"/>
  <c r="G1458" i="3" s="1"/>
  <c r="S1458" i="3"/>
  <c r="I1458" i="3" a="1"/>
  <c r="I1458" i="3" s="1"/>
  <c r="J1458" i="3"/>
  <c r="P1457" i="3" a="1"/>
  <c r="P1457" i="3" s="1"/>
  <c r="Q1458" i="3" l="1"/>
  <c r="T1458" i="3"/>
  <c r="P1458" i="3" a="1"/>
  <c r="P1458" i="3" s="1"/>
  <c r="P1459" i="3" a="1"/>
  <c r="P1459" i="3" s="1"/>
  <c r="O1459" i="3"/>
  <c r="W1459" i="3"/>
  <c r="H1459" i="3"/>
  <c r="I1459" i="3" a="1"/>
  <c r="I1459" i="3" s="1"/>
  <c r="X1459" i="3"/>
  <c r="F1459" i="3" a="1"/>
  <c r="F1459" i="3" s="1"/>
  <c r="U1459" i="3" s="1"/>
  <c r="G1459" i="3" a="1"/>
  <c r="G1459" i="3" s="1"/>
  <c r="J1459" i="3"/>
  <c r="E1459" i="3"/>
  <c r="D1459" i="3"/>
  <c r="S1459" i="3"/>
  <c r="V1459" i="3"/>
  <c r="C1459" i="3"/>
  <c r="B1460" i="3"/>
  <c r="R1459" i="3" s="1"/>
  <c r="Q1459" i="3"/>
  <c r="N1459" i="3"/>
  <c r="T1459" i="3"/>
  <c r="O1460" i="3" l="1"/>
  <c r="D1460" i="3"/>
  <c r="I1460" i="3" a="1"/>
  <c r="I1460" i="3" s="1"/>
  <c r="W1460" i="3"/>
  <c r="S1460" i="3"/>
  <c r="H1460" i="3"/>
  <c r="V1460" i="3"/>
  <c r="C1460" i="3"/>
  <c r="B1461" i="3"/>
  <c r="R1460" i="3" s="1"/>
  <c r="G1460" i="3" a="1"/>
  <c r="G1460" i="3" s="1"/>
  <c r="F1460" i="3" a="1"/>
  <c r="F1460" i="3" s="1"/>
  <c r="U1460" i="3" s="1"/>
  <c r="X1460" i="3"/>
  <c r="E1460" i="3"/>
  <c r="J1460" i="3"/>
  <c r="Q1460" i="3" l="1"/>
  <c r="N1460" i="3"/>
  <c r="T1460" i="3"/>
  <c r="O1461" i="3"/>
  <c r="B1462" i="3"/>
  <c r="R1461" i="3" s="1"/>
  <c r="G1461" i="3" a="1"/>
  <c r="G1461" i="3" s="1"/>
  <c r="D1461" i="3"/>
  <c r="S1461" i="3"/>
  <c r="V1461" i="3"/>
  <c r="J1461" i="3"/>
  <c r="X1461" i="3"/>
  <c r="C1461" i="3"/>
  <c r="W1461" i="3"/>
  <c r="I1461" i="3" a="1"/>
  <c r="I1461" i="3" s="1"/>
  <c r="F1461" i="3" a="1"/>
  <c r="F1461" i="3" s="1"/>
  <c r="U1461" i="3" s="1"/>
  <c r="H1461" i="3"/>
  <c r="E1461" i="3"/>
  <c r="N1461" i="3"/>
  <c r="Q1461" i="3"/>
  <c r="T1461" i="3"/>
  <c r="P1460" i="3" a="1"/>
  <c r="P1460" i="3" s="1"/>
  <c r="O1462" i="3" l="1"/>
  <c r="F1462" i="3" a="1"/>
  <c r="F1462" i="3" s="1"/>
  <c r="N1462" i="3" s="1"/>
  <c r="E1462" i="3"/>
  <c r="B1463" i="3"/>
  <c r="C1462" i="3"/>
  <c r="H1462" i="3"/>
  <c r="W1462" i="3"/>
  <c r="X1462" i="3"/>
  <c r="G1462" i="3" a="1"/>
  <c r="G1462" i="3" s="1"/>
  <c r="V1462" i="3"/>
  <c r="D1462" i="3"/>
  <c r="S1462" i="3"/>
  <c r="J1462" i="3"/>
  <c r="I1462" i="3" a="1"/>
  <c r="I1462" i="3" s="1"/>
  <c r="P1461" i="3" a="1"/>
  <c r="P1461" i="3" s="1"/>
  <c r="O1463" i="3" l="1"/>
  <c r="F1463" i="3" a="1"/>
  <c r="F1463" i="3" s="1"/>
  <c r="U1463" i="3" s="1"/>
  <c r="X1463" i="3"/>
  <c r="B1464" i="3"/>
  <c r="R1463" i="3" s="1"/>
  <c r="E1463" i="3"/>
  <c r="V1463" i="3"/>
  <c r="C1463" i="3"/>
  <c r="W1463" i="3"/>
  <c r="D1463" i="3"/>
  <c r="T1463" i="3"/>
  <c r="G1463" i="3" a="1"/>
  <c r="G1463" i="3" s="1"/>
  <c r="H1463" i="3"/>
  <c r="I1463" i="3" a="1"/>
  <c r="I1463" i="3" s="1"/>
  <c r="S1463" i="3"/>
  <c r="J1463" i="3"/>
  <c r="N1463" i="3"/>
  <c r="U1462" i="3"/>
  <c r="R1462" i="3"/>
  <c r="T1462" i="3"/>
  <c r="Q1462" i="3"/>
  <c r="P1462" i="3" a="1"/>
  <c r="P1462" i="3" s="1"/>
  <c r="Q1463" i="3" l="1"/>
  <c r="O1464" i="3"/>
  <c r="E1464" i="3"/>
  <c r="G1464" i="3" a="1"/>
  <c r="G1464" i="3" s="1"/>
  <c r="X1464" i="3"/>
  <c r="Q1464" i="3"/>
  <c r="V1464" i="3"/>
  <c r="C1464" i="3"/>
  <c r="S1464" i="3"/>
  <c r="W1464" i="3"/>
  <c r="H1464" i="3"/>
  <c r="B1465" i="3"/>
  <c r="D1464" i="3"/>
  <c r="J1464" i="3"/>
  <c r="F1464" i="3" a="1"/>
  <c r="F1464" i="3" s="1"/>
  <c r="P1464" i="3" s="1" a="1"/>
  <c r="P1464" i="3" s="1"/>
  <c r="I1464" i="3" a="1"/>
  <c r="I1464" i="3" s="1"/>
  <c r="N1464" i="3"/>
  <c r="T1464" i="3"/>
  <c r="P1463" i="3" a="1"/>
  <c r="P1463" i="3" s="1"/>
  <c r="O1465" i="3" l="1"/>
  <c r="D1465" i="3"/>
  <c r="W1465" i="3"/>
  <c r="X1465" i="3"/>
  <c r="F1465" i="3" a="1"/>
  <c r="F1465" i="3" s="1"/>
  <c r="Q1465" i="3" s="1"/>
  <c r="V1465" i="3"/>
  <c r="E1465" i="3"/>
  <c r="G1465" i="3" a="1"/>
  <c r="G1465" i="3" s="1"/>
  <c r="B1466" i="3"/>
  <c r="S1465" i="3"/>
  <c r="I1465" i="3" a="1"/>
  <c r="I1465" i="3" s="1"/>
  <c r="C1465" i="3"/>
  <c r="H1465" i="3"/>
  <c r="J1465" i="3"/>
  <c r="R1464" i="3"/>
  <c r="U1464" i="3"/>
  <c r="N1465" i="3" l="1"/>
  <c r="O1466" i="3"/>
  <c r="F1466" i="3" a="1"/>
  <c r="F1466" i="3" s="1"/>
  <c r="U1466" i="3" s="1"/>
  <c r="X1466" i="3"/>
  <c r="D1466" i="3"/>
  <c r="V1466" i="3"/>
  <c r="B1467" i="3"/>
  <c r="R1466" i="3" s="1"/>
  <c r="E1466" i="3"/>
  <c r="W1466" i="3"/>
  <c r="Q1466" i="3"/>
  <c r="H1466" i="3"/>
  <c r="J1466" i="3"/>
  <c r="S1466" i="3"/>
  <c r="G1466" i="3" a="1"/>
  <c r="G1466" i="3" s="1"/>
  <c r="C1466" i="3"/>
  <c r="I1466" i="3" a="1"/>
  <c r="I1466" i="3" s="1"/>
  <c r="N1466" i="3"/>
  <c r="T1466" i="3"/>
  <c r="R1465" i="3"/>
  <c r="U1465" i="3"/>
  <c r="T1465" i="3"/>
  <c r="P1465" i="3" a="1"/>
  <c r="P1465" i="3" s="1"/>
  <c r="O1467" i="3" l="1"/>
  <c r="G1467" i="3" a="1"/>
  <c r="G1467" i="3" s="1"/>
  <c r="H1467" i="3"/>
  <c r="D1467" i="3"/>
  <c r="J1467" i="3"/>
  <c r="I1467" i="3" a="1"/>
  <c r="I1467" i="3" s="1"/>
  <c r="X1467" i="3"/>
  <c r="E1467" i="3"/>
  <c r="C1467" i="3"/>
  <c r="S1467" i="3"/>
  <c r="F1467" i="3" a="1"/>
  <c r="F1467" i="3" s="1"/>
  <c r="U1467" i="3" s="1"/>
  <c r="B1468" i="3"/>
  <c r="W1467" i="3"/>
  <c r="V1467" i="3"/>
  <c r="P1466" i="3" a="1"/>
  <c r="P1466" i="3" s="1"/>
  <c r="O1468" i="3" l="1"/>
  <c r="B1469" i="3"/>
  <c r="C1468" i="3"/>
  <c r="F1468" i="3" a="1"/>
  <c r="F1468" i="3" s="1"/>
  <c r="U1468" i="3" s="1"/>
  <c r="D1468" i="3"/>
  <c r="W1468" i="3"/>
  <c r="S1468" i="3"/>
  <c r="G1468" i="3" a="1"/>
  <c r="G1468" i="3" s="1"/>
  <c r="J1468" i="3"/>
  <c r="H1468" i="3"/>
  <c r="I1468" i="3" a="1"/>
  <c r="I1468" i="3" s="1"/>
  <c r="X1468" i="3"/>
  <c r="E1468" i="3"/>
  <c r="V1468" i="3"/>
  <c r="R1467" i="3"/>
  <c r="N1467" i="3"/>
  <c r="Q1467" i="3"/>
  <c r="T1467" i="3"/>
  <c r="P1467" i="3" a="1"/>
  <c r="P1467" i="3" s="1"/>
  <c r="O1469" i="3" l="1"/>
  <c r="D1469" i="3"/>
  <c r="G1469" i="3" a="1"/>
  <c r="G1469" i="3" s="1"/>
  <c r="J1469" i="3"/>
  <c r="S1469" i="3"/>
  <c r="F1469" i="3" a="1"/>
  <c r="F1469" i="3" s="1"/>
  <c r="Q1469" i="3" s="1"/>
  <c r="U1469" i="3"/>
  <c r="N1469" i="3"/>
  <c r="X1469" i="3"/>
  <c r="C1469" i="3"/>
  <c r="I1469" i="3" a="1"/>
  <c r="I1469" i="3" s="1"/>
  <c r="V1469" i="3"/>
  <c r="T1469" i="3"/>
  <c r="W1469" i="3"/>
  <c r="H1469" i="3"/>
  <c r="E1469" i="3"/>
  <c r="B1470" i="3"/>
  <c r="N1468" i="3"/>
  <c r="R1468" i="3"/>
  <c r="T1468" i="3"/>
  <c r="Q1468" i="3"/>
  <c r="P1468" i="3" a="1"/>
  <c r="P1468" i="3" s="1"/>
  <c r="O1470" i="3" l="1"/>
  <c r="S1470" i="3"/>
  <c r="N1470" i="3"/>
  <c r="T1470" i="3"/>
  <c r="C1470" i="3"/>
  <c r="J1470" i="3"/>
  <c r="W1470" i="3"/>
  <c r="F1470" i="3" a="1"/>
  <c r="F1470" i="3" s="1"/>
  <c r="P1470" i="3" s="1" a="1"/>
  <c r="P1470" i="3" s="1"/>
  <c r="I1470" i="3" a="1"/>
  <c r="I1470" i="3" s="1"/>
  <c r="Q1470" i="3"/>
  <c r="H1470" i="3"/>
  <c r="B1471" i="3"/>
  <c r="X1470" i="3"/>
  <c r="E1470" i="3"/>
  <c r="D1470" i="3"/>
  <c r="V1470" i="3"/>
  <c r="U1470" i="3"/>
  <c r="G1470" i="3" a="1"/>
  <c r="G1470" i="3" s="1"/>
  <c r="R1469" i="3"/>
  <c r="P1469" i="3" a="1"/>
  <c r="P1469" i="3" s="1"/>
  <c r="O1471" i="3" l="1"/>
  <c r="S1471" i="3"/>
  <c r="I1471" i="3" a="1"/>
  <c r="I1471" i="3" s="1"/>
  <c r="D1471" i="3"/>
  <c r="X1471" i="3"/>
  <c r="B1472" i="3"/>
  <c r="R1471" i="3" s="1"/>
  <c r="V1471" i="3"/>
  <c r="J1471" i="3"/>
  <c r="F1471" i="3" a="1"/>
  <c r="F1471" i="3" s="1"/>
  <c r="U1471" i="3" s="1"/>
  <c r="E1471" i="3"/>
  <c r="C1471" i="3"/>
  <c r="G1471" i="3" a="1"/>
  <c r="G1471" i="3" s="1"/>
  <c r="W1471" i="3"/>
  <c r="H1471" i="3"/>
  <c r="T1471" i="3"/>
  <c r="R1470" i="3"/>
  <c r="Q1471" i="3" l="1"/>
  <c r="N1471" i="3"/>
  <c r="O1472" i="3"/>
  <c r="J1472" i="3"/>
  <c r="E1472" i="3"/>
  <c r="I1472" i="3" a="1"/>
  <c r="I1472" i="3" s="1"/>
  <c r="V1472" i="3"/>
  <c r="W1472" i="3"/>
  <c r="B1473" i="3"/>
  <c r="X1472" i="3"/>
  <c r="D1472" i="3"/>
  <c r="F1472" i="3" a="1"/>
  <c r="F1472" i="3" s="1"/>
  <c r="N1472" i="3" s="1"/>
  <c r="C1472" i="3"/>
  <c r="H1472" i="3"/>
  <c r="G1472" i="3" a="1"/>
  <c r="G1472" i="3" s="1"/>
  <c r="S1472" i="3"/>
  <c r="P1471" i="3" a="1"/>
  <c r="P1471" i="3" s="1"/>
  <c r="O1473" i="3" l="1"/>
  <c r="B1474" i="3"/>
  <c r="D1473" i="3"/>
  <c r="S1473" i="3"/>
  <c r="C1473" i="3"/>
  <c r="V1473" i="3"/>
  <c r="G1473" i="3" a="1"/>
  <c r="G1473" i="3" s="1"/>
  <c r="X1473" i="3"/>
  <c r="I1473" i="3" a="1"/>
  <c r="I1473" i="3" s="1"/>
  <c r="J1473" i="3"/>
  <c r="F1473" i="3" a="1"/>
  <c r="F1473" i="3" s="1"/>
  <c r="P1473" i="3" s="1" a="1"/>
  <c r="P1473" i="3" s="1"/>
  <c r="W1473" i="3"/>
  <c r="H1473" i="3"/>
  <c r="E1473" i="3"/>
  <c r="R1472" i="3"/>
  <c r="Q1472" i="3"/>
  <c r="U1472" i="3"/>
  <c r="P1472" i="3" a="1"/>
  <c r="P1472" i="3" s="1"/>
  <c r="T1472" i="3"/>
  <c r="Q1473" i="3" l="1"/>
  <c r="O1474" i="3"/>
  <c r="F1474" i="3" a="1"/>
  <c r="F1474" i="3" s="1"/>
  <c r="U1474" i="3" s="1"/>
  <c r="I1474" i="3" a="1"/>
  <c r="I1474" i="3" s="1"/>
  <c r="H1474" i="3"/>
  <c r="B1475" i="3"/>
  <c r="W1474" i="3"/>
  <c r="D1474" i="3"/>
  <c r="X1474" i="3"/>
  <c r="C1474" i="3"/>
  <c r="S1474" i="3"/>
  <c r="V1474" i="3"/>
  <c r="G1474" i="3" a="1"/>
  <c r="G1474" i="3" s="1"/>
  <c r="J1474" i="3"/>
  <c r="E1474" i="3"/>
  <c r="U1473" i="3"/>
  <c r="N1473" i="3"/>
  <c r="R1473" i="3"/>
  <c r="T1473" i="3"/>
  <c r="O1475" i="3" l="1"/>
  <c r="F1475" i="3" a="1"/>
  <c r="F1475" i="3" s="1"/>
  <c r="P1475" i="3" s="1" a="1"/>
  <c r="P1475" i="3" s="1"/>
  <c r="C1475" i="3"/>
  <c r="J1475" i="3"/>
  <c r="T1475" i="3"/>
  <c r="X1475" i="3"/>
  <c r="D1475" i="3"/>
  <c r="H1475" i="3"/>
  <c r="V1475" i="3"/>
  <c r="E1475" i="3"/>
  <c r="I1475" i="3" a="1"/>
  <c r="I1475" i="3" s="1"/>
  <c r="W1475" i="3"/>
  <c r="G1475" i="3" a="1"/>
  <c r="G1475" i="3" s="1"/>
  <c r="B1476" i="3"/>
  <c r="R1475" i="3" s="1"/>
  <c r="S1475" i="3"/>
  <c r="U1475" i="3"/>
  <c r="N1475" i="3"/>
  <c r="Q1474" i="3"/>
  <c r="R1474" i="3"/>
  <c r="P1474" i="3" a="1"/>
  <c r="P1474" i="3" s="1"/>
  <c r="T1474" i="3"/>
  <c r="N1474" i="3"/>
  <c r="Q1475" i="3" l="1"/>
  <c r="O1476" i="3"/>
  <c r="X1476" i="3"/>
  <c r="I1476" i="3" a="1"/>
  <c r="I1476" i="3" s="1"/>
  <c r="J1476" i="3"/>
  <c r="E1476" i="3"/>
  <c r="S1476" i="3"/>
  <c r="C1476" i="3"/>
  <c r="W1476" i="3"/>
  <c r="H1476" i="3"/>
  <c r="G1476" i="3" a="1"/>
  <c r="G1476" i="3" s="1"/>
  <c r="B1477" i="3"/>
  <c r="V1476" i="3"/>
  <c r="F1476" i="3" a="1"/>
  <c r="F1476" i="3" s="1"/>
  <c r="P1476" i="3" s="1" a="1"/>
  <c r="P1476" i="3" s="1"/>
  <c r="D1476" i="3"/>
  <c r="U1476" i="3"/>
  <c r="N1476" i="3"/>
  <c r="T1476" i="3"/>
  <c r="Q1476" i="3"/>
  <c r="O1477" i="3" l="1"/>
  <c r="B1478" i="3"/>
  <c r="G1477" i="3" a="1"/>
  <c r="G1477" i="3" s="1"/>
  <c r="D1477" i="3"/>
  <c r="S1477" i="3"/>
  <c r="F1477" i="3" a="1"/>
  <c r="F1477" i="3" s="1"/>
  <c r="Q1477" i="3" s="1"/>
  <c r="C1477" i="3"/>
  <c r="H1477" i="3"/>
  <c r="E1477" i="3"/>
  <c r="V1477" i="3"/>
  <c r="I1477" i="3" a="1"/>
  <c r="I1477" i="3" s="1"/>
  <c r="X1477" i="3"/>
  <c r="J1477" i="3"/>
  <c r="W1477" i="3"/>
  <c r="R1476" i="3"/>
  <c r="O1478" i="3" l="1"/>
  <c r="G1478" i="3" a="1"/>
  <c r="G1478" i="3" s="1"/>
  <c r="J1478" i="3"/>
  <c r="E1478" i="3"/>
  <c r="X1478" i="3"/>
  <c r="S1478" i="3"/>
  <c r="C1478" i="3"/>
  <c r="F1478" i="3" a="1"/>
  <c r="F1478" i="3" s="1"/>
  <c r="U1478" i="3" s="1"/>
  <c r="T1478" i="3"/>
  <c r="H1478" i="3"/>
  <c r="D1478" i="3"/>
  <c r="I1478" i="3" a="1"/>
  <c r="I1478" i="3" s="1"/>
  <c r="W1478" i="3"/>
  <c r="B1479" i="3"/>
  <c r="R1478" i="3" s="1"/>
  <c r="V1478" i="3"/>
  <c r="Q1478" i="3"/>
  <c r="N1478" i="3"/>
  <c r="R1477" i="3"/>
  <c r="U1477" i="3"/>
  <c r="N1477" i="3"/>
  <c r="T1477" i="3"/>
  <c r="P1477" i="3" a="1"/>
  <c r="P1477" i="3" s="1"/>
  <c r="O1479" i="3" l="1"/>
  <c r="J1479" i="3"/>
  <c r="X1479" i="3"/>
  <c r="B1480" i="3"/>
  <c r="D1479" i="3"/>
  <c r="S1479" i="3"/>
  <c r="H1479" i="3"/>
  <c r="F1479" i="3" a="1"/>
  <c r="F1479" i="3" s="1"/>
  <c r="T1479" i="3" s="1"/>
  <c r="E1479" i="3"/>
  <c r="V1479" i="3"/>
  <c r="G1479" i="3" a="1"/>
  <c r="G1479" i="3" s="1"/>
  <c r="W1479" i="3"/>
  <c r="I1479" i="3" a="1"/>
  <c r="I1479" i="3" s="1"/>
  <c r="C1479" i="3"/>
  <c r="U1479" i="3"/>
  <c r="P1478" i="3" a="1"/>
  <c r="P1478" i="3" s="1"/>
  <c r="O1480" i="3" l="1"/>
  <c r="C1480" i="3"/>
  <c r="H1480" i="3"/>
  <c r="F1480" i="3" a="1"/>
  <c r="F1480" i="3" s="1"/>
  <c r="T1480" i="3" s="1"/>
  <c r="W1480" i="3"/>
  <c r="G1480" i="3" a="1"/>
  <c r="G1480" i="3" s="1"/>
  <c r="B1481" i="3"/>
  <c r="R1480" i="3" s="1"/>
  <c r="V1480" i="3"/>
  <c r="D1480" i="3"/>
  <c r="I1480" i="3" a="1"/>
  <c r="I1480" i="3" s="1"/>
  <c r="J1480" i="3"/>
  <c r="E1480" i="3"/>
  <c r="X1480" i="3"/>
  <c r="S1480" i="3"/>
  <c r="Q1479" i="3"/>
  <c r="N1479" i="3"/>
  <c r="R1479" i="3"/>
  <c r="P1479" i="3" a="1"/>
  <c r="P1479" i="3" s="1"/>
  <c r="Q1480" i="3" l="1"/>
  <c r="U1480" i="3"/>
  <c r="N1480" i="3"/>
  <c r="O1481" i="3"/>
  <c r="J1481" i="3"/>
  <c r="H1481" i="3"/>
  <c r="W1481" i="3"/>
  <c r="E1481" i="3"/>
  <c r="V1481" i="3"/>
  <c r="X1481" i="3"/>
  <c r="S1481" i="3"/>
  <c r="B1482" i="3"/>
  <c r="N1481" i="3"/>
  <c r="G1481" i="3" a="1"/>
  <c r="G1481" i="3" s="1"/>
  <c r="D1481" i="3"/>
  <c r="I1481" i="3" a="1"/>
  <c r="I1481" i="3" s="1"/>
  <c r="F1481" i="3" a="1"/>
  <c r="F1481" i="3" s="1"/>
  <c r="Q1481" i="3" s="1"/>
  <c r="C1481" i="3"/>
  <c r="U1481" i="3"/>
  <c r="T1481" i="3"/>
  <c r="P1480" i="3" a="1"/>
  <c r="P1480" i="3" s="1"/>
  <c r="O1482" i="3" l="1"/>
  <c r="H1482" i="3"/>
  <c r="F1482" i="3" a="1"/>
  <c r="F1482" i="3" s="1"/>
  <c r="U1482" i="3" s="1"/>
  <c r="V1482" i="3"/>
  <c r="B1483" i="3"/>
  <c r="R1482" i="3" s="1"/>
  <c r="I1482" i="3" a="1"/>
  <c r="I1482" i="3" s="1"/>
  <c r="J1482" i="3"/>
  <c r="C1482" i="3"/>
  <c r="W1482" i="3"/>
  <c r="G1482" i="3" a="1"/>
  <c r="G1482" i="3" s="1"/>
  <c r="D1482" i="3"/>
  <c r="X1482" i="3"/>
  <c r="E1482" i="3"/>
  <c r="S1482" i="3"/>
  <c r="R1481" i="3"/>
  <c r="P1481" i="3" a="1"/>
  <c r="P1481" i="3" s="1"/>
  <c r="Q1482" i="3" l="1"/>
  <c r="N1482" i="3"/>
  <c r="P1482" i="3" a="1"/>
  <c r="P1482" i="3" s="1"/>
  <c r="O1483" i="3"/>
  <c r="H1483" i="3"/>
  <c r="F1483" i="3" a="1"/>
  <c r="F1483" i="3" s="1"/>
  <c r="P1483" i="3" s="1" a="1"/>
  <c r="P1483" i="3" s="1"/>
  <c r="X1483" i="3"/>
  <c r="J1483" i="3"/>
  <c r="I1483" i="3" a="1"/>
  <c r="I1483" i="3" s="1"/>
  <c r="B1484" i="3"/>
  <c r="R1483" i="3" s="1"/>
  <c r="V1483" i="3"/>
  <c r="G1483" i="3" a="1"/>
  <c r="G1483" i="3" s="1"/>
  <c r="T1483" i="3"/>
  <c r="D1483" i="3"/>
  <c r="N1483" i="3"/>
  <c r="E1483" i="3"/>
  <c r="C1483" i="3"/>
  <c r="W1483" i="3"/>
  <c r="Q1483" i="3"/>
  <c r="S1483" i="3"/>
  <c r="U1483" i="3"/>
  <c r="T1482" i="3"/>
  <c r="O1484" i="3" l="1"/>
  <c r="J1484" i="3"/>
  <c r="H1484" i="3"/>
  <c r="W1484" i="3"/>
  <c r="E1484" i="3"/>
  <c r="G1484" i="3" a="1"/>
  <c r="G1484" i="3" s="1"/>
  <c r="B1485" i="3"/>
  <c r="R1484" i="3" s="1"/>
  <c r="V1484" i="3"/>
  <c r="D1484" i="3"/>
  <c r="C1484" i="3"/>
  <c r="F1484" i="3" a="1"/>
  <c r="F1484" i="3" s="1"/>
  <c r="T1484" i="3" s="1"/>
  <c r="S1484" i="3"/>
  <c r="X1484" i="3"/>
  <c r="I1484" i="3" a="1"/>
  <c r="I1484" i="3" s="1"/>
  <c r="N1484" i="3" l="1"/>
  <c r="Q1484" i="3"/>
  <c r="U1484" i="3"/>
  <c r="P1485" i="3" a="1"/>
  <c r="P1485" i="3" s="1"/>
  <c r="O1485" i="3"/>
  <c r="R1485" i="3"/>
  <c r="C1485" i="3"/>
  <c r="J1485" i="3"/>
  <c r="H1485" i="3"/>
  <c r="I1485" i="3" a="1"/>
  <c r="I1485" i="3" s="1"/>
  <c r="W1485" i="3"/>
  <c r="V1485" i="3"/>
  <c r="S1485" i="3"/>
  <c r="X1485" i="3"/>
  <c r="E1485" i="3"/>
  <c r="B1486" i="3"/>
  <c r="F1485" i="3" a="1"/>
  <c r="F1485" i="3" s="1"/>
  <c r="U1485" i="3" s="1"/>
  <c r="G1485" i="3" a="1"/>
  <c r="G1485" i="3" s="1"/>
  <c r="D1485" i="3"/>
  <c r="T1485" i="3"/>
  <c r="N1485" i="3"/>
  <c r="Q1485" i="3"/>
  <c r="P1484" i="3" a="1"/>
  <c r="P1484" i="3" s="1"/>
  <c r="O1486" i="3" l="1"/>
  <c r="C1486" i="3"/>
  <c r="F1486" i="3" a="1"/>
  <c r="F1486" i="3" s="1"/>
  <c r="U1486" i="3" s="1"/>
  <c r="B1487" i="3"/>
  <c r="H1486" i="3"/>
  <c r="E1486" i="3"/>
  <c r="W1486" i="3"/>
  <c r="D1486" i="3"/>
  <c r="J1486" i="3"/>
  <c r="S1486" i="3"/>
  <c r="V1486" i="3"/>
  <c r="G1486" i="3" a="1"/>
  <c r="G1486" i="3" s="1"/>
  <c r="X1486" i="3"/>
  <c r="I1486" i="3" a="1"/>
  <c r="I1486" i="3" s="1"/>
  <c r="O1487" i="3" l="1"/>
  <c r="S1487" i="3"/>
  <c r="H1487" i="3"/>
  <c r="C1487" i="3"/>
  <c r="V1487" i="3"/>
  <c r="I1487" i="3" a="1"/>
  <c r="I1487" i="3" s="1"/>
  <c r="B1488" i="3"/>
  <c r="R1487" i="3" s="1"/>
  <c r="F1487" i="3" a="1"/>
  <c r="F1487" i="3" s="1"/>
  <c r="T1487" i="3" s="1"/>
  <c r="X1487" i="3"/>
  <c r="E1487" i="3"/>
  <c r="G1487" i="3" a="1"/>
  <c r="G1487" i="3" s="1"/>
  <c r="W1487" i="3"/>
  <c r="J1487" i="3"/>
  <c r="D1487" i="3"/>
  <c r="U1487" i="3"/>
  <c r="N1487" i="3"/>
  <c r="T1486" i="3"/>
  <c r="R1486" i="3"/>
  <c r="N1486" i="3"/>
  <c r="Q1486" i="3"/>
  <c r="P1486" i="3" a="1"/>
  <c r="P1486" i="3" s="1"/>
  <c r="O1488" i="3" l="1"/>
  <c r="B1489" i="3"/>
  <c r="T1488" i="3"/>
  <c r="D1488" i="3"/>
  <c r="G1488" i="3" a="1"/>
  <c r="G1488" i="3" s="1"/>
  <c r="F1488" i="3" a="1"/>
  <c r="F1488" i="3" s="1"/>
  <c r="P1488" i="3" s="1" a="1"/>
  <c r="P1488" i="3" s="1"/>
  <c r="C1488" i="3"/>
  <c r="W1488" i="3"/>
  <c r="E1488" i="3"/>
  <c r="J1488" i="3"/>
  <c r="H1488" i="3"/>
  <c r="S1488" i="3"/>
  <c r="X1488" i="3"/>
  <c r="V1488" i="3"/>
  <c r="I1488" i="3" a="1"/>
  <c r="I1488" i="3" s="1"/>
  <c r="Q1487" i="3"/>
  <c r="P1487" i="3" a="1"/>
  <c r="P1487" i="3" s="1"/>
  <c r="N1488" i="3" l="1"/>
  <c r="Q1488" i="3"/>
  <c r="U1488" i="3"/>
  <c r="O1489" i="3"/>
  <c r="W1489" i="3"/>
  <c r="F1489" i="3" a="1"/>
  <c r="F1489" i="3" s="1"/>
  <c r="Q1489" i="3" s="1"/>
  <c r="V1489" i="3"/>
  <c r="X1489" i="3"/>
  <c r="I1489" i="3" a="1"/>
  <c r="I1489" i="3" s="1"/>
  <c r="J1489" i="3"/>
  <c r="H1489" i="3"/>
  <c r="E1489" i="3"/>
  <c r="D1489" i="3"/>
  <c r="S1489" i="3"/>
  <c r="C1489" i="3"/>
  <c r="B1490" i="3"/>
  <c r="G1489" i="3" a="1"/>
  <c r="G1489" i="3" s="1"/>
  <c r="R1488" i="3"/>
  <c r="U1489" i="3" l="1"/>
  <c r="O1490" i="3"/>
  <c r="C1490" i="3"/>
  <c r="F1490" i="3" a="1"/>
  <c r="F1490" i="3" s="1"/>
  <c r="P1490" i="3" s="1" a="1"/>
  <c r="P1490" i="3" s="1"/>
  <c r="H1490" i="3"/>
  <c r="S1490" i="3"/>
  <c r="X1490" i="3"/>
  <c r="D1490" i="3"/>
  <c r="G1490" i="3" a="1"/>
  <c r="G1490" i="3" s="1"/>
  <c r="E1490" i="3"/>
  <c r="V1490" i="3"/>
  <c r="B1491" i="3"/>
  <c r="R1490" i="3" s="1"/>
  <c r="W1490" i="3"/>
  <c r="J1490" i="3"/>
  <c r="I1490" i="3" a="1"/>
  <c r="I1490" i="3" s="1"/>
  <c r="Q1490" i="3"/>
  <c r="P1489" i="3" a="1"/>
  <c r="P1489" i="3" s="1"/>
  <c r="T1489" i="3"/>
  <c r="R1489" i="3"/>
  <c r="N1489" i="3"/>
  <c r="T1490" i="3" l="1"/>
  <c r="N1490" i="3"/>
  <c r="U1490" i="3"/>
  <c r="O1491" i="3"/>
  <c r="W1491" i="3"/>
  <c r="E1491" i="3"/>
  <c r="I1491" i="3" a="1"/>
  <c r="I1491" i="3" s="1"/>
  <c r="H1491" i="3"/>
  <c r="G1491" i="3" a="1"/>
  <c r="G1491" i="3" s="1"/>
  <c r="S1491" i="3"/>
  <c r="B1492" i="3"/>
  <c r="R1491" i="3" s="1"/>
  <c r="D1491" i="3"/>
  <c r="J1491" i="3"/>
  <c r="C1491" i="3"/>
  <c r="X1491" i="3"/>
  <c r="F1491" i="3" a="1"/>
  <c r="F1491" i="3" s="1"/>
  <c r="T1491" i="3" s="1"/>
  <c r="V1491" i="3"/>
  <c r="U1491" i="3" l="1"/>
  <c r="O1492" i="3"/>
  <c r="W1492" i="3"/>
  <c r="X1492" i="3"/>
  <c r="V1492" i="3"/>
  <c r="H1492" i="3"/>
  <c r="G1492" i="3" a="1"/>
  <c r="G1492" i="3" s="1"/>
  <c r="E1492" i="3"/>
  <c r="B1493" i="3"/>
  <c r="R1492" i="3" s="1"/>
  <c r="S1492" i="3"/>
  <c r="C1492" i="3"/>
  <c r="I1492" i="3" a="1"/>
  <c r="I1492" i="3" s="1"/>
  <c r="F1492" i="3" a="1"/>
  <c r="F1492" i="3" s="1"/>
  <c r="U1492" i="3" s="1"/>
  <c r="J1492" i="3"/>
  <c r="D1492" i="3"/>
  <c r="T1492" i="3"/>
  <c r="Q1492" i="3"/>
  <c r="P1491" i="3" a="1"/>
  <c r="P1491" i="3" s="1"/>
  <c r="N1491" i="3"/>
  <c r="Q1491" i="3"/>
  <c r="O1493" i="3" l="1"/>
  <c r="S1493" i="3"/>
  <c r="H1493" i="3"/>
  <c r="G1493" i="3" a="1"/>
  <c r="G1493" i="3" s="1"/>
  <c r="C1493" i="3"/>
  <c r="W1493" i="3"/>
  <c r="F1493" i="3" a="1"/>
  <c r="F1493" i="3" s="1"/>
  <c r="U1493" i="3" s="1"/>
  <c r="V1493" i="3"/>
  <c r="D1493" i="3"/>
  <c r="J1493" i="3"/>
  <c r="I1493" i="3" a="1"/>
  <c r="I1493" i="3" s="1"/>
  <c r="X1493" i="3"/>
  <c r="B1494" i="3"/>
  <c r="R1493" i="3" s="1"/>
  <c r="E1493" i="3"/>
  <c r="N1493" i="3"/>
  <c r="Q1493" i="3"/>
  <c r="T1493" i="3"/>
  <c r="N1492" i="3"/>
  <c r="P1492" i="3" a="1"/>
  <c r="P1492" i="3" s="1"/>
  <c r="O1494" i="3" l="1"/>
  <c r="R1494" i="3"/>
  <c r="W1494" i="3"/>
  <c r="V1494" i="3"/>
  <c r="H1494" i="3"/>
  <c r="D1494" i="3"/>
  <c r="E1494" i="3"/>
  <c r="B1495" i="3"/>
  <c r="G1494" i="3" a="1"/>
  <c r="G1494" i="3" s="1"/>
  <c r="I1494" i="3" a="1"/>
  <c r="I1494" i="3" s="1"/>
  <c r="C1494" i="3"/>
  <c r="N1494" i="3"/>
  <c r="T1494" i="3"/>
  <c r="S1494" i="3"/>
  <c r="X1494" i="3"/>
  <c r="F1494" i="3" a="1"/>
  <c r="F1494" i="3" s="1"/>
  <c r="U1494" i="3" s="1"/>
  <c r="J1494" i="3"/>
  <c r="Q1494" i="3"/>
  <c r="P1493" i="3" a="1"/>
  <c r="P1493" i="3" s="1"/>
  <c r="O1495" i="3" l="1"/>
  <c r="V1495" i="3"/>
  <c r="I1495" i="3" a="1"/>
  <c r="I1495" i="3" s="1"/>
  <c r="H1495" i="3"/>
  <c r="U1495" i="3"/>
  <c r="D1495" i="3"/>
  <c r="E1495" i="3"/>
  <c r="S1495" i="3"/>
  <c r="C1495" i="3"/>
  <c r="F1495" i="3" a="1"/>
  <c r="F1495" i="3" s="1"/>
  <c r="T1495" i="3" s="1"/>
  <c r="X1495" i="3"/>
  <c r="G1495" i="3" a="1"/>
  <c r="G1495" i="3" s="1"/>
  <c r="W1495" i="3"/>
  <c r="B1496" i="3"/>
  <c r="J1495" i="3"/>
  <c r="P1494" i="3" a="1"/>
  <c r="P1494" i="3" s="1"/>
  <c r="N1495" i="3" l="1"/>
  <c r="O1496" i="3"/>
  <c r="F1496" i="3" a="1"/>
  <c r="F1496" i="3" s="1"/>
  <c r="U1496" i="3" s="1"/>
  <c r="J1496" i="3"/>
  <c r="B1497" i="3"/>
  <c r="I1496" i="3" a="1"/>
  <c r="I1496" i="3" s="1"/>
  <c r="G1496" i="3" a="1"/>
  <c r="G1496" i="3" s="1"/>
  <c r="D1496" i="3"/>
  <c r="X1496" i="3"/>
  <c r="E1496" i="3"/>
  <c r="W1496" i="3"/>
  <c r="H1496" i="3"/>
  <c r="V1496" i="3"/>
  <c r="S1496" i="3"/>
  <c r="C1496" i="3"/>
  <c r="Q1495" i="3"/>
  <c r="R1495" i="3"/>
  <c r="P1495" i="3" a="1"/>
  <c r="P1495" i="3" s="1"/>
  <c r="O1497" i="3" l="1"/>
  <c r="S1497" i="3"/>
  <c r="W1497" i="3"/>
  <c r="V1497" i="3"/>
  <c r="H1497" i="3"/>
  <c r="F1497" i="3" a="1"/>
  <c r="F1497" i="3" s="1"/>
  <c r="P1497" i="3" s="1" a="1"/>
  <c r="P1497" i="3" s="1"/>
  <c r="Q1497" i="3"/>
  <c r="D1497" i="3"/>
  <c r="C1497" i="3"/>
  <c r="U1497" i="3"/>
  <c r="J1497" i="3"/>
  <c r="N1497" i="3"/>
  <c r="E1497" i="3"/>
  <c r="G1497" i="3" a="1"/>
  <c r="G1497" i="3" s="1"/>
  <c r="B1498" i="3"/>
  <c r="R1497" i="3" s="1"/>
  <c r="I1497" i="3" a="1"/>
  <c r="I1497" i="3" s="1"/>
  <c r="X1497" i="3"/>
  <c r="T1497" i="3"/>
  <c r="T1496" i="3"/>
  <c r="R1496" i="3"/>
  <c r="Q1496" i="3"/>
  <c r="P1496" i="3" a="1"/>
  <c r="P1496" i="3" s="1"/>
  <c r="N1496" i="3"/>
  <c r="O1498" i="3" l="1"/>
  <c r="H1498" i="3"/>
  <c r="E1498" i="3"/>
  <c r="D1498" i="3"/>
  <c r="X1498" i="3"/>
  <c r="G1498" i="3" a="1"/>
  <c r="G1498" i="3" s="1"/>
  <c r="S1498" i="3"/>
  <c r="V1498" i="3"/>
  <c r="B1499" i="3"/>
  <c r="J1498" i="3"/>
  <c r="C1498" i="3"/>
  <c r="W1498" i="3"/>
  <c r="F1498" i="3" a="1"/>
  <c r="F1498" i="3" s="1"/>
  <c r="T1498" i="3" s="1"/>
  <c r="I1498" i="3" a="1"/>
  <c r="I1498" i="3" s="1"/>
  <c r="U1498" i="3"/>
  <c r="O1499" i="3" l="1"/>
  <c r="V1499" i="3"/>
  <c r="X1499" i="3"/>
  <c r="I1499" i="3" a="1"/>
  <c r="I1499" i="3" s="1"/>
  <c r="G1499" i="3" a="1"/>
  <c r="G1499" i="3" s="1"/>
  <c r="E1499" i="3"/>
  <c r="C1499" i="3"/>
  <c r="J1499" i="3"/>
  <c r="F1499" i="3" a="1"/>
  <c r="F1499" i="3" s="1"/>
  <c r="Q1499" i="3" s="1"/>
  <c r="W1499" i="3"/>
  <c r="S1499" i="3"/>
  <c r="B1500" i="3"/>
  <c r="R1499" i="3" s="1"/>
  <c r="H1499" i="3"/>
  <c r="D1499" i="3"/>
  <c r="N1499" i="3"/>
  <c r="Q1498" i="3"/>
  <c r="N1498" i="3"/>
  <c r="R1498" i="3"/>
  <c r="P1498" i="3" a="1"/>
  <c r="P1498" i="3" s="1"/>
  <c r="T1499" i="3" l="1"/>
  <c r="U1499" i="3"/>
  <c r="O1500" i="3"/>
  <c r="V1500" i="3"/>
  <c r="E1500" i="3"/>
  <c r="F1500" i="3" a="1"/>
  <c r="F1500" i="3" s="1"/>
  <c r="P1500" i="3" s="1" a="1"/>
  <c r="P1500" i="3" s="1"/>
  <c r="C1500" i="3"/>
  <c r="G1500" i="3" a="1"/>
  <c r="G1500" i="3" s="1"/>
  <c r="B1501" i="3"/>
  <c r="R1500" i="3" s="1"/>
  <c r="J1500" i="3"/>
  <c r="D1500" i="3"/>
  <c r="I1500" i="3" a="1"/>
  <c r="I1500" i="3" s="1"/>
  <c r="W1500" i="3"/>
  <c r="T1500" i="3"/>
  <c r="H1500" i="3"/>
  <c r="X1500" i="3"/>
  <c r="S1500" i="3"/>
  <c r="Q1500" i="3"/>
  <c r="N1500" i="3"/>
  <c r="U1500" i="3"/>
  <c r="P1499" i="3" a="1"/>
  <c r="P1499" i="3" s="1"/>
  <c r="O1501" i="3" l="1"/>
  <c r="B1502" i="3"/>
  <c r="I1501" i="3" a="1"/>
  <c r="I1501" i="3" s="1"/>
  <c r="D1501" i="3"/>
  <c r="V1501" i="3"/>
  <c r="W1501" i="3"/>
  <c r="C1501" i="3"/>
  <c r="S1501" i="3"/>
  <c r="H1501" i="3"/>
  <c r="X1501" i="3"/>
  <c r="J1501" i="3"/>
  <c r="U1501" i="3"/>
  <c r="F1501" i="3" a="1"/>
  <c r="F1501" i="3" s="1"/>
  <c r="Q1501" i="3" s="1"/>
  <c r="N1501" i="3"/>
  <c r="G1501" i="3" a="1"/>
  <c r="G1501" i="3" s="1"/>
  <c r="E1501" i="3"/>
  <c r="T1501" i="3"/>
  <c r="O1502" i="3" l="1"/>
  <c r="D1502" i="3"/>
  <c r="X1502" i="3"/>
  <c r="F1502" i="3" a="1"/>
  <c r="F1502" i="3" s="1"/>
  <c r="P1502" i="3" s="1" a="1"/>
  <c r="P1502" i="3" s="1"/>
  <c r="C1502" i="3"/>
  <c r="W1502" i="3"/>
  <c r="H1502" i="3"/>
  <c r="J1502" i="3"/>
  <c r="B1503" i="3"/>
  <c r="I1502" i="3" a="1"/>
  <c r="I1502" i="3" s="1"/>
  <c r="S1502" i="3"/>
  <c r="V1502" i="3"/>
  <c r="E1502" i="3"/>
  <c r="G1502" i="3" a="1"/>
  <c r="G1502" i="3" s="1"/>
  <c r="R1501" i="3"/>
  <c r="P1501" i="3" a="1"/>
  <c r="P1501" i="3" s="1"/>
  <c r="Q1502" i="3" l="1"/>
  <c r="U1502" i="3"/>
  <c r="O1503" i="3"/>
  <c r="B1504" i="3"/>
  <c r="D1503" i="3"/>
  <c r="X1503" i="3"/>
  <c r="W1503" i="3"/>
  <c r="H1503" i="3"/>
  <c r="S1503" i="3"/>
  <c r="J1503" i="3"/>
  <c r="V1503" i="3"/>
  <c r="I1503" i="3" a="1"/>
  <c r="I1503" i="3" s="1"/>
  <c r="E1503" i="3"/>
  <c r="C1503" i="3"/>
  <c r="F1503" i="3" a="1"/>
  <c r="F1503" i="3" s="1"/>
  <c r="Q1503" i="3" s="1"/>
  <c r="G1503" i="3" a="1"/>
  <c r="G1503" i="3" s="1"/>
  <c r="T1503" i="3"/>
  <c r="U1503" i="3"/>
  <c r="N1503" i="3"/>
  <c r="T1502" i="3"/>
  <c r="N1502" i="3"/>
  <c r="R1502" i="3"/>
  <c r="O1504" i="3" l="1"/>
  <c r="X1504" i="3"/>
  <c r="C1504" i="3"/>
  <c r="D1504" i="3"/>
  <c r="W1504" i="3"/>
  <c r="S1504" i="3"/>
  <c r="E1504" i="3"/>
  <c r="F1504" i="3" a="1"/>
  <c r="F1504" i="3" s="1"/>
  <c r="T1504" i="3" s="1"/>
  <c r="I1504" i="3" a="1"/>
  <c r="I1504" i="3" s="1"/>
  <c r="V1504" i="3"/>
  <c r="B1505" i="3"/>
  <c r="R1504" i="3" s="1"/>
  <c r="H1504" i="3"/>
  <c r="J1504" i="3"/>
  <c r="G1504" i="3" a="1"/>
  <c r="G1504" i="3" s="1"/>
  <c r="U1504" i="3"/>
  <c r="Q1504" i="3"/>
  <c r="R1503" i="3"/>
  <c r="P1503" i="3" a="1"/>
  <c r="P1503" i="3" s="1"/>
  <c r="N1504" i="3" l="1"/>
  <c r="O1505" i="3"/>
  <c r="B1506" i="3"/>
  <c r="C1505" i="3"/>
  <c r="I1505" i="3" a="1"/>
  <c r="I1505" i="3" s="1"/>
  <c r="J1505" i="3"/>
  <c r="D1505" i="3"/>
  <c r="W1505" i="3"/>
  <c r="X1505" i="3"/>
  <c r="S1505" i="3"/>
  <c r="H1505" i="3"/>
  <c r="E1505" i="3"/>
  <c r="V1505" i="3"/>
  <c r="G1505" i="3" a="1"/>
  <c r="G1505" i="3" s="1"/>
  <c r="F1505" i="3" a="1"/>
  <c r="F1505" i="3" s="1"/>
  <c r="Q1505" i="3" s="1"/>
  <c r="P1504" i="3" a="1"/>
  <c r="P1504" i="3" s="1"/>
  <c r="U1505" i="3" l="1"/>
  <c r="O1506" i="3"/>
  <c r="C1506" i="3"/>
  <c r="W1506" i="3"/>
  <c r="J1506" i="3"/>
  <c r="H1506" i="3"/>
  <c r="E1506" i="3"/>
  <c r="D1506" i="3"/>
  <c r="I1506" i="3" a="1"/>
  <c r="I1506" i="3" s="1"/>
  <c r="S1506" i="3"/>
  <c r="X1506" i="3"/>
  <c r="B1507" i="3"/>
  <c r="R1506" i="3" s="1"/>
  <c r="G1506" i="3" a="1"/>
  <c r="G1506" i="3" s="1"/>
  <c r="V1506" i="3"/>
  <c r="F1506" i="3" a="1"/>
  <c r="F1506" i="3" s="1"/>
  <c r="Q1506" i="3" s="1"/>
  <c r="U1506" i="3"/>
  <c r="R1505" i="3"/>
  <c r="T1505" i="3"/>
  <c r="P1505" i="3" a="1"/>
  <c r="P1505" i="3" s="1"/>
  <c r="N1505" i="3"/>
  <c r="N1506" i="3" l="1"/>
  <c r="P1506" i="3" a="1"/>
  <c r="P1506" i="3" s="1"/>
  <c r="T1506" i="3"/>
  <c r="O1507" i="3"/>
  <c r="V1507" i="3"/>
  <c r="Q1507" i="3"/>
  <c r="D1507" i="3"/>
  <c r="C1507" i="3"/>
  <c r="W1507" i="3"/>
  <c r="G1507" i="3" a="1"/>
  <c r="G1507" i="3" s="1"/>
  <c r="J1507" i="3"/>
  <c r="S1507" i="3"/>
  <c r="E1507" i="3"/>
  <c r="X1507" i="3"/>
  <c r="I1507" i="3" a="1"/>
  <c r="I1507" i="3" s="1"/>
  <c r="F1507" i="3" a="1"/>
  <c r="F1507" i="3" s="1"/>
  <c r="T1507" i="3" s="1"/>
  <c r="B1508" i="3"/>
  <c r="R1507" i="3" s="1"/>
  <c r="H1507" i="3"/>
  <c r="U1507" i="3"/>
  <c r="O1508" i="3" l="1"/>
  <c r="J1508" i="3"/>
  <c r="I1508" i="3" a="1"/>
  <c r="I1508" i="3" s="1"/>
  <c r="V1508" i="3"/>
  <c r="E1508" i="3"/>
  <c r="C1508" i="3"/>
  <c r="B1509" i="3"/>
  <c r="R1508" i="3" s="1"/>
  <c r="G1508" i="3" a="1"/>
  <c r="G1508" i="3" s="1"/>
  <c r="H1508" i="3"/>
  <c r="T1508" i="3"/>
  <c r="Q1508" i="3"/>
  <c r="D1508" i="3"/>
  <c r="X1508" i="3"/>
  <c r="S1508" i="3"/>
  <c r="W1508" i="3"/>
  <c r="F1508" i="3" a="1"/>
  <c r="F1508" i="3" s="1"/>
  <c r="U1508" i="3" s="1"/>
  <c r="N1508" i="3"/>
  <c r="P1507" i="3" a="1"/>
  <c r="P1507" i="3" s="1"/>
  <c r="N1507" i="3"/>
  <c r="O1509" i="3" l="1"/>
  <c r="D1509" i="3"/>
  <c r="H1509" i="3"/>
  <c r="X1509" i="3"/>
  <c r="S1509" i="3"/>
  <c r="I1509" i="3" a="1"/>
  <c r="I1509" i="3" s="1"/>
  <c r="J1509" i="3"/>
  <c r="G1509" i="3" a="1"/>
  <c r="G1509" i="3" s="1"/>
  <c r="B1510" i="3"/>
  <c r="C1509" i="3"/>
  <c r="F1509" i="3" a="1"/>
  <c r="F1509" i="3" s="1"/>
  <c r="T1509" i="3" s="1"/>
  <c r="W1509" i="3"/>
  <c r="E1509" i="3"/>
  <c r="V1509" i="3"/>
  <c r="P1508" i="3" a="1"/>
  <c r="P1508" i="3" s="1"/>
  <c r="O1510" i="3" l="1"/>
  <c r="D1510" i="3"/>
  <c r="S1510" i="3"/>
  <c r="X1510" i="3"/>
  <c r="F1510" i="3" a="1"/>
  <c r="F1510" i="3" s="1"/>
  <c r="P1510" i="3" s="1" a="1"/>
  <c r="P1510" i="3" s="1"/>
  <c r="C1510" i="3"/>
  <c r="B1511" i="3"/>
  <c r="R1510" i="3" s="1"/>
  <c r="I1510" i="3" a="1"/>
  <c r="I1510" i="3" s="1"/>
  <c r="E1510" i="3"/>
  <c r="W1510" i="3"/>
  <c r="J1510" i="3"/>
  <c r="H1510" i="3"/>
  <c r="V1510" i="3"/>
  <c r="G1510" i="3" a="1"/>
  <c r="G1510" i="3" s="1"/>
  <c r="N1509" i="3"/>
  <c r="R1509" i="3"/>
  <c r="U1509" i="3"/>
  <c r="Q1509" i="3"/>
  <c r="P1509" i="3" a="1"/>
  <c r="P1509" i="3" s="1"/>
  <c r="Q1510" i="3" l="1"/>
  <c r="U1510" i="3"/>
  <c r="N1510" i="3"/>
  <c r="O1511" i="3"/>
  <c r="R1511" i="3"/>
  <c r="V1511" i="3"/>
  <c r="F1511" i="3" a="1"/>
  <c r="F1511" i="3" s="1"/>
  <c r="N1511" i="3" s="1"/>
  <c r="B1512" i="3"/>
  <c r="X1511" i="3"/>
  <c r="I1511" i="3" a="1"/>
  <c r="I1511" i="3" s="1"/>
  <c r="E1511" i="3"/>
  <c r="G1511" i="3" a="1"/>
  <c r="G1511" i="3" s="1"/>
  <c r="C1511" i="3"/>
  <c r="D1511" i="3"/>
  <c r="J1511" i="3"/>
  <c r="W1511" i="3"/>
  <c r="H1511" i="3"/>
  <c r="S1511" i="3"/>
  <c r="T1510" i="3"/>
  <c r="T1511" i="3" l="1"/>
  <c r="U1511" i="3"/>
  <c r="P1511" i="3" a="1"/>
  <c r="P1511" i="3" s="1"/>
  <c r="Q1511" i="3"/>
  <c r="O1512" i="3"/>
  <c r="F1512" i="3" a="1"/>
  <c r="F1512" i="3" s="1"/>
  <c r="U1512" i="3" s="1"/>
  <c r="X1512" i="3"/>
  <c r="J1512" i="3"/>
  <c r="I1512" i="3" a="1"/>
  <c r="I1512" i="3" s="1"/>
  <c r="W1512" i="3"/>
  <c r="V1512" i="3"/>
  <c r="E1512" i="3"/>
  <c r="C1512" i="3"/>
  <c r="D1512" i="3"/>
  <c r="G1512" i="3" a="1"/>
  <c r="G1512" i="3" s="1"/>
  <c r="B1513" i="3"/>
  <c r="S1512" i="3"/>
  <c r="H1512" i="3"/>
  <c r="Q1512" i="3" l="1"/>
  <c r="P1512" i="3" a="1"/>
  <c r="P1512" i="3" s="1"/>
  <c r="T1512" i="3"/>
  <c r="O1513" i="3"/>
  <c r="S1513" i="3"/>
  <c r="I1513" i="3" a="1"/>
  <c r="I1513" i="3" s="1"/>
  <c r="C1513" i="3"/>
  <c r="J1513" i="3"/>
  <c r="H1513" i="3"/>
  <c r="B1514" i="3"/>
  <c r="R1513" i="3" s="1"/>
  <c r="G1513" i="3" a="1"/>
  <c r="G1513" i="3" s="1"/>
  <c r="F1513" i="3" a="1"/>
  <c r="F1513" i="3" s="1"/>
  <c r="T1513" i="3" s="1"/>
  <c r="W1513" i="3"/>
  <c r="E1513" i="3"/>
  <c r="D1513" i="3"/>
  <c r="V1513" i="3"/>
  <c r="X1513" i="3"/>
  <c r="R1512" i="3"/>
  <c r="N1512" i="3"/>
  <c r="Q1513" i="3" l="1"/>
  <c r="O1514" i="3"/>
  <c r="E1514" i="3"/>
  <c r="V1514" i="3"/>
  <c r="B1515" i="3"/>
  <c r="R1514" i="3" s="1"/>
  <c r="U1514" i="3"/>
  <c r="D1514" i="3"/>
  <c r="C1514" i="3"/>
  <c r="W1514" i="3"/>
  <c r="J1514" i="3"/>
  <c r="X1514" i="3"/>
  <c r="G1514" i="3" a="1"/>
  <c r="G1514" i="3" s="1"/>
  <c r="I1514" i="3" a="1"/>
  <c r="I1514" i="3" s="1"/>
  <c r="S1514" i="3"/>
  <c r="F1514" i="3" a="1"/>
  <c r="F1514" i="3" s="1"/>
  <c r="P1514" i="3" s="1" a="1"/>
  <c r="P1514" i="3" s="1"/>
  <c r="H1514" i="3"/>
  <c r="T1514" i="3"/>
  <c r="Q1514" i="3"/>
  <c r="U1513" i="3"/>
  <c r="N1513" i="3"/>
  <c r="P1513" i="3" a="1"/>
  <c r="P1513" i="3" s="1"/>
  <c r="N1514" i="3" l="1"/>
  <c r="O1515" i="3"/>
  <c r="H1515" i="3"/>
  <c r="B1516" i="3"/>
  <c r="V1515" i="3"/>
  <c r="D1515" i="3"/>
  <c r="I1515" i="3" a="1"/>
  <c r="I1515" i="3" s="1"/>
  <c r="S1515" i="3"/>
  <c r="G1515" i="3" a="1"/>
  <c r="G1515" i="3" s="1"/>
  <c r="J1515" i="3"/>
  <c r="C1515" i="3"/>
  <c r="W1515" i="3"/>
  <c r="F1515" i="3" a="1"/>
  <c r="F1515" i="3" s="1"/>
  <c r="Q1515" i="3" s="1"/>
  <c r="E1515" i="3"/>
  <c r="X1515" i="3"/>
  <c r="O1516" i="3" l="1"/>
  <c r="F1516" i="3" a="1"/>
  <c r="F1516" i="3" s="1"/>
  <c r="P1516" i="3" s="1" a="1"/>
  <c r="P1516" i="3" s="1"/>
  <c r="I1516" i="3" a="1"/>
  <c r="I1516" i="3" s="1"/>
  <c r="J1516" i="3"/>
  <c r="C1516" i="3"/>
  <c r="E1516" i="3"/>
  <c r="V1516" i="3"/>
  <c r="G1516" i="3" a="1"/>
  <c r="G1516" i="3" s="1"/>
  <c r="N1516" i="3"/>
  <c r="X1516" i="3"/>
  <c r="W1516" i="3"/>
  <c r="B1517" i="3"/>
  <c r="R1516" i="3" s="1"/>
  <c r="H1516" i="3"/>
  <c r="D1516" i="3"/>
  <c r="S1516" i="3"/>
  <c r="U1516" i="3"/>
  <c r="U1515" i="3"/>
  <c r="R1515" i="3"/>
  <c r="P1515" i="3" a="1"/>
  <c r="P1515" i="3" s="1"/>
  <c r="N1515" i="3"/>
  <c r="T1515" i="3"/>
  <c r="O1517" i="3" l="1"/>
  <c r="X1517" i="3"/>
  <c r="F1517" i="3" a="1"/>
  <c r="F1517" i="3" s="1"/>
  <c r="T1517" i="3" s="1"/>
  <c r="G1517" i="3" a="1"/>
  <c r="G1517" i="3" s="1"/>
  <c r="S1517" i="3"/>
  <c r="I1517" i="3" a="1"/>
  <c r="I1517" i="3" s="1"/>
  <c r="C1517" i="3"/>
  <c r="W1517" i="3"/>
  <c r="J1517" i="3"/>
  <c r="V1517" i="3"/>
  <c r="H1517" i="3"/>
  <c r="B1518" i="3"/>
  <c r="R1517" i="3" s="1"/>
  <c r="E1517" i="3"/>
  <c r="D1517" i="3"/>
  <c r="Q1516" i="3"/>
  <c r="T1516" i="3"/>
  <c r="U1517" i="3" l="1"/>
  <c r="Q1517" i="3"/>
  <c r="N1517" i="3"/>
  <c r="O1518" i="3"/>
  <c r="B1519" i="3"/>
  <c r="G1518" i="3" a="1"/>
  <c r="G1518" i="3" s="1"/>
  <c r="F1518" i="3" a="1"/>
  <c r="F1518" i="3" s="1"/>
  <c r="P1518" i="3" s="1" a="1"/>
  <c r="P1518" i="3" s="1"/>
  <c r="C1518" i="3"/>
  <c r="D1518" i="3"/>
  <c r="S1518" i="3"/>
  <c r="X1518" i="3"/>
  <c r="I1518" i="3" a="1"/>
  <c r="I1518" i="3" s="1"/>
  <c r="W1518" i="3"/>
  <c r="J1518" i="3"/>
  <c r="E1518" i="3"/>
  <c r="H1518" i="3"/>
  <c r="V1518" i="3"/>
  <c r="T1518" i="3"/>
  <c r="N1518" i="3"/>
  <c r="U1518" i="3"/>
  <c r="Q1518" i="3"/>
  <c r="P1517" i="3" a="1"/>
  <c r="P1517" i="3" s="1"/>
  <c r="O1519" i="3" l="1"/>
  <c r="C1519" i="3"/>
  <c r="W1519" i="3"/>
  <c r="F1519" i="3" a="1"/>
  <c r="F1519" i="3" s="1"/>
  <c r="U1519" i="3" s="1"/>
  <c r="H1519" i="3"/>
  <c r="B1520" i="3"/>
  <c r="R1519" i="3" s="1"/>
  <c r="D1519" i="3"/>
  <c r="S1519" i="3"/>
  <c r="X1519" i="3"/>
  <c r="G1519" i="3" a="1"/>
  <c r="G1519" i="3" s="1"/>
  <c r="I1519" i="3" a="1"/>
  <c r="I1519" i="3" s="1"/>
  <c r="V1519" i="3"/>
  <c r="E1519" i="3"/>
  <c r="J1519" i="3"/>
  <c r="R1518" i="3"/>
  <c r="T1519" i="3" l="1"/>
  <c r="Q1519" i="3"/>
  <c r="N1519" i="3"/>
  <c r="O1520" i="3"/>
  <c r="P1520" i="3" a="1"/>
  <c r="P1520" i="3" s="1"/>
  <c r="R1520" i="3"/>
  <c r="S1520" i="3"/>
  <c r="W1520" i="3"/>
  <c r="F1520" i="3" a="1"/>
  <c r="F1520" i="3" s="1"/>
  <c r="C1520" i="3"/>
  <c r="G1520" i="3" a="1"/>
  <c r="G1520" i="3" s="1"/>
  <c r="B1521" i="3"/>
  <c r="Q1520" i="3"/>
  <c r="D1520" i="3"/>
  <c r="H1520" i="3"/>
  <c r="X1520" i="3"/>
  <c r="E1520" i="3"/>
  <c r="J1520" i="3"/>
  <c r="I1520" i="3" a="1"/>
  <c r="I1520" i="3" s="1"/>
  <c r="T1520" i="3"/>
  <c r="V1520" i="3"/>
  <c r="U1520" i="3"/>
  <c r="N1520" i="3"/>
  <c r="P1519" i="3" a="1"/>
  <c r="P1519" i="3" s="1"/>
  <c r="O1521" i="3" l="1"/>
  <c r="E1521" i="3"/>
  <c r="G1521" i="3" a="1"/>
  <c r="G1521" i="3" s="1"/>
  <c r="B1522" i="3"/>
  <c r="V1521" i="3"/>
  <c r="I1521" i="3" a="1"/>
  <c r="I1521" i="3" s="1"/>
  <c r="J1521" i="3"/>
  <c r="D1521" i="3"/>
  <c r="X1521" i="3"/>
  <c r="H1521" i="3"/>
  <c r="C1521" i="3"/>
  <c r="F1521" i="3" a="1"/>
  <c r="F1521" i="3" s="1"/>
  <c r="P1521" i="3" s="1" a="1"/>
  <c r="P1521" i="3" s="1"/>
  <c r="S1521" i="3"/>
  <c r="W1521" i="3"/>
  <c r="O1522" i="3" l="1"/>
  <c r="B1523" i="3"/>
  <c r="G1522" i="3" a="1"/>
  <c r="G1522" i="3" s="1"/>
  <c r="S1522" i="3"/>
  <c r="X1522" i="3"/>
  <c r="D1522" i="3"/>
  <c r="W1522" i="3"/>
  <c r="H1522" i="3"/>
  <c r="I1522" i="3" a="1"/>
  <c r="I1522" i="3" s="1"/>
  <c r="F1522" i="3" a="1"/>
  <c r="F1522" i="3" s="1"/>
  <c r="N1522" i="3" s="1"/>
  <c r="C1522" i="3"/>
  <c r="E1522" i="3"/>
  <c r="J1522" i="3"/>
  <c r="V1522" i="3"/>
  <c r="U1522" i="3"/>
  <c r="U1521" i="3"/>
  <c r="R1521" i="3"/>
  <c r="N1521" i="3"/>
  <c r="Q1521" i="3"/>
  <c r="T1521" i="3"/>
  <c r="O1523" i="3" l="1"/>
  <c r="V1523" i="3"/>
  <c r="B1524" i="3"/>
  <c r="J1523" i="3"/>
  <c r="S1523" i="3"/>
  <c r="G1523" i="3" a="1"/>
  <c r="G1523" i="3" s="1"/>
  <c r="D1523" i="3"/>
  <c r="E1523" i="3"/>
  <c r="C1523" i="3"/>
  <c r="X1523" i="3"/>
  <c r="T1523" i="3"/>
  <c r="I1523" i="3" a="1"/>
  <c r="I1523" i="3" s="1"/>
  <c r="H1523" i="3"/>
  <c r="W1523" i="3"/>
  <c r="F1523" i="3" a="1"/>
  <c r="F1523" i="3" s="1"/>
  <c r="U1523" i="3" s="1"/>
  <c r="Q1522" i="3"/>
  <c r="R1522" i="3"/>
  <c r="T1522" i="3"/>
  <c r="P1522" i="3" a="1"/>
  <c r="P1522" i="3" s="1"/>
  <c r="Q1523" i="3" l="1"/>
  <c r="O1524" i="3"/>
  <c r="D1524" i="3"/>
  <c r="H1524" i="3"/>
  <c r="G1524" i="3" a="1"/>
  <c r="G1524" i="3" s="1"/>
  <c r="S1524" i="3"/>
  <c r="C1524" i="3"/>
  <c r="W1524" i="3"/>
  <c r="X1524" i="3"/>
  <c r="J1524" i="3"/>
  <c r="V1524" i="3"/>
  <c r="I1524" i="3" a="1"/>
  <c r="I1524" i="3" s="1"/>
  <c r="F1524" i="3" a="1"/>
  <c r="F1524" i="3" s="1"/>
  <c r="P1524" i="3" s="1" a="1"/>
  <c r="P1524" i="3" s="1"/>
  <c r="E1524" i="3"/>
  <c r="B1525" i="3"/>
  <c r="N1524" i="3"/>
  <c r="R1523" i="3"/>
  <c r="N1523" i="3"/>
  <c r="P1523" i="3" a="1"/>
  <c r="P1523" i="3" s="1"/>
  <c r="U1524" i="3" l="1"/>
  <c r="Q1524" i="3"/>
  <c r="O1525" i="3"/>
  <c r="J1525" i="3"/>
  <c r="H1525" i="3"/>
  <c r="E1525" i="3"/>
  <c r="I1525" i="3" a="1"/>
  <c r="I1525" i="3" s="1"/>
  <c r="G1525" i="3" a="1"/>
  <c r="G1525" i="3" s="1"/>
  <c r="B1526" i="3"/>
  <c r="R1525" i="3" s="1"/>
  <c r="V1525" i="3"/>
  <c r="D1525" i="3"/>
  <c r="F1525" i="3" a="1"/>
  <c r="F1525" i="3" s="1"/>
  <c r="T1525" i="3" s="1"/>
  <c r="X1525" i="3"/>
  <c r="C1525" i="3"/>
  <c r="S1525" i="3"/>
  <c r="W1525" i="3"/>
  <c r="T1524" i="3"/>
  <c r="R1524" i="3"/>
  <c r="O1526" i="3" l="1"/>
  <c r="C1526" i="3"/>
  <c r="S1526" i="3"/>
  <c r="W1526" i="3"/>
  <c r="J1526" i="3"/>
  <c r="H1526" i="3"/>
  <c r="E1526" i="3"/>
  <c r="V1526" i="3"/>
  <c r="D1526" i="3"/>
  <c r="B1527" i="3"/>
  <c r="F1526" i="3" a="1"/>
  <c r="F1526" i="3" s="1"/>
  <c r="U1526" i="3" s="1"/>
  <c r="G1526" i="3" a="1"/>
  <c r="G1526" i="3" s="1"/>
  <c r="X1526" i="3"/>
  <c r="I1526" i="3" a="1"/>
  <c r="I1526" i="3" s="1"/>
  <c r="U1525" i="3"/>
  <c r="P1525" i="3" a="1"/>
  <c r="P1525" i="3" s="1"/>
  <c r="N1525" i="3"/>
  <c r="Q1525" i="3"/>
  <c r="T1526" i="3" l="1"/>
  <c r="N1526" i="3"/>
  <c r="Q1526" i="3"/>
  <c r="O1527" i="3"/>
  <c r="V1527" i="3"/>
  <c r="F1527" i="3" a="1"/>
  <c r="F1527" i="3" s="1"/>
  <c r="U1527" i="3" s="1"/>
  <c r="B1528" i="3"/>
  <c r="R1527" i="3" s="1"/>
  <c r="J1527" i="3"/>
  <c r="E1527" i="3"/>
  <c r="S1527" i="3"/>
  <c r="D1527" i="3"/>
  <c r="X1527" i="3"/>
  <c r="G1527" i="3" a="1"/>
  <c r="G1527" i="3" s="1"/>
  <c r="I1527" i="3" a="1"/>
  <c r="I1527" i="3" s="1"/>
  <c r="C1527" i="3"/>
  <c r="H1527" i="3"/>
  <c r="W1527" i="3"/>
  <c r="R1526" i="3"/>
  <c r="P1526" i="3" a="1"/>
  <c r="P1526" i="3" s="1"/>
  <c r="T1527" i="3" l="1"/>
  <c r="P1527" i="3" a="1"/>
  <c r="P1527" i="3" s="1"/>
  <c r="N1527" i="3"/>
  <c r="O1528" i="3"/>
  <c r="G1528" i="3" a="1"/>
  <c r="G1528" i="3" s="1"/>
  <c r="B1529" i="3"/>
  <c r="R1528" i="3" s="1"/>
  <c r="W1528" i="3"/>
  <c r="H1528" i="3"/>
  <c r="F1528" i="3" a="1"/>
  <c r="F1528" i="3" s="1"/>
  <c r="U1528" i="3" s="1"/>
  <c r="J1528" i="3"/>
  <c r="D1528" i="3"/>
  <c r="X1528" i="3"/>
  <c r="E1528" i="3"/>
  <c r="S1528" i="3"/>
  <c r="I1528" i="3" a="1"/>
  <c r="I1528" i="3" s="1"/>
  <c r="C1528" i="3"/>
  <c r="N1528" i="3"/>
  <c r="V1528" i="3"/>
  <c r="Q1527" i="3"/>
  <c r="Q1528" i="3" l="1"/>
  <c r="T1528" i="3"/>
  <c r="P1528" i="3" a="1"/>
  <c r="P1528" i="3" s="1"/>
  <c r="O1529" i="3"/>
  <c r="V1529" i="3"/>
  <c r="B1530" i="3"/>
  <c r="H1529" i="3"/>
  <c r="S1529" i="3"/>
  <c r="W1529" i="3"/>
  <c r="E1529" i="3"/>
  <c r="J1529" i="3"/>
  <c r="D1529" i="3"/>
  <c r="I1529" i="3" a="1"/>
  <c r="I1529" i="3" s="1"/>
  <c r="G1529" i="3" a="1"/>
  <c r="G1529" i="3" s="1"/>
  <c r="X1529" i="3"/>
  <c r="C1529" i="3"/>
  <c r="F1529" i="3" a="1"/>
  <c r="F1529" i="3" s="1"/>
  <c r="N1529" i="3" s="1"/>
  <c r="T1529" i="3"/>
  <c r="U1529" i="3"/>
  <c r="Q1529" i="3"/>
  <c r="O1530" i="3" l="1"/>
  <c r="D1530" i="3"/>
  <c r="E1530" i="3"/>
  <c r="C1530" i="3"/>
  <c r="H1530" i="3"/>
  <c r="X1530" i="3"/>
  <c r="S1530" i="3"/>
  <c r="W1530" i="3"/>
  <c r="J1530" i="3"/>
  <c r="I1530" i="3" a="1"/>
  <c r="I1530" i="3" s="1"/>
  <c r="B1531" i="3"/>
  <c r="G1530" i="3" a="1"/>
  <c r="G1530" i="3" s="1"/>
  <c r="F1530" i="3" a="1"/>
  <c r="F1530" i="3" s="1"/>
  <c r="T1530" i="3" s="1"/>
  <c r="V1530" i="3"/>
  <c r="R1529" i="3"/>
  <c r="P1529" i="3" a="1"/>
  <c r="P1529" i="3" s="1"/>
  <c r="O1531" i="3" l="1"/>
  <c r="B1532" i="3"/>
  <c r="E1531" i="3"/>
  <c r="V1531" i="3"/>
  <c r="S1531" i="3"/>
  <c r="W1531" i="3"/>
  <c r="X1531" i="3"/>
  <c r="C1531" i="3"/>
  <c r="D1531" i="3"/>
  <c r="N1531" i="3"/>
  <c r="G1531" i="3" a="1"/>
  <c r="G1531" i="3" s="1"/>
  <c r="J1531" i="3"/>
  <c r="F1531" i="3" a="1"/>
  <c r="F1531" i="3" s="1"/>
  <c r="Q1531" i="3" s="1"/>
  <c r="I1531" i="3" a="1"/>
  <c r="I1531" i="3" s="1"/>
  <c r="H1531" i="3"/>
  <c r="T1531" i="3"/>
  <c r="U1531" i="3"/>
  <c r="R1530" i="3"/>
  <c r="Q1530" i="3"/>
  <c r="U1530" i="3"/>
  <c r="N1530" i="3"/>
  <c r="P1530" i="3" a="1"/>
  <c r="P1530" i="3" s="1"/>
  <c r="O1532" i="3" l="1"/>
  <c r="W1532" i="3"/>
  <c r="E1532" i="3"/>
  <c r="J1532" i="3"/>
  <c r="V1532" i="3"/>
  <c r="G1532" i="3" a="1"/>
  <c r="G1532" i="3" s="1"/>
  <c r="S1532" i="3"/>
  <c r="F1532" i="3" a="1"/>
  <c r="F1532" i="3" s="1"/>
  <c r="P1532" i="3" s="1" a="1"/>
  <c r="P1532" i="3" s="1"/>
  <c r="I1532" i="3" a="1"/>
  <c r="I1532" i="3" s="1"/>
  <c r="H1532" i="3"/>
  <c r="C1532" i="3"/>
  <c r="D1532" i="3"/>
  <c r="B1533" i="3"/>
  <c r="R1532" i="3" s="1"/>
  <c r="X1532" i="3"/>
  <c r="N1532" i="3"/>
  <c r="T1532" i="3"/>
  <c r="U1532" i="3"/>
  <c r="R1531" i="3"/>
  <c r="P1531" i="3" a="1"/>
  <c r="P1531" i="3" s="1"/>
  <c r="Q1532" i="3" l="1"/>
  <c r="O1533" i="3"/>
  <c r="I1533" i="3" a="1"/>
  <c r="I1533" i="3" s="1"/>
  <c r="H1533" i="3"/>
  <c r="W1533" i="3"/>
  <c r="G1533" i="3" a="1"/>
  <c r="G1533" i="3" s="1"/>
  <c r="J1533" i="3"/>
  <c r="C1533" i="3"/>
  <c r="V1533" i="3"/>
  <c r="S1533" i="3"/>
  <c r="E1533" i="3"/>
  <c r="D1533" i="3"/>
  <c r="F1533" i="3" a="1"/>
  <c r="F1533" i="3" s="1"/>
  <c r="U1533" i="3" s="1"/>
  <c r="B1534" i="3"/>
  <c r="R1533" i="3" s="1"/>
  <c r="X1533" i="3"/>
  <c r="N1533" i="3"/>
  <c r="T1533" i="3"/>
  <c r="O1534" i="3" l="1"/>
  <c r="V1534" i="3"/>
  <c r="W1534" i="3"/>
  <c r="H1534" i="3"/>
  <c r="I1534" i="3" a="1"/>
  <c r="I1534" i="3" s="1"/>
  <c r="J1534" i="3"/>
  <c r="G1534" i="3" a="1"/>
  <c r="G1534" i="3" s="1"/>
  <c r="S1534" i="3"/>
  <c r="B1535" i="3"/>
  <c r="F1534" i="3" a="1"/>
  <c r="F1534" i="3" s="1"/>
  <c r="P1534" i="3" s="1" a="1"/>
  <c r="P1534" i="3" s="1"/>
  <c r="E1534" i="3"/>
  <c r="D1534" i="3"/>
  <c r="X1534" i="3"/>
  <c r="C1534" i="3"/>
  <c r="Q1533" i="3"/>
  <c r="P1533" i="3" a="1"/>
  <c r="P1533" i="3" s="1"/>
  <c r="U1534" i="3" l="1"/>
  <c r="Q1534" i="3"/>
  <c r="O1535" i="3"/>
  <c r="S1535" i="3"/>
  <c r="E1535" i="3"/>
  <c r="J1535" i="3"/>
  <c r="D1535" i="3"/>
  <c r="F1535" i="3" a="1"/>
  <c r="F1535" i="3" s="1"/>
  <c r="U1535" i="3" s="1"/>
  <c r="C1535" i="3"/>
  <c r="X1535" i="3"/>
  <c r="W1535" i="3"/>
  <c r="B1536" i="3"/>
  <c r="I1535" i="3" a="1"/>
  <c r="I1535" i="3" s="1"/>
  <c r="G1535" i="3" a="1"/>
  <c r="G1535" i="3" s="1"/>
  <c r="H1535" i="3"/>
  <c r="V1535" i="3"/>
  <c r="T1535" i="3"/>
  <c r="T1534" i="3"/>
  <c r="N1534" i="3"/>
  <c r="R1534" i="3"/>
  <c r="O1536" i="3" l="1"/>
  <c r="D1536" i="3"/>
  <c r="I1536" i="3" a="1"/>
  <c r="I1536" i="3" s="1"/>
  <c r="H1536" i="3"/>
  <c r="E1536" i="3"/>
  <c r="W1536" i="3"/>
  <c r="V1536" i="3"/>
  <c r="G1536" i="3" a="1"/>
  <c r="G1536" i="3" s="1"/>
  <c r="X1536" i="3"/>
  <c r="J1536" i="3"/>
  <c r="F1536" i="3" a="1"/>
  <c r="F1536" i="3" s="1"/>
  <c r="U1536" i="3" s="1"/>
  <c r="C1536" i="3"/>
  <c r="S1536" i="3"/>
  <c r="B1537" i="3"/>
  <c r="R1536" i="3" s="1"/>
  <c r="N1535" i="3"/>
  <c r="R1535" i="3"/>
  <c r="Q1535" i="3"/>
  <c r="P1535" i="3" a="1"/>
  <c r="P1535" i="3" s="1"/>
  <c r="Q1536" i="3" l="1"/>
  <c r="T1536" i="3"/>
  <c r="N1536" i="3"/>
  <c r="O1537" i="3"/>
  <c r="I1537" i="3" a="1"/>
  <c r="I1537" i="3" s="1"/>
  <c r="Q1537" i="3"/>
  <c r="C1537" i="3"/>
  <c r="V1537" i="3"/>
  <c r="S1537" i="3"/>
  <c r="W1537" i="3"/>
  <c r="E1537" i="3"/>
  <c r="T1537" i="3"/>
  <c r="H1537" i="3"/>
  <c r="D1537" i="3"/>
  <c r="F1537" i="3" a="1"/>
  <c r="F1537" i="3" s="1"/>
  <c r="P1537" i="3" s="1" a="1"/>
  <c r="P1537" i="3" s="1"/>
  <c r="U1537" i="3"/>
  <c r="B1538" i="3"/>
  <c r="R1537" i="3" s="1"/>
  <c r="N1537" i="3"/>
  <c r="J1537" i="3"/>
  <c r="G1537" i="3" a="1"/>
  <c r="G1537" i="3" s="1"/>
  <c r="X1537" i="3"/>
  <c r="P1536" i="3" a="1"/>
  <c r="P1536" i="3" s="1"/>
  <c r="O1538" i="3" l="1"/>
  <c r="B1539" i="3"/>
  <c r="X1538" i="3"/>
  <c r="H1538" i="3"/>
  <c r="D1538" i="3"/>
  <c r="F1538" i="3" a="1"/>
  <c r="F1538" i="3" s="1"/>
  <c r="U1538" i="3" s="1"/>
  <c r="C1538" i="3"/>
  <c r="W1538" i="3"/>
  <c r="G1538" i="3" a="1"/>
  <c r="G1538" i="3" s="1"/>
  <c r="E1538" i="3"/>
  <c r="I1538" i="3" a="1"/>
  <c r="I1538" i="3" s="1"/>
  <c r="J1538" i="3"/>
  <c r="V1538" i="3"/>
  <c r="S1538" i="3"/>
  <c r="N1538" i="3"/>
  <c r="Q1538" i="3"/>
  <c r="T1538" i="3"/>
  <c r="O1539" i="3" l="1"/>
  <c r="F1539" i="3" a="1"/>
  <c r="F1539" i="3" s="1"/>
  <c r="N1539" i="3" s="1"/>
  <c r="C1539" i="3"/>
  <c r="B1540" i="3"/>
  <c r="H1539" i="3"/>
  <c r="G1539" i="3" a="1"/>
  <c r="G1539" i="3" s="1"/>
  <c r="S1539" i="3"/>
  <c r="D1539" i="3"/>
  <c r="I1539" i="3" a="1"/>
  <c r="I1539" i="3" s="1"/>
  <c r="W1539" i="3"/>
  <c r="J1539" i="3"/>
  <c r="V1539" i="3"/>
  <c r="X1539" i="3"/>
  <c r="E1539" i="3"/>
  <c r="R1538" i="3"/>
  <c r="P1538" i="3" a="1"/>
  <c r="P1538" i="3" s="1"/>
  <c r="O1540" i="3" l="1"/>
  <c r="J1540" i="3"/>
  <c r="V1540" i="3"/>
  <c r="C1540" i="3"/>
  <c r="B1541" i="3"/>
  <c r="R1540" i="3" s="1"/>
  <c r="D1540" i="3"/>
  <c r="G1540" i="3" a="1"/>
  <c r="G1540" i="3" s="1"/>
  <c r="E1540" i="3"/>
  <c r="S1540" i="3"/>
  <c r="W1540" i="3"/>
  <c r="I1540" i="3" a="1"/>
  <c r="I1540" i="3" s="1"/>
  <c r="X1540" i="3"/>
  <c r="H1540" i="3"/>
  <c r="F1540" i="3" a="1"/>
  <c r="F1540" i="3" s="1"/>
  <c r="U1540" i="3" s="1"/>
  <c r="N1540" i="3"/>
  <c r="Q1540" i="3"/>
  <c r="T1539" i="3"/>
  <c r="U1539" i="3"/>
  <c r="R1539" i="3"/>
  <c r="Q1539" i="3"/>
  <c r="P1539" i="3" a="1"/>
  <c r="P1539" i="3" s="1"/>
  <c r="T1540" i="3" l="1"/>
  <c r="O1541" i="3"/>
  <c r="I1541" i="3" a="1"/>
  <c r="I1541" i="3" s="1"/>
  <c r="B1542" i="3"/>
  <c r="C1541" i="3"/>
  <c r="S1541" i="3"/>
  <c r="W1541" i="3"/>
  <c r="H1541" i="3"/>
  <c r="F1541" i="3" a="1"/>
  <c r="F1541" i="3" s="1"/>
  <c r="T1541" i="3" s="1"/>
  <c r="G1541" i="3" a="1"/>
  <c r="G1541" i="3" s="1"/>
  <c r="V1541" i="3"/>
  <c r="D1541" i="3"/>
  <c r="J1541" i="3"/>
  <c r="X1541" i="3"/>
  <c r="E1541" i="3"/>
  <c r="N1541" i="3"/>
  <c r="Q1541" i="3"/>
  <c r="U1541" i="3"/>
  <c r="P1540" i="3" a="1"/>
  <c r="P1540" i="3" s="1"/>
  <c r="O1542" i="3" l="1"/>
  <c r="I1542" i="3" a="1"/>
  <c r="I1542" i="3" s="1"/>
  <c r="B1543" i="3"/>
  <c r="C1542" i="3"/>
  <c r="V1542" i="3"/>
  <c r="W1542" i="3"/>
  <c r="S1542" i="3"/>
  <c r="G1542" i="3" a="1"/>
  <c r="G1542" i="3" s="1"/>
  <c r="J1542" i="3"/>
  <c r="X1542" i="3"/>
  <c r="F1542" i="3" a="1"/>
  <c r="F1542" i="3" s="1"/>
  <c r="N1542" i="3" s="1"/>
  <c r="H1542" i="3"/>
  <c r="E1542" i="3"/>
  <c r="D1542" i="3"/>
  <c r="R1541" i="3"/>
  <c r="P1541" i="3" a="1"/>
  <c r="P1541" i="3" s="1"/>
  <c r="O1543" i="3" l="1"/>
  <c r="X1543" i="3"/>
  <c r="F1543" i="3" a="1"/>
  <c r="F1543" i="3" s="1"/>
  <c r="Q1543" i="3" s="1"/>
  <c r="V1543" i="3"/>
  <c r="D1543" i="3"/>
  <c r="G1543" i="3" a="1"/>
  <c r="G1543" i="3" s="1"/>
  <c r="H1543" i="3"/>
  <c r="E1543" i="3"/>
  <c r="W1543" i="3"/>
  <c r="J1543" i="3"/>
  <c r="S1543" i="3"/>
  <c r="I1543" i="3" a="1"/>
  <c r="I1543" i="3" s="1"/>
  <c r="B1544" i="3"/>
  <c r="R1543" i="3" s="1"/>
  <c r="C1543" i="3"/>
  <c r="N1543" i="3"/>
  <c r="T1543" i="3"/>
  <c r="R1542" i="3"/>
  <c r="T1542" i="3"/>
  <c r="Q1542" i="3"/>
  <c r="U1542" i="3"/>
  <c r="P1542" i="3" a="1"/>
  <c r="P1542" i="3" s="1"/>
  <c r="U1543" i="3" l="1"/>
  <c r="O1544" i="3"/>
  <c r="S1544" i="3"/>
  <c r="H1544" i="3"/>
  <c r="D1544" i="3"/>
  <c r="V1544" i="3"/>
  <c r="F1544" i="3" a="1"/>
  <c r="F1544" i="3" s="1"/>
  <c r="N1544" i="3" s="1"/>
  <c r="J1544" i="3"/>
  <c r="G1544" i="3" a="1"/>
  <c r="G1544" i="3" s="1"/>
  <c r="B1545" i="3"/>
  <c r="C1544" i="3"/>
  <c r="X1544" i="3"/>
  <c r="E1544" i="3"/>
  <c r="I1544" i="3" a="1"/>
  <c r="I1544" i="3" s="1"/>
  <c r="W1544" i="3"/>
  <c r="T1544" i="3"/>
  <c r="U1544" i="3"/>
  <c r="Q1544" i="3"/>
  <c r="P1543" i="3" a="1"/>
  <c r="P1543" i="3" s="1"/>
  <c r="O1545" i="3" l="1"/>
  <c r="D1545" i="3"/>
  <c r="G1545" i="3" a="1"/>
  <c r="G1545" i="3" s="1"/>
  <c r="C1545" i="3"/>
  <c r="U1545" i="3"/>
  <c r="E1545" i="3"/>
  <c r="F1545" i="3" a="1"/>
  <c r="F1545" i="3" s="1"/>
  <c r="Q1545" i="3" s="1"/>
  <c r="X1545" i="3"/>
  <c r="J1545" i="3"/>
  <c r="H1545" i="3"/>
  <c r="N1545" i="3"/>
  <c r="V1545" i="3"/>
  <c r="W1545" i="3"/>
  <c r="B1546" i="3"/>
  <c r="R1545" i="3" s="1"/>
  <c r="I1545" i="3" a="1"/>
  <c r="I1545" i="3" s="1"/>
  <c r="S1545" i="3"/>
  <c r="T1545" i="3"/>
  <c r="R1544" i="3"/>
  <c r="P1544" i="3" a="1"/>
  <c r="P1544" i="3" s="1"/>
  <c r="O1546" i="3" l="1"/>
  <c r="W1546" i="3"/>
  <c r="G1546" i="3" a="1"/>
  <c r="G1546" i="3" s="1"/>
  <c r="H1546" i="3"/>
  <c r="D1546" i="3"/>
  <c r="B1547" i="3"/>
  <c r="R1546" i="3" s="1"/>
  <c r="S1546" i="3"/>
  <c r="J1546" i="3"/>
  <c r="F1546" i="3" a="1"/>
  <c r="F1546" i="3" s="1"/>
  <c r="T1546" i="3" s="1"/>
  <c r="X1546" i="3"/>
  <c r="E1546" i="3"/>
  <c r="I1546" i="3" a="1"/>
  <c r="I1546" i="3" s="1"/>
  <c r="C1546" i="3"/>
  <c r="V1546" i="3"/>
  <c r="P1545" i="3" a="1"/>
  <c r="P1545" i="3" s="1"/>
  <c r="U1546" i="3" l="1"/>
  <c r="N1546" i="3"/>
  <c r="Q1546" i="3"/>
  <c r="O1547" i="3"/>
  <c r="D1547" i="3"/>
  <c r="F1547" i="3" a="1"/>
  <c r="F1547" i="3" s="1"/>
  <c r="U1547" i="3" s="1"/>
  <c r="X1547" i="3"/>
  <c r="I1547" i="3" a="1"/>
  <c r="I1547" i="3" s="1"/>
  <c r="E1547" i="3"/>
  <c r="V1547" i="3"/>
  <c r="C1547" i="3"/>
  <c r="G1547" i="3" a="1"/>
  <c r="G1547" i="3" s="1"/>
  <c r="W1547" i="3"/>
  <c r="S1547" i="3"/>
  <c r="J1547" i="3"/>
  <c r="H1547" i="3"/>
  <c r="B1548" i="3"/>
  <c r="R1547" i="3" s="1"/>
  <c r="P1546" i="3" a="1"/>
  <c r="P1546" i="3" s="1"/>
  <c r="Q1547" i="3" l="1"/>
  <c r="T1547" i="3"/>
  <c r="N1547" i="3"/>
  <c r="P1547" i="3" a="1"/>
  <c r="P1547" i="3" s="1"/>
  <c r="P1548" i="3" a="1"/>
  <c r="P1548" i="3" s="1"/>
  <c r="O1548" i="3"/>
  <c r="R1548" i="3"/>
  <c r="X1548" i="3"/>
  <c r="F1548" i="3" a="1"/>
  <c r="F1548" i="3" s="1"/>
  <c r="T1548" i="3" s="1"/>
  <c r="Q1548" i="3"/>
  <c r="V1548" i="3"/>
  <c r="H1548" i="3"/>
  <c r="E1548" i="3"/>
  <c r="I1548" i="3" a="1"/>
  <c r="I1548" i="3" s="1"/>
  <c r="N1548" i="3"/>
  <c r="U1548" i="3"/>
  <c r="C1548" i="3"/>
  <c r="B1549" i="3"/>
  <c r="W1548" i="3"/>
  <c r="G1548" i="3" a="1"/>
  <c r="G1548" i="3" s="1"/>
  <c r="D1548" i="3"/>
  <c r="J1548" i="3"/>
  <c r="S1548" i="3"/>
  <c r="O1549" i="3" l="1"/>
  <c r="S1549" i="3"/>
  <c r="C1549" i="3"/>
  <c r="F1549" i="3" a="1"/>
  <c r="F1549" i="3" s="1"/>
  <c r="Q1549" i="3" s="1"/>
  <c r="V1549" i="3"/>
  <c r="I1549" i="3" a="1"/>
  <c r="I1549" i="3" s="1"/>
  <c r="W1549" i="3"/>
  <c r="X1549" i="3"/>
  <c r="H1549" i="3"/>
  <c r="G1549" i="3" a="1"/>
  <c r="G1549" i="3" s="1"/>
  <c r="B1550" i="3"/>
  <c r="D1549" i="3"/>
  <c r="J1549" i="3"/>
  <c r="E1549" i="3"/>
  <c r="O1550" i="3" l="1"/>
  <c r="S1550" i="3"/>
  <c r="J1550" i="3"/>
  <c r="B1551" i="3"/>
  <c r="X1550" i="3"/>
  <c r="E1550" i="3"/>
  <c r="W1550" i="3"/>
  <c r="G1550" i="3" a="1"/>
  <c r="G1550" i="3" s="1"/>
  <c r="I1550" i="3" a="1"/>
  <c r="I1550" i="3" s="1"/>
  <c r="C1550" i="3"/>
  <c r="F1550" i="3" a="1"/>
  <c r="F1550" i="3" s="1"/>
  <c r="T1550" i="3" s="1"/>
  <c r="D1550" i="3"/>
  <c r="V1550" i="3"/>
  <c r="H1550" i="3"/>
  <c r="T1549" i="3"/>
  <c r="R1549" i="3"/>
  <c r="U1549" i="3"/>
  <c r="N1549" i="3"/>
  <c r="P1549" i="3" a="1"/>
  <c r="P1549" i="3" s="1"/>
  <c r="U1550" i="3" l="1"/>
  <c r="O1551" i="3"/>
  <c r="E1551" i="3"/>
  <c r="X1551" i="3"/>
  <c r="H1551" i="3"/>
  <c r="W1551" i="3"/>
  <c r="B1552" i="3"/>
  <c r="R1551" i="3" s="1"/>
  <c r="I1551" i="3" a="1"/>
  <c r="I1551" i="3" s="1"/>
  <c r="D1551" i="3"/>
  <c r="F1551" i="3" a="1"/>
  <c r="F1551" i="3" s="1"/>
  <c r="N1551" i="3" s="1"/>
  <c r="V1551" i="3"/>
  <c r="G1551" i="3" a="1"/>
  <c r="G1551" i="3" s="1"/>
  <c r="C1551" i="3"/>
  <c r="J1551" i="3"/>
  <c r="S1551" i="3"/>
  <c r="R1550" i="3"/>
  <c r="N1550" i="3"/>
  <c r="Q1550" i="3"/>
  <c r="P1550" i="3" a="1"/>
  <c r="P1550" i="3" s="1"/>
  <c r="Q1551" i="3" l="1"/>
  <c r="T1551" i="3"/>
  <c r="P1552" i="3" a="1"/>
  <c r="P1552" i="3" s="1"/>
  <c r="O1552" i="3"/>
  <c r="J1552" i="3"/>
  <c r="C1552" i="3"/>
  <c r="W1552" i="3"/>
  <c r="S1552" i="3"/>
  <c r="B1553" i="3"/>
  <c r="R1552" i="3" s="1"/>
  <c r="I1552" i="3" a="1"/>
  <c r="I1552" i="3" s="1"/>
  <c r="D1552" i="3"/>
  <c r="E1552" i="3"/>
  <c r="X1552" i="3"/>
  <c r="F1552" i="3" a="1"/>
  <c r="F1552" i="3" s="1"/>
  <c r="T1552" i="3" s="1"/>
  <c r="V1552" i="3"/>
  <c r="U1552" i="3"/>
  <c r="G1552" i="3" a="1"/>
  <c r="G1552" i="3" s="1"/>
  <c r="H1552" i="3"/>
  <c r="Q1552" i="3"/>
  <c r="N1552" i="3"/>
  <c r="P1551" i="3" a="1"/>
  <c r="P1551" i="3" s="1"/>
  <c r="U1551" i="3"/>
  <c r="O1553" i="3" l="1"/>
  <c r="V1553" i="3"/>
  <c r="F1553" i="3" a="1"/>
  <c r="F1553" i="3" s="1"/>
  <c r="T1553" i="3" s="1"/>
  <c r="W1553" i="3"/>
  <c r="J1553" i="3"/>
  <c r="E1553" i="3"/>
  <c r="G1553" i="3" a="1"/>
  <c r="G1553" i="3" s="1"/>
  <c r="H1553" i="3"/>
  <c r="D1553" i="3"/>
  <c r="S1553" i="3"/>
  <c r="C1553" i="3"/>
  <c r="I1553" i="3" a="1"/>
  <c r="I1553" i="3" s="1"/>
  <c r="B1554" i="3"/>
  <c r="R1553" i="3" s="1"/>
  <c r="X1553" i="3"/>
  <c r="N1553" i="3" l="1"/>
  <c r="Q1553" i="3"/>
  <c r="U1553" i="3"/>
  <c r="O1554" i="3"/>
  <c r="H1554" i="3"/>
  <c r="S1554" i="3"/>
  <c r="I1554" i="3" a="1"/>
  <c r="I1554" i="3" s="1"/>
  <c r="E1554" i="3"/>
  <c r="D1554" i="3"/>
  <c r="F1554" i="3" a="1"/>
  <c r="F1554" i="3" s="1"/>
  <c r="N1554" i="3" s="1"/>
  <c r="J1554" i="3"/>
  <c r="X1554" i="3"/>
  <c r="W1554" i="3"/>
  <c r="V1554" i="3"/>
  <c r="G1554" i="3" a="1"/>
  <c r="G1554" i="3" s="1"/>
  <c r="B1555" i="3"/>
  <c r="R1554" i="3" s="1"/>
  <c r="C1554" i="3"/>
  <c r="P1553" i="3" a="1"/>
  <c r="P1553" i="3" s="1"/>
  <c r="U1554" i="3" l="1"/>
  <c r="T1554" i="3"/>
  <c r="P1554" i="3" a="1"/>
  <c r="P1554" i="3" s="1"/>
  <c r="Q1554" i="3"/>
  <c r="O1555" i="3"/>
  <c r="E1555" i="3"/>
  <c r="W1555" i="3"/>
  <c r="H1555" i="3"/>
  <c r="C1555" i="3"/>
  <c r="J1555" i="3"/>
  <c r="B1556" i="3"/>
  <c r="R1555" i="3" s="1"/>
  <c r="V1555" i="3"/>
  <c r="S1555" i="3"/>
  <c r="X1555" i="3"/>
  <c r="D1555" i="3"/>
  <c r="F1555" i="3" a="1"/>
  <c r="F1555" i="3" s="1"/>
  <c r="U1555" i="3" s="1"/>
  <c r="G1555" i="3" a="1"/>
  <c r="G1555" i="3" s="1"/>
  <c r="I1555" i="3" a="1"/>
  <c r="I1555" i="3" s="1"/>
  <c r="T1555" i="3" l="1"/>
  <c r="P1555" i="3" a="1"/>
  <c r="P1555" i="3" s="1"/>
  <c r="Q1555" i="3"/>
  <c r="O1556" i="3"/>
  <c r="S1556" i="3"/>
  <c r="G1556" i="3" a="1"/>
  <c r="G1556" i="3" s="1"/>
  <c r="I1556" i="3" a="1"/>
  <c r="I1556" i="3" s="1"/>
  <c r="X1556" i="3"/>
  <c r="D1556" i="3"/>
  <c r="F1556" i="3" a="1"/>
  <c r="F1556" i="3" s="1"/>
  <c r="Q1556" i="3" s="1"/>
  <c r="B1557" i="3"/>
  <c r="R1556" i="3" s="1"/>
  <c r="E1556" i="3"/>
  <c r="J1556" i="3"/>
  <c r="C1556" i="3"/>
  <c r="W1556" i="3"/>
  <c r="H1556" i="3"/>
  <c r="V1556" i="3"/>
  <c r="U1556" i="3"/>
  <c r="N1555" i="3"/>
  <c r="T1556" i="3" l="1"/>
  <c r="P1556" i="3" a="1"/>
  <c r="P1556" i="3" s="1"/>
  <c r="O1557" i="3"/>
  <c r="S1557" i="3"/>
  <c r="C1557" i="3"/>
  <c r="F1557" i="3" a="1"/>
  <c r="F1557" i="3" s="1"/>
  <c r="N1557" i="3" s="1"/>
  <c r="X1557" i="3"/>
  <c r="V1557" i="3"/>
  <c r="G1557" i="3" a="1"/>
  <c r="G1557" i="3" s="1"/>
  <c r="J1557" i="3"/>
  <c r="I1557" i="3" a="1"/>
  <c r="I1557" i="3" s="1"/>
  <c r="E1557" i="3"/>
  <c r="B1558" i="3"/>
  <c r="R1557" i="3" s="1"/>
  <c r="W1557" i="3"/>
  <c r="H1557" i="3"/>
  <c r="D1557" i="3"/>
  <c r="T1557" i="3"/>
  <c r="U1557" i="3"/>
  <c r="Q1557" i="3"/>
  <c r="N1556" i="3"/>
  <c r="P1557" i="3" l="1" a="1"/>
  <c r="P1557" i="3" s="1"/>
  <c r="O1558" i="3"/>
  <c r="T1558" i="3"/>
  <c r="W1558" i="3"/>
  <c r="V1558" i="3"/>
  <c r="S1558" i="3"/>
  <c r="D1558" i="3"/>
  <c r="H1558" i="3"/>
  <c r="Q1558" i="3"/>
  <c r="B1559" i="3"/>
  <c r="R1558" i="3" s="1"/>
  <c r="I1558" i="3" a="1"/>
  <c r="I1558" i="3" s="1"/>
  <c r="J1558" i="3"/>
  <c r="F1558" i="3" a="1"/>
  <c r="F1558" i="3" s="1"/>
  <c r="N1558" i="3" s="1"/>
  <c r="X1558" i="3"/>
  <c r="G1558" i="3" a="1"/>
  <c r="G1558" i="3" s="1"/>
  <c r="E1558" i="3"/>
  <c r="C1558" i="3"/>
  <c r="O1559" i="3" l="1"/>
  <c r="G1559" i="3" a="1"/>
  <c r="G1559" i="3" s="1"/>
  <c r="X1559" i="3"/>
  <c r="B1560" i="3"/>
  <c r="R1559" i="3" s="1"/>
  <c r="V1559" i="3"/>
  <c r="C1559" i="3"/>
  <c r="H1559" i="3"/>
  <c r="D1559" i="3"/>
  <c r="S1559" i="3"/>
  <c r="J1559" i="3"/>
  <c r="F1559" i="3" a="1"/>
  <c r="F1559" i="3" s="1"/>
  <c r="N1559" i="3" s="1"/>
  <c r="E1559" i="3"/>
  <c r="I1559" i="3" a="1"/>
  <c r="I1559" i="3" s="1"/>
  <c r="W1559" i="3"/>
  <c r="U1558" i="3"/>
  <c r="P1558" i="3" a="1"/>
  <c r="P1558" i="3" s="1"/>
  <c r="T1559" i="3" l="1"/>
  <c r="O1560" i="3"/>
  <c r="B1561" i="3"/>
  <c r="S1560" i="3"/>
  <c r="F1560" i="3" a="1"/>
  <c r="F1560" i="3" s="1"/>
  <c r="T1560" i="3" s="1"/>
  <c r="X1560" i="3"/>
  <c r="V1560" i="3"/>
  <c r="C1560" i="3"/>
  <c r="G1560" i="3" a="1"/>
  <c r="G1560" i="3" s="1"/>
  <c r="D1560" i="3"/>
  <c r="J1560" i="3"/>
  <c r="I1560" i="3" a="1"/>
  <c r="I1560" i="3" s="1"/>
  <c r="W1560" i="3"/>
  <c r="H1560" i="3"/>
  <c r="E1560" i="3"/>
  <c r="U1560" i="3"/>
  <c r="N1560" i="3"/>
  <c r="Q1560" i="3"/>
  <c r="Q1559" i="3"/>
  <c r="U1559" i="3"/>
  <c r="P1559" i="3" a="1"/>
  <c r="P1559" i="3" s="1"/>
  <c r="O1561" i="3" l="1"/>
  <c r="X1561" i="3"/>
  <c r="V1561" i="3"/>
  <c r="W1561" i="3"/>
  <c r="G1561" i="3" a="1"/>
  <c r="G1561" i="3" s="1"/>
  <c r="H1561" i="3"/>
  <c r="J1561" i="3"/>
  <c r="E1561" i="3"/>
  <c r="I1561" i="3" a="1"/>
  <c r="I1561" i="3" s="1"/>
  <c r="D1561" i="3"/>
  <c r="F1561" i="3" a="1"/>
  <c r="F1561" i="3" s="1"/>
  <c r="Q1561" i="3" s="1"/>
  <c r="C1561" i="3"/>
  <c r="B1562" i="3"/>
  <c r="R1561" i="3" s="1"/>
  <c r="S1561" i="3"/>
  <c r="R1560" i="3"/>
  <c r="P1560" i="3" a="1"/>
  <c r="P1560" i="3" s="1"/>
  <c r="T1561" i="3" l="1"/>
  <c r="N1561" i="3"/>
  <c r="U1561" i="3"/>
  <c r="P1562" i="3" a="1"/>
  <c r="P1562" i="3" s="1"/>
  <c r="O1562" i="3"/>
  <c r="H1562" i="3"/>
  <c r="S1562" i="3"/>
  <c r="G1562" i="3" a="1"/>
  <c r="G1562" i="3" s="1"/>
  <c r="W1562" i="3"/>
  <c r="E1562" i="3"/>
  <c r="Q1562" i="3"/>
  <c r="D1562" i="3"/>
  <c r="C1562" i="3"/>
  <c r="F1562" i="3" a="1"/>
  <c r="F1562" i="3" s="1"/>
  <c r="U1562" i="3" s="1"/>
  <c r="X1562" i="3"/>
  <c r="N1562" i="3"/>
  <c r="I1562" i="3" a="1"/>
  <c r="I1562" i="3" s="1"/>
  <c r="J1562" i="3"/>
  <c r="V1562" i="3"/>
  <c r="T1562" i="3"/>
  <c r="B1563" i="3"/>
  <c r="R1562" i="3" s="1"/>
  <c r="P1561" i="3" a="1"/>
  <c r="P1561" i="3" s="1"/>
  <c r="O1563" i="3" l="1"/>
  <c r="I1563" i="3" a="1"/>
  <c r="I1563" i="3" s="1"/>
  <c r="H1563" i="3"/>
  <c r="C1563" i="3"/>
  <c r="J1563" i="3"/>
  <c r="W1563" i="3"/>
  <c r="E1563" i="3"/>
  <c r="V1563" i="3"/>
  <c r="B1564" i="3"/>
  <c r="X1563" i="3"/>
  <c r="S1563" i="3"/>
  <c r="F1563" i="3" a="1"/>
  <c r="F1563" i="3" s="1"/>
  <c r="U1563" i="3" s="1"/>
  <c r="D1563" i="3"/>
  <c r="G1563" i="3" a="1"/>
  <c r="G1563" i="3" s="1"/>
  <c r="O1564" i="3" l="1"/>
  <c r="J1564" i="3"/>
  <c r="I1564" i="3" a="1"/>
  <c r="I1564" i="3" s="1"/>
  <c r="B1565" i="3"/>
  <c r="W1564" i="3"/>
  <c r="S1564" i="3"/>
  <c r="G1564" i="3" a="1"/>
  <c r="G1564" i="3" s="1"/>
  <c r="D1564" i="3"/>
  <c r="F1564" i="3" a="1"/>
  <c r="F1564" i="3" s="1"/>
  <c r="T1564" i="3" s="1"/>
  <c r="C1564" i="3"/>
  <c r="X1564" i="3"/>
  <c r="H1564" i="3"/>
  <c r="E1564" i="3"/>
  <c r="V1564" i="3"/>
  <c r="U1564" i="3"/>
  <c r="Q1563" i="3"/>
  <c r="R1563" i="3"/>
  <c r="N1563" i="3"/>
  <c r="T1563" i="3"/>
  <c r="P1563" i="3" a="1"/>
  <c r="P1563" i="3" s="1"/>
  <c r="N1564" i="3" l="1"/>
  <c r="O1565" i="3"/>
  <c r="I1565" i="3" a="1"/>
  <c r="I1565" i="3" s="1"/>
  <c r="X1565" i="3"/>
  <c r="J1565" i="3"/>
  <c r="D1565" i="3"/>
  <c r="E1565" i="3"/>
  <c r="H1565" i="3"/>
  <c r="W1565" i="3"/>
  <c r="B1566" i="3"/>
  <c r="R1565" i="3" s="1"/>
  <c r="C1565" i="3"/>
  <c r="V1565" i="3"/>
  <c r="G1565" i="3" a="1"/>
  <c r="G1565" i="3" s="1"/>
  <c r="S1565" i="3"/>
  <c r="F1565" i="3" a="1"/>
  <c r="F1565" i="3" s="1"/>
  <c r="T1565" i="3" s="1"/>
  <c r="Q1564" i="3"/>
  <c r="R1564" i="3"/>
  <c r="P1564" i="3" a="1"/>
  <c r="P1564" i="3" s="1"/>
  <c r="U1565" i="3" l="1"/>
  <c r="O1566" i="3"/>
  <c r="E1566" i="3"/>
  <c r="V1566" i="3"/>
  <c r="J1566" i="3"/>
  <c r="G1566" i="3" a="1"/>
  <c r="G1566" i="3" s="1"/>
  <c r="X1566" i="3"/>
  <c r="S1566" i="3"/>
  <c r="D1566" i="3"/>
  <c r="I1566" i="3" a="1"/>
  <c r="I1566" i="3" s="1"/>
  <c r="C1566" i="3"/>
  <c r="W1566" i="3"/>
  <c r="H1566" i="3"/>
  <c r="B1567" i="3"/>
  <c r="F1566" i="3" a="1"/>
  <c r="F1566" i="3" s="1"/>
  <c r="U1566" i="3" s="1"/>
  <c r="N1565" i="3"/>
  <c r="P1565" i="3" a="1"/>
  <c r="P1565" i="3" s="1"/>
  <c r="Q1565" i="3"/>
  <c r="N1566" i="3" l="1"/>
  <c r="O1567" i="3"/>
  <c r="F1567" i="3" a="1"/>
  <c r="F1567" i="3" s="1"/>
  <c r="T1567" i="3" s="1"/>
  <c r="C1567" i="3"/>
  <c r="G1567" i="3" a="1"/>
  <c r="G1567" i="3" s="1"/>
  <c r="S1567" i="3"/>
  <c r="H1567" i="3"/>
  <c r="I1567" i="3" a="1"/>
  <c r="I1567" i="3" s="1"/>
  <c r="J1567" i="3"/>
  <c r="V1567" i="3"/>
  <c r="B1568" i="3"/>
  <c r="R1567" i="3" s="1"/>
  <c r="E1567" i="3"/>
  <c r="Q1567" i="3"/>
  <c r="X1567" i="3"/>
  <c r="D1567" i="3"/>
  <c r="W1567" i="3"/>
  <c r="R1566" i="3"/>
  <c r="T1566" i="3"/>
  <c r="Q1566" i="3"/>
  <c r="P1566" i="3" a="1"/>
  <c r="P1566" i="3" s="1"/>
  <c r="P1567" i="3" l="1" a="1"/>
  <c r="P1567" i="3" s="1"/>
  <c r="O1568" i="3"/>
  <c r="D1568" i="3"/>
  <c r="S1568" i="3"/>
  <c r="G1568" i="3" a="1"/>
  <c r="G1568" i="3" s="1"/>
  <c r="E1568" i="3"/>
  <c r="J1568" i="3"/>
  <c r="X1568" i="3"/>
  <c r="I1568" i="3" a="1"/>
  <c r="I1568" i="3" s="1"/>
  <c r="H1568" i="3"/>
  <c r="F1568" i="3" a="1"/>
  <c r="F1568" i="3" s="1"/>
  <c r="N1568" i="3" s="1"/>
  <c r="C1568" i="3"/>
  <c r="W1568" i="3"/>
  <c r="B1569" i="3"/>
  <c r="R1568" i="3" s="1"/>
  <c r="V1568" i="3"/>
  <c r="U1567" i="3"/>
  <c r="N1567" i="3"/>
  <c r="T1568" i="3" l="1"/>
  <c r="U1568" i="3"/>
  <c r="Q1568" i="3"/>
  <c r="P1568" i="3" a="1"/>
  <c r="P1568" i="3" s="1"/>
  <c r="P1569" i="3" a="1"/>
  <c r="P1569" i="3" s="1"/>
  <c r="O1569" i="3"/>
  <c r="T1569" i="3"/>
  <c r="I1569" i="3" a="1"/>
  <c r="I1569" i="3" s="1"/>
  <c r="C1569" i="3"/>
  <c r="H1569" i="3"/>
  <c r="X1569" i="3"/>
  <c r="S1569" i="3"/>
  <c r="J1569" i="3"/>
  <c r="E1569" i="3"/>
  <c r="F1569" i="3" a="1"/>
  <c r="F1569" i="3" s="1"/>
  <c r="Q1569" i="3" s="1"/>
  <c r="D1569" i="3"/>
  <c r="G1569" i="3" a="1"/>
  <c r="G1569" i="3" s="1"/>
  <c r="B1570" i="3"/>
  <c r="V1569" i="3"/>
  <c r="W1569" i="3"/>
  <c r="U1569" i="3"/>
  <c r="O1570" i="3" l="1"/>
  <c r="J1570" i="3"/>
  <c r="H1570" i="3"/>
  <c r="N1570" i="3"/>
  <c r="E1570" i="3"/>
  <c r="V1570" i="3"/>
  <c r="X1570" i="3"/>
  <c r="G1570" i="3" a="1"/>
  <c r="G1570" i="3" s="1"/>
  <c r="D1570" i="3"/>
  <c r="T1570" i="3"/>
  <c r="I1570" i="3" a="1"/>
  <c r="I1570" i="3" s="1"/>
  <c r="S1570" i="3"/>
  <c r="C1570" i="3"/>
  <c r="W1570" i="3"/>
  <c r="B1571" i="3"/>
  <c r="R1570" i="3" s="1"/>
  <c r="F1570" i="3" a="1"/>
  <c r="F1570" i="3" s="1"/>
  <c r="P1570" i="3" s="1" a="1"/>
  <c r="P1570" i="3" s="1"/>
  <c r="U1570" i="3"/>
  <c r="R1569" i="3"/>
  <c r="N1569" i="3"/>
  <c r="Q1570" i="3" l="1"/>
  <c r="O1571" i="3"/>
  <c r="B1572" i="3"/>
  <c r="W1571" i="3"/>
  <c r="D1571" i="3"/>
  <c r="I1571" i="3" a="1"/>
  <c r="I1571" i="3" s="1"/>
  <c r="X1571" i="3"/>
  <c r="H1571" i="3"/>
  <c r="S1571" i="3"/>
  <c r="C1571" i="3"/>
  <c r="F1571" i="3" a="1"/>
  <c r="F1571" i="3" s="1"/>
  <c r="Q1571" i="3" s="1"/>
  <c r="V1571" i="3"/>
  <c r="J1571" i="3"/>
  <c r="E1571" i="3"/>
  <c r="G1571" i="3" a="1"/>
  <c r="G1571" i="3" s="1"/>
  <c r="O1572" i="3" l="1"/>
  <c r="I1572" i="3" a="1"/>
  <c r="I1572" i="3" s="1"/>
  <c r="F1572" i="3" a="1"/>
  <c r="F1572" i="3" s="1"/>
  <c r="U1572" i="3" s="1"/>
  <c r="C1572" i="3"/>
  <c r="J1572" i="3"/>
  <c r="D1572" i="3"/>
  <c r="H1572" i="3"/>
  <c r="E1572" i="3"/>
  <c r="S1572" i="3"/>
  <c r="X1572" i="3"/>
  <c r="W1572" i="3"/>
  <c r="G1572" i="3" a="1"/>
  <c r="G1572" i="3" s="1"/>
  <c r="V1572" i="3"/>
  <c r="B1573" i="3"/>
  <c r="R1572" i="3" s="1"/>
  <c r="T1572" i="3"/>
  <c r="Q1572" i="3"/>
  <c r="R1571" i="3"/>
  <c r="T1571" i="3"/>
  <c r="N1571" i="3"/>
  <c r="U1571" i="3"/>
  <c r="P1571" i="3" a="1"/>
  <c r="P1571" i="3" s="1"/>
  <c r="N1572" i="3" l="1"/>
  <c r="O1573" i="3"/>
  <c r="G1573" i="3" a="1"/>
  <c r="G1573" i="3" s="1"/>
  <c r="C1573" i="3"/>
  <c r="X1573" i="3"/>
  <c r="E1573" i="3"/>
  <c r="J1573" i="3"/>
  <c r="S1573" i="3"/>
  <c r="I1573" i="3" a="1"/>
  <c r="I1573" i="3" s="1"/>
  <c r="B1574" i="3"/>
  <c r="H1573" i="3"/>
  <c r="W1573" i="3"/>
  <c r="D1573" i="3"/>
  <c r="F1573" i="3" a="1"/>
  <c r="F1573" i="3" s="1"/>
  <c r="T1573" i="3" s="1"/>
  <c r="V1573" i="3"/>
  <c r="U1573" i="3"/>
  <c r="N1573" i="3"/>
  <c r="Q1573" i="3"/>
  <c r="P1572" i="3" a="1"/>
  <c r="P1572" i="3" s="1"/>
  <c r="O1574" i="3" l="1"/>
  <c r="S1574" i="3"/>
  <c r="W1574" i="3"/>
  <c r="F1574" i="3" a="1"/>
  <c r="F1574" i="3" s="1"/>
  <c r="U1574" i="3" s="1"/>
  <c r="J1574" i="3"/>
  <c r="D1574" i="3"/>
  <c r="I1574" i="3" a="1"/>
  <c r="I1574" i="3" s="1"/>
  <c r="H1574" i="3"/>
  <c r="E1574" i="3"/>
  <c r="X1574" i="3"/>
  <c r="V1574" i="3"/>
  <c r="B1575" i="3"/>
  <c r="C1574" i="3"/>
  <c r="G1574" i="3" a="1"/>
  <c r="G1574" i="3" s="1"/>
  <c r="R1573" i="3"/>
  <c r="P1573" i="3" a="1"/>
  <c r="P1573" i="3" s="1"/>
  <c r="N1574" i="3" l="1"/>
  <c r="O1575" i="3"/>
  <c r="D1575" i="3"/>
  <c r="W1575" i="3"/>
  <c r="S1575" i="3"/>
  <c r="X1575" i="3"/>
  <c r="J1575" i="3"/>
  <c r="B1576" i="3"/>
  <c r="N1575" i="3"/>
  <c r="Q1575" i="3"/>
  <c r="I1575" i="3" a="1"/>
  <c r="I1575" i="3" s="1"/>
  <c r="C1575" i="3"/>
  <c r="V1575" i="3"/>
  <c r="F1575" i="3" a="1"/>
  <c r="F1575" i="3" s="1"/>
  <c r="P1575" i="3" s="1" a="1"/>
  <c r="P1575" i="3" s="1"/>
  <c r="H1575" i="3"/>
  <c r="E1575" i="3"/>
  <c r="G1575" i="3" a="1"/>
  <c r="G1575" i="3" s="1"/>
  <c r="U1575" i="3"/>
  <c r="R1574" i="3"/>
  <c r="T1574" i="3"/>
  <c r="Q1574" i="3"/>
  <c r="P1574" i="3" a="1"/>
  <c r="P1574" i="3" s="1"/>
  <c r="O1576" i="3" l="1"/>
  <c r="H1576" i="3"/>
  <c r="G1576" i="3" a="1"/>
  <c r="G1576" i="3" s="1"/>
  <c r="W1576" i="3"/>
  <c r="V1576" i="3"/>
  <c r="I1576" i="3" a="1"/>
  <c r="I1576" i="3" s="1"/>
  <c r="B1577" i="3"/>
  <c r="R1576" i="3" s="1"/>
  <c r="X1576" i="3"/>
  <c r="F1576" i="3" a="1"/>
  <c r="F1576" i="3" s="1"/>
  <c r="P1576" i="3" s="1" a="1"/>
  <c r="P1576" i="3" s="1"/>
  <c r="E1576" i="3"/>
  <c r="D1576" i="3"/>
  <c r="S1576" i="3"/>
  <c r="C1576" i="3"/>
  <c r="J1576" i="3"/>
  <c r="U1576" i="3"/>
  <c r="R1575" i="3"/>
  <c r="T1575" i="3"/>
  <c r="T1576" i="3" l="1"/>
  <c r="N1576" i="3"/>
  <c r="Q1576" i="3"/>
  <c r="O1577" i="3"/>
  <c r="J1577" i="3"/>
  <c r="C1577" i="3"/>
  <c r="S1577" i="3"/>
  <c r="V1577" i="3"/>
  <c r="E1577" i="3"/>
  <c r="D1577" i="3"/>
  <c r="I1577" i="3" a="1"/>
  <c r="I1577" i="3" s="1"/>
  <c r="F1577" i="3" a="1"/>
  <c r="F1577" i="3" s="1"/>
  <c r="N1577" i="3" s="1"/>
  <c r="G1577" i="3" a="1"/>
  <c r="G1577" i="3" s="1"/>
  <c r="X1577" i="3"/>
  <c r="B1578" i="3"/>
  <c r="R1577" i="3" s="1"/>
  <c r="W1577" i="3"/>
  <c r="H1577" i="3"/>
  <c r="U1577" i="3" l="1"/>
  <c r="Q1577" i="3"/>
  <c r="P1577" i="3" a="1"/>
  <c r="P1577" i="3" s="1"/>
  <c r="O1578" i="3"/>
  <c r="S1578" i="3"/>
  <c r="W1578" i="3"/>
  <c r="H1578" i="3"/>
  <c r="E1578" i="3"/>
  <c r="G1578" i="3" a="1"/>
  <c r="G1578" i="3" s="1"/>
  <c r="D1578" i="3"/>
  <c r="J1578" i="3"/>
  <c r="I1578" i="3" a="1"/>
  <c r="I1578" i="3" s="1"/>
  <c r="F1578" i="3" a="1"/>
  <c r="F1578" i="3" s="1"/>
  <c r="Q1578" i="3" s="1"/>
  <c r="V1578" i="3"/>
  <c r="C1578" i="3"/>
  <c r="B1579" i="3"/>
  <c r="R1578" i="3" s="1"/>
  <c r="X1578" i="3"/>
  <c r="T1578" i="3"/>
  <c r="U1578" i="3"/>
  <c r="T1577" i="3"/>
  <c r="O1579" i="3" l="1"/>
  <c r="S1579" i="3"/>
  <c r="X1579" i="3"/>
  <c r="W1579" i="3"/>
  <c r="B1580" i="3"/>
  <c r="G1579" i="3" a="1"/>
  <c r="G1579" i="3" s="1"/>
  <c r="D1579" i="3"/>
  <c r="H1579" i="3"/>
  <c r="I1579" i="3" a="1"/>
  <c r="I1579" i="3" s="1"/>
  <c r="F1579" i="3" a="1"/>
  <c r="F1579" i="3" s="1"/>
  <c r="T1579" i="3" s="1"/>
  <c r="C1579" i="3"/>
  <c r="J1579" i="3"/>
  <c r="V1579" i="3"/>
  <c r="E1579" i="3"/>
  <c r="N1578" i="3"/>
  <c r="P1578" i="3" a="1"/>
  <c r="P1578" i="3" s="1"/>
  <c r="Q1579" i="3" l="1"/>
  <c r="O1580" i="3"/>
  <c r="R1580" i="3"/>
  <c r="I1580" i="3" a="1"/>
  <c r="I1580" i="3" s="1"/>
  <c r="W1580" i="3"/>
  <c r="C1580" i="3"/>
  <c r="J1580" i="3"/>
  <c r="B1581" i="3"/>
  <c r="E1580" i="3"/>
  <c r="G1580" i="3" a="1"/>
  <c r="G1580" i="3" s="1"/>
  <c r="H1580" i="3"/>
  <c r="V1580" i="3"/>
  <c r="D1580" i="3"/>
  <c r="F1580" i="3" a="1"/>
  <c r="F1580" i="3" s="1"/>
  <c r="P1580" i="3" s="1" a="1"/>
  <c r="P1580" i="3" s="1"/>
  <c r="X1580" i="3"/>
  <c r="S1580" i="3"/>
  <c r="N1579" i="3"/>
  <c r="R1579" i="3"/>
  <c r="U1579" i="3"/>
  <c r="P1579" i="3" a="1"/>
  <c r="P1579" i="3" s="1"/>
  <c r="U1580" i="3" l="1"/>
  <c r="Q1580" i="3"/>
  <c r="T1580" i="3"/>
  <c r="N1580" i="3"/>
  <c r="O1581" i="3"/>
  <c r="R1581" i="3"/>
  <c r="S1581" i="3"/>
  <c r="G1581" i="3" a="1"/>
  <c r="G1581" i="3" s="1"/>
  <c r="F1581" i="3" a="1"/>
  <c r="F1581" i="3" s="1"/>
  <c r="U1581" i="3" s="1"/>
  <c r="W1581" i="3"/>
  <c r="B1582" i="3"/>
  <c r="X1581" i="3"/>
  <c r="C1581" i="3"/>
  <c r="E1581" i="3"/>
  <c r="H1581" i="3"/>
  <c r="J1581" i="3"/>
  <c r="I1581" i="3" a="1"/>
  <c r="I1581" i="3" s="1"/>
  <c r="V1581" i="3"/>
  <c r="D1581" i="3"/>
  <c r="Q1581" i="3"/>
  <c r="N1581" i="3"/>
  <c r="O1582" i="3" l="1"/>
  <c r="R1582" i="3"/>
  <c r="C1582" i="3"/>
  <c r="W1582" i="3"/>
  <c r="F1582" i="3" a="1"/>
  <c r="F1582" i="3" s="1"/>
  <c r="U1582" i="3" s="1"/>
  <c r="E1582" i="3"/>
  <c r="B1583" i="3"/>
  <c r="V1582" i="3"/>
  <c r="J1582" i="3"/>
  <c r="I1582" i="3" a="1"/>
  <c r="I1582" i="3" s="1"/>
  <c r="G1582" i="3" a="1"/>
  <c r="G1582" i="3" s="1"/>
  <c r="H1582" i="3"/>
  <c r="D1582" i="3"/>
  <c r="S1582" i="3"/>
  <c r="X1582" i="3"/>
  <c r="P1581" i="3" a="1"/>
  <c r="P1581" i="3" s="1"/>
  <c r="T1581" i="3"/>
  <c r="T1582" i="3" l="1"/>
  <c r="N1582" i="3"/>
  <c r="Q1582" i="3"/>
  <c r="O1583" i="3"/>
  <c r="H1583" i="3"/>
  <c r="N1583" i="3"/>
  <c r="B1584" i="3"/>
  <c r="R1583" i="3" s="1"/>
  <c r="X1583" i="3"/>
  <c r="G1583" i="3" a="1"/>
  <c r="G1583" i="3" s="1"/>
  <c r="F1583" i="3" a="1"/>
  <c r="F1583" i="3" s="1"/>
  <c r="U1583" i="3" s="1"/>
  <c r="V1583" i="3"/>
  <c r="J1583" i="3"/>
  <c r="S1583" i="3"/>
  <c r="E1583" i="3"/>
  <c r="I1583" i="3" a="1"/>
  <c r="I1583" i="3" s="1"/>
  <c r="C1583" i="3"/>
  <c r="W1583" i="3"/>
  <c r="D1583" i="3"/>
  <c r="T1583" i="3"/>
  <c r="P1582" i="3" a="1"/>
  <c r="P1582" i="3" s="1"/>
  <c r="Q1583" i="3" l="1"/>
  <c r="P1583" i="3" a="1"/>
  <c r="P1583" i="3" s="1"/>
  <c r="O1584" i="3"/>
  <c r="F1584" i="3" a="1"/>
  <c r="F1584" i="3" s="1"/>
  <c r="N1584" i="3" s="1"/>
  <c r="G1584" i="3" a="1"/>
  <c r="G1584" i="3" s="1"/>
  <c r="X1584" i="3"/>
  <c r="C1584" i="3"/>
  <c r="I1584" i="3" a="1"/>
  <c r="I1584" i="3" s="1"/>
  <c r="D1584" i="3"/>
  <c r="E1584" i="3"/>
  <c r="Q1584" i="3"/>
  <c r="W1584" i="3"/>
  <c r="S1584" i="3"/>
  <c r="J1584" i="3"/>
  <c r="B1585" i="3"/>
  <c r="R1584" i="3" s="1"/>
  <c r="V1584" i="3"/>
  <c r="H1584" i="3"/>
  <c r="U1584" i="3" l="1"/>
  <c r="O1585" i="3"/>
  <c r="X1585" i="3"/>
  <c r="H1585" i="3"/>
  <c r="F1585" i="3" a="1"/>
  <c r="F1585" i="3" s="1"/>
  <c r="U1585" i="3" s="1"/>
  <c r="E1585" i="3"/>
  <c r="G1585" i="3" a="1"/>
  <c r="G1585" i="3" s="1"/>
  <c r="S1585" i="3"/>
  <c r="I1585" i="3" a="1"/>
  <c r="I1585" i="3" s="1"/>
  <c r="W1585" i="3"/>
  <c r="D1585" i="3"/>
  <c r="C1585" i="3"/>
  <c r="V1585" i="3"/>
  <c r="J1585" i="3"/>
  <c r="B1586" i="3"/>
  <c r="R1585" i="3" s="1"/>
  <c r="P1584" i="3" a="1"/>
  <c r="P1584" i="3" s="1"/>
  <c r="T1584" i="3"/>
  <c r="T1585" i="3" l="1"/>
  <c r="Q1585" i="3"/>
  <c r="N1585" i="3"/>
  <c r="P1585" i="3" a="1"/>
  <c r="P1585" i="3" s="1"/>
  <c r="P1586" i="3" a="1"/>
  <c r="P1586" i="3" s="1"/>
  <c r="O1586" i="3"/>
  <c r="R1586" i="3"/>
  <c r="V1586" i="3"/>
  <c r="H1586" i="3"/>
  <c r="J1586" i="3"/>
  <c r="B1587" i="3"/>
  <c r="D1586" i="3"/>
  <c r="S1586" i="3"/>
  <c r="I1586" i="3" a="1"/>
  <c r="I1586" i="3" s="1"/>
  <c r="F1586" i="3" a="1"/>
  <c r="F1586" i="3" s="1"/>
  <c r="T1586" i="3" s="1"/>
  <c r="X1586" i="3"/>
  <c r="G1586" i="3" a="1"/>
  <c r="G1586" i="3" s="1"/>
  <c r="E1586" i="3"/>
  <c r="C1586" i="3"/>
  <c r="W1586" i="3"/>
  <c r="N1586" i="3"/>
  <c r="Q1586" i="3"/>
  <c r="U1586" i="3"/>
  <c r="O1587" i="3" l="1"/>
  <c r="F1587" i="3" a="1"/>
  <c r="F1587" i="3" s="1"/>
  <c r="Q1587" i="3" s="1"/>
  <c r="G1587" i="3" a="1"/>
  <c r="G1587" i="3" s="1"/>
  <c r="B1588" i="3"/>
  <c r="R1587" i="3" s="1"/>
  <c r="V1587" i="3"/>
  <c r="D1587" i="3"/>
  <c r="C1587" i="3"/>
  <c r="J1587" i="3"/>
  <c r="H1587" i="3"/>
  <c r="E1587" i="3"/>
  <c r="X1587" i="3"/>
  <c r="U1587" i="3"/>
  <c r="T1587" i="3"/>
  <c r="I1587" i="3" a="1"/>
  <c r="I1587" i="3" s="1"/>
  <c r="S1587" i="3"/>
  <c r="W1587" i="3"/>
  <c r="O1588" i="3" l="1"/>
  <c r="E1588" i="3"/>
  <c r="F1588" i="3" a="1"/>
  <c r="F1588" i="3" s="1"/>
  <c r="T1588" i="3" s="1"/>
  <c r="H1588" i="3"/>
  <c r="B1589" i="3"/>
  <c r="C1588" i="3"/>
  <c r="D1588" i="3"/>
  <c r="S1588" i="3"/>
  <c r="I1588" i="3" a="1"/>
  <c r="I1588" i="3" s="1"/>
  <c r="W1588" i="3"/>
  <c r="G1588" i="3" a="1"/>
  <c r="G1588" i="3" s="1"/>
  <c r="X1588" i="3"/>
  <c r="J1588" i="3"/>
  <c r="V1588" i="3"/>
  <c r="N1587" i="3"/>
  <c r="P1587" i="3" a="1"/>
  <c r="P1587" i="3" s="1"/>
  <c r="O1589" i="3" l="1"/>
  <c r="W1589" i="3"/>
  <c r="B1590" i="3"/>
  <c r="G1589" i="3" a="1"/>
  <c r="G1589" i="3" s="1"/>
  <c r="H1589" i="3"/>
  <c r="E1589" i="3"/>
  <c r="V1589" i="3"/>
  <c r="X1589" i="3"/>
  <c r="I1589" i="3" a="1"/>
  <c r="I1589" i="3" s="1"/>
  <c r="D1589" i="3"/>
  <c r="S1589" i="3"/>
  <c r="J1589" i="3"/>
  <c r="F1589" i="3" a="1"/>
  <c r="F1589" i="3" s="1"/>
  <c r="U1589" i="3" s="1"/>
  <c r="C1589" i="3"/>
  <c r="N1589" i="3"/>
  <c r="T1589" i="3"/>
  <c r="Q1589" i="3"/>
  <c r="U1588" i="3"/>
  <c r="R1588" i="3"/>
  <c r="N1588" i="3"/>
  <c r="Q1588" i="3"/>
  <c r="P1588" i="3" a="1"/>
  <c r="P1588" i="3" s="1"/>
  <c r="O1590" i="3" l="1"/>
  <c r="E1590" i="3"/>
  <c r="C1590" i="3"/>
  <c r="V1590" i="3"/>
  <c r="B1591" i="3"/>
  <c r="T1590" i="3"/>
  <c r="X1590" i="3"/>
  <c r="F1590" i="3" a="1"/>
  <c r="F1590" i="3" s="1"/>
  <c r="U1590" i="3" s="1"/>
  <c r="J1590" i="3"/>
  <c r="H1590" i="3"/>
  <c r="N1590" i="3"/>
  <c r="G1590" i="3" a="1"/>
  <c r="G1590" i="3" s="1"/>
  <c r="D1590" i="3"/>
  <c r="S1590" i="3"/>
  <c r="I1590" i="3" a="1"/>
  <c r="I1590" i="3" s="1"/>
  <c r="W1590" i="3"/>
  <c r="R1589" i="3"/>
  <c r="P1589" i="3" a="1"/>
  <c r="P1589" i="3" s="1"/>
  <c r="O1591" i="3" l="1"/>
  <c r="S1591" i="3"/>
  <c r="C1591" i="3"/>
  <c r="H1591" i="3"/>
  <c r="B1592" i="3"/>
  <c r="R1591" i="3" s="1"/>
  <c r="J1591" i="3"/>
  <c r="V1591" i="3"/>
  <c r="X1591" i="3"/>
  <c r="W1591" i="3"/>
  <c r="F1591" i="3" a="1"/>
  <c r="F1591" i="3" s="1"/>
  <c r="T1591" i="3" s="1"/>
  <c r="G1591" i="3" a="1"/>
  <c r="G1591" i="3" s="1"/>
  <c r="D1591" i="3"/>
  <c r="E1591" i="3"/>
  <c r="I1591" i="3" a="1"/>
  <c r="I1591" i="3" s="1"/>
  <c r="R1590" i="3"/>
  <c r="Q1590" i="3"/>
  <c r="P1590" i="3" a="1"/>
  <c r="P1590" i="3" s="1"/>
  <c r="N1591" i="3" l="1"/>
  <c r="U1591" i="3"/>
  <c r="O1592" i="3"/>
  <c r="H1592" i="3"/>
  <c r="S1592" i="3"/>
  <c r="X1592" i="3"/>
  <c r="V1592" i="3"/>
  <c r="W1592" i="3"/>
  <c r="J1592" i="3"/>
  <c r="C1592" i="3"/>
  <c r="E1592" i="3"/>
  <c r="I1592" i="3" a="1"/>
  <c r="I1592" i="3" s="1"/>
  <c r="B1593" i="3"/>
  <c r="R1592" i="3" s="1"/>
  <c r="G1592" i="3" a="1"/>
  <c r="G1592" i="3" s="1"/>
  <c r="F1592" i="3" a="1"/>
  <c r="F1592" i="3" s="1"/>
  <c r="N1592" i="3" s="1"/>
  <c r="D1592" i="3"/>
  <c r="T1592" i="3"/>
  <c r="Q1591" i="3"/>
  <c r="P1591" i="3" a="1"/>
  <c r="P1591" i="3" s="1"/>
  <c r="U1592" i="3" l="1"/>
  <c r="Q1592" i="3"/>
  <c r="P1592" i="3" a="1"/>
  <c r="P1592" i="3" s="1"/>
  <c r="O1593" i="3"/>
  <c r="R1593" i="3"/>
  <c r="I1593" i="3" a="1"/>
  <c r="I1593" i="3" s="1"/>
  <c r="C1593" i="3"/>
  <c r="X1593" i="3"/>
  <c r="F1593" i="3" a="1"/>
  <c r="F1593" i="3" s="1"/>
  <c r="Q1593" i="3" s="1"/>
  <c r="H1593" i="3"/>
  <c r="D1593" i="3"/>
  <c r="W1593" i="3"/>
  <c r="V1593" i="3"/>
  <c r="G1593" i="3" a="1"/>
  <c r="G1593" i="3" s="1"/>
  <c r="E1593" i="3"/>
  <c r="B1594" i="3"/>
  <c r="S1593" i="3"/>
  <c r="N1593" i="3"/>
  <c r="J1593" i="3"/>
  <c r="U1593" i="3"/>
  <c r="T1593" i="3"/>
  <c r="P1593" i="3" l="1" a="1"/>
  <c r="P1593" i="3" s="1"/>
  <c r="O1594" i="3"/>
  <c r="J1594" i="3"/>
  <c r="W1594" i="3"/>
  <c r="V1594" i="3"/>
  <c r="C1594" i="3"/>
  <c r="E1594" i="3"/>
  <c r="B1595" i="3"/>
  <c r="R1594" i="3" s="1"/>
  <c r="S1594" i="3"/>
  <c r="F1594" i="3" a="1"/>
  <c r="F1594" i="3" s="1"/>
  <c r="U1594" i="3" s="1"/>
  <c r="Q1594" i="3"/>
  <c r="H1594" i="3"/>
  <c r="G1594" i="3" a="1"/>
  <c r="G1594" i="3" s="1"/>
  <c r="D1594" i="3"/>
  <c r="I1594" i="3" a="1"/>
  <c r="I1594" i="3" s="1"/>
  <c r="X1594" i="3"/>
  <c r="T1594" i="3" l="1"/>
  <c r="O1595" i="3"/>
  <c r="I1595" i="3" a="1"/>
  <c r="I1595" i="3" s="1"/>
  <c r="F1595" i="3" a="1"/>
  <c r="F1595" i="3" s="1"/>
  <c r="T1595" i="3" s="1"/>
  <c r="G1595" i="3" a="1"/>
  <c r="G1595" i="3" s="1"/>
  <c r="V1595" i="3"/>
  <c r="C1595" i="3"/>
  <c r="S1595" i="3"/>
  <c r="W1595" i="3"/>
  <c r="E1595" i="3"/>
  <c r="H1595" i="3"/>
  <c r="J1595" i="3"/>
  <c r="B1596" i="3"/>
  <c r="R1595" i="3" s="1"/>
  <c r="D1595" i="3"/>
  <c r="X1595" i="3"/>
  <c r="P1594" i="3" a="1"/>
  <c r="P1594" i="3" s="1"/>
  <c r="N1594" i="3"/>
  <c r="Q1595" i="3" l="1"/>
  <c r="U1595" i="3"/>
  <c r="O1596" i="3"/>
  <c r="B1597" i="3"/>
  <c r="R1596" i="3" s="1"/>
  <c r="I1596" i="3" a="1"/>
  <c r="I1596" i="3" s="1"/>
  <c r="W1596" i="3"/>
  <c r="C1596" i="3"/>
  <c r="X1596" i="3"/>
  <c r="F1596" i="3" a="1"/>
  <c r="F1596" i="3" s="1"/>
  <c r="T1596" i="3" s="1"/>
  <c r="G1596" i="3" a="1"/>
  <c r="G1596" i="3" s="1"/>
  <c r="D1596" i="3"/>
  <c r="H1596" i="3"/>
  <c r="S1596" i="3"/>
  <c r="E1596" i="3"/>
  <c r="V1596" i="3"/>
  <c r="J1596" i="3"/>
  <c r="U1596" i="3"/>
  <c r="P1595" i="3" a="1"/>
  <c r="P1595" i="3" s="1"/>
  <c r="N1595" i="3"/>
  <c r="N1596" i="3" l="1"/>
  <c r="Q1596" i="3"/>
  <c r="P1596" i="3" a="1"/>
  <c r="P1596" i="3" s="1"/>
  <c r="O1597" i="3"/>
  <c r="R1597" i="3"/>
  <c r="I1597" i="3" a="1"/>
  <c r="I1597" i="3" s="1"/>
  <c r="B1598" i="3"/>
  <c r="V1597" i="3"/>
  <c r="G1597" i="3" a="1"/>
  <c r="G1597" i="3" s="1"/>
  <c r="D1597" i="3"/>
  <c r="C1597" i="3"/>
  <c r="F1597" i="3" a="1"/>
  <c r="F1597" i="3" s="1"/>
  <c r="T1597" i="3" s="1"/>
  <c r="W1597" i="3"/>
  <c r="N1597" i="3"/>
  <c r="S1597" i="3"/>
  <c r="J1597" i="3"/>
  <c r="X1597" i="3"/>
  <c r="H1597" i="3"/>
  <c r="E1597" i="3"/>
  <c r="U1597" i="3"/>
  <c r="P1597" i="3" l="1" a="1"/>
  <c r="P1597" i="3" s="1"/>
  <c r="Q1597" i="3"/>
  <c r="P1598" i="3" a="1"/>
  <c r="P1598" i="3" s="1"/>
  <c r="O1598" i="3"/>
  <c r="B1599" i="3"/>
  <c r="G1598" i="3" a="1"/>
  <c r="G1598" i="3" s="1"/>
  <c r="F1598" i="3" a="1"/>
  <c r="F1598" i="3" s="1"/>
  <c r="H1598" i="3"/>
  <c r="J1598" i="3"/>
  <c r="E1598" i="3"/>
  <c r="C1598" i="3"/>
  <c r="S1598" i="3"/>
  <c r="X1598" i="3"/>
  <c r="V1598" i="3"/>
  <c r="T1598" i="3"/>
  <c r="W1598" i="3"/>
  <c r="N1598" i="3"/>
  <c r="I1598" i="3" a="1"/>
  <c r="I1598" i="3" s="1"/>
  <c r="D1598" i="3"/>
  <c r="Q1598" i="3"/>
  <c r="U1598" i="3"/>
  <c r="O1599" i="3" l="1"/>
  <c r="I1599" i="3" a="1"/>
  <c r="I1599" i="3" s="1"/>
  <c r="C1599" i="3"/>
  <c r="S1599" i="3"/>
  <c r="W1599" i="3"/>
  <c r="J1599" i="3"/>
  <c r="X1599" i="3"/>
  <c r="F1599" i="3" a="1"/>
  <c r="F1599" i="3" s="1"/>
  <c r="N1599" i="3" s="1"/>
  <c r="H1599" i="3"/>
  <c r="B1600" i="3"/>
  <c r="R1599" i="3" s="1"/>
  <c r="Q1599" i="3"/>
  <c r="V1599" i="3"/>
  <c r="D1599" i="3"/>
  <c r="E1599" i="3"/>
  <c r="G1599" i="3" a="1"/>
  <c r="G1599" i="3" s="1"/>
  <c r="T1599" i="3"/>
  <c r="R1598" i="3"/>
  <c r="U1599" i="3" l="1"/>
  <c r="O1600" i="3"/>
  <c r="J1600" i="3"/>
  <c r="G1600" i="3" a="1"/>
  <c r="G1600" i="3" s="1"/>
  <c r="I1600" i="3" a="1"/>
  <c r="I1600" i="3" s="1"/>
  <c r="E1600" i="3"/>
  <c r="C1600" i="3"/>
  <c r="W1600" i="3"/>
  <c r="B1601" i="3"/>
  <c r="R1600" i="3" s="1"/>
  <c r="D1600" i="3"/>
  <c r="X1600" i="3"/>
  <c r="F1600" i="3" a="1"/>
  <c r="F1600" i="3" s="1"/>
  <c r="Q1600" i="3" s="1"/>
  <c r="V1600" i="3"/>
  <c r="H1600" i="3"/>
  <c r="S1600" i="3"/>
  <c r="P1599" i="3" a="1"/>
  <c r="P1599" i="3" s="1"/>
  <c r="U1600" i="3" l="1"/>
  <c r="T1600" i="3"/>
  <c r="N1600" i="3"/>
  <c r="P1600" i="3" a="1"/>
  <c r="P1600" i="3" s="1"/>
  <c r="O1601" i="3"/>
  <c r="R1601" i="3"/>
  <c r="J1601" i="3"/>
  <c r="X1601" i="3"/>
  <c r="I1601" i="3" a="1"/>
  <c r="I1601" i="3" s="1"/>
  <c r="S1601" i="3"/>
  <c r="F1601" i="3" a="1"/>
  <c r="F1601" i="3" s="1"/>
  <c r="T1601" i="3" s="1"/>
  <c r="E1601" i="3"/>
  <c r="H1601" i="3"/>
  <c r="V1601" i="3"/>
  <c r="C1601" i="3"/>
  <c r="B1602" i="3"/>
  <c r="W1601" i="3"/>
  <c r="D1601" i="3"/>
  <c r="G1601" i="3" a="1"/>
  <c r="G1601" i="3" s="1"/>
  <c r="N1601" i="3"/>
  <c r="U1601" i="3"/>
  <c r="P1601" i="3" l="1" a="1"/>
  <c r="P1601" i="3" s="1"/>
  <c r="O1602" i="3"/>
  <c r="J1602" i="3"/>
  <c r="H1602" i="3"/>
  <c r="V1602" i="3"/>
  <c r="B1603" i="3"/>
  <c r="I1602" i="3" a="1"/>
  <c r="I1602" i="3" s="1"/>
  <c r="E1602" i="3"/>
  <c r="X1602" i="3"/>
  <c r="W1602" i="3"/>
  <c r="G1602" i="3" a="1"/>
  <c r="G1602" i="3" s="1"/>
  <c r="D1602" i="3"/>
  <c r="S1602" i="3"/>
  <c r="C1602" i="3"/>
  <c r="F1602" i="3" a="1"/>
  <c r="F1602" i="3" s="1"/>
  <c r="T1602" i="3" s="1"/>
  <c r="Q1601" i="3"/>
  <c r="O1603" i="3" l="1"/>
  <c r="S1603" i="3"/>
  <c r="C1603" i="3"/>
  <c r="F1603" i="3" a="1"/>
  <c r="F1603" i="3" s="1"/>
  <c r="T1603" i="3" s="1"/>
  <c r="H1603" i="3"/>
  <c r="J1603" i="3"/>
  <c r="W1603" i="3"/>
  <c r="G1603" i="3" a="1"/>
  <c r="G1603" i="3" s="1"/>
  <c r="V1603" i="3"/>
  <c r="I1603" i="3" a="1"/>
  <c r="I1603" i="3" s="1"/>
  <c r="D1603" i="3"/>
  <c r="E1603" i="3"/>
  <c r="B1604" i="3"/>
  <c r="R1603" i="3" s="1"/>
  <c r="X1603" i="3"/>
  <c r="N1602" i="3"/>
  <c r="R1602" i="3"/>
  <c r="Q1602" i="3"/>
  <c r="U1602" i="3"/>
  <c r="P1602" i="3" a="1"/>
  <c r="P1602" i="3" s="1"/>
  <c r="U1603" i="3" l="1"/>
  <c r="Q1603" i="3"/>
  <c r="N1603" i="3"/>
  <c r="O1604" i="3"/>
  <c r="R1604" i="3"/>
  <c r="J1604" i="3"/>
  <c r="E1604" i="3"/>
  <c r="W1604" i="3"/>
  <c r="X1604" i="3"/>
  <c r="G1604" i="3" a="1"/>
  <c r="G1604" i="3" s="1"/>
  <c r="I1604" i="3" a="1"/>
  <c r="I1604" i="3" s="1"/>
  <c r="D1604" i="3"/>
  <c r="H1604" i="3"/>
  <c r="B1605" i="3"/>
  <c r="V1604" i="3"/>
  <c r="C1604" i="3"/>
  <c r="S1604" i="3"/>
  <c r="F1604" i="3" a="1"/>
  <c r="F1604" i="3" s="1"/>
  <c r="T1604" i="3" s="1"/>
  <c r="Q1604" i="3"/>
  <c r="U1604" i="3"/>
  <c r="P1603" i="3" a="1"/>
  <c r="P1603" i="3" s="1"/>
  <c r="N1604" i="3" l="1"/>
  <c r="P1604" i="3" a="1"/>
  <c r="P1604" i="3" s="1"/>
  <c r="O1605" i="3"/>
  <c r="S1605" i="3"/>
  <c r="D1605" i="3"/>
  <c r="X1605" i="3"/>
  <c r="H1605" i="3"/>
  <c r="V1605" i="3"/>
  <c r="I1605" i="3" a="1"/>
  <c r="I1605" i="3" s="1"/>
  <c r="F1605" i="3" a="1"/>
  <c r="F1605" i="3" s="1"/>
  <c r="T1605" i="3" s="1"/>
  <c r="W1605" i="3"/>
  <c r="C1605" i="3"/>
  <c r="B1606" i="3"/>
  <c r="R1605" i="3" s="1"/>
  <c r="E1605" i="3"/>
  <c r="G1605" i="3" a="1"/>
  <c r="G1605" i="3" s="1"/>
  <c r="J1605" i="3"/>
  <c r="U1605" i="3"/>
  <c r="N1605" i="3"/>
  <c r="Q1605" i="3"/>
  <c r="O1606" i="3" l="1"/>
  <c r="D1606" i="3"/>
  <c r="C1606" i="3"/>
  <c r="V1606" i="3"/>
  <c r="S1606" i="3"/>
  <c r="H1606" i="3"/>
  <c r="E1606" i="3"/>
  <c r="W1606" i="3"/>
  <c r="F1606" i="3" a="1"/>
  <c r="F1606" i="3" s="1"/>
  <c r="U1606" i="3" s="1"/>
  <c r="X1606" i="3"/>
  <c r="J1606" i="3"/>
  <c r="I1606" i="3" a="1"/>
  <c r="I1606" i="3" s="1"/>
  <c r="G1606" i="3" a="1"/>
  <c r="G1606" i="3" s="1"/>
  <c r="B1607" i="3"/>
  <c r="R1606" i="3" s="1"/>
  <c r="P1605" i="3" a="1"/>
  <c r="P1605" i="3" s="1"/>
  <c r="Q1606" i="3" l="1"/>
  <c r="T1606" i="3"/>
  <c r="N1606" i="3"/>
  <c r="P1607" i="3" a="1"/>
  <c r="P1607" i="3" s="1"/>
  <c r="O1607" i="3"/>
  <c r="G1607" i="3" a="1"/>
  <c r="G1607" i="3" s="1"/>
  <c r="D1607" i="3"/>
  <c r="I1607" i="3" a="1"/>
  <c r="I1607" i="3" s="1"/>
  <c r="F1607" i="3" a="1"/>
  <c r="F1607" i="3" s="1"/>
  <c r="U1607" i="3" s="1"/>
  <c r="W1607" i="3"/>
  <c r="E1607" i="3"/>
  <c r="X1607" i="3"/>
  <c r="H1607" i="3"/>
  <c r="B1608" i="3"/>
  <c r="R1607" i="3" s="1"/>
  <c r="S1607" i="3"/>
  <c r="J1607" i="3"/>
  <c r="C1607" i="3"/>
  <c r="V1607" i="3"/>
  <c r="N1607" i="3"/>
  <c r="T1607" i="3"/>
  <c r="Q1607" i="3"/>
  <c r="P1606" i="3" a="1"/>
  <c r="P1606" i="3" s="1"/>
  <c r="O1608" i="3" l="1"/>
  <c r="S1608" i="3"/>
  <c r="I1608" i="3" a="1"/>
  <c r="I1608" i="3" s="1"/>
  <c r="C1608" i="3"/>
  <c r="E1608" i="3"/>
  <c r="F1608" i="3" a="1"/>
  <c r="F1608" i="3" s="1"/>
  <c r="Q1608" i="3" s="1"/>
  <c r="W1608" i="3"/>
  <c r="J1608" i="3"/>
  <c r="H1608" i="3"/>
  <c r="G1608" i="3" a="1"/>
  <c r="G1608" i="3" s="1"/>
  <c r="T1608" i="3"/>
  <c r="V1608" i="3"/>
  <c r="B1609" i="3"/>
  <c r="R1608" i="3" s="1"/>
  <c r="X1608" i="3"/>
  <c r="D1608" i="3"/>
  <c r="N1608" i="3"/>
  <c r="U1608" i="3"/>
  <c r="O1609" i="3" l="1"/>
  <c r="B1610" i="3"/>
  <c r="G1609" i="3" a="1"/>
  <c r="G1609" i="3" s="1"/>
  <c r="F1609" i="3" a="1"/>
  <c r="F1609" i="3" s="1"/>
  <c r="Q1609" i="3" s="1"/>
  <c r="D1609" i="3"/>
  <c r="T1609" i="3"/>
  <c r="C1609" i="3"/>
  <c r="H1609" i="3"/>
  <c r="X1609" i="3"/>
  <c r="V1609" i="3"/>
  <c r="I1609" i="3" a="1"/>
  <c r="I1609" i="3" s="1"/>
  <c r="S1609" i="3"/>
  <c r="J1609" i="3"/>
  <c r="W1609" i="3"/>
  <c r="E1609" i="3"/>
  <c r="P1608" i="3" a="1"/>
  <c r="P1608" i="3" s="1"/>
  <c r="O1610" i="3" l="1"/>
  <c r="S1610" i="3"/>
  <c r="C1610" i="3"/>
  <c r="X1610" i="3"/>
  <c r="F1610" i="3" a="1"/>
  <c r="F1610" i="3" s="1"/>
  <c r="U1610" i="3" s="1"/>
  <c r="V1610" i="3"/>
  <c r="B1611" i="3"/>
  <c r="J1610" i="3"/>
  <c r="W1610" i="3"/>
  <c r="D1610" i="3"/>
  <c r="H1610" i="3"/>
  <c r="E1610" i="3"/>
  <c r="G1610" i="3" a="1"/>
  <c r="G1610" i="3" s="1"/>
  <c r="I1610" i="3" a="1"/>
  <c r="I1610" i="3" s="1"/>
  <c r="T1610" i="3"/>
  <c r="N1610" i="3"/>
  <c r="Q1610" i="3"/>
  <c r="U1609" i="3"/>
  <c r="N1609" i="3"/>
  <c r="R1609" i="3"/>
  <c r="P1609" i="3" a="1"/>
  <c r="P1609" i="3" s="1"/>
  <c r="O1611" i="3" l="1"/>
  <c r="R1611" i="3"/>
  <c r="E1611" i="3"/>
  <c r="V1611" i="3"/>
  <c r="X1611" i="3"/>
  <c r="I1611" i="3" a="1"/>
  <c r="I1611" i="3" s="1"/>
  <c r="F1611" i="3" a="1"/>
  <c r="F1611" i="3" s="1"/>
  <c r="U1611" i="3" s="1"/>
  <c r="B1612" i="3"/>
  <c r="S1611" i="3"/>
  <c r="C1611" i="3"/>
  <c r="J1611" i="3"/>
  <c r="G1611" i="3" a="1"/>
  <c r="G1611" i="3" s="1"/>
  <c r="D1611" i="3"/>
  <c r="W1611" i="3"/>
  <c r="H1611" i="3"/>
  <c r="R1610" i="3"/>
  <c r="P1610" i="3" a="1"/>
  <c r="P1610" i="3" s="1"/>
  <c r="N1611" i="3" l="1"/>
  <c r="Q1611" i="3"/>
  <c r="T1611" i="3"/>
  <c r="O1612" i="3"/>
  <c r="B1613" i="3"/>
  <c r="R1612" i="3" s="1"/>
  <c r="G1612" i="3" a="1"/>
  <c r="G1612" i="3" s="1"/>
  <c r="D1612" i="3"/>
  <c r="I1612" i="3" a="1"/>
  <c r="I1612" i="3" s="1"/>
  <c r="F1612" i="3" a="1"/>
  <c r="F1612" i="3" s="1"/>
  <c r="N1612" i="3" s="1"/>
  <c r="X1612" i="3"/>
  <c r="E1612" i="3"/>
  <c r="S1612" i="3"/>
  <c r="W1612" i="3"/>
  <c r="J1612" i="3"/>
  <c r="H1612" i="3"/>
  <c r="C1612" i="3"/>
  <c r="V1612" i="3"/>
  <c r="Q1612" i="3"/>
  <c r="U1612" i="3"/>
  <c r="P1611" i="3" a="1"/>
  <c r="P1611" i="3" s="1"/>
  <c r="T1612" i="3" l="1"/>
  <c r="P1612" i="3" a="1"/>
  <c r="P1612" i="3" s="1"/>
  <c r="O1613" i="3"/>
  <c r="R1613" i="3"/>
  <c r="V1613" i="3"/>
  <c r="J1613" i="3"/>
  <c r="C1613" i="3"/>
  <c r="B1614" i="3"/>
  <c r="G1613" i="3" a="1"/>
  <c r="G1613" i="3" s="1"/>
  <c r="D1613" i="3"/>
  <c r="F1613" i="3" a="1"/>
  <c r="F1613" i="3" s="1"/>
  <c r="P1613" i="3" s="1" a="1"/>
  <c r="P1613" i="3" s="1"/>
  <c r="H1613" i="3"/>
  <c r="I1613" i="3" a="1"/>
  <c r="I1613" i="3" s="1"/>
  <c r="X1613" i="3"/>
  <c r="S1613" i="3"/>
  <c r="W1613" i="3"/>
  <c r="E1613" i="3"/>
  <c r="N1613" i="3"/>
  <c r="U1613" i="3"/>
  <c r="Q1613" i="3"/>
  <c r="T1613" i="3" l="1"/>
  <c r="O1614" i="3"/>
  <c r="I1614" i="3" a="1"/>
  <c r="I1614" i="3" s="1"/>
  <c r="W1614" i="3"/>
  <c r="J1614" i="3"/>
  <c r="E1614" i="3"/>
  <c r="V1614" i="3"/>
  <c r="B1615" i="3"/>
  <c r="R1614" i="3" s="1"/>
  <c r="F1614" i="3" a="1"/>
  <c r="F1614" i="3" s="1"/>
  <c r="U1614" i="3" s="1"/>
  <c r="H1614" i="3"/>
  <c r="X1614" i="3"/>
  <c r="S1614" i="3"/>
  <c r="G1614" i="3" a="1"/>
  <c r="G1614" i="3" s="1"/>
  <c r="D1614" i="3"/>
  <c r="C1614" i="3"/>
  <c r="T1614" i="3"/>
  <c r="O1615" i="3" l="1"/>
  <c r="F1615" i="3" a="1"/>
  <c r="F1615" i="3" s="1"/>
  <c r="P1615" i="3" s="1" a="1"/>
  <c r="P1615" i="3" s="1"/>
  <c r="C1615" i="3"/>
  <c r="I1615" i="3" a="1"/>
  <c r="I1615" i="3" s="1"/>
  <c r="U1615" i="3"/>
  <c r="J1615" i="3"/>
  <c r="W1615" i="3"/>
  <c r="E1615" i="3"/>
  <c r="G1615" i="3" a="1"/>
  <c r="G1615" i="3" s="1"/>
  <c r="V1615" i="3"/>
  <c r="Q1615" i="3"/>
  <c r="H1615" i="3"/>
  <c r="X1615" i="3"/>
  <c r="B1616" i="3"/>
  <c r="R1615" i="3" s="1"/>
  <c r="D1615" i="3"/>
  <c r="S1615" i="3"/>
  <c r="N1614" i="3"/>
  <c r="P1614" i="3" a="1"/>
  <c r="P1614" i="3" s="1"/>
  <c r="Q1614" i="3"/>
  <c r="T1615" i="3" l="1"/>
  <c r="O1616" i="3"/>
  <c r="D1616" i="3"/>
  <c r="C1616" i="3"/>
  <c r="S1616" i="3"/>
  <c r="X1616" i="3"/>
  <c r="F1616" i="3" a="1"/>
  <c r="F1616" i="3" s="1"/>
  <c r="U1616" i="3" s="1"/>
  <c r="B1617" i="3"/>
  <c r="V1616" i="3"/>
  <c r="Q1616" i="3"/>
  <c r="I1616" i="3" a="1"/>
  <c r="I1616" i="3" s="1"/>
  <c r="H1616" i="3"/>
  <c r="G1616" i="3" a="1"/>
  <c r="G1616" i="3" s="1"/>
  <c r="J1616" i="3"/>
  <c r="W1616" i="3"/>
  <c r="E1616" i="3"/>
  <c r="N1616" i="3"/>
  <c r="N1615" i="3"/>
  <c r="O1617" i="3" l="1"/>
  <c r="I1617" i="3" a="1"/>
  <c r="I1617" i="3" s="1"/>
  <c r="S1617" i="3"/>
  <c r="X1617" i="3"/>
  <c r="C1617" i="3"/>
  <c r="E1617" i="3"/>
  <c r="G1617" i="3" a="1"/>
  <c r="G1617" i="3" s="1"/>
  <c r="D1617" i="3"/>
  <c r="W1617" i="3"/>
  <c r="F1617" i="3" a="1"/>
  <c r="F1617" i="3" s="1"/>
  <c r="Q1617" i="3" s="1"/>
  <c r="H1617" i="3"/>
  <c r="J1617" i="3"/>
  <c r="V1617" i="3"/>
  <c r="B1618" i="3"/>
  <c r="R1617" i="3" s="1"/>
  <c r="R1616" i="3"/>
  <c r="T1616" i="3"/>
  <c r="P1616" i="3" a="1"/>
  <c r="P1616" i="3" s="1"/>
  <c r="T1617" i="3" l="1"/>
  <c r="N1617" i="3"/>
  <c r="U1617" i="3"/>
  <c r="O1618" i="3"/>
  <c r="W1618" i="3"/>
  <c r="J1618" i="3"/>
  <c r="G1618" i="3" a="1"/>
  <c r="G1618" i="3" s="1"/>
  <c r="H1618" i="3"/>
  <c r="E1618" i="3"/>
  <c r="V1618" i="3"/>
  <c r="B1619" i="3"/>
  <c r="X1618" i="3"/>
  <c r="D1618" i="3"/>
  <c r="C1618" i="3"/>
  <c r="S1618" i="3"/>
  <c r="I1618" i="3" a="1"/>
  <c r="I1618" i="3" s="1"/>
  <c r="F1618" i="3" a="1"/>
  <c r="F1618" i="3" s="1"/>
  <c r="U1618" i="3" s="1"/>
  <c r="T1618" i="3"/>
  <c r="Q1618" i="3"/>
  <c r="N1618" i="3"/>
  <c r="P1617" i="3" a="1"/>
  <c r="P1617" i="3" s="1"/>
  <c r="O1619" i="3" l="1"/>
  <c r="S1619" i="3"/>
  <c r="W1619" i="3"/>
  <c r="C1619" i="3"/>
  <c r="G1619" i="3" a="1"/>
  <c r="G1619" i="3" s="1"/>
  <c r="H1619" i="3"/>
  <c r="I1619" i="3" a="1"/>
  <c r="I1619" i="3" s="1"/>
  <c r="B1620" i="3"/>
  <c r="F1619" i="3" a="1"/>
  <c r="F1619" i="3" s="1"/>
  <c r="T1619" i="3" s="1"/>
  <c r="E1619" i="3"/>
  <c r="D1619" i="3"/>
  <c r="X1619" i="3"/>
  <c r="J1619" i="3"/>
  <c r="V1619" i="3"/>
  <c r="R1618" i="3"/>
  <c r="P1618" i="3" a="1"/>
  <c r="P1618" i="3" s="1"/>
  <c r="Q1619" i="3" l="1"/>
  <c r="N1619" i="3"/>
  <c r="O1620" i="3"/>
  <c r="U1620" i="3"/>
  <c r="I1620" i="3" a="1"/>
  <c r="I1620" i="3" s="1"/>
  <c r="G1620" i="3" a="1"/>
  <c r="G1620" i="3" s="1"/>
  <c r="D1620" i="3"/>
  <c r="S1620" i="3"/>
  <c r="F1620" i="3" a="1"/>
  <c r="F1620" i="3" s="1"/>
  <c r="T1620" i="3" s="1"/>
  <c r="B1621" i="3"/>
  <c r="R1620" i="3" s="1"/>
  <c r="J1620" i="3"/>
  <c r="W1620" i="3"/>
  <c r="H1620" i="3"/>
  <c r="X1620" i="3"/>
  <c r="E1620" i="3"/>
  <c r="C1620" i="3"/>
  <c r="N1620" i="3"/>
  <c r="V1620" i="3"/>
  <c r="Q1620" i="3"/>
  <c r="R1619" i="3"/>
  <c r="U1619" i="3"/>
  <c r="P1619" i="3" a="1"/>
  <c r="P1619" i="3" s="1"/>
  <c r="P1620" i="3" l="1" a="1"/>
  <c r="P1620" i="3" s="1"/>
  <c r="O1621" i="3"/>
  <c r="R1621" i="3"/>
  <c r="E1621" i="3"/>
  <c r="G1621" i="3" a="1"/>
  <c r="G1621" i="3" s="1"/>
  <c r="S1621" i="3"/>
  <c r="F1621" i="3" a="1"/>
  <c r="F1621" i="3" s="1"/>
  <c r="T1621" i="3" s="1"/>
  <c r="B1622" i="3"/>
  <c r="X1621" i="3"/>
  <c r="H1621" i="3"/>
  <c r="C1621" i="3"/>
  <c r="D1621" i="3"/>
  <c r="J1621" i="3"/>
  <c r="W1621" i="3"/>
  <c r="I1621" i="3" a="1"/>
  <c r="I1621" i="3" s="1"/>
  <c r="V1621" i="3"/>
  <c r="U1621" i="3"/>
  <c r="Q1621" i="3"/>
  <c r="N1621" i="3"/>
  <c r="O1622" i="3" l="1"/>
  <c r="E1622" i="3"/>
  <c r="F1622" i="3" a="1"/>
  <c r="F1622" i="3" s="1"/>
  <c r="N1622" i="3" s="1"/>
  <c r="G1622" i="3" a="1"/>
  <c r="G1622" i="3" s="1"/>
  <c r="B1623" i="3"/>
  <c r="R1622" i="3" s="1"/>
  <c r="C1622" i="3"/>
  <c r="X1622" i="3"/>
  <c r="S1622" i="3"/>
  <c r="W1622" i="3"/>
  <c r="D1622" i="3"/>
  <c r="H1622" i="3"/>
  <c r="I1622" i="3" a="1"/>
  <c r="I1622" i="3" s="1"/>
  <c r="V1622" i="3"/>
  <c r="J1622" i="3"/>
  <c r="P1621" i="3" a="1"/>
  <c r="P1621" i="3" s="1"/>
  <c r="U1622" i="3" l="1"/>
  <c r="T1622" i="3"/>
  <c r="Q1622" i="3"/>
  <c r="O1623" i="3"/>
  <c r="C1623" i="3"/>
  <c r="H1623" i="3"/>
  <c r="D1623" i="3"/>
  <c r="B1624" i="3"/>
  <c r="R1623" i="3" s="1"/>
  <c r="V1623" i="3"/>
  <c r="G1623" i="3" a="1"/>
  <c r="G1623" i="3" s="1"/>
  <c r="X1623" i="3"/>
  <c r="S1623" i="3"/>
  <c r="W1623" i="3"/>
  <c r="F1623" i="3" a="1"/>
  <c r="F1623" i="3" s="1"/>
  <c r="U1623" i="3" s="1"/>
  <c r="E1623" i="3"/>
  <c r="I1623" i="3" a="1"/>
  <c r="I1623" i="3" s="1"/>
  <c r="J1623" i="3"/>
  <c r="Q1623" i="3"/>
  <c r="T1623" i="3"/>
  <c r="N1623" i="3"/>
  <c r="P1622" i="3" a="1"/>
  <c r="P1622" i="3" s="1"/>
  <c r="P1623" i="3" l="1" a="1"/>
  <c r="P1623" i="3" s="1"/>
  <c r="O1624" i="3"/>
  <c r="R1624" i="3"/>
  <c r="D1624" i="3"/>
  <c r="W1624" i="3"/>
  <c r="C1624" i="3"/>
  <c r="F1624" i="3" a="1"/>
  <c r="F1624" i="3" s="1"/>
  <c r="P1624" i="3" s="1" a="1"/>
  <c r="P1624" i="3" s="1"/>
  <c r="B1625" i="3"/>
  <c r="X1624" i="3"/>
  <c r="S1624" i="3"/>
  <c r="I1624" i="3" a="1"/>
  <c r="I1624" i="3" s="1"/>
  <c r="J1624" i="3"/>
  <c r="H1624" i="3"/>
  <c r="V1624" i="3"/>
  <c r="G1624" i="3" a="1"/>
  <c r="G1624" i="3" s="1"/>
  <c r="E1624" i="3"/>
  <c r="Q1624" i="3"/>
  <c r="U1624" i="3"/>
  <c r="T1624" i="3"/>
  <c r="N1624" i="3"/>
  <c r="O1625" i="3" l="1"/>
  <c r="B1626" i="3"/>
  <c r="E1625" i="3"/>
  <c r="X1625" i="3"/>
  <c r="S1625" i="3"/>
  <c r="I1625" i="3" a="1"/>
  <c r="I1625" i="3" s="1"/>
  <c r="C1625" i="3"/>
  <c r="F1625" i="3" a="1"/>
  <c r="F1625" i="3" s="1"/>
  <c r="P1625" i="3" s="1" a="1"/>
  <c r="P1625" i="3" s="1"/>
  <c r="D1625" i="3"/>
  <c r="W1625" i="3"/>
  <c r="J1625" i="3"/>
  <c r="V1625" i="3"/>
  <c r="G1625" i="3" a="1"/>
  <c r="G1625" i="3" s="1"/>
  <c r="H1625" i="3"/>
  <c r="Q1625" i="3"/>
  <c r="N1625" i="3" l="1"/>
  <c r="U1625" i="3"/>
  <c r="T1625" i="3"/>
  <c r="O1626" i="3"/>
  <c r="E1626" i="3"/>
  <c r="C1626" i="3"/>
  <c r="D1626" i="3"/>
  <c r="V1626" i="3"/>
  <c r="I1626" i="3" a="1"/>
  <c r="I1626" i="3" s="1"/>
  <c r="J1626" i="3"/>
  <c r="B1627" i="3"/>
  <c r="R1626" i="3" s="1"/>
  <c r="W1626" i="3"/>
  <c r="S1626" i="3"/>
  <c r="G1626" i="3" a="1"/>
  <c r="G1626" i="3" s="1"/>
  <c r="H1626" i="3"/>
  <c r="X1626" i="3"/>
  <c r="F1626" i="3" a="1"/>
  <c r="F1626" i="3" s="1"/>
  <c r="U1626" i="3" s="1"/>
  <c r="Q1626" i="3"/>
  <c r="R1625" i="3"/>
  <c r="N1626" i="3" l="1"/>
  <c r="O1627" i="3"/>
  <c r="X1627" i="3"/>
  <c r="S1627" i="3"/>
  <c r="H1627" i="3"/>
  <c r="G1627" i="3" a="1"/>
  <c r="G1627" i="3" s="1"/>
  <c r="I1627" i="3" a="1"/>
  <c r="I1627" i="3" s="1"/>
  <c r="B1628" i="3"/>
  <c r="R1627" i="3" s="1"/>
  <c r="C1627" i="3"/>
  <c r="D1627" i="3"/>
  <c r="W1627" i="3"/>
  <c r="F1627" i="3" a="1"/>
  <c r="F1627" i="3" s="1"/>
  <c r="U1627" i="3" s="1"/>
  <c r="J1627" i="3"/>
  <c r="E1627" i="3"/>
  <c r="V1627" i="3"/>
  <c r="P1626" i="3" a="1"/>
  <c r="P1626" i="3" s="1"/>
  <c r="T1626" i="3"/>
  <c r="Q1627" i="3" l="1"/>
  <c r="T1627" i="3"/>
  <c r="O1628" i="3"/>
  <c r="C1628" i="3"/>
  <c r="W1628" i="3"/>
  <c r="D1628" i="3"/>
  <c r="F1628" i="3" a="1"/>
  <c r="F1628" i="3" s="1"/>
  <c r="Q1628" i="3" s="1"/>
  <c r="V1628" i="3"/>
  <c r="H1628" i="3"/>
  <c r="X1628" i="3"/>
  <c r="J1628" i="3"/>
  <c r="G1628" i="3" a="1"/>
  <c r="G1628" i="3" s="1"/>
  <c r="E1628" i="3"/>
  <c r="I1628" i="3" a="1"/>
  <c r="I1628" i="3" s="1"/>
  <c r="B1629" i="3"/>
  <c r="R1628" i="3" s="1"/>
  <c r="S1628" i="3"/>
  <c r="U1628" i="3"/>
  <c r="T1628" i="3"/>
  <c r="N1628" i="3"/>
  <c r="P1627" i="3" a="1"/>
  <c r="P1627" i="3" s="1"/>
  <c r="N1627" i="3"/>
  <c r="O1629" i="3" l="1"/>
  <c r="H1629" i="3"/>
  <c r="E1629" i="3"/>
  <c r="F1629" i="3" a="1"/>
  <c r="F1629" i="3" s="1"/>
  <c r="N1629" i="3" s="1"/>
  <c r="V1629" i="3"/>
  <c r="B1630" i="3"/>
  <c r="R1629" i="3" s="1"/>
  <c r="D1629" i="3"/>
  <c r="S1629" i="3"/>
  <c r="X1629" i="3"/>
  <c r="J1629" i="3"/>
  <c r="I1629" i="3" a="1"/>
  <c r="I1629" i="3" s="1"/>
  <c r="G1629" i="3" a="1"/>
  <c r="G1629" i="3" s="1"/>
  <c r="C1629" i="3"/>
  <c r="W1629" i="3"/>
  <c r="P1628" i="3" a="1"/>
  <c r="P1628" i="3" s="1"/>
  <c r="T1629" i="3" l="1"/>
  <c r="U1629" i="3"/>
  <c r="Q1629" i="3"/>
  <c r="P1630" i="3" a="1"/>
  <c r="P1630" i="3" s="1"/>
  <c r="O1630" i="3"/>
  <c r="B1631" i="3"/>
  <c r="R1630" i="3" s="1"/>
  <c r="W1630" i="3"/>
  <c r="D1630" i="3"/>
  <c r="I1630" i="3" a="1"/>
  <c r="I1630" i="3" s="1"/>
  <c r="F1630" i="3" a="1"/>
  <c r="F1630" i="3" s="1"/>
  <c r="N1630" i="3" s="1"/>
  <c r="J1630" i="3"/>
  <c r="H1630" i="3"/>
  <c r="S1630" i="3"/>
  <c r="V1630" i="3"/>
  <c r="G1630" i="3" a="1"/>
  <c r="G1630" i="3" s="1"/>
  <c r="C1630" i="3"/>
  <c r="X1630" i="3"/>
  <c r="E1630" i="3"/>
  <c r="T1630" i="3"/>
  <c r="Q1630" i="3"/>
  <c r="U1630" i="3"/>
  <c r="P1629" i="3" a="1"/>
  <c r="P1629" i="3" s="1"/>
  <c r="O1631" i="3" l="1"/>
  <c r="E1631" i="3"/>
  <c r="Q1631" i="3"/>
  <c r="X1631" i="3"/>
  <c r="S1631" i="3"/>
  <c r="W1631" i="3"/>
  <c r="H1631" i="3"/>
  <c r="B1632" i="3"/>
  <c r="G1631" i="3" a="1"/>
  <c r="G1631" i="3" s="1"/>
  <c r="D1631" i="3"/>
  <c r="T1631" i="3"/>
  <c r="I1631" i="3" a="1"/>
  <c r="I1631" i="3" s="1"/>
  <c r="C1631" i="3"/>
  <c r="F1631" i="3" a="1"/>
  <c r="F1631" i="3" s="1"/>
  <c r="P1631" i="3" s="1" a="1"/>
  <c r="P1631" i="3" s="1"/>
  <c r="J1631" i="3"/>
  <c r="V1631" i="3"/>
  <c r="N1631" i="3"/>
  <c r="U1631" i="3"/>
  <c r="O1632" i="3" l="1"/>
  <c r="B1633" i="3"/>
  <c r="D1632" i="3"/>
  <c r="H1632" i="3"/>
  <c r="S1632" i="3"/>
  <c r="F1632" i="3" a="1"/>
  <c r="F1632" i="3" s="1"/>
  <c r="U1632" i="3" s="1"/>
  <c r="J1632" i="3"/>
  <c r="I1632" i="3" a="1"/>
  <c r="I1632" i="3" s="1"/>
  <c r="X1632" i="3"/>
  <c r="W1632" i="3"/>
  <c r="C1632" i="3"/>
  <c r="V1632" i="3"/>
  <c r="G1632" i="3" a="1"/>
  <c r="G1632" i="3" s="1"/>
  <c r="E1632" i="3"/>
  <c r="T1632" i="3"/>
  <c r="N1632" i="3"/>
  <c r="Q1632" i="3"/>
  <c r="R1631" i="3"/>
  <c r="O1633" i="3" l="1"/>
  <c r="H1633" i="3"/>
  <c r="E1633" i="3"/>
  <c r="J1633" i="3"/>
  <c r="X1633" i="3"/>
  <c r="W1633" i="3"/>
  <c r="V1633" i="3"/>
  <c r="S1633" i="3"/>
  <c r="I1633" i="3" a="1"/>
  <c r="I1633" i="3" s="1"/>
  <c r="C1633" i="3"/>
  <c r="B1634" i="3"/>
  <c r="T1633" i="3"/>
  <c r="F1633" i="3" a="1"/>
  <c r="F1633" i="3" s="1"/>
  <c r="P1633" i="3" s="1" a="1"/>
  <c r="P1633" i="3" s="1"/>
  <c r="D1633" i="3"/>
  <c r="G1633" i="3" a="1"/>
  <c r="G1633" i="3" s="1"/>
  <c r="Q1633" i="3"/>
  <c r="R1632" i="3"/>
  <c r="P1632" i="3" a="1"/>
  <c r="P1632" i="3" s="1"/>
  <c r="O1634" i="3" l="1"/>
  <c r="H1634" i="3"/>
  <c r="Q1634" i="3"/>
  <c r="D1634" i="3"/>
  <c r="U1634" i="3"/>
  <c r="J1634" i="3"/>
  <c r="C1634" i="3"/>
  <c r="V1634" i="3"/>
  <c r="G1634" i="3" a="1"/>
  <c r="G1634" i="3" s="1"/>
  <c r="I1634" i="3" a="1"/>
  <c r="I1634" i="3" s="1"/>
  <c r="W1634" i="3"/>
  <c r="E1634" i="3"/>
  <c r="B1635" i="3"/>
  <c r="F1634" i="3" a="1"/>
  <c r="F1634" i="3" s="1"/>
  <c r="N1634" i="3" s="1"/>
  <c r="S1634" i="3"/>
  <c r="X1634" i="3"/>
  <c r="T1634" i="3"/>
  <c r="R1633" i="3"/>
  <c r="U1633" i="3"/>
  <c r="N1633" i="3"/>
  <c r="O1635" i="3" l="1"/>
  <c r="F1635" i="3" a="1"/>
  <c r="F1635" i="3" s="1"/>
  <c r="U1635" i="3" s="1"/>
  <c r="G1635" i="3" a="1"/>
  <c r="G1635" i="3" s="1"/>
  <c r="V1635" i="3"/>
  <c r="T1635" i="3"/>
  <c r="C1635" i="3"/>
  <c r="H1635" i="3"/>
  <c r="J1635" i="3"/>
  <c r="D1635" i="3"/>
  <c r="B1636" i="3"/>
  <c r="X1635" i="3"/>
  <c r="N1635" i="3"/>
  <c r="E1635" i="3"/>
  <c r="I1635" i="3" a="1"/>
  <c r="I1635" i="3" s="1"/>
  <c r="S1635" i="3"/>
  <c r="W1635" i="3"/>
  <c r="R1634" i="3"/>
  <c r="P1634" i="3" a="1"/>
  <c r="P1634" i="3" s="1"/>
  <c r="O1636" i="3" l="1"/>
  <c r="S1636" i="3"/>
  <c r="X1636" i="3"/>
  <c r="V1636" i="3"/>
  <c r="I1636" i="3" a="1"/>
  <c r="I1636" i="3" s="1"/>
  <c r="C1636" i="3"/>
  <c r="H1636" i="3"/>
  <c r="J1636" i="3"/>
  <c r="F1636" i="3" a="1"/>
  <c r="F1636" i="3" s="1"/>
  <c r="P1636" i="3" s="1" a="1"/>
  <c r="P1636" i="3" s="1"/>
  <c r="B1637" i="3"/>
  <c r="R1636" i="3" s="1"/>
  <c r="E1636" i="3"/>
  <c r="G1636" i="3" a="1"/>
  <c r="G1636" i="3" s="1"/>
  <c r="D1636" i="3"/>
  <c r="W1636" i="3"/>
  <c r="Q1635" i="3"/>
  <c r="R1635" i="3"/>
  <c r="P1635" i="3" a="1"/>
  <c r="P1635" i="3" s="1"/>
  <c r="T1636" i="3" l="1"/>
  <c r="N1636" i="3"/>
  <c r="Q1636" i="3"/>
  <c r="O1637" i="3"/>
  <c r="V1637" i="3"/>
  <c r="B1638" i="3"/>
  <c r="X1637" i="3"/>
  <c r="F1637" i="3" a="1"/>
  <c r="F1637" i="3" s="1"/>
  <c r="U1637" i="3" s="1"/>
  <c r="C1637" i="3"/>
  <c r="E1637" i="3"/>
  <c r="G1637" i="3" a="1"/>
  <c r="G1637" i="3" s="1"/>
  <c r="D1637" i="3"/>
  <c r="S1637" i="3"/>
  <c r="I1637" i="3" a="1"/>
  <c r="I1637" i="3" s="1"/>
  <c r="J1637" i="3"/>
  <c r="W1637" i="3"/>
  <c r="H1637" i="3"/>
  <c r="T1637" i="3"/>
  <c r="N1637" i="3"/>
  <c r="Q1637" i="3"/>
  <c r="U1636" i="3"/>
  <c r="O1638" i="3" l="1"/>
  <c r="B1639" i="3"/>
  <c r="G1638" i="3" a="1"/>
  <c r="G1638" i="3" s="1"/>
  <c r="W1638" i="3"/>
  <c r="D1638" i="3"/>
  <c r="H1638" i="3"/>
  <c r="F1638" i="3" a="1"/>
  <c r="F1638" i="3" s="1"/>
  <c r="U1638" i="3" s="1"/>
  <c r="C1638" i="3"/>
  <c r="J1638" i="3"/>
  <c r="V1638" i="3"/>
  <c r="X1638" i="3"/>
  <c r="S1638" i="3"/>
  <c r="E1638" i="3"/>
  <c r="I1638" i="3" a="1"/>
  <c r="I1638" i="3" s="1"/>
  <c r="Q1638" i="3"/>
  <c r="T1638" i="3"/>
  <c r="N1638" i="3"/>
  <c r="R1637" i="3"/>
  <c r="P1637" i="3" a="1"/>
  <c r="P1637" i="3" s="1"/>
  <c r="O1639" i="3" l="1"/>
  <c r="S1639" i="3"/>
  <c r="W1639" i="3"/>
  <c r="J1639" i="3"/>
  <c r="B1640" i="3"/>
  <c r="R1639" i="3" s="1"/>
  <c r="G1639" i="3" a="1"/>
  <c r="G1639" i="3" s="1"/>
  <c r="H1639" i="3"/>
  <c r="D1639" i="3"/>
  <c r="F1639" i="3" a="1"/>
  <c r="F1639" i="3" s="1"/>
  <c r="P1639" i="3" s="1" a="1"/>
  <c r="P1639" i="3" s="1"/>
  <c r="X1639" i="3"/>
  <c r="I1639" i="3" a="1"/>
  <c r="I1639" i="3" s="1"/>
  <c r="U1639" i="3"/>
  <c r="E1639" i="3"/>
  <c r="V1639" i="3"/>
  <c r="C1639" i="3"/>
  <c r="R1638" i="3"/>
  <c r="P1638" i="3" a="1"/>
  <c r="P1638" i="3" s="1"/>
  <c r="T1639" i="3" l="1"/>
  <c r="O1640" i="3"/>
  <c r="F1640" i="3" a="1"/>
  <c r="F1640" i="3" s="1"/>
  <c r="N1640" i="3" s="1"/>
  <c r="C1640" i="3"/>
  <c r="T1640" i="3"/>
  <c r="B1641" i="3"/>
  <c r="G1640" i="3" a="1"/>
  <c r="G1640" i="3" s="1"/>
  <c r="D1640" i="3"/>
  <c r="S1640" i="3"/>
  <c r="H1640" i="3"/>
  <c r="J1640" i="3"/>
  <c r="V1640" i="3"/>
  <c r="E1640" i="3"/>
  <c r="W1640" i="3"/>
  <c r="I1640" i="3" a="1"/>
  <c r="I1640" i="3" s="1"/>
  <c r="X1640" i="3"/>
  <c r="N1639" i="3"/>
  <c r="Q1639" i="3"/>
  <c r="O1641" i="3" l="1"/>
  <c r="X1641" i="3"/>
  <c r="E1641" i="3"/>
  <c r="B1642" i="3"/>
  <c r="R1641" i="3" s="1"/>
  <c r="D1641" i="3"/>
  <c r="S1641" i="3"/>
  <c r="I1641" i="3" a="1"/>
  <c r="I1641" i="3" s="1"/>
  <c r="F1641" i="3" a="1"/>
  <c r="F1641" i="3" s="1"/>
  <c r="U1641" i="3" s="1"/>
  <c r="C1641" i="3"/>
  <c r="J1641" i="3"/>
  <c r="G1641" i="3" a="1"/>
  <c r="G1641" i="3" s="1"/>
  <c r="V1641" i="3"/>
  <c r="W1641" i="3"/>
  <c r="H1641" i="3"/>
  <c r="T1641" i="3"/>
  <c r="N1641" i="3"/>
  <c r="Q1641" i="3"/>
  <c r="R1640" i="3"/>
  <c r="U1640" i="3"/>
  <c r="Q1640" i="3"/>
  <c r="P1640" i="3" a="1"/>
  <c r="P1640" i="3" s="1"/>
  <c r="O1642" i="3" l="1"/>
  <c r="J1642" i="3"/>
  <c r="F1642" i="3" a="1"/>
  <c r="F1642" i="3" s="1"/>
  <c r="Q1642" i="3" s="1"/>
  <c r="C1642" i="3"/>
  <c r="H1642" i="3"/>
  <c r="X1642" i="3"/>
  <c r="V1642" i="3"/>
  <c r="G1642" i="3" a="1"/>
  <c r="G1642" i="3" s="1"/>
  <c r="I1642" i="3" a="1"/>
  <c r="I1642" i="3" s="1"/>
  <c r="E1642" i="3"/>
  <c r="W1642" i="3"/>
  <c r="D1642" i="3"/>
  <c r="B1643" i="3"/>
  <c r="R1642" i="3" s="1"/>
  <c r="S1642" i="3"/>
  <c r="N1642" i="3"/>
  <c r="U1642" i="3"/>
  <c r="P1641" i="3" a="1"/>
  <c r="P1641" i="3" s="1"/>
  <c r="T1642" i="3" l="1"/>
  <c r="O1643" i="3"/>
  <c r="F1643" i="3" a="1"/>
  <c r="F1643" i="3" s="1"/>
  <c r="Q1643" i="3" s="1"/>
  <c r="D1643" i="3"/>
  <c r="J1643" i="3"/>
  <c r="B1644" i="3"/>
  <c r="C1643" i="3"/>
  <c r="H1643" i="3"/>
  <c r="E1643" i="3"/>
  <c r="V1643" i="3"/>
  <c r="X1643" i="3"/>
  <c r="G1643" i="3" a="1"/>
  <c r="G1643" i="3" s="1"/>
  <c r="I1643" i="3" a="1"/>
  <c r="I1643" i="3" s="1"/>
  <c r="S1643" i="3"/>
  <c r="W1643" i="3"/>
  <c r="N1643" i="3"/>
  <c r="U1643" i="3"/>
  <c r="P1642" i="3" a="1"/>
  <c r="P1642" i="3" s="1"/>
  <c r="O1644" i="3" l="1"/>
  <c r="I1644" i="3" a="1"/>
  <c r="I1644" i="3" s="1"/>
  <c r="E1644" i="3"/>
  <c r="Q1644" i="3"/>
  <c r="F1644" i="3" a="1"/>
  <c r="F1644" i="3" s="1"/>
  <c r="T1644" i="3" s="1"/>
  <c r="C1644" i="3"/>
  <c r="V1644" i="3"/>
  <c r="G1644" i="3" a="1"/>
  <c r="G1644" i="3" s="1"/>
  <c r="D1644" i="3"/>
  <c r="J1644" i="3"/>
  <c r="U1644" i="3"/>
  <c r="B1645" i="3"/>
  <c r="N1644" i="3"/>
  <c r="H1644" i="3"/>
  <c r="S1644" i="3"/>
  <c r="W1644" i="3"/>
  <c r="X1644" i="3"/>
  <c r="R1643" i="3"/>
  <c r="T1643" i="3"/>
  <c r="P1643" i="3" a="1"/>
  <c r="P1643" i="3" s="1"/>
  <c r="O1645" i="3" l="1"/>
  <c r="V1645" i="3"/>
  <c r="C1645" i="3"/>
  <c r="B1646" i="3"/>
  <c r="R1645" i="3" s="1"/>
  <c r="F1645" i="3" a="1"/>
  <c r="F1645" i="3" s="1"/>
  <c r="N1645" i="3" s="1"/>
  <c r="G1645" i="3" a="1"/>
  <c r="G1645" i="3" s="1"/>
  <c r="D1645" i="3"/>
  <c r="S1645" i="3"/>
  <c r="X1645" i="3"/>
  <c r="I1645" i="3" a="1"/>
  <c r="I1645" i="3" s="1"/>
  <c r="W1645" i="3"/>
  <c r="J1645" i="3"/>
  <c r="H1645" i="3"/>
  <c r="E1645" i="3"/>
  <c r="R1644" i="3"/>
  <c r="P1644" i="3" a="1"/>
  <c r="P1644" i="3" s="1"/>
  <c r="T1645" i="3" l="1"/>
  <c r="Q1645" i="3"/>
  <c r="O1646" i="3"/>
  <c r="F1646" i="3" a="1"/>
  <c r="F1646" i="3" s="1"/>
  <c r="U1646" i="3" s="1"/>
  <c r="J1646" i="3"/>
  <c r="C1646" i="3"/>
  <c r="X1646" i="3"/>
  <c r="B1647" i="3"/>
  <c r="R1646" i="3" s="1"/>
  <c r="D1646" i="3"/>
  <c r="V1646" i="3"/>
  <c r="E1646" i="3"/>
  <c r="G1646" i="3" a="1"/>
  <c r="G1646" i="3" s="1"/>
  <c r="S1646" i="3"/>
  <c r="W1646" i="3"/>
  <c r="H1646" i="3"/>
  <c r="I1646" i="3" a="1"/>
  <c r="I1646" i="3" s="1"/>
  <c r="U1645" i="3"/>
  <c r="P1645" i="3" a="1"/>
  <c r="P1645" i="3" s="1"/>
  <c r="T1646" i="3" l="1"/>
  <c r="Q1646" i="3"/>
  <c r="N1646" i="3"/>
  <c r="O1647" i="3"/>
  <c r="F1647" i="3" a="1"/>
  <c r="F1647" i="3" s="1"/>
  <c r="U1647" i="3" s="1"/>
  <c r="B1648" i="3"/>
  <c r="X1647" i="3"/>
  <c r="D1647" i="3"/>
  <c r="J1647" i="3"/>
  <c r="V1647" i="3"/>
  <c r="C1647" i="3"/>
  <c r="E1647" i="3"/>
  <c r="H1647" i="3"/>
  <c r="G1647" i="3" a="1"/>
  <c r="G1647" i="3" s="1"/>
  <c r="I1647" i="3" a="1"/>
  <c r="I1647" i="3" s="1"/>
  <c r="S1647" i="3"/>
  <c r="W1647" i="3"/>
  <c r="P1646" i="3" a="1"/>
  <c r="P1646" i="3" s="1"/>
  <c r="O1648" i="3" l="1"/>
  <c r="D1648" i="3"/>
  <c r="W1648" i="3"/>
  <c r="H1648" i="3"/>
  <c r="V1648" i="3"/>
  <c r="S1648" i="3"/>
  <c r="X1648" i="3"/>
  <c r="B1649" i="3"/>
  <c r="I1648" i="3" a="1"/>
  <c r="I1648" i="3" s="1"/>
  <c r="F1648" i="3" a="1"/>
  <c r="F1648" i="3" s="1"/>
  <c r="T1648" i="3" s="1"/>
  <c r="C1648" i="3"/>
  <c r="J1648" i="3"/>
  <c r="E1648" i="3"/>
  <c r="G1648" i="3" a="1"/>
  <c r="G1648" i="3" s="1"/>
  <c r="R1647" i="3"/>
  <c r="P1647" i="3" a="1"/>
  <c r="P1647" i="3" s="1"/>
  <c r="T1647" i="3"/>
  <c r="Q1647" i="3"/>
  <c r="N1647" i="3"/>
  <c r="Q1648" i="3" l="1"/>
  <c r="U1648" i="3"/>
  <c r="O1649" i="3"/>
  <c r="R1649" i="3"/>
  <c r="V1649" i="3"/>
  <c r="C1649" i="3"/>
  <c r="B1650" i="3"/>
  <c r="D1649" i="3"/>
  <c r="S1649" i="3"/>
  <c r="X1649" i="3"/>
  <c r="I1649" i="3" a="1"/>
  <c r="I1649" i="3" s="1"/>
  <c r="F1649" i="3" a="1"/>
  <c r="F1649" i="3" s="1"/>
  <c r="Q1649" i="3" s="1"/>
  <c r="G1649" i="3" a="1"/>
  <c r="G1649" i="3" s="1"/>
  <c r="W1649" i="3"/>
  <c r="H1649" i="3"/>
  <c r="E1649" i="3"/>
  <c r="J1649" i="3"/>
  <c r="R1648" i="3"/>
  <c r="N1648" i="3"/>
  <c r="P1648" i="3" a="1"/>
  <c r="P1648" i="3" s="1"/>
  <c r="N1649" i="3" l="1"/>
  <c r="U1649" i="3"/>
  <c r="T1649" i="3"/>
  <c r="P1649" i="3" a="1"/>
  <c r="P1649" i="3" s="1"/>
  <c r="O1650" i="3"/>
  <c r="C1650" i="3"/>
  <c r="W1650" i="3"/>
  <c r="J1650" i="3"/>
  <c r="X1650" i="3"/>
  <c r="S1650" i="3"/>
  <c r="B1651" i="3"/>
  <c r="R1650" i="3" s="1"/>
  <c r="D1650" i="3"/>
  <c r="H1650" i="3"/>
  <c r="E1650" i="3"/>
  <c r="V1650" i="3"/>
  <c r="F1650" i="3" a="1"/>
  <c r="F1650" i="3" s="1"/>
  <c r="U1650" i="3" s="1"/>
  <c r="G1650" i="3" a="1"/>
  <c r="G1650" i="3" s="1"/>
  <c r="I1650" i="3" a="1"/>
  <c r="I1650" i="3" s="1"/>
  <c r="Q1650" i="3"/>
  <c r="N1650" i="3"/>
  <c r="O1651" i="3" l="1"/>
  <c r="X1651" i="3"/>
  <c r="V1651" i="3"/>
  <c r="F1651" i="3" a="1"/>
  <c r="F1651" i="3" s="1"/>
  <c r="P1651" i="3" s="1" a="1"/>
  <c r="P1651" i="3" s="1"/>
  <c r="J1651" i="3"/>
  <c r="B1652" i="3"/>
  <c r="R1651" i="3" s="1"/>
  <c r="G1651" i="3" a="1"/>
  <c r="G1651" i="3" s="1"/>
  <c r="I1651" i="3" a="1"/>
  <c r="I1651" i="3" s="1"/>
  <c r="S1651" i="3"/>
  <c r="W1651" i="3"/>
  <c r="D1651" i="3"/>
  <c r="E1651" i="3"/>
  <c r="C1651" i="3"/>
  <c r="H1651" i="3"/>
  <c r="P1650" i="3" a="1"/>
  <c r="P1650" i="3" s="1"/>
  <c r="T1650" i="3"/>
  <c r="N1651" i="3" l="1"/>
  <c r="Q1651" i="3"/>
  <c r="T1651" i="3"/>
  <c r="O1652" i="3"/>
  <c r="X1652" i="3"/>
  <c r="E1652" i="3"/>
  <c r="W1652" i="3"/>
  <c r="S1652" i="3"/>
  <c r="I1652" i="3" a="1"/>
  <c r="I1652" i="3" s="1"/>
  <c r="H1652" i="3"/>
  <c r="J1652" i="3"/>
  <c r="C1652" i="3"/>
  <c r="F1652" i="3" a="1"/>
  <c r="F1652" i="3" s="1"/>
  <c r="T1652" i="3" s="1"/>
  <c r="V1652" i="3"/>
  <c r="N1652" i="3"/>
  <c r="B1653" i="3"/>
  <c r="R1652" i="3" s="1"/>
  <c r="G1652" i="3" a="1"/>
  <c r="G1652" i="3" s="1"/>
  <c r="D1652" i="3"/>
  <c r="Q1652" i="3"/>
  <c r="U1651" i="3"/>
  <c r="P1652" i="3" l="1" a="1"/>
  <c r="P1652" i="3" s="1"/>
  <c r="O1653" i="3"/>
  <c r="V1653" i="3"/>
  <c r="J1653" i="3"/>
  <c r="N1653" i="3"/>
  <c r="B1654" i="3"/>
  <c r="G1653" i="3" a="1"/>
  <c r="G1653" i="3" s="1"/>
  <c r="E1653" i="3"/>
  <c r="S1653" i="3"/>
  <c r="H1653" i="3"/>
  <c r="D1653" i="3"/>
  <c r="X1653" i="3"/>
  <c r="I1653" i="3" a="1"/>
  <c r="I1653" i="3" s="1"/>
  <c r="F1653" i="3" a="1"/>
  <c r="F1653" i="3" s="1"/>
  <c r="T1653" i="3" s="1"/>
  <c r="U1653" i="3"/>
  <c r="C1653" i="3"/>
  <c r="W1653" i="3"/>
  <c r="Q1653" i="3"/>
  <c r="U1652" i="3"/>
  <c r="O1654" i="3" l="1"/>
  <c r="W1654" i="3"/>
  <c r="C1654" i="3"/>
  <c r="H1654" i="3"/>
  <c r="D1654" i="3"/>
  <c r="V1654" i="3"/>
  <c r="B1655" i="3"/>
  <c r="I1654" i="3" a="1"/>
  <c r="I1654" i="3" s="1"/>
  <c r="F1654" i="3" a="1"/>
  <c r="F1654" i="3" s="1"/>
  <c r="N1654" i="3" s="1"/>
  <c r="X1654" i="3"/>
  <c r="G1654" i="3" a="1"/>
  <c r="G1654" i="3" s="1"/>
  <c r="J1654" i="3"/>
  <c r="E1654" i="3"/>
  <c r="S1654" i="3"/>
  <c r="U1654" i="3"/>
  <c r="R1653" i="3"/>
  <c r="P1653" i="3" a="1"/>
  <c r="P1653" i="3" s="1"/>
  <c r="Q1654" i="3" l="1"/>
  <c r="O1655" i="3"/>
  <c r="X1655" i="3"/>
  <c r="W1655" i="3"/>
  <c r="F1655" i="3" a="1"/>
  <c r="F1655" i="3" s="1"/>
  <c r="U1655" i="3" s="1"/>
  <c r="G1655" i="3" a="1"/>
  <c r="G1655" i="3" s="1"/>
  <c r="I1655" i="3" a="1"/>
  <c r="I1655" i="3" s="1"/>
  <c r="C1655" i="3"/>
  <c r="E1655" i="3"/>
  <c r="S1655" i="3"/>
  <c r="J1655" i="3"/>
  <c r="H1655" i="3"/>
  <c r="D1655" i="3"/>
  <c r="V1655" i="3"/>
  <c r="B1656" i="3"/>
  <c r="R1655" i="3" s="1"/>
  <c r="R1654" i="3"/>
  <c r="T1654" i="3"/>
  <c r="P1654" i="3" a="1"/>
  <c r="P1654" i="3" s="1"/>
  <c r="Q1655" i="3" l="1"/>
  <c r="N1655" i="3"/>
  <c r="T1655" i="3"/>
  <c r="O1656" i="3"/>
  <c r="R1656" i="3"/>
  <c r="E1656" i="3"/>
  <c r="B1657" i="3"/>
  <c r="H1656" i="3"/>
  <c r="I1656" i="3" a="1"/>
  <c r="I1656" i="3" s="1"/>
  <c r="F1656" i="3" a="1"/>
  <c r="F1656" i="3" s="1"/>
  <c r="T1656" i="3" s="1"/>
  <c r="G1656" i="3" a="1"/>
  <c r="G1656" i="3" s="1"/>
  <c r="D1656" i="3"/>
  <c r="W1656" i="3"/>
  <c r="X1656" i="3"/>
  <c r="S1656" i="3"/>
  <c r="J1656" i="3"/>
  <c r="C1656" i="3"/>
  <c r="V1656" i="3"/>
  <c r="N1656" i="3"/>
  <c r="Q1656" i="3"/>
  <c r="U1656" i="3"/>
  <c r="P1655" i="3" a="1"/>
  <c r="P1655" i="3" s="1"/>
  <c r="P1656" i="3" l="1" a="1"/>
  <c r="P1656" i="3" s="1"/>
  <c r="O1657" i="3"/>
  <c r="I1657" i="3" a="1"/>
  <c r="I1657" i="3" s="1"/>
  <c r="W1657" i="3"/>
  <c r="N1657" i="3"/>
  <c r="J1657" i="3"/>
  <c r="C1657" i="3"/>
  <c r="F1657" i="3" a="1"/>
  <c r="F1657" i="3" s="1"/>
  <c r="P1657" i="3" s="1" a="1"/>
  <c r="P1657" i="3" s="1"/>
  <c r="U1657" i="3"/>
  <c r="H1657" i="3"/>
  <c r="B1658" i="3"/>
  <c r="R1657" i="3" s="1"/>
  <c r="Q1657" i="3"/>
  <c r="G1657" i="3" a="1"/>
  <c r="G1657" i="3" s="1"/>
  <c r="D1657" i="3"/>
  <c r="E1657" i="3"/>
  <c r="X1657" i="3"/>
  <c r="V1657" i="3"/>
  <c r="T1657" i="3"/>
  <c r="S1657" i="3"/>
  <c r="O1658" i="3" l="1"/>
  <c r="G1658" i="3" a="1"/>
  <c r="G1658" i="3" s="1"/>
  <c r="I1658" i="3" a="1"/>
  <c r="I1658" i="3" s="1"/>
  <c r="W1658" i="3"/>
  <c r="N1658" i="3"/>
  <c r="F1658" i="3" a="1"/>
  <c r="F1658" i="3" s="1"/>
  <c r="Q1658" i="3" s="1"/>
  <c r="V1658" i="3"/>
  <c r="S1658" i="3"/>
  <c r="C1658" i="3"/>
  <c r="J1658" i="3"/>
  <c r="H1658" i="3"/>
  <c r="E1658" i="3"/>
  <c r="B1659" i="3"/>
  <c r="T1658" i="3"/>
  <c r="X1658" i="3"/>
  <c r="D1658" i="3"/>
  <c r="U1658" i="3"/>
  <c r="O1659" i="3" l="1"/>
  <c r="N1659" i="3"/>
  <c r="E1659" i="3"/>
  <c r="C1659" i="3"/>
  <c r="H1659" i="3"/>
  <c r="D1659" i="3"/>
  <c r="G1659" i="3" a="1"/>
  <c r="G1659" i="3" s="1"/>
  <c r="I1659" i="3" a="1"/>
  <c r="I1659" i="3" s="1"/>
  <c r="S1659" i="3"/>
  <c r="B1660" i="3"/>
  <c r="J1659" i="3"/>
  <c r="X1659" i="3"/>
  <c r="W1659" i="3"/>
  <c r="F1659" i="3" a="1"/>
  <c r="F1659" i="3" s="1"/>
  <c r="P1659" i="3" s="1" a="1"/>
  <c r="P1659" i="3" s="1"/>
  <c r="V1659" i="3"/>
  <c r="Q1659" i="3"/>
  <c r="T1659" i="3"/>
  <c r="U1659" i="3"/>
  <c r="R1658" i="3"/>
  <c r="P1658" i="3" a="1"/>
  <c r="P1658" i="3" s="1"/>
  <c r="O1660" i="3" l="1"/>
  <c r="B1661" i="3"/>
  <c r="G1660" i="3" a="1"/>
  <c r="G1660" i="3" s="1"/>
  <c r="H1660" i="3"/>
  <c r="W1660" i="3"/>
  <c r="J1660" i="3"/>
  <c r="X1660" i="3"/>
  <c r="D1660" i="3"/>
  <c r="V1660" i="3"/>
  <c r="E1660" i="3"/>
  <c r="U1660" i="3"/>
  <c r="S1660" i="3"/>
  <c r="C1660" i="3"/>
  <c r="I1660" i="3" a="1"/>
  <c r="I1660" i="3" s="1"/>
  <c r="F1660" i="3" a="1"/>
  <c r="F1660" i="3" s="1"/>
  <c r="P1660" i="3" s="1" a="1"/>
  <c r="P1660" i="3" s="1"/>
  <c r="R1659" i="3"/>
  <c r="O1661" i="3" l="1"/>
  <c r="D1661" i="3"/>
  <c r="F1661" i="3" a="1"/>
  <c r="F1661" i="3" s="1"/>
  <c r="Q1661" i="3" s="1"/>
  <c r="X1661" i="3"/>
  <c r="H1661" i="3"/>
  <c r="I1661" i="3" a="1"/>
  <c r="I1661" i="3" s="1"/>
  <c r="W1661" i="3"/>
  <c r="C1661" i="3"/>
  <c r="G1661" i="3" a="1"/>
  <c r="G1661" i="3" s="1"/>
  <c r="E1661" i="3"/>
  <c r="S1661" i="3"/>
  <c r="V1661" i="3"/>
  <c r="B1662" i="3"/>
  <c r="R1661" i="3" s="1"/>
  <c r="J1661" i="3"/>
  <c r="R1660" i="3"/>
  <c r="T1660" i="3"/>
  <c r="Q1660" i="3"/>
  <c r="N1660" i="3"/>
  <c r="T1661" i="3" l="1"/>
  <c r="U1661" i="3"/>
  <c r="O1662" i="3"/>
  <c r="J1662" i="3"/>
  <c r="I1662" i="3" a="1"/>
  <c r="I1662" i="3" s="1"/>
  <c r="S1662" i="3"/>
  <c r="D1662" i="3"/>
  <c r="V1662" i="3"/>
  <c r="E1662" i="3"/>
  <c r="W1662" i="3"/>
  <c r="C1662" i="3"/>
  <c r="B1663" i="3"/>
  <c r="R1662" i="3" s="1"/>
  <c r="H1662" i="3"/>
  <c r="F1662" i="3" a="1"/>
  <c r="F1662" i="3" s="1"/>
  <c r="T1662" i="3" s="1"/>
  <c r="X1662" i="3"/>
  <c r="G1662" i="3" a="1"/>
  <c r="G1662" i="3" s="1"/>
  <c r="Q1662" i="3"/>
  <c r="U1662" i="3"/>
  <c r="N1662" i="3"/>
  <c r="N1661" i="3"/>
  <c r="P1661" i="3" a="1"/>
  <c r="P1661" i="3" s="1"/>
  <c r="O1663" i="3" l="1"/>
  <c r="J1663" i="3"/>
  <c r="B1664" i="3"/>
  <c r="F1663" i="3" a="1"/>
  <c r="F1663" i="3" s="1"/>
  <c r="N1663" i="3" s="1"/>
  <c r="H1663" i="3"/>
  <c r="W1663" i="3"/>
  <c r="D1663" i="3"/>
  <c r="G1663" i="3" a="1"/>
  <c r="G1663" i="3" s="1"/>
  <c r="V1663" i="3"/>
  <c r="I1663" i="3" a="1"/>
  <c r="I1663" i="3" s="1"/>
  <c r="X1663" i="3"/>
  <c r="S1663" i="3"/>
  <c r="C1663" i="3"/>
  <c r="E1663" i="3"/>
  <c r="P1662" i="3" a="1"/>
  <c r="P1662" i="3" s="1"/>
  <c r="O1664" i="3" l="1"/>
  <c r="F1664" i="3" a="1"/>
  <c r="F1664" i="3" s="1"/>
  <c r="N1664" i="3" s="1"/>
  <c r="B1665" i="3"/>
  <c r="J1664" i="3"/>
  <c r="S1664" i="3"/>
  <c r="E1664" i="3"/>
  <c r="C1664" i="3"/>
  <c r="X1664" i="3"/>
  <c r="W1664" i="3"/>
  <c r="I1664" i="3" a="1"/>
  <c r="I1664" i="3" s="1"/>
  <c r="V1664" i="3"/>
  <c r="H1664" i="3"/>
  <c r="G1664" i="3" a="1"/>
  <c r="G1664" i="3" s="1"/>
  <c r="D1664" i="3"/>
  <c r="U1664" i="3"/>
  <c r="Q1663" i="3"/>
  <c r="T1663" i="3"/>
  <c r="U1663" i="3"/>
  <c r="R1663" i="3"/>
  <c r="P1663" i="3" a="1"/>
  <c r="P1663" i="3" s="1"/>
  <c r="O1665" i="3" l="1"/>
  <c r="F1665" i="3" a="1"/>
  <c r="F1665" i="3" s="1"/>
  <c r="P1665" i="3" s="1" a="1"/>
  <c r="P1665" i="3" s="1"/>
  <c r="E1665" i="3"/>
  <c r="J1665" i="3"/>
  <c r="N1665" i="3"/>
  <c r="V1665" i="3"/>
  <c r="B1666" i="3"/>
  <c r="R1665" i="3" s="1"/>
  <c r="W1665" i="3"/>
  <c r="C1665" i="3"/>
  <c r="X1665" i="3"/>
  <c r="D1665" i="3"/>
  <c r="U1665" i="3"/>
  <c r="T1665" i="3"/>
  <c r="S1665" i="3"/>
  <c r="G1665" i="3" a="1"/>
  <c r="G1665" i="3" s="1"/>
  <c r="I1665" i="3" a="1"/>
  <c r="I1665" i="3" s="1"/>
  <c r="H1665" i="3"/>
  <c r="T1664" i="3"/>
  <c r="Q1664" i="3"/>
  <c r="R1664" i="3"/>
  <c r="P1664" i="3" a="1"/>
  <c r="P1664" i="3" s="1"/>
  <c r="Q1665" i="3" l="1"/>
  <c r="O1666" i="3"/>
  <c r="I1666" i="3" a="1"/>
  <c r="I1666" i="3" s="1"/>
  <c r="D1666" i="3"/>
  <c r="C1666" i="3"/>
  <c r="B1667" i="3"/>
  <c r="R1666" i="3" s="1"/>
  <c r="H1666" i="3"/>
  <c r="E1666" i="3"/>
  <c r="F1666" i="3" a="1"/>
  <c r="F1666" i="3" s="1"/>
  <c r="T1666" i="3" s="1"/>
  <c r="G1666" i="3" a="1"/>
  <c r="G1666" i="3" s="1"/>
  <c r="W1666" i="3"/>
  <c r="J1666" i="3"/>
  <c r="X1666" i="3"/>
  <c r="S1666" i="3"/>
  <c r="V1666" i="3"/>
  <c r="U1666" i="3" l="1"/>
  <c r="O1667" i="3"/>
  <c r="R1667" i="3"/>
  <c r="X1667" i="3"/>
  <c r="I1667" i="3" a="1"/>
  <c r="I1667" i="3" s="1"/>
  <c r="J1667" i="3"/>
  <c r="H1667" i="3"/>
  <c r="B1668" i="3"/>
  <c r="W1667" i="3"/>
  <c r="G1667" i="3" a="1"/>
  <c r="G1667" i="3" s="1"/>
  <c r="C1667" i="3"/>
  <c r="D1667" i="3"/>
  <c r="S1667" i="3"/>
  <c r="F1667" i="3" a="1"/>
  <c r="F1667" i="3" s="1"/>
  <c r="Q1667" i="3" s="1"/>
  <c r="V1667" i="3"/>
  <c r="E1667" i="3"/>
  <c r="N1667" i="3"/>
  <c r="U1667" i="3"/>
  <c r="T1667" i="3"/>
  <c r="P1666" i="3" a="1"/>
  <c r="P1666" i="3" s="1"/>
  <c r="Q1666" i="3"/>
  <c r="N1666" i="3"/>
  <c r="O1668" i="3" l="1"/>
  <c r="E1668" i="3"/>
  <c r="C1668" i="3"/>
  <c r="W1668" i="3"/>
  <c r="X1668" i="3"/>
  <c r="V1668" i="3"/>
  <c r="I1668" i="3" a="1"/>
  <c r="I1668" i="3" s="1"/>
  <c r="G1668" i="3" a="1"/>
  <c r="G1668" i="3" s="1"/>
  <c r="B1669" i="3"/>
  <c r="R1668" i="3" s="1"/>
  <c r="J1668" i="3"/>
  <c r="N1668" i="3"/>
  <c r="H1668" i="3"/>
  <c r="F1668" i="3" a="1"/>
  <c r="F1668" i="3" s="1"/>
  <c r="T1668" i="3" s="1"/>
  <c r="S1668" i="3"/>
  <c r="D1668" i="3"/>
  <c r="P1667" i="3" a="1"/>
  <c r="P1667" i="3" s="1"/>
  <c r="Q1668" i="3" l="1"/>
  <c r="O1669" i="3"/>
  <c r="E1669" i="3"/>
  <c r="B1670" i="3"/>
  <c r="V1669" i="3"/>
  <c r="H1669" i="3"/>
  <c r="S1669" i="3"/>
  <c r="I1669" i="3" a="1"/>
  <c r="I1669" i="3" s="1"/>
  <c r="J1669" i="3"/>
  <c r="G1669" i="3" a="1"/>
  <c r="G1669" i="3" s="1"/>
  <c r="D1669" i="3"/>
  <c r="W1669" i="3"/>
  <c r="F1669" i="3" a="1"/>
  <c r="F1669" i="3" s="1"/>
  <c r="U1669" i="3" s="1"/>
  <c r="C1669" i="3"/>
  <c r="X1669" i="3"/>
  <c r="U1668" i="3"/>
  <c r="P1668" i="3" a="1"/>
  <c r="P1668" i="3" s="1"/>
  <c r="O1670" i="3" l="1"/>
  <c r="Q1670" i="3"/>
  <c r="J1670" i="3"/>
  <c r="T1670" i="3"/>
  <c r="X1670" i="3"/>
  <c r="F1670" i="3" a="1"/>
  <c r="F1670" i="3" s="1"/>
  <c r="U1670" i="3" s="1"/>
  <c r="G1670" i="3" a="1"/>
  <c r="G1670" i="3" s="1"/>
  <c r="B1671" i="3"/>
  <c r="I1670" i="3" a="1"/>
  <c r="I1670" i="3" s="1"/>
  <c r="N1670" i="3"/>
  <c r="D1670" i="3"/>
  <c r="W1670" i="3"/>
  <c r="V1670" i="3"/>
  <c r="C1670" i="3"/>
  <c r="S1670" i="3"/>
  <c r="H1670" i="3"/>
  <c r="E1670" i="3"/>
  <c r="R1669" i="3"/>
  <c r="P1669" i="3" a="1"/>
  <c r="P1669" i="3" s="1"/>
  <c r="Q1669" i="3"/>
  <c r="N1669" i="3"/>
  <c r="T1669" i="3"/>
  <c r="O1671" i="3" l="1"/>
  <c r="F1671" i="3" a="1"/>
  <c r="F1671" i="3" s="1"/>
  <c r="Q1671" i="3" s="1"/>
  <c r="H1671" i="3"/>
  <c r="V1671" i="3"/>
  <c r="E1671" i="3"/>
  <c r="S1671" i="3"/>
  <c r="G1671" i="3" a="1"/>
  <c r="G1671" i="3" s="1"/>
  <c r="C1671" i="3"/>
  <c r="T1671" i="3"/>
  <c r="J1671" i="3"/>
  <c r="X1671" i="3"/>
  <c r="B1672" i="3"/>
  <c r="R1671" i="3" s="1"/>
  <c r="I1671" i="3" a="1"/>
  <c r="I1671" i="3" s="1"/>
  <c r="D1671" i="3"/>
  <c r="W1671" i="3"/>
  <c r="N1671" i="3"/>
  <c r="U1671" i="3"/>
  <c r="R1670" i="3"/>
  <c r="P1670" i="3" a="1"/>
  <c r="P1670" i="3" s="1"/>
  <c r="O1672" i="3" l="1"/>
  <c r="B1673" i="3"/>
  <c r="I1672" i="3" a="1"/>
  <c r="I1672" i="3" s="1"/>
  <c r="W1672" i="3"/>
  <c r="D1672" i="3"/>
  <c r="S1672" i="3"/>
  <c r="X1672" i="3"/>
  <c r="F1672" i="3" a="1"/>
  <c r="F1672" i="3" s="1"/>
  <c r="U1672" i="3" s="1"/>
  <c r="J1672" i="3"/>
  <c r="G1672" i="3" a="1"/>
  <c r="G1672" i="3" s="1"/>
  <c r="E1672" i="3"/>
  <c r="C1672" i="3"/>
  <c r="V1672" i="3"/>
  <c r="H1672" i="3"/>
  <c r="Q1672" i="3"/>
  <c r="T1672" i="3"/>
  <c r="N1672" i="3"/>
  <c r="P1671" i="3" a="1"/>
  <c r="P1671" i="3" s="1"/>
  <c r="O1673" i="3" l="1"/>
  <c r="D1673" i="3"/>
  <c r="H1673" i="3"/>
  <c r="X1673" i="3"/>
  <c r="F1673" i="3" a="1"/>
  <c r="F1673" i="3" s="1"/>
  <c r="P1673" i="3" s="1" a="1"/>
  <c r="P1673" i="3" s="1"/>
  <c r="G1673" i="3" a="1"/>
  <c r="G1673" i="3" s="1"/>
  <c r="J1673" i="3"/>
  <c r="V1673" i="3"/>
  <c r="I1673" i="3" a="1"/>
  <c r="I1673" i="3" s="1"/>
  <c r="W1673" i="3"/>
  <c r="C1673" i="3"/>
  <c r="S1673" i="3"/>
  <c r="B1674" i="3"/>
  <c r="E1673" i="3"/>
  <c r="R1672" i="3"/>
  <c r="P1672" i="3" a="1"/>
  <c r="P1672" i="3" s="1"/>
  <c r="O1674" i="3" l="1"/>
  <c r="C1674" i="3"/>
  <c r="E1674" i="3"/>
  <c r="W1674" i="3"/>
  <c r="D1674" i="3"/>
  <c r="V1674" i="3"/>
  <c r="S1674" i="3"/>
  <c r="F1674" i="3" a="1"/>
  <c r="F1674" i="3" s="1"/>
  <c r="P1674" i="3" s="1" a="1"/>
  <c r="P1674" i="3" s="1"/>
  <c r="G1674" i="3" a="1"/>
  <c r="G1674" i="3" s="1"/>
  <c r="J1674" i="3"/>
  <c r="H1674" i="3"/>
  <c r="B1675" i="3"/>
  <c r="X1674" i="3"/>
  <c r="I1674" i="3" a="1"/>
  <c r="I1674" i="3" s="1"/>
  <c r="T1674" i="3"/>
  <c r="Q1674" i="3"/>
  <c r="U1674" i="3"/>
  <c r="U1673" i="3"/>
  <c r="N1673" i="3"/>
  <c r="T1673" i="3"/>
  <c r="R1673" i="3"/>
  <c r="Q1673" i="3"/>
  <c r="O1675" i="3" l="1"/>
  <c r="S1675" i="3"/>
  <c r="N1675" i="3"/>
  <c r="I1675" i="3" a="1"/>
  <c r="I1675" i="3" s="1"/>
  <c r="G1675" i="3" a="1"/>
  <c r="G1675" i="3" s="1"/>
  <c r="H1675" i="3"/>
  <c r="V1675" i="3"/>
  <c r="J1675" i="3"/>
  <c r="F1675" i="3" a="1"/>
  <c r="F1675" i="3" s="1"/>
  <c r="T1675" i="3" s="1"/>
  <c r="U1675" i="3"/>
  <c r="X1675" i="3"/>
  <c r="B1676" i="3"/>
  <c r="C1675" i="3"/>
  <c r="W1675" i="3"/>
  <c r="E1675" i="3"/>
  <c r="D1675" i="3"/>
  <c r="Q1675" i="3"/>
  <c r="N1674" i="3"/>
  <c r="R1674" i="3"/>
  <c r="O1676" i="3" l="1"/>
  <c r="W1676" i="3"/>
  <c r="G1676" i="3" a="1"/>
  <c r="G1676" i="3" s="1"/>
  <c r="H1676" i="3"/>
  <c r="S1676" i="3"/>
  <c r="C1676" i="3"/>
  <c r="J1676" i="3"/>
  <c r="D1676" i="3"/>
  <c r="B1677" i="3"/>
  <c r="F1676" i="3" a="1"/>
  <c r="F1676" i="3" s="1"/>
  <c r="N1676" i="3" s="1"/>
  <c r="V1676" i="3"/>
  <c r="E1676" i="3"/>
  <c r="X1676" i="3"/>
  <c r="I1676" i="3" a="1"/>
  <c r="I1676" i="3" s="1"/>
  <c r="R1675" i="3"/>
  <c r="P1675" i="3" a="1"/>
  <c r="P1675" i="3" s="1"/>
  <c r="O1677" i="3" l="1"/>
  <c r="J1677" i="3"/>
  <c r="G1677" i="3" a="1"/>
  <c r="G1677" i="3" s="1"/>
  <c r="E1677" i="3"/>
  <c r="W1677" i="3"/>
  <c r="B1678" i="3"/>
  <c r="R1677" i="3" s="1"/>
  <c r="H1677" i="3"/>
  <c r="D1677" i="3"/>
  <c r="V1677" i="3"/>
  <c r="I1677" i="3" a="1"/>
  <c r="I1677" i="3" s="1"/>
  <c r="C1677" i="3"/>
  <c r="X1677" i="3"/>
  <c r="S1677" i="3"/>
  <c r="F1677" i="3" a="1"/>
  <c r="F1677" i="3" s="1"/>
  <c r="T1677" i="3" s="1"/>
  <c r="U1677" i="3"/>
  <c r="U1676" i="3"/>
  <c r="R1676" i="3"/>
  <c r="Q1676" i="3"/>
  <c r="T1676" i="3"/>
  <c r="P1676" i="3" a="1"/>
  <c r="P1676" i="3" s="1"/>
  <c r="Q1677" i="3" l="1"/>
  <c r="N1677" i="3"/>
  <c r="O1678" i="3"/>
  <c r="D1678" i="3"/>
  <c r="U1678" i="3"/>
  <c r="C1678" i="3"/>
  <c r="J1678" i="3"/>
  <c r="E1678" i="3"/>
  <c r="X1678" i="3"/>
  <c r="F1678" i="3" a="1"/>
  <c r="F1678" i="3" s="1"/>
  <c r="T1678" i="3" s="1"/>
  <c r="I1678" i="3" a="1"/>
  <c r="I1678" i="3" s="1"/>
  <c r="Q1678" i="3"/>
  <c r="W1678" i="3"/>
  <c r="H1678" i="3"/>
  <c r="B1679" i="3"/>
  <c r="R1678" i="3" s="1"/>
  <c r="G1678" i="3" a="1"/>
  <c r="G1678" i="3" s="1"/>
  <c r="S1678" i="3"/>
  <c r="V1678" i="3"/>
  <c r="P1677" i="3" a="1"/>
  <c r="P1677" i="3" s="1"/>
  <c r="O1679" i="3" l="1"/>
  <c r="R1679" i="3"/>
  <c r="S1679" i="3"/>
  <c r="H1679" i="3"/>
  <c r="E1679" i="3"/>
  <c r="G1679" i="3" a="1"/>
  <c r="G1679" i="3" s="1"/>
  <c r="C1679" i="3"/>
  <c r="B1680" i="3"/>
  <c r="F1679" i="3" a="1"/>
  <c r="F1679" i="3" s="1"/>
  <c r="U1679" i="3" s="1"/>
  <c r="V1679" i="3"/>
  <c r="J1679" i="3"/>
  <c r="D1679" i="3"/>
  <c r="W1679" i="3"/>
  <c r="X1679" i="3"/>
  <c r="Q1679" i="3"/>
  <c r="I1679" i="3" a="1"/>
  <c r="I1679" i="3" s="1"/>
  <c r="N1679" i="3"/>
  <c r="T1679" i="3"/>
  <c r="P1678" i="3" a="1"/>
  <c r="P1678" i="3" s="1"/>
  <c r="N1678" i="3"/>
  <c r="O1680" i="3" l="1"/>
  <c r="H1680" i="3"/>
  <c r="S1680" i="3"/>
  <c r="E1680" i="3"/>
  <c r="B1681" i="3"/>
  <c r="X1680" i="3"/>
  <c r="I1680" i="3" a="1"/>
  <c r="I1680" i="3" s="1"/>
  <c r="D1680" i="3"/>
  <c r="V1680" i="3"/>
  <c r="G1680" i="3" a="1"/>
  <c r="G1680" i="3" s="1"/>
  <c r="C1680" i="3"/>
  <c r="F1680" i="3" a="1"/>
  <c r="F1680" i="3" s="1"/>
  <c r="U1680" i="3" s="1"/>
  <c r="J1680" i="3"/>
  <c r="W1680" i="3"/>
  <c r="P1679" i="3" a="1"/>
  <c r="P1679" i="3" s="1"/>
  <c r="Q1680" i="3" l="1"/>
  <c r="O1681" i="3"/>
  <c r="B1682" i="3"/>
  <c r="V1681" i="3"/>
  <c r="D1681" i="3"/>
  <c r="F1681" i="3" a="1"/>
  <c r="F1681" i="3" s="1"/>
  <c r="U1681" i="3" s="1"/>
  <c r="S1681" i="3"/>
  <c r="X1681" i="3"/>
  <c r="H1681" i="3"/>
  <c r="W1681" i="3"/>
  <c r="G1681" i="3" a="1"/>
  <c r="G1681" i="3" s="1"/>
  <c r="E1681" i="3"/>
  <c r="I1681" i="3" a="1"/>
  <c r="I1681" i="3" s="1"/>
  <c r="C1681" i="3"/>
  <c r="J1681" i="3"/>
  <c r="N1680" i="3"/>
  <c r="R1680" i="3"/>
  <c r="T1680" i="3"/>
  <c r="P1680" i="3" a="1"/>
  <c r="P1680" i="3" s="1"/>
  <c r="O1682" i="3" l="1"/>
  <c r="B1683" i="3"/>
  <c r="I1682" i="3" a="1"/>
  <c r="I1682" i="3" s="1"/>
  <c r="G1682" i="3" a="1"/>
  <c r="G1682" i="3" s="1"/>
  <c r="X1682" i="3"/>
  <c r="F1682" i="3" a="1"/>
  <c r="F1682" i="3" s="1"/>
  <c r="Q1682" i="3" s="1"/>
  <c r="H1682" i="3"/>
  <c r="S1682" i="3"/>
  <c r="C1682" i="3"/>
  <c r="T1682" i="3"/>
  <c r="W1682" i="3"/>
  <c r="E1682" i="3"/>
  <c r="V1682" i="3"/>
  <c r="D1682" i="3"/>
  <c r="J1682" i="3"/>
  <c r="N1682" i="3"/>
  <c r="U1682" i="3"/>
  <c r="Q1681" i="3"/>
  <c r="R1681" i="3"/>
  <c r="T1681" i="3"/>
  <c r="N1681" i="3"/>
  <c r="P1681" i="3" a="1"/>
  <c r="P1681" i="3" s="1"/>
  <c r="O1683" i="3" l="1"/>
  <c r="D1683" i="3"/>
  <c r="C1683" i="3"/>
  <c r="F1683" i="3" a="1"/>
  <c r="F1683" i="3" s="1"/>
  <c r="Q1683" i="3" s="1"/>
  <c r="S1683" i="3"/>
  <c r="W1683" i="3"/>
  <c r="J1683" i="3"/>
  <c r="G1683" i="3" a="1"/>
  <c r="G1683" i="3" s="1"/>
  <c r="V1683" i="3"/>
  <c r="X1683" i="3"/>
  <c r="I1683" i="3" a="1"/>
  <c r="I1683" i="3" s="1"/>
  <c r="H1683" i="3"/>
  <c r="E1683" i="3"/>
  <c r="B1684" i="3"/>
  <c r="R1683" i="3" s="1"/>
  <c r="R1682" i="3"/>
  <c r="P1682" i="3" a="1"/>
  <c r="P1682" i="3" s="1"/>
  <c r="U1683" i="3" l="1"/>
  <c r="T1683" i="3"/>
  <c r="N1683" i="3"/>
  <c r="O1684" i="3"/>
  <c r="H1684" i="3"/>
  <c r="D1684" i="3"/>
  <c r="W1684" i="3"/>
  <c r="C1684" i="3"/>
  <c r="I1684" i="3" a="1"/>
  <c r="I1684" i="3" s="1"/>
  <c r="G1684" i="3" a="1"/>
  <c r="G1684" i="3" s="1"/>
  <c r="S1684" i="3"/>
  <c r="X1684" i="3"/>
  <c r="V1684" i="3"/>
  <c r="E1684" i="3"/>
  <c r="B1685" i="3"/>
  <c r="R1684" i="3" s="1"/>
  <c r="F1684" i="3" a="1"/>
  <c r="F1684" i="3" s="1"/>
  <c r="N1684" i="3" s="1"/>
  <c r="J1684" i="3"/>
  <c r="T1684" i="3"/>
  <c r="Q1684" i="3"/>
  <c r="U1684" i="3"/>
  <c r="P1683" i="3" a="1"/>
  <c r="P1683" i="3" s="1"/>
  <c r="P1684" i="3" l="1" a="1"/>
  <c r="P1684" i="3" s="1"/>
  <c r="O1685" i="3"/>
  <c r="E1685" i="3"/>
  <c r="H1685" i="3"/>
  <c r="D1685" i="3"/>
  <c r="C1685" i="3"/>
  <c r="W1685" i="3"/>
  <c r="B1686" i="3"/>
  <c r="V1685" i="3"/>
  <c r="I1685" i="3" a="1"/>
  <c r="I1685" i="3" s="1"/>
  <c r="S1685" i="3"/>
  <c r="X1685" i="3"/>
  <c r="F1685" i="3" a="1"/>
  <c r="F1685" i="3" s="1"/>
  <c r="U1685" i="3" s="1"/>
  <c r="G1685" i="3" a="1"/>
  <c r="G1685" i="3" s="1"/>
  <c r="J1685" i="3"/>
  <c r="T1685" i="3"/>
  <c r="Q1685" i="3"/>
  <c r="N1685" i="3"/>
  <c r="O1686" i="3" l="1"/>
  <c r="H1686" i="3"/>
  <c r="E1686" i="3"/>
  <c r="V1686" i="3"/>
  <c r="G1686" i="3" a="1"/>
  <c r="G1686" i="3" s="1"/>
  <c r="S1686" i="3"/>
  <c r="D1686" i="3"/>
  <c r="X1686" i="3"/>
  <c r="C1686" i="3"/>
  <c r="I1686" i="3" a="1"/>
  <c r="I1686" i="3" s="1"/>
  <c r="J1686" i="3"/>
  <c r="F1686" i="3" a="1"/>
  <c r="F1686" i="3" s="1"/>
  <c r="P1686" i="3" s="1" a="1"/>
  <c r="P1686" i="3" s="1"/>
  <c r="W1686" i="3"/>
  <c r="B1687" i="3"/>
  <c r="R1686" i="3" s="1"/>
  <c r="R1685" i="3"/>
  <c r="P1685" i="3" a="1"/>
  <c r="P1685" i="3" s="1"/>
  <c r="Q1686" i="3" l="1"/>
  <c r="N1686" i="3"/>
  <c r="U1686" i="3"/>
  <c r="T1686" i="3"/>
  <c r="P1687" i="3" a="1"/>
  <c r="P1687" i="3" s="1"/>
  <c r="O1687" i="3"/>
  <c r="R1687" i="3"/>
  <c r="S1687" i="3"/>
  <c r="F1687" i="3" a="1"/>
  <c r="F1687" i="3" s="1"/>
  <c r="T1687" i="3" s="1"/>
  <c r="C1687" i="3"/>
  <c r="H1687" i="3"/>
  <c r="E1687" i="3"/>
  <c r="V1687" i="3"/>
  <c r="J1687" i="3"/>
  <c r="X1687" i="3"/>
  <c r="B1688" i="3"/>
  <c r="D1687" i="3"/>
  <c r="G1687" i="3" a="1"/>
  <c r="G1687" i="3" s="1"/>
  <c r="I1687" i="3" a="1"/>
  <c r="I1687" i="3" s="1"/>
  <c r="W1687" i="3"/>
  <c r="U1687" i="3"/>
  <c r="Q1687" i="3"/>
  <c r="N1687" i="3" l="1"/>
  <c r="O1688" i="3"/>
  <c r="W1688" i="3"/>
  <c r="C1688" i="3"/>
  <c r="H1688" i="3"/>
  <c r="B1689" i="3"/>
  <c r="D1688" i="3"/>
  <c r="I1688" i="3" a="1"/>
  <c r="I1688" i="3" s="1"/>
  <c r="J1688" i="3"/>
  <c r="U1688" i="3"/>
  <c r="G1688" i="3" a="1"/>
  <c r="G1688" i="3" s="1"/>
  <c r="F1688" i="3" a="1"/>
  <c r="F1688" i="3" s="1"/>
  <c r="T1688" i="3" s="1"/>
  <c r="S1688" i="3"/>
  <c r="X1688" i="3"/>
  <c r="N1688" i="3"/>
  <c r="V1688" i="3"/>
  <c r="E1688" i="3"/>
  <c r="O1689" i="3" l="1"/>
  <c r="B1690" i="3"/>
  <c r="V1689" i="3"/>
  <c r="W1689" i="3"/>
  <c r="X1689" i="3"/>
  <c r="J1689" i="3"/>
  <c r="D1689" i="3"/>
  <c r="S1689" i="3"/>
  <c r="C1689" i="3"/>
  <c r="H1689" i="3"/>
  <c r="G1689" i="3" a="1"/>
  <c r="G1689" i="3" s="1"/>
  <c r="E1689" i="3"/>
  <c r="I1689" i="3" a="1"/>
  <c r="I1689" i="3" s="1"/>
  <c r="F1689" i="3" a="1"/>
  <c r="F1689" i="3" s="1"/>
  <c r="U1689" i="3" s="1"/>
  <c r="Q1689" i="3"/>
  <c r="N1689" i="3"/>
  <c r="T1689" i="3"/>
  <c r="R1688" i="3"/>
  <c r="Q1688" i="3"/>
  <c r="P1688" i="3" a="1"/>
  <c r="P1688" i="3" s="1"/>
  <c r="O1690" i="3" l="1"/>
  <c r="V1690" i="3"/>
  <c r="J1690" i="3"/>
  <c r="S1690" i="3"/>
  <c r="B1691" i="3"/>
  <c r="C1690" i="3"/>
  <c r="D1690" i="3"/>
  <c r="H1690" i="3"/>
  <c r="X1690" i="3"/>
  <c r="F1690" i="3" a="1"/>
  <c r="F1690" i="3" s="1"/>
  <c r="Q1690" i="3" s="1"/>
  <c r="I1690" i="3" a="1"/>
  <c r="I1690" i="3" s="1"/>
  <c r="G1690" i="3" a="1"/>
  <c r="G1690" i="3" s="1"/>
  <c r="E1690" i="3"/>
  <c r="W1690" i="3"/>
  <c r="R1689" i="3"/>
  <c r="P1689" i="3" a="1"/>
  <c r="P1689" i="3" s="1"/>
  <c r="O1691" i="3" l="1"/>
  <c r="D1691" i="3"/>
  <c r="C1691" i="3"/>
  <c r="F1691" i="3" a="1"/>
  <c r="F1691" i="3" s="1"/>
  <c r="Q1691" i="3" s="1"/>
  <c r="J1691" i="3"/>
  <c r="S1691" i="3"/>
  <c r="G1691" i="3" a="1"/>
  <c r="G1691" i="3" s="1"/>
  <c r="B1692" i="3"/>
  <c r="V1691" i="3"/>
  <c r="X1691" i="3"/>
  <c r="I1691" i="3" a="1"/>
  <c r="I1691" i="3" s="1"/>
  <c r="W1691" i="3"/>
  <c r="H1691" i="3"/>
  <c r="E1691" i="3"/>
  <c r="R1690" i="3"/>
  <c r="T1690" i="3"/>
  <c r="N1690" i="3"/>
  <c r="U1690" i="3"/>
  <c r="P1690" i="3" a="1"/>
  <c r="P1690" i="3" s="1"/>
  <c r="T1691" i="3" l="1"/>
  <c r="N1691" i="3"/>
  <c r="U1691" i="3"/>
  <c r="O1692" i="3"/>
  <c r="R1692" i="3"/>
  <c r="W1692" i="3"/>
  <c r="V1692" i="3"/>
  <c r="B1693" i="3"/>
  <c r="X1692" i="3"/>
  <c r="E1692" i="3"/>
  <c r="I1692" i="3" a="1"/>
  <c r="I1692" i="3" s="1"/>
  <c r="H1692" i="3"/>
  <c r="Q1692" i="3"/>
  <c r="C1692" i="3"/>
  <c r="F1692" i="3" a="1"/>
  <c r="F1692" i="3" s="1"/>
  <c r="N1692" i="3" s="1"/>
  <c r="J1692" i="3"/>
  <c r="S1692" i="3"/>
  <c r="D1692" i="3"/>
  <c r="G1692" i="3" a="1"/>
  <c r="G1692" i="3" s="1"/>
  <c r="R1691" i="3"/>
  <c r="P1691" i="3" a="1"/>
  <c r="P1691" i="3" s="1"/>
  <c r="T1692" i="3" l="1"/>
  <c r="P1692" i="3" a="1"/>
  <c r="P1692" i="3" s="1"/>
  <c r="U1692" i="3"/>
  <c r="O1693" i="3"/>
  <c r="R1693" i="3"/>
  <c r="J1693" i="3"/>
  <c r="G1693" i="3" a="1"/>
  <c r="G1693" i="3" s="1"/>
  <c r="W1693" i="3"/>
  <c r="I1693" i="3" a="1"/>
  <c r="I1693" i="3" s="1"/>
  <c r="C1693" i="3"/>
  <c r="F1693" i="3" a="1"/>
  <c r="F1693" i="3" s="1"/>
  <c r="U1693" i="3" s="1"/>
  <c r="E1693" i="3"/>
  <c r="B1694" i="3"/>
  <c r="X1693" i="3"/>
  <c r="S1693" i="3"/>
  <c r="H1693" i="3"/>
  <c r="D1693" i="3"/>
  <c r="V1693" i="3"/>
  <c r="N1693" i="3" l="1"/>
  <c r="P1693" i="3" a="1"/>
  <c r="P1693" i="3" s="1"/>
  <c r="Q1693" i="3"/>
  <c r="O1694" i="3"/>
  <c r="I1694" i="3" a="1"/>
  <c r="I1694" i="3" s="1"/>
  <c r="C1694" i="3"/>
  <c r="B1695" i="3"/>
  <c r="R1694" i="3" s="1"/>
  <c r="J1694" i="3"/>
  <c r="H1694" i="3"/>
  <c r="V1694" i="3"/>
  <c r="X1694" i="3"/>
  <c r="W1694" i="3"/>
  <c r="E1694" i="3"/>
  <c r="D1694" i="3"/>
  <c r="S1694" i="3"/>
  <c r="G1694" i="3" a="1"/>
  <c r="G1694" i="3" s="1"/>
  <c r="F1694" i="3" a="1"/>
  <c r="F1694" i="3" s="1"/>
  <c r="T1694" i="3" s="1"/>
  <c r="N1694" i="3"/>
  <c r="Q1694" i="3"/>
  <c r="U1694" i="3"/>
  <c r="T1693" i="3"/>
  <c r="P1694" i="3" l="1" a="1"/>
  <c r="P1694" i="3" s="1"/>
  <c r="O1695" i="3"/>
  <c r="B1696" i="3"/>
  <c r="S1695" i="3"/>
  <c r="U1695" i="3"/>
  <c r="C1695" i="3"/>
  <c r="D1695" i="3"/>
  <c r="V1695" i="3"/>
  <c r="F1695" i="3" a="1"/>
  <c r="F1695" i="3" s="1"/>
  <c r="N1695" i="3" s="1"/>
  <c r="E1695" i="3"/>
  <c r="J1695" i="3"/>
  <c r="I1695" i="3" a="1"/>
  <c r="I1695" i="3" s="1"/>
  <c r="G1695" i="3" a="1"/>
  <c r="G1695" i="3" s="1"/>
  <c r="H1695" i="3"/>
  <c r="W1695" i="3"/>
  <c r="X1695" i="3"/>
  <c r="O1696" i="3" l="1"/>
  <c r="F1696" i="3" a="1"/>
  <c r="F1696" i="3" s="1"/>
  <c r="T1696" i="3" s="1"/>
  <c r="J1696" i="3"/>
  <c r="C1696" i="3"/>
  <c r="E1696" i="3"/>
  <c r="W1696" i="3"/>
  <c r="B1697" i="3"/>
  <c r="R1696" i="3" s="1"/>
  <c r="H1696" i="3"/>
  <c r="V1696" i="3"/>
  <c r="U1696" i="3"/>
  <c r="X1696" i="3"/>
  <c r="I1696" i="3" a="1"/>
  <c r="I1696" i="3" s="1"/>
  <c r="S1696" i="3"/>
  <c r="D1696" i="3"/>
  <c r="G1696" i="3" a="1"/>
  <c r="G1696" i="3" s="1"/>
  <c r="Q1696" i="3"/>
  <c r="N1696" i="3"/>
  <c r="R1695" i="3"/>
  <c r="T1695" i="3"/>
  <c r="P1695" i="3" a="1"/>
  <c r="P1695" i="3" s="1"/>
  <c r="Q1695" i="3"/>
  <c r="O1697" i="3" l="1"/>
  <c r="X1697" i="3"/>
  <c r="W1697" i="3"/>
  <c r="E1697" i="3"/>
  <c r="I1697" i="3" a="1"/>
  <c r="I1697" i="3" s="1"/>
  <c r="J1697" i="3"/>
  <c r="C1697" i="3"/>
  <c r="G1697" i="3" a="1"/>
  <c r="G1697" i="3" s="1"/>
  <c r="D1697" i="3"/>
  <c r="V1697" i="3"/>
  <c r="S1697" i="3"/>
  <c r="B1698" i="3"/>
  <c r="R1697" i="3" s="1"/>
  <c r="H1697" i="3"/>
  <c r="F1697" i="3" a="1"/>
  <c r="F1697" i="3" s="1"/>
  <c r="N1697" i="3" s="1"/>
  <c r="Q1697" i="3"/>
  <c r="T1697" i="3"/>
  <c r="U1697" i="3"/>
  <c r="P1696" i="3" a="1"/>
  <c r="P1696" i="3" s="1"/>
  <c r="O1698" i="3" l="1"/>
  <c r="V1698" i="3"/>
  <c r="I1698" i="3" a="1"/>
  <c r="I1698" i="3" s="1"/>
  <c r="W1698" i="3"/>
  <c r="D1698" i="3"/>
  <c r="J1698" i="3"/>
  <c r="E1698" i="3"/>
  <c r="B1699" i="3"/>
  <c r="R1698" i="3" s="1"/>
  <c r="G1698" i="3" a="1"/>
  <c r="G1698" i="3" s="1"/>
  <c r="C1698" i="3"/>
  <c r="X1698" i="3"/>
  <c r="H1698" i="3"/>
  <c r="F1698" i="3" a="1"/>
  <c r="F1698" i="3" s="1"/>
  <c r="P1698" i="3" s="1" a="1"/>
  <c r="P1698" i="3" s="1"/>
  <c r="S1698" i="3"/>
  <c r="T1698" i="3"/>
  <c r="P1697" i="3" a="1"/>
  <c r="P1697" i="3" s="1"/>
  <c r="Q1698" i="3" l="1"/>
  <c r="U1698" i="3"/>
  <c r="N1698" i="3"/>
  <c r="O1699" i="3"/>
  <c r="R1699" i="3"/>
  <c r="J1699" i="3"/>
  <c r="V1699" i="3"/>
  <c r="B1700" i="3"/>
  <c r="F1699" i="3" a="1"/>
  <c r="F1699" i="3" s="1"/>
  <c r="T1699" i="3" s="1"/>
  <c r="E1699" i="3"/>
  <c r="G1699" i="3" a="1"/>
  <c r="G1699" i="3" s="1"/>
  <c r="U1699" i="3"/>
  <c r="C1699" i="3"/>
  <c r="S1699" i="3"/>
  <c r="H1699" i="3"/>
  <c r="X1699" i="3"/>
  <c r="I1699" i="3" a="1"/>
  <c r="I1699" i="3" s="1"/>
  <c r="W1699" i="3"/>
  <c r="D1699" i="3"/>
  <c r="N1699" i="3"/>
  <c r="P1699" i="3" l="1" a="1"/>
  <c r="P1699" i="3" s="1"/>
  <c r="O1700" i="3"/>
  <c r="B1701" i="3"/>
  <c r="D1700" i="3"/>
  <c r="J1700" i="3"/>
  <c r="I1700" i="3" a="1"/>
  <c r="I1700" i="3" s="1"/>
  <c r="F1700" i="3" a="1"/>
  <c r="F1700" i="3" s="1"/>
  <c r="N1700" i="3" s="1"/>
  <c r="E1700" i="3"/>
  <c r="W1700" i="3"/>
  <c r="X1700" i="3"/>
  <c r="S1700" i="3"/>
  <c r="C1700" i="3"/>
  <c r="V1700" i="3"/>
  <c r="G1700" i="3" a="1"/>
  <c r="G1700" i="3" s="1"/>
  <c r="H1700" i="3"/>
  <c r="T1700" i="3"/>
  <c r="U1700" i="3"/>
  <c r="Q1700" i="3"/>
  <c r="Q1699" i="3"/>
  <c r="O1701" i="3" l="1"/>
  <c r="B1702" i="3"/>
  <c r="D1701" i="3"/>
  <c r="H1701" i="3"/>
  <c r="W1701" i="3"/>
  <c r="X1701" i="3"/>
  <c r="J1701" i="3"/>
  <c r="F1701" i="3" a="1"/>
  <c r="F1701" i="3" s="1"/>
  <c r="N1701" i="3" s="1"/>
  <c r="S1701" i="3"/>
  <c r="I1701" i="3" a="1"/>
  <c r="I1701" i="3" s="1"/>
  <c r="C1701" i="3"/>
  <c r="V1701" i="3"/>
  <c r="E1701" i="3"/>
  <c r="G1701" i="3" a="1"/>
  <c r="G1701" i="3" s="1"/>
  <c r="T1701" i="3"/>
  <c r="U1701" i="3"/>
  <c r="Q1701" i="3"/>
  <c r="R1700" i="3"/>
  <c r="P1700" i="3" a="1"/>
  <c r="P1700" i="3" s="1"/>
  <c r="O1702" i="3" l="1"/>
  <c r="V1702" i="3"/>
  <c r="I1702" i="3" a="1"/>
  <c r="I1702" i="3" s="1"/>
  <c r="F1702" i="3" a="1"/>
  <c r="F1702" i="3" s="1"/>
  <c r="N1702" i="3" s="1"/>
  <c r="Q1702" i="3"/>
  <c r="G1702" i="3" a="1"/>
  <c r="G1702" i="3" s="1"/>
  <c r="D1702" i="3"/>
  <c r="C1702" i="3"/>
  <c r="J1702" i="3"/>
  <c r="S1702" i="3"/>
  <c r="E1702" i="3"/>
  <c r="B1703" i="3"/>
  <c r="X1702" i="3"/>
  <c r="W1702" i="3"/>
  <c r="H1702" i="3"/>
  <c r="R1701" i="3"/>
  <c r="P1701" i="3" a="1"/>
  <c r="P1701" i="3" s="1"/>
  <c r="O1703" i="3" l="1"/>
  <c r="X1703" i="3"/>
  <c r="G1703" i="3" a="1"/>
  <c r="G1703" i="3" s="1"/>
  <c r="I1703" i="3" a="1"/>
  <c r="I1703" i="3" s="1"/>
  <c r="C1703" i="3"/>
  <c r="V1703" i="3"/>
  <c r="B1704" i="3"/>
  <c r="R1703" i="3" s="1"/>
  <c r="D1703" i="3"/>
  <c r="F1703" i="3" a="1"/>
  <c r="F1703" i="3" s="1"/>
  <c r="Q1703" i="3" s="1"/>
  <c r="W1703" i="3"/>
  <c r="J1703" i="3"/>
  <c r="H1703" i="3"/>
  <c r="S1703" i="3"/>
  <c r="E1703" i="3"/>
  <c r="U1702" i="3"/>
  <c r="T1702" i="3"/>
  <c r="R1702" i="3"/>
  <c r="P1702" i="3" a="1"/>
  <c r="P1702" i="3" s="1"/>
  <c r="N1703" i="3" l="1"/>
  <c r="U1703" i="3"/>
  <c r="T1703" i="3"/>
  <c r="O1704" i="3"/>
  <c r="E1704" i="3"/>
  <c r="S1704" i="3"/>
  <c r="H1704" i="3"/>
  <c r="V1704" i="3"/>
  <c r="J1704" i="3"/>
  <c r="G1704" i="3" a="1"/>
  <c r="G1704" i="3" s="1"/>
  <c r="B1705" i="3"/>
  <c r="F1704" i="3" a="1"/>
  <c r="F1704" i="3" s="1"/>
  <c r="N1704" i="3" s="1"/>
  <c r="D1704" i="3"/>
  <c r="W1704" i="3"/>
  <c r="I1704" i="3" a="1"/>
  <c r="I1704" i="3" s="1"/>
  <c r="X1704" i="3"/>
  <c r="C1704" i="3"/>
  <c r="P1703" i="3" a="1"/>
  <c r="P1703" i="3" s="1"/>
  <c r="O1705" i="3" l="1"/>
  <c r="H1705" i="3"/>
  <c r="F1705" i="3" a="1"/>
  <c r="F1705" i="3" s="1"/>
  <c r="T1705" i="3" s="1"/>
  <c r="V1705" i="3"/>
  <c r="D1705" i="3"/>
  <c r="X1705" i="3"/>
  <c r="J1705" i="3"/>
  <c r="G1705" i="3" a="1"/>
  <c r="G1705" i="3" s="1"/>
  <c r="S1705" i="3"/>
  <c r="B1706" i="3"/>
  <c r="I1705" i="3" a="1"/>
  <c r="I1705" i="3" s="1"/>
  <c r="C1705" i="3"/>
  <c r="W1705" i="3"/>
  <c r="E1705" i="3"/>
  <c r="R1704" i="3"/>
  <c r="U1704" i="3"/>
  <c r="T1704" i="3"/>
  <c r="P1704" i="3" a="1"/>
  <c r="P1704" i="3" s="1"/>
  <c r="Q1704" i="3"/>
  <c r="O1706" i="3" l="1"/>
  <c r="B1707" i="3"/>
  <c r="R1706" i="3" s="1"/>
  <c r="H1706" i="3"/>
  <c r="E1706" i="3"/>
  <c r="W1706" i="3"/>
  <c r="C1706" i="3"/>
  <c r="J1706" i="3"/>
  <c r="F1706" i="3" a="1"/>
  <c r="F1706" i="3" s="1"/>
  <c r="Q1706" i="3" s="1"/>
  <c r="I1706" i="3" a="1"/>
  <c r="I1706" i="3" s="1"/>
  <c r="D1706" i="3"/>
  <c r="S1706" i="3"/>
  <c r="X1706" i="3"/>
  <c r="G1706" i="3" a="1"/>
  <c r="G1706" i="3" s="1"/>
  <c r="V1706" i="3"/>
  <c r="R1705" i="3"/>
  <c r="Q1705" i="3"/>
  <c r="U1705" i="3"/>
  <c r="N1705" i="3"/>
  <c r="P1705" i="3" a="1"/>
  <c r="P1705" i="3" s="1"/>
  <c r="U1706" i="3" l="1"/>
  <c r="T1706" i="3"/>
  <c r="N1706" i="3"/>
  <c r="O1707" i="3"/>
  <c r="R1707" i="3"/>
  <c r="C1707" i="3"/>
  <c r="H1707" i="3"/>
  <c r="S1707" i="3"/>
  <c r="W1707" i="3"/>
  <c r="B1708" i="3"/>
  <c r="D1707" i="3"/>
  <c r="F1707" i="3" a="1"/>
  <c r="F1707" i="3" s="1"/>
  <c r="T1707" i="3" s="1"/>
  <c r="U1707" i="3"/>
  <c r="I1707" i="3" a="1"/>
  <c r="I1707" i="3" s="1"/>
  <c r="V1707" i="3"/>
  <c r="J1707" i="3"/>
  <c r="E1707" i="3"/>
  <c r="G1707" i="3" a="1"/>
  <c r="G1707" i="3" s="1"/>
  <c r="X1707" i="3"/>
  <c r="Q1707" i="3"/>
  <c r="P1706" i="3" a="1"/>
  <c r="P1706" i="3" s="1"/>
  <c r="O1708" i="3" l="1"/>
  <c r="J1708" i="3"/>
  <c r="W1708" i="3"/>
  <c r="U1708" i="3"/>
  <c r="H1708" i="3"/>
  <c r="E1708" i="3"/>
  <c r="D1708" i="3"/>
  <c r="S1708" i="3"/>
  <c r="F1708" i="3" a="1"/>
  <c r="F1708" i="3" s="1"/>
  <c r="P1708" i="3" s="1" a="1"/>
  <c r="P1708" i="3" s="1"/>
  <c r="B1709" i="3"/>
  <c r="C1708" i="3"/>
  <c r="I1708" i="3" a="1"/>
  <c r="I1708" i="3" s="1"/>
  <c r="X1708" i="3"/>
  <c r="G1708" i="3" a="1"/>
  <c r="G1708" i="3" s="1"/>
  <c r="V1708" i="3"/>
  <c r="N1707" i="3"/>
  <c r="P1707" i="3" a="1"/>
  <c r="P1707" i="3" s="1"/>
  <c r="O1709" i="3" l="1"/>
  <c r="S1709" i="3"/>
  <c r="X1709" i="3"/>
  <c r="F1709" i="3" a="1"/>
  <c r="F1709" i="3" s="1"/>
  <c r="T1709" i="3" s="1"/>
  <c r="G1709" i="3" a="1"/>
  <c r="G1709" i="3" s="1"/>
  <c r="H1709" i="3"/>
  <c r="J1709" i="3"/>
  <c r="W1709" i="3"/>
  <c r="I1709" i="3" a="1"/>
  <c r="I1709" i="3" s="1"/>
  <c r="E1709" i="3"/>
  <c r="C1709" i="3"/>
  <c r="D1709" i="3"/>
  <c r="V1709" i="3"/>
  <c r="B1710" i="3"/>
  <c r="R1709" i="3" s="1"/>
  <c r="T1708" i="3"/>
  <c r="Q1708" i="3"/>
  <c r="N1708" i="3"/>
  <c r="R1708" i="3"/>
  <c r="N1709" i="3" l="1"/>
  <c r="Q1709" i="3"/>
  <c r="O1710" i="3"/>
  <c r="V1710" i="3"/>
  <c r="I1710" i="3" a="1"/>
  <c r="I1710" i="3" s="1"/>
  <c r="S1710" i="3"/>
  <c r="W1710" i="3"/>
  <c r="H1710" i="3"/>
  <c r="C1710" i="3"/>
  <c r="F1710" i="3" a="1"/>
  <c r="F1710" i="3" s="1"/>
  <c r="U1710" i="3" s="1"/>
  <c r="E1710" i="3"/>
  <c r="D1710" i="3"/>
  <c r="G1710" i="3" a="1"/>
  <c r="G1710" i="3" s="1"/>
  <c r="J1710" i="3"/>
  <c r="X1710" i="3"/>
  <c r="B1711" i="3"/>
  <c r="R1710" i="3" s="1"/>
  <c r="U1709" i="3"/>
  <c r="P1709" i="3" a="1"/>
  <c r="P1709" i="3" s="1"/>
  <c r="O1711" i="3" l="1"/>
  <c r="C1711" i="3"/>
  <c r="B1712" i="3"/>
  <c r="R1711" i="3" s="1"/>
  <c r="H1711" i="3"/>
  <c r="D1711" i="3"/>
  <c r="S1711" i="3"/>
  <c r="Q1711" i="3"/>
  <c r="E1711" i="3"/>
  <c r="V1711" i="3"/>
  <c r="J1711" i="3"/>
  <c r="G1711" i="3" a="1"/>
  <c r="G1711" i="3" s="1"/>
  <c r="F1711" i="3" a="1"/>
  <c r="F1711" i="3" s="1"/>
  <c r="P1711" i="3" s="1" a="1"/>
  <c r="P1711" i="3" s="1"/>
  <c r="X1711" i="3"/>
  <c r="U1711" i="3"/>
  <c r="W1711" i="3"/>
  <c r="I1711" i="3" a="1"/>
  <c r="I1711" i="3" s="1"/>
  <c r="T1711" i="3"/>
  <c r="Q1710" i="3"/>
  <c r="P1710" i="3" a="1"/>
  <c r="P1710" i="3" s="1"/>
  <c r="T1710" i="3"/>
  <c r="N1710" i="3"/>
  <c r="N1711" i="3" l="1"/>
  <c r="O1712" i="3"/>
  <c r="C1712" i="3"/>
  <c r="W1712" i="3"/>
  <c r="V1712" i="3"/>
  <c r="S1712" i="3"/>
  <c r="F1712" i="3" a="1"/>
  <c r="F1712" i="3" s="1"/>
  <c r="N1712" i="3" s="1"/>
  <c r="I1712" i="3" a="1"/>
  <c r="I1712" i="3" s="1"/>
  <c r="J1712" i="3"/>
  <c r="G1712" i="3" a="1"/>
  <c r="G1712" i="3" s="1"/>
  <c r="E1712" i="3"/>
  <c r="B1713" i="3"/>
  <c r="R1712" i="3" s="1"/>
  <c r="D1712" i="3"/>
  <c r="H1712" i="3"/>
  <c r="X1712" i="3"/>
  <c r="T1712" i="3"/>
  <c r="U1712" i="3"/>
  <c r="Q1712" i="3"/>
  <c r="O1713" i="3" l="1"/>
  <c r="G1713" i="3" a="1"/>
  <c r="G1713" i="3" s="1"/>
  <c r="X1713" i="3"/>
  <c r="J1713" i="3"/>
  <c r="F1713" i="3" a="1"/>
  <c r="F1713" i="3" s="1"/>
  <c r="T1713" i="3" s="1"/>
  <c r="I1713" i="3" a="1"/>
  <c r="I1713" i="3" s="1"/>
  <c r="B1714" i="3"/>
  <c r="R1713" i="3" s="1"/>
  <c r="C1713" i="3"/>
  <c r="E1713" i="3"/>
  <c r="H1713" i="3"/>
  <c r="W1713" i="3"/>
  <c r="S1713" i="3"/>
  <c r="V1713" i="3"/>
  <c r="D1713" i="3"/>
  <c r="P1712" i="3" a="1"/>
  <c r="P1712" i="3" s="1"/>
  <c r="U1713" i="3" l="1"/>
  <c r="N1713" i="3"/>
  <c r="O1714" i="3"/>
  <c r="R1714" i="3"/>
  <c r="C1714" i="3"/>
  <c r="F1714" i="3" a="1"/>
  <c r="F1714" i="3" s="1"/>
  <c r="Q1714" i="3" s="1"/>
  <c r="I1714" i="3" a="1"/>
  <c r="I1714" i="3" s="1"/>
  <c r="B1715" i="3"/>
  <c r="J1714" i="3"/>
  <c r="E1714" i="3"/>
  <c r="X1714" i="3"/>
  <c r="V1714" i="3"/>
  <c r="S1714" i="3"/>
  <c r="G1714" i="3" a="1"/>
  <c r="G1714" i="3" s="1"/>
  <c r="W1714" i="3"/>
  <c r="H1714" i="3"/>
  <c r="D1714" i="3"/>
  <c r="Q1713" i="3"/>
  <c r="P1713" i="3" a="1"/>
  <c r="P1713" i="3" s="1"/>
  <c r="T1714" i="3" l="1"/>
  <c r="P1714" i="3" a="1"/>
  <c r="P1714" i="3" s="1"/>
  <c r="N1714" i="3"/>
  <c r="U1714" i="3"/>
  <c r="O1715" i="3"/>
  <c r="F1715" i="3" a="1"/>
  <c r="F1715" i="3" s="1"/>
  <c r="T1715" i="3" s="1"/>
  <c r="V1715" i="3"/>
  <c r="J1715" i="3"/>
  <c r="G1715" i="3" a="1"/>
  <c r="G1715" i="3" s="1"/>
  <c r="I1715" i="3" a="1"/>
  <c r="I1715" i="3" s="1"/>
  <c r="H1715" i="3"/>
  <c r="E1715" i="3"/>
  <c r="S1715" i="3"/>
  <c r="W1715" i="3"/>
  <c r="X1715" i="3"/>
  <c r="D1715" i="3"/>
  <c r="B1716" i="3"/>
  <c r="R1715" i="3" s="1"/>
  <c r="C1715" i="3"/>
  <c r="O1716" i="3" l="1"/>
  <c r="V1716" i="3"/>
  <c r="S1716" i="3"/>
  <c r="H1716" i="3"/>
  <c r="X1716" i="3"/>
  <c r="J1716" i="3"/>
  <c r="W1716" i="3"/>
  <c r="E1716" i="3"/>
  <c r="B1717" i="3"/>
  <c r="R1716" i="3" s="1"/>
  <c r="F1716" i="3" a="1"/>
  <c r="F1716" i="3" s="1"/>
  <c r="N1716" i="3" s="1"/>
  <c r="C1716" i="3"/>
  <c r="D1716" i="3"/>
  <c r="G1716" i="3" a="1"/>
  <c r="G1716" i="3" s="1"/>
  <c r="I1716" i="3" a="1"/>
  <c r="I1716" i="3" s="1"/>
  <c r="P1715" i="3" a="1"/>
  <c r="P1715" i="3" s="1"/>
  <c r="Q1715" i="3"/>
  <c r="U1715" i="3"/>
  <c r="N1715" i="3"/>
  <c r="T1716" i="3" l="1"/>
  <c r="Q1716" i="3"/>
  <c r="U1716" i="3"/>
  <c r="O1717" i="3"/>
  <c r="S1717" i="3"/>
  <c r="B1718" i="3"/>
  <c r="I1717" i="3" a="1"/>
  <c r="I1717" i="3" s="1"/>
  <c r="V1717" i="3"/>
  <c r="X1717" i="3"/>
  <c r="F1717" i="3" a="1"/>
  <c r="F1717" i="3" s="1"/>
  <c r="T1717" i="3" s="1"/>
  <c r="D1717" i="3"/>
  <c r="H1717" i="3"/>
  <c r="J1717" i="3"/>
  <c r="E1717" i="3"/>
  <c r="W1717" i="3"/>
  <c r="C1717" i="3"/>
  <c r="G1717" i="3" a="1"/>
  <c r="G1717" i="3" s="1"/>
  <c r="P1716" i="3" a="1"/>
  <c r="P1716" i="3" s="1"/>
  <c r="O1718" i="3" l="1"/>
  <c r="I1718" i="3" a="1"/>
  <c r="I1718" i="3" s="1"/>
  <c r="G1718" i="3" a="1"/>
  <c r="G1718" i="3" s="1"/>
  <c r="H1718" i="3"/>
  <c r="D1718" i="3"/>
  <c r="V1718" i="3"/>
  <c r="W1718" i="3"/>
  <c r="S1718" i="3"/>
  <c r="C1718" i="3"/>
  <c r="B1719" i="3"/>
  <c r="R1718" i="3" s="1"/>
  <c r="J1718" i="3"/>
  <c r="E1718" i="3"/>
  <c r="X1718" i="3"/>
  <c r="F1718" i="3" a="1"/>
  <c r="F1718" i="3" s="1"/>
  <c r="Q1718" i="3" s="1"/>
  <c r="T1718" i="3"/>
  <c r="N1718" i="3"/>
  <c r="U1718" i="3"/>
  <c r="R1717" i="3"/>
  <c r="Q1717" i="3"/>
  <c r="N1717" i="3"/>
  <c r="P1717" i="3" a="1"/>
  <c r="P1717" i="3" s="1"/>
  <c r="U1717" i="3"/>
  <c r="O1719" i="3" l="1"/>
  <c r="F1719" i="3" a="1"/>
  <c r="F1719" i="3" s="1"/>
  <c r="P1719" i="3" s="1" a="1"/>
  <c r="P1719" i="3" s="1"/>
  <c r="C1719" i="3"/>
  <c r="D1719" i="3"/>
  <c r="J1719" i="3"/>
  <c r="G1719" i="3" a="1"/>
  <c r="G1719" i="3" s="1"/>
  <c r="Q1719" i="3"/>
  <c r="S1719" i="3"/>
  <c r="E1719" i="3"/>
  <c r="B1720" i="3"/>
  <c r="R1719" i="3" s="1"/>
  <c r="W1719" i="3"/>
  <c r="I1719" i="3" a="1"/>
  <c r="I1719" i="3" s="1"/>
  <c r="X1719" i="3"/>
  <c r="H1719" i="3"/>
  <c r="N1719" i="3"/>
  <c r="V1719" i="3"/>
  <c r="P1718" i="3" a="1"/>
  <c r="P1718" i="3" s="1"/>
  <c r="U1719" i="3" l="1"/>
  <c r="T1719" i="3"/>
  <c r="O1720" i="3"/>
  <c r="P1720" i="3" a="1"/>
  <c r="P1720" i="3" s="1"/>
  <c r="C1720" i="3"/>
  <c r="W1720" i="3"/>
  <c r="H1720" i="3"/>
  <c r="V1720" i="3"/>
  <c r="J1720" i="3"/>
  <c r="G1720" i="3" a="1"/>
  <c r="G1720" i="3" s="1"/>
  <c r="B1721" i="3"/>
  <c r="R1720" i="3" s="1"/>
  <c r="E1720" i="3"/>
  <c r="X1720" i="3"/>
  <c r="I1720" i="3" a="1"/>
  <c r="I1720" i="3" s="1"/>
  <c r="S1720" i="3"/>
  <c r="D1720" i="3"/>
  <c r="F1720" i="3" a="1"/>
  <c r="F1720" i="3" s="1"/>
  <c r="U1720" i="3" s="1"/>
  <c r="T1720" i="3"/>
  <c r="Q1720" i="3"/>
  <c r="N1720" i="3"/>
  <c r="O1721" i="3" l="1"/>
  <c r="X1721" i="3"/>
  <c r="J1721" i="3"/>
  <c r="I1721" i="3" a="1"/>
  <c r="I1721" i="3" s="1"/>
  <c r="B1722" i="3"/>
  <c r="E1721" i="3"/>
  <c r="D1721" i="3"/>
  <c r="C1721" i="3"/>
  <c r="W1721" i="3"/>
  <c r="S1721" i="3"/>
  <c r="H1721" i="3"/>
  <c r="F1721" i="3" a="1"/>
  <c r="F1721" i="3" s="1"/>
  <c r="Q1721" i="3" s="1"/>
  <c r="G1721" i="3" a="1"/>
  <c r="G1721" i="3" s="1"/>
  <c r="V1721" i="3"/>
  <c r="T1721" i="3"/>
  <c r="O1722" i="3" l="1"/>
  <c r="H1722" i="3"/>
  <c r="F1722" i="3" a="1"/>
  <c r="F1722" i="3" s="1"/>
  <c r="Q1722" i="3" s="1"/>
  <c r="G1722" i="3" a="1"/>
  <c r="G1722" i="3" s="1"/>
  <c r="J1722" i="3"/>
  <c r="C1722" i="3"/>
  <c r="W1722" i="3"/>
  <c r="E1722" i="3"/>
  <c r="S1722" i="3"/>
  <c r="D1722" i="3"/>
  <c r="B1723" i="3"/>
  <c r="X1722" i="3"/>
  <c r="V1722" i="3"/>
  <c r="I1722" i="3" a="1"/>
  <c r="I1722" i="3" s="1"/>
  <c r="N1721" i="3"/>
  <c r="U1721" i="3"/>
  <c r="R1721" i="3"/>
  <c r="P1721" i="3" a="1"/>
  <c r="P1721" i="3" s="1"/>
  <c r="O1723" i="3" l="1"/>
  <c r="F1723" i="3" a="1"/>
  <c r="F1723" i="3" s="1"/>
  <c r="P1723" i="3" s="1" a="1"/>
  <c r="P1723" i="3" s="1"/>
  <c r="V1723" i="3"/>
  <c r="W1723" i="3"/>
  <c r="J1723" i="3"/>
  <c r="G1723" i="3" a="1"/>
  <c r="G1723" i="3" s="1"/>
  <c r="C1723" i="3"/>
  <c r="H1723" i="3"/>
  <c r="E1723" i="3"/>
  <c r="Q1723" i="3"/>
  <c r="S1723" i="3"/>
  <c r="X1723" i="3"/>
  <c r="D1723" i="3"/>
  <c r="B1724" i="3"/>
  <c r="R1723" i="3" s="1"/>
  <c r="I1723" i="3" a="1"/>
  <c r="I1723" i="3" s="1"/>
  <c r="U1722" i="3"/>
  <c r="T1722" i="3"/>
  <c r="R1722" i="3"/>
  <c r="N1722" i="3"/>
  <c r="P1722" i="3" a="1"/>
  <c r="P1722" i="3" s="1"/>
  <c r="T1723" i="3" l="1"/>
  <c r="O1724" i="3"/>
  <c r="I1724" i="3" a="1"/>
  <c r="I1724" i="3" s="1"/>
  <c r="F1724" i="3" a="1"/>
  <c r="F1724" i="3" s="1"/>
  <c r="P1724" i="3" s="1" a="1"/>
  <c r="P1724" i="3" s="1"/>
  <c r="S1724" i="3"/>
  <c r="C1724" i="3"/>
  <c r="W1724" i="3"/>
  <c r="V1724" i="3"/>
  <c r="H1724" i="3"/>
  <c r="B1725" i="3"/>
  <c r="R1724" i="3" s="1"/>
  <c r="J1724" i="3"/>
  <c r="E1724" i="3"/>
  <c r="N1724" i="3"/>
  <c r="G1724" i="3" a="1"/>
  <c r="G1724" i="3" s="1"/>
  <c r="D1724" i="3"/>
  <c r="X1724" i="3"/>
  <c r="T1724" i="3"/>
  <c r="N1723" i="3"/>
  <c r="U1723" i="3"/>
  <c r="Q1724" i="3" l="1"/>
  <c r="U1724" i="3"/>
  <c r="O1725" i="3"/>
  <c r="R1725" i="3"/>
  <c r="V1725" i="3"/>
  <c r="F1725" i="3" a="1"/>
  <c r="F1725" i="3" s="1"/>
  <c r="N1725" i="3" s="1"/>
  <c r="C1725" i="3"/>
  <c r="B1726" i="3"/>
  <c r="I1725" i="3" a="1"/>
  <c r="I1725" i="3" s="1"/>
  <c r="E1725" i="3"/>
  <c r="D1725" i="3"/>
  <c r="J1725" i="3"/>
  <c r="S1725" i="3"/>
  <c r="X1725" i="3"/>
  <c r="G1725" i="3" a="1"/>
  <c r="G1725" i="3" s="1"/>
  <c r="H1725" i="3"/>
  <c r="W1725" i="3"/>
  <c r="T1725" i="3" l="1"/>
  <c r="P1725" i="3" a="1"/>
  <c r="P1725" i="3" s="1"/>
  <c r="Q1725" i="3"/>
  <c r="U1725" i="3"/>
  <c r="O1726" i="3"/>
  <c r="G1726" i="3" a="1"/>
  <c r="G1726" i="3" s="1"/>
  <c r="S1726" i="3"/>
  <c r="C1726" i="3"/>
  <c r="J1726" i="3"/>
  <c r="E1726" i="3"/>
  <c r="I1726" i="3" a="1"/>
  <c r="I1726" i="3" s="1"/>
  <c r="B1727" i="3"/>
  <c r="R1726" i="3" s="1"/>
  <c r="H1726" i="3"/>
  <c r="X1726" i="3"/>
  <c r="W1726" i="3"/>
  <c r="F1726" i="3" a="1"/>
  <c r="F1726" i="3" s="1"/>
  <c r="Q1726" i="3" s="1"/>
  <c r="V1726" i="3"/>
  <c r="D1726" i="3"/>
  <c r="U1726" i="3"/>
  <c r="P1726" i="3" l="1" a="1"/>
  <c r="P1726" i="3" s="1"/>
  <c r="O1727" i="3"/>
  <c r="H1727" i="3"/>
  <c r="F1727" i="3" a="1"/>
  <c r="F1727" i="3" s="1"/>
  <c r="Q1727" i="3" s="1"/>
  <c r="B1728" i="3"/>
  <c r="V1727" i="3"/>
  <c r="E1727" i="3"/>
  <c r="X1727" i="3"/>
  <c r="J1727" i="3"/>
  <c r="W1727" i="3"/>
  <c r="D1727" i="3"/>
  <c r="I1727" i="3" a="1"/>
  <c r="I1727" i="3" s="1"/>
  <c r="G1727" i="3" a="1"/>
  <c r="G1727" i="3" s="1"/>
  <c r="C1727" i="3"/>
  <c r="S1727" i="3"/>
  <c r="N1726" i="3"/>
  <c r="T1726" i="3"/>
  <c r="O1728" i="3" l="1"/>
  <c r="S1728" i="3"/>
  <c r="X1728" i="3"/>
  <c r="T1728" i="3"/>
  <c r="I1728" i="3" a="1"/>
  <c r="I1728" i="3" s="1"/>
  <c r="H1728" i="3"/>
  <c r="F1728" i="3" a="1"/>
  <c r="F1728" i="3" s="1"/>
  <c r="P1728" i="3" s="1" a="1"/>
  <c r="P1728" i="3" s="1"/>
  <c r="G1728" i="3" a="1"/>
  <c r="G1728" i="3" s="1"/>
  <c r="J1728" i="3"/>
  <c r="V1728" i="3"/>
  <c r="E1728" i="3"/>
  <c r="N1728" i="3"/>
  <c r="B1729" i="3"/>
  <c r="C1728" i="3"/>
  <c r="Q1728" i="3"/>
  <c r="W1728" i="3"/>
  <c r="D1728" i="3"/>
  <c r="U1728" i="3"/>
  <c r="R1727" i="3"/>
  <c r="U1727" i="3"/>
  <c r="P1727" i="3" a="1"/>
  <c r="P1727" i="3" s="1"/>
  <c r="N1727" i="3"/>
  <c r="T1727" i="3"/>
  <c r="O1729" i="3" l="1"/>
  <c r="D1729" i="3"/>
  <c r="X1729" i="3"/>
  <c r="J1729" i="3"/>
  <c r="I1729" i="3" a="1"/>
  <c r="I1729" i="3" s="1"/>
  <c r="H1729" i="3"/>
  <c r="G1729" i="3" a="1"/>
  <c r="G1729" i="3" s="1"/>
  <c r="C1729" i="3"/>
  <c r="S1729" i="3"/>
  <c r="F1729" i="3" a="1"/>
  <c r="F1729" i="3" s="1"/>
  <c r="Q1729" i="3" s="1"/>
  <c r="V1729" i="3"/>
  <c r="W1729" i="3"/>
  <c r="E1729" i="3"/>
  <c r="B1730" i="3"/>
  <c r="R1729" i="3" s="1"/>
  <c r="R1728" i="3"/>
  <c r="T1729" i="3" l="1"/>
  <c r="U1729" i="3"/>
  <c r="N1729" i="3"/>
  <c r="O1730" i="3"/>
  <c r="R1730" i="3"/>
  <c r="W1730" i="3"/>
  <c r="I1730" i="3" a="1"/>
  <c r="I1730" i="3" s="1"/>
  <c r="Q1730" i="3"/>
  <c r="F1730" i="3" a="1"/>
  <c r="F1730" i="3" s="1"/>
  <c r="U1730" i="3" s="1"/>
  <c r="X1730" i="3"/>
  <c r="H1730" i="3"/>
  <c r="B1731" i="3"/>
  <c r="G1730" i="3" a="1"/>
  <c r="G1730" i="3" s="1"/>
  <c r="S1730" i="3"/>
  <c r="V1730" i="3"/>
  <c r="D1730" i="3"/>
  <c r="J1730" i="3"/>
  <c r="E1730" i="3"/>
  <c r="T1730" i="3"/>
  <c r="C1730" i="3"/>
  <c r="N1730" i="3"/>
  <c r="P1729" i="3" a="1"/>
  <c r="P1729" i="3" s="1"/>
  <c r="O1731" i="3" l="1"/>
  <c r="E1731" i="3"/>
  <c r="B1732" i="3"/>
  <c r="G1731" i="3" a="1"/>
  <c r="G1731" i="3" s="1"/>
  <c r="I1731" i="3" a="1"/>
  <c r="I1731" i="3" s="1"/>
  <c r="C1731" i="3"/>
  <c r="S1731" i="3"/>
  <c r="F1731" i="3" a="1"/>
  <c r="F1731" i="3" s="1"/>
  <c r="U1731" i="3" s="1"/>
  <c r="V1731" i="3"/>
  <c r="X1731" i="3"/>
  <c r="W1731" i="3"/>
  <c r="H1731" i="3"/>
  <c r="J1731" i="3"/>
  <c r="D1731" i="3"/>
  <c r="N1731" i="3"/>
  <c r="Q1731" i="3"/>
  <c r="P1730" i="3" a="1"/>
  <c r="P1730" i="3" s="1"/>
  <c r="O1732" i="3" l="1"/>
  <c r="J1732" i="3"/>
  <c r="G1732" i="3" a="1"/>
  <c r="G1732" i="3" s="1"/>
  <c r="E1732" i="3"/>
  <c r="W1732" i="3"/>
  <c r="B1733" i="3"/>
  <c r="H1732" i="3"/>
  <c r="D1732" i="3"/>
  <c r="X1732" i="3"/>
  <c r="S1732" i="3"/>
  <c r="I1732" i="3" a="1"/>
  <c r="I1732" i="3" s="1"/>
  <c r="V1732" i="3"/>
  <c r="C1732" i="3"/>
  <c r="F1732" i="3" a="1"/>
  <c r="F1732" i="3" s="1"/>
  <c r="T1732" i="3" s="1"/>
  <c r="U1732" i="3"/>
  <c r="Q1732" i="3"/>
  <c r="N1732" i="3"/>
  <c r="T1731" i="3"/>
  <c r="R1731" i="3"/>
  <c r="P1731" i="3" a="1"/>
  <c r="P1731" i="3" s="1"/>
  <c r="O1733" i="3" l="1"/>
  <c r="C1733" i="3"/>
  <c r="S1733" i="3"/>
  <c r="D1733" i="3"/>
  <c r="X1733" i="3"/>
  <c r="E1733" i="3"/>
  <c r="W1733" i="3"/>
  <c r="F1733" i="3" a="1"/>
  <c r="F1733" i="3" s="1"/>
  <c r="N1733" i="3" s="1"/>
  <c r="V1733" i="3"/>
  <c r="H1733" i="3"/>
  <c r="G1733" i="3" a="1"/>
  <c r="G1733" i="3" s="1"/>
  <c r="B1734" i="3"/>
  <c r="J1733" i="3"/>
  <c r="I1733" i="3" a="1"/>
  <c r="I1733" i="3" s="1"/>
  <c r="Q1733" i="3"/>
  <c r="U1733" i="3"/>
  <c r="T1733" i="3"/>
  <c r="R1732" i="3"/>
  <c r="P1732" i="3" a="1"/>
  <c r="P1732" i="3" s="1"/>
  <c r="O1734" i="3" l="1"/>
  <c r="W1734" i="3"/>
  <c r="C1734" i="3"/>
  <c r="G1734" i="3" a="1"/>
  <c r="G1734" i="3" s="1"/>
  <c r="S1734" i="3"/>
  <c r="E1734" i="3"/>
  <c r="N1734" i="3"/>
  <c r="D1734" i="3"/>
  <c r="J1734" i="3"/>
  <c r="V1734" i="3"/>
  <c r="H1734" i="3"/>
  <c r="B1735" i="3"/>
  <c r="X1734" i="3"/>
  <c r="F1734" i="3" a="1"/>
  <c r="F1734" i="3" s="1"/>
  <c r="U1734" i="3" s="1"/>
  <c r="I1734" i="3" a="1"/>
  <c r="I1734" i="3" s="1"/>
  <c r="T1734" i="3"/>
  <c r="Q1734" i="3"/>
  <c r="R1733" i="3"/>
  <c r="P1733" i="3" a="1"/>
  <c r="P1733" i="3" s="1"/>
  <c r="O1735" i="3" l="1"/>
  <c r="V1735" i="3"/>
  <c r="X1735" i="3"/>
  <c r="Q1735" i="3"/>
  <c r="G1735" i="3" a="1"/>
  <c r="G1735" i="3" s="1"/>
  <c r="S1735" i="3"/>
  <c r="J1735" i="3"/>
  <c r="B1736" i="3"/>
  <c r="E1735" i="3"/>
  <c r="I1735" i="3" a="1"/>
  <c r="I1735" i="3" s="1"/>
  <c r="C1735" i="3"/>
  <c r="U1735" i="3"/>
  <c r="H1735" i="3"/>
  <c r="D1735" i="3"/>
  <c r="W1735" i="3"/>
  <c r="F1735" i="3" a="1"/>
  <c r="F1735" i="3" s="1"/>
  <c r="N1735" i="3" s="1"/>
  <c r="R1734" i="3"/>
  <c r="P1734" i="3" a="1"/>
  <c r="P1734" i="3" s="1"/>
  <c r="O1736" i="3" l="1"/>
  <c r="X1736" i="3"/>
  <c r="J1736" i="3"/>
  <c r="B1737" i="3"/>
  <c r="V1736" i="3"/>
  <c r="W1736" i="3"/>
  <c r="I1736" i="3" a="1"/>
  <c r="I1736" i="3" s="1"/>
  <c r="S1736" i="3"/>
  <c r="F1736" i="3" a="1"/>
  <c r="F1736" i="3" s="1"/>
  <c r="T1736" i="3" s="1"/>
  <c r="G1736" i="3" a="1"/>
  <c r="G1736" i="3" s="1"/>
  <c r="C1736" i="3"/>
  <c r="D1736" i="3"/>
  <c r="H1736" i="3"/>
  <c r="E1736" i="3"/>
  <c r="U1736" i="3"/>
  <c r="Q1736" i="3"/>
  <c r="R1735" i="3"/>
  <c r="T1735" i="3"/>
  <c r="P1735" i="3" a="1"/>
  <c r="P1735" i="3" s="1"/>
  <c r="O1737" i="3" l="1"/>
  <c r="J1737" i="3"/>
  <c r="I1737" i="3" a="1"/>
  <c r="I1737" i="3" s="1"/>
  <c r="E1737" i="3"/>
  <c r="H1737" i="3"/>
  <c r="D1737" i="3"/>
  <c r="V1737" i="3"/>
  <c r="G1737" i="3" a="1"/>
  <c r="G1737" i="3" s="1"/>
  <c r="B1738" i="3"/>
  <c r="F1737" i="3" a="1"/>
  <c r="F1737" i="3" s="1"/>
  <c r="U1737" i="3" s="1"/>
  <c r="S1737" i="3"/>
  <c r="C1737" i="3"/>
  <c r="W1737" i="3"/>
  <c r="X1737" i="3"/>
  <c r="R1736" i="3"/>
  <c r="N1736" i="3"/>
  <c r="P1736" i="3" a="1"/>
  <c r="P1736" i="3" s="1"/>
  <c r="O1738" i="3" l="1"/>
  <c r="X1738" i="3"/>
  <c r="G1738" i="3" a="1"/>
  <c r="G1738" i="3" s="1"/>
  <c r="J1738" i="3"/>
  <c r="W1738" i="3"/>
  <c r="B1739" i="3"/>
  <c r="I1738" i="3" a="1"/>
  <c r="I1738" i="3" s="1"/>
  <c r="E1738" i="3"/>
  <c r="N1738" i="3"/>
  <c r="V1738" i="3"/>
  <c r="U1738" i="3"/>
  <c r="C1738" i="3"/>
  <c r="S1738" i="3"/>
  <c r="F1738" i="3" a="1"/>
  <c r="F1738" i="3" s="1"/>
  <c r="Q1738" i="3" s="1"/>
  <c r="H1738" i="3"/>
  <c r="D1738" i="3"/>
  <c r="R1737" i="3"/>
  <c r="Q1737" i="3"/>
  <c r="N1737" i="3"/>
  <c r="T1737" i="3"/>
  <c r="P1737" i="3" a="1"/>
  <c r="P1737" i="3" s="1"/>
  <c r="O1739" i="3" l="1"/>
  <c r="C1739" i="3"/>
  <c r="F1739" i="3" a="1"/>
  <c r="F1739" i="3" s="1"/>
  <c r="U1739" i="3" s="1"/>
  <c r="J1739" i="3"/>
  <c r="W1739" i="3"/>
  <c r="V1739" i="3"/>
  <c r="E1739" i="3"/>
  <c r="B1740" i="3"/>
  <c r="R1739" i="3" s="1"/>
  <c r="X1739" i="3"/>
  <c r="S1739" i="3"/>
  <c r="D1739" i="3"/>
  <c r="I1739" i="3" a="1"/>
  <c r="I1739" i="3" s="1"/>
  <c r="G1739" i="3" a="1"/>
  <c r="G1739" i="3" s="1"/>
  <c r="H1739" i="3"/>
  <c r="Q1739" i="3"/>
  <c r="R1738" i="3"/>
  <c r="T1738" i="3"/>
  <c r="P1738" i="3" a="1"/>
  <c r="P1738" i="3" s="1"/>
  <c r="N1739" i="3" l="1"/>
  <c r="O1740" i="3"/>
  <c r="V1740" i="3"/>
  <c r="X1740" i="3"/>
  <c r="S1740" i="3"/>
  <c r="E1740" i="3"/>
  <c r="W1740" i="3"/>
  <c r="H1740" i="3"/>
  <c r="I1740" i="3" a="1"/>
  <c r="I1740" i="3" s="1"/>
  <c r="F1740" i="3" a="1"/>
  <c r="F1740" i="3" s="1"/>
  <c r="U1740" i="3" s="1"/>
  <c r="C1740" i="3"/>
  <c r="D1740" i="3"/>
  <c r="J1740" i="3"/>
  <c r="G1740" i="3" a="1"/>
  <c r="G1740" i="3" s="1"/>
  <c r="B1741" i="3"/>
  <c r="R1740" i="3" s="1"/>
  <c r="T1739" i="3"/>
  <c r="P1739" i="3" a="1"/>
  <c r="P1739" i="3" s="1"/>
  <c r="T1740" i="3" l="1"/>
  <c r="Q1740" i="3"/>
  <c r="O1741" i="3"/>
  <c r="V1741" i="3"/>
  <c r="B1742" i="3"/>
  <c r="R1741" i="3" s="1"/>
  <c r="G1741" i="3" a="1"/>
  <c r="G1741" i="3" s="1"/>
  <c r="X1741" i="3"/>
  <c r="W1741" i="3"/>
  <c r="I1741" i="3" a="1"/>
  <c r="I1741" i="3" s="1"/>
  <c r="F1741" i="3" a="1"/>
  <c r="F1741" i="3" s="1"/>
  <c r="T1741" i="3" s="1"/>
  <c r="H1741" i="3"/>
  <c r="S1741" i="3"/>
  <c r="J1741" i="3"/>
  <c r="E1741" i="3"/>
  <c r="D1741" i="3"/>
  <c r="C1741" i="3"/>
  <c r="U1741" i="3"/>
  <c r="Q1741" i="3"/>
  <c r="N1741" i="3"/>
  <c r="N1740" i="3"/>
  <c r="P1740" i="3" a="1"/>
  <c r="P1740" i="3" s="1"/>
  <c r="P1741" i="3" l="1" a="1"/>
  <c r="P1741" i="3" s="1"/>
  <c r="O1742" i="3"/>
  <c r="I1742" i="3" a="1"/>
  <c r="I1742" i="3" s="1"/>
  <c r="W1742" i="3"/>
  <c r="C1742" i="3"/>
  <c r="V1742" i="3"/>
  <c r="S1742" i="3"/>
  <c r="E1742" i="3"/>
  <c r="G1742" i="3" a="1"/>
  <c r="G1742" i="3" s="1"/>
  <c r="J1742" i="3"/>
  <c r="X1742" i="3"/>
  <c r="F1742" i="3" a="1"/>
  <c r="F1742" i="3" s="1"/>
  <c r="Q1742" i="3" s="1"/>
  <c r="H1742" i="3"/>
  <c r="D1742" i="3"/>
  <c r="B1743" i="3"/>
  <c r="R1742" i="3" s="1"/>
  <c r="U1742" i="3" l="1"/>
  <c r="O1743" i="3"/>
  <c r="R1743" i="3"/>
  <c r="V1743" i="3"/>
  <c r="X1743" i="3"/>
  <c r="F1743" i="3" a="1"/>
  <c r="F1743" i="3" s="1"/>
  <c r="Q1743" i="3" s="1"/>
  <c r="B1744" i="3"/>
  <c r="H1743" i="3"/>
  <c r="J1743" i="3"/>
  <c r="I1743" i="3" a="1"/>
  <c r="I1743" i="3" s="1"/>
  <c r="S1743" i="3"/>
  <c r="W1743" i="3"/>
  <c r="E1743" i="3"/>
  <c r="G1743" i="3" a="1"/>
  <c r="G1743" i="3" s="1"/>
  <c r="D1743" i="3"/>
  <c r="C1743" i="3"/>
  <c r="T1742" i="3"/>
  <c r="P1742" i="3" a="1"/>
  <c r="P1742" i="3" s="1"/>
  <c r="N1742" i="3"/>
  <c r="T1743" i="3" l="1"/>
  <c r="N1743" i="3"/>
  <c r="P1743" i="3" a="1"/>
  <c r="P1743" i="3" s="1"/>
  <c r="U1743" i="3"/>
  <c r="O1744" i="3"/>
  <c r="I1744" i="3" a="1"/>
  <c r="I1744" i="3" s="1"/>
  <c r="J1744" i="3"/>
  <c r="W1744" i="3"/>
  <c r="H1744" i="3"/>
  <c r="V1744" i="3"/>
  <c r="S1744" i="3"/>
  <c r="F1744" i="3" a="1"/>
  <c r="F1744" i="3" s="1"/>
  <c r="T1744" i="3" s="1"/>
  <c r="D1744" i="3"/>
  <c r="X1744" i="3"/>
  <c r="E1744" i="3"/>
  <c r="C1744" i="3"/>
  <c r="B1745" i="3"/>
  <c r="R1744" i="3" s="1"/>
  <c r="G1744" i="3" a="1"/>
  <c r="G1744" i="3" s="1"/>
  <c r="N1744" i="3" l="1"/>
  <c r="U1744" i="3"/>
  <c r="O1745" i="3"/>
  <c r="V1745" i="3"/>
  <c r="Q1745" i="3"/>
  <c r="W1745" i="3"/>
  <c r="D1745" i="3"/>
  <c r="G1745" i="3" a="1"/>
  <c r="G1745" i="3" s="1"/>
  <c r="S1745" i="3"/>
  <c r="H1745" i="3"/>
  <c r="C1745" i="3"/>
  <c r="B1746" i="3"/>
  <c r="R1745" i="3" s="1"/>
  <c r="F1745" i="3" a="1"/>
  <c r="F1745" i="3" s="1"/>
  <c r="U1745" i="3" s="1"/>
  <c r="I1745" i="3" a="1"/>
  <c r="I1745" i="3" s="1"/>
  <c r="J1745" i="3"/>
  <c r="E1745" i="3"/>
  <c r="X1745" i="3"/>
  <c r="T1745" i="3"/>
  <c r="P1744" i="3" a="1"/>
  <c r="P1744" i="3" s="1"/>
  <c r="Q1744" i="3"/>
  <c r="N1745" i="3" l="1"/>
  <c r="P1745" i="3" a="1"/>
  <c r="P1745" i="3" s="1"/>
  <c r="O1746" i="3"/>
  <c r="I1746" i="3" a="1"/>
  <c r="I1746" i="3" s="1"/>
  <c r="C1746" i="3"/>
  <c r="S1746" i="3"/>
  <c r="J1746" i="3"/>
  <c r="W1746" i="3"/>
  <c r="H1746" i="3"/>
  <c r="B1747" i="3"/>
  <c r="E1746" i="3"/>
  <c r="F1746" i="3" a="1"/>
  <c r="F1746" i="3" s="1"/>
  <c r="U1746" i="3" s="1"/>
  <c r="G1746" i="3" a="1"/>
  <c r="G1746" i="3" s="1"/>
  <c r="X1746" i="3"/>
  <c r="V1746" i="3"/>
  <c r="D1746" i="3"/>
  <c r="Q1746" i="3" l="1"/>
  <c r="O1747" i="3"/>
  <c r="V1747" i="3"/>
  <c r="F1747" i="3" a="1"/>
  <c r="F1747" i="3" s="1"/>
  <c r="U1747" i="3" s="1"/>
  <c r="B1748" i="3"/>
  <c r="I1747" i="3" a="1"/>
  <c r="I1747" i="3" s="1"/>
  <c r="W1747" i="3"/>
  <c r="S1747" i="3"/>
  <c r="C1747" i="3"/>
  <c r="J1747" i="3"/>
  <c r="E1747" i="3"/>
  <c r="D1747" i="3"/>
  <c r="G1747" i="3" a="1"/>
  <c r="G1747" i="3" s="1"/>
  <c r="X1747" i="3"/>
  <c r="H1747" i="3"/>
  <c r="N1746" i="3"/>
  <c r="R1746" i="3"/>
  <c r="T1746" i="3"/>
  <c r="P1746" i="3" a="1"/>
  <c r="P1746" i="3" s="1"/>
  <c r="O1748" i="3" l="1"/>
  <c r="C1748" i="3"/>
  <c r="W1748" i="3"/>
  <c r="E1748" i="3"/>
  <c r="D1748" i="3"/>
  <c r="H1748" i="3"/>
  <c r="S1748" i="3"/>
  <c r="I1748" i="3" a="1"/>
  <c r="I1748" i="3" s="1"/>
  <c r="J1748" i="3"/>
  <c r="V1748" i="3"/>
  <c r="F1748" i="3" a="1"/>
  <c r="F1748" i="3" s="1"/>
  <c r="T1748" i="3" s="1"/>
  <c r="B1749" i="3"/>
  <c r="R1748" i="3" s="1"/>
  <c r="X1748" i="3"/>
  <c r="G1748" i="3" a="1"/>
  <c r="G1748" i="3" s="1"/>
  <c r="Q1747" i="3"/>
  <c r="N1747" i="3"/>
  <c r="R1747" i="3"/>
  <c r="T1747" i="3"/>
  <c r="P1747" i="3" a="1"/>
  <c r="P1747" i="3" s="1"/>
  <c r="N1748" i="3" l="1"/>
  <c r="U1748" i="3"/>
  <c r="Q1748" i="3"/>
  <c r="O1749" i="3"/>
  <c r="R1749" i="3"/>
  <c r="J1749" i="3"/>
  <c r="F1749" i="3" a="1"/>
  <c r="F1749" i="3" s="1"/>
  <c r="T1749" i="3" s="1"/>
  <c r="H1749" i="3"/>
  <c r="V1749" i="3"/>
  <c r="D1749" i="3"/>
  <c r="W1749" i="3"/>
  <c r="E1749" i="3"/>
  <c r="X1749" i="3"/>
  <c r="I1749" i="3" a="1"/>
  <c r="I1749" i="3" s="1"/>
  <c r="B1750" i="3"/>
  <c r="G1749" i="3" a="1"/>
  <c r="G1749" i="3" s="1"/>
  <c r="C1749" i="3"/>
  <c r="S1749" i="3"/>
  <c r="P1748" i="3" a="1"/>
  <c r="P1748" i="3" s="1"/>
  <c r="N1749" i="3" l="1"/>
  <c r="P1749" i="3" a="1"/>
  <c r="P1749" i="3" s="1"/>
  <c r="U1749" i="3"/>
  <c r="Q1749" i="3"/>
  <c r="P1750" i="3" a="1"/>
  <c r="P1750" i="3" s="1"/>
  <c r="O1750" i="3"/>
  <c r="R1750" i="3"/>
  <c r="E1750" i="3"/>
  <c r="F1750" i="3" a="1"/>
  <c r="F1750" i="3" s="1"/>
  <c r="Q1750" i="3" s="1"/>
  <c r="X1750" i="3"/>
  <c r="D1750" i="3"/>
  <c r="S1750" i="3"/>
  <c r="H1750" i="3"/>
  <c r="J1750" i="3"/>
  <c r="I1750" i="3" a="1"/>
  <c r="I1750" i="3" s="1"/>
  <c r="C1750" i="3"/>
  <c r="G1750" i="3" a="1"/>
  <c r="G1750" i="3" s="1"/>
  <c r="B1751" i="3"/>
  <c r="V1750" i="3"/>
  <c r="W1750" i="3"/>
  <c r="N1750" i="3"/>
  <c r="U1750" i="3"/>
  <c r="T1750" i="3"/>
  <c r="O1751" i="3" l="1"/>
  <c r="I1751" i="3" a="1"/>
  <c r="I1751" i="3" s="1"/>
  <c r="B1752" i="3"/>
  <c r="W1751" i="3"/>
  <c r="D1751" i="3"/>
  <c r="J1751" i="3"/>
  <c r="H1751" i="3"/>
  <c r="G1751" i="3" a="1"/>
  <c r="G1751" i="3" s="1"/>
  <c r="C1751" i="3"/>
  <c r="V1751" i="3"/>
  <c r="U1751" i="3"/>
  <c r="E1751" i="3"/>
  <c r="F1751" i="3" a="1"/>
  <c r="F1751" i="3" s="1"/>
  <c r="P1751" i="3" s="1" a="1"/>
  <c r="P1751" i="3" s="1"/>
  <c r="X1751" i="3"/>
  <c r="N1751" i="3"/>
  <c r="S1751" i="3"/>
  <c r="T1751" i="3"/>
  <c r="O1752" i="3" l="1"/>
  <c r="X1752" i="3"/>
  <c r="G1752" i="3" a="1"/>
  <c r="G1752" i="3" s="1"/>
  <c r="F1752" i="3" a="1"/>
  <c r="F1752" i="3" s="1"/>
  <c r="T1752" i="3" s="1"/>
  <c r="D1752" i="3"/>
  <c r="J1752" i="3"/>
  <c r="B1753" i="3"/>
  <c r="C1752" i="3"/>
  <c r="V1752" i="3"/>
  <c r="E1752" i="3"/>
  <c r="I1752" i="3" a="1"/>
  <c r="I1752" i="3" s="1"/>
  <c r="W1752" i="3"/>
  <c r="S1752" i="3"/>
  <c r="H1752" i="3"/>
  <c r="R1751" i="3"/>
  <c r="Q1751" i="3"/>
  <c r="O1753" i="3" l="1"/>
  <c r="I1753" i="3" a="1"/>
  <c r="I1753" i="3" s="1"/>
  <c r="W1753" i="3"/>
  <c r="C1753" i="3"/>
  <c r="U1753" i="3"/>
  <c r="V1753" i="3"/>
  <c r="S1753" i="3"/>
  <c r="G1753" i="3" a="1"/>
  <c r="G1753" i="3" s="1"/>
  <c r="H1753" i="3"/>
  <c r="J1753" i="3"/>
  <c r="B1754" i="3"/>
  <c r="D1753" i="3"/>
  <c r="E1753" i="3"/>
  <c r="F1753" i="3" a="1"/>
  <c r="F1753" i="3" s="1"/>
  <c r="Q1753" i="3" s="1"/>
  <c r="X1753" i="3"/>
  <c r="R1752" i="3"/>
  <c r="N1752" i="3"/>
  <c r="U1752" i="3"/>
  <c r="Q1752" i="3"/>
  <c r="P1752" i="3" a="1"/>
  <c r="P1752" i="3" s="1"/>
  <c r="O1754" i="3" l="1"/>
  <c r="X1754" i="3"/>
  <c r="F1754" i="3" a="1"/>
  <c r="F1754" i="3" s="1"/>
  <c r="N1754" i="3" s="1"/>
  <c r="B1755" i="3"/>
  <c r="S1754" i="3"/>
  <c r="J1754" i="3"/>
  <c r="I1754" i="3" a="1"/>
  <c r="I1754" i="3" s="1"/>
  <c r="G1754" i="3" a="1"/>
  <c r="G1754" i="3" s="1"/>
  <c r="V1754" i="3"/>
  <c r="C1754" i="3"/>
  <c r="E1754" i="3"/>
  <c r="W1754" i="3"/>
  <c r="D1754" i="3"/>
  <c r="H1754" i="3"/>
  <c r="N1753" i="3"/>
  <c r="R1753" i="3"/>
  <c r="T1753" i="3"/>
  <c r="P1753" i="3" a="1"/>
  <c r="P1753" i="3" s="1"/>
  <c r="O1755" i="3" l="1"/>
  <c r="G1755" i="3" a="1"/>
  <c r="G1755" i="3" s="1"/>
  <c r="H1755" i="3"/>
  <c r="S1755" i="3"/>
  <c r="F1755" i="3" a="1"/>
  <c r="F1755" i="3" s="1"/>
  <c r="Q1755" i="3" s="1"/>
  <c r="X1755" i="3"/>
  <c r="C1755" i="3"/>
  <c r="W1755" i="3"/>
  <c r="B1756" i="3"/>
  <c r="J1755" i="3"/>
  <c r="D1755" i="3"/>
  <c r="I1755" i="3" a="1"/>
  <c r="I1755" i="3" s="1"/>
  <c r="E1755" i="3"/>
  <c r="V1755" i="3"/>
  <c r="T1754" i="3"/>
  <c r="U1754" i="3"/>
  <c r="R1754" i="3"/>
  <c r="Q1754" i="3"/>
  <c r="P1754" i="3" a="1"/>
  <c r="P1754" i="3" s="1"/>
  <c r="T1755" i="3" l="1"/>
  <c r="O1756" i="3"/>
  <c r="J1756" i="3"/>
  <c r="X1756" i="3"/>
  <c r="E1756" i="3"/>
  <c r="V1756" i="3"/>
  <c r="W1756" i="3"/>
  <c r="H1756" i="3"/>
  <c r="Q1756" i="3"/>
  <c r="C1756" i="3"/>
  <c r="B1757" i="3"/>
  <c r="I1756" i="3" a="1"/>
  <c r="I1756" i="3" s="1"/>
  <c r="G1756" i="3" a="1"/>
  <c r="G1756" i="3" s="1"/>
  <c r="D1756" i="3"/>
  <c r="S1756" i="3"/>
  <c r="F1756" i="3" a="1"/>
  <c r="F1756" i="3" s="1"/>
  <c r="N1756" i="3" s="1"/>
  <c r="T1756" i="3"/>
  <c r="U1755" i="3"/>
  <c r="N1755" i="3"/>
  <c r="R1755" i="3"/>
  <c r="P1755" i="3" a="1"/>
  <c r="P1755" i="3" s="1"/>
  <c r="O1757" i="3" l="1"/>
  <c r="I1757" i="3" a="1"/>
  <c r="I1757" i="3" s="1"/>
  <c r="F1757" i="3" a="1"/>
  <c r="F1757" i="3" s="1"/>
  <c r="U1757" i="3" s="1"/>
  <c r="D1757" i="3"/>
  <c r="C1757" i="3"/>
  <c r="S1757" i="3"/>
  <c r="W1757" i="3"/>
  <c r="H1757" i="3"/>
  <c r="B1758" i="3"/>
  <c r="R1757" i="3" s="1"/>
  <c r="X1757" i="3"/>
  <c r="V1757" i="3"/>
  <c r="J1757" i="3"/>
  <c r="G1757" i="3" a="1"/>
  <c r="G1757" i="3" s="1"/>
  <c r="E1757" i="3"/>
  <c r="T1757" i="3"/>
  <c r="R1756" i="3"/>
  <c r="U1756" i="3"/>
  <c r="P1756" i="3" a="1"/>
  <c r="P1756" i="3" s="1"/>
  <c r="N1757" i="3" l="1"/>
  <c r="O1758" i="3"/>
  <c r="G1758" i="3" a="1"/>
  <c r="G1758" i="3" s="1"/>
  <c r="D1758" i="3"/>
  <c r="S1758" i="3"/>
  <c r="F1758" i="3" a="1"/>
  <c r="F1758" i="3" s="1"/>
  <c r="U1758" i="3" s="1"/>
  <c r="X1758" i="3"/>
  <c r="V1758" i="3"/>
  <c r="I1758" i="3" a="1"/>
  <c r="I1758" i="3" s="1"/>
  <c r="C1758" i="3"/>
  <c r="J1758" i="3"/>
  <c r="B1759" i="3"/>
  <c r="R1758" i="3" s="1"/>
  <c r="E1758" i="3"/>
  <c r="H1758" i="3"/>
  <c r="W1758" i="3"/>
  <c r="Q1757" i="3"/>
  <c r="P1757" i="3" a="1"/>
  <c r="P1757" i="3" s="1"/>
  <c r="N1758" i="3" l="1"/>
  <c r="O1759" i="3"/>
  <c r="I1759" i="3" a="1"/>
  <c r="I1759" i="3" s="1"/>
  <c r="W1759" i="3"/>
  <c r="J1759" i="3"/>
  <c r="S1759" i="3"/>
  <c r="F1759" i="3" a="1"/>
  <c r="F1759" i="3" s="1"/>
  <c r="N1759" i="3" s="1"/>
  <c r="H1759" i="3"/>
  <c r="B1760" i="3"/>
  <c r="D1759" i="3"/>
  <c r="V1759" i="3"/>
  <c r="E1759" i="3"/>
  <c r="G1759" i="3" a="1"/>
  <c r="G1759" i="3" s="1"/>
  <c r="C1759" i="3"/>
  <c r="X1759" i="3"/>
  <c r="Q1759" i="3"/>
  <c r="U1759" i="3"/>
  <c r="T1759" i="3"/>
  <c r="P1758" i="3" a="1"/>
  <c r="P1758" i="3" s="1"/>
  <c r="T1758" i="3"/>
  <c r="Q1758" i="3"/>
  <c r="O1760" i="3" l="1"/>
  <c r="W1760" i="3"/>
  <c r="F1760" i="3" a="1"/>
  <c r="F1760" i="3" s="1"/>
  <c r="N1760" i="3" s="1"/>
  <c r="S1760" i="3"/>
  <c r="H1760" i="3"/>
  <c r="I1760" i="3" a="1"/>
  <c r="I1760" i="3" s="1"/>
  <c r="V1760" i="3"/>
  <c r="C1760" i="3"/>
  <c r="G1760" i="3" a="1"/>
  <c r="G1760" i="3" s="1"/>
  <c r="E1760" i="3"/>
  <c r="D1760" i="3"/>
  <c r="J1760" i="3"/>
  <c r="X1760" i="3"/>
  <c r="B1761" i="3"/>
  <c r="R1760" i="3" s="1"/>
  <c r="R1759" i="3"/>
  <c r="P1759" i="3" a="1"/>
  <c r="P1759" i="3" s="1"/>
  <c r="T1760" i="3" l="1"/>
  <c r="Q1760" i="3"/>
  <c r="O1761" i="3"/>
  <c r="C1761" i="3"/>
  <c r="S1761" i="3"/>
  <c r="J1761" i="3"/>
  <c r="H1761" i="3"/>
  <c r="D1761" i="3"/>
  <c r="W1761" i="3"/>
  <c r="E1761" i="3"/>
  <c r="G1761" i="3" a="1"/>
  <c r="G1761" i="3" s="1"/>
  <c r="B1762" i="3"/>
  <c r="R1761" i="3" s="1"/>
  <c r="X1761" i="3"/>
  <c r="V1761" i="3"/>
  <c r="I1761" i="3" a="1"/>
  <c r="I1761" i="3" s="1"/>
  <c r="F1761" i="3" a="1"/>
  <c r="F1761" i="3" s="1"/>
  <c r="N1761" i="3" s="1"/>
  <c r="U1761" i="3"/>
  <c r="T1761" i="3"/>
  <c r="Q1761" i="3"/>
  <c r="U1760" i="3"/>
  <c r="P1760" i="3" a="1"/>
  <c r="P1760" i="3" s="1"/>
  <c r="P1761" i="3" l="1" a="1"/>
  <c r="P1761" i="3" s="1"/>
  <c r="O1762" i="3"/>
  <c r="V1762" i="3"/>
  <c r="X1762" i="3"/>
  <c r="C1762" i="3"/>
  <c r="W1762" i="3"/>
  <c r="G1762" i="3" a="1"/>
  <c r="G1762" i="3" s="1"/>
  <c r="J1762" i="3"/>
  <c r="S1762" i="3"/>
  <c r="F1762" i="3" a="1"/>
  <c r="F1762" i="3" s="1"/>
  <c r="U1762" i="3" s="1"/>
  <c r="D1762" i="3"/>
  <c r="E1762" i="3"/>
  <c r="H1762" i="3"/>
  <c r="I1762" i="3" a="1"/>
  <c r="I1762" i="3" s="1"/>
  <c r="B1763" i="3"/>
  <c r="R1762" i="3" s="1"/>
  <c r="T1762" i="3"/>
  <c r="Q1762" i="3" l="1"/>
  <c r="O1763" i="3"/>
  <c r="R1763" i="3"/>
  <c r="X1763" i="3"/>
  <c r="W1763" i="3"/>
  <c r="V1763" i="3"/>
  <c r="B1764" i="3"/>
  <c r="G1763" i="3" a="1"/>
  <c r="G1763" i="3" s="1"/>
  <c r="C1763" i="3"/>
  <c r="F1763" i="3" a="1"/>
  <c r="F1763" i="3" s="1"/>
  <c r="T1763" i="3" s="1"/>
  <c r="E1763" i="3"/>
  <c r="D1763" i="3"/>
  <c r="H1763" i="3"/>
  <c r="J1763" i="3"/>
  <c r="I1763" i="3" a="1"/>
  <c r="I1763" i="3" s="1"/>
  <c r="S1763" i="3"/>
  <c r="N1763" i="3"/>
  <c r="N1762" i="3"/>
  <c r="P1762" i="3" a="1"/>
  <c r="P1762" i="3" s="1"/>
  <c r="Q1763" i="3" l="1"/>
  <c r="U1763" i="3"/>
  <c r="P1763" i="3" a="1"/>
  <c r="P1763" i="3" s="1"/>
  <c r="O1764" i="3"/>
  <c r="I1764" i="3" a="1"/>
  <c r="I1764" i="3" s="1"/>
  <c r="C1764" i="3"/>
  <c r="H1764" i="3"/>
  <c r="G1764" i="3" a="1"/>
  <c r="G1764" i="3" s="1"/>
  <c r="V1764" i="3"/>
  <c r="F1764" i="3" a="1"/>
  <c r="F1764" i="3" s="1"/>
  <c r="Q1764" i="3" s="1"/>
  <c r="B1765" i="3"/>
  <c r="J1764" i="3"/>
  <c r="W1764" i="3"/>
  <c r="E1764" i="3"/>
  <c r="S1764" i="3"/>
  <c r="X1764" i="3"/>
  <c r="D1764" i="3"/>
  <c r="O1765" i="3" l="1"/>
  <c r="C1765" i="3"/>
  <c r="W1765" i="3"/>
  <c r="F1765" i="3" a="1"/>
  <c r="F1765" i="3" s="1"/>
  <c r="P1765" i="3" s="1" a="1"/>
  <c r="P1765" i="3" s="1"/>
  <c r="V1765" i="3"/>
  <c r="D1765" i="3"/>
  <c r="I1765" i="3" a="1"/>
  <c r="I1765" i="3" s="1"/>
  <c r="J1765" i="3"/>
  <c r="H1765" i="3"/>
  <c r="E1765" i="3"/>
  <c r="B1766" i="3"/>
  <c r="R1765" i="3" s="1"/>
  <c r="G1765" i="3" a="1"/>
  <c r="G1765" i="3" s="1"/>
  <c r="S1765" i="3"/>
  <c r="X1765" i="3"/>
  <c r="R1764" i="3"/>
  <c r="T1764" i="3"/>
  <c r="P1764" i="3" a="1"/>
  <c r="P1764" i="3" s="1"/>
  <c r="N1764" i="3"/>
  <c r="U1764" i="3"/>
  <c r="T1765" i="3" l="1"/>
  <c r="O1766" i="3"/>
  <c r="G1766" i="3" a="1"/>
  <c r="G1766" i="3" s="1"/>
  <c r="Q1766" i="3"/>
  <c r="W1766" i="3"/>
  <c r="H1766" i="3"/>
  <c r="F1766" i="3" a="1"/>
  <c r="F1766" i="3" s="1"/>
  <c r="U1766" i="3" s="1"/>
  <c r="X1766" i="3"/>
  <c r="T1766" i="3"/>
  <c r="E1766" i="3"/>
  <c r="D1766" i="3"/>
  <c r="I1766" i="3" a="1"/>
  <c r="I1766" i="3" s="1"/>
  <c r="C1766" i="3"/>
  <c r="S1766" i="3"/>
  <c r="V1766" i="3"/>
  <c r="B1767" i="3"/>
  <c r="J1766" i="3"/>
  <c r="N1766" i="3"/>
  <c r="N1765" i="3"/>
  <c r="U1765" i="3"/>
  <c r="Q1765" i="3"/>
  <c r="O1767" i="3" l="1"/>
  <c r="V1767" i="3"/>
  <c r="J1767" i="3"/>
  <c r="H1767" i="3"/>
  <c r="N1767" i="3"/>
  <c r="B1768" i="3"/>
  <c r="D1767" i="3"/>
  <c r="X1767" i="3"/>
  <c r="F1767" i="3" a="1"/>
  <c r="F1767" i="3" s="1"/>
  <c r="P1767" i="3" s="1" a="1"/>
  <c r="P1767" i="3" s="1"/>
  <c r="E1767" i="3"/>
  <c r="C1767" i="3"/>
  <c r="G1767" i="3" a="1"/>
  <c r="G1767" i="3" s="1"/>
  <c r="S1767" i="3"/>
  <c r="I1767" i="3" a="1"/>
  <c r="I1767" i="3" s="1"/>
  <c r="W1767" i="3"/>
  <c r="U1767" i="3"/>
  <c r="R1766" i="3"/>
  <c r="P1766" i="3" a="1"/>
  <c r="P1766" i="3" s="1"/>
  <c r="O1768" i="3" l="1"/>
  <c r="R1768" i="3"/>
  <c r="J1768" i="3"/>
  <c r="W1768" i="3"/>
  <c r="E1768" i="3"/>
  <c r="C1768" i="3"/>
  <c r="B1769" i="3"/>
  <c r="H1768" i="3"/>
  <c r="G1768" i="3" a="1"/>
  <c r="G1768" i="3" s="1"/>
  <c r="X1768" i="3"/>
  <c r="D1768" i="3"/>
  <c r="V1768" i="3"/>
  <c r="I1768" i="3" a="1"/>
  <c r="I1768" i="3" s="1"/>
  <c r="S1768" i="3"/>
  <c r="F1768" i="3" a="1"/>
  <c r="F1768" i="3" s="1"/>
  <c r="Q1768" i="3" s="1"/>
  <c r="U1768" i="3"/>
  <c r="T1768" i="3"/>
  <c r="N1768" i="3"/>
  <c r="Q1767" i="3"/>
  <c r="R1767" i="3"/>
  <c r="T1767" i="3"/>
  <c r="O1769" i="3" l="1"/>
  <c r="E1769" i="3"/>
  <c r="I1769" i="3" a="1"/>
  <c r="I1769" i="3" s="1"/>
  <c r="D1769" i="3"/>
  <c r="W1769" i="3"/>
  <c r="B1770" i="3"/>
  <c r="H1769" i="3"/>
  <c r="S1769" i="3"/>
  <c r="C1769" i="3"/>
  <c r="V1769" i="3"/>
  <c r="N1769" i="3"/>
  <c r="G1769" i="3" a="1"/>
  <c r="G1769" i="3" s="1"/>
  <c r="X1769" i="3"/>
  <c r="F1769" i="3" a="1"/>
  <c r="F1769" i="3" s="1"/>
  <c r="T1769" i="3" s="1"/>
  <c r="J1769" i="3"/>
  <c r="U1769" i="3"/>
  <c r="Q1769" i="3"/>
  <c r="P1768" i="3" a="1"/>
  <c r="P1768" i="3" s="1"/>
  <c r="O1770" i="3" l="1"/>
  <c r="E1770" i="3"/>
  <c r="I1770" i="3" a="1"/>
  <c r="I1770" i="3" s="1"/>
  <c r="S1770" i="3"/>
  <c r="C1770" i="3"/>
  <c r="G1770" i="3" a="1"/>
  <c r="G1770" i="3" s="1"/>
  <c r="H1770" i="3"/>
  <c r="D1770" i="3"/>
  <c r="B1771" i="3"/>
  <c r="X1770" i="3"/>
  <c r="V1770" i="3"/>
  <c r="W1770" i="3"/>
  <c r="F1770" i="3" a="1"/>
  <c r="F1770" i="3" s="1"/>
  <c r="Q1770" i="3" s="1"/>
  <c r="J1770" i="3"/>
  <c r="N1770" i="3"/>
  <c r="T1770" i="3"/>
  <c r="U1770" i="3"/>
  <c r="R1769" i="3"/>
  <c r="P1769" i="3" a="1"/>
  <c r="P1769" i="3" s="1"/>
  <c r="O1771" i="3" l="1"/>
  <c r="S1771" i="3"/>
  <c r="J1771" i="3"/>
  <c r="H1771" i="3"/>
  <c r="E1771" i="3"/>
  <c r="D1771" i="3"/>
  <c r="G1771" i="3" a="1"/>
  <c r="G1771" i="3" s="1"/>
  <c r="F1771" i="3" a="1"/>
  <c r="F1771" i="3" s="1"/>
  <c r="Q1771" i="3" s="1"/>
  <c r="I1771" i="3" a="1"/>
  <c r="I1771" i="3" s="1"/>
  <c r="B1772" i="3"/>
  <c r="R1771" i="3" s="1"/>
  <c r="N1771" i="3"/>
  <c r="C1771" i="3"/>
  <c r="W1771" i="3"/>
  <c r="X1771" i="3"/>
  <c r="V1771" i="3"/>
  <c r="R1770" i="3"/>
  <c r="P1770" i="3" a="1"/>
  <c r="P1770" i="3" s="1"/>
  <c r="T1771" i="3" l="1"/>
  <c r="O1772" i="3"/>
  <c r="X1772" i="3"/>
  <c r="F1772" i="3" a="1"/>
  <c r="F1772" i="3" s="1"/>
  <c r="Q1772" i="3" s="1"/>
  <c r="D1772" i="3"/>
  <c r="V1772" i="3"/>
  <c r="S1772" i="3"/>
  <c r="B1773" i="3"/>
  <c r="R1772" i="3" s="1"/>
  <c r="I1772" i="3" a="1"/>
  <c r="I1772" i="3" s="1"/>
  <c r="E1772" i="3"/>
  <c r="W1772" i="3"/>
  <c r="C1772" i="3"/>
  <c r="N1772" i="3"/>
  <c r="G1772" i="3" a="1"/>
  <c r="G1772" i="3" s="1"/>
  <c r="H1772" i="3"/>
  <c r="J1772" i="3"/>
  <c r="U1772" i="3"/>
  <c r="T1772" i="3"/>
  <c r="U1771" i="3"/>
  <c r="P1771" i="3" a="1"/>
  <c r="P1771" i="3" s="1"/>
  <c r="O1773" i="3" l="1"/>
  <c r="B1774" i="3"/>
  <c r="F1773" i="3" a="1"/>
  <c r="F1773" i="3" s="1"/>
  <c r="Q1773" i="3" s="1"/>
  <c r="J1773" i="3"/>
  <c r="N1773" i="3"/>
  <c r="T1773" i="3"/>
  <c r="D1773" i="3"/>
  <c r="E1773" i="3"/>
  <c r="C1773" i="3"/>
  <c r="I1773" i="3" a="1"/>
  <c r="I1773" i="3" s="1"/>
  <c r="W1773" i="3"/>
  <c r="S1773" i="3"/>
  <c r="V1773" i="3"/>
  <c r="X1773" i="3"/>
  <c r="G1773" i="3" a="1"/>
  <c r="G1773" i="3" s="1"/>
  <c r="H1773" i="3"/>
  <c r="P1772" i="3" a="1"/>
  <c r="P1772" i="3" s="1"/>
  <c r="O1774" i="3" l="1"/>
  <c r="E1774" i="3"/>
  <c r="D1774" i="3"/>
  <c r="W1774" i="3"/>
  <c r="G1774" i="3" a="1"/>
  <c r="G1774" i="3" s="1"/>
  <c r="H1774" i="3"/>
  <c r="B1775" i="3"/>
  <c r="R1774" i="3" s="1"/>
  <c r="S1774" i="3"/>
  <c r="C1774" i="3"/>
  <c r="X1774" i="3"/>
  <c r="F1774" i="3" a="1"/>
  <c r="F1774" i="3" s="1"/>
  <c r="T1774" i="3" s="1"/>
  <c r="J1774" i="3"/>
  <c r="V1774" i="3"/>
  <c r="I1774" i="3" a="1"/>
  <c r="I1774" i="3" s="1"/>
  <c r="R1773" i="3"/>
  <c r="U1773" i="3"/>
  <c r="P1773" i="3" a="1"/>
  <c r="P1773" i="3" s="1"/>
  <c r="U1774" i="3" l="1"/>
  <c r="Q1774" i="3"/>
  <c r="N1774" i="3"/>
  <c r="P1775" i="3" a="1"/>
  <c r="P1775" i="3" s="1"/>
  <c r="O1775" i="3"/>
  <c r="G1775" i="3" a="1"/>
  <c r="G1775" i="3" s="1"/>
  <c r="H1775" i="3"/>
  <c r="C1775" i="3"/>
  <c r="W1775" i="3"/>
  <c r="J1775" i="3"/>
  <c r="V1775" i="3"/>
  <c r="E1775" i="3"/>
  <c r="S1775" i="3"/>
  <c r="B1776" i="3"/>
  <c r="F1775" i="3" a="1"/>
  <c r="F1775" i="3" s="1"/>
  <c r="U1775" i="3" s="1"/>
  <c r="D1775" i="3"/>
  <c r="X1775" i="3"/>
  <c r="I1775" i="3" a="1"/>
  <c r="I1775" i="3" s="1"/>
  <c r="T1775" i="3"/>
  <c r="Q1775" i="3"/>
  <c r="N1775" i="3"/>
  <c r="P1774" i="3" a="1"/>
  <c r="P1774" i="3" s="1"/>
  <c r="O1776" i="3" l="1"/>
  <c r="S1776" i="3"/>
  <c r="D1776" i="3"/>
  <c r="F1776" i="3" a="1"/>
  <c r="F1776" i="3" s="1"/>
  <c r="P1776" i="3" s="1" a="1"/>
  <c r="P1776" i="3" s="1"/>
  <c r="W1776" i="3"/>
  <c r="G1776" i="3" a="1"/>
  <c r="G1776" i="3" s="1"/>
  <c r="V1776" i="3"/>
  <c r="E1776" i="3"/>
  <c r="X1776" i="3"/>
  <c r="J1776" i="3"/>
  <c r="B1777" i="3"/>
  <c r="I1776" i="3" a="1"/>
  <c r="I1776" i="3" s="1"/>
  <c r="C1776" i="3"/>
  <c r="H1776" i="3"/>
  <c r="R1775" i="3"/>
  <c r="O1777" i="3" l="1"/>
  <c r="E1777" i="3"/>
  <c r="H1777" i="3"/>
  <c r="C1777" i="3"/>
  <c r="F1777" i="3" a="1"/>
  <c r="F1777" i="3" s="1"/>
  <c r="P1777" i="3" s="1" a="1"/>
  <c r="P1777" i="3" s="1"/>
  <c r="G1777" i="3" a="1"/>
  <c r="G1777" i="3" s="1"/>
  <c r="X1777" i="3"/>
  <c r="V1777" i="3"/>
  <c r="J1777" i="3"/>
  <c r="S1777" i="3"/>
  <c r="I1777" i="3" a="1"/>
  <c r="I1777" i="3" s="1"/>
  <c r="B1778" i="3"/>
  <c r="R1777" i="3" s="1"/>
  <c r="D1777" i="3"/>
  <c r="W1777" i="3"/>
  <c r="N1776" i="3"/>
  <c r="T1776" i="3"/>
  <c r="U1776" i="3"/>
  <c r="R1776" i="3"/>
  <c r="Q1776" i="3"/>
  <c r="U1777" i="3" l="1"/>
  <c r="Q1777" i="3"/>
  <c r="N1777" i="3"/>
  <c r="O1778" i="3"/>
  <c r="X1778" i="3"/>
  <c r="S1778" i="3"/>
  <c r="I1778" i="3" a="1"/>
  <c r="I1778" i="3" s="1"/>
  <c r="V1778" i="3"/>
  <c r="F1778" i="3" a="1"/>
  <c r="F1778" i="3" s="1"/>
  <c r="U1778" i="3" s="1"/>
  <c r="G1778" i="3" a="1"/>
  <c r="G1778" i="3" s="1"/>
  <c r="W1778" i="3"/>
  <c r="D1778" i="3"/>
  <c r="J1778" i="3"/>
  <c r="E1778" i="3"/>
  <c r="C1778" i="3"/>
  <c r="B1779" i="3"/>
  <c r="R1778" i="3" s="1"/>
  <c r="H1778" i="3"/>
  <c r="T1777" i="3"/>
  <c r="N1778" i="3" l="1"/>
  <c r="T1778" i="3"/>
  <c r="P1778" i="3" a="1"/>
  <c r="P1778" i="3" s="1"/>
  <c r="Q1778" i="3"/>
  <c r="O1779" i="3"/>
  <c r="R1779" i="3"/>
  <c r="G1779" i="3" a="1"/>
  <c r="G1779" i="3" s="1"/>
  <c r="W1779" i="3"/>
  <c r="D1779" i="3"/>
  <c r="X1779" i="3"/>
  <c r="V1779" i="3"/>
  <c r="C1779" i="3"/>
  <c r="J1779" i="3"/>
  <c r="B1780" i="3"/>
  <c r="I1779" i="3" a="1"/>
  <c r="I1779" i="3" s="1"/>
  <c r="E1779" i="3"/>
  <c r="H1779" i="3"/>
  <c r="S1779" i="3"/>
  <c r="F1779" i="3" a="1"/>
  <c r="F1779" i="3" s="1"/>
  <c r="U1779" i="3" s="1"/>
  <c r="N1779" i="3" l="1"/>
  <c r="P1779" i="3" a="1"/>
  <c r="P1779" i="3" s="1"/>
  <c r="T1779" i="3"/>
  <c r="Q1779" i="3"/>
  <c r="P1780" i="3" a="1"/>
  <c r="P1780" i="3" s="1"/>
  <c r="O1780" i="3"/>
  <c r="S1780" i="3"/>
  <c r="G1780" i="3" a="1"/>
  <c r="G1780" i="3" s="1"/>
  <c r="F1780" i="3" a="1"/>
  <c r="F1780" i="3" s="1"/>
  <c r="N1780" i="3" s="1"/>
  <c r="I1780" i="3" a="1"/>
  <c r="I1780" i="3" s="1"/>
  <c r="E1780" i="3"/>
  <c r="C1780" i="3"/>
  <c r="B1781" i="3"/>
  <c r="X1780" i="3"/>
  <c r="D1780" i="3"/>
  <c r="W1780" i="3"/>
  <c r="H1780" i="3"/>
  <c r="J1780" i="3"/>
  <c r="V1780" i="3"/>
  <c r="T1780" i="3"/>
  <c r="Q1780" i="3"/>
  <c r="U1780" i="3"/>
  <c r="O1781" i="3" l="1"/>
  <c r="X1781" i="3"/>
  <c r="V1781" i="3"/>
  <c r="I1781" i="3" a="1"/>
  <c r="I1781" i="3" s="1"/>
  <c r="W1781" i="3"/>
  <c r="G1781" i="3" a="1"/>
  <c r="G1781" i="3" s="1"/>
  <c r="F1781" i="3" a="1"/>
  <c r="F1781" i="3" s="1"/>
  <c r="P1781" i="3" s="1" a="1"/>
  <c r="P1781" i="3" s="1"/>
  <c r="D1781" i="3"/>
  <c r="J1781" i="3"/>
  <c r="T1781" i="3"/>
  <c r="H1781" i="3"/>
  <c r="S1781" i="3"/>
  <c r="C1781" i="3"/>
  <c r="B1782" i="3"/>
  <c r="R1781" i="3" s="1"/>
  <c r="E1781" i="3"/>
  <c r="Q1781" i="3"/>
  <c r="N1781" i="3"/>
  <c r="U1781" i="3"/>
  <c r="R1780" i="3"/>
  <c r="O1782" i="3" l="1"/>
  <c r="R1782" i="3"/>
  <c r="W1782" i="3"/>
  <c r="U1782" i="3"/>
  <c r="C1782" i="3"/>
  <c r="B1783" i="3"/>
  <c r="F1782" i="3" a="1"/>
  <c r="F1782" i="3" s="1"/>
  <c r="P1782" i="3" s="1" a="1"/>
  <c r="P1782" i="3" s="1"/>
  <c r="X1782" i="3"/>
  <c r="E1782" i="3"/>
  <c r="T1782" i="3"/>
  <c r="H1782" i="3"/>
  <c r="Q1782" i="3"/>
  <c r="G1782" i="3" a="1"/>
  <c r="G1782" i="3" s="1"/>
  <c r="S1782" i="3"/>
  <c r="N1782" i="3"/>
  <c r="D1782" i="3"/>
  <c r="V1782" i="3"/>
  <c r="I1782" i="3" a="1"/>
  <c r="I1782" i="3" s="1"/>
  <c r="J1782" i="3"/>
  <c r="O1783" i="3" l="1"/>
  <c r="J1783" i="3"/>
  <c r="V1783" i="3"/>
  <c r="S1783" i="3"/>
  <c r="I1783" i="3" a="1"/>
  <c r="I1783" i="3" s="1"/>
  <c r="E1783" i="3"/>
  <c r="X1783" i="3"/>
  <c r="B1784" i="3"/>
  <c r="R1783" i="3" s="1"/>
  <c r="F1783" i="3" a="1"/>
  <c r="F1783" i="3" s="1"/>
  <c r="P1783" i="3" s="1" a="1"/>
  <c r="P1783" i="3" s="1"/>
  <c r="H1783" i="3"/>
  <c r="G1783" i="3" a="1"/>
  <c r="G1783" i="3" s="1"/>
  <c r="D1783" i="3"/>
  <c r="W1783" i="3"/>
  <c r="C1783" i="3"/>
  <c r="T1783" i="3"/>
  <c r="Q1783" i="3"/>
  <c r="U1783" i="3"/>
  <c r="N1783" i="3" l="1"/>
  <c r="O1784" i="3"/>
  <c r="D1784" i="3"/>
  <c r="J1784" i="3"/>
  <c r="W1784" i="3"/>
  <c r="G1784" i="3" a="1"/>
  <c r="G1784" i="3" s="1"/>
  <c r="X1784" i="3"/>
  <c r="F1784" i="3" a="1"/>
  <c r="F1784" i="3" s="1"/>
  <c r="T1784" i="3" s="1"/>
  <c r="I1784" i="3" a="1"/>
  <c r="I1784" i="3" s="1"/>
  <c r="C1784" i="3"/>
  <c r="B1785" i="3"/>
  <c r="E1784" i="3"/>
  <c r="H1784" i="3"/>
  <c r="V1784" i="3"/>
  <c r="S1784" i="3"/>
  <c r="U1784" i="3"/>
  <c r="Q1784" i="3"/>
  <c r="N1784" i="3"/>
  <c r="O1785" i="3" l="1"/>
  <c r="D1785" i="3"/>
  <c r="E1785" i="3"/>
  <c r="B1786" i="3"/>
  <c r="H1785" i="3"/>
  <c r="G1785" i="3" a="1"/>
  <c r="G1785" i="3" s="1"/>
  <c r="X1785" i="3"/>
  <c r="I1785" i="3" a="1"/>
  <c r="I1785" i="3" s="1"/>
  <c r="V1785" i="3"/>
  <c r="J1785" i="3"/>
  <c r="W1785" i="3"/>
  <c r="C1785" i="3"/>
  <c r="F1785" i="3" a="1"/>
  <c r="F1785" i="3" s="1"/>
  <c r="U1785" i="3" s="1"/>
  <c r="S1785" i="3"/>
  <c r="Q1785" i="3"/>
  <c r="N1785" i="3"/>
  <c r="T1785" i="3"/>
  <c r="R1784" i="3"/>
  <c r="P1784" i="3" a="1"/>
  <c r="P1784" i="3" s="1"/>
  <c r="O1786" i="3" l="1"/>
  <c r="R1786" i="3"/>
  <c r="D1786" i="3"/>
  <c r="X1786" i="3"/>
  <c r="J1786" i="3"/>
  <c r="E1786" i="3"/>
  <c r="B1787" i="3"/>
  <c r="S1786" i="3"/>
  <c r="I1786" i="3" a="1"/>
  <c r="I1786" i="3" s="1"/>
  <c r="H1786" i="3"/>
  <c r="V1786" i="3"/>
  <c r="W1786" i="3"/>
  <c r="F1786" i="3" a="1"/>
  <c r="F1786" i="3" s="1"/>
  <c r="Q1786" i="3" s="1"/>
  <c r="C1786" i="3"/>
  <c r="G1786" i="3" a="1"/>
  <c r="G1786" i="3" s="1"/>
  <c r="R1785" i="3"/>
  <c r="P1785" i="3" a="1"/>
  <c r="P1785" i="3" s="1"/>
  <c r="T1786" i="3" l="1"/>
  <c r="U1786" i="3"/>
  <c r="N1786" i="3"/>
  <c r="O1787" i="3"/>
  <c r="R1787" i="3"/>
  <c r="F1787" i="3" a="1"/>
  <c r="F1787" i="3" s="1"/>
  <c r="T1787" i="3" s="1"/>
  <c r="J1787" i="3"/>
  <c r="B1788" i="3"/>
  <c r="E1787" i="3"/>
  <c r="D1787" i="3"/>
  <c r="C1787" i="3"/>
  <c r="H1787" i="3"/>
  <c r="V1787" i="3"/>
  <c r="G1787" i="3" a="1"/>
  <c r="G1787" i="3" s="1"/>
  <c r="X1787" i="3"/>
  <c r="W1787" i="3"/>
  <c r="I1787" i="3" a="1"/>
  <c r="I1787" i="3" s="1"/>
  <c r="S1787" i="3"/>
  <c r="P1786" i="3" a="1"/>
  <c r="P1786" i="3" s="1"/>
  <c r="N1787" i="3" l="1"/>
  <c r="Q1787" i="3"/>
  <c r="P1787" i="3" a="1"/>
  <c r="P1787" i="3" s="1"/>
  <c r="U1787" i="3"/>
  <c r="P1788" i="3" a="1"/>
  <c r="P1788" i="3" s="1"/>
  <c r="O1788" i="3"/>
  <c r="R1788" i="3"/>
  <c r="C1788" i="3"/>
  <c r="F1788" i="3" a="1"/>
  <c r="F1788" i="3" s="1"/>
  <c r="U1788" i="3" s="1"/>
  <c r="V1788" i="3"/>
  <c r="J1788" i="3"/>
  <c r="D1788" i="3"/>
  <c r="I1788" i="3" a="1"/>
  <c r="I1788" i="3" s="1"/>
  <c r="G1788" i="3" a="1"/>
  <c r="G1788" i="3" s="1"/>
  <c r="E1788" i="3"/>
  <c r="S1788" i="3"/>
  <c r="B1789" i="3"/>
  <c r="X1788" i="3"/>
  <c r="W1788" i="3"/>
  <c r="H1788" i="3"/>
  <c r="T1788" i="3"/>
  <c r="N1788" i="3"/>
  <c r="Q1788" i="3"/>
  <c r="O1789" i="3" l="1"/>
  <c r="H1789" i="3"/>
  <c r="E1789" i="3"/>
  <c r="V1789" i="3"/>
  <c r="D1789" i="3"/>
  <c r="F1789" i="3" a="1"/>
  <c r="F1789" i="3" s="1"/>
  <c r="N1789" i="3" s="1"/>
  <c r="J1789" i="3"/>
  <c r="S1789" i="3"/>
  <c r="G1789" i="3" a="1"/>
  <c r="G1789" i="3" s="1"/>
  <c r="C1789" i="3"/>
  <c r="W1789" i="3"/>
  <c r="B1790" i="3"/>
  <c r="X1789" i="3"/>
  <c r="I1789" i="3" a="1"/>
  <c r="I1789" i="3" s="1"/>
  <c r="O1790" i="3" l="1"/>
  <c r="C1790" i="3"/>
  <c r="J1790" i="3"/>
  <c r="D1790" i="3"/>
  <c r="W1790" i="3"/>
  <c r="X1790" i="3"/>
  <c r="H1790" i="3"/>
  <c r="B1791" i="3"/>
  <c r="V1790" i="3"/>
  <c r="I1790" i="3" a="1"/>
  <c r="I1790" i="3" s="1"/>
  <c r="G1790" i="3" a="1"/>
  <c r="G1790" i="3" s="1"/>
  <c r="E1790" i="3"/>
  <c r="F1790" i="3" a="1"/>
  <c r="F1790" i="3" s="1"/>
  <c r="T1790" i="3" s="1"/>
  <c r="S1790" i="3"/>
  <c r="Q1790" i="3"/>
  <c r="U1790" i="3"/>
  <c r="N1790" i="3"/>
  <c r="T1789" i="3"/>
  <c r="R1789" i="3"/>
  <c r="U1789" i="3"/>
  <c r="Q1789" i="3"/>
  <c r="P1789" i="3" a="1"/>
  <c r="P1789" i="3" s="1"/>
  <c r="O1791" i="3" l="1"/>
  <c r="W1791" i="3"/>
  <c r="C1791" i="3"/>
  <c r="X1791" i="3"/>
  <c r="S1791" i="3"/>
  <c r="G1791" i="3" a="1"/>
  <c r="G1791" i="3" s="1"/>
  <c r="H1791" i="3"/>
  <c r="B1792" i="3"/>
  <c r="I1791" i="3" a="1"/>
  <c r="I1791" i="3" s="1"/>
  <c r="J1791" i="3"/>
  <c r="V1791" i="3"/>
  <c r="E1791" i="3"/>
  <c r="F1791" i="3" a="1"/>
  <c r="F1791" i="3" s="1"/>
  <c r="U1791" i="3" s="1"/>
  <c r="D1791" i="3"/>
  <c r="R1790" i="3"/>
  <c r="P1790" i="3" a="1"/>
  <c r="P1790" i="3" s="1"/>
  <c r="O1792" i="3" l="1"/>
  <c r="B1793" i="3"/>
  <c r="V1792" i="3"/>
  <c r="C1792" i="3"/>
  <c r="J1792" i="3"/>
  <c r="E1792" i="3"/>
  <c r="D1792" i="3"/>
  <c r="S1792" i="3"/>
  <c r="X1792" i="3"/>
  <c r="H1792" i="3"/>
  <c r="W1792" i="3"/>
  <c r="I1792" i="3" a="1"/>
  <c r="I1792" i="3" s="1"/>
  <c r="F1792" i="3" a="1"/>
  <c r="F1792" i="3" s="1"/>
  <c r="U1792" i="3" s="1"/>
  <c r="G1792" i="3" a="1"/>
  <c r="G1792" i="3" s="1"/>
  <c r="N1791" i="3"/>
  <c r="Q1791" i="3"/>
  <c r="R1791" i="3"/>
  <c r="T1791" i="3"/>
  <c r="P1791" i="3" a="1"/>
  <c r="P1791" i="3" s="1"/>
  <c r="Q1792" i="3" l="1"/>
  <c r="O1793" i="3"/>
  <c r="X1793" i="3"/>
  <c r="F1793" i="3" a="1"/>
  <c r="F1793" i="3" s="1"/>
  <c r="P1793" i="3" s="1" a="1"/>
  <c r="P1793" i="3" s="1"/>
  <c r="N1793" i="3"/>
  <c r="C1793" i="3"/>
  <c r="G1793" i="3" a="1"/>
  <c r="G1793" i="3" s="1"/>
  <c r="H1793" i="3"/>
  <c r="I1793" i="3" a="1"/>
  <c r="I1793" i="3" s="1"/>
  <c r="E1793" i="3"/>
  <c r="J1793" i="3"/>
  <c r="B1794" i="3"/>
  <c r="R1793" i="3" s="1"/>
  <c r="D1793" i="3"/>
  <c r="W1793" i="3"/>
  <c r="V1793" i="3"/>
  <c r="S1793" i="3"/>
  <c r="N1792" i="3"/>
  <c r="R1792" i="3"/>
  <c r="T1792" i="3"/>
  <c r="P1792" i="3" a="1"/>
  <c r="P1792" i="3" s="1"/>
  <c r="T1793" i="3" l="1"/>
  <c r="Q1793" i="3"/>
  <c r="U1793" i="3"/>
  <c r="P1794" i="3" a="1"/>
  <c r="P1794" i="3" s="1"/>
  <c r="O1794" i="3"/>
  <c r="G1794" i="3" a="1"/>
  <c r="G1794" i="3" s="1"/>
  <c r="H1794" i="3"/>
  <c r="J1794" i="3"/>
  <c r="F1794" i="3" a="1"/>
  <c r="F1794" i="3" s="1"/>
  <c r="Q1794" i="3" s="1"/>
  <c r="C1794" i="3"/>
  <c r="B1795" i="3"/>
  <c r="R1794" i="3" s="1"/>
  <c r="E1794" i="3"/>
  <c r="S1794" i="3"/>
  <c r="D1794" i="3"/>
  <c r="X1794" i="3"/>
  <c r="I1794" i="3" a="1"/>
  <c r="I1794" i="3" s="1"/>
  <c r="W1794" i="3"/>
  <c r="V1794" i="3"/>
  <c r="N1794" i="3"/>
  <c r="U1794" i="3"/>
  <c r="T1794" i="3"/>
  <c r="O1795" i="3" l="1"/>
  <c r="W1795" i="3"/>
  <c r="X1795" i="3"/>
  <c r="H1795" i="3"/>
  <c r="D1795" i="3"/>
  <c r="E1795" i="3"/>
  <c r="V1795" i="3"/>
  <c r="C1795" i="3"/>
  <c r="J1795" i="3"/>
  <c r="B1796" i="3"/>
  <c r="R1795" i="3" s="1"/>
  <c r="S1795" i="3"/>
  <c r="I1795" i="3" a="1"/>
  <c r="I1795" i="3" s="1"/>
  <c r="G1795" i="3" a="1"/>
  <c r="G1795" i="3" s="1"/>
  <c r="F1795" i="3" a="1"/>
  <c r="F1795" i="3" s="1"/>
  <c r="T1795" i="3" s="1"/>
  <c r="N1795" i="3"/>
  <c r="U1795" i="3"/>
  <c r="Q1795" i="3"/>
  <c r="O1796" i="3" l="1"/>
  <c r="D1796" i="3"/>
  <c r="F1796" i="3" a="1"/>
  <c r="F1796" i="3" s="1"/>
  <c r="U1796" i="3" s="1"/>
  <c r="X1796" i="3"/>
  <c r="J1796" i="3"/>
  <c r="W1796" i="3"/>
  <c r="E1796" i="3"/>
  <c r="S1796" i="3"/>
  <c r="I1796" i="3" a="1"/>
  <c r="I1796" i="3" s="1"/>
  <c r="C1796" i="3"/>
  <c r="H1796" i="3"/>
  <c r="G1796" i="3" a="1"/>
  <c r="G1796" i="3" s="1"/>
  <c r="B1797" i="3"/>
  <c r="R1796" i="3" s="1"/>
  <c r="V1796" i="3"/>
  <c r="P1795" i="3" a="1"/>
  <c r="P1795" i="3" s="1"/>
  <c r="T1796" i="3" l="1"/>
  <c r="Q1796" i="3"/>
  <c r="N1796" i="3"/>
  <c r="O1797" i="3"/>
  <c r="F1797" i="3" a="1"/>
  <c r="F1797" i="3" s="1"/>
  <c r="U1797" i="3" s="1"/>
  <c r="B1798" i="3"/>
  <c r="W1797" i="3"/>
  <c r="I1797" i="3" a="1"/>
  <c r="I1797" i="3" s="1"/>
  <c r="C1797" i="3"/>
  <c r="J1797" i="3"/>
  <c r="H1797" i="3"/>
  <c r="S1797" i="3"/>
  <c r="X1797" i="3"/>
  <c r="E1797" i="3"/>
  <c r="G1797" i="3" a="1"/>
  <c r="G1797" i="3" s="1"/>
  <c r="D1797" i="3"/>
  <c r="V1797" i="3"/>
  <c r="T1797" i="3"/>
  <c r="P1796" i="3" a="1"/>
  <c r="P1796" i="3" s="1"/>
  <c r="O1798" i="3" l="1"/>
  <c r="G1798" i="3" a="1"/>
  <c r="G1798" i="3" s="1"/>
  <c r="W1798" i="3"/>
  <c r="C1798" i="3"/>
  <c r="I1798" i="3" a="1"/>
  <c r="I1798" i="3" s="1"/>
  <c r="H1798" i="3"/>
  <c r="E1798" i="3"/>
  <c r="S1798" i="3"/>
  <c r="B1799" i="3"/>
  <c r="D1798" i="3"/>
  <c r="X1798" i="3"/>
  <c r="J1798" i="3"/>
  <c r="V1798" i="3"/>
  <c r="F1798" i="3" a="1"/>
  <c r="F1798" i="3" s="1"/>
  <c r="N1798" i="3" s="1"/>
  <c r="T1798" i="3"/>
  <c r="Q1798" i="3"/>
  <c r="R1797" i="3"/>
  <c r="P1797" i="3" a="1"/>
  <c r="P1797" i="3" s="1"/>
  <c r="N1797" i="3"/>
  <c r="Q1797" i="3"/>
  <c r="O1799" i="3" l="1"/>
  <c r="E1799" i="3"/>
  <c r="W1799" i="3"/>
  <c r="C1799" i="3"/>
  <c r="D1799" i="3"/>
  <c r="B1800" i="3"/>
  <c r="R1799" i="3" s="1"/>
  <c r="X1799" i="3"/>
  <c r="F1799" i="3" a="1"/>
  <c r="F1799" i="3" s="1"/>
  <c r="U1799" i="3" s="1"/>
  <c r="S1799" i="3"/>
  <c r="I1799" i="3" a="1"/>
  <c r="I1799" i="3" s="1"/>
  <c r="J1799" i="3"/>
  <c r="G1799" i="3" a="1"/>
  <c r="G1799" i="3" s="1"/>
  <c r="H1799" i="3"/>
  <c r="V1799" i="3"/>
  <c r="U1798" i="3"/>
  <c r="R1798" i="3"/>
  <c r="P1798" i="3" a="1"/>
  <c r="P1798" i="3" s="1"/>
  <c r="T1799" i="3" l="1"/>
  <c r="Q1799" i="3"/>
  <c r="N1799" i="3"/>
  <c r="P1800" i="3" a="1"/>
  <c r="P1800" i="3" s="1"/>
  <c r="O1800" i="3"/>
  <c r="D1800" i="3"/>
  <c r="H1800" i="3"/>
  <c r="F1800" i="3" a="1"/>
  <c r="F1800" i="3" s="1"/>
  <c r="T1800" i="3" s="1"/>
  <c r="V1800" i="3"/>
  <c r="X1800" i="3"/>
  <c r="W1800" i="3"/>
  <c r="I1800" i="3" a="1"/>
  <c r="I1800" i="3" s="1"/>
  <c r="C1800" i="3"/>
  <c r="G1800" i="3" a="1"/>
  <c r="G1800" i="3" s="1"/>
  <c r="S1800" i="3"/>
  <c r="B1801" i="3"/>
  <c r="R1800" i="3" s="1"/>
  <c r="E1800" i="3"/>
  <c r="J1800" i="3"/>
  <c r="N1800" i="3"/>
  <c r="U1800" i="3"/>
  <c r="Q1800" i="3"/>
  <c r="P1799" i="3" a="1"/>
  <c r="P1799" i="3" s="1"/>
  <c r="O1801" i="3" l="1"/>
  <c r="X1801" i="3"/>
  <c r="I1801" i="3" a="1"/>
  <c r="I1801" i="3" s="1"/>
  <c r="H1801" i="3"/>
  <c r="C1801" i="3"/>
  <c r="G1801" i="3" a="1"/>
  <c r="G1801" i="3" s="1"/>
  <c r="B1802" i="3"/>
  <c r="E1801" i="3"/>
  <c r="F1801" i="3" a="1"/>
  <c r="F1801" i="3" s="1"/>
  <c r="N1801" i="3" s="1"/>
  <c r="S1801" i="3"/>
  <c r="W1801" i="3"/>
  <c r="J1801" i="3"/>
  <c r="D1801" i="3"/>
  <c r="V1801" i="3"/>
  <c r="T1801" i="3"/>
  <c r="O1802" i="3" l="1"/>
  <c r="V1802" i="3"/>
  <c r="S1802" i="3"/>
  <c r="F1802" i="3" a="1"/>
  <c r="F1802" i="3" s="1"/>
  <c r="T1802" i="3" s="1"/>
  <c r="X1802" i="3"/>
  <c r="I1802" i="3" a="1"/>
  <c r="I1802" i="3" s="1"/>
  <c r="C1802" i="3"/>
  <c r="H1802" i="3"/>
  <c r="D1802" i="3"/>
  <c r="W1802" i="3"/>
  <c r="J1802" i="3"/>
  <c r="B1803" i="3"/>
  <c r="R1802" i="3" s="1"/>
  <c r="E1802" i="3"/>
  <c r="G1802" i="3" a="1"/>
  <c r="G1802" i="3" s="1"/>
  <c r="R1801" i="3"/>
  <c r="Q1801" i="3"/>
  <c r="U1801" i="3"/>
  <c r="P1801" i="3" a="1"/>
  <c r="P1801" i="3" s="1"/>
  <c r="N1802" i="3" l="1"/>
  <c r="U1802" i="3"/>
  <c r="Q1802" i="3"/>
  <c r="P1802" i="3" a="1"/>
  <c r="P1802" i="3" s="1"/>
  <c r="O1803" i="3"/>
  <c r="P1803" i="3" a="1"/>
  <c r="P1803" i="3" s="1"/>
  <c r="W1803" i="3"/>
  <c r="I1803" i="3" a="1"/>
  <c r="I1803" i="3" s="1"/>
  <c r="D1803" i="3"/>
  <c r="G1803" i="3" a="1"/>
  <c r="G1803" i="3" s="1"/>
  <c r="S1803" i="3"/>
  <c r="C1803" i="3"/>
  <c r="J1803" i="3"/>
  <c r="B1804" i="3"/>
  <c r="V1803" i="3"/>
  <c r="F1803" i="3" a="1"/>
  <c r="F1803" i="3" s="1"/>
  <c r="T1803" i="3" s="1"/>
  <c r="Q1803" i="3"/>
  <c r="X1803" i="3"/>
  <c r="E1803" i="3"/>
  <c r="H1803" i="3"/>
  <c r="N1803" i="3"/>
  <c r="O1804" i="3" l="1"/>
  <c r="I1804" i="3" a="1"/>
  <c r="I1804" i="3" s="1"/>
  <c r="C1804" i="3"/>
  <c r="G1804" i="3" a="1"/>
  <c r="G1804" i="3" s="1"/>
  <c r="V1804" i="3"/>
  <c r="E1804" i="3"/>
  <c r="J1804" i="3"/>
  <c r="H1804" i="3"/>
  <c r="S1804" i="3"/>
  <c r="F1804" i="3" a="1"/>
  <c r="F1804" i="3" s="1"/>
  <c r="U1804" i="3" s="1"/>
  <c r="W1804" i="3"/>
  <c r="D1804" i="3"/>
  <c r="B1805" i="3"/>
  <c r="R1804" i="3" s="1"/>
  <c r="X1804" i="3"/>
  <c r="R1803" i="3"/>
  <c r="U1803" i="3"/>
  <c r="N1804" i="3" l="1"/>
  <c r="Q1804" i="3"/>
  <c r="T1804" i="3"/>
  <c r="O1805" i="3"/>
  <c r="R1805" i="3"/>
  <c r="I1805" i="3" a="1"/>
  <c r="I1805" i="3" s="1"/>
  <c r="E1805" i="3"/>
  <c r="D1805" i="3"/>
  <c r="J1805" i="3"/>
  <c r="X1805" i="3"/>
  <c r="W1805" i="3"/>
  <c r="U1805" i="3"/>
  <c r="H1805" i="3"/>
  <c r="G1805" i="3" a="1"/>
  <c r="G1805" i="3" s="1"/>
  <c r="V1805" i="3"/>
  <c r="F1805" i="3" a="1"/>
  <c r="F1805" i="3" s="1"/>
  <c r="T1805" i="3" s="1"/>
  <c r="B1806" i="3"/>
  <c r="C1805" i="3"/>
  <c r="S1805" i="3"/>
  <c r="N1805" i="3"/>
  <c r="Q1805" i="3"/>
  <c r="P1804" i="3" a="1"/>
  <c r="P1804" i="3" s="1"/>
  <c r="O1806" i="3" l="1"/>
  <c r="X1806" i="3"/>
  <c r="B1807" i="3"/>
  <c r="G1806" i="3" a="1"/>
  <c r="G1806" i="3" s="1"/>
  <c r="I1806" i="3" a="1"/>
  <c r="I1806" i="3" s="1"/>
  <c r="H1806" i="3"/>
  <c r="C1806" i="3"/>
  <c r="D1806" i="3"/>
  <c r="W1806" i="3"/>
  <c r="J1806" i="3"/>
  <c r="F1806" i="3" a="1"/>
  <c r="F1806" i="3" s="1"/>
  <c r="P1806" i="3" s="1" a="1"/>
  <c r="P1806" i="3" s="1"/>
  <c r="V1806" i="3"/>
  <c r="S1806" i="3"/>
  <c r="E1806" i="3"/>
  <c r="P1805" i="3" a="1"/>
  <c r="P1805" i="3" s="1"/>
  <c r="Q1806" i="3" l="1"/>
  <c r="N1806" i="3"/>
  <c r="O1807" i="3"/>
  <c r="D1807" i="3"/>
  <c r="X1807" i="3"/>
  <c r="C1807" i="3"/>
  <c r="V1807" i="3"/>
  <c r="W1807" i="3"/>
  <c r="F1807" i="3" a="1"/>
  <c r="F1807" i="3" s="1"/>
  <c r="T1807" i="3" s="1"/>
  <c r="G1807" i="3" a="1"/>
  <c r="G1807" i="3" s="1"/>
  <c r="B1808" i="3"/>
  <c r="R1807" i="3" s="1"/>
  <c r="S1807" i="3"/>
  <c r="I1807" i="3" a="1"/>
  <c r="I1807" i="3" s="1"/>
  <c r="H1807" i="3"/>
  <c r="J1807" i="3"/>
  <c r="E1807" i="3"/>
  <c r="R1806" i="3"/>
  <c r="U1806" i="3"/>
  <c r="T1806" i="3"/>
  <c r="Q1807" i="3" l="1"/>
  <c r="P1807" i="3" a="1"/>
  <c r="P1807" i="3" s="1"/>
  <c r="O1808" i="3"/>
  <c r="B1809" i="3"/>
  <c r="R1808" i="3" s="1"/>
  <c r="D1808" i="3"/>
  <c r="X1808" i="3"/>
  <c r="S1808" i="3"/>
  <c r="I1808" i="3" a="1"/>
  <c r="I1808" i="3" s="1"/>
  <c r="W1808" i="3"/>
  <c r="N1808" i="3"/>
  <c r="G1808" i="3" a="1"/>
  <c r="G1808" i="3" s="1"/>
  <c r="C1808" i="3"/>
  <c r="J1808" i="3"/>
  <c r="F1808" i="3" a="1"/>
  <c r="F1808" i="3" s="1"/>
  <c r="U1808" i="3" s="1"/>
  <c r="H1808" i="3"/>
  <c r="E1808" i="3"/>
  <c r="V1808" i="3"/>
  <c r="T1808" i="3"/>
  <c r="Q1808" i="3"/>
  <c r="N1807" i="3"/>
  <c r="U1807" i="3"/>
  <c r="O1809" i="3" l="1"/>
  <c r="J1809" i="3"/>
  <c r="C1809" i="3"/>
  <c r="E1809" i="3"/>
  <c r="F1809" i="3" a="1"/>
  <c r="F1809" i="3" s="1"/>
  <c r="U1809" i="3" s="1"/>
  <c r="W1809" i="3"/>
  <c r="H1809" i="3"/>
  <c r="V1809" i="3"/>
  <c r="S1809" i="3"/>
  <c r="X1809" i="3"/>
  <c r="B1810" i="3"/>
  <c r="R1809" i="3" s="1"/>
  <c r="G1809" i="3" a="1"/>
  <c r="G1809" i="3" s="1"/>
  <c r="I1809" i="3" a="1"/>
  <c r="I1809" i="3" s="1"/>
  <c r="D1809" i="3"/>
  <c r="P1808" i="3" a="1"/>
  <c r="P1808" i="3" s="1"/>
  <c r="Q1809" i="3" l="1"/>
  <c r="N1809" i="3"/>
  <c r="T1809" i="3"/>
  <c r="O1810" i="3"/>
  <c r="I1810" i="3" a="1"/>
  <c r="I1810" i="3" s="1"/>
  <c r="C1810" i="3"/>
  <c r="S1810" i="3"/>
  <c r="H1810" i="3"/>
  <c r="J1810" i="3"/>
  <c r="V1810" i="3"/>
  <c r="B1811" i="3"/>
  <c r="R1810" i="3" s="1"/>
  <c r="F1810" i="3" a="1"/>
  <c r="F1810" i="3" s="1"/>
  <c r="U1810" i="3" s="1"/>
  <c r="X1810" i="3"/>
  <c r="D1810" i="3"/>
  <c r="W1810" i="3"/>
  <c r="E1810" i="3"/>
  <c r="G1810" i="3" a="1"/>
  <c r="G1810" i="3" s="1"/>
  <c r="P1809" i="3" a="1"/>
  <c r="P1809" i="3" s="1"/>
  <c r="N1810" i="3" l="1"/>
  <c r="T1810" i="3"/>
  <c r="Q1810" i="3"/>
  <c r="P1810" i="3" a="1"/>
  <c r="P1810" i="3" s="1"/>
  <c r="O1811" i="3"/>
  <c r="R1811" i="3"/>
  <c r="D1811" i="3"/>
  <c r="H1811" i="3"/>
  <c r="B1812" i="3"/>
  <c r="S1811" i="3"/>
  <c r="X1811" i="3"/>
  <c r="F1811" i="3" a="1"/>
  <c r="F1811" i="3" s="1"/>
  <c r="U1811" i="3" s="1"/>
  <c r="I1811" i="3" a="1"/>
  <c r="I1811" i="3" s="1"/>
  <c r="G1811" i="3" a="1"/>
  <c r="G1811" i="3" s="1"/>
  <c r="W1811" i="3"/>
  <c r="C1811" i="3"/>
  <c r="J1811" i="3"/>
  <c r="V1811" i="3"/>
  <c r="E1811" i="3"/>
  <c r="T1811" i="3" l="1"/>
  <c r="P1811" i="3" a="1"/>
  <c r="P1811" i="3" s="1"/>
  <c r="Q1811" i="3"/>
  <c r="O1812" i="3"/>
  <c r="H1812" i="3"/>
  <c r="S1812" i="3"/>
  <c r="F1812" i="3" a="1"/>
  <c r="F1812" i="3" s="1"/>
  <c r="P1812" i="3" s="1" a="1"/>
  <c r="P1812" i="3" s="1"/>
  <c r="G1812" i="3" a="1"/>
  <c r="G1812" i="3" s="1"/>
  <c r="J1812" i="3"/>
  <c r="D1812" i="3"/>
  <c r="B1813" i="3"/>
  <c r="R1812" i="3" s="1"/>
  <c r="E1812" i="3"/>
  <c r="X1812" i="3"/>
  <c r="I1812" i="3" a="1"/>
  <c r="I1812" i="3" s="1"/>
  <c r="V1812" i="3"/>
  <c r="C1812" i="3"/>
  <c r="W1812" i="3"/>
  <c r="U1812" i="3"/>
  <c r="T1812" i="3"/>
  <c r="Q1812" i="3"/>
  <c r="N1811" i="3"/>
  <c r="N1812" i="3" l="1"/>
  <c r="O1813" i="3"/>
  <c r="F1813" i="3" a="1"/>
  <c r="F1813" i="3" s="1"/>
  <c r="Q1813" i="3" s="1"/>
  <c r="D1813" i="3"/>
  <c r="X1813" i="3"/>
  <c r="B1814" i="3"/>
  <c r="R1813" i="3" s="1"/>
  <c r="C1813" i="3"/>
  <c r="I1813" i="3" a="1"/>
  <c r="I1813" i="3" s="1"/>
  <c r="W1813" i="3"/>
  <c r="S1813" i="3"/>
  <c r="E1813" i="3"/>
  <c r="V1813" i="3"/>
  <c r="J1813" i="3"/>
  <c r="H1813" i="3"/>
  <c r="G1813" i="3" a="1"/>
  <c r="G1813" i="3" s="1"/>
  <c r="U1813" i="3" l="1"/>
  <c r="N1813" i="3"/>
  <c r="P1813" i="3" a="1"/>
  <c r="P1813" i="3" s="1"/>
  <c r="T1813" i="3"/>
  <c r="O1814" i="3"/>
  <c r="W1814" i="3"/>
  <c r="H1814" i="3"/>
  <c r="I1814" i="3" a="1"/>
  <c r="I1814" i="3" s="1"/>
  <c r="F1814" i="3" a="1"/>
  <c r="F1814" i="3" s="1"/>
  <c r="Q1814" i="3" s="1"/>
  <c r="D1814" i="3"/>
  <c r="B1815" i="3"/>
  <c r="V1814" i="3"/>
  <c r="X1814" i="3"/>
  <c r="E1814" i="3"/>
  <c r="C1814" i="3"/>
  <c r="G1814" i="3" a="1"/>
  <c r="G1814" i="3" s="1"/>
  <c r="S1814" i="3"/>
  <c r="J1814" i="3"/>
  <c r="O1815" i="3" l="1"/>
  <c r="S1815" i="3"/>
  <c r="W1815" i="3"/>
  <c r="H1815" i="3"/>
  <c r="F1815" i="3" a="1"/>
  <c r="F1815" i="3" s="1"/>
  <c r="T1815" i="3" s="1"/>
  <c r="J1815" i="3"/>
  <c r="B1816" i="3"/>
  <c r="R1815" i="3" s="1"/>
  <c r="D1815" i="3"/>
  <c r="C1815" i="3"/>
  <c r="X1815" i="3"/>
  <c r="V1815" i="3"/>
  <c r="G1815" i="3" a="1"/>
  <c r="G1815" i="3" s="1"/>
  <c r="I1815" i="3" a="1"/>
  <c r="I1815" i="3" s="1"/>
  <c r="E1815" i="3"/>
  <c r="R1814" i="3"/>
  <c r="U1814" i="3"/>
  <c r="N1814" i="3"/>
  <c r="P1814" i="3" a="1"/>
  <c r="P1814" i="3" s="1"/>
  <c r="T1814" i="3"/>
  <c r="Q1815" i="3" l="1"/>
  <c r="U1815" i="3"/>
  <c r="N1815" i="3"/>
  <c r="O1816" i="3"/>
  <c r="R1816" i="3"/>
  <c r="C1816" i="3"/>
  <c r="W1816" i="3"/>
  <c r="J1816" i="3"/>
  <c r="H1816" i="3"/>
  <c r="V1816" i="3"/>
  <c r="D1816" i="3"/>
  <c r="E1816" i="3"/>
  <c r="F1816" i="3" a="1"/>
  <c r="F1816" i="3" s="1"/>
  <c r="N1816" i="3" s="1"/>
  <c r="B1817" i="3"/>
  <c r="G1816" i="3" a="1"/>
  <c r="G1816" i="3" s="1"/>
  <c r="X1816" i="3"/>
  <c r="S1816" i="3"/>
  <c r="I1816" i="3" a="1"/>
  <c r="I1816" i="3" s="1"/>
  <c r="P1815" i="3" a="1"/>
  <c r="P1815" i="3" s="1"/>
  <c r="P1816" i="3" l="1" a="1"/>
  <c r="P1816" i="3" s="1"/>
  <c r="Q1816" i="3"/>
  <c r="U1816" i="3"/>
  <c r="T1816" i="3"/>
  <c r="P1817" i="3" a="1"/>
  <c r="P1817" i="3" s="1"/>
  <c r="O1817" i="3"/>
  <c r="V1817" i="3"/>
  <c r="F1817" i="3" a="1"/>
  <c r="F1817" i="3" s="1"/>
  <c r="U1817" i="3" s="1"/>
  <c r="T1817" i="3"/>
  <c r="Q1817" i="3"/>
  <c r="H1817" i="3"/>
  <c r="G1817" i="3" a="1"/>
  <c r="G1817" i="3" s="1"/>
  <c r="J1817" i="3"/>
  <c r="X1817" i="3"/>
  <c r="D1817" i="3"/>
  <c r="I1817" i="3" a="1"/>
  <c r="I1817" i="3" s="1"/>
  <c r="E1817" i="3"/>
  <c r="C1817" i="3"/>
  <c r="W1817" i="3"/>
  <c r="B1818" i="3"/>
  <c r="R1817" i="3" s="1"/>
  <c r="S1817" i="3"/>
  <c r="N1817" i="3" l="1"/>
  <c r="O1818" i="3"/>
  <c r="B1819" i="3"/>
  <c r="R1818" i="3" s="1"/>
  <c r="E1818" i="3"/>
  <c r="J1818" i="3"/>
  <c r="S1818" i="3"/>
  <c r="H1818" i="3"/>
  <c r="X1818" i="3"/>
  <c r="I1818" i="3" a="1"/>
  <c r="I1818" i="3" s="1"/>
  <c r="G1818" i="3" a="1"/>
  <c r="G1818" i="3" s="1"/>
  <c r="F1818" i="3" a="1"/>
  <c r="F1818" i="3" s="1"/>
  <c r="U1818" i="3" s="1"/>
  <c r="W1818" i="3"/>
  <c r="V1818" i="3"/>
  <c r="D1818" i="3"/>
  <c r="C1818" i="3"/>
  <c r="N1818" i="3" l="1"/>
  <c r="T1818" i="3"/>
  <c r="Q1818" i="3"/>
  <c r="P1818" i="3" a="1"/>
  <c r="P1818" i="3" s="1"/>
  <c r="O1819" i="3"/>
  <c r="E1819" i="3"/>
  <c r="G1819" i="3" a="1"/>
  <c r="G1819" i="3" s="1"/>
  <c r="I1819" i="3" a="1"/>
  <c r="I1819" i="3" s="1"/>
  <c r="B1820" i="3"/>
  <c r="R1819" i="3" s="1"/>
  <c r="C1819" i="3"/>
  <c r="S1819" i="3"/>
  <c r="F1819" i="3" a="1"/>
  <c r="F1819" i="3" s="1"/>
  <c r="U1819" i="3" s="1"/>
  <c r="D1819" i="3"/>
  <c r="X1819" i="3"/>
  <c r="H1819" i="3"/>
  <c r="W1819" i="3"/>
  <c r="V1819" i="3"/>
  <c r="J1819" i="3"/>
  <c r="O1820" i="3" l="1"/>
  <c r="X1820" i="3"/>
  <c r="V1820" i="3"/>
  <c r="I1820" i="3" a="1"/>
  <c r="I1820" i="3" s="1"/>
  <c r="F1820" i="3" a="1"/>
  <c r="F1820" i="3" s="1"/>
  <c r="N1820" i="3" s="1"/>
  <c r="D1820" i="3"/>
  <c r="G1820" i="3" a="1"/>
  <c r="G1820" i="3" s="1"/>
  <c r="C1820" i="3"/>
  <c r="S1820" i="3"/>
  <c r="W1820" i="3"/>
  <c r="J1820" i="3"/>
  <c r="E1820" i="3"/>
  <c r="H1820" i="3"/>
  <c r="B1821" i="3"/>
  <c r="R1820" i="3" s="1"/>
  <c r="Q1819" i="3"/>
  <c r="N1819" i="3"/>
  <c r="P1819" i="3" a="1"/>
  <c r="P1819" i="3" s="1"/>
  <c r="T1819" i="3"/>
  <c r="U1820" i="3" l="1"/>
  <c r="T1820" i="3"/>
  <c r="Q1820" i="3"/>
  <c r="O1821" i="3"/>
  <c r="R1821" i="3"/>
  <c r="W1821" i="3"/>
  <c r="E1821" i="3"/>
  <c r="H1821" i="3"/>
  <c r="D1821" i="3"/>
  <c r="V1821" i="3"/>
  <c r="X1821" i="3"/>
  <c r="J1821" i="3"/>
  <c r="S1821" i="3"/>
  <c r="B1822" i="3"/>
  <c r="G1821" i="3" a="1"/>
  <c r="G1821" i="3" s="1"/>
  <c r="I1821" i="3" a="1"/>
  <c r="I1821" i="3" s="1"/>
  <c r="C1821" i="3"/>
  <c r="F1821" i="3" a="1"/>
  <c r="F1821" i="3" s="1"/>
  <c r="T1821" i="3" s="1"/>
  <c r="P1820" i="3" a="1"/>
  <c r="P1820" i="3" s="1"/>
  <c r="U1821" i="3" l="1"/>
  <c r="P1821" i="3" a="1"/>
  <c r="P1821" i="3" s="1"/>
  <c r="Q1821" i="3"/>
  <c r="N1821" i="3"/>
  <c r="O1822" i="3"/>
  <c r="R1822" i="3"/>
  <c r="B1823" i="3"/>
  <c r="E1822" i="3"/>
  <c r="C1822" i="3"/>
  <c r="G1822" i="3" a="1"/>
  <c r="G1822" i="3" s="1"/>
  <c r="X1822" i="3"/>
  <c r="T1822" i="3"/>
  <c r="I1822" i="3" a="1"/>
  <c r="I1822" i="3" s="1"/>
  <c r="H1822" i="3"/>
  <c r="W1822" i="3"/>
  <c r="S1822" i="3"/>
  <c r="V1822" i="3"/>
  <c r="F1822" i="3" a="1"/>
  <c r="F1822" i="3" s="1"/>
  <c r="Q1822" i="3" s="1"/>
  <c r="U1822" i="3"/>
  <c r="J1822" i="3"/>
  <c r="D1822" i="3"/>
  <c r="N1822" i="3" l="1"/>
  <c r="P1822" i="3" a="1"/>
  <c r="P1822" i="3" s="1"/>
  <c r="O1823" i="3"/>
  <c r="B1824" i="3"/>
  <c r="V1823" i="3"/>
  <c r="C1823" i="3"/>
  <c r="W1823" i="3"/>
  <c r="I1823" i="3" a="1"/>
  <c r="I1823" i="3" s="1"/>
  <c r="S1823" i="3"/>
  <c r="F1823" i="3" a="1"/>
  <c r="F1823" i="3" s="1"/>
  <c r="T1823" i="3" s="1"/>
  <c r="J1823" i="3"/>
  <c r="E1823" i="3"/>
  <c r="H1823" i="3"/>
  <c r="X1823" i="3"/>
  <c r="G1823" i="3" a="1"/>
  <c r="G1823" i="3" s="1"/>
  <c r="D1823" i="3"/>
  <c r="Q1823" i="3"/>
  <c r="U1823" i="3"/>
  <c r="N1823" i="3"/>
  <c r="O1824" i="3" l="1"/>
  <c r="X1824" i="3"/>
  <c r="S1824" i="3"/>
  <c r="I1824" i="3" a="1"/>
  <c r="I1824" i="3" s="1"/>
  <c r="F1824" i="3" a="1"/>
  <c r="F1824" i="3" s="1"/>
  <c r="T1824" i="3" s="1"/>
  <c r="V1824" i="3"/>
  <c r="C1824" i="3"/>
  <c r="J1824" i="3"/>
  <c r="W1824" i="3"/>
  <c r="E1824" i="3"/>
  <c r="G1824" i="3" a="1"/>
  <c r="G1824" i="3" s="1"/>
  <c r="B1825" i="3"/>
  <c r="D1824" i="3"/>
  <c r="H1824" i="3"/>
  <c r="R1823" i="3"/>
  <c r="P1823" i="3" a="1"/>
  <c r="P1823" i="3" s="1"/>
  <c r="Q1824" i="3" l="1"/>
  <c r="N1824" i="3"/>
  <c r="O1825" i="3"/>
  <c r="I1825" i="3" a="1"/>
  <c r="I1825" i="3" s="1"/>
  <c r="W1825" i="3"/>
  <c r="S1825" i="3"/>
  <c r="G1825" i="3" a="1"/>
  <c r="G1825" i="3" s="1"/>
  <c r="E1825" i="3"/>
  <c r="X1825" i="3"/>
  <c r="D1825" i="3"/>
  <c r="B1826" i="3"/>
  <c r="R1825" i="3" s="1"/>
  <c r="V1825" i="3"/>
  <c r="C1825" i="3"/>
  <c r="J1825" i="3"/>
  <c r="H1825" i="3"/>
  <c r="F1825" i="3" a="1"/>
  <c r="F1825" i="3" s="1"/>
  <c r="U1825" i="3" s="1"/>
  <c r="R1824" i="3"/>
  <c r="U1824" i="3"/>
  <c r="P1824" i="3" a="1"/>
  <c r="P1824" i="3" s="1"/>
  <c r="Q1825" i="3" l="1"/>
  <c r="T1825" i="3"/>
  <c r="N1825" i="3"/>
  <c r="P1825" i="3" a="1"/>
  <c r="P1825" i="3" s="1"/>
  <c r="O1826" i="3"/>
  <c r="F1826" i="3" a="1"/>
  <c r="F1826" i="3" s="1"/>
  <c r="U1826" i="3" s="1"/>
  <c r="X1826" i="3"/>
  <c r="S1826" i="3"/>
  <c r="H1826" i="3"/>
  <c r="V1826" i="3"/>
  <c r="E1826" i="3"/>
  <c r="J1826" i="3"/>
  <c r="I1826" i="3" a="1"/>
  <c r="I1826" i="3" s="1"/>
  <c r="D1826" i="3"/>
  <c r="C1826" i="3"/>
  <c r="G1826" i="3" a="1"/>
  <c r="G1826" i="3" s="1"/>
  <c r="B1827" i="3"/>
  <c r="R1826" i="3" s="1"/>
  <c r="W1826" i="3"/>
  <c r="T1826" i="3" l="1"/>
  <c r="P1826" i="3" a="1"/>
  <c r="P1826" i="3" s="1"/>
  <c r="O1827" i="3"/>
  <c r="W1827" i="3"/>
  <c r="E1827" i="3"/>
  <c r="F1827" i="3" a="1"/>
  <c r="F1827" i="3" s="1"/>
  <c r="U1827" i="3" s="1"/>
  <c r="H1827" i="3"/>
  <c r="J1827" i="3"/>
  <c r="G1827" i="3" a="1"/>
  <c r="G1827" i="3" s="1"/>
  <c r="V1827" i="3"/>
  <c r="B1828" i="3"/>
  <c r="R1827" i="3" s="1"/>
  <c r="C1827" i="3"/>
  <c r="D1827" i="3"/>
  <c r="X1827" i="3"/>
  <c r="I1827" i="3" a="1"/>
  <c r="I1827" i="3" s="1"/>
  <c r="S1827" i="3"/>
  <c r="N1827" i="3"/>
  <c r="Q1827" i="3"/>
  <c r="T1827" i="3"/>
  <c r="Q1826" i="3"/>
  <c r="N1826" i="3"/>
  <c r="P1827" i="3" l="1" a="1"/>
  <c r="P1827" i="3" s="1"/>
  <c r="O1828" i="3"/>
  <c r="X1828" i="3"/>
  <c r="V1828" i="3"/>
  <c r="H1828" i="3"/>
  <c r="B1829" i="3"/>
  <c r="R1828" i="3" s="1"/>
  <c r="I1828" i="3" a="1"/>
  <c r="I1828" i="3" s="1"/>
  <c r="F1828" i="3" a="1"/>
  <c r="F1828" i="3" s="1"/>
  <c r="N1828" i="3" s="1"/>
  <c r="C1828" i="3"/>
  <c r="S1828" i="3"/>
  <c r="W1828" i="3"/>
  <c r="J1828" i="3"/>
  <c r="G1828" i="3" a="1"/>
  <c r="G1828" i="3" s="1"/>
  <c r="D1828" i="3"/>
  <c r="E1828" i="3"/>
  <c r="T1828" i="3"/>
  <c r="Q1828" i="3"/>
  <c r="U1828" i="3"/>
  <c r="P1828" i="3" l="1" a="1"/>
  <c r="P1828" i="3" s="1"/>
  <c r="O1829" i="3"/>
  <c r="V1829" i="3"/>
  <c r="B1830" i="3"/>
  <c r="G1829" i="3" a="1"/>
  <c r="G1829" i="3" s="1"/>
  <c r="S1829" i="3"/>
  <c r="W1829" i="3"/>
  <c r="H1829" i="3"/>
  <c r="J1829" i="3"/>
  <c r="X1829" i="3"/>
  <c r="F1829" i="3" a="1"/>
  <c r="F1829" i="3" s="1"/>
  <c r="Q1829" i="3" s="1"/>
  <c r="I1829" i="3" a="1"/>
  <c r="I1829" i="3" s="1"/>
  <c r="E1829" i="3"/>
  <c r="D1829" i="3"/>
  <c r="C1829" i="3"/>
  <c r="O1830" i="3" l="1"/>
  <c r="D1830" i="3"/>
  <c r="I1830" i="3" a="1"/>
  <c r="I1830" i="3" s="1"/>
  <c r="F1830" i="3" a="1"/>
  <c r="F1830" i="3" s="1"/>
  <c r="T1830" i="3" s="1"/>
  <c r="C1830" i="3"/>
  <c r="E1830" i="3"/>
  <c r="V1830" i="3"/>
  <c r="B1831" i="3"/>
  <c r="X1830" i="3"/>
  <c r="J1830" i="3"/>
  <c r="G1830" i="3" a="1"/>
  <c r="G1830" i="3" s="1"/>
  <c r="S1830" i="3"/>
  <c r="W1830" i="3"/>
  <c r="H1830" i="3"/>
  <c r="R1829" i="3"/>
  <c r="T1829" i="3"/>
  <c r="U1829" i="3"/>
  <c r="N1829" i="3"/>
  <c r="P1829" i="3" a="1"/>
  <c r="P1829" i="3" s="1"/>
  <c r="O1831" i="3" l="1"/>
  <c r="B1832" i="3"/>
  <c r="I1831" i="3" a="1"/>
  <c r="I1831" i="3" s="1"/>
  <c r="V1831" i="3"/>
  <c r="N1831" i="3"/>
  <c r="H1831" i="3"/>
  <c r="J1831" i="3"/>
  <c r="E1831" i="3"/>
  <c r="D1831" i="3"/>
  <c r="C1831" i="3"/>
  <c r="S1831" i="3"/>
  <c r="W1831" i="3"/>
  <c r="F1831" i="3" a="1"/>
  <c r="F1831" i="3" s="1"/>
  <c r="T1831" i="3" s="1"/>
  <c r="G1831" i="3" a="1"/>
  <c r="G1831" i="3" s="1"/>
  <c r="X1831" i="3"/>
  <c r="Q1831" i="3"/>
  <c r="U1831" i="3"/>
  <c r="R1830" i="3"/>
  <c r="U1830" i="3"/>
  <c r="Q1830" i="3"/>
  <c r="N1830" i="3"/>
  <c r="P1830" i="3" a="1"/>
  <c r="P1830" i="3" s="1"/>
  <c r="O1832" i="3" l="1"/>
  <c r="C1832" i="3"/>
  <c r="W1832" i="3"/>
  <c r="J1832" i="3"/>
  <c r="E1832" i="3"/>
  <c r="H1832" i="3"/>
  <c r="X1832" i="3"/>
  <c r="I1832" i="3" a="1"/>
  <c r="I1832" i="3" s="1"/>
  <c r="V1832" i="3"/>
  <c r="Q1832" i="3"/>
  <c r="D1832" i="3"/>
  <c r="B1833" i="3"/>
  <c r="G1832" i="3" a="1"/>
  <c r="G1832" i="3" s="1"/>
  <c r="S1832" i="3"/>
  <c r="F1832" i="3" a="1"/>
  <c r="F1832" i="3" s="1"/>
  <c r="U1832" i="3" s="1"/>
  <c r="R1831" i="3"/>
  <c r="P1831" i="3" a="1"/>
  <c r="P1831" i="3" s="1"/>
  <c r="O1833" i="3" l="1"/>
  <c r="I1833" i="3" a="1"/>
  <c r="I1833" i="3" s="1"/>
  <c r="D1833" i="3"/>
  <c r="C1833" i="3"/>
  <c r="J1833" i="3"/>
  <c r="W1833" i="3"/>
  <c r="H1833" i="3"/>
  <c r="E1833" i="3"/>
  <c r="S1833" i="3"/>
  <c r="F1833" i="3" a="1"/>
  <c r="F1833" i="3" s="1"/>
  <c r="U1833" i="3" s="1"/>
  <c r="V1833" i="3"/>
  <c r="X1833" i="3"/>
  <c r="G1833" i="3" a="1"/>
  <c r="G1833" i="3" s="1"/>
  <c r="R1832" i="3"/>
  <c r="T1832" i="3"/>
  <c r="N1832" i="3"/>
  <c r="P1832" i="3" a="1"/>
  <c r="P1832" i="3" s="1"/>
  <c r="N1833" i="3" l="1"/>
  <c r="R1833" i="3"/>
  <c r="Q1833" i="3"/>
  <c r="T1833" i="3"/>
  <c r="P1833" i="3" a="1"/>
  <c r="P183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<sst xmlns="http://schemas.openxmlformats.org/spreadsheetml/2006/main" count="463" uniqueCount="198">
  <si>
    <t>Terms &amp; Conditions</t>
  </si>
  <si>
    <t>Transaction Information</t>
  </si>
  <si>
    <t xml:space="preserve">As-Of </t>
  </si>
  <si>
    <t>Interest Amount</t>
  </si>
  <si>
    <t>Amount</t>
  </si>
  <si>
    <t>CUSIP</t>
  </si>
  <si>
    <t>3130AJNE5</t>
  </si>
  <si>
    <t>Acquisistion</t>
  </si>
  <si>
    <t>MaturityDate</t>
  </si>
  <si>
    <t>TradeDate</t>
  </si>
  <si>
    <t xml:space="preserve">Beginning  Interest </t>
  </si>
  <si>
    <t>FirstCoupon</t>
  </si>
  <si>
    <t>SettlementDate</t>
  </si>
  <si>
    <t>Purchased Interest</t>
  </si>
  <si>
    <t>ParAmt</t>
  </si>
  <si>
    <t>Purchased Interest Adjustment</t>
  </si>
  <si>
    <t>Price</t>
  </si>
  <si>
    <t>DayCount</t>
  </si>
  <si>
    <t>Accrued Interest</t>
  </si>
  <si>
    <t>Include margin</t>
  </si>
  <si>
    <t>Business Convention</t>
  </si>
  <si>
    <t>Disposition</t>
  </si>
  <si>
    <t>Accrued Interest Adjustment</t>
  </si>
  <si>
    <t>Holiday Calendar</t>
  </si>
  <si>
    <t xml:space="preserve">Sold Interest </t>
  </si>
  <si>
    <t>Averaging Method</t>
  </si>
  <si>
    <t>[No Simple Compounded]</t>
  </si>
  <si>
    <t>Sold Interest Adjustment</t>
  </si>
  <si>
    <t>Called Interest</t>
  </si>
  <si>
    <t>Advance/Arrears</t>
  </si>
  <si>
    <t>Arrears</t>
  </si>
  <si>
    <t>[Advance/Arrears]</t>
  </si>
  <si>
    <t>Called Interest Adjustment</t>
  </si>
  <si>
    <t>Lock-in days</t>
  </si>
  <si>
    <t>Averaging Convention</t>
  </si>
  <si>
    <t>Following Unadjusted</t>
  </si>
  <si>
    <t>Maturity</t>
  </si>
  <si>
    <t>WAR</t>
  </si>
  <si>
    <t>End Interest Balance</t>
  </si>
  <si>
    <t>Index</t>
  </si>
  <si>
    <t>PayFrequency</t>
  </si>
  <si>
    <t>Lookback</t>
  </si>
  <si>
    <t>Delay</t>
  </si>
  <si>
    <t>Concession</t>
  </si>
  <si>
    <t>Date</t>
  </si>
  <si>
    <t>30-day Average SOFR</t>
  </si>
  <si>
    <t>90-day Average SOFR</t>
  </si>
  <si>
    <t>180-day Average SOFR</t>
  </si>
  <si>
    <t>SOFR Index</t>
  </si>
  <si>
    <t>Business?</t>
  </si>
  <si>
    <t>Day's weight</t>
  </si>
  <si>
    <t>Beginning</t>
  </si>
  <si>
    <t>End</t>
  </si>
  <si>
    <t>Par</t>
  </si>
  <si>
    <t>Interest accrual basis</t>
  </si>
  <si>
    <t>Lookback Date (+ Lock-in)</t>
  </si>
  <si>
    <t>Nominal Rate</t>
  </si>
  <si>
    <t>Nominal Rate + Margin</t>
  </si>
  <si>
    <t>Daily accrual</t>
  </si>
  <si>
    <t>Accrual periods</t>
  </si>
  <si>
    <t xml:space="preserve">New Years Day  </t>
  </si>
  <si>
    <t>Martin Luther King Jr. Day</t>
  </si>
  <si>
    <t xml:space="preserve">Washingtons Birthday   </t>
  </si>
  <si>
    <t xml:space="preserve">Good Friday   </t>
  </si>
  <si>
    <t xml:space="preserve">Memorial Day   </t>
  </si>
  <si>
    <t xml:space="preserve">Independence Day   </t>
  </si>
  <si>
    <t xml:space="preserve">Labor Day   </t>
  </si>
  <si>
    <t>Columbus Day</t>
  </si>
  <si>
    <t xml:space="preserve">Thanksgiving Day   </t>
  </si>
  <si>
    <t xml:space="preserve">Christmas Day   </t>
  </si>
  <si>
    <t xml:space="preserve">Independence Day Observed  </t>
  </si>
  <si>
    <t xml:space="preserve">Christmas Day Observed  </t>
  </si>
  <si>
    <t xml:space="preserve">New Years Day Observed </t>
  </si>
  <si>
    <t>Holiday Schedule</t>
  </si>
  <si>
    <t>From:</t>
  </si>
  <si>
    <t>To:</t>
  </si>
  <si>
    <t>(Index array row)</t>
  </si>
  <si>
    <t>Margin Basis Points.</t>
  </si>
  <si>
    <t>Notes</t>
  </si>
  <si>
    <t>Lookback Convention</t>
  </si>
  <si>
    <t>Lock-in Convention</t>
  </si>
  <si>
    <t>FED</t>
  </si>
  <si>
    <t>Next Payment</t>
  </si>
  <si>
    <t>Payment Date</t>
  </si>
  <si>
    <t>Modified Following</t>
  </si>
  <si>
    <t>Calendar Days</t>
  </si>
  <si>
    <t>Payment Amount</t>
  </si>
  <si>
    <t>Last Payment date</t>
  </si>
  <si>
    <t>Delay convention</t>
  </si>
  <si>
    <t>360 days</t>
  </si>
  <si>
    <t>Current Accrual Period</t>
  </si>
  <si>
    <t>Accrual Period for Next Payment</t>
  </si>
  <si>
    <t>Interest receivable</t>
  </si>
  <si>
    <t xml:space="preserve"> </t>
  </si>
  <si>
    <t>Interest Received Coupon Payment</t>
  </si>
  <si>
    <t>Issue</t>
  </si>
  <si>
    <t>Column</t>
  </si>
  <si>
    <t>Denom inator</t>
  </si>
  <si>
    <t>Daily accrual (w/o Margin)</t>
  </si>
  <si>
    <t>Effective</t>
  </si>
  <si>
    <t>Factor</t>
  </si>
  <si>
    <t>Face</t>
  </si>
  <si>
    <t>Settlement</t>
  </si>
  <si>
    <t>Disposed Face</t>
  </si>
  <si>
    <t>Disposed Interest</t>
  </si>
  <si>
    <t>.</t>
  </si>
  <si>
    <t>Y</t>
  </si>
  <si>
    <t>SOFR Rate , Percent, Daily, Not Seasonally Adjusted</t>
  </si>
  <si>
    <t>CouponRate</t>
  </si>
  <si>
    <t>Single Index Floater Structure</t>
  </si>
  <si>
    <t>Quarterly</t>
  </si>
  <si>
    <t>Act/360</t>
  </si>
  <si>
    <t>Annualized Compounded Rate</t>
  </si>
  <si>
    <t>No</t>
  </si>
  <si>
    <t>(unrounded)</t>
  </si>
  <si>
    <t>(rounded)</t>
  </si>
  <si>
    <t>(Row in Factor Array)</t>
  </si>
  <si>
    <t>https://apps.newyorkfed.org/markets/autorates/sofr</t>
  </si>
  <si>
    <t>Secured Overnight Financing Rate</t>
  </si>
  <si>
    <t>DATE</t>
  </si>
  <si>
    <t>RATE
(PERCENT)</t>
  </si>
  <si>
    <t>PERCENTILES</t>
  </si>
  <si>
    <t/>
  </si>
  <si>
    <t>VOLUME (US$BILLIONS)</t>
  </si>
  <si>
    <t>1ST
(PERCENT)</t>
  </si>
  <si>
    <t>25TH
(PERCENT)</t>
  </si>
  <si>
    <t>75TH
(PERCENT)</t>
  </si>
  <si>
    <t>99TH
(PERCENT)</t>
  </si>
  <si>
    <t>2020-06-19</t>
  </si>
  <si>
    <t>0.09</t>
  </si>
  <si>
    <t>0.06</t>
  </si>
  <si>
    <t>0.12</t>
  </si>
  <si>
    <t>0.19</t>
  </si>
  <si>
    <t>963</t>
  </si>
  <si>
    <t>2020-06-18</t>
  </si>
  <si>
    <t>0.07</t>
  </si>
  <si>
    <t>1,046</t>
  </si>
  <si>
    <t>2020-06-17</t>
  </si>
  <si>
    <t>0.13</t>
  </si>
  <si>
    <t>1,012</t>
  </si>
  <si>
    <t>2020-06-16</t>
  </si>
  <si>
    <t>0.20</t>
  </si>
  <si>
    <t>986</t>
  </si>
  <si>
    <t>2020-06-15</t>
  </si>
  <si>
    <t>1,000</t>
  </si>
  <si>
    <t>2020-06-12</t>
  </si>
  <si>
    <t>0.08</t>
  </si>
  <si>
    <t>0.05</t>
  </si>
  <si>
    <t>969</t>
  </si>
  <si>
    <t>2020-06-11</t>
  </si>
  <si>
    <t>0.18</t>
  </si>
  <si>
    <t>1,009</t>
  </si>
  <si>
    <t>2020-06-10</t>
  </si>
  <si>
    <t>1,008</t>
  </si>
  <si>
    <t>2020-06-09</t>
  </si>
  <si>
    <t>1,034</t>
  </si>
  <si>
    <t>2020-06-08</t>
  </si>
  <si>
    <t>1,032</t>
  </si>
  <si>
    <t>2020-06-05</t>
  </si>
  <si>
    <t>1,021</t>
  </si>
  <si>
    <t>2020-06-04</t>
  </si>
  <si>
    <t>0.04</t>
  </si>
  <si>
    <t>1,067</t>
  </si>
  <si>
    <t>2020-06-03</t>
  </si>
  <si>
    <t>0.11</t>
  </si>
  <si>
    <t>1,024</t>
  </si>
  <si>
    <t>2020-06-02</t>
  </si>
  <si>
    <t>1,054</t>
  </si>
  <si>
    <t>2020-06-01</t>
  </si>
  <si>
    <t>1,104</t>
  </si>
  <si>
    <t>2020-05-29</t>
  </si>
  <si>
    <t>0.10</t>
  </si>
  <si>
    <t>1,061</t>
  </si>
  <si>
    <t>2020-05-28</t>
  </si>
  <si>
    <t>1,031</t>
  </si>
  <si>
    <t>2020-05-27</t>
  </si>
  <si>
    <t>0.03</t>
  </si>
  <si>
    <t>0.17</t>
  </si>
  <si>
    <t>1,069</t>
  </si>
  <si>
    <t>2020-05-26</t>
  </si>
  <si>
    <t>1,081</t>
  </si>
  <si>
    <t>2020-05-22</t>
  </si>
  <si>
    <t>0.16</t>
  </si>
  <si>
    <t>1,085</t>
  </si>
  <si>
    <t>2020-05-21</t>
  </si>
  <si>
    <t>0.02</t>
  </si>
  <si>
    <t>0.01</t>
  </si>
  <si>
    <t>1,117</t>
  </si>
  <si>
    <t>2020-05-20</t>
  </si>
  <si>
    <t>0.00</t>
  </si>
  <si>
    <t>1,103</t>
  </si>
  <si>
    <t>2020-05-19</t>
  </si>
  <si>
    <t>1,127</t>
  </si>
  <si>
    <t>2020-05-18</t>
  </si>
  <si>
    <t>1,130</t>
  </si>
  <si>
    <t>2020-05-15</t>
  </si>
  <si>
    <t>r Revised
1 Rate was calculated with reduced volume
2 Rate was calculated using survey data
3 Because of insufficient current data, the published rate is a republication of the prior day's rate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</si>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</sst>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yyyy\-mm\-dd"/>
    <numFmt numFmtId="165" formatCode="#,##0.000000"/>
    <numFmt numFmtId="167" formatCode="yyyy\-mm\-dd;@"/>
    <numFmt numFmtId="169" formatCode="0.00000"/>
    <numFmt numFmtId="170" formatCode="0.000000%"/>
    <numFmt numFmtId="171" formatCode="0.00000000%"/>
    <numFmt numFmtId="172" formatCode="#,##0.0000"/>
    <numFmt numFmtId="173" formatCode="0.0000000000"/>
    <numFmt numFmtId="174" formatCode="[$-F800]dddd\,\ mmmm\ dd\,\ yyyy"/>
    <numFmt numFmtId="176" formatCode="0.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b/>
      <sz val="11"/>
      <name val="Times New Roman"/>
      <family val="1"/>
    </font>
    <font>
      <sz val="11"/>
      <name val="Calibri"/>
      <family val="2"/>
    </font>
    <font>
      <sz val="11"/>
      <name val="Times New Roman"/>
      <family val="1"/>
    </font>
    <font>
      <b/>
      <sz val="10"/>
      <name val="Calibri"/>
      <family val="2"/>
    </font>
    <font>
      <sz val="10"/>
      <name val="Calibri"/>
      <family val="2"/>
    </font>
    <font>
      <i/>
      <sz val="11"/>
      <color theme="0" tint="-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1"/>
      <name val="Times New Roman"/>
      <family val="1"/>
    </font>
    <font>
      <b/>
      <u/>
      <sz val="11"/>
      <name val="Calibri"/>
      <family val="2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name val="Times New Roman"/>
      <family val="1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13" fillId="0" borderId="12">
      <alignment horizontal="left"/>
    </xf>
    <xf numFmtId="0" fontId="9" fillId="0" borderId="13">
      <alignment horizontal="center" vertical="center"/>
    </xf>
    <xf numFmtId="0" fontId="20" fillId="0" borderId="0" applyNumberFormat="0" applyFill="0" applyBorder="0" applyAlignment="0" applyProtection="0"/>
  </cellStyleXfs>
  <cellXfs count="97">
    <xf numFmtId="0" fontId="0" fillId="0" borderId="0" xfId="0"/>
    <xf numFmtId="0" fontId="2" fillId="0" borderId="0" xfId="0" applyFont="1"/>
    <xf numFmtId="0" fontId="1" fillId="0" borderId="0" xfId="1"/>
    <xf numFmtId="0" fontId="1" fillId="0" borderId="0" xfId="1" applyAlignment="1">
      <alignment horizontal="center"/>
    </xf>
    <xf numFmtId="0" fontId="0" fillId="2" borderId="0" xfId="0" applyFill="1"/>
    <xf numFmtId="164" fontId="0" fillId="3" borderId="0" xfId="0" applyNumberFormat="1" applyFill="1" applyAlignment="1">
      <alignment horizontal="center"/>
    </xf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1" fillId="0" borderId="0" xfId="1" applyNumberFormat="1"/>
    <xf numFmtId="164" fontId="1" fillId="0" borderId="0" xfId="1" applyNumberFormat="1" applyAlignment="1">
      <alignment horizontal="center"/>
    </xf>
    <xf numFmtId="0" fontId="3" fillId="0" borderId="0" xfId="0" applyFont="1"/>
    <xf numFmtId="4" fontId="0" fillId="0" borderId="0" xfId="0" applyNumberFormat="1"/>
    <xf numFmtId="0" fontId="0" fillId="0" borderId="0" xfId="0" applyAlignment="1">
      <alignment horizontal="right"/>
    </xf>
    <xf numFmtId="4" fontId="0" fillId="3" borderId="0" xfId="0" applyNumberFormat="1" applyFill="1"/>
    <xf numFmtId="165" fontId="4" fillId="0" borderId="0" xfId="0" applyNumberFormat="1" applyFont="1"/>
    <xf numFmtId="0" fontId="0" fillId="0" borderId="0" xfId="0" applyAlignment="1">
      <alignment horizontal="left"/>
    </xf>
    <xf numFmtId="0" fontId="4" fillId="0" borderId="0" xfId="0" applyFont="1"/>
    <xf numFmtId="2" fontId="1" fillId="0" borderId="0" xfId="1" applyNumberFormat="1"/>
    <xf numFmtId="167" fontId="0" fillId="0" borderId="0" xfId="0" applyNumberFormat="1"/>
    <xf numFmtId="0" fontId="0" fillId="0" borderId="0" xfId="0" applyBorder="1"/>
    <xf numFmtId="167" fontId="0" fillId="3" borderId="0" xfId="0" applyNumberFormat="1" applyFill="1"/>
    <xf numFmtId="167" fontId="0" fillId="3" borderId="1" xfId="0" applyNumberForma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7" fillId="2" borderId="0" xfId="0" applyFont="1" applyFill="1"/>
    <xf numFmtId="0" fontId="8" fillId="2" borderId="0" xfId="0" applyFont="1" applyFill="1" applyAlignment="1">
      <alignment horizontal="right"/>
    </xf>
    <xf numFmtId="167" fontId="0" fillId="2" borderId="0" xfId="0" applyNumberFormat="1" applyFill="1" applyBorder="1"/>
    <xf numFmtId="167" fontId="0" fillId="2" borderId="0" xfId="0" applyNumberFormat="1" applyFill="1"/>
    <xf numFmtId="0" fontId="0" fillId="0" borderId="0" xfId="0" applyAlignment="1">
      <alignment horizontal="right"/>
    </xf>
    <xf numFmtId="0" fontId="9" fillId="0" borderId="0" xfId="0" applyFont="1"/>
    <xf numFmtId="14" fontId="9" fillId="0" borderId="0" xfId="0" applyNumberFormat="1" applyFont="1"/>
    <xf numFmtId="4" fontId="9" fillId="0" borderId="0" xfId="0" applyNumberFormat="1" applyFont="1"/>
    <xf numFmtId="165" fontId="9" fillId="0" borderId="0" xfId="0" applyNumberFormat="1" applyFont="1"/>
    <xf numFmtId="170" fontId="0" fillId="0" borderId="0" xfId="0" applyNumberFormat="1"/>
    <xf numFmtId="165" fontId="1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10" fillId="2" borderId="0" xfId="0" applyFont="1" applyFill="1"/>
    <xf numFmtId="171" fontId="0" fillId="0" borderId="0" xfId="0" applyNumberFormat="1" applyAlignment="1">
      <alignment horizontal="right"/>
    </xf>
    <xf numFmtId="0" fontId="9" fillId="0" borderId="0" xfId="0" applyFont="1" applyAlignment="1">
      <alignment wrapText="1"/>
    </xf>
    <xf numFmtId="1" fontId="12" fillId="0" borderId="0" xfId="0" applyNumberFormat="1" applyFont="1"/>
    <xf numFmtId="171" fontId="0" fillId="0" borderId="0" xfId="0" applyNumberFormat="1"/>
    <xf numFmtId="0" fontId="9" fillId="0" borderId="0" xfId="0" applyFont="1" applyAlignment="1">
      <alignment horizontal="right" wrapText="1"/>
    </xf>
    <xf numFmtId="14" fontId="9" fillId="0" borderId="0" xfId="0" applyNumberFormat="1" applyFont="1" applyAlignment="1">
      <alignment horizontal="right" wrapText="1"/>
    </xf>
    <xf numFmtId="4" fontId="9" fillId="0" borderId="0" xfId="0" applyNumberFormat="1" applyFont="1" applyAlignment="1">
      <alignment horizontal="right" wrapText="1"/>
    </xf>
    <xf numFmtId="14" fontId="11" fillId="0" borderId="0" xfId="0" applyNumberFormat="1" applyFont="1" applyAlignment="1">
      <alignment horizontal="right" wrapText="1"/>
    </xf>
    <xf numFmtId="165" fontId="9" fillId="0" borderId="0" xfId="0" applyNumberFormat="1" applyFont="1" applyAlignment="1">
      <alignment horizontal="right" wrapText="1"/>
    </xf>
    <xf numFmtId="172" fontId="0" fillId="0" borderId="0" xfId="0" applyNumberFormat="1"/>
    <xf numFmtId="173" fontId="0" fillId="3" borderId="8" xfId="0" applyNumberFormat="1" applyFill="1" applyBorder="1"/>
    <xf numFmtId="173" fontId="0" fillId="3" borderId="9" xfId="0" applyNumberFormat="1" applyFill="1" applyBorder="1"/>
    <xf numFmtId="167" fontId="0" fillId="3" borderId="11" xfId="0" applyNumberFormat="1" applyFill="1" applyBorder="1"/>
    <xf numFmtId="167" fontId="0" fillId="3" borderId="10" xfId="0" applyNumberFormat="1" applyFill="1" applyBorder="1"/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4" fontId="0" fillId="3" borderId="8" xfId="0" applyNumberFormat="1" applyFill="1" applyBorder="1"/>
    <xf numFmtId="4" fontId="0" fillId="3" borderId="9" xfId="0" applyNumberFormat="1" applyFill="1" applyBorder="1"/>
    <xf numFmtId="0" fontId="0" fillId="0" borderId="0" xfId="0" applyFont="1"/>
    <xf numFmtId="0" fontId="0" fillId="0" borderId="0" xfId="0" applyFont="1" applyAlignment="1">
      <alignment horizontal="right"/>
    </xf>
    <xf numFmtId="174" fontId="0" fillId="0" borderId="0" xfId="0" applyNumberFormat="1"/>
    <xf numFmtId="0" fontId="0" fillId="0" borderId="0" xfId="0" applyAlignment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15" fillId="0" borderId="0" xfId="0" applyFont="1"/>
    <xf numFmtId="4" fontId="15" fillId="0" borderId="0" xfId="0" applyNumberFormat="1" applyFont="1"/>
    <xf numFmtId="0" fontId="16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167" fontId="0" fillId="2" borderId="0" xfId="0" applyNumberFormat="1" applyFill="1" applyAlignment="1">
      <alignment horizontal="center"/>
    </xf>
    <xf numFmtId="164" fontId="17" fillId="3" borderId="0" xfId="1" applyNumberFormat="1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8" fillId="0" borderId="0" xfId="0" applyFont="1"/>
    <xf numFmtId="164" fontId="0" fillId="3" borderId="14" xfId="0" applyNumberFormat="1" applyFill="1" applyBorder="1"/>
    <xf numFmtId="169" fontId="6" fillId="3" borderId="14" xfId="0" applyNumberFormat="1" applyFont="1" applyFill="1" applyBorder="1" applyAlignment="1">
      <alignment horizontal="right" vertical="top" wrapText="1"/>
    </xf>
    <xf numFmtId="0" fontId="5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 wrapText="1"/>
    </xf>
    <xf numFmtId="167" fontId="0" fillId="2" borderId="11" xfId="0" applyNumberFormat="1" applyFill="1" applyBorder="1"/>
    <xf numFmtId="167" fontId="0" fillId="0" borderId="18" xfId="0" applyNumberFormat="1" applyBorder="1"/>
    <xf numFmtId="176" fontId="6" fillId="3" borderId="14" xfId="0" applyNumberFormat="1" applyFont="1" applyFill="1" applyBorder="1" applyAlignment="1">
      <alignment horizontal="right" vertical="top" wrapText="1"/>
    </xf>
    <xf numFmtId="3" fontId="19" fillId="0" borderId="0" xfId="0" applyNumberFormat="1" applyFont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20" fillId="0" borderId="0" xfId="4"/>
    <xf numFmtId="0" fontId="5" fillId="0" borderId="0" xfId="0" applyFont="1" applyAlignment="1">
      <alignment horizontal="center" wrapText="1"/>
    </xf>
    <xf numFmtId="0" fontId="0" fillId="0" borderId="0" xfId="0"/>
    <xf numFmtId="0" fontId="5" fillId="0" borderId="19" xfId="0" applyFont="1" applyBorder="1" applyAlignment="1">
      <alignment horizontal="center" wrapText="1"/>
    </xf>
    <xf numFmtId="0" fontId="5" fillId="0" borderId="19" xfId="0" applyFont="1" applyBorder="1" applyAlignment="1">
      <alignment horizontal="center" wrapText="1"/>
    </xf>
    <xf numFmtId="0" fontId="6" fillId="0" borderId="19" xfId="0" applyFont="1" applyBorder="1" applyAlignment="1">
      <alignment horizontal="left" vertical="top" wrapText="1"/>
    </xf>
    <xf numFmtId="0" fontId="6" fillId="0" borderId="19" xfId="0" applyFont="1" applyBorder="1" applyAlignment="1">
      <alignment horizontal="right" vertical="top" wrapText="1"/>
    </xf>
    <xf numFmtId="0" fontId="6" fillId="0" borderId="19" xfId="0" applyFont="1" applyBorder="1" applyAlignment="1">
      <alignment horizontal="left" vertical="top" wrapText="1"/>
    </xf>
  </cellXfs>
  <cellStyles count="5">
    <cellStyle name="Hyperlink" xfId="4" builtinId="8"/>
    <cellStyle name="Normal" xfId="0" builtinId="0"/>
    <cellStyle name="Normal 2" xfId="1" xr:uid="{88670E28-DD5A-4D3B-BF56-658697496948}"/>
    <cellStyle name="RedFont" xfId="2" xr:uid="{F553B3AC-9A46-4752-B46A-D8DFB3A70C27}"/>
    <cellStyle name="TableHeaderFont" xfId="3" xr:uid="{48A58A25-9657-4FA1-AF58-BDCCB6F10AEB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1</xdr:row>
      <xdr:rowOff>1</xdr:rowOff>
    </xdr:from>
    <xdr:to>
      <xdr:col>21</xdr:col>
      <xdr:colOff>173363</xdr:colOff>
      <xdr:row>16</xdr:row>
      <xdr:rowOff>95251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BCA6F2-4F38-42F3-B934-E09A90F65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27481" y="190501"/>
          <a:ext cx="6456052" cy="2956560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457201</xdr:colOff>
      <xdr:row>17</xdr:row>
      <xdr:rowOff>15241</xdr:rowOff>
    </xdr:from>
    <xdr:to>
      <xdr:col>21</xdr:col>
      <xdr:colOff>208618</xdr:colOff>
      <xdr:row>31</xdr:row>
      <xdr:rowOff>167641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001D468-440E-4D5C-90F3-FDEC678C9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90721" y="3253741"/>
          <a:ext cx="6498926" cy="2811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1</xdr:row>
      <xdr:rowOff>0</xdr:rowOff>
    </xdr:from>
    <xdr:to>
      <xdr:col>20</xdr:col>
      <xdr:colOff>455104</xdr:colOff>
      <xdr:row>36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AD7AA7-4264-415C-B32B-B02891846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199" y="190500"/>
          <a:ext cx="11427905" cy="6848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pps.newyorkfed.org/markets/autorates/sof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DF47-5580-40BD-B1BB-1A40EB4CAC9F}">
  <sheetPr codeName="Sheet1">
    <pageSetUpPr autoPageBreaks="0"/>
  </sheetPr>
  <dimension ref="A1:S31"/>
  <sheetViews>
    <sheetView zoomScale="120" zoomScaleNormal="120" workbookViewId="0">
      <pane ySplit="1" topLeftCell="A2" activePane="bottomLeft" state="frozen"/>
      <selection pane="bottomLeft" activeCell="A30" sqref="A30"/>
    </sheetView>
  </sheetViews>
  <sheetFormatPr defaultRowHeight="15" x14ac:dyDescent="0.25"/>
  <cols>
    <col min="1" max="1" width="23.5703125" customWidth="1"/>
    <col min="2" max="2" width="29.42578125" customWidth="1"/>
    <col min="3" max="3" width="46" customWidth="1"/>
    <col min="4" max="4" width="36.7109375" customWidth="1"/>
    <col min="5" max="6" width="16.85546875" customWidth="1"/>
    <col min="7" max="7" width="6.42578125" customWidth="1"/>
    <col min="8" max="8" width="21.85546875" customWidth="1"/>
    <col min="9" max="9" width="33.7109375" customWidth="1"/>
    <col min="10" max="10" width="13.85546875" customWidth="1"/>
    <col min="12" max="12" width="7" customWidth="1"/>
    <col min="13" max="13" width="21.140625" customWidth="1"/>
  </cols>
  <sheetData>
    <row r="1" spans="1:19" s="66" customFormat="1" x14ac:dyDescent="0.25">
      <c r="A1" s="62" t="s">
        <v>0</v>
      </c>
      <c r="B1" s="32" t="s">
        <v>109</v>
      </c>
      <c r="C1" s="62" t="s">
        <v>78</v>
      </c>
      <c r="D1" s="62"/>
      <c r="E1" s="62" t="s">
        <v>1</v>
      </c>
      <c r="F1" s="62"/>
      <c r="G1" s="62"/>
      <c r="H1" s="63" t="s">
        <v>2</v>
      </c>
      <c r="I1" s="64" t="s">
        <v>3</v>
      </c>
      <c r="J1" s="65" t="s">
        <v>4</v>
      </c>
    </row>
    <row r="2" spans="1:19" x14ac:dyDescent="0.25">
      <c r="A2" s="1" t="s">
        <v>5</v>
      </c>
      <c r="B2" s="61" t="s">
        <v>6</v>
      </c>
      <c r="E2" s="62" t="s">
        <v>7</v>
      </c>
      <c r="F2" s="2"/>
      <c r="G2" s="2"/>
      <c r="H2" s="3"/>
      <c r="I2" s="2"/>
      <c r="J2" s="2"/>
      <c r="K2" s="58"/>
      <c r="L2" s="58"/>
      <c r="M2" s="58"/>
      <c r="N2" s="58"/>
      <c r="O2" s="58"/>
      <c r="P2" s="58"/>
      <c r="Q2" s="58"/>
      <c r="R2" s="58"/>
      <c r="S2" s="58"/>
    </row>
    <row r="3" spans="1:19" x14ac:dyDescent="0.25">
      <c r="A3" s="1" t="s">
        <v>95</v>
      </c>
      <c r="B3" s="70">
        <v>43980</v>
      </c>
      <c r="C3" s="6" t="s">
        <v>93</v>
      </c>
      <c r="D3" s="6"/>
      <c r="E3" s="1" t="s">
        <v>9</v>
      </c>
      <c r="F3" s="7">
        <v>43999</v>
      </c>
      <c r="G3" s="8"/>
      <c r="I3" s="10" t="s">
        <v>10</v>
      </c>
      <c r="J3" s="11">
        <v>0</v>
      </c>
      <c r="K3" s="58"/>
      <c r="L3" s="58"/>
      <c r="M3" s="59"/>
      <c r="N3" s="59"/>
      <c r="O3" s="58" t="s">
        <v>93</v>
      </c>
      <c r="P3" s="58"/>
      <c r="Q3" s="58"/>
      <c r="R3" s="58"/>
      <c r="S3" s="58"/>
    </row>
    <row r="4" spans="1:19" x14ac:dyDescent="0.25">
      <c r="A4" s="1" t="s">
        <v>11</v>
      </c>
      <c r="B4" s="5">
        <v>44073</v>
      </c>
      <c r="C4" s="6"/>
      <c r="D4" s="6"/>
      <c r="E4" s="1" t="s">
        <v>12</v>
      </c>
      <c r="F4" s="9">
        <v>43999</v>
      </c>
      <c r="G4" s="8"/>
      <c r="H4" s="9">
        <v>43999</v>
      </c>
      <c r="I4" s="10" t="s">
        <v>13</v>
      </c>
      <c r="J4" s="11">
        <v>84722.22</v>
      </c>
      <c r="K4" s="58"/>
      <c r="L4" s="58"/>
      <c r="M4" s="58"/>
      <c r="N4" s="58"/>
      <c r="O4" s="58" t="s">
        <v>93</v>
      </c>
      <c r="P4" s="58"/>
      <c r="Q4" s="58"/>
      <c r="R4" s="58"/>
      <c r="S4" s="58"/>
    </row>
    <row r="5" spans="1:19" x14ac:dyDescent="0.25">
      <c r="A5" s="1" t="s">
        <v>8</v>
      </c>
      <c r="B5" s="5">
        <v>44165</v>
      </c>
      <c r="E5" s="1" t="s">
        <v>14</v>
      </c>
      <c r="F5" s="13">
        <v>1000000000</v>
      </c>
      <c r="G5" s="2"/>
      <c r="H5" s="3"/>
      <c r="I5" s="10" t="s">
        <v>15</v>
      </c>
      <c r="J5" s="11">
        <v>0</v>
      </c>
      <c r="K5" s="58"/>
      <c r="L5" s="58"/>
      <c r="M5" s="58"/>
      <c r="N5" s="58"/>
      <c r="O5" s="58" t="s">
        <v>93</v>
      </c>
      <c r="P5" s="58"/>
      <c r="Q5" s="58"/>
      <c r="R5" s="58"/>
      <c r="S5" s="58"/>
    </row>
    <row r="6" spans="1:19" x14ac:dyDescent="0.25">
      <c r="A6" s="16" t="s">
        <v>87</v>
      </c>
      <c r="B6" s="69" cm="1">
        <f t="array" aca="1" ref="B6" ca="1">ForwardDaysWithBusDayConv($B$5, $B$26, $B$27, $B$17, 'Holiday Schedule'!$B$3:$B$1002)</f>
        <v>44165</v>
      </c>
      <c r="E6" s="1" t="s">
        <v>16</v>
      </c>
      <c r="F6" s="14">
        <v>100</v>
      </c>
      <c r="G6" s="2"/>
      <c r="H6" s="3"/>
      <c r="I6" s="10" t="s">
        <v>94</v>
      </c>
      <c r="J6" s="11">
        <v>0</v>
      </c>
      <c r="K6" s="58"/>
      <c r="L6" s="58"/>
      <c r="M6" s="58"/>
      <c r="N6" s="58"/>
      <c r="O6" s="58"/>
      <c r="P6" s="58"/>
      <c r="Q6" s="58"/>
      <c r="R6" s="58"/>
      <c r="S6" s="58"/>
    </row>
    <row r="7" spans="1:19" x14ac:dyDescent="0.25">
      <c r="A7" s="1" t="s">
        <v>40</v>
      </c>
      <c r="B7" s="68" t="s">
        <v>110</v>
      </c>
      <c r="C7" s="27">
        <f>IF($B$7="Annual", 12, IF($B$7="Quarterly", 3, IF($B$7="Monthly", 1, IF($B$7="At Maturity", 0, 6))))</f>
        <v>3</v>
      </c>
      <c r="D7" s="27"/>
      <c r="E7" s="1"/>
      <c r="F7" s="14"/>
      <c r="G7" s="2"/>
      <c r="H7" s="3"/>
      <c r="I7" s="10"/>
      <c r="J7" s="11"/>
      <c r="K7" s="58"/>
      <c r="L7" s="58"/>
      <c r="M7" s="58"/>
      <c r="N7" s="58"/>
      <c r="O7" s="58"/>
      <c r="P7" s="58"/>
      <c r="Q7" s="58"/>
      <c r="R7" s="58"/>
      <c r="S7" s="58"/>
    </row>
    <row r="8" spans="1:19" x14ac:dyDescent="0.25">
      <c r="E8" s="2"/>
      <c r="F8" s="2"/>
      <c r="G8" s="2"/>
      <c r="H8" s="3"/>
      <c r="I8" s="10" t="s">
        <v>18</v>
      </c>
      <c r="J8" s="11">
        <v>30</v>
      </c>
      <c r="K8" s="58"/>
      <c r="L8" s="58"/>
      <c r="M8" s="58"/>
      <c r="N8" s="59"/>
      <c r="O8" s="58"/>
      <c r="P8" s="58"/>
      <c r="Q8" s="58"/>
      <c r="R8" s="58"/>
      <c r="S8" s="58"/>
    </row>
    <row r="9" spans="1:19" x14ac:dyDescent="0.25">
      <c r="A9" s="75" t="s">
        <v>108</v>
      </c>
      <c r="E9" s="62" t="s">
        <v>21</v>
      </c>
      <c r="F9" s="2"/>
      <c r="G9" s="2"/>
      <c r="H9" s="3"/>
      <c r="I9" s="10" t="s">
        <v>22</v>
      </c>
      <c r="J9" s="11">
        <v>0</v>
      </c>
      <c r="K9" s="58"/>
      <c r="L9" s="58"/>
      <c r="M9" s="58"/>
      <c r="N9" s="58"/>
      <c r="O9" s="58"/>
      <c r="P9" s="58"/>
      <c r="Q9" s="58"/>
      <c r="R9" s="58"/>
      <c r="S9" s="58"/>
    </row>
    <row r="10" spans="1:19" x14ac:dyDescent="0.25">
      <c r="A10" s="1" t="s">
        <v>39</v>
      </c>
      <c r="B10" s="67" t="s">
        <v>48</v>
      </c>
      <c r="C10" s="2" t="s">
        <v>107</v>
      </c>
      <c r="D10" s="2"/>
      <c r="E10" s="1" t="s">
        <v>9</v>
      </c>
      <c r="F10" s="7">
        <v>44039</v>
      </c>
      <c r="G10" s="2"/>
      <c r="H10" s="3"/>
      <c r="I10" s="10" t="s">
        <v>24</v>
      </c>
      <c r="J10" s="11">
        <v>0</v>
      </c>
      <c r="K10" s="58"/>
      <c r="L10" s="58"/>
      <c r="M10" s="58"/>
      <c r="N10" s="58"/>
      <c r="O10" s="58"/>
      <c r="P10" s="58"/>
      <c r="Q10" s="58"/>
      <c r="R10" s="58"/>
      <c r="S10" s="58"/>
    </row>
    <row r="11" spans="1:19" x14ac:dyDescent="0.25">
      <c r="A11" s="1" t="s">
        <v>77</v>
      </c>
      <c r="B11" s="74">
        <v>9</v>
      </c>
      <c r="E11" s="1"/>
      <c r="F11" s="7"/>
      <c r="G11" s="2"/>
      <c r="H11" s="3"/>
      <c r="I11" s="10"/>
      <c r="J11" s="11"/>
      <c r="K11" s="58"/>
      <c r="L11" s="58"/>
      <c r="M11" s="58"/>
      <c r="N11" s="58"/>
      <c r="O11" s="58"/>
      <c r="P11" s="58"/>
      <c r="Q11" s="58"/>
      <c r="R11" s="58"/>
      <c r="S11" s="58"/>
    </row>
    <row r="12" spans="1:19" x14ac:dyDescent="0.25">
      <c r="A12" s="1" t="s">
        <v>25</v>
      </c>
      <c r="B12" s="68" t="s">
        <v>113</v>
      </c>
      <c r="C12" t="s">
        <v>26</v>
      </c>
      <c r="E12" s="1" t="s">
        <v>12</v>
      </c>
      <c r="F12" s="9">
        <v>44046</v>
      </c>
      <c r="G12" s="2"/>
      <c r="H12" s="3"/>
      <c r="I12" s="10" t="s">
        <v>27</v>
      </c>
      <c r="J12" s="11">
        <v>0</v>
      </c>
      <c r="K12" s="58"/>
      <c r="L12" s="58"/>
      <c r="M12" s="58"/>
      <c r="N12" s="58"/>
      <c r="O12" s="58"/>
      <c r="P12" s="58"/>
      <c r="Q12" s="58"/>
      <c r="R12" s="58"/>
      <c r="S12" s="58"/>
    </row>
    <row r="13" spans="1:19" x14ac:dyDescent="0.25">
      <c r="A13" s="15" t="s">
        <v>19</v>
      </c>
      <c r="B13" s="67" t="s">
        <v>106</v>
      </c>
      <c r="E13" s="1" t="s">
        <v>14</v>
      </c>
      <c r="F13" s="11">
        <v>150000</v>
      </c>
      <c r="G13" s="2"/>
      <c r="H13" s="3"/>
      <c r="I13" s="10" t="s">
        <v>28</v>
      </c>
      <c r="J13" s="11">
        <v>0</v>
      </c>
      <c r="K13" s="58"/>
      <c r="L13" s="58"/>
      <c r="M13" s="58"/>
      <c r="N13" s="58"/>
      <c r="O13" s="58"/>
      <c r="P13" s="58"/>
      <c r="Q13" s="58"/>
      <c r="R13" s="58"/>
      <c r="S13" s="58"/>
    </row>
    <row r="14" spans="1:19" x14ac:dyDescent="0.25">
      <c r="A14" s="1" t="s">
        <v>29</v>
      </c>
      <c r="B14" s="71" t="s">
        <v>30</v>
      </c>
      <c r="C14" s="1" t="s">
        <v>31</v>
      </c>
      <c r="D14" s="1"/>
      <c r="E14" s="1" t="s">
        <v>16</v>
      </c>
      <c r="F14" s="14">
        <v>99.989000000000004</v>
      </c>
      <c r="G14" s="2"/>
      <c r="H14" s="3"/>
      <c r="I14" s="10" t="s">
        <v>32</v>
      </c>
      <c r="J14" s="11">
        <v>0</v>
      </c>
      <c r="K14" s="58"/>
      <c r="L14" s="58"/>
      <c r="M14" s="58"/>
      <c r="N14" s="58"/>
      <c r="O14" s="58"/>
      <c r="P14" s="58"/>
      <c r="Q14" s="58"/>
      <c r="R14" s="58"/>
      <c r="S14" s="58"/>
    </row>
    <row r="15" spans="1:19" x14ac:dyDescent="0.25">
      <c r="A15" s="1" t="s">
        <v>17</v>
      </c>
      <c r="B15" s="72" t="s">
        <v>111</v>
      </c>
      <c r="C15" s="28" t="str">
        <f>IF(LOWER(LEFT($B$15, 3))="act", "Act", 30)</f>
        <v>Act</v>
      </c>
      <c r="D15" s="28"/>
      <c r="E15" s="17"/>
      <c r="F15" s="2"/>
      <c r="G15" s="2"/>
      <c r="I15" s="10" t="s">
        <v>36</v>
      </c>
      <c r="J15" s="11">
        <v>0</v>
      </c>
      <c r="K15" s="58"/>
      <c r="L15" s="58"/>
      <c r="M15" s="58"/>
      <c r="N15" s="58"/>
      <c r="O15" s="58"/>
      <c r="P15" s="58"/>
      <c r="Q15" s="58"/>
      <c r="R15" s="58"/>
      <c r="S15" s="58"/>
    </row>
    <row r="16" spans="1:19" x14ac:dyDescent="0.25">
      <c r="B16" s="61"/>
      <c r="C16" s="28" t="str">
        <f>IF($B$15="Act/Act", "Act", IF($B$15="Act/365", "365", "360"))</f>
        <v>360</v>
      </c>
      <c r="D16" s="28"/>
      <c r="F16" s="2"/>
      <c r="G16" s="2"/>
      <c r="H16" s="9">
        <v>44012</v>
      </c>
      <c r="I16" s="10" t="s">
        <v>38</v>
      </c>
      <c r="J16" s="11" t="s">
        <v>93</v>
      </c>
      <c r="K16" s="58"/>
      <c r="L16" s="58"/>
      <c r="M16" s="58"/>
      <c r="N16" s="58"/>
      <c r="O16" s="58"/>
      <c r="P16" s="58"/>
      <c r="Q16" s="58"/>
      <c r="R16" s="58"/>
      <c r="S16" s="58"/>
    </row>
    <row r="17" spans="1:19" x14ac:dyDescent="0.25">
      <c r="A17" s="1" t="s">
        <v>20</v>
      </c>
      <c r="B17" s="73" t="s">
        <v>84</v>
      </c>
      <c r="F17" s="2"/>
      <c r="G17" s="2"/>
      <c r="H17" s="3"/>
      <c r="K17" s="58"/>
      <c r="L17" s="58"/>
      <c r="M17" s="59"/>
      <c r="N17" s="59"/>
      <c r="O17" s="58"/>
      <c r="P17" s="58"/>
      <c r="Q17" s="58"/>
      <c r="R17" s="58"/>
      <c r="S17" s="58"/>
    </row>
    <row r="18" spans="1:19" x14ac:dyDescent="0.25">
      <c r="A18" s="1" t="s">
        <v>23</v>
      </c>
      <c r="B18" s="61" t="s">
        <v>81</v>
      </c>
      <c r="G18" s="2"/>
      <c r="H18" s="3"/>
      <c r="K18" s="58"/>
      <c r="L18" s="58"/>
      <c r="M18" s="58"/>
      <c r="N18" s="58"/>
      <c r="O18" s="58"/>
      <c r="P18" s="58"/>
      <c r="Q18" s="58"/>
      <c r="R18" s="58"/>
      <c r="S18" s="58"/>
    </row>
    <row r="19" spans="1:19" x14ac:dyDescent="0.25">
      <c r="A19" s="1" t="s">
        <v>93</v>
      </c>
      <c r="B19" s="71" t="s">
        <v>93</v>
      </c>
      <c r="K19" s="58"/>
      <c r="L19" s="58"/>
      <c r="M19" s="58"/>
      <c r="N19" s="58"/>
      <c r="O19" s="58"/>
      <c r="P19" s="58"/>
      <c r="Q19" s="58"/>
      <c r="R19" s="58"/>
      <c r="S19" s="58"/>
    </row>
    <row r="20" spans="1:19" x14ac:dyDescent="0.25">
      <c r="A20" s="1" t="s">
        <v>34</v>
      </c>
      <c r="B20" s="71" t="s">
        <v>35</v>
      </c>
      <c r="C20" s="2"/>
      <c r="D20" s="2"/>
      <c r="K20" s="58"/>
      <c r="L20" s="58"/>
      <c r="M20" s="58"/>
      <c r="N20" s="58"/>
      <c r="O20" s="58"/>
      <c r="P20" s="58"/>
      <c r="Q20" s="58"/>
      <c r="R20" s="58"/>
      <c r="S20" s="58"/>
    </row>
    <row r="21" spans="1:19" x14ac:dyDescent="0.25">
      <c r="A21" s="1" t="s">
        <v>37</v>
      </c>
      <c r="B21" s="61"/>
      <c r="K21" s="58"/>
      <c r="L21" s="58"/>
      <c r="M21" s="58"/>
      <c r="N21" s="58"/>
      <c r="O21" s="58"/>
      <c r="P21" s="58"/>
      <c r="Q21" s="58"/>
      <c r="R21" s="58"/>
      <c r="S21" s="58"/>
    </row>
    <row r="22" spans="1:19" x14ac:dyDescent="0.25">
      <c r="A22" s="1" t="s">
        <v>41</v>
      </c>
      <c r="B22" s="67">
        <v>0</v>
      </c>
      <c r="C22" s="2"/>
      <c r="D22" s="2"/>
      <c r="K22" s="58"/>
      <c r="L22" s="58"/>
      <c r="M22" s="58"/>
      <c r="N22" s="58"/>
      <c r="O22" s="58"/>
      <c r="P22" s="58"/>
      <c r="Q22" s="58"/>
      <c r="R22" s="58"/>
      <c r="S22" s="58"/>
    </row>
    <row r="23" spans="1:19" x14ac:dyDescent="0.25">
      <c r="A23" t="s">
        <v>79</v>
      </c>
      <c r="B23" s="68" t="s">
        <v>85</v>
      </c>
      <c r="K23" s="58"/>
      <c r="L23" s="58"/>
      <c r="M23" s="58"/>
      <c r="N23" s="58"/>
      <c r="O23" s="58"/>
      <c r="P23" s="58"/>
      <c r="Q23" s="58"/>
      <c r="R23" s="58"/>
      <c r="S23" s="58"/>
    </row>
    <row r="24" spans="1:19" x14ac:dyDescent="0.25">
      <c r="A24" s="1" t="s">
        <v>33</v>
      </c>
      <c r="B24" s="67">
        <v>0</v>
      </c>
      <c r="C24" s="2"/>
      <c r="D24" s="2"/>
      <c r="K24" s="58"/>
      <c r="L24" s="58"/>
      <c r="M24" s="58"/>
      <c r="N24" s="58"/>
      <c r="O24" s="58"/>
      <c r="P24" s="58"/>
      <c r="Q24" s="58"/>
      <c r="R24" s="58"/>
      <c r="S24" s="58"/>
    </row>
    <row r="25" spans="1:19" x14ac:dyDescent="0.25">
      <c r="A25" t="s">
        <v>80</v>
      </c>
      <c r="B25" s="68" t="s">
        <v>85</v>
      </c>
      <c r="K25" s="58"/>
      <c r="L25" s="58"/>
      <c r="M25" s="58"/>
      <c r="N25" s="58"/>
      <c r="O25" s="58"/>
      <c r="P25" s="58"/>
      <c r="Q25" s="58"/>
      <c r="R25" s="58"/>
      <c r="S25" s="58"/>
    </row>
    <row r="26" spans="1:19" x14ac:dyDescent="0.25">
      <c r="A26" s="1" t="s">
        <v>42</v>
      </c>
      <c r="B26" s="67">
        <v>0</v>
      </c>
      <c r="C26" s="2"/>
      <c r="D26" s="2"/>
      <c r="K26" s="58"/>
      <c r="L26" s="58"/>
      <c r="M26" s="58"/>
      <c r="N26" s="58"/>
      <c r="O26" s="58"/>
      <c r="P26" s="58"/>
      <c r="Q26" s="58"/>
      <c r="R26" s="58"/>
      <c r="S26" s="58"/>
    </row>
    <row r="27" spans="1:19" x14ac:dyDescent="0.25">
      <c r="A27" t="s">
        <v>88</v>
      </c>
      <c r="B27" s="67" t="s">
        <v>89</v>
      </c>
      <c r="K27" s="58"/>
      <c r="L27" s="58"/>
      <c r="M27" s="58"/>
      <c r="N27" s="58"/>
      <c r="O27" s="58"/>
      <c r="P27" s="58"/>
      <c r="Q27" s="58"/>
      <c r="R27" s="58"/>
      <c r="S27" s="58"/>
    </row>
    <row r="28" spans="1:19" x14ac:dyDescent="0.25">
      <c r="A28" s="1" t="s">
        <v>43</v>
      </c>
      <c r="B28" s="61">
        <v>0</v>
      </c>
    </row>
    <row r="29" spans="1:19" x14ac:dyDescent="0.25">
      <c r="A29" s="1"/>
    </row>
    <row r="30" spans="1:19" x14ac:dyDescent="0.25">
      <c r="A30" s="1"/>
    </row>
    <row r="31" spans="1:19" x14ac:dyDescent="0.25">
      <c r="A31" s="1"/>
    </row>
  </sheetData>
  <dataValidations count="7">
    <dataValidation type="list" allowBlank="1" showInputMessage="1" showErrorMessage="1" sqref="B15" xr:uid="{AF723545-CE2E-48C9-B461-72A6B0A28813}">
      <formula1>"Act/360, Act/360 NON-EOM, Act/365, 30/360, 30/360 NON-EOM, ISMA-30/360, Act/Act"</formula1>
    </dataValidation>
    <dataValidation type="list" allowBlank="1" showInputMessage="1" showErrorMessage="1" sqref="B7" xr:uid="{169F6F01-3DCC-4066-82B5-0DE5D4087FDD}">
      <formula1>"Monthly, Quarterly, Semiannual, Annual, At Maturity"</formula1>
    </dataValidation>
    <dataValidation type="list" allowBlank="1" showInputMessage="1" showErrorMessage="1" sqref="B17" xr:uid="{D9CA29FC-3197-4087-A22D-1A9E29203238}">
      <formula1>"None, Following, Modified Following, Prior"</formula1>
    </dataValidation>
    <dataValidation type="list" allowBlank="1" showInputMessage="1" showErrorMessage="1" sqref="B12" xr:uid="{2D972412-EF50-40F1-A9BD-74FF13FE17E1}">
      <formula1>"No, Simple, Compound"</formula1>
    </dataValidation>
    <dataValidation type="list" allowBlank="1" showInputMessage="1" showErrorMessage="1" sqref="B23 B25" xr:uid="{C6981933-EDC1-44EE-ADAE-41F4175DF8EF}">
      <formula1>"Calendar Days, Business Days"</formula1>
    </dataValidation>
    <dataValidation type="list" allowBlank="1" showInputMessage="1" showErrorMessage="1" sqref="B13" xr:uid="{2C3571D6-7828-4808-9EAC-E8719975F7F5}">
      <formula1>"N, Y"</formula1>
    </dataValidation>
    <dataValidation type="list" allowBlank="1" showInputMessage="1" showErrorMessage="1" sqref="B27" xr:uid="{B5E37D5E-4716-4F0F-A76D-15F2A5E3FFE6}">
      <formula1>"360 days, Business days, Actual days"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484975-E86C-4F7E-9426-092D5608B1CC}">
          <x14:formula1>
            <xm:f>SOFR_INDEX!$B$1:$E$1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9E5D-5282-4E3A-8E40-C781254B6281}">
  <sheetPr codeName="Sheet7">
    <tabColor rgb="FFFFFF99"/>
  </sheetPr>
  <dimension ref="B1:C1002"/>
  <sheetViews>
    <sheetView zoomScale="80" zoomScaleNormal="80" workbookViewId="0">
      <selection activeCell="H42" sqref="H42"/>
    </sheetView>
  </sheetViews>
  <sheetFormatPr defaultRowHeight="15" x14ac:dyDescent="0.25"/>
  <cols>
    <col min="1" max="1" width="2.85546875" customWidth="1"/>
    <col min="2" max="2" width="16.7109375" customWidth="1"/>
    <col min="3" max="3" width="33.140625" customWidth="1"/>
  </cols>
  <sheetData>
    <row r="1" spans="2:3" ht="15.75" thickBot="1" x14ac:dyDescent="0.3"/>
    <row r="2" spans="2:3" x14ac:dyDescent="0.25">
      <c r="B2" s="85" t="s">
        <v>73</v>
      </c>
      <c r="C2" s="86"/>
    </row>
    <row r="3" spans="2:3" x14ac:dyDescent="0.25">
      <c r="B3" s="21">
        <v>43466</v>
      </c>
      <c r="C3" s="24" t="s">
        <v>60</v>
      </c>
    </row>
    <row r="4" spans="2:3" x14ac:dyDescent="0.25">
      <c r="B4" s="21">
        <v>43486</v>
      </c>
      <c r="C4" s="25" t="s">
        <v>61</v>
      </c>
    </row>
    <row r="5" spans="2:3" x14ac:dyDescent="0.25">
      <c r="B5" s="21">
        <v>43514</v>
      </c>
      <c r="C5" s="25" t="s">
        <v>62</v>
      </c>
    </row>
    <row r="6" spans="2:3" x14ac:dyDescent="0.25">
      <c r="B6" s="21">
        <v>43574</v>
      </c>
      <c r="C6" s="25" t="s">
        <v>63</v>
      </c>
    </row>
    <row r="7" spans="2:3" x14ac:dyDescent="0.25">
      <c r="B7" s="21">
        <v>43612</v>
      </c>
      <c r="C7" s="25" t="s">
        <v>64</v>
      </c>
    </row>
    <row r="8" spans="2:3" x14ac:dyDescent="0.25">
      <c r="B8" s="21">
        <v>43650</v>
      </c>
      <c r="C8" s="25" t="s">
        <v>65</v>
      </c>
    </row>
    <row r="9" spans="2:3" x14ac:dyDescent="0.25">
      <c r="B9" s="21">
        <v>43710</v>
      </c>
      <c r="C9" s="25" t="s">
        <v>66</v>
      </c>
    </row>
    <row r="10" spans="2:3" x14ac:dyDescent="0.25">
      <c r="B10" s="21">
        <v>43752</v>
      </c>
      <c r="C10" s="25" t="s">
        <v>67</v>
      </c>
    </row>
    <row r="11" spans="2:3" x14ac:dyDescent="0.25">
      <c r="B11" s="21">
        <v>43797</v>
      </c>
      <c r="C11" s="25" t="s">
        <v>68</v>
      </c>
    </row>
    <row r="12" spans="2:3" x14ac:dyDescent="0.25">
      <c r="B12" s="21">
        <v>43824</v>
      </c>
      <c r="C12" s="25" t="s">
        <v>69</v>
      </c>
    </row>
    <row r="13" spans="2:3" x14ac:dyDescent="0.25">
      <c r="B13" s="21">
        <v>43831</v>
      </c>
      <c r="C13" s="25" t="s">
        <v>60</v>
      </c>
    </row>
    <row r="14" spans="2:3" x14ac:dyDescent="0.25">
      <c r="B14" s="21">
        <v>43850</v>
      </c>
      <c r="C14" s="25" t="s">
        <v>61</v>
      </c>
    </row>
    <row r="15" spans="2:3" x14ac:dyDescent="0.25">
      <c r="B15" s="21">
        <v>43878</v>
      </c>
      <c r="C15" s="25" t="s">
        <v>62</v>
      </c>
    </row>
    <row r="16" spans="2:3" x14ac:dyDescent="0.25">
      <c r="B16" s="21">
        <v>43931</v>
      </c>
      <c r="C16" s="25" t="s">
        <v>63</v>
      </c>
    </row>
    <row r="17" spans="2:3" x14ac:dyDescent="0.25">
      <c r="B17" s="21">
        <v>43976</v>
      </c>
      <c r="C17" s="25" t="s">
        <v>64</v>
      </c>
    </row>
    <row r="18" spans="2:3" x14ac:dyDescent="0.25">
      <c r="B18" s="21">
        <v>44015</v>
      </c>
      <c r="C18" s="25" t="s">
        <v>70</v>
      </c>
    </row>
    <row r="19" spans="2:3" x14ac:dyDescent="0.25">
      <c r="B19" s="21">
        <v>44081</v>
      </c>
      <c r="C19" s="25" t="s">
        <v>66</v>
      </c>
    </row>
    <row r="20" spans="2:3" x14ac:dyDescent="0.25">
      <c r="B20" s="21">
        <v>44161</v>
      </c>
      <c r="C20" s="25" t="s">
        <v>68</v>
      </c>
    </row>
    <row r="21" spans="2:3" x14ac:dyDescent="0.25">
      <c r="B21" s="21">
        <v>44190</v>
      </c>
      <c r="C21" s="25" t="s">
        <v>69</v>
      </c>
    </row>
    <row r="22" spans="2:3" x14ac:dyDescent="0.25">
      <c r="B22" s="21">
        <v>44197</v>
      </c>
      <c r="C22" s="25" t="s">
        <v>60</v>
      </c>
    </row>
    <row r="23" spans="2:3" x14ac:dyDescent="0.25">
      <c r="B23" s="21">
        <v>44214</v>
      </c>
      <c r="C23" s="25" t="s">
        <v>61</v>
      </c>
    </row>
    <row r="24" spans="2:3" x14ac:dyDescent="0.25">
      <c r="B24" s="21">
        <v>44242</v>
      </c>
      <c r="C24" s="25" t="s">
        <v>62</v>
      </c>
    </row>
    <row r="25" spans="2:3" x14ac:dyDescent="0.25">
      <c r="B25" s="21">
        <v>44288</v>
      </c>
      <c r="C25" s="25" t="s">
        <v>63</v>
      </c>
    </row>
    <row r="26" spans="2:3" x14ac:dyDescent="0.25">
      <c r="B26" s="21">
        <v>44347</v>
      </c>
      <c r="C26" s="25" t="s">
        <v>64</v>
      </c>
    </row>
    <row r="27" spans="2:3" x14ac:dyDescent="0.25">
      <c r="B27" s="21">
        <v>44382</v>
      </c>
      <c r="C27" s="25" t="s">
        <v>70</v>
      </c>
    </row>
    <row r="28" spans="2:3" x14ac:dyDescent="0.25">
      <c r="B28" s="21">
        <v>44445</v>
      </c>
      <c r="C28" s="25" t="s">
        <v>66</v>
      </c>
    </row>
    <row r="29" spans="2:3" x14ac:dyDescent="0.25">
      <c r="B29" s="21">
        <v>44525</v>
      </c>
      <c r="C29" s="25" t="s">
        <v>68</v>
      </c>
    </row>
    <row r="30" spans="2:3" x14ac:dyDescent="0.25">
      <c r="B30" s="21">
        <v>44554</v>
      </c>
      <c r="C30" s="25" t="s">
        <v>71</v>
      </c>
    </row>
    <row r="31" spans="2:3" x14ac:dyDescent="0.25">
      <c r="B31" s="21">
        <v>44561</v>
      </c>
      <c r="C31" s="25" t="s">
        <v>72</v>
      </c>
    </row>
    <row r="32" spans="2:3" x14ac:dyDescent="0.25">
      <c r="B32" s="21">
        <v>44578</v>
      </c>
      <c r="C32" s="25" t="s">
        <v>61</v>
      </c>
    </row>
    <row r="33" spans="2:3" x14ac:dyDescent="0.25">
      <c r="B33" s="21">
        <v>44613</v>
      </c>
      <c r="C33" s="25" t="s">
        <v>62</v>
      </c>
    </row>
    <row r="34" spans="2:3" x14ac:dyDescent="0.25">
      <c r="B34" s="21">
        <v>44666</v>
      </c>
      <c r="C34" s="25" t="s">
        <v>63</v>
      </c>
    </row>
    <row r="35" spans="2:3" x14ac:dyDescent="0.25">
      <c r="B35" s="21">
        <v>44711</v>
      </c>
      <c r="C35" s="25" t="s">
        <v>64</v>
      </c>
    </row>
    <row r="36" spans="2:3" x14ac:dyDescent="0.25">
      <c r="B36" s="21">
        <v>44746</v>
      </c>
      <c r="C36" s="25" t="s">
        <v>65</v>
      </c>
    </row>
    <row r="37" spans="2:3" x14ac:dyDescent="0.25">
      <c r="B37" s="21">
        <v>44809</v>
      </c>
      <c r="C37" s="25" t="s">
        <v>66</v>
      </c>
    </row>
    <row r="38" spans="2:3" x14ac:dyDescent="0.25">
      <c r="B38" s="21">
        <v>44889</v>
      </c>
      <c r="C38" s="25" t="s">
        <v>68</v>
      </c>
    </row>
    <row r="39" spans="2:3" x14ac:dyDescent="0.25">
      <c r="B39" s="21">
        <v>44921</v>
      </c>
      <c r="C39" s="25" t="s">
        <v>71</v>
      </c>
    </row>
    <row r="40" spans="2:3" x14ac:dyDescent="0.25">
      <c r="B40" s="21">
        <v>44928</v>
      </c>
      <c r="C40" s="25" t="s">
        <v>72</v>
      </c>
    </row>
    <row r="41" spans="2:3" x14ac:dyDescent="0.25">
      <c r="B41" s="21">
        <v>44942</v>
      </c>
      <c r="C41" s="25" t="s">
        <v>61</v>
      </c>
    </row>
    <row r="42" spans="2:3" x14ac:dyDescent="0.25">
      <c r="B42" s="21">
        <v>44977</v>
      </c>
      <c r="C42" s="25" t="s">
        <v>62</v>
      </c>
    </row>
    <row r="43" spans="2:3" x14ac:dyDescent="0.25">
      <c r="B43" s="21">
        <v>45023</v>
      </c>
      <c r="C43" s="25" t="s">
        <v>63</v>
      </c>
    </row>
    <row r="44" spans="2:3" x14ac:dyDescent="0.25">
      <c r="B44" s="21">
        <v>45075</v>
      </c>
      <c r="C44" s="25" t="s">
        <v>64</v>
      </c>
    </row>
    <row r="45" spans="2:3" x14ac:dyDescent="0.25">
      <c r="B45" s="21">
        <v>45111</v>
      </c>
      <c r="C45" s="25" t="s">
        <v>65</v>
      </c>
    </row>
    <row r="46" spans="2:3" x14ac:dyDescent="0.25">
      <c r="B46" s="21">
        <v>45173</v>
      </c>
      <c r="C46" s="25" t="s">
        <v>66</v>
      </c>
    </row>
    <row r="47" spans="2:3" x14ac:dyDescent="0.25">
      <c r="B47" s="21">
        <v>45253</v>
      </c>
      <c r="C47" s="25" t="s">
        <v>68</v>
      </c>
    </row>
    <row r="48" spans="2:3" x14ac:dyDescent="0.25">
      <c r="B48" s="21">
        <v>45285</v>
      </c>
      <c r="C48" s="25" t="s">
        <v>69</v>
      </c>
    </row>
    <row r="49" spans="2:3" x14ac:dyDescent="0.25">
      <c r="B49" s="21">
        <v>45292</v>
      </c>
      <c r="C49" s="25" t="s">
        <v>60</v>
      </c>
    </row>
    <row r="50" spans="2:3" x14ac:dyDescent="0.25">
      <c r="B50" s="21">
        <v>45306</v>
      </c>
      <c r="C50" s="25" t="s">
        <v>61</v>
      </c>
    </row>
    <row r="51" spans="2:3" x14ac:dyDescent="0.25">
      <c r="B51" s="21">
        <v>45341</v>
      </c>
      <c r="C51" s="25" t="s">
        <v>62</v>
      </c>
    </row>
    <row r="52" spans="2:3" x14ac:dyDescent="0.25">
      <c r="B52" s="21">
        <v>45380</v>
      </c>
      <c r="C52" s="25" t="s">
        <v>63</v>
      </c>
    </row>
    <row r="53" spans="2:3" x14ac:dyDescent="0.25">
      <c r="B53" s="21">
        <v>45439</v>
      </c>
      <c r="C53" s="25" t="s">
        <v>64</v>
      </c>
    </row>
    <row r="54" spans="2:3" x14ac:dyDescent="0.25">
      <c r="B54" s="21">
        <v>45477</v>
      </c>
      <c r="C54" s="25" t="s">
        <v>65</v>
      </c>
    </row>
    <row r="55" spans="2:3" x14ac:dyDescent="0.25">
      <c r="B55" s="21">
        <v>45537</v>
      </c>
      <c r="C55" s="25" t="s">
        <v>66</v>
      </c>
    </row>
    <row r="56" spans="2:3" x14ac:dyDescent="0.25">
      <c r="B56" s="21">
        <v>45624</v>
      </c>
      <c r="C56" s="25" t="s">
        <v>68</v>
      </c>
    </row>
    <row r="57" spans="2:3" x14ac:dyDescent="0.25">
      <c r="B57" s="21">
        <v>45651</v>
      </c>
      <c r="C57" s="25" t="s">
        <v>69</v>
      </c>
    </row>
    <row r="58" spans="2:3" x14ac:dyDescent="0.25">
      <c r="B58" s="21">
        <v>45658</v>
      </c>
      <c r="C58" s="25" t="s">
        <v>60</v>
      </c>
    </row>
    <row r="59" spans="2:3" x14ac:dyDescent="0.25">
      <c r="B59" s="21">
        <v>45677</v>
      </c>
      <c r="C59" s="25" t="s">
        <v>61</v>
      </c>
    </row>
    <row r="60" spans="2:3" x14ac:dyDescent="0.25">
      <c r="B60" s="21">
        <v>45705</v>
      </c>
      <c r="C60" s="25" t="s">
        <v>62</v>
      </c>
    </row>
    <row r="61" spans="2:3" x14ac:dyDescent="0.25">
      <c r="B61" s="21">
        <v>45765</v>
      </c>
      <c r="C61" s="25" t="s">
        <v>63</v>
      </c>
    </row>
    <row r="62" spans="2:3" x14ac:dyDescent="0.25">
      <c r="B62" s="21">
        <v>45803</v>
      </c>
      <c r="C62" s="25" t="s">
        <v>64</v>
      </c>
    </row>
    <row r="63" spans="2:3" x14ac:dyDescent="0.25">
      <c r="B63" s="21">
        <v>45842</v>
      </c>
      <c r="C63" s="25" t="s">
        <v>65</v>
      </c>
    </row>
    <row r="64" spans="2:3" x14ac:dyDescent="0.25">
      <c r="B64" s="21">
        <v>45901</v>
      </c>
      <c r="C64" s="25" t="s">
        <v>66</v>
      </c>
    </row>
    <row r="65" spans="2:3" x14ac:dyDescent="0.25">
      <c r="B65" s="21">
        <v>45988</v>
      </c>
      <c r="C65" s="25" t="s">
        <v>68</v>
      </c>
    </row>
    <row r="66" spans="2:3" x14ac:dyDescent="0.25">
      <c r="B66" s="21">
        <v>46016</v>
      </c>
      <c r="C66" s="25" t="s">
        <v>69</v>
      </c>
    </row>
    <row r="67" spans="2:3" x14ac:dyDescent="0.25">
      <c r="B67" s="21">
        <v>46023</v>
      </c>
      <c r="C67" s="25" t="s">
        <v>60</v>
      </c>
    </row>
    <row r="68" spans="2:3" x14ac:dyDescent="0.25">
      <c r="B68" s="21">
        <v>46041</v>
      </c>
      <c r="C68" s="25" t="s">
        <v>61</v>
      </c>
    </row>
    <row r="69" spans="2:3" x14ac:dyDescent="0.25">
      <c r="B69" s="21">
        <v>46069</v>
      </c>
      <c r="C69" s="25" t="s">
        <v>62</v>
      </c>
    </row>
    <row r="70" spans="2:3" x14ac:dyDescent="0.25">
      <c r="B70" s="21">
        <v>46115</v>
      </c>
      <c r="C70" s="25" t="s">
        <v>63</v>
      </c>
    </row>
    <row r="71" spans="2:3" x14ac:dyDescent="0.25">
      <c r="B71" s="21">
        <v>46167</v>
      </c>
      <c r="C71" s="25" t="s">
        <v>64</v>
      </c>
    </row>
    <row r="72" spans="2:3" x14ac:dyDescent="0.25">
      <c r="B72" s="21">
        <v>46206</v>
      </c>
      <c r="C72" s="25" t="s">
        <v>70</v>
      </c>
    </row>
    <row r="73" spans="2:3" x14ac:dyDescent="0.25">
      <c r="B73" s="21">
        <v>46272</v>
      </c>
      <c r="C73" s="25" t="s">
        <v>66</v>
      </c>
    </row>
    <row r="74" spans="2:3" x14ac:dyDescent="0.25">
      <c r="B74" s="21">
        <v>46352</v>
      </c>
      <c r="C74" s="25" t="s">
        <v>68</v>
      </c>
    </row>
    <row r="75" spans="2:3" x14ac:dyDescent="0.25">
      <c r="B75" s="21">
        <v>46381</v>
      </c>
      <c r="C75" s="25" t="s">
        <v>69</v>
      </c>
    </row>
    <row r="76" spans="2:3" x14ac:dyDescent="0.25">
      <c r="B76" s="21">
        <v>46388</v>
      </c>
      <c r="C76" s="25" t="s">
        <v>60</v>
      </c>
    </row>
    <row r="77" spans="2:3" x14ac:dyDescent="0.25">
      <c r="B77" s="21">
        <v>46405</v>
      </c>
      <c r="C77" s="25" t="s">
        <v>61</v>
      </c>
    </row>
    <row r="78" spans="2:3" x14ac:dyDescent="0.25">
      <c r="B78" s="21">
        <v>46433</v>
      </c>
      <c r="C78" s="25" t="s">
        <v>62</v>
      </c>
    </row>
    <row r="79" spans="2:3" x14ac:dyDescent="0.25">
      <c r="B79" s="21">
        <v>46472</v>
      </c>
      <c r="C79" s="25" t="s">
        <v>63</v>
      </c>
    </row>
    <row r="80" spans="2:3" x14ac:dyDescent="0.25">
      <c r="B80" s="21">
        <v>46538</v>
      </c>
      <c r="C80" s="25" t="s">
        <v>64</v>
      </c>
    </row>
    <row r="81" spans="2:3" x14ac:dyDescent="0.25">
      <c r="B81" s="21">
        <v>46573</v>
      </c>
      <c r="C81" s="25" t="s">
        <v>70</v>
      </c>
    </row>
    <row r="82" spans="2:3" x14ac:dyDescent="0.25">
      <c r="B82" s="21">
        <v>46636</v>
      </c>
      <c r="C82" s="25" t="s">
        <v>66</v>
      </c>
    </row>
    <row r="83" spans="2:3" x14ac:dyDescent="0.25">
      <c r="B83" s="21">
        <v>46716</v>
      </c>
      <c r="C83" s="25" t="s">
        <v>68</v>
      </c>
    </row>
    <row r="84" spans="2:3" x14ac:dyDescent="0.25">
      <c r="B84" s="21">
        <v>46745</v>
      </c>
      <c r="C84" s="25" t="s">
        <v>71</v>
      </c>
    </row>
    <row r="85" spans="2:3" x14ac:dyDescent="0.25">
      <c r="B85" s="21">
        <v>46752</v>
      </c>
      <c r="C85" s="25" t="s">
        <v>72</v>
      </c>
    </row>
    <row r="86" spans="2:3" x14ac:dyDescent="0.25">
      <c r="B86" s="21">
        <v>46769</v>
      </c>
      <c r="C86" s="25" t="s">
        <v>61</v>
      </c>
    </row>
    <row r="87" spans="2:3" x14ac:dyDescent="0.25">
      <c r="B87" s="21">
        <v>46804</v>
      </c>
      <c r="C87" s="25" t="s">
        <v>62</v>
      </c>
    </row>
    <row r="88" spans="2:3" x14ac:dyDescent="0.25">
      <c r="B88" s="21">
        <v>46857</v>
      </c>
      <c r="C88" s="25" t="s">
        <v>63</v>
      </c>
    </row>
    <row r="89" spans="2:3" x14ac:dyDescent="0.25">
      <c r="B89" s="21">
        <v>46902</v>
      </c>
      <c r="C89" s="25" t="s">
        <v>64</v>
      </c>
    </row>
    <row r="90" spans="2:3" x14ac:dyDescent="0.25">
      <c r="B90" s="21">
        <v>46938</v>
      </c>
      <c r="C90" s="25" t="s">
        <v>65</v>
      </c>
    </row>
    <row r="91" spans="2:3" x14ac:dyDescent="0.25">
      <c r="B91" s="21">
        <v>47000</v>
      </c>
      <c r="C91" s="25" t="s">
        <v>66</v>
      </c>
    </row>
    <row r="92" spans="2:3" x14ac:dyDescent="0.25">
      <c r="B92" s="21">
        <v>47080</v>
      </c>
      <c r="C92" s="25" t="s">
        <v>68</v>
      </c>
    </row>
    <row r="93" spans="2:3" x14ac:dyDescent="0.25">
      <c r="B93" s="21">
        <v>47112</v>
      </c>
      <c r="C93" s="25" t="s">
        <v>69</v>
      </c>
    </row>
    <row r="94" spans="2:3" x14ac:dyDescent="0.25">
      <c r="B94" s="21">
        <v>47119</v>
      </c>
      <c r="C94" s="25" t="s">
        <v>60</v>
      </c>
    </row>
    <row r="95" spans="2:3" x14ac:dyDescent="0.25">
      <c r="B95" s="21">
        <v>47133</v>
      </c>
      <c r="C95" s="25" t="s">
        <v>61</v>
      </c>
    </row>
    <row r="96" spans="2:3" x14ac:dyDescent="0.25">
      <c r="B96" s="21">
        <v>47168</v>
      </c>
      <c r="C96" s="25" t="s">
        <v>62</v>
      </c>
    </row>
    <row r="97" spans="2:3" x14ac:dyDescent="0.25">
      <c r="B97" s="21">
        <v>47207</v>
      </c>
      <c r="C97" s="25" t="s">
        <v>63</v>
      </c>
    </row>
    <row r="98" spans="2:3" x14ac:dyDescent="0.25">
      <c r="B98" s="21">
        <v>47266</v>
      </c>
      <c r="C98" s="25" t="s">
        <v>64</v>
      </c>
    </row>
    <row r="99" spans="2:3" x14ac:dyDescent="0.25">
      <c r="B99" s="21">
        <v>47303</v>
      </c>
      <c r="C99" s="25" t="s">
        <v>65</v>
      </c>
    </row>
    <row r="100" spans="2:3" x14ac:dyDescent="0.25">
      <c r="B100" s="21">
        <v>47364</v>
      </c>
      <c r="C100" s="25" t="s">
        <v>66</v>
      </c>
    </row>
    <row r="101" spans="2:3" x14ac:dyDescent="0.25">
      <c r="B101" s="21">
        <v>47444</v>
      </c>
      <c r="C101" s="25" t="s">
        <v>68</v>
      </c>
    </row>
    <row r="102" spans="2:3" x14ac:dyDescent="0.25">
      <c r="B102" s="21">
        <v>47477</v>
      </c>
      <c r="C102" s="25" t="s">
        <v>69</v>
      </c>
    </row>
    <row r="103" spans="2:3" x14ac:dyDescent="0.25">
      <c r="B103" s="21">
        <v>47484</v>
      </c>
      <c r="C103" s="25" t="s">
        <v>60</v>
      </c>
    </row>
    <row r="104" spans="2:3" x14ac:dyDescent="0.25">
      <c r="B104" s="21">
        <v>47504</v>
      </c>
      <c r="C104" s="25" t="s">
        <v>61</v>
      </c>
    </row>
    <row r="105" spans="2:3" x14ac:dyDescent="0.25">
      <c r="B105" s="21">
        <v>47532</v>
      </c>
      <c r="C105" s="25" t="s">
        <v>62</v>
      </c>
    </row>
    <row r="106" spans="2:3" x14ac:dyDescent="0.25">
      <c r="B106" s="21">
        <v>47592</v>
      </c>
      <c r="C106" s="25" t="s">
        <v>63</v>
      </c>
    </row>
    <row r="107" spans="2:3" x14ac:dyDescent="0.25">
      <c r="B107" s="21">
        <v>47630</v>
      </c>
      <c r="C107" s="25" t="s">
        <v>64</v>
      </c>
    </row>
    <row r="108" spans="2:3" x14ac:dyDescent="0.25">
      <c r="B108" s="21">
        <v>47668</v>
      </c>
      <c r="C108" s="25" t="s">
        <v>65</v>
      </c>
    </row>
    <row r="109" spans="2:3" x14ac:dyDescent="0.25">
      <c r="B109" s="21">
        <v>47728</v>
      </c>
      <c r="C109" s="25" t="s">
        <v>66</v>
      </c>
    </row>
    <row r="110" spans="2:3" x14ac:dyDescent="0.25">
      <c r="B110" s="21">
        <v>47815</v>
      </c>
      <c r="C110" s="25" t="s">
        <v>68</v>
      </c>
    </row>
    <row r="111" spans="2:3" x14ac:dyDescent="0.25">
      <c r="B111" s="21">
        <v>47842</v>
      </c>
      <c r="C111" s="25" t="s">
        <v>69</v>
      </c>
    </row>
    <row r="112" spans="2:3" x14ac:dyDescent="0.25">
      <c r="B112" s="22"/>
      <c r="C112" s="25"/>
    </row>
    <row r="113" spans="2:3" x14ac:dyDescent="0.25">
      <c r="B113" s="22"/>
      <c r="C113" s="25"/>
    </row>
    <row r="114" spans="2:3" x14ac:dyDescent="0.25">
      <c r="B114" s="22"/>
      <c r="C114" s="25"/>
    </row>
    <row r="115" spans="2:3" x14ac:dyDescent="0.25">
      <c r="B115" s="22"/>
      <c r="C115" s="25"/>
    </row>
    <row r="116" spans="2:3" x14ac:dyDescent="0.25">
      <c r="B116" s="22"/>
      <c r="C116" s="25"/>
    </row>
    <row r="117" spans="2:3" x14ac:dyDescent="0.25">
      <c r="B117" s="22"/>
      <c r="C117" s="25"/>
    </row>
    <row r="118" spans="2:3" x14ac:dyDescent="0.25">
      <c r="B118" s="22"/>
      <c r="C118" s="25"/>
    </row>
    <row r="119" spans="2:3" x14ac:dyDescent="0.25">
      <c r="B119" s="22"/>
      <c r="C119" s="25"/>
    </row>
    <row r="120" spans="2:3" x14ac:dyDescent="0.25">
      <c r="B120" s="22"/>
      <c r="C120" s="25"/>
    </row>
    <row r="121" spans="2:3" x14ac:dyDescent="0.25">
      <c r="B121" s="22"/>
      <c r="C121" s="25"/>
    </row>
    <row r="122" spans="2:3" x14ac:dyDescent="0.25">
      <c r="B122" s="22"/>
      <c r="C122" s="25"/>
    </row>
    <row r="123" spans="2:3" x14ac:dyDescent="0.25">
      <c r="B123" s="22"/>
      <c r="C123" s="25"/>
    </row>
    <row r="124" spans="2:3" x14ac:dyDescent="0.25">
      <c r="B124" s="22"/>
      <c r="C124" s="25"/>
    </row>
    <row r="125" spans="2:3" x14ac:dyDescent="0.25">
      <c r="B125" s="22"/>
      <c r="C125" s="25"/>
    </row>
    <row r="126" spans="2:3" x14ac:dyDescent="0.25">
      <c r="B126" s="22"/>
      <c r="C126" s="25"/>
    </row>
    <row r="127" spans="2:3" x14ac:dyDescent="0.25">
      <c r="B127" s="22"/>
      <c r="C127" s="25"/>
    </row>
    <row r="128" spans="2:3" x14ac:dyDescent="0.25">
      <c r="B128" s="22"/>
      <c r="C128" s="25"/>
    </row>
    <row r="129" spans="2:3" x14ac:dyDescent="0.25">
      <c r="B129" s="22"/>
      <c r="C129" s="25"/>
    </row>
    <row r="130" spans="2:3" x14ac:dyDescent="0.25">
      <c r="B130" s="22"/>
      <c r="C130" s="25"/>
    </row>
    <row r="131" spans="2:3" x14ac:dyDescent="0.25">
      <c r="B131" s="22"/>
      <c r="C131" s="25"/>
    </row>
    <row r="132" spans="2:3" x14ac:dyDescent="0.25">
      <c r="B132" s="22"/>
      <c r="C132" s="25"/>
    </row>
    <row r="133" spans="2:3" x14ac:dyDescent="0.25">
      <c r="B133" s="22"/>
      <c r="C133" s="25"/>
    </row>
    <row r="134" spans="2:3" x14ac:dyDescent="0.25">
      <c r="B134" s="22"/>
      <c r="C134" s="25"/>
    </row>
    <row r="135" spans="2:3" x14ac:dyDescent="0.25">
      <c r="B135" s="22"/>
      <c r="C135" s="25"/>
    </row>
    <row r="136" spans="2:3" x14ac:dyDescent="0.25">
      <c r="B136" s="22"/>
      <c r="C136" s="25"/>
    </row>
    <row r="137" spans="2:3" x14ac:dyDescent="0.25">
      <c r="B137" s="22"/>
      <c r="C137" s="25"/>
    </row>
    <row r="138" spans="2:3" x14ac:dyDescent="0.25">
      <c r="B138" s="22"/>
      <c r="C138" s="25"/>
    </row>
    <row r="139" spans="2:3" x14ac:dyDescent="0.25">
      <c r="B139" s="22"/>
      <c r="C139" s="25"/>
    </row>
    <row r="140" spans="2:3" x14ac:dyDescent="0.25">
      <c r="B140" s="22"/>
      <c r="C140" s="25"/>
    </row>
    <row r="141" spans="2:3" x14ac:dyDescent="0.25">
      <c r="B141" s="22"/>
      <c r="C141" s="25"/>
    </row>
    <row r="142" spans="2:3" x14ac:dyDescent="0.25">
      <c r="B142" s="22"/>
      <c r="C142" s="25"/>
    </row>
    <row r="143" spans="2:3" x14ac:dyDescent="0.25">
      <c r="B143" s="22"/>
      <c r="C143" s="25"/>
    </row>
    <row r="144" spans="2:3" x14ac:dyDescent="0.25">
      <c r="B144" s="22"/>
      <c r="C144" s="25"/>
    </row>
    <row r="145" spans="2:3" x14ac:dyDescent="0.25">
      <c r="B145" s="22"/>
      <c r="C145" s="25"/>
    </row>
    <row r="146" spans="2:3" x14ac:dyDescent="0.25">
      <c r="B146" s="22"/>
      <c r="C146" s="25"/>
    </row>
    <row r="147" spans="2:3" x14ac:dyDescent="0.25">
      <c r="B147" s="22"/>
      <c r="C147" s="25"/>
    </row>
    <row r="148" spans="2:3" x14ac:dyDescent="0.25">
      <c r="B148" s="22"/>
      <c r="C148" s="25"/>
    </row>
    <row r="149" spans="2:3" x14ac:dyDescent="0.25">
      <c r="B149" s="22"/>
      <c r="C149" s="25"/>
    </row>
    <row r="150" spans="2:3" x14ac:dyDescent="0.25">
      <c r="B150" s="22"/>
      <c r="C150" s="25"/>
    </row>
    <row r="151" spans="2:3" x14ac:dyDescent="0.25">
      <c r="B151" s="22"/>
      <c r="C151" s="25"/>
    </row>
    <row r="152" spans="2:3" x14ac:dyDescent="0.25">
      <c r="B152" s="22"/>
      <c r="C152" s="25"/>
    </row>
    <row r="153" spans="2:3" x14ac:dyDescent="0.25">
      <c r="B153" s="22"/>
      <c r="C153" s="25"/>
    </row>
    <row r="154" spans="2:3" x14ac:dyDescent="0.25">
      <c r="B154" s="22"/>
      <c r="C154" s="25"/>
    </row>
    <row r="155" spans="2:3" x14ac:dyDescent="0.25">
      <c r="B155" s="22"/>
      <c r="C155" s="25"/>
    </row>
    <row r="156" spans="2:3" x14ac:dyDescent="0.25">
      <c r="B156" s="22"/>
      <c r="C156" s="25"/>
    </row>
    <row r="157" spans="2:3" x14ac:dyDescent="0.25">
      <c r="B157" s="22"/>
      <c r="C157" s="25"/>
    </row>
    <row r="158" spans="2:3" x14ac:dyDescent="0.25">
      <c r="B158" s="22"/>
      <c r="C158" s="25"/>
    </row>
    <row r="159" spans="2:3" x14ac:dyDescent="0.25">
      <c r="B159" s="22"/>
      <c r="C159" s="25"/>
    </row>
    <row r="160" spans="2:3" x14ac:dyDescent="0.25">
      <c r="B160" s="22"/>
      <c r="C160" s="25"/>
    </row>
    <row r="161" spans="2:3" x14ac:dyDescent="0.25">
      <c r="B161" s="22"/>
      <c r="C161" s="25"/>
    </row>
    <row r="162" spans="2:3" x14ac:dyDescent="0.25">
      <c r="B162" s="22"/>
      <c r="C162" s="25"/>
    </row>
    <row r="163" spans="2:3" x14ac:dyDescent="0.25">
      <c r="B163" s="22"/>
      <c r="C163" s="25"/>
    </row>
    <row r="164" spans="2:3" x14ac:dyDescent="0.25">
      <c r="B164" s="22"/>
      <c r="C164" s="25"/>
    </row>
    <row r="165" spans="2:3" x14ac:dyDescent="0.25">
      <c r="B165" s="22"/>
      <c r="C165" s="25"/>
    </row>
    <row r="166" spans="2:3" x14ac:dyDescent="0.25">
      <c r="B166" s="22"/>
      <c r="C166" s="25"/>
    </row>
    <row r="167" spans="2:3" x14ac:dyDescent="0.25">
      <c r="B167" s="22"/>
      <c r="C167" s="25"/>
    </row>
    <row r="168" spans="2:3" x14ac:dyDescent="0.25">
      <c r="B168" s="22"/>
      <c r="C168" s="25"/>
    </row>
    <row r="169" spans="2:3" x14ac:dyDescent="0.25">
      <c r="B169" s="22"/>
      <c r="C169" s="25"/>
    </row>
    <row r="170" spans="2:3" x14ac:dyDescent="0.25">
      <c r="B170" s="22"/>
      <c r="C170" s="25"/>
    </row>
    <row r="171" spans="2:3" x14ac:dyDescent="0.25">
      <c r="B171" s="22"/>
      <c r="C171" s="25"/>
    </row>
    <row r="172" spans="2:3" x14ac:dyDescent="0.25">
      <c r="B172" s="22"/>
      <c r="C172" s="25"/>
    </row>
    <row r="173" spans="2:3" x14ac:dyDescent="0.25">
      <c r="B173" s="22"/>
      <c r="C173" s="25"/>
    </row>
    <row r="174" spans="2:3" x14ac:dyDescent="0.25">
      <c r="B174" s="22"/>
      <c r="C174" s="25"/>
    </row>
    <row r="175" spans="2:3" x14ac:dyDescent="0.25">
      <c r="B175" s="22"/>
      <c r="C175" s="25"/>
    </row>
    <row r="176" spans="2:3" x14ac:dyDescent="0.25">
      <c r="B176" s="22"/>
      <c r="C176" s="25"/>
    </row>
    <row r="177" spans="2:3" x14ac:dyDescent="0.25">
      <c r="B177" s="22"/>
      <c r="C177" s="25"/>
    </row>
    <row r="178" spans="2:3" x14ac:dyDescent="0.25">
      <c r="B178" s="22"/>
      <c r="C178" s="25"/>
    </row>
    <row r="179" spans="2:3" x14ac:dyDescent="0.25">
      <c r="B179" s="22"/>
      <c r="C179" s="25"/>
    </row>
    <row r="180" spans="2:3" x14ac:dyDescent="0.25">
      <c r="B180" s="22"/>
      <c r="C180" s="25"/>
    </row>
    <row r="181" spans="2:3" x14ac:dyDescent="0.25">
      <c r="B181" s="22"/>
      <c r="C181" s="25"/>
    </row>
    <row r="182" spans="2:3" x14ac:dyDescent="0.25">
      <c r="B182" s="22"/>
      <c r="C182" s="25"/>
    </row>
    <row r="183" spans="2:3" x14ac:dyDescent="0.25">
      <c r="B183" s="22"/>
      <c r="C183" s="25"/>
    </row>
    <row r="184" spans="2:3" x14ac:dyDescent="0.25">
      <c r="B184" s="22"/>
      <c r="C184" s="25"/>
    </row>
    <row r="185" spans="2:3" x14ac:dyDescent="0.25">
      <c r="B185" s="22"/>
      <c r="C185" s="25"/>
    </row>
    <row r="186" spans="2:3" x14ac:dyDescent="0.25">
      <c r="B186" s="22"/>
      <c r="C186" s="25"/>
    </row>
    <row r="187" spans="2:3" x14ac:dyDescent="0.25">
      <c r="B187" s="22"/>
      <c r="C187" s="25"/>
    </row>
    <row r="188" spans="2:3" x14ac:dyDescent="0.25">
      <c r="B188" s="22"/>
      <c r="C188" s="25"/>
    </row>
    <row r="189" spans="2:3" x14ac:dyDescent="0.25">
      <c r="B189" s="22"/>
      <c r="C189" s="25"/>
    </row>
    <row r="190" spans="2:3" x14ac:dyDescent="0.25">
      <c r="B190" s="22"/>
      <c r="C190" s="25"/>
    </row>
    <row r="191" spans="2:3" x14ac:dyDescent="0.25">
      <c r="B191" s="22"/>
      <c r="C191" s="25"/>
    </row>
    <row r="192" spans="2:3" x14ac:dyDescent="0.25">
      <c r="B192" s="22"/>
      <c r="C192" s="25"/>
    </row>
    <row r="193" spans="2:3" x14ac:dyDescent="0.25">
      <c r="B193" s="22"/>
      <c r="C193" s="25"/>
    </row>
    <row r="194" spans="2:3" x14ac:dyDescent="0.25">
      <c r="B194" s="22"/>
      <c r="C194" s="25"/>
    </row>
    <row r="195" spans="2:3" x14ac:dyDescent="0.25">
      <c r="B195" s="22"/>
      <c r="C195" s="25"/>
    </row>
    <row r="196" spans="2:3" x14ac:dyDescent="0.25">
      <c r="B196" s="22"/>
      <c r="C196" s="25"/>
    </row>
    <row r="197" spans="2:3" x14ac:dyDescent="0.25">
      <c r="B197" s="22"/>
      <c r="C197" s="25"/>
    </row>
    <row r="198" spans="2:3" x14ac:dyDescent="0.25">
      <c r="B198" s="22"/>
      <c r="C198" s="25"/>
    </row>
    <row r="199" spans="2:3" x14ac:dyDescent="0.25">
      <c r="B199" s="22"/>
      <c r="C199" s="25"/>
    </row>
    <row r="200" spans="2:3" x14ac:dyDescent="0.25">
      <c r="B200" s="22"/>
      <c r="C200" s="25"/>
    </row>
    <row r="201" spans="2:3" x14ac:dyDescent="0.25">
      <c r="B201" s="22"/>
      <c r="C201" s="25"/>
    </row>
    <row r="202" spans="2:3" x14ac:dyDescent="0.25">
      <c r="B202" s="22"/>
      <c r="C202" s="25"/>
    </row>
    <row r="203" spans="2:3" x14ac:dyDescent="0.25">
      <c r="B203" s="22"/>
      <c r="C203" s="25"/>
    </row>
    <row r="204" spans="2:3" x14ac:dyDescent="0.25">
      <c r="B204" s="22"/>
      <c r="C204" s="25"/>
    </row>
    <row r="205" spans="2:3" x14ac:dyDescent="0.25">
      <c r="B205" s="22"/>
      <c r="C205" s="25"/>
    </row>
    <row r="206" spans="2:3" x14ac:dyDescent="0.25">
      <c r="B206" s="22"/>
      <c r="C206" s="25"/>
    </row>
    <row r="207" spans="2:3" x14ac:dyDescent="0.25">
      <c r="B207" s="22"/>
      <c r="C207" s="25"/>
    </row>
    <row r="208" spans="2:3" x14ac:dyDescent="0.25">
      <c r="B208" s="22"/>
      <c r="C208" s="25"/>
    </row>
    <row r="209" spans="2:3" x14ac:dyDescent="0.25">
      <c r="B209" s="22"/>
      <c r="C209" s="25"/>
    </row>
    <row r="210" spans="2:3" x14ac:dyDescent="0.25">
      <c r="B210" s="22"/>
      <c r="C210" s="25"/>
    </row>
    <row r="211" spans="2:3" x14ac:dyDescent="0.25">
      <c r="B211" s="22"/>
      <c r="C211" s="25"/>
    </row>
    <row r="212" spans="2:3" x14ac:dyDescent="0.25">
      <c r="B212" s="22"/>
      <c r="C212" s="25"/>
    </row>
    <row r="213" spans="2:3" x14ac:dyDescent="0.25">
      <c r="B213" s="22"/>
      <c r="C213" s="25"/>
    </row>
    <row r="214" spans="2:3" x14ac:dyDescent="0.25">
      <c r="B214" s="22"/>
      <c r="C214" s="25"/>
    </row>
    <row r="215" spans="2:3" x14ac:dyDescent="0.25">
      <c r="B215" s="22"/>
      <c r="C215" s="25"/>
    </row>
    <row r="216" spans="2:3" x14ac:dyDescent="0.25">
      <c r="B216" s="22"/>
      <c r="C216" s="25"/>
    </row>
    <row r="217" spans="2:3" x14ac:dyDescent="0.25">
      <c r="B217" s="22"/>
      <c r="C217" s="25"/>
    </row>
    <row r="218" spans="2:3" x14ac:dyDescent="0.25">
      <c r="B218" s="22"/>
      <c r="C218" s="25"/>
    </row>
    <row r="219" spans="2:3" x14ac:dyDescent="0.25">
      <c r="B219" s="22"/>
      <c r="C219" s="25"/>
    </row>
    <row r="220" spans="2:3" x14ac:dyDescent="0.25">
      <c r="B220" s="22"/>
      <c r="C220" s="25"/>
    </row>
    <row r="221" spans="2:3" x14ac:dyDescent="0.25">
      <c r="B221" s="22"/>
      <c r="C221" s="25"/>
    </row>
    <row r="222" spans="2:3" x14ac:dyDescent="0.25">
      <c r="B222" s="22"/>
      <c r="C222" s="25"/>
    </row>
    <row r="223" spans="2:3" x14ac:dyDescent="0.25">
      <c r="B223" s="22"/>
      <c r="C223" s="25"/>
    </row>
    <row r="224" spans="2:3" x14ac:dyDescent="0.25">
      <c r="B224" s="22"/>
      <c r="C224" s="25"/>
    </row>
    <row r="225" spans="2:3" x14ac:dyDescent="0.25">
      <c r="B225" s="22"/>
      <c r="C225" s="25"/>
    </row>
    <row r="226" spans="2:3" x14ac:dyDescent="0.25">
      <c r="B226" s="22"/>
      <c r="C226" s="25"/>
    </row>
    <row r="227" spans="2:3" x14ac:dyDescent="0.25">
      <c r="B227" s="22"/>
      <c r="C227" s="25"/>
    </row>
    <row r="228" spans="2:3" x14ac:dyDescent="0.25">
      <c r="B228" s="22"/>
      <c r="C228" s="25"/>
    </row>
    <row r="229" spans="2:3" x14ac:dyDescent="0.25">
      <c r="B229" s="22"/>
      <c r="C229" s="25"/>
    </row>
    <row r="230" spans="2:3" x14ac:dyDescent="0.25">
      <c r="B230" s="22"/>
      <c r="C230" s="25"/>
    </row>
    <row r="231" spans="2:3" x14ac:dyDescent="0.25">
      <c r="B231" s="22"/>
      <c r="C231" s="25"/>
    </row>
    <row r="232" spans="2:3" x14ac:dyDescent="0.25">
      <c r="B232" s="22"/>
      <c r="C232" s="25"/>
    </row>
    <row r="233" spans="2:3" x14ac:dyDescent="0.25">
      <c r="B233" s="22"/>
      <c r="C233" s="25"/>
    </row>
    <row r="234" spans="2:3" x14ac:dyDescent="0.25">
      <c r="B234" s="22"/>
      <c r="C234" s="25"/>
    </row>
    <row r="235" spans="2:3" x14ac:dyDescent="0.25">
      <c r="B235" s="22"/>
      <c r="C235" s="25"/>
    </row>
    <row r="236" spans="2:3" x14ac:dyDescent="0.25">
      <c r="B236" s="22"/>
      <c r="C236" s="25"/>
    </row>
    <row r="237" spans="2:3" x14ac:dyDescent="0.25">
      <c r="B237" s="22"/>
      <c r="C237" s="25"/>
    </row>
    <row r="238" spans="2:3" x14ac:dyDescent="0.25">
      <c r="B238" s="22"/>
      <c r="C238" s="25"/>
    </row>
    <row r="239" spans="2:3" x14ac:dyDescent="0.25">
      <c r="B239" s="22"/>
      <c r="C239" s="25"/>
    </row>
    <row r="240" spans="2:3" x14ac:dyDescent="0.25">
      <c r="B240" s="22"/>
      <c r="C240" s="25"/>
    </row>
    <row r="241" spans="2:3" x14ac:dyDescent="0.25">
      <c r="B241" s="22"/>
      <c r="C241" s="25"/>
    </row>
    <row r="242" spans="2:3" x14ac:dyDescent="0.25">
      <c r="B242" s="22"/>
      <c r="C242" s="25"/>
    </row>
    <row r="243" spans="2:3" x14ac:dyDescent="0.25">
      <c r="B243" s="22"/>
      <c r="C243" s="25"/>
    </row>
    <row r="244" spans="2:3" x14ac:dyDescent="0.25">
      <c r="B244" s="22"/>
      <c r="C244" s="25"/>
    </row>
    <row r="245" spans="2:3" x14ac:dyDescent="0.25">
      <c r="B245" s="22"/>
      <c r="C245" s="25"/>
    </row>
    <row r="246" spans="2:3" x14ac:dyDescent="0.25">
      <c r="B246" s="22"/>
      <c r="C246" s="25"/>
    </row>
    <row r="247" spans="2:3" x14ac:dyDescent="0.25">
      <c r="B247" s="22"/>
      <c r="C247" s="25"/>
    </row>
    <row r="248" spans="2:3" x14ac:dyDescent="0.25">
      <c r="B248" s="22"/>
      <c r="C248" s="25"/>
    </row>
    <row r="249" spans="2:3" x14ac:dyDescent="0.25">
      <c r="B249" s="22"/>
      <c r="C249" s="25"/>
    </row>
    <row r="250" spans="2:3" x14ac:dyDescent="0.25">
      <c r="B250" s="22"/>
      <c r="C250" s="25"/>
    </row>
    <row r="251" spans="2:3" x14ac:dyDescent="0.25">
      <c r="B251" s="22"/>
      <c r="C251" s="25"/>
    </row>
    <row r="252" spans="2:3" x14ac:dyDescent="0.25">
      <c r="B252" s="22"/>
      <c r="C252" s="25"/>
    </row>
    <row r="253" spans="2:3" x14ac:dyDescent="0.25">
      <c r="B253" s="22"/>
      <c r="C253" s="25"/>
    </row>
    <row r="254" spans="2:3" x14ac:dyDescent="0.25">
      <c r="B254" s="22"/>
      <c r="C254" s="25"/>
    </row>
    <row r="255" spans="2:3" x14ac:dyDescent="0.25">
      <c r="B255" s="22"/>
      <c r="C255" s="25"/>
    </row>
    <row r="256" spans="2:3" x14ac:dyDescent="0.25">
      <c r="B256" s="22"/>
      <c r="C256" s="25"/>
    </row>
    <row r="257" spans="2:3" x14ac:dyDescent="0.25">
      <c r="B257" s="22"/>
      <c r="C257" s="25"/>
    </row>
    <row r="258" spans="2:3" x14ac:dyDescent="0.25">
      <c r="B258" s="22"/>
      <c r="C258" s="25"/>
    </row>
    <row r="259" spans="2:3" x14ac:dyDescent="0.25">
      <c r="B259" s="22"/>
      <c r="C259" s="25"/>
    </row>
    <row r="260" spans="2:3" x14ac:dyDescent="0.25">
      <c r="B260" s="22"/>
      <c r="C260" s="25"/>
    </row>
    <row r="261" spans="2:3" x14ac:dyDescent="0.25">
      <c r="B261" s="22"/>
      <c r="C261" s="25"/>
    </row>
    <row r="262" spans="2:3" x14ac:dyDescent="0.25">
      <c r="B262" s="22"/>
      <c r="C262" s="25"/>
    </row>
    <row r="263" spans="2:3" x14ac:dyDescent="0.25">
      <c r="B263" s="22"/>
      <c r="C263" s="25"/>
    </row>
    <row r="264" spans="2:3" x14ac:dyDescent="0.25">
      <c r="B264" s="22"/>
      <c r="C264" s="25"/>
    </row>
    <row r="265" spans="2:3" x14ac:dyDescent="0.25">
      <c r="B265" s="22"/>
      <c r="C265" s="25"/>
    </row>
    <row r="266" spans="2:3" x14ac:dyDescent="0.25">
      <c r="B266" s="22"/>
      <c r="C266" s="25"/>
    </row>
    <row r="267" spans="2:3" x14ac:dyDescent="0.25">
      <c r="B267" s="22"/>
      <c r="C267" s="25"/>
    </row>
    <row r="268" spans="2:3" x14ac:dyDescent="0.25">
      <c r="B268" s="22"/>
      <c r="C268" s="25"/>
    </row>
    <row r="269" spans="2:3" x14ac:dyDescent="0.25">
      <c r="B269" s="22"/>
      <c r="C269" s="25"/>
    </row>
    <row r="270" spans="2:3" x14ac:dyDescent="0.25">
      <c r="B270" s="22"/>
      <c r="C270" s="25"/>
    </row>
    <row r="271" spans="2:3" x14ac:dyDescent="0.25">
      <c r="B271" s="22"/>
      <c r="C271" s="25"/>
    </row>
    <row r="272" spans="2:3" x14ac:dyDescent="0.25">
      <c r="B272" s="22"/>
      <c r="C272" s="25"/>
    </row>
    <row r="273" spans="2:3" x14ac:dyDescent="0.25">
      <c r="B273" s="22"/>
      <c r="C273" s="25"/>
    </row>
    <row r="274" spans="2:3" x14ac:dyDescent="0.25">
      <c r="B274" s="22"/>
      <c r="C274" s="25"/>
    </row>
    <row r="275" spans="2:3" x14ac:dyDescent="0.25">
      <c r="B275" s="22"/>
      <c r="C275" s="25"/>
    </row>
    <row r="276" spans="2:3" x14ac:dyDescent="0.25">
      <c r="B276" s="22"/>
      <c r="C276" s="25"/>
    </row>
    <row r="277" spans="2:3" x14ac:dyDescent="0.25">
      <c r="B277" s="22"/>
      <c r="C277" s="25"/>
    </row>
    <row r="278" spans="2:3" x14ac:dyDescent="0.25">
      <c r="B278" s="22"/>
      <c r="C278" s="25"/>
    </row>
    <row r="279" spans="2:3" x14ac:dyDescent="0.25">
      <c r="B279" s="22"/>
      <c r="C279" s="25"/>
    </row>
    <row r="280" spans="2:3" x14ac:dyDescent="0.25">
      <c r="B280" s="22"/>
      <c r="C280" s="25"/>
    </row>
    <row r="281" spans="2:3" x14ac:dyDescent="0.25">
      <c r="B281" s="22"/>
      <c r="C281" s="25"/>
    </row>
    <row r="282" spans="2:3" x14ac:dyDescent="0.25">
      <c r="B282" s="22"/>
      <c r="C282" s="25"/>
    </row>
    <row r="283" spans="2:3" x14ac:dyDescent="0.25">
      <c r="B283" s="22"/>
      <c r="C283" s="25"/>
    </row>
    <row r="284" spans="2:3" x14ac:dyDescent="0.25">
      <c r="B284" s="22"/>
      <c r="C284" s="25"/>
    </row>
    <row r="285" spans="2:3" x14ac:dyDescent="0.25">
      <c r="B285" s="22"/>
      <c r="C285" s="25"/>
    </row>
    <row r="286" spans="2:3" x14ac:dyDescent="0.25">
      <c r="B286" s="22"/>
      <c r="C286" s="25"/>
    </row>
    <row r="287" spans="2:3" x14ac:dyDescent="0.25">
      <c r="B287" s="22"/>
      <c r="C287" s="25"/>
    </row>
    <row r="288" spans="2:3" x14ac:dyDescent="0.25">
      <c r="B288" s="22"/>
      <c r="C288" s="25"/>
    </row>
    <row r="289" spans="2:3" x14ac:dyDescent="0.25">
      <c r="B289" s="22"/>
      <c r="C289" s="25"/>
    </row>
    <row r="290" spans="2:3" x14ac:dyDescent="0.25">
      <c r="B290" s="22"/>
      <c r="C290" s="25"/>
    </row>
    <row r="291" spans="2:3" x14ac:dyDescent="0.25">
      <c r="B291" s="22"/>
      <c r="C291" s="25"/>
    </row>
    <row r="292" spans="2:3" x14ac:dyDescent="0.25">
      <c r="B292" s="22"/>
      <c r="C292" s="25"/>
    </row>
    <row r="293" spans="2:3" x14ac:dyDescent="0.25">
      <c r="B293" s="22"/>
      <c r="C293" s="25"/>
    </row>
    <row r="294" spans="2:3" x14ac:dyDescent="0.25">
      <c r="B294" s="22"/>
      <c r="C294" s="25"/>
    </row>
    <row r="295" spans="2:3" x14ac:dyDescent="0.25">
      <c r="B295" s="22"/>
      <c r="C295" s="25"/>
    </row>
    <row r="296" spans="2:3" x14ac:dyDescent="0.25">
      <c r="B296" s="22"/>
      <c r="C296" s="25"/>
    </row>
    <row r="297" spans="2:3" x14ac:dyDescent="0.25">
      <c r="B297" s="22"/>
      <c r="C297" s="25"/>
    </row>
    <row r="298" spans="2:3" x14ac:dyDescent="0.25">
      <c r="B298" s="22"/>
      <c r="C298" s="25"/>
    </row>
    <row r="299" spans="2:3" x14ac:dyDescent="0.25">
      <c r="B299" s="22"/>
      <c r="C299" s="25"/>
    </row>
    <row r="300" spans="2:3" x14ac:dyDescent="0.25">
      <c r="B300" s="22"/>
      <c r="C300" s="25"/>
    </row>
    <row r="301" spans="2:3" x14ac:dyDescent="0.25">
      <c r="B301" s="22"/>
      <c r="C301" s="25"/>
    </row>
    <row r="302" spans="2:3" x14ac:dyDescent="0.25">
      <c r="B302" s="22"/>
      <c r="C302" s="25"/>
    </row>
    <row r="303" spans="2:3" x14ac:dyDescent="0.25">
      <c r="B303" s="22"/>
      <c r="C303" s="25"/>
    </row>
    <row r="304" spans="2:3" x14ac:dyDescent="0.25">
      <c r="B304" s="22"/>
      <c r="C304" s="25"/>
    </row>
    <row r="305" spans="2:3" x14ac:dyDescent="0.25">
      <c r="B305" s="22"/>
      <c r="C305" s="25"/>
    </row>
    <row r="306" spans="2:3" x14ac:dyDescent="0.25">
      <c r="B306" s="22"/>
      <c r="C306" s="25"/>
    </row>
    <row r="307" spans="2:3" x14ac:dyDescent="0.25">
      <c r="B307" s="22"/>
      <c r="C307" s="25"/>
    </row>
    <row r="308" spans="2:3" x14ac:dyDescent="0.25">
      <c r="B308" s="22"/>
      <c r="C308" s="25"/>
    </row>
    <row r="309" spans="2:3" x14ac:dyDescent="0.25">
      <c r="B309" s="22"/>
      <c r="C309" s="25"/>
    </row>
    <row r="310" spans="2:3" x14ac:dyDescent="0.25">
      <c r="B310" s="22"/>
      <c r="C310" s="25"/>
    </row>
    <row r="311" spans="2:3" x14ac:dyDescent="0.25">
      <c r="B311" s="22"/>
      <c r="C311" s="25"/>
    </row>
    <row r="312" spans="2:3" x14ac:dyDescent="0.25">
      <c r="B312" s="22"/>
      <c r="C312" s="25"/>
    </row>
    <row r="313" spans="2:3" x14ac:dyDescent="0.25">
      <c r="B313" s="22"/>
      <c r="C313" s="25"/>
    </row>
    <row r="314" spans="2:3" x14ac:dyDescent="0.25">
      <c r="B314" s="22"/>
      <c r="C314" s="25"/>
    </row>
    <row r="315" spans="2:3" x14ac:dyDescent="0.25">
      <c r="B315" s="22"/>
      <c r="C315" s="25"/>
    </row>
    <row r="316" spans="2:3" x14ac:dyDescent="0.25">
      <c r="B316" s="22"/>
      <c r="C316" s="25"/>
    </row>
    <row r="317" spans="2:3" x14ac:dyDescent="0.25">
      <c r="B317" s="22"/>
      <c r="C317" s="25"/>
    </row>
    <row r="318" spans="2:3" x14ac:dyDescent="0.25">
      <c r="B318" s="22"/>
      <c r="C318" s="25"/>
    </row>
    <row r="319" spans="2:3" x14ac:dyDescent="0.25">
      <c r="B319" s="22"/>
      <c r="C319" s="25"/>
    </row>
    <row r="320" spans="2:3" x14ac:dyDescent="0.25">
      <c r="B320" s="22"/>
      <c r="C320" s="25"/>
    </row>
    <row r="321" spans="2:3" x14ac:dyDescent="0.25">
      <c r="B321" s="22"/>
      <c r="C321" s="25"/>
    </row>
    <row r="322" spans="2:3" x14ac:dyDescent="0.25">
      <c r="B322" s="22"/>
      <c r="C322" s="25"/>
    </row>
    <row r="323" spans="2:3" x14ac:dyDescent="0.25">
      <c r="B323" s="22"/>
      <c r="C323" s="25"/>
    </row>
    <row r="324" spans="2:3" x14ac:dyDescent="0.25">
      <c r="B324" s="22"/>
      <c r="C324" s="25"/>
    </row>
    <row r="325" spans="2:3" x14ac:dyDescent="0.25">
      <c r="B325" s="22"/>
      <c r="C325" s="25"/>
    </row>
    <row r="326" spans="2:3" x14ac:dyDescent="0.25">
      <c r="B326" s="22"/>
      <c r="C326" s="25"/>
    </row>
    <row r="327" spans="2:3" x14ac:dyDescent="0.25">
      <c r="B327" s="22"/>
      <c r="C327" s="25"/>
    </row>
    <row r="328" spans="2:3" x14ac:dyDescent="0.25">
      <c r="B328" s="22"/>
      <c r="C328" s="25"/>
    </row>
    <row r="329" spans="2:3" x14ac:dyDescent="0.25">
      <c r="B329" s="22"/>
      <c r="C329" s="25"/>
    </row>
    <row r="330" spans="2:3" x14ac:dyDescent="0.25">
      <c r="B330" s="22"/>
      <c r="C330" s="25"/>
    </row>
    <row r="331" spans="2:3" x14ac:dyDescent="0.25">
      <c r="B331" s="22"/>
      <c r="C331" s="25"/>
    </row>
    <row r="332" spans="2:3" x14ac:dyDescent="0.25">
      <c r="B332" s="22"/>
      <c r="C332" s="25"/>
    </row>
    <row r="333" spans="2:3" x14ac:dyDescent="0.25">
      <c r="B333" s="22"/>
      <c r="C333" s="25"/>
    </row>
    <row r="334" spans="2:3" x14ac:dyDescent="0.25">
      <c r="B334" s="22"/>
      <c r="C334" s="25"/>
    </row>
    <row r="335" spans="2:3" x14ac:dyDescent="0.25">
      <c r="B335" s="22"/>
      <c r="C335" s="25"/>
    </row>
    <row r="336" spans="2:3" x14ac:dyDescent="0.25">
      <c r="B336" s="22"/>
      <c r="C336" s="25"/>
    </row>
    <row r="337" spans="2:3" x14ac:dyDescent="0.25">
      <c r="B337" s="22"/>
      <c r="C337" s="25"/>
    </row>
    <row r="338" spans="2:3" x14ac:dyDescent="0.25">
      <c r="B338" s="22"/>
      <c r="C338" s="25"/>
    </row>
    <row r="339" spans="2:3" x14ac:dyDescent="0.25">
      <c r="B339" s="22"/>
      <c r="C339" s="25"/>
    </row>
    <row r="340" spans="2:3" x14ac:dyDescent="0.25">
      <c r="B340" s="22"/>
      <c r="C340" s="25"/>
    </row>
    <row r="341" spans="2:3" x14ac:dyDescent="0.25">
      <c r="B341" s="22"/>
      <c r="C341" s="25"/>
    </row>
    <row r="342" spans="2:3" x14ac:dyDescent="0.25">
      <c r="B342" s="22"/>
      <c r="C342" s="25"/>
    </row>
    <row r="343" spans="2:3" x14ac:dyDescent="0.25">
      <c r="B343" s="22"/>
      <c r="C343" s="25"/>
    </row>
    <row r="344" spans="2:3" x14ac:dyDescent="0.25">
      <c r="B344" s="22"/>
      <c r="C344" s="25"/>
    </row>
    <row r="345" spans="2:3" x14ac:dyDescent="0.25">
      <c r="B345" s="22"/>
      <c r="C345" s="25"/>
    </row>
    <row r="346" spans="2:3" x14ac:dyDescent="0.25">
      <c r="B346" s="22"/>
      <c r="C346" s="25"/>
    </row>
    <row r="347" spans="2:3" x14ac:dyDescent="0.25">
      <c r="B347" s="22"/>
      <c r="C347" s="25"/>
    </row>
    <row r="348" spans="2:3" x14ac:dyDescent="0.25">
      <c r="B348" s="22"/>
      <c r="C348" s="25"/>
    </row>
    <row r="349" spans="2:3" x14ac:dyDescent="0.25">
      <c r="B349" s="22"/>
      <c r="C349" s="25"/>
    </row>
    <row r="350" spans="2:3" x14ac:dyDescent="0.25">
      <c r="B350" s="22"/>
      <c r="C350" s="25"/>
    </row>
    <row r="351" spans="2:3" x14ac:dyDescent="0.25">
      <c r="B351" s="22"/>
      <c r="C351" s="25"/>
    </row>
    <row r="352" spans="2:3" x14ac:dyDescent="0.25">
      <c r="B352" s="22"/>
      <c r="C352" s="25"/>
    </row>
    <row r="353" spans="2:3" x14ac:dyDescent="0.25">
      <c r="B353" s="22"/>
      <c r="C353" s="25"/>
    </row>
    <row r="354" spans="2:3" x14ac:dyDescent="0.25">
      <c r="B354" s="22"/>
      <c r="C354" s="25"/>
    </row>
    <row r="355" spans="2:3" x14ac:dyDescent="0.25">
      <c r="B355" s="22"/>
      <c r="C355" s="25"/>
    </row>
    <row r="356" spans="2:3" x14ac:dyDescent="0.25">
      <c r="B356" s="22"/>
      <c r="C356" s="25"/>
    </row>
    <row r="357" spans="2:3" x14ac:dyDescent="0.25">
      <c r="B357" s="22"/>
      <c r="C357" s="25"/>
    </row>
    <row r="358" spans="2:3" x14ac:dyDescent="0.25">
      <c r="B358" s="22"/>
      <c r="C358" s="25"/>
    </row>
    <row r="359" spans="2:3" x14ac:dyDescent="0.25">
      <c r="B359" s="22"/>
      <c r="C359" s="25"/>
    </row>
    <row r="360" spans="2:3" x14ac:dyDescent="0.25">
      <c r="B360" s="22"/>
      <c r="C360" s="25"/>
    </row>
    <row r="361" spans="2:3" x14ac:dyDescent="0.25">
      <c r="B361" s="22"/>
      <c r="C361" s="25"/>
    </row>
    <row r="362" spans="2:3" x14ac:dyDescent="0.25">
      <c r="B362" s="22"/>
      <c r="C362" s="25"/>
    </row>
    <row r="363" spans="2:3" x14ac:dyDescent="0.25">
      <c r="B363" s="22"/>
      <c r="C363" s="25"/>
    </row>
    <row r="364" spans="2:3" x14ac:dyDescent="0.25">
      <c r="B364" s="22"/>
      <c r="C364" s="25"/>
    </row>
    <row r="365" spans="2:3" x14ac:dyDescent="0.25">
      <c r="B365" s="22"/>
      <c r="C365" s="25"/>
    </row>
    <row r="366" spans="2:3" x14ac:dyDescent="0.25">
      <c r="B366" s="22"/>
      <c r="C366" s="25"/>
    </row>
    <row r="367" spans="2:3" x14ac:dyDescent="0.25">
      <c r="B367" s="22"/>
      <c r="C367" s="25"/>
    </row>
    <row r="368" spans="2:3" x14ac:dyDescent="0.25">
      <c r="B368" s="22"/>
      <c r="C368" s="25"/>
    </row>
    <row r="369" spans="2:3" x14ac:dyDescent="0.25">
      <c r="B369" s="22"/>
      <c r="C369" s="25"/>
    </row>
    <row r="370" spans="2:3" x14ac:dyDescent="0.25">
      <c r="B370" s="22"/>
      <c r="C370" s="25"/>
    </row>
    <row r="371" spans="2:3" x14ac:dyDescent="0.25">
      <c r="B371" s="22"/>
      <c r="C371" s="25"/>
    </row>
    <row r="372" spans="2:3" x14ac:dyDescent="0.25">
      <c r="B372" s="22"/>
      <c r="C372" s="25"/>
    </row>
    <row r="373" spans="2:3" x14ac:dyDescent="0.25">
      <c r="B373" s="22"/>
      <c r="C373" s="25"/>
    </row>
    <row r="374" spans="2:3" x14ac:dyDescent="0.25">
      <c r="B374" s="22"/>
      <c r="C374" s="25"/>
    </row>
    <row r="375" spans="2:3" x14ac:dyDescent="0.25">
      <c r="B375" s="22"/>
      <c r="C375" s="25"/>
    </row>
    <row r="376" spans="2:3" x14ac:dyDescent="0.25">
      <c r="B376" s="22"/>
      <c r="C376" s="25"/>
    </row>
    <row r="377" spans="2:3" x14ac:dyDescent="0.25">
      <c r="B377" s="22"/>
      <c r="C377" s="25"/>
    </row>
    <row r="378" spans="2:3" x14ac:dyDescent="0.25">
      <c r="B378" s="22"/>
      <c r="C378" s="25"/>
    </row>
    <row r="379" spans="2:3" x14ac:dyDescent="0.25">
      <c r="B379" s="22"/>
      <c r="C379" s="25"/>
    </row>
    <row r="380" spans="2:3" x14ac:dyDescent="0.25">
      <c r="B380" s="22"/>
      <c r="C380" s="25"/>
    </row>
    <row r="381" spans="2:3" x14ac:dyDescent="0.25">
      <c r="B381" s="22"/>
      <c r="C381" s="25"/>
    </row>
    <row r="382" spans="2:3" x14ac:dyDescent="0.25">
      <c r="B382" s="22"/>
      <c r="C382" s="25"/>
    </row>
    <row r="383" spans="2:3" x14ac:dyDescent="0.25">
      <c r="B383" s="22"/>
      <c r="C383" s="25"/>
    </row>
    <row r="384" spans="2:3" x14ac:dyDescent="0.25">
      <c r="B384" s="22"/>
      <c r="C384" s="25"/>
    </row>
    <row r="385" spans="2:3" x14ac:dyDescent="0.25">
      <c r="B385" s="22"/>
      <c r="C385" s="25"/>
    </row>
    <row r="386" spans="2:3" x14ac:dyDescent="0.25">
      <c r="B386" s="22"/>
      <c r="C386" s="25"/>
    </row>
    <row r="387" spans="2:3" x14ac:dyDescent="0.25">
      <c r="B387" s="22"/>
      <c r="C387" s="25"/>
    </row>
    <row r="388" spans="2:3" x14ac:dyDescent="0.25">
      <c r="B388" s="22"/>
      <c r="C388" s="25"/>
    </row>
    <row r="389" spans="2:3" x14ac:dyDescent="0.25">
      <c r="B389" s="22"/>
      <c r="C389" s="25"/>
    </row>
    <row r="390" spans="2:3" x14ac:dyDescent="0.25">
      <c r="B390" s="22"/>
      <c r="C390" s="25"/>
    </row>
    <row r="391" spans="2:3" x14ac:dyDescent="0.25">
      <c r="B391" s="22"/>
      <c r="C391" s="25"/>
    </row>
    <row r="392" spans="2:3" x14ac:dyDescent="0.25">
      <c r="B392" s="22"/>
      <c r="C392" s="25"/>
    </row>
    <row r="393" spans="2:3" x14ac:dyDescent="0.25">
      <c r="B393" s="22"/>
      <c r="C393" s="25"/>
    </row>
    <row r="394" spans="2:3" x14ac:dyDescent="0.25">
      <c r="B394" s="22"/>
      <c r="C394" s="25"/>
    </row>
    <row r="395" spans="2:3" x14ac:dyDescent="0.25">
      <c r="B395" s="22"/>
      <c r="C395" s="25"/>
    </row>
    <row r="396" spans="2:3" x14ac:dyDescent="0.25">
      <c r="B396" s="22"/>
      <c r="C396" s="25"/>
    </row>
    <row r="397" spans="2:3" x14ac:dyDescent="0.25">
      <c r="B397" s="22"/>
      <c r="C397" s="25"/>
    </row>
    <row r="398" spans="2:3" x14ac:dyDescent="0.25">
      <c r="B398" s="22"/>
      <c r="C398" s="25"/>
    </row>
    <row r="399" spans="2:3" x14ac:dyDescent="0.25">
      <c r="B399" s="22"/>
      <c r="C399" s="25"/>
    </row>
    <row r="400" spans="2:3" x14ac:dyDescent="0.25">
      <c r="B400" s="22"/>
      <c r="C400" s="25"/>
    </row>
    <row r="401" spans="2:3" x14ac:dyDescent="0.25">
      <c r="B401" s="22"/>
      <c r="C401" s="25"/>
    </row>
    <row r="402" spans="2:3" x14ac:dyDescent="0.25">
      <c r="B402" s="22"/>
      <c r="C402" s="25"/>
    </row>
    <row r="403" spans="2:3" x14ac:dyDescent="0.25">
      <c r="B403" s="22"/>
      <c r="C403" s="25"/>
    </row>
    <row r="404" spans="2:3" x14ac:dyDescent="0.25">
      <c r="B404" s="22"/>
      <c r="C404" s="25"/>
    </row>
    <row r="405" spans="2:3" x14ac:dyDescent="0.25">
      <c r="B405" s="22"/>
      <c r="C405" s="25"/>
    </row>
    <row r="406" spans="2:3" x14ac:dyDescent="0.25">
      <c r="B406" s="22"/>
      <c r="C406" s="25"/>
    </row>
    <row r="407" spans="2:3" x14ac:dyDescent="0.25">
      <c r="B407" s="22"/>
      <c r="C407" s="25"/>
    </row>
    <row r="408" spans="2:3" x14ac:dyDescent="0.25">
      <c r="B408" s="22"/>
      <c r="C408" s="25"/>
    </row>
    <row r="409" spans="2:3" x14ac:dyDescent="0.25">
      <c r="B409" s="22"/>
      <c r="C409" s="25"/>
    </row>
    <row r="410" spans="2:3" x14ac:dyDescent="0.25">
      <c r="B410" s="22"/>
      <c r="C410" s="25"/>
    </row>
    <row r="411" spans="2:3" x14ac:dyDescent="0.25">
      <c r="B411" s="22"/>
      <c r="C411" s="25"/>
    </row>
    <row r="412" spans="2:3" x14ac:dyDescent="0.25">
      <c r="B412" s="22"/>
      <c r="C412" s="25"/>
    </row>
    <row r="413" spans="2:3" x14ac:dyDescent="0.25">
      <c r="B413" s="22"/>
      <c r="C413" s="25"/>
    </row>
    <row r="414" spans="2:3" x14ac:dyDescent="0.25">
      <c r="B414" s="22"/>
      <c r="C414" s="25"/>
    </row>
    <row r="415" spans="2:3" x14ac:dyDescent="0.25">
      <c r="B415" s="22"/>
      <c r="C415" s="25"/>
    </row>
    <row r="416" spans="2:3" x14ac:dyDescent="0.25">
      <c r="B416" s="22"/>
      <c r="C416" s="25"/>
    </row>
    <row r="417" spans="2:3" x14ac:dyDescent="0.25">
      <c r="B417" s="22"/>
      <c r="C417" s="25"/>
    </row>
    <row r="418" spans="2:3" x14ac:dyDescent="0.25">
      <c r="B418" s="22"/>
      <c r="C418" s="25"/>
    </row>
    <row r="419" spans="2:3" x14ac:dyDescent="0.25">
      <c r="B419" s="22"/>
      <c r="C419" s="25"/>
    </row>
    <row r="420" spans="2:3" x14ac:dyDescent="0.25">
      <c r="B420" s="22"/>
      <c r="C420" s="25"/>
    </row>
    <row r="421" spans="2:3" x14ac:dyDescent="0.25">
      <c r="B421" s="22"/>
      <c r="C421" s="25"/>
    </row>
    <row r="422" spans="2:3" x14ac:dyDescent="0.25">
      <c r="B422" s="22"/>
      <c r="C422" s="25"/>
    </row>
    <row r="423" spans="2:3" x14ac:dyDescent="0.25">
      <c r="B423" s="22"/>
      <c r="C423" s="25"/>
    </row>
    <row r="424" spans="2:3" x14ac:dyDescent="0.25">
      <c r="B424" s="22"/>
      <c r="C424" s="25"/>
    </row>
    <row r="425" spans="2:3" x14ac:dyDescent="0.25">
      <c r="B425" s="22"/>
      <c r="C425" s="25"/>
    </row>
    <row r="426" spans="2:3" x14ac:dyDescent="0.25">
      <c r="B426" s="22"/>
      <c r="C426" s="25"/>
    </row>
    <row r="427" spans="2:3" x14ac:dyDescent="0.25">
      <c r="B427" s="22"/>
      <c r="C427" s="25"/>
    </row>
    <row r="428" spans="2:3" x14ac:dyDescent="0.25">
      <c r="B428" s="22"/>
      <c r="C428" s="25"/>
    </row>
    <row r="429" spans="2:3" x14ac:dyDescent="0.25">
      <c r="B429" s="22"/>
      <c r="C429" s="25"/>
    </row>
    <row r="430" spans="2:3" x14ac:dyDescent="0.25">
      <c r="B430" s="22"/>
      <c r="C430" s="25"/>
    </row>
    <row r="431" spans="2:3" x14ac:dyDescent="0.25">
      <c r="B431" s="22"/>
      <c r="C431" s="25"/>
    </row>
    <row r="432" spans="2:3" x14ac:dyDescent="0.25">
      <c r="B432" s="22"/>
      <c r="C432" s="25"/>
    </row>
    <row r="433" spans="2:3" x14ac:dyDescent="0.25">
      <c r="B433" s="22"/>
      <c r="C433" s="25"/>
    </row>
    <row r="434" spans="2:3" x14ac:dyDescent="0.25">
      <c r="B434" s="22"/>
      <c r="C434" s="25"/>
    </row>
    <row r="435" spans="2:3" x14ac:dyDescent="0.25">
      <c r="B435" s="22"/>
      <c r="C435" s="25"/>
    </row>
    <row r="436" spans="2:3" x14ac:dyDescent="0.25">
      <c r="B436" s="22"/>
      <c r="C436" s="25"/>
    </row>
    <row r="437" spans="2:3" x14ac:dyDescent="0.25">
      <c r="B437" s="22"/>
      <c r="C437" s="25"/>
    </row>
    <row r="438" spans="2:3" x14ac:dyDescent="0.25">
      <c r="B438" s="22"/>
      <c r="C438" s="25"/>
    </row>
    <row r="439" spans="2:3" x14ac:dyDescent="0.25">
      <c r="B439" s="22"/>
      <c r="C439" s="25"/>
    </row>
    <row r="440" spans="2:3" x14ac:dyDescent="0.25">
      <c r="B440" s="22"/>
      <c r="C440" s="25"/>
    </row>
    <row r="441" spans="2:3" x14ac:dyDescent="0.25">
      <c r="B441" s="22"/>
      <c r="C441" s="25"/>
    </row>
    <row r="442" spans="2:3" x14ac:dyDescent="0.25">
      <c r="B442" s="22"/>
      <c r="C442" s="25"/>
    </row>
    <row r="443" spans="2:3" x14ac:dyDescent="0.25">
      <c r="B443" s="22"/>
      <c r="C443" s="25"/>
    </row>
    <row r="444" spans="2:3" x14ac:dyDescent="0.25">
      <c r="B444" s="22"/>
      <c r="C444" s="25"/>
    </row>
    <row r="445" spans="2:3" x14ac:dyDescent="0.25">
      <c r="B445" s="22"/>
      <c r="C445" s="25"/>
    </row>
    <row r="446" spans="2:3" x14ac:dyDescent="0.25">
      <c r="B446" s="22"/>
      <c r="C446" s="25"/>
    </row>
    <row r="447" spans="2:3" x14ac:dyDescent="0.25">
      <c r="B447" s="22"/>
      <c r="C447" s="25"/>
    </row>
    <row r="448" spans="2:3" x14ac:dyDescent="0.25">
      <c r="B448" s="22"/>
      <c r="C448" s="25"/>
    </row>
    <row r="449" spans="2:3" x14ac:dyDescent="0.25">
      <c r="B449" s="22"/>
      <c r="C449" s="25"/>
    </row>
    <row r="450" spans="2:3" x14ac:dyDescent="0.25">
      <c r="B450" s="22"/>
      <c r="C450" s="25"/>
    </row>
    <row r="451" spans="2:3" x14ac:dyDescent="0.25">
      <c r="B451" s="22"/>
      <c r="C451" s="25"/>
    </row>
    <row r="452" spans="2:3" x14ac:dyDescent="0.25">
      <c r="B452" s="22"/>
      <c r="C452" s="25"/>
    </row>
    <row r="453" spans="2:3" x14ac:dyDescent="0.25">
      <c r="B453" s="22"/>
      <c r="C453" s="25"/>
    </row>
    <row r="454" spans="2:3" x14ac:dyDescent="0.25">
      <c r="B454" s="22"/>
      <c r="C454" s="25"/>
    </row>
    <row r="455" spans="2:3" x14ac:dyDescent="0.25">
      <c r="B455" s="22"/>
      <c r="C455" s="25"/>
    </row>
    <row r="456" spans="2:3" x14ac:dyDescent="0.25">
      <c r="B456" s="22"/>
      <c r="C456" s="25"/>
    </row>
    <row r="457" spans="2:3" x14ac:dyDescent="0.25">
      <c r="B457" s="22"/>
      <c r="C457" s="25"/>
    </row>
    <row r="458" spans="2:3" x14ac:dyDescent="0.25">
      <c r="B458" s="22"/>
      <c r="C458" s="25"/>
    </row>
    <row r="459" spans="2:3" x14ac:dyDescent="0.25">
      <c r="B459" s="22"/>
      <c r="C459" s="25"/>
    </row>
    <row r="460" spans="2:3" x14ac:dyDescent="0.25">
      <c r="B460" s="22"/>
      <c r="C460" s="25"/>
    </row>
    <row r="461" spans="2:3" x14ac:dyDescent="0.25">
      <c r="B461" s="22"/>
      <c r="C461" s="25"/>
    </row>
    <row r="462" spans="2:3" x14ac:dyDescent="0.25">
      <c r="B462" s="22"/>
      <c r="C462" s="25"/>
    </row>
    <row r="463" spans="2:3" x14ac:dyDescent="0.25">
      <c r="B463" s="22"/>
      <c r="C463" s="25"/>
    </row>
    <row r="464" spans="2:3" x14ac:dyDescent="0.25">
      <c r="B464" s="22"/>
      <c r="C464" s="25"/>
    </row>
    <row r="465" spans="2:3" x14ac:dyDescent="0.25">
      <c r="B465" s="22"/>
      <c r="C465" s="25"/>
    </row>
    <row r="466" spans="2:3" x14ac:dyDescent="0.25">
      <c r="B466" s="22"/>
      <c r="C466" s="25"/>
    </row>
    <row r="467" spans="2:3" x14ac:dyDescent="0.25">
      <c r="B467" s="22"/>
      <c r="C467" s="25"/>
    </row>
    <row r="468" spans="2:3" x14ac:dyDescent="0.25">
      <c r="B468" s="22"/>
      <c r="C468" s="25"/>
    </row>
    <row r="469" spans="2:3" x14ac:dyDescent="0.25">
      <c r="B469" s="22"/>
      <c r="C469" s="25"/>
    </row>
    <row r="470" spans="2:3" x14ac:dyDescent="0.25">
      <c r="B470" s="22"/>
      <c r="C470" s="25"/>
    </row>
    <row r="471" spans="2:3" x14ac:dyDescent="0.25">
      <c r="B471" s="22"/>
      <c r="C471" s="25"/>
    </row>
    <row r="472" spans="2:3" x14ac:dyDescent="0.25">
      <c r="B472" s="22"/>
      <c r="C472" s="25"/>
    </row>
    <row r="473" spans="2:3" x14ac:dyDescent="0.25">
      <c r="B473" s="22"/>
      <c r="C473" s="25"/>
    </row>
    <row r="474" spans="2:3" x14ac:dyDescent="0.25">
      <c r="B474" s="22"/>
      <c r="C474" s="25"/>
    </row>
    <row r="475" spans="2:3" x14ac:dyDescent="0.25">
      <c r="B475" s="22"/>
      <c r="C475" s="25"/>
    </row>
    <row r="476" spans="2:3" x14ac:dyDescent="0.25">
      <c r="B476" s="22"/>
      <c r="C476" s="25"/>
    </row>
    <row r="477" spans="2:3" x14ac:dyDescent="0.25">
      <c r="B477" s="22"/>
      <c r="C477" s="25"/>
    </row>
    <row r="478" spans="2:3" x14ac:dyDescent="0.25">
      <c r="B478" s="22"/>
      <c r="C478" s="25"/>
    </row>
    <row r="479" spans="2:3" x14ac:dyDescent="0.25">
      <c r="B479" s="22"/>
      <c r="C479" s="25"/>
    </row>
    <row r="480" spans="2:3" x14ac:dyDescent="0.25">
      <c r="B480" s="22"/>
      <c r="C480" s="25"/>
    </row>
    <row r="481" spans="2:3" x14ac:dyDescent="0.25">
      <c r="B481" s="22"/>
      <c r="C481" s="25"/>
    </row>
    <row r="482" spans="2:3" x14ac:dyDescent="0.25">
      <c r="B482" s="22"/>
      <c r="C482" s="25"/>
    </row>
    <row r="483" spans="2:3" x14ac:dyDescent="0.25">
      <c r="B483" s="22"/>
      <c r="C483" s="25"/>
    </row>
    <row r="484" spans="2:3" x14ac:dyDescent="0.25">
      <c r="B484" s="22"/>
      <c r="C484" s="25"/>
    </row>
    <row r="485" spans="2:3" x14ac:dyDescent="0.25">
      <c r="B485" s="22"/>
      <c r="C485" s="25"/>
    </row>
    <row r="486" spans="2:3" x14ac:dyDescent="0.25">
      <c r="B486" s="22"/>
      <c r="C486" s="25"/>
    </row>
    <row r="487" spans="2:3" x14ac:dyDescent="0.25">
      <c r="B487" s="22"/>
      <c r="C487" s="25"/>
    </row>
    <row r="488" spans="2:3" x14ac:dyDescent="0.25">
      <c r="B488" s="22"/>
      <c r="C488" s="25"/>
    </row>
    <row r="489" spans="2:3" x14ac:dyDescent="0.25">
      <c r="B489" s="22"/>
      <c r="C489" s="25"/>
    </row>
    <row r="490" spans="2:3" x14ac:dyDescent="0.25">
      <c r="B490" s="22"/>
      <c r="C490" s="25"/>
    </row>
    <row r="491" spans="2:3" x14ac:dyDescent="0.25">
      <c r="B491" s="22"/>
      <c r="C491" s="25"/>
    </row>
    <row r="492" spans="2:3" x14ac:dyDescent="0.25">
      <c r="B492" s="22"/>
      <c r="C492" s="25"/>
    </row>
    <row r="493" spans="2:3" x14ac:dyDescent="0.25">
      <c r="B493" s="22"/>
      <c r="C493" s="25"/>
    </row>
    <row r="494" spans="2:3" x14ac:dyDescent="0.25">
      <c r="B494" s="22"/>
      <c r="C494" s="25"/>
    </row>
    <row r="495" spans="2:3" x14ac:dyDescent="0.25">
      <c r="B495" s="22"/>
      <c r="C495" s="25"/>
    </row>
    <row r="496" spans="2:3" x14ac:dyDescent="0.25">
      <c r="B496" s="22"/>
      <c r="C496" s="25"/>
    </row>
    <row r="497" spans="2:3" x14ac:dyDescent="0.25">
      <c r="B497" s="22"/>
      <c r="C497" s="25"/>
    </row>
    <row r="498" spans="2:3" x14ac:dyDescent="0.25">
      <c r="B498" s="22"/>
      <c r="C498" s="25"/>
    </row>
    <row r="499" spans="2:3" x14ac:dyDescent="0.25">
      <c r="B499" s="22"/>
      <c r="C499" s="25"/>
    </row>
    <row r="500" spans="2:3" x14ac:dyDescent="0.25">
      <c r="B500" s="22"/>
      <c r="C500" s="25"/>
    </row>
    <row r="501" spans="2:3" x14ac:dyDescent="0.25">
      <c r="B501" s="22"/>
      <c r="C501" s="25"/>
    </row>
    <row r="502" spans="2:3" x14ac:dyDescent="0.25">
      <c r="B502" s="22"/>
      <c r="C502" s="25"/>
    </row>
    <row r="503" spans="2:3" x14ac:dyDescent="0.25">
      <c r="B503" s="22"/>
      <c r="C503" s="25"/>
    </row>
    <row r="504" spans="2:3" x14ac:dyDescent="0.25">
      <c r="B504" s="22"/>
      <c r="C504" s="25"/>
    </row>
    <row r="505" spans="2:3" x14ac:dyDescent="0.25">
      <c r="B505" s="22"/>
      <c r="C505" s="25"/>
    </row>
    <row r="506" spans="2:3" x14ac:dyDescent="0.25">
      <c r="B506" s="22"/>
      <c r="C506" s="25"/>
    </row>
    <row r="507" spans="2:3" x14ac:dyDescent="0.25">
      <c r="B507" s="22"/>
      <c r="C507" s="25"/>
    </row>
    <row r="508" spans="2:3" x14ac:dyDescent="0.25">
      <c r="B508" s="22"/>
      <c r="C508" s="25"/>
    </row>
    <row r="509" spans="2:3" x14ac:dyDescent="0.25">
      <c r="B509" s="22"/>
      <c r="C509" s="25"/>
    </row>
    <row r="510" spans="2:3" x14ac:dyDescent="0.25">
      <c r="B510" s="22"/>
      <c r="C510" s="25"/>
    </row>
    <row r="511" spans="2:3" x14ac:dyDescent="0.25">
      <c r="B511" s="22"/>
      <c r="C511" s="25"/>
    </row>
    <row r="512" spans="2:3" x14ac:dyDescent="0.25">
      <c r="B512" s="22"/>
      <c r="C512" s="25"/>
    </row>
    <row r="513" spans="2:3" x14ac:dyDescent="0.25">
      <c r="B513" s="22"/>
      <c r="C513" s="25"/>
    </row>
    <row r="514" spans="2:3" x14ac:dyDescent="0.25">
      <c r="B514" s="22"/>
      <c r="C514" s="25"/>
    </row>
    <row r="515" spans="2:3" x14ac:dyDescent="0.25">
      <c r="B515" s="22"/>
      <c r="C515" s="25"/>
    </row>
    <row r="516" spans="2:3" x14ac:dyDescent="0.25">
      <c r="B516" s="22"/>
      <c r="C516" s="25"/>
    </row>
    <row r="517" spans="2:3" x14ac:dyDescent="0.25">
      <c r="B517" s="22"/>
      <c r="C517" s="25"/>
    </row>
    <row r="518" spans="2:3" x14ac:dyDescent="0.25">
      <c r="B518" s="22"/>
      <c r="C518" s="25"/>
    </row>
    <row r="519" spans="2:3" x14ac:dyDescent="0.25">
      <c r="B519" s="22"/>
      <c r="C519" s="25"/>
    </row>
    <row r="520" spans="2:3" x14ac:dyDescent="0.25">
      <c r="B520" s="22"/>
      <c r="C520" s="25"/>
    </row>
    <row r="521" spans="2:3" x14ac:dyDescent="0.25">
      <c r="B521" s="22"/>
      <c r="C521" s="25"/>
    </row>
    <row r="522" spans="2:3" x14ac:dyDescent="0.25">
      <c r="B522" s="22"/>
      <c r="C522" s="25"/>
    </row>
    <row r="523" spans="2:3" x14ac:dyDescent="0.25">
      <c r="B523" s="22"/>
      <c r="C523" s="25"/>
    </row>
    <row r="524" spans="2:3" x14ac:dyDescent="0.25">
      <c r="B524" s="22"/>
      <c r="C524" s="25"/>
    </row>
    <row r="525" spans="2:3" x14ac:dyDescent="0.25">
      <c r="B525" s="22"/>
      <c r="C525" s="25"/>
    </row>
    <row r="526" spans="2:3" x14ac:dyDescent="0.25">
      <c r="B526" s="22"/>
      <c r="C526" s="25"/>
    </row>
    <row r="527" spans="2:3" x14ac:dyDescent="0.25">
      <c r="B527" s="22"/>
      <c r="C527" s="25"/>
    </row>
    <row r="528" spans="2:3" x14ac:dyDescent="0.25">
      <c r="B528" s="22"/>
      <c r="C528" s="25"/>
    </row>
    <row r="529" spans="2:3" x14ac:dyDescent="0.25">
      <c r="B529" s="22"/>
      <c r="C529" s="25"/>
    </row>
    <row r="530" spans="2:3" x14ac:dyDescent="0.25">
      <c r="B530" s="22"/>
      <c r="C530" s="25"/>
    </row>
    <row r="531" spans="2:3" x14ac:dyDescent="0.25">
      <c r="B531" s="22"/>
      <c r="C531" s="25"/>
    </row>
    <row r="532" spans="2:3" x14ac:dyDescent="0.25">
      <c r="B532" s="22"/>
      <c r="C532" s="25"/>
    </row>
    <row r="533" spans="2:3" x14ac:dyDescent="0.25">
      <c r="B533" s="22"/>
      <c r="C533" s="25"/>
    </row>
    <row r="534" spans="2:3" x14ac:dyDescent="0.25">
      <c r="B534" s="22"/>
      <c r="C534" s="25"/>
    </row>
    <row r="535" spans="2:3" x14ac:dyDescent="0.25">
      <c r="B535" s="22"/>
      <c r="C535" s="25"/>
    </row>
    <row r="536" spans="2:3" x14ac:dyDescent="0.25">
      <c r="B536" s="22"/>
      <c r="C536" s="25"/>
    </row>
    <row r="537" spans="2:3" x14ac:dyDescent="0.25">
      <c r="B537" s="22"/>
      <c r="C537" s="25"/>
    </row>
    <row r="538" spans="2:3" x14ac:dyDescent="0.25">
      <c r="B538" s="22"/>
      <c r="C538" s="25"/>
    </row>
    <row r="539" spans="2:3" x14ac:dyDescent="0.25">
      <c r="B539" s="22"/>
      <c r="C539" s="25"/>
    </row>
    <row r="540" spans="2:3" x14ac:dyDescent="0.25">
      <c r="B540" s="22"/>
      <c r="C540" s="25"/>
    </row>
    <row r="541" spans="2:3" x14ac:dyDescent="0.25">
      <c r="B541" s="22"/>
      <c r="C541" s="25"/>
    </row>
    <row r="542" spans="2:3" x14ac:dyDescent="0.25">
      <c r="B542" s="22"/>
      <c r="C542" s="25"/>
    </row>
    <row r="543" spans="2:3" x14ac:dyDescent="0.25">
      <c r="B543" s="22"/>
      <c r="C543" s="25"/>
    </row>
    <row r="544" spans="2:3" x14ac:dyDescent="0.25">
      <c r="B544" s="22"/>
      <c r="C544" s="25"/>
    </row>
    <row r="545" spans="2:3" x14ac:dyDescent="0.25">
      <c r="B545" s="22"/>
      <c r="C545" s="25"/>
    </row>
    <row r="546" spans="2:3" x14ac:dyDescent="0.25">
      <c r="B546" s="22"/>
      <c r="C546" s="25"/>
    </row>
    <row r="547" spans="2:3" x14ac:dyDescent="0.25">
      <c r="B547" s="22"/>
      <c r="C547" s="25"/>
    </row>
    <row r="548" spans="2:3" x14ac:dyDescent="0.25">
      <c r="B548" s="22"/>
      <c r="C548" s="25"/>
    </row>
    <row r="549" spans="2:3" x14ac:dyDescent="0.25">
      <c r="B549" s="22"/>
      <c r="C549" s="25"/>
    </row>
    <row r="550" spans="2:3" x14ac:dyDescent="0.25">
      <c r="B550" s="22"/>
      <c r="C550" s="25"/>
    </row>
    <row r="551" spans="2:3" x14ac:dyDescent="0.25">
      <c r="B551" s="22"/>
      <c r="C551" s="25"/>
    </row>
    <row r="552" spans="2:3" x14ac:dyDescent="0.25">
      <c r="B552" s="22"/>
      <c r="C552" s="25"/>
    </row>
    <row r="553" spans="2:3" x14ac:dyDescent="0.25">
      <c r="B553" s="22"/>
      <c r="C553" s="25"/>
    </row>
    <row r="554" spans="2:3" x14ac:dyDescent="0.25">
      <c r="B554" s="22"/>
      <c r="C554" s="25"/>
    </row>
    <row r="555" spans="2:3" x14ac:dyDescent="0.25">
      <c r="B555" s="22"/>
      <c r="C555" s="25"/>
    </row>
    <row r="556" spans="2:3" x14ac:dyDescent="0.25">
      <c r="B556" s="22"/>
      <c r="C556" s="25"/>
    </row>
    <row r="557" spans="2:3" x14ac:dyDescent="0.25">
      <c r="B557" s="22"/>
      <c r="C557" s="25"/>
    </row>
    <row r="558" spans="2:3" x14ac:dyDescent="0.25">
      <c r="B558" s="22"/>
      <c r="C558" s="25"/>
    </row>
    <row r="559" spans="2:3" x14ac:dyDescent="0.25">
      <c r="B559" s="22"/>
      <c r="C559" s="25"/>
    </row>
    <row r="560" spans="2:3" x14ac:dyDescent="0.25">
      <c r="B560" s="22"/>
      <c r="C560" s="25"/>
    </row>
    <row r="561" spans="2:3" x14ac:dyDescent="0.25">
      <c r="B561" s="22"/>
      <c r="C561" s="25"/>
    </row>
    <row r="562" spans="2:3" x14ac:dyDescent="0.25">
      <c r="B562" s="22"/>
      <c r="C562" s="25"/>
    </row>
    <row r="563" spans="2:3" x14ac:dyDescent="0.25">
      <c r="B563" s="22"/>
      <c r="C563" s="25"/>
    </row>
    <row r="564" spans="2:3" x14ac:dyDescent="0.25">
      <c r="B564" s="22"/>
      <c r="C564" s="25"/>
    </row>
    <row r="565" spans="2:3" x14ac:dyDescent="0.25">
      <c r="B565" s="22"/>
      <c r="C565" s="25"/>
    </row>
    <row r="566" spans="2:3" x14ac:dyDescent="0.25">
      <c r="B566" s="22"/>
      <c r="C566" s="25"/>
    </row>
    <row r="567" spans="2:3" x14ac:dyDescent="0.25">
      <c r="B567" s="22"/>
      <c r="C567" s="25"/>
    </row>
    <row r="568" spans="2:3" x14ac:dyDescent="0.25">
      <c r="B568" s="22"/>
      <c r="C568" s="25"/>
    </row>
    <row r="569" spans="2:3" x14ac:dyDescent="0.25">
      <c r="B569" s="22"/>
      <c r="C569" s="25"/>
    </row>
    <row r="570" spans="2:3" x14ac:dyDescent="0.25">
      <c r="B570" s="22"/>
      <c r="C570" s="25"/>
    </row>
    <row r="571" spans="2:3" x14ac:dyDescent="0.25">
      <c r="B571" s="22"/>
      <c r="C571" s="25"/>
    </row>
    <row r="572" spans="2:3" x14ac:dyDescent="0.25">
      <c r="B572" s="22"/>
      <c r="C572" s="25"/>
    </row>
    <row r="573" spans="2:3" x14ac:dyDescent="0.25">
      <c r="B573" s="22"/>
      <c r="C573" s="25"/>
    </row>
    <row r="574" spans="2:3" x14ac:dyDescent="0.25">
      <c r="B574" s="22"/>
      <c r="C574" s="25"/>
    </row>
    <row r="575" spans="2:3" x14ac:dyDescent="0.25">
      <c r="B575" s="22"/>
      <c r="C575" s="25"/>
    </row>
    <row r="576" spans="2:3" x14ac:dyDescent="0.25">
      <c r="B576" s="22"/>
      <c r="C576" s="25"/>
    </row>
    <row r="577" spans="2:3" x14ac:dyDescent="0.25">
      <c r="B577" s="22"/>
      <c r="C577" s="25"/>
    </row>
    <row r="578" spans="2:3" x14ac:dyDescent="0.25">
      <c r="B578" s="22"/>
      <c r="C578" s="25"/>
    </row>
    <row r="579" spans="2:3" x14ac:dyDescent="0.25">
      <c r="B579" s="22"/>
      <c r="C579" s="25"/>
    </row>
    <row r="580" spans="2:3" x14ac:dyDescent="0.25">
      <c r="B580" s="22"/>
      <c r="C580" s="25"/>
    </row>
    <row r="581" spans="2:3" x14ac:dyDescent="0.25">
      <c r="B581" s="22"/>
      <c r="C581" s="25"/>
    </row>
    <row r="582" spans="2:3" x14ac:dyDescent="0.25">
      <c r="B582" s="22"/>
      <c r="C582" s="25"/>
    </row>
    <row r="583" spans="2:3" x14ac:dyDescent="0.25">
      <c r="B583" s="22"/>
      <c r="C583" s="25"/>
    </row>
    <row r="584" spans="2:3" x14ac:dyDescent="0.25">
      <c r="B584" s="22"/>
      <c r="C584" s="25"/>
    </row>
    <row r="585" spans="2:3" x14ac:dyDescent="0.25">
      <c r="B585" s="22"/>
      <c r="C585" s="25"/>
    </row>
    <row r="586" spans="2:3" x14ac:dyDescent="0.25">
      <c r="B586" s="22"/>
      <c r="C586" s="25"/>
    </row>
    <row r="587" spans="2:3" x14ac:dyDescent="0.25">
      <c r="B587" s="22"/>
      <c r="C587" s="25"/>
    </row>
    <row r="588" spans="2:3" x14ac:dyDescent="0.25">
      <c r="B588" s="22"/>
      <c r="C588" s="25"/>
    </row>
    <row r="589" spans="2:3" x14ac:dyDescent="0.25">
      <c r="B589" s="22"/>
      <c r="C589" s="25"/>
    </row>
    <row r="590" spans="2:3" x14ac:dyDescent="0.25">
      <c r="B590" s="22"/>
      <c r="C590" s="25"/>
    </row>
    <row r="591" spans="2:3" x14ac:dyDescent="0.25">
      <c r="B591" s="22"/>
      <c r="C591" s="25"/>
    </row>
    <row r="592" spans="2:3" x14ac:dyDescent="0.25">
      <c r="B592" s="22"/>
      <c r="C592" s="25"/>
    </row>
    <row r="593" spans="2:3" x14ac:dyDescent="0.25">
      <c r="B593" s="22"/>
      <c r="C593" s="25"/>
    </row>
    <row r="594" spans="2:3" x14ac:dyDescent="0.25">
      <c r="B594" s="22"/>
      <c r="C594" s="25"/>
    </row>
    <row r="595" spans="2:3" x14ac:dyDescent="0.25">
      <c r="B595" s="22"/>
      <c r="C595" s="25"/>
    </row>
    <row r="596" spans="2:3" x14ac:dyDescent="0.25">
      <c r="B596" s="22"/>
      <c r="C596" s="25"/>
    </row>
    <row r="597" spans="2:3" x14ac:dyDescent="0.25">
      <c r="B597" s="22"/>
      <c r="C597" s="25"/>
    </row>
    <row r="598" spans="2:3" x14ac:dyDescent="0.25">
      <c r="B598" s="22"/>
      <c r="C598" s="25"/>
    </row>
    <row r="599" spans="2:3" x14ac:dyDescent="0.25">
      <c r="B599" s="22"/>
      <c r="C599" s="25"/>
    </row>
    <row r="600" spans="2:3" x14ac:dyDescent="0.25">
      <c r="B600" s="22"/>
      <c r="C600" s="25"/>
    </row>
    <row r="601" spans="2:3" x14ac:dyDescent="0.25">
      <c r="B601" s="22"/>
      <c r="C601" s="25"/>
    </row>
    <row r="602" spans="2:3" x14ac:dyDescent="0.25">
      <c r="B602" s="22"/>
      <c r="C602" s="25"/>
    </row>
    <row r="603" spans="2:3" x14ac:dyDescent="0.25">
      <c r="B603" s="22"/>
      <c r="C603" s="25"/>
    </row>
    <row r="604" spans="2:3" x14ac:dyDescent="0.25">
      <c r="B604" s="22"/>
      <c r="C604" s="25"/>
    </row>
    <row r="605" spans="2:3" x14ac:dyDescent="0.25">
      <c r="B605" s="22"/>
      <c r="C605" s="25"/>
    </row>
    <row r="606" spans="2:3" x14ac:dyDescent="0.25">
      <c r="B606" s="22"/>
      <c r="C606" s="25"/>
    </row>
    <row r="607" spans="2:3" x14ac:dyDescent="0.25">
      <c r="B607" s="22"/>
      <c r="C607" s="25"/>
    </row>
    <row r="608" spans="2:3" x14ac:dyDescent="0.25">
      <c r="B608" s="22"/>
      <c r="C608" s="25"/>
    </row>
    <row r="609" spans="2:3" x14ac:dyDescent="0.25">
      <c r="B609" s="22"/>
      <c r="C609" s="25"/>
    </row>
    <row r="610" spans="2:3" x14ac:dyDescent="0.25">
      <c r="B610" s="22"/>
      <c r="C610" s="25"/>
    </row>
    <row r="611" spans="2:3" x14ac:dyDescent="0.25">
      <c r="B611" s="22"/>
      <c r="C611" s="25"/>
    </row>
    <row r="612" spans="2:3" x14ac:dyDescent="0.25">
      <c r="B612" s="22"/>
      <c r="C612" s="25"/>
    </row>
    <row r="613" spans="2:3" x14ac:dyDescent="0.25">
      <c r="B613" s="22"/>
      <c r="C613" s="25"/>
    </row>
    <row r="614" spans="2:3" x14ac:dyDescent="0.25">
      <c r="B614" s="22"/>
      <c r="C614" s="25"/>
    </row>
    <row r="615" spans="2:3" x14ac:dyDescent="0.25">
      <c r="B615" s="22"/>
      <c r="C615" s="25"/>
    </row>
    <row r="616" spans="2:3" x14ac:dyDescent="0.25">
      <c r="B616" s="22"/>
      <c r="C616" s="25"/>
    </row>
    <row r="617" spans="2:3" x14ac:dyDescent="0.25">
      <c r="B617" s="22"/>
      <c r="C617" s="25"/>
    </row>
    <row r="618" spans="2:3" x14ac:dyDescent="0.25">
      <c r="B618" s="22"/>
      <c r="C618" s="25"/>
    </row>
    <row r="619" spans="2:3" x14ac:dyDescent="0.25">
      <c r="B619" s="22"/>
      <c r="C619" s="25"/>
    </row>
    <row r="620" spans="2:3" x14ac:dyDescent="0.25">
      <c r="B620" s="22"/>
      <c r="C620" s="25"/>
    </row>
    <row r="621" spans="2:3" x14ac:dyDescent="0.25">
      <c r="B621" s="22"/>
      <c r="C621" s="25"/>
    </row>
    <row r="622" spans="2:3" x14ac:dyDescent="0.25">
      <c r="B622" s="22"/>
      <c r="C622" s="25"/>
    </row>
    <row r="623" spans="2:3" x14ac:dyDescent="0.25">
      <c r="B623" s="22"/>
      <c r="C623" s="25"/>
    </row>
    <row r="624" spans="2:3" x14ac:dyDescent="0.25">
      <c r="B624" s="22"/>
      <c r="C624" s="25"/>
    </row>
    <row r="625" spans="2:3" x14ac:dyDescent="0.25">
      <c r="B625" s="22"/>
      <c r="C625" s="25"/>
    </row>
    <row r="626" spans="2:3" x14ac:dyDescent="0.25">
      <c r="B626" s="22"/>
      <c r="C626" s="25"/>
    </row>
    <row r="627" spans="2:3" x14ac:dyDescent="0.25">
      <c r="B627" s="22"/>
      <c r="C627" s="25"/>
    </row>
    <row r="628" spans="2:3" x14ac:dyDescent="0.25">
      <c r="B628" s="22"/>
      <c r="C628" s="25"/>
    </row>
    <row r="629" spans="2:3" x14ac:dyDescent="0.25">
      <c r="B629" s="22"/>
      <c r="C629" s="25"/>
    </row>
    <row r="630" spans="2:3" x14ac:dyDescent="0.25">
      <c r="B630" s="22"/>
      <c r="C630" s="25"/>
    </row>
    <row r="631" spans="2:3" x14ac:dyDescent="0.25">
      <c r="B631" s="22"/>
      <c r="C631" s="25"/>
    </row>
    <row r="632" spans="2:3" x14ac:dyDescent="0.25">
      <c r="B632" s="22"/>
      <c r="C632" s="25"/>
    </row>
    <row r="633" spans="2:3" x14ac:dyDescent="0.25">
      <c r="B633" s="22"/>
      <c r="C633" s="25"/>
    </row>
    <row r="634" spans="2:3" x14ac:dyDescent="0.25">
      <c r="B634" s="22"/>
      <c r="C634" s="25"/>
    </row>
    <row r="635" spans="2:3" x14ac:dyDescent="0.25">
      <c r="B635" s="22"/>
      <c r="C635" s="25"/>
    </row>
    <row r="636" spans="2:3" x14ac:dyDescent="0.25">
      <c r="B636" s="22"/>
      <c r="C636" s="25"/>
    </row>
    <row r="637" spans="2:3" x14ac:dyDescent="0.25">
      <c r="B637" s="22"/>
      <c r="C637" s="25"/>
    </row>
    <row r="638" spans="2:3" x14ac:dyDescent="0.25">
      <c r="B638" s="22"/>
      <c r="C638" s="25"/>
    </row>
    <row r="639" spans="2:3" x14ac:dyDescent="0.25">
      <c r="B639" s="22"/>
      <c r="C639" s="25"/>
    </row>
    <row r="640" spans="2:3" x14ac:dyDescent="0.25">
      <c r="B640" s="22"/>
      <c r="C640" s="25"/>
    </row>
    <row r="641" spans="2:3" x14ac:dyDescent="0.25">
      <c r="B641" s="22"/>
      <c r="C641" s="25"/>
    </row>
    <row r="642" spans="2:3" x14ac:dyDescent="0.25">
      <c r="B642" s="22"/>
      <c r="C642" s="25"/>
    </row>
    <row r="643" spans="2:3" x14ac:dyDescent="0.25">
      <c r="B643" s="22"/>
      <c r="C643" s="25"/>
    </row>
    <row r="644" spans="2:3" x14ac:dyDescent="0.25">
      <c r="B644" s="22"/>
      <c r="C644" s="25"/>
    </row>
    <row r="645" spans="2:3" x14ac:dyDescent="0.25">
      <c r="B645" s="22"/>
      <c r="C645" s="25"/>
    </row>
    <row r="646" spans="2:3" x14ac:dyDescent="0.25">
      <c r="B646" s="22"/>
      <c r="C646" s="25"/>
    </row>
    <row r="647" spans="2:3" x14ac:dyDescent="0.25">
      <c r="B647" s="22"/>
      <c r="C647" s="25"/>
    </row>
    <row r="648" spans="2:3" x14ac:dyDescent="0.25">
      <c r="B648" s="22"/>
      <c r="C648" s="25"/>
    </row>
    <row r="649" spans="2:3" x14ac:dyDescent="0.25">
      <c r="B649" s="22"/>
      <c r="C649" s="25"/>
    </row>
    <row r="650" spans="2:3" x14ac:dyDescent="0.25">
      <c r="B650" s="22"/>
      <c r="C650" s="25"/>
    </row>
    <row r="651" spans="2:3" x14ac:dyDescent="0.25">
      <c r="B651" s="22"/>
      <c r="C651" s="25"/>
    </row>
    <row r="652" spans="2:3" x14ac:dyDescent="0.25">
      <c r="B652" s="22"/>
      <c r="C652" s="25"/>
    </row>
    <row r="653" spans="2:3" x14ac:dyDescent="0.25">
      <c r="B653" s="22"/>
      <c r="C653" s="25"/>
    </row>
    <row r="654" spans="2:3" x14ac:dyDescent="0.25">
      <c r="B654" s="22"/>
      <c r="C654" s="25"/>
    </row>
    <row r="655" spans="2:3" x14ac:dyDescent="0.25">
      <c r="B655" s="22"/>
      <c r="C655" s="25"/>
    </row>
    <row r="656" spans="2:3" x14ac:dyDescent="0.25">
      <c r="B656" s="22"/>
      <c r="C656" s="25"/>
    </row>
    <row r="657" spans="2:3" x14ac:dyDescent="0.25">
      <c r="B657" s="22"/>
      <c r="C657" s="25"/>
    </row>
    <row r="658" spans="2:3" x14ac:dyDescent="0.25">
      <c r="B658" s="22"/>
      <c r="C658" s="25"/>
    </row>
    <row r="659" spans="2:3" x14ac:dyDescent="0.25">
      <c r="B659" s="22"/>
      <c r="C659" s="25"/>
    </row>
    <row r="660" spans="2:3" x14ac:dyDescent="0.25">
      <c r="B660" s="22"/>
      <c r="C660" s="25"/>
    </row>
    <row r="661" spans="2:3" x14ac:dyDescent="0.25">
      <c r="B661" s="22"/>
      <c r="C661" s="25"/>
    </row>
    <row r="662" spans="2:3" x14ac:dyDescent="0.25">
      <c r="B662" s="22"/>
      <c r="C662" s="25"/>
    </row>
    <row r="663" spans="2:3" x14ac:dyDescent="0.25">
      <c r="B663" s="22"/>
      <c r="C663" s="25"/>
    </row>
    <row r="664" spans="2:3" x14ac:dyDescent="0.25">
      <c r="B664" s="22"/>
      <c r="C664" s="25"/>
    </row>
    <row r="665" spans="2:3" x14ac:dyDescent="0.25">
      <c r="B665" s="22"/>
      <c r="C665" s="25"/>
    </row>
    <row r="666" spans="2:3" x14ac:dyDescent="0.25">
      <c r="B666" s="22"/>
      <c r="C666" s="25"/>
    </row>
    <row r="667" spans="2:3" x14ac:dyDescent="0.25">
      <c r="B667" s="22"/>
      <c r="C667" s="25"/>
    </row>
    <row r="668" spans="2:3" x14ac:dyDescent="0.25">
      <c r="B668" s="22"/>
      <c r="C668" s="25"/>
    </row>
    <row r="669" spans="2:3" x14ac:dyDescent="0.25">
      <c r="B669" s="22"/>
      <c r="C669" s="25"/>
    </row>
    <row r="670" spans="2:3" x14ac:dyDescent="0.25">
      <c r="B670" s="22"/>
      <c r="C670" s="25"/>
    </row>
    <row r="671" spans="2:3" x14ac:dyDescent="0.25">
      <c r="B671" s="22"/>
      <c r="C671" s="25"/>
    </row>
    <row r="672" spans="2:3" x14ac:dyDescent="0.25">
      <c r="B672" s="22"/>
      <c r="C672" s="25"/>
    </row>
    <row r="673" spans="2:3" x14ac:dyDescent="0.25">
      <c r="B673" s="22"/>
      <c r="C673" s="25"/>
    </row>
    <row r="674" spans="2:3" x14ac:dyDescent="0.25">
      <c r="B674" s="22"/>
      <c r="C674" s="25"/>
    </row>
    <row r="675" spans="2:3" x14ac:dyDescent="0.25">
      <c r="B675" s="22"/>
      <c r="C675" s="25"/>
    </row>
    <row r="676" spans="2:3" x14ac:dyDescent="0.25">
      <c r="B676" s="22"/>
      <c r="C676" s="25"/>
    </row>
    <row r="677" spans="2:3" x14ac:dyDescent="0.25">
      <c r="B677" s="22"/>
      <c r="C677" s="25"/>
    </row>
    <row r="678" spans="2:3" x14ac:dyDescent="0.25">
      <c r="B678" s="22"/>
      <c r="C678" s="25"/>
    </row>
    <row r="679" spans="2:3" x14ac:dyDescent="0.25">
      <c r="B679" s="22"/>
      <c r="C679" s="25"/>
    </row>
    <row r="680" spans="2:3" x14ac:dyDescent="0.25">
      <c r="B680" s="22"/>
      <c r="C680" s="25"/>
    </row>
    <row r="681" spans="2:3" x14ac:dyDescent="0.25">
      <c r="B681" s="22"/>
      <c r="C681" s="25"/>
    </row>
    <row r="682" spans="2:3" x14ac:dyDescent="0.25">
      <c r="B682" s="22"/>
      <c r="C682" s="25"/>
    </row>
    <row r="683" spans="2:3" x14ac:dyDescent="0.25">
      <c r="B683" s="22"/>
      <c r="C683" s="25"/>
    </row>
    <row r="684" spans="2:3" x14ac:dyDescent="0.25">
      <c r="B684" s="22"/>
      <c r="C684" s="25"/>
    </row>
    <row r="685" spans="2:3" x14ac:dyDescent="0.25">
      <c r="B685" s="22"/>
      <c r="C685" s="25"/>
    </row>
    <row r="686" spans="2:3" x14ac:dyDescent="0.25">
      <c r="B686" s="22"/>
      <c r="C686" s="25"/>
    </row>
    <row r="687" spans="2:3" x14ac:dyDescent="0.25">
      <c r="B687" s="22"/>
      <c r="C687" s="25"/>
    </row>
    <row r="688" spans="2:3" x14ac:dyDescent="0.25">
      <c r="B688" s="22"/>
      <c r="C688" s="25"/>
    </row>
    <row r="689" spans="2:3" x14ac:dyDescent="0.25">
      <c r="B689" s="22"/>
      <c r="C689" s="25"/>
    </row>
    <row r="690" spans="2:3" x14ac:dyDescent="0.25">
      <c r="B690" s="22"/>
      <c r="C690" s="25"/>
    </row>
    <row r="691" spans="2:3" x14ac:dyDescent="0.25">
      <c r="B691" s="22"/>
      <c r="C691" s="25"/>
    </row>
    <row r="692" spans="2:3" x14ac:dyDescent="0.25">
      <c r="B692" s="22"/>
      <c r="C692" s="25"/>
    </row>
    <row r="693" spans="2:3" x14ac:dyDescent="0.25">
      <c r="B693" s="22"/>
      <c r="C693" s="25"/>
    </row>
    <row r="694" spans="2:3" x14ac:dyDescent="0.25">
      <c r="B694" s="22"/>
      <c r="C694" s="25"/>
    </row>
    <row r="695" spans="2:3" x14ac:dyDescent="0.25">
      <c r="B695" s="22"/>
      <c r="C695" s="25"/>
    </row>
    <row r="696" spans="2:3" x14ac:dyDescent="0.25">
      <c r="B696" s="22"/>
      <c r="C696" s="25"/>
    </row>
    <row r="697" spans="2:3" x14ac:dyDescent="0.25">
      <c r="B697" s="22"/>
      <c r="C697" s="25"/>
    </row>
    <row r="698" spans="2:3" x14ac:dyDescent="0.25">
      <c r="B698" s="22"/>
      <c r="C698" s="25"/>
    </row>
    <row r="699" spans="2:3" x14ac:dyDescent="0.25">
      <c r="B699" s="22"/>
      <c r="C699" s="25"/>
    </row>
    <row r="700" spans="2:3" x14ac:dyDescent="0.25">
      <c r="B700" s="22"/>
      <c r="C700" s="25"/>
    </row>
    <row r="701" spans="2:3" x14ac:dyDescent="0.25">
      <c r="B701" s="22"/>
      <c r="C701" s="25"/>
    </row>
    <row r="702" spans="2:3" x14ac:dyDescent="0.25">
      <c r="B702" s="22"/>
      <c r="C702" s="25"/>
    </row>
    <row r="703" spans="2:3" x14ac:dyDescent="0.25">
      <c r="B703" s="22"/>
      <c r="C703" s="25"/>
    </row>
    <row r="704" spans="2:3" x14ac:dyDescent="0.25">
      <c r="B704" s="22"/>
      <c r="C704" s="25"/>
    </row>
    <row r="705" spans="2:3" x14ac:dyDescent="0.25">
      <c r="B705" s="22"/>
      <c r="C705" s="25"/>
    </row>
    <row r="706" spans="2:3" x14ac:dyDescent="0.25">
      <c r="B706" s="22"/>
      <c r="C706" s="25"/>
    </row>
    <row r="707" spans="2:3" x14ac:dyDescent="0.25">
      <c r="B707" s="22"/>
      <c r="C707" s="25"/>
    </row>
    <row r="708" spans="2:3" x14ac:dyDescent="0.25">
      <c r="B708" s="22"/>
      <c r="C708" s="25"/>
    </row>
    <row r="709" spans="2:3" x14ac:dyDescent="0.25">
      <c r="B709" s="22"/>
      <c r="C709" s="25"/>
    </row>
    <row r="710" spans="2:3" x14ac:dyDescent="0.25">
      <c r="B710" s="22"/>
      <c r="C710" s="25"/>
    </row>
    <row r="711" spans="2:3" x14ac:dyDescent="0.25">
      <c r="B711" s="22"/>
      <c r="C711" s="25"/>
    </row>
    <row r="712" spans="2:3" x14ac:dyDescent="0.25">
      <c r="B712" s="22"/>
      <c r="C712" s="25"/>
    </row>
    <row r="713" spans="2:3" x14ac:dyDescent="0.25">
      <c r="B713" s="22"/>
      <c r="C713" s="25"/>
    </row>
    <row r="714" spans="2:3" x14ac:dyDescent="0.25">
      <c r="B714" s="22"/>
      <c r="C714" s="25"/>
    </row>
    <row r="715" spans="2:3" x14ac:dyDescent="0.25">
      <c r="B715" s="22"/>
      <c r="C715" s="25"/>
    </row>
    <row r="716" spans="2:3" x14ac:dyDescent="0.25">
      <c r="B716" s="22"/>
      <c r="C716" s="25"/>
    </row>
    <row r="717" spans="2:3" x14ac:dyDescent="0.25">
      <c r="B717" s="22"/>
      <c r="C717" s="25"/>
    </row>
    <row r="718" spans="2:3" x14ac:dyDescent="0.25">
      <c r="B718" s="22"/>
      <c r="C718" s="25"/>
    </row>
    <row r="719" spans="2:3" x14ac:dyDescent="0.25">
      <c r="B719" s="22"/>
      <c r="C719" s="25"/>
    </row>
    <row r="720" spans="2:3" x14ac:dyDescent="0.25">
      <c r="B720" s="22"/>
      <c r="C720" s="25"/>
    </row>
    <row r="721" spans="2:3" x14ac:dyDescent="0.25">
      <c r="B721" s="22"/>
      <c r="C721" s="25"/>
    </row>
    <row r="722" spans="2:3" x14ac:dyDescent="0.25">
      <c r="B722" s="22"/>
      <c r="C722" s="25"/>
    </row>
    <row r="723" spans="2:3" x14ac:dyDescent="0.25">
      <c r="B723" s="22"/>
      <c r="C723" s="25"/>
    </row>
    <row r="724" spans="2:3" x14ac:dyDescent="0.25">
      <c r="B724" s="22"/>
      <c r="C724" s="25"/>
    </row>
    <row r="725" spans="2:3" x14ac:dyDescent="0.25">
      <c r="B725" s="22"/>
      <c r="C725" s="25"/>
    </row>
    <row r="726" spans="2:3" x14ac:dyDescent="0.25">
      <c r="B726" s="22"/>
      <c r="C726" s="25"/>
    </row>
    <row r="727" spans="2:3" x14ac:dyDescent="0.25">
      <c r="B727" s="22"/>
      <c r="C727" s="25"/>
    </row>
    <row r="728" spans="2:3" x14ac:dyDescent="0.25">
      <c r="B728" s="22"/>
      <c r="C728" s="25"/>
    </row>
    <row r="729" spans="2:3" x14ac:dyDescent="0.25">
      <c r="B729" s="22"/>
      <c r="C729" s="25"/>
    </row>
    <row r="730" spans="2:3" x14ac:dyDescent="0.25">
      <c r="B730" s="22"/>
      <c r="C730" s="25"/>
    </row>
    <row r="731" spans="2:3" x14ac:dyDescent="0.25">
      <c r="B731" s="22"/>
      <c r="C731" s="25"/>
    </row>
    <row r="732" spans="2:3" x14ac:dyDescent="0.25">
      <c r="B732" s="22"/>
      <c r="C732" s="25"/>
    </row>
    <row r="733" spans="2:3" x14ac:dyDescent="0.25">
      <c r="B733" s="22"/>
      <c r="C733" s="25"/>
    </row>
    <row r="734" spans="2:3" x14ac:dyDescent="0.25">
      <c r="B734" s="22"/>
      <c r="C734" s="25"/>
    </row>
    <row r="735" spans="2:3" x14ac:dyDescent="0.25">
      <c r="B735" s="22"/>
      <c r="C735" s="25"/>
    </row>
    <row r="736" spans="2:3" x14ac:dyDescent="0.25">
      <c r="B736" s="22"/>
      <c r="C736" s="25"/>
    </row>
    <row r="737" spans="2:3" x14ac:dyDescent="0.25">
      <c r="B737" s="22"/>
      <c r="C737" s="25"/>
    </row>
    <row r="738" spans="2:3" x14ac:dyDescent="0.25">
      <c r="B738" s="22"/>
      <c r="C738" s="25"/>
    </row>
    <row r="739" spans="2:3" x14ac:dyDescent="0.25">
      <c r="B739" s="22"/>
      <c r="C739" s="25"/>
    </row>
    <row r="740" spans="2:3" x14ac:dyDescent="0.25">
      <c r="B740" s="22"/>
      <c r="C740" s="25"/>
    </row>
    <row r="741" spans="2:3" x14ac:dyDescent="0.25">
      <c r="B741" s="22"/>
      <c r="C741" s="25"/>
    </row>
    <row r="742" spans="2:3" x14ac:dyDescent="0.25">
      <c r="B742" s="22"/>
      <c r="C742" s="25"/>
    </row>
    <row r="743" spans="2:3" x14ac:dyDescent="0.25">
      <c r="B743" s="22"/>
      <c r="C743" s="25"/>
    </row>
    <row r="744" spans="2:3" x14ac:dyDescent="0.25">
      <c r="B744" s="22"/>
      <c r="C744" s="25"/>
    </row>
    <row r="745" spans="2:3" x14ac:dyDescent="0.25">
      <c r="B745" s="22"/>
      <c r="C745" s="25"/>
    </row>
    <row r="746" spans="2:3" x14ac:dyDescent="0.25">
      <c r="B746" s="22"/>
      <c r="C746" s="25"/>
    </row>
    <row r="747" spans="2:3" x14ac:dyDescent="0.25">
      <c r="B747" s="22"/>
      <c r="C747" s="25"/>
    </row>
    <row r="748" spans="2:3" x14ac:dyDescent="0.25">
      <c r="B748" s="22"/>
      <c r="C748" s="25"/>
    </row>
    <row r="749" spans="2:3" x14ac:dyDescent="0.25">
      <c r="B749" s="22"/>
      <c r="C749" s="25"/>
    </row>
    <row r="750" spans="2:3" x14ac:dyDescent="0.25">
      <c r="B750" s="22"/>
      <c r="C750" s="25"/>
    </row>
    <row r="751" spans="2:3" x14ac:dyDescent="0.25">
      <c r="B751" s="22"/>
      <c r="C751" s="25"/>
    </row>
    <row r="752" spans="2:3" x14ac:dyDescent="0.25">
      <c r="B752" s="22"/>
      <c r="C752" s="25"/>
    </row>
    <row r="753" spans="2:3" x14ac:dyDescent="0.25">
      <c r="B753" s="22"/>
      <c r="C753" s="25"/>
    </row>
    <row r="754" spans="2:3" x14ac:dyDescent="0.25">
      <c r="B754" s="22"/>
      <c r="C754" s="25"/>
    </row>
    <row r="755" spans="2:3" x14ac:dyDescent="0.25">
      <c r="B755" s="22"/>
      <c r="C755" s="25"/>
    </row>
    <row r="756" spans="2:3" x14ac:dyDescent="0.25">
      <c r="B756" s="22"/>
      <c r="C756" s="25"/>
    </row>
    <row r="757" spans="2:3" x14ac:dyDescent="0.25">
      <c r="B757" s="22"/>
      <c r="C757" s="25"/>
    </row>
    <row r="758" spans="2:3" x14ac:dyDescent="0.25">
      <c r="B758" s="22"/>
      <c r="C758" s="25"/>
    </row>
    <row r="759" spans="2:3" x14ac:dyDescent="0.25">
      <c r="B759" s="22"/>
      <c r="C759" s="25"/>
    </row>
    <row r="760" spans="2:3" x14ac:dyDescent="0.25">
      <c r="B760" s="22"/>
      <c r="C760" s="25"/>
    </row>
    <row r="761" spans="2:3" x14ac:dyDescent="0.25">
      <c r="B761" s="22"/>
      <c r="C761" s="25"/>
    </row>
    <row r="762" spans="2:3" x14ac:dyDescent="0.25">
      <c r="B762" s="22"/>
      <c r="C762" s="25"/>
    </row>
    <row r="763" spans="2:3" x14ac:dyDescent="0.25">
      <c r="B763" s="22"/>
      <c r="C763" s="25"/>
    </row>
    <row r="764" spans="2:3" x14ac:dyDescent="0.25">
      <c r="B764" s="22"/>
      <c r="C764" s="25"/>
    </row>
    <row r="765" spans="2:3" x14ac:dyDescent="0.25">
      <c r="B765" s="22"/>
      <c r="C765" s="25"/>
    </row>
    <row r="766" spans="2:3" x14ac:dyDescent="0.25">
      <c r="B766" s="22"/>
      <c r="C766" s="25"/>
    </row>
    <row r="767" spans="2:3" x14ac:dyDescent="0.25">
      <c r="B767" s="22"/>
      <c r="C767" s="25"/>
    </row>
    <row r="768" spans="2:3" x14ac:dyDescent="0.25">
      <c r="B768" s="22"/>
      <c r="C768" s="25"/>
    </row>
    <row r="769" spans="2:3" x14ac:dyDescent="0.25">
      <c r="B769" s="22"/>
      <c r="C769" s="25"/>
    </row>
    <row r="770" spans="2:3" x14ac:dyDescent="0.25">
      <c r="B770" s="22"/>
      <c r="C770" s="25"/>
    </row>
    <row r="771" spans="2:3" x14ac:dyDescent="0.25">
      <c r="B771" s="22"/>
      <c r="C771" s="25"/>
    </row>
    <row r="772" spans="2:3" x14ac:dyDescent="0.25">
      <c r="B772" s="22"/>
      <c r="C772" s="25"/>
    </row>
    <row r="773" spans="2:3" x14ac:dyDescent="0.25">
      <c r="B773" s="22"/>
      <c r="C773" s="25"/>
    </row>
    <row r="774" spans="2:3" x14ac:dyDescent="0.25">
      <c r="B774" s="22"/>
      <c r="C774" s="25"/>
    </row>
    <row r="775" spans="2:3" x14ac:dyDescent="0.25">
      <c r="B775" s="22"/>
      <c r="C775" s="25"/>
    </row>
    <row r="776" spans="2:3" x14ac:dyDescent="0.25">
      <c r="B776" s="22"/>
      <c r="C776" s="25"/>
    </row>
    <row r="777" spans="2:3" x14ac:dyDescent="0.25">
      <c r="B777" s="22"/>
      <c r="C777" s="25"/>
    </row>
    <row r="778" spans="2:3" x14ac:dyDescent="0.25">
      <c r="B778" s="22"/>
      <c r="C778" s="25"/>
    </row>
    <row r="779" spans="2:3" x14ac:dyDescent="0.25">
      <c r="B779" s="22"/>
      <c r="C779" s="25"/>
    </row>
    <row r="780" spans="2:3" x14ac:dyDescent="0.25">
      <c r="B780" s="22"/>
      <c r="C780" s="25"/>
    </row>
    <row r="781" spans="2:3" x14ac:dyDescent="0.25">
      <c r="B781" s="22"/>
      <c r="C781" s="25"/>
    </row>
    <row r="782" spans="2:3" x14ac:dyDescent="0.25">
      <c r="B782" s="22"/>
      <c r="C782" s="25"/>
    </row>
    <row r="783" spans="2:3" x14ac:dyDescent="0.25">
      <c r="B783" s="22"/>
      <c r="C783" s="25"/>
    </row>
    <row r="784" spans="2:3" x14ac:dyDescent="0.25">
      <c r="B784" s="22"/>
      <c r="C784" s="25"/>
    </row>
    <row r="785" spans="2:3" x14ac:dyDescent="0.25">
      <c r="B785" s="22"/>
      <c r="C785" s="25"/>
    </row>
    <row r="786" spans="2:3" x14ac:dyDescent="0.25">
      <c r="B786" s="22"/>
      <c r="C786" s="25"/>
    </row>
    <row r="787" spans="2:3" x14ac:dyDescent="0.25">
      <c r="B787" s="22"/>
      <c r="C787" s="25"/>
    </row>
    <row r="788" spans="2:3" x14ac:dyDescent="0.25">
      <c r="B788" s="22"/>
      <c r="C788" s="25"/>
    </row>
    <row r="789" spans="2:3" x14ac:dyDescent="0.25">
      <c r="B789" s="22"/>
      <c r="C789" s="25"/>
    </row>
    <row r="790" spans="2:3" x14ac:dyDescent="0.25">
      <c r="B790" s="22"/>
      <c r="C790" s="25"/>
    </row>
    <row r="791" spans="2:3" x14ac:dyDescent="0.25">
      <c r="B791" s="22"/>
      <c r="C791" s="25"/>
    </row>
    <row r="792" spans="2:3" x14ac:dyDescent="0.25">
      <c r="B792" s="22"/>
      <c r="C792" s="25"/>
    </row>
    <row r="793" spans="2:3" x14ac:dyDescent="0.25">
      <c r="B793" s="22"/>
      <c r="C793" s="25"/>
    </row>
    <row r="794" spans="2:3" x14ac:dyDescent="0.25">
      <c r="B794" s="22"/>
      <c r="C794" s="25"/>
    </row>
    <row r="795" spans="2:3" x14ac:dyDescent="0.25">
      <c r="B795" s="22"/>
      <c r="C795" s="25"/>
    </row>
    <row r="796" spans="2:3" x14ac:dyDescent="0.25">
      <c r="B796" s="22"/>
      <c r="C796" s="25"/>
    </row>
    <row r="797" spans="2:3" x14ac:dyDescent="0.25">
      <c r="B797" s="22"/>
      <c r="C797" s="25"/>
    </row>
    <row r="798" spans="2:3" x14ac:dyDescent="0.25">
      <c r="B798" s="22"/>
      <c r="C798" s="25"/>
    </row>
    <row r="799" spans="2:3" x14ac:dyDescent="0.25">
      <c r="B799" s="22"/>
      <c r="C799" s="25"/>
    </row>
    <row r="800" spans="2:3" x14ac:dyDescent="0.25">
      <c r="B800" s="22"/>
      <c r="C800" s="25"/>
    </row>
    <row r="801" spans="2:3" x14ac:dyDescent="0.25">
      <c r="B801" s="22"/>
      <c r="C801" s="25"/>
    </row>
    <row r="802" spans="2:3" x14ac:dyDescent="0.25">
      <c r="B802" s="22"/>
      <c r="C802" s="25"/>
    </row>
    <row r="803" spans="2:3" x14ac:dyDescent="0.25">
      <c r="B803" s="22"/>
      <c r="C803" s="25"/>
    </row>
    <row r="804" spans="2:3" x14ac:dyDescent="0.25">
      <c r="B804" s="22"/>
      <c r="C804" s="25"/>
    </row>
    <row r="805" spans="2:3" x14ac:dyDescent="0.25">
      <c r="B805" s="22"/>
      <c r="C805" s="25"/>
    </row>
    <row r="806" spans="2:3" x14ac:dyDescent="0.25">
      <c r="B806" s="22"/>
      <c r="C806" s="25"/>
    </row>
    <row r="807" spans="2:3" x14ac:dyDescent="0.25">
      <c r="B807" s="22"/>
      <c r="C807" s="25"/>
    </row>
    <row r="808" spans="2:3" x14ac:dyDescent="0.25">
      <c r="B808" s="22"/>
      <c r="C808" s="25"/>
    </row>
    <row r="809" spans="2:3" x14ac:dyDescent="0.25">
      <c r="B809" s="22"/>
      <c r="C809" s="25"/>
    </row>
    <row r="810" spans="2:3" x14ac:dyDescent="0.25">
      <c r="B810" s="22"/>
      <c r="C810" s="25"/>
    </row>
    <row r="811" spans="2:3" x14ac:dyDescent="0.25">
      <c r="B811" s="22"/>
      <c r="C811" s="25"/>
    </row>
    <row r="812" spans="2:3" x14ac:dyDescent="0.25">
      <c r="B812" s="22"/>
      <c r="C812" s="25"/>
    </row>
    <row r="813" spans="2:3" x14ac:dyDescent="0.25">
      <c r="B813" s="22"/>
      <c r="C813" s="25"/>
    </row>
    <row r="814" spans="2:3" x14ac:dyDescent="0.25">
      <c r="B814" s="22"/>
      <c r="C814" s="25"/>
    </row>
    <row r="815" spans="2:3" x14ac:dyDescent="0.25">
      <c r="B815" s="22"/>
      <c r="C815" s="25"/>
    </row>
    <row r="816" spans="2:3" x14ac:dyDescent="0.25">
      <c r="B816" s="22"/>
      <c r="C816" s="25"/>
    </row>
    <row r="817" spans="2:3" x14ac:dyDescent="0.25">
      <c r="B817" s="22"/>
      <c r="C817" s="25"/>
    </row>
    <row r="818" spans="2:3" x14ac:dyDescent="0.25">
      <c r="B818" s="22"/>
      <c r="C818" s="25"/>
    </row>
    <row r="819" spans="2:3" x14ac:dyDescent="0.25">
      <c r="B819" s="22"/>
      <c r="C819" s="25"/>
    </row>
    <row r="820" spans="2:3" x14ac:dyDescent="0.25">
      <c r="B820" s="22"/>
      <c r="C820" s="25"/>
    </row>
    <row r="821" spans="2:3" x14ac:dyDescent="0.25">
      <c r="B821" s="22"/>
      <c r="C821" s="25"/>
    </row>
    <row r="822" spans="2:3" x14ac:dyDescent="0.25">
      <c r="B822" s="22"/>
      <c r="C822" s="25"/>
    </row>
    <row r="823" spans="2:3" x14ac:dyDescent="0.25">
      <c r="B823" s="22"/>
      <c r="C823" s="25"/>
    </row>
    <row r="824" spans="2:3" x14ac:dyDescent="0.25">
      <c r="B824" s="22"/>
      <c r="C824" s="25"/>
    </row>
    <row r="825" spans="2:3" x14ac:dyDescent="0.25">
      <c r="B825" s="22"/>
      <c r="C825" s="25"/>
    </row>
    <row r="826" spans="2:3" x14ac:dyDescent="0.25">
      <c r="B826" s="22"/>
      <c r="C826" s="25"/>
    </row>
    <row r="827" spans="2:3" x14ac:dyDescent="0.25">
      <c r="B827" s="22"/>
      <c r="C827" s="25"/>
    </row>
    <row r="828" spans="2:3" x14ac:dyDescent="0.25">
      <c r="B828" s="22"/>
      <c r="C828" s="25"/>
    </row>
    <row r="829" spans="2:3" x14ac:dyDescent="0.25">
      <c r="B829" s="22"/>
      <c r="C829" s="25"/>
    </row>
    <row r="830" spans="2:3" x14ac:dyDescent="0.25">
      <c r="B830" s="22"/>
      <c r="C830" s="25"/>
    </row>
    <row r="831" spans="2:3" x14ac:dyDescent="0.25">
      <c r="B831" s="22"/>
      <c r="C831" s="25"/>
    </row>
    <row r="832" spans="2:3" x14ac:dyDescent="0.25">
      <c r="B832" s="22"/>
      <c r="C832" s="25"/>
    </row>
    <row r="833" spans="2:3" x14ac:dyDescent="0.25">
      <c r="B833" s="22"/>
      <c r="C833" s="25"/>
    </row>
    <row r="834" spans="2:3" x14ac:dyDescent="0.25">
      <c r="B834" s="22"/>
      <c r="C834" s="25"/>
    </row>
    <row r="835" spans="2:3" x14ac:dyDescent="0.25">
      <c r="B835" s="22"/>
      <c r="C835" s="25"/>
    </row>
    <row r="836" spans="2:3" x14ac:dyDescent="0.25">
      <c r="B836" s="22"/>
      <c r="C836" s="25"/>
    </row>
    <row r="837" spans="2:3" x14ac:dyDescent="0.25">
      <c r="B837" s="22"/>
      <c r="C837" s="25"/>
    </row>
    <row r="838" spans="2:3" x14ac:dyDescent="0.25">
      <c r="B838" s="22"/>
      <c r="C838" s="25"/>
    </row>
    <row r="839" spans="2:3" x14ac:dyDescent="0.25">
      <c r="B839" s="22"/>
      <c r="C839" s="25"/>
    </row>
    <row r="840" spans="2:3" x14ac:dyDescent="0.25">
      <c r="B840" s="22"/>
      <c r="C840" s="25"/>
    </row>
    <row r="841" spans="2:3" x14ac:dyDescent="0.25">
      <c r="B841" s="22"/>
      <c r="C841" s="25"/>
    </row>
    <row r="842" spans="2:3" x14ac:dyDescent="0.25">
      <c r="B842" s="22"/>
      <c r="C842" s="25"/>
    </row>
    <row r="843" spans="2:3" x14ac:dyDescent="0.25">
      <c r="B843" s="22"/>
      <c r="C843" s="25"/>
    </row>
    <row r="844" spans="2:3" x14ac:dyDescent="0.25">
      <c r="B844" s="22"/>
      <c r="C844" s="25"/>
    </row>
    <row r="845" spans="2:3" x14ac:dyDescent="0.25">
      <c r="B845" s="22"/>
      <c r="C845" s="25"/>
    </row>
    <row r="846" spans="2:3" x14ac:dyDescent="0.25">
      <c r="B846" s="22"/>
      <c r="C846" s="25"/>
    </row>
    <row r="847" spans="2:3" x14ac:dyDescent="0.25">
      <c r="B847" s="22"/>
      <c r="C847" s="25"/>
    </row>
    <row r="848" spans="2:3" x14ac:dyDescent="0.25">
      <c r="B848" s="22"/>
      <c r="C848" s="25"/>
    </row>
    <row r="849" spans="2:3" x14ac:dyDescent="0.25">
      <c r="B849" s="22"/>
      <c r="C849" s="25"/>
    </row>
    <row r="850" spans="2:3" x14ac:dyDescent="0.25">
      <c r="B850" s="22"/>
      <c r="C850" s="25"/>
    </row>
    <row r="851" spans="2:3" x14ac:dyDescent="0.25">
      <c r="B851" s="22"/>
      <c r="C851" s="25"/>
    </row>
    <row r="852" spans="2:3" x14ac:dyDescent="0.25">
      <c r="B852" s="22"/>
      <c r="C852" s="25"/>
    </row>
    <row r="853" spans="2:3" x14ac:dyDescent="0.25">
      <c r="B853" s="22"/>
      <c r="C853" s="25"/>
    </row>
    <row r="854" spans="2:3" x14ac:dyDescent="0.25">
      <c r="B854" s="22"/>
      <c r="C854" s="25"/>
    </row>
    <row r="855" spans="2:3" x14ac:dyDescent="0.25">
      <c r="B855" s="22"/>
      <c r="C855" s="25"/>
    </row>
    <row r="856" spans="2:3" x14ac:dyDescent="0.25">
      <c r="B856" s="22"/>
      <c r="C856" s="25"/>
    </row>
    <row r="857" spans="2:3" x14ac:dyDescent="0.25">
      <c r="B857" s="22"/>
      <c r="C857" s="25"/>
    </row>
    <row r="858" spans="2:3" x14ac:dyDescent="0.25">
      <c r="B858" s="22"/>
      <c r="C858" s="25"/>
    </row>
    <row r="859" spans="2:3" x14ac:dyDescent="0.25">
      <c r="B859" s="22"/>
      <c r="C859" s="25"/>
    </row>
    <row r="860" spans="2:3" x14ac:dyDescent="0.25">
      <c r="B860" s="22"/>
      <c r="C860" s="25"/>
    </row>
    <row r="861" spans="2:3" x14ac:dyDescent="0.25">
      <c r="B861" s="22"/>
      <c r="C861" s="25"/>
    </row>
    <row r="862" spans="2:3" x14ac:dyDescent="0.25">
      <c r="B862" s="22"/>
      <c r="C862" s="25"/>
    </row>
    <row r="863" spans="2:3" x14ac:dyDescent="0.25">
      <c r="B863" s="22"/>
      <c r="C863" s="25"/>
    </row>
    <row r="864" spans="2:3" x14ac:dyDescent="0.25">
      <c r="B864" s="22"/>
      <c r="C864" s="25"/>
    </row>
    <row r="865" spans="2:3" x14ac:dyDescent="0.25">
      <c r="B865" s="22"/>
      <c r="C865" s="25"/>
    </row>
    <row r="866" spans="2:3" x14ac:dyDescent="0.25">
      <c r="B866" s="22"/>
      <c r="C866" s="25"/>
    </row>
    <row r="867" spans="2:3" x14ac:dyDescent="0.25">
      <c r="B867" s="22"/>
      <c r="C867" s="25"/>
    </row>
    <row r="868" spans="2:3" x14ac:dyDescent="0.25">
      <c r="B868" s="22"/>
      <c r="C868" s="25"/>
    </row>
    <row r="869" spans="2:3" x14ac:dyDescent="0.25">
      <c r="B869" s="22"/>
      <c r="C869" s="25"/>
    </row>
    <row r="870" spans="2:3" x14ac:dyDescent="0.25">
      <c r="B870" s="22"/>
      <c r="C870" s="25"/>
    </row>
    <row r="871" spans="2:3" x14ac:dyDescent="0.25">
      <c r="B871" s="22"/>
      <c r="C871" s="25"/>
    </row>
    <row r="872" spans="2:3" x14ac:dyDescent="0.25">
      <c r="B872" s="22"/>
      <c r="C872" s="25"/>
    </row>
    <row r="873" spans="2:3" x14ac:dyDescent="0.25">
      <c r="B873" s="22"/>
      <c r="C873" s="25"/>
    </row>
    <row r="874" spans="2:3" x14ac:dyDescent="0.25">
      <c r="B874" s="22"/>
      <c r="C874" s="25"/>
    </row>
    <row r="875" spans="2:3" x14ac:dyDescent="0.25">
      <c r="B875" s="22"/>
      <c r="C875" s="25"/>
    </row>
    <row r="876" spans="2:3" x14ac:dyDescent="0.25">
      <c r="B876" s="22"/>
      <c r="C876" s="25"/>
    </row>
    <row r="877" spans="2:3" x14ac:dyDescent="0.25">
      <c r="B877" s="22"/>
      <c r="C877" s="25"/>
    </row>
    <row r="878" spans="2:3" x14ac:dyDescent="0.25">
      <c r="B878" s="22"/>
      <c r="C878" s="25"/>
    </row>
    <row r="879" spans="2:3" x14ac:dyDescent="0.25">
      <c r="B879" s="22"/>
      <c r="C879" s="25"/>
    </row>
    <row r="880" spans="2:3" x14ac:dyDescent="0.25">
      <c r="B880" s="22"/>
      <c r="C880" s="25"/>
    </row>
    <row r="881" spans="2:3" x14ac:dyDescent="0.25">
      <c r="B881" s="22"/>
      <c r="C881" s="25"/>
    </row>
    <row r="882" spans="2:3" x14ac:dyDescent="0.25">
      <c r="B882" s="22"/>
      <c r="C882" s="25"/>
    </row>
    <row r="883" spans="2:3" x14ac:dyDescent="0.25">
      <c r="B883" s="22"/>
      <c r="C883" s="25"/>
    </row>
    <row r="884" spans="2:3" x14ac:dyDescent="0.25">
      <c r="B884" s="22"/>
      <c r="C884" s="25"/>
    </row>
    <row r="885" spans="2:3" x14ac:dyDescent="0.25">
      <c r="B885" s="22"/>
      <c r="C885" s="25"/>
    </row>
    <row r="886" spans="2:3" x14ac:dyDescent="0.25">
      <c r="B886" s="22"/>
      <c r="C886" s="25"/>
    </row>
    <row r="887" spans="2:3" x14ac:dyDescent="0.25">
      <c r="B887" s="22"/>
      <c r="C887" s="25"/>
    </row>
    <row r="888" spans="2:3" x14ac:dyDescent="0.25">
      <c r="B888" s="22"/>
      <c r="C888" s="25"/>
    </row>
    <row r="889" spans="2:3" x14ac:dyDescent="0.25">
      <c r="B889" s="22"/>
      <c r="C889" s="25"/>
    </row>
    <row r="890" spans="2:3" x14ac:dyDescent="0.25">
      <c r="B890" s="22"/>
      <c r="C890" s="25"/>
    </row>
    <row r="891" spans="2:3" x14ac:dyDescent="0.25">
      <c r="B891" s="22"/>
      <c r="C891" s="25"/>
    </row>
    <row r="892" spans="2:3" x14ac:dyDescent="0.25">
      <c r="B892" s="22"/>
      <c r="C892" s="25"/>
    </row>
    <row r="893" spans="2:3" x14ac:dyDescent="0.25">
      <c r="B893" s="22"/>
      <c r="C893" s="25"/>
    </row>
    <row r="894" spans="2:3" x14ac:dyDescent="0.25">
      <c r="B894" s="22"/>
      <c r="C894" s="25"/>
    </row>
    <row r="895" spans="2:3" x14ac:dyDescent="0.25">
      <c r="B895" s="22"/>
      <c r="C895" s="25"/>
    </row>
    <row r="896" spans="2:3" x14ac:dyDescent="0.25">
      <c r="B896" s="22"/>
      <c r="C896" s="25"/>
    </row>
    <row r="897" spans="2:3" x14ac:dyDescent="0.25">
      <c r="B897" s="22"/>
      <c r="C897" s="25"/>
    </row>
    <row r="898" spans="2:3" x14ac:dyDescent="0.25">
      <c r="B898" s="22"/>
      <c r="C898" s="25"/>
    </row>
    <row r="899" spans="2:3" x14ac:dyDescent="0.25">
      <c r="B899" s="22"/>
      <c r="C899" s="25"/>
    </row>
    <row r="900" spans="2:3" x14ac:dyDescent="0.25">
      <c r="B900" s="22"/>
      <c r="C900" s="25"/>
    </row>
    <row r="901" spans="2:3" x14ac:dyDescent="0.25">
      <c r="B901" s="22"/>
      <c r="C901" s="25"/>
    </row>
    <row r="902" spans="2:3" x14ac:dyDescent="0.25">
      <c r="B902" s="22"/>
      <c r="C902" s="25"/>
    </row>
    <row r="903" spans="2:3" x14ac:dyDescent="0.25">
      <c r="B903" s="22"/>
      <c r="C903" s="25"/>
    </row>
    <row r="904" spans="2:3" x14ac:dyDescent="0.25">
      <c r="B904" s="22"/>
      <c r="C904" s="25"/>
    </row>
    <row r="905" spans="2:3" x14ac:dyDescent="0.25">
      <c r="B905" s="22"/>
      <c r="C905" s="25"/>
    </row>
    <row r="906" spans="2:3" x14ac:dyDescent="0.25">
      <c r="B906" s="22"/>
      <c r="C906" s="25"/>
    </row>
    <row r="907" spans="2:3" x14ac:dyDescent="0.25">
      <c r="B907" s="22"/>
      <c r="C907" s="25"/>
    </row>
    <row r="908" spans="2:3" x14ac:dyDescent="0.25">
      <c r="B908" s="22"/>
      <c r="C908" s="25"/>
    </row>
    <row r="909" spans="2:3" x14ac:dyDescent="0.25">
      <c r="B909" s="22"/>
      <c r="C909" s="25"/>
    </row>
    <row r="910" spans="2:3" x14ac:dyDescent="0.25">
      <c r="B910" s="22"/>
      <c r="C910" s="25"/>
    </row>
    <row r="911" spans="2:3" x14ac:dyDescent="0.25">
      <c r="B911" s="22"/>
      <c r="C911" s="25"/>
    </row>
    <row r="912" spans="2:3" x14ac:dyDescent="0.25">
      <c r="B912" s="22"/>
      <c r="C912" s="25"/>
    </row>
    <row r="913" spans="2:3" x14ac:dyDescent="0.25">
      <c r="B913" s="22"/>
      <c r="C913" s="25"/>
    </row>
    <row r="914" spans="2:3" x14ac:dyDescent="0.25">
      <c r="B914" s="22"/>
      <c r="C914" s="25"/>
    </row>
    <row r="915" spans="2:3" x14ac:dyDescent="0.25">
      <c r="B915" s="22"/>
      <c r="C915" s="25"/>
    </row>
    <row r="916" spans="2:3" x14ac:dyDescent="0.25">
      <c r="B916" s="22"/>
      <c r="C916" s="25"/>
    </row>
    <row r="917" spans="2:3" x14ac:dyDescent="0.25">
      <c r="B917" s="22"/>
      <c r="C917" s="25"/>
    </row>
    <row r="918" spans="2:3" x14ac:dyDescent="0.25">
      <c r="B918" s="22"/>
      <c r="C918" s="25"/>
    </row>
    <row r="919" spans="2:3" x14ac:dyDescent="0.25">
      <c r="B919" s="22"/>
      <c r="C919" s="25"/>
    </row>
    <row r="920" spans="2:3" x14ac:dyDescent="0.25">
      <c r="B920" s="22"/>
      <c r="C920" s="25"/>
    </row>
    <row r="921" spans="2:3" x14ac:dyDescent="0.25">
      <c r="B921" s="22"/>
      <c r="C921" s="25"/>
    </row>
    <row r="922" spans="2:3" x14ac:dyDescent="0.25">
      <c r="B922" s="22"/>
      <c r="C922" s="25"/>
    </row>
    <row r="923" spans="2:3" x14ac:dyDescent="0.25">
      <c r="B923" s="22"/>
      <c r="C923" s="25"/>
    </row>
    <row r="924" spans="2:3" x14ac:dyDescent="0.25">
      <c r="B924" s="22"/>
      <c r="C924" s="25"/>
    </row>
    <row r="925" spans="2:3" x14ac:dyDescent="0.25">
      <c r="B925" s="22"/>
      <c r="C925" s="25"/>
    </row>
    <row r="926" spans="2:3" x14ac:dyDescent="0.25">
      <c r="B926" s="22"/>
      <c r="C926" s="25"/>
    </row>
    <row r="927" spans="2:3" x14ac:dyDescent="0.25">
      <c r="B927" s="22"/>
      <c r="C927" s="25"/>
    </row>
    <row r="928" spans="2:3" x14ac:dyDescent="0.25">
      <c r="B928" s="22"/>
      <c r="C928" s="25"/>
    </row>
    <row r="929" spans="2:3" x14ac:dyDescent="0.25">
      <c r="B929" s="22"/>
      <c r="C929" s="25"/>
    </row>
    <row r="930" spans="2:3" x14ac:dyDescent="0.25">
      <c r="B930" s="22"/>
      <c r="C930" s="25"/>
    </row>
    <row r="931" spans="2:3" x14ac:dyDescent="0.25">
      <c r="B931" s="22"/>
      <c r="C931" s="25"/>
    </row>
    <row r="932" spans="2:3" x14ac:dyDescent="0.25">
      <c r="B932" s="22"/>
      <c r="C932" s="25"/>
    </row>
    <row r="933" spans="2:3" x14ac:dyDescent="0.25">
      <c r="B933" s="22"/>
      <c r="C933" s="25"/>
    </row>
    <row r="934" spans="2:3" x14ac:dyDescent="0.25">
      <c r="B934" s="22"/>
      <c r="C934" s="25"/>
    </row>
    <row r="935" spans="2:3" x14ac:dyDescent="0.25">
      <c r="B935" s="22"/>
      <c r="C935" s="25"/>
    </row>
    <row r="936" spans="2:3" x14ac:dyDescent="0.25">
      <c r="B936" s="22"/>
      <c r="C936" s="25"/>
    </row>
    <row r="937" spans="2:3" x14ac:dyDescent="0.25">
      <c r="B937" s="22"/>
      <c r="C937" s="25"/>
    </row>
    <row r="938" spans="2:3" x14ac:dyDescent="0.25">
      <c r="B938" s="22"/>
      <c r="C938" s="25"/>
    </row>
    <row r="939" spans="2:3" x14ac:dyDescent="0.25">
      <c r="B939" s="22"/>
      <c r="C939" s="25"/>
    </row>
    <row r="940" spans="2:3" x14ac:dyDescent="0.25">
      <c r="B940" s="22"/>
      <c r="C940" s="25"/>
    </row>
    <row r="941" spans="2:3" x14ac:dyDescent="0.25">
      <c r="B941" s="22"/>
      <c r="C941" s="25"/>
    </row>
    <row r="942" spans="2:3" x14ac:dyDescent="0.25">
      <c r="B942" s="22"/>
      <c r="C942" s="25"/>
    </row>
    <row r="943" spans="2:3" x14ac:dyDescent="0.25">
      <c r="B943" s="22"/>
      <c r="C943" s="25"/>
    </row>
    <row r="944" spans="2:3" x14ac:dyDescent="0.25">
      <c r="B944" s="22"/>
      <c r="C944" s="25"/>
    </row>
    <row r="945" spans="2:3" x14ac:dyDescent="0.25">
      <c r="B945" s="22"/>
      <c r="C945" s="25"/>
    </row>
    <row r="946" spans="2:3" x14ac:dyDescent="0.25">
      <c r="B946" s="22"/>
      <c r="C946" s="25"/>
    </row>
    <row r="947" spans="2:3" x14ac:dyDescent="0.25">
      <c r="B947" s="22"/>
      <c r="C947" s="25"/>
    </row>
    <row r="948" spans="2:3" x14ac:dyDescent="0.25">
      <c r="B948" s="22"/>
      <c r="C948" s="25"/>
    </row>
    <row r="949" spans="2:3" x14ac:dyDescent="0.25">
      <c r="B949" s="22"/>
      <c r="C949" s="25"/>
    </row>
    <row r="950" spans="2:3" x14ac:dyDescent="0.25">
      <c r="B950" s="22"/>
      <c r="C950" s="25"/>
    </row>
    <row r="951" spans="2:3" x14ac:dyDescent="0.25">
      <c r="B951" s="22"/>
      <c r="C951" s="25"/>
    </row>
    <row r="952" spans="2:3" x14ac:dyDescent="0.25">
      <c r="B952" s="22"/>
      <c r="C952" s="25"/>
    </row>
    <row r="953" spans="2:3" x14ac:dyDescent="0.25">
      <c r="B953" s="22"/>
      <c r="C953" s="25"/>
    </row>
    <row r="954" spans="2:3" x14ac:dyDescent="0.25">
      <c r="B954" s="22"/>
      <c r="C954" s="25"/>
    </row>
    <row r="955" spans="2:3" x14ac:dyDescent="0.25">
      <c r="B955" s="22"/>
      <c r="C955" s="25"/>
    </row>
    <row r="956" spans="2:3" x14ac:dyDescent="0.25">
      <c r="B956" s="22"/>
      <c r="C956" s="25"/>
    </row>
    <row r="957" spans="2:3" x14ac:dyDescent="0.25">
      <c r="B957" s="22"/>
      <c r="C957" s="25"/>
    </row>
    <row r="958" spans="2:3" x14ac:dyDescent="0.25">
      <c r="B958" s="22"/>
      <c r="C958" s="25"/>
    </row>
    <row r="959" spans="2:3" x14ac:dyDescent="0.25">
      <c r="B959" s="22"/>
      <c r="C959" s="25"/>
    </row>
    <row r="960" spans="2:3" x14ac:dyDescent="0.25">
      <c r="B960" s="22"/>
      <c r="C960" s="25"/>
    </row>
    <row r="961" spans="2:3" x14ac:dyDescent="0.25">
      <c r="B961" s="22"/>
      <c r="C961" s="25"/>
    </row>
    <row r="962" spans="2:3" x14ac:dyDescent="0.25">
      <c r="B962" s="22"/>
      <c r="C962" s="25"/>
    </row>
    <row r="963" spans="2:3" x14ac:dyDescent="0.25">
      <c r="B963" s="22"/>
      <c r="C963" s="25"/>
    </row>
    <row r="964" spans="2:3" x14ac:dyDescent="0.25">
      <c r="B964" s="22"/>
      <c r="C964" s="25"/>
    </row>
    <row r="965" spans="2:3" x14ac:dyDescent="0.25">
      <c r="B965" s="22"/>
      <c r="C965" s="25"/>
    </row>
    <row r="966" spans="2:3" x14ac:dyDescent="0.25">
      <c r="B966" s="22"/>
      <c r="C966" s="25"/>
    </row>
    <row r="967" spans="2:3" x14ac:dyDescent="0.25">
      <c r="B967" s="22"/>
      <c r="C967" s="25"/>
    </row>
    <row r="968" spans="2:3" x14ac:dyDescent="0.25">
      <c r="B968" s="22"/>
      <c r="C968" s="25"/>
    </row>
    <row r="969" spans="2:3" x14ac:dyDescent="0.25">
      <c r="B969" s="22"/>
      <c r="C969" s="25"/>
    </row>
    <row r="970" spans="2:3" x14ac:dyDescent="0.25">
      <c r="B970" s="22"/>
      <c r="C970" s="25"/>
    </row>
    <row r="971" spans="2:3" x14ac:dyDescent="0.25">
      <c r="B971" s="22"/>
      <c r="C971" s="25"/>
    </row>
    <row r="972" spans="2:3" x14ac:dyDescent="0.25">
      <c r="B972" s="22"/>
      <c r="C972" s="25"/>
    </row>
    <row r="973" spans="2:3" x14ac:dyDescent="0.25">
      <c r="B973" s="22"/>
      <c r="C973" s="25"/>
    </row>
    <row r="974" spans="2:3" x14ac:dyDescent="0.25">
      <c r="B974" s="22"/>
      <c r="C974" s="25"/>
    </row>
    <row r="975" spans="2:3" x14ac:dyDescent="0.25">
      <c r="B975" s="22"/>
      <c r="C975" s="25"/>
    </row>
    <row r="976" spans="2:3" x14ac:dyDescent="0.25">
      <c r="B976" s="22"/>
      <c r="C976" s="25"/>
    </row>
    <row r="977" spans="2:3" x14ac:dyDescent="0.25">
      <c r="B977" s="22"/>
      <c r="C977" s="25"/>
    </row>
    <row r="978" spans="2:3" x14ac:dyDescent="0.25">
      <c r="B978" s="22"/>
      <c r="C978" s="25"/>
    </row>
    <row r="979" spans="2:3" x14ac:dyDescent="0.25">
      <c r="B979" s="22"/>
      <c r="C979" s="25"/>
    </row>
    <row r="980" spans="2:3" x14ac:dyDescent="0.25">
      <c r="B980" s="22"/>
      <c r="C980" s="25"/>
    </row>
    <row r="981" spans="2:3" x14ac:dyDescent="0.25">
      <c r="B981" s="22"/>
      <c r="C981" s="25"/>
    </row>
    <row r="982" spans="2:3" x14ac:dyDescent="0.25">
      <c r="B982" s="22"/>
      <c r="C982" s="25"/>
    </row>
    <row r="983" spans="2:3" x14ac:dyDescent="0.25">
      <c r="B983" s="22"/>
      <c r="C983" s="25"/>
    </row>
    <row r="984" spans="2:3" x14ac:dyDescent="0.25">
      <c r="B984" s="22"/>
      <c r="C984" s="25"/>
    </row>
    <row r="985" spans="2:3" x14ac:dyDescent="0.25">
      <c r="B985" s="22"/>
      <c r="C985" s="25"/>
    </row>
    <row r="986" spans="2:3" x14ac:dyDescent="0.25">
      <c r="B986" s="22"/>
      <c r="C986" s="25"/>
    </row>
    <row r="987" spans="2:3" x14ac:dyDescent="0.25">
      <c r="B987" s="22"/>
      <c r="C987" s="25"/>
    </row>
    <row r="988" spans="2:3" x14ac:dyDescent="0.25">
      <c r="B988" s="22"/>
      <c r="C988" s="25"/>
    </row>
    <row r="989" spans="2:3" x14ac:dyDescent="0.25">
      <c r="B989" s="22"/>
      <c r="C989" s="25"/>
    </row>
    <row r="990" spans="2:3" x14ac:dyDescent="0.25">
      <c r="B990" s="22"/>
      <c r="C990" s="25"/>
    </row>
    <row r="991" spans="2:3" x14ac:dyDescent="0.25">
      <c r="B991" s="22"/>
      <c r="C991" s="25"/>
    </row>
    <row r="992" spans="2:3" x14ac:dyDescent="0.25">
      <c r="B992" s="22"/>
      <c r="C992" s="25"/>
    </row>
    <row r="993" spans="2:3" x14ac:dyDescent="0.25">
      <c r="B993" s="22"/>
      <c r="C993" s="25"/>
    </row>
    <row r="994" spans="2:3" x14ac:dyDescent="0.25">
      <c r="B994" s="22"/>
      <c r="C994" s="25"/>
    </row>
    <row r="995" spans="2:3" x14ac:dyDescent="0.25">
      <c r="B995" s="22"/>
      <c r="C995" s="25"/>
    </row>
    <row r="996" spans="2:3" x14ac:dyDescent="0.25">
      <c r="B996" s="22"/>
      <c r="C996" s="25"/>
    </row>
    <row r="997" spans="2:3" x14ac:dyDescent="0.25">
      <c r="B997" s="22"/>
      <c r="C997" s="25"/>
    </row>
    <row r="998" spans="2:3" x14ac:dyDescent="0.25">
      <c r="B998" s="22"/>
      <c r="C998" s="25"/>
    </row>
    <row r="999" spans="2:3" x14ac:dyDescent="0.25">
      <c r="B999" s="22"/>
      <c r="C999" s="25"/>
    </row>
    <row r="1000" spans="2:3" x14ac:dyDescent="0.25">
      <c r="B1000" s="22"/>
      <c r="C1000" s="25"/>
    </row>
    <row r="1001" spans="2:3" x14ac:dyDescent="0.25">
      <c r="B1001" s="22"/>
      <c r="C1001" s="25"/>
    </row>
    <row r="1002" spans="2:3" ht="15.75" thickBot="1" x14ac:dyDescent="0.3">
      <c r="B1002" s="23"/>
      <c r="C1002" s="26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485E0-10B6-488E-8951-B6DF12DDF6E6}">
  <sheetPr codeName="Sheet8">
    <tabColor rgb="FFFFFF99"/>
  </sheetPr>
  <dimension ref="B1:C2002"/>
  <sheetViews>
    <sheetView zoomScale="80" zoomScaleNormal="80" workbookViewId="0">
      <selection activeCell="C3" sqref="C3"/>
    </sheetView>
  </sheetViews>
  <sheetFormatPr defaultRowHeight="15" x14ac:dyDescent="0.25"/>
  <cols>
    <col min="1" max="1" width="2.85546875" customWidth="1"/>
    <col min="2" max="2" width="11" bestFit="1" customWidth="1"/>
    <col min="3" max="3" width="15.5703125" customWidth="1"/>
  </cols>
  <sheetData>
    <row r="1" spans="2:3" ht="15.75" thickBot="1" x14ac:dyDescent="0.3"/>
    <row r="2" spans="2:3" x14ac:dyDescent="0.25">
      <c r="B2" s="54" t="s">
        <v>99</v>
      </c>
      <c r="C2" s="55" t="s">
        <v>100</v>
      </c>
    </row>
    <row r="3" spans="2:3" x14ac:dyDescent="0.25">
      <c r="B3" s="81">
        <f>'Terms&amp;Conditions + Transaction'!B3</f>
        <v>43980</v>
      </c>
      <c r="C3" s="50">
        <v>1</v>
      </c>
    </row>
    <row r="4" spans="2:3" x14ac:dyDescent="0.25">
      <c r="B4" s="52"/>
      <c r="C4" s="50"/>
    </row>
    <row r="5" spans="2:3" x14ac:dyDescent="0.25">
      <c r="B5" s="52"/>
      <c r="C5" s="50"/>
    </row>
    <row r="6" spans="2:3" x14ac:dyDescent="0.25">
      <c r="B6" s="52"/>
      <c r="C6" s="50"/>
    </row>
    <row r="7" spans="2:3" x14ac:dyDescent="0.25">
      <c r="B7" s="52"/>
      <c r="C7" s="50"/>
    </row>
    <row r="8" spans="2:3" x14ac:dyDescent="0.25">
      <c r="B8" s="52"/>
      <c r="C8" s="50"/>
    </row>
    <row r="9" spans="2:3" x14ac:dyDescent="0.25">
      <c r="B9" s="52"/>
      <c r="C9" s="50"/>
    </row>
    <row r="10" spans="2:3" x14ac:dyDescent="0.25">
      <c r="B10" s="52"/>
      <c r="C10" s="50"/>
    </row>
    <row r="11" spans="2:3" x14ac:dyDescent="0.25">
      <c r="B11" s="52"/>
      <c r="C11" s="50"/>
    </row>
    <row r="12" spans="2:3" x14ac:dyDescent="0.25">
      <c r="B12" s="52"/>
      <c r="C12" s="50"/>
    </row>
    <row r="13" spans="2:3" x14ac:dyDescent="0.25">
      <c r="B13" s="52"/>
      <c r="C13" s="50"/>
    </row>
    <row r="14" spans="2:3" x14ac:dyDescent="0.25">
      <c r="B14" s="52"/>
      <c r="C14" s="50"/>
    </row>
    <row r="15" spans="2:3" x14ac:dyDescent="0.25">
      <c r="B15" s="52"/>
      <c r="C15" s="50"/>
    </row>
    <row r="16" spans="2:3" x14ac:dyDescent="0.25">
      <c r="B16" s="52"/>
      <c r="C16" s="50"/>
    </row>
    <row r="17" spans="2:3" x14ac:dyDescent="0.25">
      <c r="B17" s="52"/>
      <c r="C17" s="50"/>
    </row>
    <row r="18" spans="2:3" x14ac:dyDescent="0.25">
      <c r="B18" s="52"/>
      <c r="C18" s="50"/>
    </row>
    <row r="19" spans="2:3" x14ac:dyDescent="0.25">
      <c r="B19" s="52"/>
      <c r="C19" s="50"/>
    </row>
    <row r="20" spans="2:3" x14ac:dyDescent="0.25">
      <c r="B20" s="52"/>
      <c r="C20" s="50"/>
    </row>
    <row r="21" spans="2:3" x14ac:dyDescent="0.25">
      <c r="B21" s="52"/>
      <c r="C21" s="50"/>
    </row>
    <row r="22" spans="2:3" x14ac:dyDescent="0.25">
      <c r="B22" s="52"/>
      <c r="C22" s="50"/>
    </row>
    <row r="23" spans="2:3" x14ac:dyDescent="0.25">
      <c r="B23" s="52"/>
      <c r="C23" s="50"/>
    </row>
    <row r="24" spans="2:3" x14ac:dyDescent="0.25">
      <c r="B24" s="52"/>
      <c r="C24" s="50"/>
    </row>
    <row r="25" spans="2:3" x14ac:dyDescent="0.25">
      <c r="B25" s="52"/>
      <c r="C25" s="50"/>
    </row>
    <row r="26" spans="2:3" x14ac:dyDescent="0.25">
      <c r="B26" s="52"/>
      <c r="C26" s="50"/>
    </row>
    <row r="27" spans="2:3" x14ac:dyDescent="0.25">
      <c r="B27" s="52"/>
      <c r="C27" s="50"/>
    </row>
    <row r="28" spans="2:3" x14ac:dyDescent="0.25">
      <c r="B28" s="52"/>
      <c r="C28" s="50"/>
    </row>
    <row r="29" spans="2:3" x14ac:dyDescent="0.25">
      <c r="B29" s="52"/>
      <c r="C29" s="50"/>
    </row>
    <row r="30" spans="2:3" x14ac:dyDescent="0.25">
      <c r="B30" s="52"/>
      <c r="C30" s="50"/>
    </row>
    <row r="31" spans="2:3" x14ac:dyDescent="0.25">
      <c r="B31" s="52"/>
      <c r="C31" s="50"/>
    </row>
    <row r="32" spans="2:3" x14ac:dyDescent="0.25">
      <c r="B32" s="52"/>
      <c r="C32" s="50"/>
    </row>
    <row r="33" spans="2:3" x14ac:dyDescent="0.25">
      <c r="B33" s="52"/>
      <c r="C33" s="50"/>
    </row>
    <row r="34" spans="2:3" x14ac:dyDescent="0.25">
      <c r="B34" s="52"/>
      <c r="C34" s="50"/>
    </row>
    <row r="35" spans="2:3" x14ac:dyDescent="0.25">
      <c r="B35" s="52"/>
      <c r="C35" s="50"/>
    </row>
    <row r="36" spans="2:3" x14ac:dyDescent="0.25">
      <c r="B36" s="52"/>
      <c r="C36" s="50"/>
    </row>
    <row r="37" spans="2:3" x14ac:dyDescent="0.25">
      <c r="B37" s="52"/>
      <c r="C37" s="50"/>
    </row>
    <row r="38" spans="2:3" x14ac:dyDescent="0.25">
      <c r="B38" s="52"/>
      <c r="C38" s="50"/>
    </row>
    <row r="39" spans="2:3" x14ac:dyDescent="0.25">
      <c r="B39" s="52"/>
      <c r="C39" s="50"/>
    </row>
    <row r="40" spans="2:3" x14ac:dyDescent="0.25">
      <c r="B40" s="52"/>
      <c r="C40" s="50"/>
    </row>
    <row r="41" spans="2:3" x14ac:dyDescent="0.25">
      <c r="B41" s="52"/>
      <c r="C41" s="50"/>
    </row>
    <row r="42" spans="2:3" x14ac:dyDescent="0.25">
      <c r="B42" s="52"/>
      <c r="C42" s="50"/>
    </row>
    <row r="43" spans="2:3" x14ac:dyDescent="0.25">
      <c r="B43" s="52"/>
      <c r="C43" s="50"/>
    </row>
    <row r="44" spans="2:3" x14ac:dyDescent="0.25">
      <c r="B44" s="52"/>
      <c r="C44" s="50"/>
    </row>
    <row r="45" spans="2:3" x14ac:dyDescent="0.25">
      <c r="B45" s="52"/>
      <c r="C45" s="50"/>
    </row>
    <row r="46" spans="2:3" x14ac:dyDescent="0.25">
      <c r="B46" s="52"/>
      <c r="C46" s="50"/>
    </row>
    <row r="47" spans="2:3" x14ac:dyDescent="0.25">
      <c r="B47" s="52"/>
      <c r="C47" s="50"/>
    </row>
    <row r="48" spans="2:3" x14ac:dyDescent="0.25">
      <c r="B48" s="52"/>
      <c r="C48" s="50"/>
    </row>
    <row r="49" spans="2:3" x14ac:dyDescent="0.25">
      <c r="B49" s="52"/>
      <c r="C49" s="50"/>
    </row>
    <row r="50" spans="2:3" x14ac:dyDescent="0.25">
      <c r="B50" s="52"/>
      <c r="C50" s="50"/>
    </row>
    <row r="51" spans="2:3" x14ac:dyDescent="0.25">
      <c r="B51" s="52"/>
      <c r="C51" s="50"/>
    </row>
    <row r="52" spans="2:3" x14ac:dyDescent="0.25">
      <c r="B52" s="52"/>
      <c r="C52" s="50"/>
    </row>
    <row r="53" spans="2:3" x14ac:dyDescent="0.25">
      <c r="B53" s="52"/>
      <c r="C53" s="50"/>
    </row>
    <row r="54" spans="2:3" x14ac:dyDescent="0.25">
      <c r="B54" s="52"/>
      <c r="C54" s="50"/>
    </row>
    <row r="55" spans="2:3" x14ac:dyDescent="0.25">
      <c r="B55" s="52"/>
      <c r="C55" s="50"/>
    </row>
    <row r="56" spans="2:3" x14ac:dyDescent="0.25">
      <c r="B56" s="52"/>
      <c r="C56" s="50"/>
    </row>
    <row r="57" spans="2:3" x14ac:dyDescent="0.25">
      <c r="B57" s="52"/>
      <c r="C57" s="50"/>
    </row>
    <row r="58" spans="2:3" x14ac:dyDescent="0.25">
      <c r="B58" s="52"/>
      <c r="C58" s="50"/>
    </row>
    <row r="59" spans="2:3" x14ac:dyDescent="0.25">
      <c r="B59" s="52"/>
      <c r="C59" s="50"/>
    </row>
    <row r="60" spans="2:3" x14ac:dyDescent="0.25">
      <c r="B60" s="52"/>
      <c r="C60" s="50"/>
    </row>
    <row r="61" spans="2:3" x14ac:dyDescent="0.25">
      <c r="B61" s="52"/>
      <c r="C61" s="50"/>
    </row>
    <row r="62" spans="2:3" x14ac:dyDescent="0.25">
      <c r="B62" s="52"/>
      <c r="C62" s="50"/>
    </row>
    <row r="63" spans="2:3" x14ac:dyDescent="0.25">
      <c r="B63" s="52"/>
      <c r="C63" s="50"/>
    </row>
    <row r="64" spans="2:3" x14ac:dyDescent="0.25">
      <c r="B64" s="52"/>
      <c r="C64" s="50"/>
    </row>
    <row r="65" spans="2:3" x14ac:dyDescent="0.25">
      <c r="B65" s="52"/>
      <c r="C65" s="50"/>
    </row>
    <row r="66" spans="2:3" x14ac:dyDescent="0.25">
      <c r="B66" s="52"/>
      <c r="C66" s="50"/>
    </row>
    <row r="67" spans="2:3" x14ac:dyDescent="0.25">
      <c r="B67" s="52"/>
      <c r="C67" s="50"/>
    </row>
    <row r="68" spans="2:3" x14ac:dyDescent="0.25">
      <c r="B68" s="52"/>
      <c r="C68" s="50"/>
    </row>
    <row r="69" spans="2:3" x14ac:dyDescent="0.25">
      <c r="B69" s="52"/>
      <c r="C69" s="50"/>
    </row>
    <row r="70" spans="2:3" x14ac:dyDescent="0.25">
      <c r="B70" s="52"/>
      <c r="C70" s="50"/>
    </row>
    <row r="71" spans="2:3" x14ac:dyDescent="0.25">
      <c r="B71" s="52"/>
      <c r="C71" s="50"/>
    </row>
    <row r="72" spans="2:3" x14ac:dyDescent="0.25">
      <c r="B72" s="52"/>
      <c r="C72" s="50"/>
    </row>
    <row r="73" spans="2:3" x14ac:dyDescent="0.25">
      <c r="B73" s="52"/>
      <c r="C73" s="50"/>
    </row>
    <row r="74" spans="2:3" x14ac:dyDescent="0.25">
      <c r="B74" s="52"/>
      <c r="C74" s="50"/>
    </row>
    <row r="75" spans="2:3" x14ac:dyDescent="0.25">
      <c r="B75" s="52"/>
      <c r="C75" s="50"/>
    </row>
    <row r="76" spans="2:3" x14ac:dyDescent="0.25">
      <c r="B76" s="52"/>
      <c r="C76" s="50"/>
    </row>
    <row r="77" spans="2:3" x14ac:dyDescent="0.25">
      <c r="B77" s="52"/>
      <c r="C77" s="50"/>
    </row>
    <row r="78" spans="2:3" x14ac:dyDescent="0.25">
      <c r="B78" s="52"/>
      <c r="C78" s="50"/>
    </row>
    <row r="79" spans="2:3" x14ac:dyDescent="0.25">
      <c r="B79" s="52"/>
      <c r="C79" s="50"/>
    </row>
    <row r="80" spans="2:3" x14ac:dyDescent="0.25">
      <c r="B80" s="52"/>
      <c r="C80" s="50"/>
    </row>
    <row r="81" spans="2:3" x14ac:dyDescent="0.25">
      <c r="B81" s="52"/>
      <c r="C81" s="50"/>
    </row>
    <row r="82" spans="2:3" x14ac:dyDescent="0.25">
      <c r="B82" s="52"/>
      <c r="C82" s="50"/>
    </row>
    <row r="83" spans="2:3" x14ac:dyDescent="0.25">
      <c r="B83" s="52"/>
      <c r="C83" s="50"/>
    </row>
    <row r="84" spans="2:3" x14ac:dyDescent="0.25">
      <c r="B84" s="52"/>
      <c r="C84" s="50"/>
    </row>
    <row r="85" spans="2:3" x14ac:dyDescent="0.25">
      <c r="B85" s="52"/>
      <c r="C85" s="50"/>
    </row>
    <row r="86" spans="2:3" x14ac:dyDescent="0.25">
      <c r="B86" s="52"/>
      <c r="C86" s="50"/>
    </row>
    <row r="87" spans="2:3" x14ac:dyDescent="0.25">
      <c r="B87" s="52"/>
      <c r="C87" s="50"/>
    </row>
    <row r="88" spans="2:3" x14ac:dyDescent="0.25">
      <c r="B88" s="52"/>
      <c r="C88" s="50"/>
    </row>
    <row r="89" spans="2:3" x14ac:dyDescent="0.25">
      <c r="B89" s="52"/>
      <c r="C89" s="50"/>
    </row>
    <row r="90" spans="2:3" x14ac:dyDescent="0.25">
      <c r="B90" s="52"/>
      <c r="C90" s="50"/>
    </row>
    <row r="91" spans="2:3" x14ac:dyDescent="0.25">
      <c r="B91" s="52"/>
      <c r="C91" s="50"/>
    </row>
    <row r="92" spans="2:3" x14ac:dyDescent="0.25">
      <c r="B92" s="52"/>
      <c r="C92" s="50"/>
    </row>
    <row r="93" spans="2:3" x14ac:dyDescent="0.25">
      <c r="B93" s="52"/>
      <c r="C93" s="50"/>
    </row>
    <row r="94" spans="2:3" x14ac:dyDescent="0.25">
      <c r="B94" s="52"/>
      <c r="C94" s="50"/>
    </row>
    <row r="95" spans="2:3" x14ac:dyDescent="0.25">
      <c r="B95" s="52"/>
      <c r="C95" s="50"/>
    </row>
    <row r="96" spans="2:3" x14ac:dyDescent="0.25">
      <c r="B96" s="52"/>
      <c r="C96" s="50"/>
    </row>
    <row r="97" spans="2:3" x14ac:dyDescent="0.25">
      <c r="B97" s="52"/>
      <c r="C97" s="50"/>
    </row>
    <row r="98" spans="2:3" x14ac:dyDescent="0.25">
      <c r="B98" s="52"/>
      <c r="C98" s="50"/>
    </row>
    <row r="99" spans="2:3" x14ac:dyDescent="0.25">
      <c r="B99" s="52"/>
      <c r="C99" s="50"/>
    </row>
    <row r="100" spans="2:3" x14ac:dyDescent="0.25">
      <c r="B100" s="52"/>
      <c r="C100" s="50"/>
    </row>
    <row r="101" spans="2:3" x14ac:dyDescent="0.25">
      <c r="B101" s="52"/>
      <c r="C101" s="50"/>
    </row>
    <row r="102" spans="2:3" x14ac:dyDescent="0.25">
      <c r="B102" s="52"/>
      <c r="C102" s="50"/>
    </row>
    <row r="103" spans="2:3" x14ac:dyDescent="0.25">
      <c r="B103" s="52"/>
      <c r="C103" s="50"/>
    </row>
    <row r="104" spans="2:3" x14ac:dyDescent="0.25">
      <c r="B104" s="52"/>
      <c r="C104" s="50"/>
    </row>
    <row r="105" spans="2:3" x14ac:dyDescent="0.25">
      <c r="B105" s="52"/>
      <c r="C105" s="50"/>
    </row>
    <row r="106" spans="2:3" x14ac:dyDescent="0.25">
      <c r="B106" s="52"/>
      <c r="C106" s="50"/>
    </row>
    <row r="107" spans="2:3" x14ac:dyDescent="0.25">
      <c r="B107" s="52"/>
      <c r="C107" s="50"/>
    </row>
    <row r="108" spans="2:3" x14ac:dyDescent="0.25">
      <c r="B108" s="52"/>
      <c r="C108" s="50"/>
    </row>
    <row r="109" spans="2:3" x14ac:dyDescent="0.25">
      <c r="B109" s="52"/>
      <c r="C109" s="50"/>
    </row>
    <row r="110" spans="2:3" x14ac:dyDescent="0.25">
      <c r="B110" s="52"/>
      <c r="C110" s="50"/>
    </row>
    <row r="111" spans="2:3" x14ac:dyDescent="0.25">
      <c r="B111" s="52"/>
      <c r="C111" s="50"/>
    </row>
    <row r="112" spans="2:3" x14ac:dyDescent="0.25">
      <c r="B112" s="52"/>
      <c r="C112" s="50"/>
    </row>
    <row r="113" spans="2:3" x14ac:dyDescent="0.25">
      <c r="B113" s="52"/>
      <c r="C113" s="50"/>
    </row>
    <row r="114" spans="2:3" x14ac:dyDescent="0.25">
      <c r="B114" s="52"/>
      <c r="C114" s="50"/>
    </row>
    <row r="115" spans="2:3" x14ac:dyDescent="0.25">
      <c r="B115" s="52"/>
      <c r="C115" s="50"/>
    </row>
    <row r="116" spans="2:3" x14ac:dyDescent="0.25">
      <c r="B116" s="52"/>
      <c r="C116" s="50"/>
    </row>
    <row r="117" spans="2:3" x14ac:dyDescent="0.25">
      <c r="B117" s="52"/>
      <c r="C117" s="50"/>
    </row>
    <row r="118" spans="2:3" x14ac:dyDescent="0.25">
      <c r="B118" s="52"/>
      <c r="C118" s="50"/>
    </row>
    <row r="119" spans="2:3" x14ac:dyDescent="0.25">
      <c r="B119" s="52"/>
      <c r="C119" s="50"/>
    </row>
    <row r="120" spans="2:3" x14ac:dyDescent="0.25">
      <c r="B120" s="52"/>
      <c r="C120" s="50"/>
    </row>
    <row r="121" spans="2:3" x14ac:dyDescent="0.25">
      <c r="B121" s="52"/>
      <c r="C121" s="50"/>
    </row>
    <row r="122" spans="2:3" x14ac:dyDescent="0.25">
      <c r="B122" s="52"/>
      <c r="C122" s="50"/>
    </row>
    <row r="123" spans="2:3" x14ac:dyDescent="0.25">
      <c r="B123" s="52"/>
      <c r="C123" s="50"/>
    </row>
    <row r="124" spans="2:3" x14ac:dyDescent="0.25">
      <c r="B124" s="52"/>
      <c r="C124" s="50"/>
    </row>
    <row r="125" spans="2:3" x14ac:dyDescent="0.25">
      <c r="B125" s="52"/>
      <c r="C125" s="50"/>
    </row>
    <row r="126" spans="2:3" x14ac:dyDescent="0.25">
      <c r="B126" s="52"/>
      <c r="C126" s="50"/>
    </row>
    <row r="127" spans="2:3" x14ac:dyDescent="0.25">
      <c r="B127" s="52"/>
      <c r="C127" s="50"/>
    </row>
    <row r="128" spans="2:3" x14ac:dyDescent="0.25">
      <c r="B128" s="52"/>
      <c r="C128" s="50"/>
    </row>
    <row r="129" spans="2:3" x14ac:dyDescent="0.25">
      <c r="B129" s="52"/>
      <c r="C129" s="50"/>
    </row>
    <row r="130" spans="2:3" x14ac:dyDescent="0.25">
      <c r="B130" s="52"/>
      <c r="C130" s="50"/>
    </row>
    <row r="131" spans="2:3" x14ac:dyDescent="0.25">
      <c r="B131" s="52"/>
      <c r="C131" s="50"/>
    </row>
    <row r="132" spans="2:3" x14ac:dyDescent="0.25">
      <c r="B132" s="52"/>
      <c r="C132" s="50"/>
    </row>
    <row r="133" spans="2:3" x14ac:dyDescent="0.25">
      <c r="B133" s="52"/>
      <c r="C133" s="50"/>
    </row>
    <row r="134" spans="2:3" x14ac:dyDescent="0.25">
      <c r="B134" s="52"/>
      <c r="C134" s="50"/>
    </row>
    <row r="135" spans="2:3" x14ac:dyDescent="0.25">
      <c r="B135" s="52"/>
      <c r="C135" s="50"/>
    </row>
    <row r="136" spans="2:3" x14ac:dyDescent="0.25">
      <c r="B136" s="52"/>
      <c r="C136" s="50"/>
    </row>
    <row r="137" spans="2:3" x14ac:dyDescent="0.25">
      <c r="B137" s="52"/>
      <c r="C137" s="50"/>
    </row>
    <row r="138" spans="2:3" x14ac:dyDescent="0.25">
      <c r="B138" s="52"/>
      <c r="C138" s="50"/>
    </row>
    <row r="139" spans="2:3" x14ac:dyDescent="0.25">
      <c r="B139" s="52"/>
      <c r="C139" s="50"/>
    </row>
    <row r="140" spans="2:3" x14ac:dyDescent="0.25">
      <c r="B140" s="52"/>
      <c r="C140" s="50"/>
    </row>
    <row r="141" spans="2:3" x14ac:dyDescent="0.25">
      <c r="B141" s="52"/>
      <c r="C141" s="50"/>
    </row>
    <row r="142" spans="2:3" x14ac:dyDescent="0.25">
      <c r="B142" s="52"/>
      <c r="C142" s="50"/>
    </row>
    <row r="143" spans="2:3" x14ac:dyDescent="0.25">
      <c r="B143" s="52"/>
      <c r="C143" s="50"/>
    </row>
    <row r="144" spans="2:3" x14ac:dyDescent="0.25">
      <c r="B144" s="52"/>
      <c r="C144" s="50"/>
    </row>
    <row r="145" spans="2:3" x14ac:dyDescent="0.25">
      <c r="B145" s="52"/>
      <c r="C145" s="50"/>
    </row>
    <row r="146" spans="2:3" x14ac:dyDescent="0.25">
      <c r="B146" s="52"/>
      <c r="C146" s="50"/>
    </row>
    <row r="147" spans="2:3" x14ac:dyDescent="0.25">
      <c r="B147" s="52"/>
      <c r="C147" s="50"/>
    </row>
    <row r="148" spans="2:3" x14ac:dyDescent="0.25">
      <c r="B148" s="52"/>
      <c r="C148" s="50"/>
    </row>
    <row r="149" spans="2:3" x14ac:dyDescent="0.25">
      <c r="B149" s="52"/>
      <c r="C149" s="50"/>
    </row>
    <row r="150" spans="2:3" x14ac:dyDescent="0.25">
      <c r="B150" s="52"/>
      <c r="C150" s="50"/>
    </row>
    <row r="151" spans="2:3" x14ac:dyDescent="0.25">
      <c r="B151" s="52"/>
      <c r="C151" s="50"/>
    </row>
    <row r="152" spans="2:3" x14ac:dyDescent="0.25">
      <c r="B152" s="52"/>
      <c r="C152" s="50"/>
    </row>
    <row r="153" spans="2:3" x14ac:dyDescent="0.25">
      <c r="B153" s="52"/>
      <c r="C153" s="50"/>
    </row>
    <row r="154" spans="2:3" x14ac:dyDescent="0.25">
      <c r="B154" s="52"/>
      <c r="C154" s="50"/>
    </row>
    <row r="155" spans="2:3" x14ac:dyDescent="0.25">
      <c r="B155" s="52"/>
      <c r="C155" s="50"/>
    </row>
    <row r="156" spans="2:3" x14ac:dyDescent="0.25">
      <c r="B156" s="52"/>
      <c r="C156" s="50"/>
    </row>
    <row r="157" spans="2:3" x14ac:dyDescent="0.25">
      <c r="B157" s="52"/>
      <c r="C157" s="50"/>
    </row>
    <row r="158" spans="2:3" x14ac:dyDescent="0.25">
      <c r="B158" s="52"/>
      <c r="C158" s="50"/>
    </row>
    <row r="159" spans="2:3" x14ac:dyDescent="0.25">
      <c r="B159" s="52"/>
      <c r="C159" s="50"/>
    </row>
    <row r="160" spans="2:3" x14ac:dyDescent="0.25">
      <c r="B160" s="52"/>
      <c r="C160" s="50"/>
    </row>
    <row r="161" spans="2:3" x14ac:dyDescent="0.25">
      <c r="B161" s="52"/>
      <c r="C161" s="50"/>
    </row>
    <row r="162" spans="2:3" x14ac:dyDescent="0.25">
      <c r="B162" s="52"/>
      <c r="C162" s="50"/>
    </row>
    <row r="163" spans="2:3" x14ac:dyDescent="0.25">
      <c r="B163" s="52"/>
      <c r="C163" s="50"/>
    </row>
    <row r="164" spans="2:3" x14ac:dyDescent="0.25">
      <c r="B164" s="52"/>
      <c r="C164" s="50"/>
    </row>
    <row r="165" spans="2:3" x14ac:dyDescent="0.25">
      <c r="B165" s="52"/>
      <c r="C165" s="50"/>
    </row>
    <row r="166" spans="2:3" x14ac:dyDescent="0.25">
      <c r="B166" s="52"/>
      <c r="C166" s="50"/>
    </row>
    <row r="167" spans="2:3" x14ac:dyDescent="0.25">
      <c r="B167" s="52"/>
      <c r="C167" s="50"/>
    </row>
    <row r="168" spans="2:3" x14ac:dyDescent="0.25">
      <c r="B168" s="52"/>
      <c r="C168" s="50"/>
    </row>
    <row r="169" spans="2:3" x14ac:dyDescent="0.25">
      <c r="B169" s="52"/>
      <c r="C169" s="50"/>
    </row>
    <row r="170" spans="2:3" x14ac:dyDescent="0.25">
      <c r="B170" s="52"/>
      <c r="C170" s="50"/>
    </row>
    <row r="171" spans="2:3" x14ac:dyDescent="0.25">
      <c r="B171" s="52"/>
      <c r="C171" s="50"/>
    </row>
    <row r="172" spans="2:3" x14ac:dyDescent="0.25">
      <c r="B172" s="52"/>
      <c r="C172" s="50"/>
    </row>
    <row r="173" spans="2:3" x14ac:dyDescent="0.25">
      <c r="B173" s="52"/>
      <c r="C173" s="50"/>
    </row>
    <row r="174" spans="2:3" x14ac:dyDescent="0.25">
      <c r="B174" s="52"/>
      <c r="C174" s="50"/>
    </row>
    <row r="175" spans="2:3" x14ac:dyDescent="0.25">
      <c r="B175" s="52"/>
      <c r="C175" s="50"/>
    </row>
    <row r="176" spans="2:3" x14ac:dyDescent="0.25">
      <c r="B176" s="52"/>
      <c r="C176" s="50"/>
    </row>
    <row r="177" spans="2:3" x14ac:dyDescent="0.25">
      <c r="B177" s="52"/>
      <c r="C177" s="50"/>
    </row>
    <row r="178" spans="2:3" x14ac:dyDescent="0.25">
      <c r="B178" s="52"/>
      <c r="C178" s="50"/>
    </row>
    <row r="179" spans="2:3" x14ac:dyDescent="0.25">
      <c r="B179" s="52"/>
      <c r="C179" s="50"/>
    </row>
    <row r="180" spans="2:3" x14ac:dyDescent="0.25">
      <c r="B180" s="52"/>
      <c r="C180" s="50"/>
    </row>
    <row r="181" spans="2:3" x14ac:dyDescent="0.25">
      <c r="B181" s="52"/>
      <c r="C181" s="50"/>
    </row>
    <row r="182" spans="2:3" x14ac:dyDescent="0.25">
      <c r="B182" s="52"/>
      <c r="C182" s="50"/>
    </row>
    <row r="183" spans="2:3" x14ac:dyDescent="0.25">
      <c r="B183" s="52"/>
      <c r="C183" s="50"/>
    </row>
    <row r="184" spans="2:3" x14ac:dyDescent="0.25">
      <c r="B184" s="52"/>
      <c r="C184" s="50"/>
    </row>
    <row r="185" spans="2:3" x14ac:dyDescent="0.25">
      <c r="B185" s="52"/>
      <c r="C185" s="50"/>
    </row>
    <row r="186" spans="2:3" x14ac:dyDescent="0.25">
      <c r="B186" s="52"/>
      <c r="C186" s="50"/>
    </row>
    <row r="187" spans="2:3" x14ac:dyDescent="0.25">
      <c r="B187" s="52"/>
      <c r="C187" s="50"/>
    </row>
    <row r="188" spans="2:3" x14ac:dyDescent="0.25">
      <c r="B188" s="52"/>
      <c r="C188" s="50"/>
    </row>
    <row r="189" spans="2:3" x14ac:dyDescent="0.25">
      <c r="B189" s="52"/>
      <c r="C189" s="50"/>
    </row>
    <row r="190" spans="2:3" x14ac:dyDescent="0.25">
      <c r="B190" s="52"/>
      <c r="C190" s="50"/>
    </row>
    <row r="191" spans="2:3" x14ac:dyDescent="0.25">
      <c r="B191" s="52"/>
      <c r="C191" s="50"/>
    </row>
    <row r="192" spans="2:3" x14ac:dyDescent="0.25">
      <c r="B192" s="52"/>
      <c r="C192" s="50"/>
    </row>
    <row r="193" spans="2:3" x14ac:dyDescent="0.25">
      <c r="B193" s="52"/>
      <c r="C193" s="50"/>
    </row>
    <row r="194" spans="2:3" x14ac:dyDescent="0.25">
      <c r="B194" s="52"/>
      <c r="C194" s="50"/>
    </row>
    <row r="195" spans="2:3" x14ac:dyDescent="0.25">
      <c r="B195" s="52"/>
      <c r="C195" s="50"/>
    </row>
    <row r="196" spans="2:3" x14ac:dyDescent="0.25">
      <c r="B196" s="52"/>
      <c r="C196" s="50"/>
    </row>
    <row r="197" spans="2:3" x14ac:dyDescent="0.25">
      <c r="B197" s="52"/>
      <c r="C197" s="50"/>
    </row>
    <row r="198" spans="2:3" x14ac:dyDescent="0.25">
      <c r="B198" s="52"/>
      <c r="C198" s="50"/>
    </row>
    <row r="199" spans="2:3" x14ac:dyDescent="0.25">
      <c r="B199" s="52"/>
      <c r="C199" s="50"/>
    </row>
    <row r="200" spans="2:3" x14ac:dyDescent="0.25">
      <c r="B200" s="52"/>
      <c r="C200" s="50"/>
    </row>
    <row r="201" spans="2:3" x14ac:dyDescent="0.25">
      <c r="B201" s="52"/>
      <c r="C201" s="50"/>
    </row>
    <row r="202" spans="2:3" x14ac:dyDescent="0.25">
      <c r="B202" s="52"/>
      <c r="C202" s="50"/>
    </row>
    <row r="203" spans="2:3" x14ac:dyDescent="0.25">
      <c r="B203" s="52"/>
      <c r="C203" s="50"/>
    </row>
    <row r="204" spans="2:3" x14ac:dyDescent="0.25">
      <c r="B204" s="52"/>
      <c r="C204" s="50"/>
    </row>
    <row r="205" spans="2:3" x14ac:dyDescent="0.25">
      <c r="B205" s="52"/>
      <c r="C205" s="50"/>
    </row>
    <row r="206" spans="2:3" x14ac:dyDescent="0.25">
      <c r="B206" s="52"/>
      <c r="C206" s="50"/>
    </row>
    <row r="207" spans="2:3" x14ac:dyDescent="0.25">
      <c r="B207" s="52"/>
      <c r="C207" s="50"/>
    </row>
    <row r="208" spans="2:3" x14ac:dyDescent="0.25">
      <c r="B208" s="52"/>
      <c r="C208" s="50"/>
    </row>
    <row r="209" spans="2:3" x14ac:dyDescent="0.25">
      <c r="B209" s="52"/>
      <c r="C209" s="50"/>
    </row>
    <row r="210" spans="2:3" x14ac:dyDescent="0.25">
      <c r="B210" s="52"/>
      <c r="C210" s="50"/>
    </row>
    <row r="211" spans="2:3" x14ac:dyDescent="0.25">
      <c r="B211" s="52"/>
      <c r="C211" s="50"/>
    </row>
    <row r="212" spans="2:3" x14ac:dyDescent="0.25">
      <c r="B212" s="52"/>
      <c r="C212" s="50"/>
    </row>
    <row r="213" spans="2:3" x14ac:dyDescent="0.25">
      <c r="B213" s="52"/>
      <c r="C213" s="50"/>
    </row>
    <row r="214" spans="2:3" x14ac:dyDescent="0.25">
      <c r="B214" s="52"/>
      <c r="C214" s="50"/>
    </row>
    <row r="215" spans="2:3" x14ac:dyDescent="0.25">
      <c r="B215" s="52"/>
      <c r="C215" s="50"/>
    </row>
    <row r="216" spans="2:3" x14ac:dyDescent="0.25">
      <c r="B216" s="52"/>
      <c r="C216" s="50"/>
    </row>
    <row r="217" spans="2:3" x14ac:dyDescent="0.25">
      <c r="B217" s="52"/>
      <c r="C217" s="50"/>
    </row>
    <row r="218" spans="2:3" x14ac:dyDescent="0.25">
      <c r="B218" s="52"/>
      <c r="C218" s="50"/>
    </row>
    <row r="219" spans="2:3" x14ac:dyDescent="0.25">
      <c r="B219" s="52"/>
      <c r="C219" s="50"/>
    </row>
    <row r="220" spans="2:3" x14ac:dyDescent="0.25">
      <c r="B220" s="52"/>
      <c r="C220" s="50"/>
    </row>
    <row r="221" spans="2:3" x14ac:dyDescent="0.25">
      <c r="B221" s="52"/>
      <c r="C221" s="50"/>
    </row>
    <row r="222" spans="2:3" x14ac:dyDescent="0.25">
      <c r="B222" s="52"/>
      <c r="C222" s="50"/>
    </row>
    <row r="223" spans="2:3" x14ac:dyDescent="0.25">
      <c r="B223" s="52"/>
      <c r="C223" s="50"/>
    </row>
    <row r="224" spans="2:3" x14ac:dyDescent="0.25">
      <c r="B224" s="52"/>
      <c r="C224" s="50"/>
    </row>
    <row r="225" spans="2:3" x14ac:dyDescent="0.25">
      <c r="B225" s="52"/>
      <c r="C225" s="50"/>
    </row>
    <row r="226" spans="2:3" x14ac:dyDescent="0.25">
      <c r="B226" s="52"/>
      <c r="C226" s="50"/>
    </row>
    <row r="227" spans="2:3" x14ac:dyDescent="0.25">
      <c r="B227" s="52"/>
      <c r="C227" s="50"/>
    </row>
    <row r="228" spans="2:3" x14ac:dyDescent="0.25">
      <c r="B228" s="52"/>
      <c r="C228" s="50"/>
    </row>
    <row r="229" spans="2:3" x14ac:dyDescent="0.25">
      <c r="B229" s="52"/>
      <c r="C229" s="50"/>
    </row>
    <row r="230" spans="2:3" x14ac:dyDescent="0.25">
      <c r="B230" s="52"/>
      <c r="C230" s="50"/>
    </row>
    <row r="231" spans="2:3" x14ac:dyDescent="0.25">
      <c r="B231" s="52"/>
      <c r="C231" s="50"/>
    </row>
    <row r="232" spans="2:3" x14ac:dyDescent="0.25">
      <c r="B232" s="52"/>
      <c r="C232" s="50"/>
    </row>
    <row r="233" spans="2:3" x14ac:dyDescent="0.25">
      <c r="B233" s="52"/>
      <c r="C233" s="50"/>
    </row>
    <row r="234" spans="2:3" x14ac:dyDescent="0.25">
      <c r="B234" s="52"/>
      <c r="C234" s="50"/>
    </row>
    <row r="235" spans="2:3" x14ac:dyDescent="0.25">
      <c r="B235" s="52"/>
      <c r="C235" s="50"/>
    </row>
    <row r="236" spans="2:3" x14ac:dyDescent="0.25">
      <c r="B236" s="52"/>
      <c r="C236" s="50"/>
    </row>
    <row r="237" spans="2:3" x14ac:dyDescent="0.25">
      <c r="B237" s="52"/>
      <c r="C237" s="50"/>
    </row>
    <row r="238" spans="2:3" x14ac:dyDescent="0.25">
      <c r="B238" s="52"/>
      <c r="C238" s="50"/>
    </row>
    <row r="239" spans="2:3" x14ac:dyDescent="0.25">
      <c r="B239" s="52"/>
      <c r="C239" s="50"/>
    </row>
    <row r="240" spans="2:3" x14ac:dyDescent="0.25">
      <c r="B240" s="52"/>
      <c r="C240" s="50"/>
    </row>
    <row r="241" spans="2:3" x14ac:dyDescent="0.25">
      <c r="B241" s="52"/>
      <c r="C241" s="50"/>
    </row>
    <row r="242" spans="2:3" x14ac:dyDescent="0.25">
      <c r="B242" s="52"/>
      <c r="C242" s="50"/>
    </row>
    <row r="243" spans="2:3" x14ac:dyDescent="0.25">
      <c r="B243" s="52"/>
      <c r="C243" s="50"/>
    </row>
    <row r="244" spans="2:3" x14ac:dyDescent="0.25">
      <c r="B244" s="52"/>
      <c r="C244" s="50"/>
    </row>
    <row r="245" spans="2:3" x14ac:dyDescent="0.25">
      <c r="B245" s="52"/>
      <c r="C245" s="50"/>
    </row>
    <row r="246" spans="2:3" x14ac:dyDescent="0.25">
      <c r="B246" s="52"/>
      <c r="C246" s="50"/>
    </row>
    <row r="247" spans="2:3" x14ac:dyDescent="0.25">
      <c r="B247" s="52"/>
      <c r="C247" s="50"/>
    </row>
    <row r="248" spans="2:3" x14ac:dyDescent="0.25">
      <c r="B248" s="52"/>
      <c r="C248" s="50"/>
    </row>
    <row r="249" spans="2:3" x14ac:dyDescent="0.25">
      <c r="B249" s="52"/>
      <c r="C249" s="50"/>
    </row>
    <row r="250" spans="2:3" x14ac:dyDescent="0.25">
      <c r="B250" s="52"/>
      <c r="C250" s="50"/>
    </row>
    <row r="251" spans="2:3" x14ac:dyDescent="0.25">
      <c r="B251" s="52"/>
      <c r="C251" s="50"/>
    </row>
    <row r="252" spans="2:3" x14ac:dyDescent="0.25">
      <c r="B252" s="52"/>
      <c r="C252" s="50"/>
    </row>
    <row r="253" spans="2:3" x14ac:dyDescent="0.25">
      <c r="B253" s="52"/>
      <c r="C253" s="50"/>
    </row>
    <row r="254" spans="2:3" x14ac:dyDescent="0.25">
      <c r="B254" s="52"/>
      <c r="C254" s="50"/>
    </row>
    <row r="255" spans="2:3" x14ac:dyDescent="0.25">
      <c r="B255" s="52"/>
      <c r="C255" s="50"/>
    </row>
    <row r="256" spans="2:3" x14ac:dyDescent="0.25">
      <c r="B256" s="52"/>
      <c r="C256" s="50"/>
    </row>
    <row r="257" spans="2:3" x14ac:dyDescent="0.25">
      <c r="B257" s="52"/>
      <c r="C257" s="50"/>
    </row>
    <row r="258" spans="2:3" x14ac:dyDescent="0.25">
      <c r="B258" s="52"/>
      <c r="C258" s="50"/>
    </row>
    <row r="259" spans="2:3" x14ac:dyDescent="0.25">
      <c r="B259" s="52"/>
      <c r="C259" s="50"/>
    </row>
    <row r="260" spans="2:3" x14ac:dyDescent="0.25">
      <c r="B260" s="52"/>
      <c r="C260" s="50"/>
    </row>
    <row r="261" spans="2:3" x14ac:dyDescent="0.25">
      <c r="B261" s="52"/>
      <c r="C261" s="50"/>
    </row>
    <row r="262" spans="2:3" x14ac:dyDescent="0.25">
      <c r="B262" s="52"/>
      <c r="C262" s="50"/>
    </row>
    <row r="263" spans="2:3" x14ac:dyDescent="0.25">
      <c r="B263" s="52"/>
      <c r="C263" s="50"/>
    </row>
    <row r="264" spans="2:3" x14ac:dyDescent="0.25">
      <c r="B264" s="52"/>
      <c r="C264" s="50"/>
    </row>
    <row r="265" spans="2:3" x14ac:dyDescent="0.25">
      <c r="B265" s="52"/>
      <c r="C265" s="50"/>
    </row>
    <row r="266" spans="2:3" x14ac:dyDescent="0.25">
      <c r="B266" s="52"/>
      <c r="C266" s="50"/>
    </row>
    <row r="267" spans="2:3" x14ac:dyDescent="0.25">
      <c r="B267" s="52"/>
      <c r="C267" s="50"/>
    </row>
    <row r="268" spans="2:3" x14ac:dyDescent="0.25">
      <c r="B268" s="52"/>
      <c r="C268" s="50"/>
    </row>
    <row r="269" spans="2:3" x14ac:dyDescent="0.25">
      <c r="B269" s="52"/>
      <c r="C269" s="50"/>
    </row>
    <row r="270" spans="2:3" x14ac:dyDescent="0.25">
      <c r="B270" s="52"/>
      <c r="C270" s="50"/>
    </row>
    <row r="271" spans="2:3" x14ac:dyDescent="0.25">
      <c r="B271" s="52"/>
      <c r="C271" s="50"/>
    </row>
    <row r="272" spans="2:3" x14ac:dyDescent="0.25">
      <c r="B272" s="52"/>
      <c r="C272" s="50"/>
    </row>
    <row r="273" spans="2:3" x14ac:dyDescent="0.25">
      <c r="B273" s="52"/>
      <c r="C273" s="50"/>
    </row>
    <row r="274" spans="2:3" x14ac:dyDescent="0.25">
      <c r="B274" s="52"/>
      <c r="C274" s="50"/>
    </row>
    <row r="275" spans="2:3" x14ac:dyDescent="0.25">
      <c r="B275" s="52"/>
      <c r="C275" s="50"/>
    </row>
    <row r="276" spans="2:3" x14ac:dyDescent="0.25">
      <c r="B276" s="52"/>
      <c r="C276" s="50"/>
    </row>
    <row r="277" spans="2:3" x14ac:dyDescent="0.25">
      <c r="B277" s="52"/>
      <c r="C277" s="50"/>
    </row>
    <row r="278" spans="2:3" x14ac:dyDescent="0.25">
      <c r="B278" s="52"/>
      <c r="C278" s="50"/>
    </row>
    <row r="279" spans="2:3" x14ac:dyDescent="0.25">
      <c r="B279" s="52"/>
      <c r="C279" s="50"/>
    </row>
    <row r="280" spans="2:3" x14ac:dyDescent="0.25">
      <c r="B280" s="52"/>
      <c r="C280" s="50"/>
    </row>
    <row r="281" spans="2:3" x14ac:dyDescent="0.25">
      <c r="B281" s="52"/>
      <c r="C281" s="50"/>
    </row>
    <row r="282" spans="2:3" x14ac:dyDescent="0.25">
      <c r="B282" s="52"/>
      <c r="C282" s="50"/>
    </row>
    <row r="283" spans="2:3" x14ac:dyDescent="0.25">
      <c r="B283" s="52"/>
      <c r="C283" s="50"/>
    </row>
    <row r="284" spans="2:3" x14ac:dyDescent="0.25">
      <c r="B284" s="52"/>
      <c r="C284" s="50"/>
    </row>
    <row r="285" spans="2:3" x14ac:dyDescent="0.25">
      <c r="B285" s="52"/>
      <c r="C285" s="50"/>
    </row>
    <row r="286" spans="2:3" x14ac:dyDescent="0.25">
      <c r="B286" s="52"/>
      <c r="C286" s="50"/>
    </row>
    <row r="287" spans="2:3" x14ac:dyDescent="0.25">
      <c r="B287" s="52"/>
      <c r="C287" s="50"/>
    </row>
    <row r="288" spans="2:3" x14ac:dyDescent="0.25">
      <c r="B288" s="52"/>
      <c r="C288" s="50"/>
    </row>
    <row r="289" spans="2:3" x14ac:dyDescent="0.25">
      <c r="B289" s="52"/>
      <c r="C289" s="50"/>
    </row>
    <row r="290" spans="2:3" x14ac:dyDescent="0.25">
      <c r="B290" s="52"/>
      <c r="C290" s="50"/>
    </row>
    <row r="291" spans="2:3" x14ac:dyDescent="0.25">
      <c r="B291" s="52"/>
      <c r="C291" s="50"/>
    </row>
    <row r="292" spans="2:3" x14ac:dyDescent="0.25">
      <c r="B292" s="52"/>
      <c r="C292" s="50"/>
    </row>
    <row r="293" spans="2:3" x14ac:dyDescent="0.25">
      <c r="B293" s="52"/>
      <c r="C293" s="50"/>
    </row>
    <row r="294" spans="2:3" x14ac:dyDescent="0.25">
      <c r="B294" s="52"/>
      <c r="C294" s="50"/>
    </row>
    <row r="295" spans="2:3" x14ac:dyDescent="0.25">
      <c r="B295" s="52"/>
      <c r="C295" s="50"/>
    </row>
    <row r="296" spans="2:3" x14ac:dyDescent="0.25">
      <c r="B296" s="52"/>
      <c r="C296" s="50"/>
    </row>
    <row r="297" spans="2:3" x14ac:dyDescent="0.25">
      <c r="B297" s="52"/>
      <c r="C297" s="50"/>
    </row>
    <row r="298" spans="2:3" x14ac:dyDescent="0.25">
      <c r="B298" s="52"/>
      <c r="C298" s="50"/>
    </row>
    <row r="299" spans="2:3" x14ac:dyDescent="0.25">
      <c r="B299" s="52"/>
      <c r="C299" s="50"/>
    </row>
    <row r="300" spans="2:3" x14ac:dyDescent="0.25">
      <c r="B300" s="52"/>
      <c r="C300" s="50"/>
    </row>
    <row r="301" spans="2:3" x14ac:dyDescent="0.25">
      <c r="B301" s="52"/>
      <c r="C301" s="50"/>
    </row>
    <row r="302" spans="2:3" x14ac:dyDescent="0.25">
      <c r="B302" s="52"/>
      <c r="C302" s="50"/>
    </row>
    <row r="303" spans="2:3" x14ac:dyDescent="0.25">
      <c r="B303" s="52"/>
      <c r="C303" s="50"/>
    </row>
    <row r="304" spans="2:3" x14ac:dyDescent="0.25">
      <c r="B304" s="52"/>
      <c r="C304" s="50"/>
    </row>
    <row r="305" spans="2:3" x14ac:dyDescent="0.25">
      <c r="B305" s="52"/>
      <c r="C305" s="50"/>
    </row>
    <row r="306" spans="2:3" x14ac:dyDescent="0.25">
      <c r="B306" s="52"/>
      <c r="C306" s="50"/>
    </row>
    <row r="307" spans="2:3" x14ac:dyDescent="0.25">
      <c r="B307" s="52"/>
      <c r="C307" s="50"/>
    </row>
    <row r="308" spans="2:3" x14ac:dyDescent="0.25">
      <c r="B308" s="52"/>
      <c r="C308" s="50"/>
    </row>
    <row r="309" spans="2:3" x14ac:dyDescent="0.25">
      <c r="B309" s="52"/>
      <c r="C309" s="50"/>
    </row>
    <row r="310" spans="2:3" x14ac:dyDescent="0.25">
      <c r="B310" s="52"/>
      <c r="C310" s="50"/>
    </row>
    <row r="311" spans="2:3" x14ac:dyDescent="0.25">
      <c r="B311" s="52"/>
      <c r="C311" s="50"/>
    </row>
    <row r="312" spans="2:3" x14ac:dyDescent="0.25">
      <c r="B312" s="52"/>
      <c r="C312" s="50"/>
    </row>
    <row r="313" spans="2:3" x14ac:dyDescent="0.25">
      <c r="B313" s="52"/>
      <c r="C313" s="50"/>
    </row>
    <row r="314" spans="2:3" x14ac:dyDescent="0.25">
      <c r="B314" s="52"/>
      <c r="C314" s="50"/>
    </row>
    <row r="315" spans="2:3" x14ac:dyDescent="0.25">
      <c r="B315" s="52"/>
      <c r="C315" s="50"/>
    </row>
    <row r="316" spans="2:3" x14ac:dyDescent="0.25">
      <c r="B316" s="52"/>
      <c r="C316" s="50"/>
    </row>
    <row r="317" spans="2:3" x14ac:dyDescent="0.25">
      <c r="B317" s="52"/>
      <c r="C317" s="50"/>
    </row>
    <row r="318" spans="2:3" x14ac:dyDescent="0.25">
      <c r="B318" s="52"/>
      <c r="C318" s="50"/>
    </row>
    <row r="319" spans="2:3" x14ac:dyDescent="0.25">
      <c r="B319" s="52"/>
      <c r="C319" s="50"/>
    </row>
    <row r="320" spans="2:3" x14ac:dyDescent="0.25">
      <c r="B320" s="52"/>
      <c r="C320" s="50"/>
    </row>
    <row r="321" spans="2:3" x14ac:dyDescent="0.25">
      <c r="B321" s="52"/>
      <c r="C321" s="50"/>
    </row>
    <row r="322" spans="2:3" x14ac:dyDescent="0.25">
      <c r="B322" s="52"/>
      <c r="C322" s="50"/>
    </row>
    <row r="323" spans="2:3" x14ac:dyDescent="0.25">
      <c r="B323" s="52"/>
      <c r="C323" s="50"/>
    </row>
    <row r="324" spans="2:3" x14ac:dyDescent="0.25">
      <c r="B324" s="52"/>
      <c r="C324" s="50"/>
    </row>
    <row r="325" spans="2:3" x14ac:dyDescent="0.25">
      <c r="B325" s="52"/>
      <c r="C325" s="50"/>
    </row>
    <row r="326" spans="2:3" x14ac:dyDescent="0.25">
      <c r="B326" s="52"/>
      <c r="C326" s="50"/>
    </row>
    <row r="327" spans="2:3" x14ac:dyDescent="0.25">
      <c r="B327" s="52"/>
      <c r="C327" s="50"/>
    </row>
    <row r="328" spans="2:3" x14ac:dyDescent="0.25">
      <c r="B328" s="52"/>
      <c r="C328" s="50"/>
    </row>
    <row r="329" spans="2:3" x14ac:dyDescent="0.25">
      <c r="B329" s="52"/>
      <c r="C329" s="50"/>
    </row>
    <row r="330" spans="2:3" x14ac:dyDescent="0.25">
      <c r="B330" s="52"/>
      <c r="C330" s="50"/>
    </row>
    <row r="331" spans="2:3" x14ac:dyDescent="0.25">
      <c r="B331" s="52"/>
      <c r="C331" s="50"/>
    </row>
    <row r="332" spans="2:3" x14ac:dyDescent="0.25">
      <c r="B332" s="52"/>
      <c r="C332" s="50"/>
    </row>
    <row r="333" spans="2:3" x14ac:dyDescent="0.25">
      <c r="B333" s="52"/>
      <c r="C333" s="50"/>
    </row>
    <row r="334" spans="2:3" x14ac:dyDescent="0.25">
      <c r="B334" s="52"/>
      <c r="C334" s="50"/>
    </row>
    <row r="335" spans="2:3" x14ac:dyDescent="0.25">
      <c r="B335" s="52"/>
      <c r="C335" s="50"/>
    </row>
    <row r="336" spans="2:3" x14ac:dyDescent="0.25">
      <c r="B336" s="52"/>
      <c r="C336" s="50"/>
    </row>
    <row r="337" spans="2:3" x14ac:dyDescent="0.25">
      <c r="B337" s="52"/>
      <c r="C337" s="50"/>
    </row>
    <row r="338" spans="2:3" x14ac:dyDescent="0.25">
      <c r="B338" s="52"/>
      <c r="C338" s="50"/>
    </row>
    <row r="339" spans="2:3" x14ac:dyDescent="0.25">
      <c r="B339" s="52"/>
      <c r="C339" s="50"/>
    </row>
    <row r="340" spans="2:3" x14ac:dyDescent="0.25">
      <c r="B340" s="52"/>
      <c r="C340" s="50"/>
    </row>
    <row r="341" spans="2:3" x14ac:dyDescent="0.25">
      <c r="B341" s="52"/>
      <c r="C341" s="50"/>
    </row>
    <row r="342" spans="2:3" x14ac:dyDescent="0.25">
      <c r="B342" s="52"/>
      <c r="C342" s="50"/>
    </row>
    <row r="343" spans="2:3" x14ac:dyDescent="0.25">
      <c r="B343" s="52"/>
      <c r="C343" s="50"/>
    </row>
    <row r="344" spans="2:3" x14ac:dyDescent="0.25">
      <c r="B344" s="52"/>
      <c r="C344" s="50"/>
    </row>
    <row r="345" spans="2:3" x14ac:dyDescent="0.25">
      <c r="B345" s="52"/>
      <c r="C345" s="50"/>
    </row>
    <row r="346" spans="2:3" x14ac:dyDescent="0.25">
      <c r="B346" s="52"/>
      <c r="C346" s="50"/>
    </row>
    <row r="347" spans="2:3" x14ac:dyDescent="0.25">
      <c r="B347" s="52"/>
      <c r="C347" s="50"/>
    </row>
    <row r="348" spans="2:3" x14ac:dyDescent="0.25">
      <c r="B348" s="52"/>
      <c r="C348" s="50"/>
    </row>
    <row r="349" spans="2:3" x14ac:dyDescent="0.25">
      <c r="B349" s="52"/>
      <c r="C349" s="50"/>
    </row>
    <row r="350" spans="2:3" x14ac:dyDescent="0.25">
      <c r="B350" s="52"/>
      <c r="C350" s="50"/>
    </row>
    <row r="351" spans="2:3" x14ac:dyDescent="0.25">
      <c r="B351" s="52"/>
      <c r="C351" s="50"/>
    </row>
    <row r="352" spans="2:3" x14ac:dyDescent="0.25">
      <c r="B352" s="52"/>
      <c r="C352" s="50"/>
    </row>
    <row r="353" spans="2:3" x14ac:dyDescent="0.25">
      <c r="B353" s="52"/>
      <c r="C353" s="50"/>
    </row>
    <row r="354" spans="2:3" x14ac:dyDescent="0.25">
      <c r="B354" s="52"/>
      <c r="C354" s="50"/>
    </row>
    <row r="355" spans="2:3" x14ac:dyDescent="0.25">
      <c r="B355" s="52"/>
      <c r="C355" s="50"/>
    </row>
    <row r="356" spans="2:3" x14ac:dyDescent="0.25">
      <c r="B356" s="52"/>
      <c r="C356" s="50"/>
    </row>
    <row r="357" spans="2:3" x14ac:dyDescent="0.25">
      <c r="B357" s="52"/>
      <c r="C357" s="50"/>
    </row>
    <row r="358" spans="2:3" x14ac:dyDescent="0.25">
      <c r="B358" s="52"/>
      <c r="C358" s="50"/>
    </row>
    <row r="359" spans="2:3" x14ac:dyDescent="0.25">
      <c r="B359" s="52"/>
      <c r="C359" s="50"/>
    </row>
    <row r="360" spans="2:3" x14ac:dyDescent="0.25">
      <c r="B360" s="52"/>
      <c r="C360" s="50"/>
    </row>
    <row r="361" spans="2:3" x14ac:dyDescent="0.25">
      <c r="B361" s="52"/>
      <c r="C361" s="50"/>
    </row>
    <row r="362" spans="2:3" x14ac:dyDescent="0.25">
      <c r="B362" s="52"/>
      <c r="C362" s="50"/>
    </row>
    <row r="363" spans="2:3" x14ac:dyDescent="0.25">
      <c r="B363" s="52"/>
      <c r="C363" s="50"/>
    </row>
    <row r="364" spans="2:3" x14ac:dyDescent="0.25">
      <c r="B364" s="52"/>
      <c r="C364" s="50"/>
    </row>
    <row r="365" spans="2:3" x14ac:dyDescent="0.25">
      <c r="B365" s="52"/>
      <c r="C365" s="50"/>
    </row>
    <row r="366" spans="2:3" x14ac:dyDescent="0.25">
      <c r="B366" s="52"/>
      <c r="C366" s="50"/>
    </row>
    <row r="367" spans="2:3" x14ac:dyDescent="0.25">
      <c r="B367" s="52"/>
      <c r="C367" s="50"/>
    </row>
    <row r="368" spans="2:3" x14ac:dyDescent="0.25">
      <c r="B368" s="52"/>
      <c r="C368" s="50"/>
    </row>
    <row r="369" spans="2:3" x14ac:dyDescent="0.25">
      <c r="B369" s="52"/>
      <c r="C369" s="50"/>
    </row>
    <row r="370" spans="2:3" x14ac:dyDescent="0.25">
      <c r="B370" s="52"/>
      <c r="C370" s="50"/>
    </row>
    <row r="371" spans="2:3" x14ac:dyDescent="0.25">
      <c r="B371" s="52"/>
      <c r="C371" s="50"/>
    </row>
    <row r="372" spans="2:3" x14ac:dyDescent="0.25">
      <c r="B372" s="52"/>
      <c r="C372" s="50"/>
    </row>
    <row r="373" spans="2:3" x14ac:dyDescent="0.25">
      <c r="B373" s="52"/>
      <c r="C373" s="50"/>
    </row>
    <row r="374" spans="2:3" x14ac:dyDescent="0.25">
      <c r="B374" s="52"/>
      <c r="C374" s="50"/>
    </row>
    <row r="375" spans="2:3" x14ac:dyDescent="0.25">
      <c r="B375" s="52"/>
      <c r="C375" s="50"/>
    </row>
    <row r="376" spans="2:3" x14ac:dyDescent="0.25">
      <c r="B376" s="52"/>
      <c r="C376" s="50"/>
    </row>
    <row r="377" spans="2:3" x14ac:dyDescent="0.25">
      <c r="B377" s="52"/>
      <c r="C377" s="50"/>
    </row>
    <row r="378" spans="2:3" x14ac:dyDescent="0.25">
      <c r="B378" s="52"/>
      <c r="C378" s="50"/>
    </row>
    <row r="379" spans="2:3" x14ac:dyDescent="0.25">
      <c r="B379" s="52"/>
      <c r="C379" s="50"/>
    </row>
    <row r="380" spans="2:3" x14ac:dyDescent="0.25">
      <c r="B380" s="52"/>
      <c r="C380" s="50"/>
    </row>
    <row r="381" spans="2:3" x14ac:dyDescent="0.25">
      <c r="B381" s="52"/>
      <c r="C381" s="50"/>
    </row>
    <row r="382" spans="2:3" x14ac:dyDescent="0.25">
      <c r="B382" s="52"/>
      <c r="C382" s="50"/>
    </row>
    <row r="383" spans="2:3" x14ac:dyDescent="0.25">
      <c r="B383" s="52"/>
      <c r="C383" s="50"/>
    </row>
    <row r="384" spans="2:3" x14ac:dyDescent="0.25">
      <c r="B384" s="52"/>
      <c r="C384" s="50"/>
    </row>
    <row r="385" spans="2:3" x14ac:dyDescent="0.25">
      <c r="B385" s="52"/>
      <c r="C385" s="50"/>
    </row>
    <row r="386" spans="2:3" x14ac:dyDescent="0.25">
      <c r="B386" s="52"/>
      <c r="C386" s="50"/>
    </row>
    <row r="387" spans="2:3" x14ac:dyDescent="0.25">
      <c r="B387" s="52"/>
      <c r="C387" s="50"/>
    </row>
    <row r="388" spans="2:3" x14ac:dyDescent="0.25">
      <c r="B388" s="52"/>
      <c r="C388" s="50"/>
    </row>
    <row r="389" spans="2:3" x14ac:dyDescent="0.25">
      <c r="B389" s="52"/>
      <c r="C389" s="50"/>
    </row>
    <row r="390" spans="2:3" x14ac:dyDescent="0.25">
      <c r="B390" s="52"/>
      <c r="C390" s="50"/>
    </row>
    <row r="391" spans="2:3" x14ac:dyDescent="0.25">
      <c r="B391" s="52"/>
      <c r="C391" s="50"/>
    </row>
    <row r="392" spans="2:3" x14ac:dyDescent="0.25">
      <c r="B392" s="52"/>
      <c r="C392" s="50"/>
    </row>
    <row r="393" spans="2:3" x14ac:dyDescent="0.25">
      <c r="B393" s="52"/>
      <c r="C393" s="50"/>
    </row>
    <row r="394" spans="2:3" x14ac:dyDescent="0.25">
      <c r="B394" s="52"/>
      <c r="C394" s="50"/>
    </row>
    <row r="395" spans="2:3" x14ac:dyDescent="0.25">
      <c r="B395" s="52"/>
      <c r="C395" s="50"/>
    </row>
    <row r="396" spans="2:3" x14ac:dyDescent="0.25">
      <c r="B396" s="52"/>
      <c r="C396" s="50"/>
    </row>
    <row r="397" spans="2:3" x14ac:dyDescent="0.25">
      <c r="B397" s="52"/>
      <c r="C397" s="50"/>
    </row>
    <row r="398" spans="2:3" x14ac:dyDescent="0.25">
      <c r="B398" s="52"/>
      <c r="C398" s="50"/>
    </row>
    <row r="399" spans="2:3" x14ac:dyDescent="0.25">
      <c r="B399" s="52"/>
      <c r="C399" s="50"/>
    </row>
    <row r="400" spans="2:3" x14ac:dyDescent="0.25">
      <c r="B400" s="52"/>
      <c r="C400" s="50"/>
    </row>
    <row r="401" spans="2:3" x14ac:dyDescent="0.25">
      <c r="B401" s="52"/>
      <c r="C401" s="50"/>
    </row>
    <row r="402" spans="2:3" x14ac:dyDescent="0.25">
      <c r="B402" s="52"/>
      <c r="C402" s="50"/>
    </row>
    <row r="403" spans="2:3" x14ac:dyDescent="0.25">
      <c r="B403" s="52"/>
      <c r="C403" s="50"/>
    </row>
    <row r="404" spans="2:3" x14ac:dyDescent="0.25">
      <c r="B404" s="52"/>
      <c r="C404" s="50"/>
    </row>
    <row r="405" spans="2:3" x14ac:dyDescent="0.25">
      <c r="B405" s="52"/>
      <c r="C405" s="50"/>
    </row>
    <row r="406" spans="2:3" x14ac:dyDescent="0.25">
      <c r="B406" s="52"/>
      <c r="C406" s="50"/>
    </row>
    <row r="407" spans="2:3" x14ac:dyDescent="0.25">
      <c r="B407" s="52"/>
      <c r="C407" s="50"/>
    </row>
    <row r="408" spans="2:3" x14ac:dyDescent="0.25">
      <c r="B408" s="52"/>
      <c r="C408" s="50"/>
    </row>
    <row r="409" spans="2:3" x14ac:dyDescent="0.25">
      <c r="B409" s="52"/>
      <c r="C409" s="50"/>
    </row>
    <row r="410" spans="2:3" x14ac:dyDescent="0.25">
      <c r="B410" s="52"/>
      <c r="C410" s="50"/>
    </row>
    <row r="411" spans="2:3" x14ac:dyDescent="0.25">
      <c r="B411" s="52"/>
      <c r="C411" s="50"/>
    </row>
    <row r="412" spans="2:3" x14ac:dyDescent="0.25">
      <c r="B412" s="52"/>
      <c r="C412" s="50"/>
    </row>
    <row r="413" spans="2:3" x14ac:dyDescent="0.25">
      <c r="B413" s="52"/>
      <c r="C413" s="50"/>
    </row>
    <row r="414" spans="2:3" x14ac:dyDescent="0.25">
      <c r="B414" s="52"/>
      <c r="C414" s="50"/>
    </row>
    <row r="415" spans="2:3" x14ac:dyDescent="0.25">
      <c r="B415" s="52"/>
      <c r="C415" s="50"/>
    </row>
    <row r="416" spans="2:3" x14ac:dyDescent="0.25">
      <c r="B416" s="52"/>
      <c r="C416" s="50"/>
    </row>
    <row r="417" spans="2:3" x14ac:dyDescent="0.25">
      <c r="B417" s="52"/>
      <c r="C417" s="50"/>
    </row>
    <row r="418" spans="2:3" x14ac:dyDescent="0.25">
      <c r="B418" s="52"/>
      <c r="C418" s="50"/>
    </row>
    <row r="419" spans="2:3" x14ac:dyDescent="0.25">
      <c r="B419" s="52"/>
      <c r="C419" s="50"/>
    </row>
    <row r="420" spans="2:3" x14ac:dyDescent="0.25">
      <c r="B420" s="52"/>
      <c r="C420" s="50"/>
    </row>
    <row r="421" spans="2:3" x14ac:dyDescent="0.25">
      <c r="B421" s="52"/>
      <c r="C421" s="50"/>
    </row>
    <row r="422" spans="2:3" x14ac:dyDescent="0.25">
      <c r="B422" s="52"/>
      <c r="C422" s="50"/>
    </row>
    <row r="423" spans="2:3" x14ac:dyDescent="0.25">
      <c r="B423" s="52"/>
      <c r="C423" s="50"/>
    </row>
    <row r="424" spans="2:3" x14ac:dyDescent="0.25">
      <c r="B424" s="52"/>
      <c r="C424" s="50"/>
    </row>
    <row r="425" spans="2:3" x14ac:dyDescent="0.25">
      <c r="B425" s="52"/>
      <c r="C425" s="50"/>
    </row>
    <row r="426" spans="2:3" x14ac:dyDescent="0.25">
      <c r="B426" s="52"/>
      <c r="C426" s="50"/>
    </row>
    <row r="427" spans="2:3" x14ac:dyDescent="0.25">
      <c r="B427" s="52"/>
      <c r="C427" s="50"/>
    </row>
    <row r="428" spans="2:3" x14ac:dyDescent="0.25">
      <c r="B428" s="52"/>
      <c r="C428" s="50"/>
    </row>
    <row r="429" spans="2:3" x14ac:dyDescent="0.25">
      <c r="B429" s="52"/>
      <c r="C429" s="50"/>
    </row>
    <row r="430" spans="2:3" x14ac:dyDescent="0.25">
      <c r="B430" s="52"/>
      <c r="C430" s="50"/>
    </row>
    <row r="431" spans="2:3" x14ac:dyDescent="0.25">
      <c r="B431" s="52"/>
      <c r="C431" s="50"/>
    </row>
    <row r="432" spans="2:3" x14ac:dyDescent="0.25">
      <c r="B432" s="52"/>
      <c r="C432" s="50"/>
    </row>
    <row r="433" spans="2:3" x14ac:dyDescent="0.25">
      <c r="B433" s="52"/>
      <c r="C433" s="50"/>
    </row>
    <row r="434" spans="2:3" x14ac:dyDescent="0.25">
      <c r="B434" s="52"/>
      <c r="C434" s="50"/>
    </row>
    <row r="435" spans="2:3" x14ac:dyDescent="0.25">
      <c r="B435" s="52"/>
      <c r="C435" s="50"/>
    </row>
    <row r="436" spans="2:3" x14ac:dyDescent="0.25">
      <c r="B436" s="52"/>
      <c r="C436" s="50"/>
    </row>
    <row r="437" spans="2:3" x14ac:dyDescent="0.25">
      <c r="B437" s="52"/>
      <c r="C437" s="50"/>
    </row>
    <row r="438" spans="2:3" x14ac:dyDescent="0.25">
      <c r="B438" s="52"/>
      <c r="C438" s="50"/>
    </row>
    <row r="439" spans="2:3" x14ac:dyDescent="0.25">
      <c r="B439" s="52"/>
      <c r="C439" s="50"/>
    </row>
    <row r="440" spans="2:3" x14ac:dyDescent="0.25">
      <c r="B440" s="52"/>
      <c r="C440" s="50"/>
    </row>
    <row r="441" spans="2:3" x14ac:dyDescent="0.25">
      <c r="B441" s="52"/>
      <c r="C441" s="50"/>
    </row>
    <row r="442" spans="2:3" x14ac:dyDescent="0.25">
      <c r="B442" s="52"/>
      <c r="C442" s="50"/>
    </row>
    <row r="443" spans="2:3" x14ac:dyDescent="0.25">
      <c r="B443" s="52"/>
      <c r="C443" s="50"/>
    </row>
    <row r="444" spans="2:3" x14ac:dyDescent="0.25">
      <c r="B444" s="52"/>
      <c r="C444" s="50"/>
    </row>
    <row r="445" spans="2:3" x14ac:dyDescent="0.25">
      <c r="B445" s="52"/>
      <c r="C445" s="50"/>
    </row>
    <row r="446" spans="2:3" x14ac:dyDescent="0.25">
      <c r="B446" s="52"/>
      <c r="C446" s="50"/>
    </row>
    <row r="447" spans="2:3" x14ac:dyDescent="0.25">
      <c r="B447" s="52"/>
      <c r="C447" s="50"/>
    </row>
    <row r="448" spans="2:3" x14ac:dyDescent="0.25">
      <c r="B448" s="52"/>
      <c r="C448" s="50"/>
    </row>
    <row r="449" spans="2:3" x14ac:dyDescent="0.25">
      <c r="B449" s="52"/>
      <c r="C449" s="50"/>
    </row>
    <row r="450" spans="2:3" x14ac:dyDescent="0.25">
      <c r="B450" s="52"/>
      <c r="C450" s="50"/>
    </row>
    <row r="451" spans="2:3" x14ac:dyDescent="0.25">
      <c r="B451" s="52"/>
      <c r="C451" s="50"/>
    </row>
    <row r="452" spans="2:3" x14ac:dyDescent="0.25">
      <c r="B452" s="52"/>
      <c r="C452" s="50"/>
    </row>
    <row r="453" spans="2:3" x14ac:dyDescent="0.25">
      <c r="B453" s="52"/>
      <c r="C453" s="50"/>
    </row>
    <row r="454" spans="2:3" x14ac:dyDescent="0.25">
      <c r="B454" s="52"/>
      <c r="C454" s="50"/>
    </row>
    <row r="455" spans="2:3" x14ac:dyDescent="0.25">
      <c r="B455" s="52"/>
      <c r="C455" s="50"/>
    </row>
    <row r="456" spans="2:3" x14ac:dyDescent="0.25">
      <c r="B456" s="52"/>
      <c r="C456" s="50"/>
    </row>
    <row r="457" spans="2:3" x14ac:dyDescent="0.25">
      <c r="B457" s="52"/>
      <c r="C457" s="50"/>
    </row>
    <row r="458" spans="2:3" x14ac:dyDescent="0.25">
      <c r="B458" s="52"/>
      <c r="C458" s="50"/>
    </row>
    <row r="459" spans="2:3" x14ac:dyDescent="0.25">
      <c r="B459" s="52"/>
      <c r="C459" s="50"/>
    </row>
    <row r="460" spans="2:3" x14ac:dyDescent="0.25">
      <c r="B460" s="52"/>
      <c r="C460" s="50"/>
    </row>
    <row r="461" spans="2:3" x14ac:dyDescent="0.25">
      <c r="B461" s="52"/>
      <c r="C461" s="50"/>
    </row>
    <row r="462" spans="2:3" x14ac:dyDescent="0.25">
      <c r="B462" s="52"/>
      <c r="C462" s="50"/>
    </row>
    <row r="463" spans="2:3" x14ac:dyDescent="0.25">
      <c r="B463" s="52"/>
      <c r="C463" s="50"/>
    </row>
    <row r="464" spans="2:3" x14ac:dyDescent="0.25">
      <c r="B464" s="52"/>
      <c r="C464" s="50"/>
    </row>
    <row r="465" spans="2:3" x14ac:dyDescent="0.25">
      <c r="B465" s="52"/>
      <c r="C465" s="50"/>
    </row>
    <row r="466" spans="2:3" x14ac:dyDescent="0.25">
      <c r="B466" s="52"/>
      <c r="C466" s="50"/>
    </row>
    <row r="467" spans="2:3" x14ac:dyDescent="0.25">
      <c r="B467" s="52"/>
      <c r="C467" s="50"/>
    </row>
    <row r="468" spans="2:3" x14ac:dyDescent="0.25">
      <c r="B468" s="52"/>
      <c r="C468" s="50"/>
    </row>
    <row r="469" spans="2:3" x14ac:dyDescent="0.25">
      <c r="B469" s="52"/>
      <c r="C469" s="50"/>
    </row>
    <row r="470" spans="2:3" x14ac:dyDescent="0.25">
      <c r="B470" s="52"/>
      <c r="C470" s="50"/>
    </row>
    <row r="471" spans="2:3" x14ac:dyDescent="0.25">
      <c r="B471" s="52"/>
      <c r="C471" s="50"/>
    </row>
    <row r="472" spans="2:3" x14ac:dyDescent="0.25">
      <c r="B472" s="52"/>
      <c r="C472" s="50"/>
    </row>
    <row r="473" spans="2:3" x14ac:dyDescent="0.25">
      <c r="B473" s="52"/>
      <c r="C473" s="50"/>
    </row>
    <row r="474" spans="2:3" x14ac:dyDescent="0.25">
      <c r="B474" s="52"/>
      <c r="C474" s="50"/>
    </row>
    <row r="475" spans="2:3" x14ac:dyDescent="0.25">
      <c r="B475" s="52"/>
      <c r="C475" s="50"/>
    </row>
    <row r="476" spans="2:3" x14ac:dyDescent="0.25">
      <c r="B476" s="52"/>
      <c r="C476" s="50"/>
    </row>
    <row r="477" spans="2:3" x14ac:dyDescent="0.25">
      <c r="B477" s="52"/>
      <c r="C477" s="50"/>
    </row>
    <row r="478" spans="2:3" x14ac:dyDescent="0.25">
      <c r="B478" s="52"/>
      <c r="C478" s="50"/>
    </row>
    <row r="479" spans="2:3" x14ac:dyDescent="0.25">
      <c r="B479" s="52"/>
      <c r="C479" s="50"/>
    </row>
    <row r="480" spans="2:3" x14ac:dyDescent="0.25">
      <c r="B480" s="52"/>
      <c r="C480" s="50"/>
    </row>
    <row r="481" spans="2:3" x14ac:dyDescent="0.25">
      <c r="B481" s="52"/>
      <c r="C481" s="50"/>
    </row>
    <row r="482" spans="2:3" x14ac:dyDescent="0.25">
      <c r="B482" s="52"/>
      <c r="C482" s="50"/>
    </row>
    <row r="483" spans="2:3" x14ac:dyDescent="0.25">
      <c r="B483" s="52"/>
      <c r="C483" s="50"/>
    </row>
    <row r="484" spans="2:3" x14ac:dyDescent="0.25">
      <c r="B484" s="52"/>
      <c r="C484" s="50"/>
    </row>
    <row r="485" spans="2:3" x14ac:dyDescent="0.25">
      <c r="B485" s="52"/>
      <c r="C485" s="50"/>
    </row>
    <row r="486" spans="2:3" x14ac:dyDescent="0.25">
      <c r="B486" s="52"/>
      <c r="C486" s="50"/>
    </row>
    <row r="487" spans="2:3" x14ac:dyDescent="0.25">
      <c r="B487" s="52"/>
      <c r="C487" s="50"/>
    </row>
    <row r="488" spans="2:3" x14ac:dyDescent="0.25">
      <c r="B488" s="52"/>
      <c r="C488" s="50"/>
    </row>
    <row r="489" spans="2:3" x14ac:dyDescent="0.25">
      <c r="B489" s="52"/>
      <c r="C489" s="50"/>
    </row>
    <row r="490" spans="2:3" x14ac:dyDescent="0.25">
      <c r="B490" s="52"/>
      <c r="C490" s="50"/>
    </row>
    <row r="491" spans="2:3" x14ac:dyDescent="0.25">
      <c r="B491" s="52"/>
      <c r="C491" s="50"/>
    </row>
    <row r="492" spans="2:3" x14ac:dyDescent="0.25">
      <c r="B492" s="52"/>
      <c r="C492" s="50"/>
    </row>
    <row r="493" spans="2:3" x14ac:dyDescent="0.25">
      <c r="B493" s="52"/>
      <c r="C493" s="50"/>
    </row>
    <row r="494" spans="2:3" x14ac:dyDescent="0.25">
      <c r="B494" s="52"/>
      <c r="C494" s="50"/>
    </row>
    <row r="495" spans="2:3" x14ac:dyDescent="0.25">
      <c r="B495" s="52"/>
      <c r="C495" s="50"/>
    </row>
    <row r="496" spans="2:3" x14ac:dyDescent="0.25">
      <c r="B496" s="52"/>
      <c r="C496" s="50"/>
    </row>
    <row r="497" spans="2:3" x14ac:dyDescent="0.25">
      <c r="B497" s="52"/>
      <c r="C497" s="50"/>
    </row>
    <row r="498" spans="2:3" x14ac:dyDescent="0.25">
      <c r="B498" s="52"/>
      <c r="C498" s="50"/>
    </row>
    <row r="499" spans="2:3" x14ac:dyDescent="0.25">
      <c r="B499" s="52"/>
      <c r="C499" s="50"/>
    </row>
    <row r="500" spans="2:3" x14ac:dyDescent="0.25">
      <c r="B500" s="52"/>
      <c r="C500" s="50"/>
    </row>
    <row r="501" spans="2:3" x14ac:dyDescent="0.25">
      <c r="B501" s="52"/>
      <c r="C501" s="50"/>
    </row>
    <row r="502" spans="2:3" x14ac:dyDescent="0.25">
      <c r="B502" s="52"/>
      <c r="C502" s="50"/>
    </row>
    <row r="503" spans="2:3" x14ac:dyDescent="0.25">
      <c r="B503" s="52"/>
      <c r="C503" s="50"/>
    </row>
    <row r="504" spans="2:3" x14ac:dyDescent="0.25">
      <c r="B504" s="52"/>
      <c r="C504" s="50"/>
    </row>
    <row r="505" spans="2:3" x14ac:dyDescent="0.25">
      <c r="B505" s="52"/>
      <c r="C505" s="50"/>
    </row>
    <row r="506" spans="2:3" x14ac:dyDescent="0.25">
      <c r="B506" s="52"/>
      <c r="C506" s="50"/>
    </row>
    <row r="507" spans="2:3" x14ac:dyDescent="0.25">
      <c r="B507" s="52"/>
      <c r="C507" s="50"/>
    </row>
    <row r="508" spans="2:3" x14ac:dyDescent="0.25">
      <c r="B508" s="52"/>
      <c r="C508" s="50"/>
    </row>
    <row r="509" spans="2:3" x14ac:dyDescent="0.25">
      <c r="B509" s="52"/>
      <c r="C509" s="50"/>
    </row>
    <row r="510" spans="2:3" x14ac:dyDescent="0.25">
      <c r="B510" s="52"/>
      <c r="C510" s="50"/>
    </row>
    <row r="511" spans="2:3" x14ac:dyDescent="0.25">
      <c r="B511" s="52"/>
      <c r="C511" s="50"/>
    </row>
    <row r="512" spans="2:3" x14ac:dyDescent="0.25">
      <c r="B512" s="52"/>
      <c r="C512" s="50"/>
    </row>
    <row r="513" spans="2:3" x14ac:dyDescent="0.25">
      <c r="B513" s="52"/>
      <c r="C513" s="50"/>
    </row>
    <row r="514" spans="2:3" x14ac:dyDescent="0.25">
      <c r="B514" s="52"/>
      <c r="C514" s="50"/>
    </row>
    <row r="515" spans="2:3" x14ac:dyDescent="0.25">
      <c r="B515" s="52"/>
      <c r="C515" s="50"/>
    </row>
    <row r="516" spans="2:3" x14ac:dyDescent="0.25">
      <c r="B516" s="52"/>
      <c r="C516" s="50"/>
    </row>
    <row r="517" spans="2:3" x14ac:dyDescent="0.25">
      <c r="B517" s="52"/>
      <c r="C517" s="50"/>
    </row>
    <row r="518" spans="2:3" x14ac:dyDescent="0.25">
      <c r="B518" s="52"/>
      <c r="C518" s="50"/>
    </row>
    <row r="519" spans="2:3" x14ac:dyDescent="0.25">
      <c r="B519" s="52"/>
      <c r="C519" s="50"/>
    </row>
    <row r="520" spans="2:3" x14ac:dyDescent="0.25">
      <c r="B520" s="52"/>
      <c r="C520" s="50"/>
    </row>
    <row r="521" spans="2:3" x14ac:dyDescent="0.25">
      <c r="B521" s="52"/>
      <c r="C521" s="50"/>
    </row>
    <row r="522" spans="2:3" x14ac:dyDescent="0.25">
      <c r="B522" s="52"/>
      <c r="C522" s="50"/>
    </row>
    <row r="523" spans="2:3" x14ac:dyDescent="0.25">
      <c r="B523" s="52"/>
      <c r="C523" s="50"/>
    </row>
    <row r="524" spans="2:3" x14ac:dyDescent="0.25">
      <c r="B524" s="52"/>
      <c r="C524" s="50"/>
    </row>
    <row r="525" spans="2:3" x14ac:dyDescent="0.25">
      <c r="B525" s="52"/>
      <c r="C525" s="50"/>
    </row>
    <row r="526" spans="2:3" x14ac:dyDescent="0.25">
      <c r="B526" s="52"/>
      <c r="C526" s="50"/>
    </row>
    <row r="527" spans="2:3" x14ac:dyDescent="0.25">
      <c r="B527" s="52"/>
      <c r="C527" s="50"/>
    </row>
    <row r="528" spans="2:3" x14ac:dyDescent="0.25">
      <c r="B528" s="52"/>
      <c r="C528" s="50"/>
    </row>
    <row r="529" spans="2:3" x14ac:dyDescent="0.25">
      <c r="B529" s="52"/>
      <c r="C529" s="50"/>
    </row>
    <row r="530" spans="2:3" x14ac:dyDescent="0.25">
      <c r="B530" s="52"/>
      <c r="C530" s="50"/>
    </row>
    <row r="531" spans="2:3" x14ac:dyDescent="0.25">
      <c r="B531" s="52"/>
      <c r="C531" s="50"/>
    </row>
    <row r="532" spans="2:3" x14ac:dyDescent="0.25">
      <c r="B532" s="52"/>
      <c r="C532" s="50"/>
    </row>
    <row r="533" spans="2:3" x14ac:dyDescent="0.25">
      <c r="B533" s="52"/>
      <c r="C533" s="50"/>
    </row>
    <row r="534" spans="2:3" x14ac:dyDescent="0.25">
      <c r="B534" s="52"/>
      <c r="C534" s="50"/>
    </row>
    <row r="535" spans="2:3" x14ac:dyDescent="0.25">
      <c r="B535" s="52"/>
      <c r="C535" s="50"/>
    </row>
    <row r="536" spans="2:3" x14ac:dyDescent="0.25">
      <c r="B536" s="52"/>
      <c r="C536" s="50"/>
    </row>
    <row r="537" spans="2:3" x14ac:dyDescent="0.25">
      <c r="B537" s="52"/>
      <c r="C537" s="50"/>
    </row>
    <row r="538" spans="2:3" x14ac:dyDescent="0.25">
      <c r="B538" s="52"/>
      <c r="C538" s="50"/>
    </row>
    <row r="539" spans="2:3" x14ac:dyDescent="0.25">
      <c r="B539" s="52"/>
      <c r="C539" s="50"/>
    </row>
    <row r="540" spans="2:3" x14ac:dyDescent="0.25">
      <c r="B540" s="52"/>
      <c r="C540" s="50"/>
    </row>
    <row r="541" spans="2:3" x14ac:dyDescent="0.25">
      <c r="B541" s="52"/>
      <c r="C541" s="50"/>
    </row>
    <row r="542" spans="2:3" x14ac:dyDescent="0.25">
      <c r="B542" s="52"/>
      <c r="C542" s="50"/>
    </row>
    <row r="543" spans="2:3" x14ac:dyDescent="0.25">
      <c r="B543" s="52"/>
      <c r="C543" s="50"/>
    </row>
    <row r="544" spans="2:3" x14ac:dyDescent="0.25">
      <c r="B544" s="52"/>
      <c r="C544" s="50"/>
    </row>
    <row r="545" spans="2:3" x14ac:dyDescent="0.25">
      <c r="B545" s="52"/>
      <c r="C545" s="50"/>
    </row>
    <row r="546" spans="2:3" x14ac:dyDescent="0.25">
      <c r="B546" s="52"/>
      <c r="C546" s="50"/>
    </row>
    <row r="547" spans="2:3" x14ac:dyDescent="0.25">
      <c r="B547" s="52"/>
      <c r="C547" s="50"/>
    </row>
    <row r="548" spans="2:3" x14ac:dyDescent="0.25">
      <c r="B548" s="52"/>
      <c r="C548" s="50"/>
    </row>
    <row r="549" spans="2:3" x14ac:dyDescent="0.25">
      <c r="B549" s="52"/>
      <c r="C549" s="50"/>
    </row>
    <row r="550" spans="2:3" x14ac:dyDescent="0.25">
      <c r="B550" s="52"/>
      <c r="C550" s="50"/>
    </row>
    <row r="551" spans="2:3" x14ac:dyDescent="0.25">
      <c r="B551" s="52"/>
      <c r="C551" s="50"/>
    </row>
    <row r="552" spans="2:3" x14ac:dyDescent="0.25">
      <c r="B552" s="52"/>
      <c r="C552" s="50"/>
    </row>
    <row r="553" spans="2:3" x14ac:dyDescent="0.25">
      <c r="B553" s="52"/>
      <c r="C553" s="50"/>
    </row>
    <row r="554" spans="2:3" x14ac:dyDescent="0.25">
      <c r="B554" s="52"/>
      <c r="C554" s="50"/>
    </row>
    <row r="555" spans="2:3" x14ac:dyDescent="0.25">
      <c r="B555" s="52"/>
      <c r="C555" s="50"/>
    </row>
    <row r="556" spans="2:3" x14ac:dyDescent="0.25">
      <c r="B556" s="52"/>
      <c r="C556" s="50"/>
    </row>
    <row r="557" spans="2:3" x14ac:dyDescent="0.25">
      <c r="B557" s="52"/>
      <c r="C557" s="50"/>
    </row>
    <row r="558" spans="2:3" x14ac:dyDescent="0.25">
      <c r="B558" s="52"/>
      <c r="C558" s="50"/>
    </row>
    <row r="559" spans="2:3" x14ac:dyDescent="0.25">
      <c r="B559" s="52"/>
      <c r="C559" s="50"/>
    </row>
    <row r="560" spans="2:3" x14ac:dyDescent="0.25">
      <c r="B560" s="52"/>
      <c r="C560" s="50"/>
    </row>
    <row r="561" spans="2:3" x14ac:dyDescent="0.25">
      <c r="B561" s="52"/>
      <c r="C561" s="50"/>
    </row>
    <row r="562" spans="2:3" x14ac:dyDescent="0.25">
      <c r="B562" s="52"/>
      <c r="C562" s="50"/>
    </row>
    <row r="563" spans="2:3" x14ac:dyDescent="0.25">
      <c r="B563" s="52"/>
      <c r="C563" s="50"/>
    </row>
    <row r="564" spans="2:3" x14ac:dyDescent="0.25">
      <c r="B564" s="52"/>
      <c r="C564" s="50"/>
    </row>
    <row r="565" spans="2:3" x14ac:dyDescent="0.25">
      <c r="B565" s="52"/>
      <c r="C565" s="50"/>
    </row>
    <row r="566" spans="2:3" x14ac:dyDescent="0.25">
      <c r="B566" s="52"/>
      <c r="C566" s="50"/>
    </row>
    <row r="567" spans="2:3" x14ac:dyDescent="0.25">
      <c r="B567" s="52"/>
      <c r="C567" s="50"/>
    </row>
    <row r="568" spans="2:3" x14ac:dyDescent="0.25">
      <c r="B568" s="52"/>
      <c r="C568" s="50"/>
    </row>
    <row r="569" spans="2:3" x14ac:dyDescent="0.25">
      <c r="B569" s="52"/>
      <c r="C569" s="50"/>
    </row>
    <row r="570" spans="2:3" x14ac:dyDescent="0.25">
      <c r="B570" s="52"/>
      <c r="C570" s="50"/>
    </row>
    <row r="571" spans="2:3" x14ac:dyDescent="0.25">
      <c r="B571" s="52"/>
      <c r="C571" s="50"/>
    </row>
    <row r="572" spans="2:3" x14ac:dyDescent="0.25">
      <c r="B572" s="52"/>
      <c r="C572" s="50"/>
    </row>
    <row r="573" spans="2:3" x14ac:dyDescent="0.25">
      <c r="B573" s="52"/>
      <c r="C573" s="50"/>
    </row>
    <row r="574" spans="2:3" x14ac:dyDescent="0.25">
      <c r="B574" s="52"/>
      <c r="C574" s="50"/>
    </row>
    <row r="575" spans="2:3" x14ac:dyDescent="0.25">
      <c r="B575" s="52"/>
      <c r="C575" s="50"/>
    </row>
    <row r="576" spans="2:3" x14ac:dyDescent="0.25">
      <c r="B576" s="52"/>
      <c r="C576" s="50"/>
    </row>
    <row r="577" spans="2:3" x14ac:dyDescent="0.25">
      <c r="B577" s="52"/>
      <c r="C577" s="50"/>
    </row>
    <row r="578" spans="2:3" x14ac:dyDescent="0.25">
      <c r="B578" s="52"/>
      <c r="C578" s="50"/>
    </row>
    <row r="579" spans="2:3" x14ac:dyDescent="0.25">
      <c r="B579" s="52"/>
      <c r="C579" s="50"/>
    </row>
    <row r="580" spans="2:3" x14ac:dyDescent="0.25">
      <c r="B580" s="52"/>
      <c r="C580" s="50"/>
    </row>
    <row r="581" spans="2:3" x14ac:dyDescent="0.25">
      <c r="B581" s="52"/>
      <c r="C581" s="50"/>
    </row>
    <row r="582" spans="2:3" x14ac:dyDescent="0.25">
      <c r="B582" s="52"/>
      <c r="C582" s="50"/>
    </row>
    <row r="583" spans="2:3" x14ac:dyDescent="0.25">
      <c r="B583" s="52"/>
      <c r="C583" s="50"/>
    </row>
    <row r="584" spans="2:3" x14ac:dyDescent="0.25">
      <c r="B584" s="52"/>
      <c r="C584" s="50"/>
    </row>
    <row r="585" spans="2:3" x14ac:dyDescent="0.25">
      <c r="B585" s="52"/>
      <c r="C585" s="50"/>
    </row>
    <row r="586" spans="2:3" x14ac:dyDescent="0.25">
      <c r="B586" s="52"/>
      <c r="C586" s="50"/>
    </row>
    <row r="587" spans="2:3" x14ac:dyDescent="0.25">
      <c r="B587" s="52"/>
      <c r="C587" s="50"/>
    </row>
    <row r="588" spans="2:3" x14ac:dyDescent="0.25">
      <c r="B588" s="52"/>
      <c r="C588" s="50"/>
    </row>
    <row r="589" spans="2:3" x14ac:dyDescent="0.25">
      <c r="B589" s="52"/>
      <c r="C589" s="50"/>
    </row>
    <row r="590" spans="2:3" x14ac:dyDescent="0.25">
      <c r="B590" s="52"/>
      <c r="C590" s="50"/>
    </row>
    <row r="591" spans="2:3" x14ac:dyDescent="0.25">
      <c r="B591" s="52"/>
      <c r="C591" s="50"/>
    </row>
    <row r="592" spans="2:3" x14ac:dyDescent="0.25">
      <c r="B592" s="52"/>
      <c r="C592" s="50"/>
    </row>
    <row r="593" spans="2:3" x14ac:dyDescent="0.25">
      <c r="B593" s="52"/>
      <c r="C593" s="50"/>
    </row>
    <row r="594" spans="2:3" x14ac:dyDescent="0.25">
      <c r="B594" s="52"/>
      <c r="C594" s="50"/>
    </row>
    <row r="595" spans="2:3" x14ac:dyDescent="0.25">
      <c r="B595" s="52"/>
      <c r="C595" s="50"/>
    </row>
    <row r="596" spans="2:3" x14ac:dyDescent="0.25">
      <c r="B596" s="52"/>
      <c r="C596" s="50"/>
    </row>
    <row r="597" spans="2:3" x14ac:dyDescent="0.25">
      <c r="B597" s="52"/>
      <c r="C597" s="50"/>
    </row>
    <row r="598" spans="2:3" x14ac:dyDescent="0.25">
      <c r="B598" s="52"/>
      <c r="C598" s="50"/>
    </row>
    <row r="599" spans="2:3" x14ac:dyDescent="0.25">
      <c r="B599" s="52"/>
      <c r="C599" s="50"/>
    </row>
    <row r="600" spans="2:3" x14ac:dyDescent="0.25">
      <c r="B600" s="52"/>
      <c r="C600" s="50"/>
    </row>
    <row r="601" spans="2:3" x14ac:dyDescent="0.25">
      <c r="B601" s="52"/>
      <c r="C601" s="50"/>
    </row>
    <row r="602" spans="2:3" x14ac:dyDescent="0.25">
      <c r="B602" s="52"/>
      <c r="C602" s="50"/>
    </row>
    <row r="603" spans="2:3" x14ac:dyDescent="0.25">
      <c r="B603" s="52"/>
      <c r="C603" s="50"/>
    </row>
    <row r="604" spans="2:3" x14ac:dyDescent="0.25">
      <c r="B604" s="52"/>
      <c r="C604" s="50"/>
    </row>
    <row r="605" spans="2:3" x14ac:dyDescent="0.25">
      <c r="B605" s="52"/>
      <c r="C605" s="50"/>
    </row>
    <row r="606" spans="2:3" x14ac:dyDescent="0.25">
      <c r="B606" s="52"/>
      <c r="C606" s="50"/>
    </row>
    <row r="607" spans="2:3" x14ac:dyDescent="0.25">
      <c r="B607" s="52"/>
      <c r="C607" s="50"/>
    </row>
    <row r="608" spans="2:3" x14ac:dyDescent="0.25">
      <c r="B608" s="52"/>
      <c r="C608" s="50"/>
    </row>
    <row r="609" spans="2:3" x14ac:dyDescent="0.25">
      <c r="B609" s="52"/>
      <c r="C609" s="50"/>
    </row>
    <row r="610" spans="2:3" x14ac:dyDescent="0.25">
      <c r="B610" s="52"/>
      <c r="C610" s="50"/>
    </row>
    <row r="611" spans="2:3" x14ac:dyDescent="0.25">
      <c r="B611" s="52"/>
      <c r="C611" s="50"/>
    </row>
    <row r="612" spans="2:3" x14ac:dyDescent="0.25">
      <c r="B612" s="52"/>
      <c r="C612" s="50"/>
    </row>
    <row r="613" spans="2:3" x14ac:dyDescent="0.25">
      <c r="B613" s="52"/>
      <c r="C613" s="50"/>
    </row>
    <row r="614" spans="2:3" x14ac:dyDescent="0.25">
      <c r="B614" s="52"/>
      <c r="C614" s="50"/>
    </row>
    <row r="615" spans="2:3" x14ac:dyDescent="0.25">
      <c r="B615" s="52"/>
      <c r="C615" s="50"/>
    </row>
    <row r="616" spans="2:3" x14ac:dyDescent="0.25">
      <c r="B616" s="52"/>
      <c r="C616" s="50"/>
    </row>
    <row r="617" spans="2:3" x14ac:dyDescent="0.25">
      <c r="B617" s="52"/>
      <c r="C617" s="50"/>
    </row>
    <row r="618" spans="2:3" x14ac:dyDescent="0.25">
      <c r="B618" s="52"/>
      <c r="C618" s="50"/>
    </row>
    <row r="619" spans="2:3" x14ac:dyDescent="0.25">
      <c r="B619" s="52"/>
      <c r="C619" s="50"/>
    </row>
    <row r="620" spans="2:3" x14ac:dyDescent="0.25">
      <c r="B620" s="52"/>
      <c r="C620" s="50"/>
    </row>
    <row r="621" spans="2:3" x14ac:dyDescent="0.25">
      <c r="B621" s="52"/>
      <c r="C621" s="50"/>
    </row>
    <row r="622" spans="2:3" x14ac:dyDescent="0.25">
      <c r="B622" s="52"/>
      <c r="C622" s="50"/>
    </row>
    <row r="623" spans="2:3" x14ac:dyDescent="0.25">
      <c r="B623" s="52"/>
      <c r="C623" s="50"/>
    </row>
    <row r="624" spans="2:3" x14ac:dyDescent="0.25">
      <c r="B624" s="52"/>
      <c r="C624" s="50"/>
    </row>
    <row r="625" spans="2:3" x14ac:dyDescent="0.25">
      <c r="B625" s="52"/>
      <c r="C625" s="50"/>
    </row>
    <row r="626" spans="2:3" x14ac:dyDescent="0.25">
      <c r="B626" s="52"/>
      <c r="C626" s="50"/>
    </row>
    <row r="627" spans="2:3" x14ac:dyDescent="0.25">
      <c r="B627" s="52"/>
      <c r="C627" s="50"/>
    </row>
    <row r="628" spans="2:3" x14ac:dyDescent="0.25">
      <c r="B628" s="52"/>
      <c r="C628" s="50"/>
    </row>
    <row r="629" spans="2:3" x14ac:dyDescent="0.25">
      <c r="B629" s="52"/>
      <c r="C629" s="50"/>
    </row>
    <row r="630" spans="2:3" x14ac:dyDescent="0.25">
      <c r="B630" s="52"/>
      <c r="C630" s="50"/>
    </row>
    <row r="631" spans="2:3" x14ac:dyDescent="0.25">
      <c r="B631" s="52"/>
      <c r="C631" s="50"/>
    </row>
    <row r="632" spans="2:3" x14ac:dyDescent="0.25">
      <c r="B632" s="52"/>
      <c r="C632" s="50"/>
    </row>
    <row r="633" spans="2:3" x14ac:dyDescent="0.25">
      <c r="B633" s="52"/>
      <c r="C633" s="50"/>
    </row>
    <row r="634" spans="2:3" x14ac:dyDescent="0.25">
      <c r="B634" s="52"/>
      <c r="C634" s="50"/>
    </row>
    <row r="635" spans="2:3" x14ac:dyDescent="0.25">
      <c r="B635" s="52"/>
      <c r="C635" s="50"/>
    </row>
    <row r="636" spans="2:3" x14ac:dyDescent="0.25">
      <c r="B636" s="52"/>
      <c r="C636" s="50"/>
    </row>
    <row r="637" spans="2:3" x14ac:dyDescent="0.25">
      <c r="B637" s="52"/>
      <c r="C637" s="50"/>
    </row>
    <row r="638" spans="2:3" x14ac:dyDescent="0.25">
      <c r="B638" s="52"/>
      <c r="C638" s="50"/>
    </row>
    <row r="639" spans="2:3" x14ac:dyDescent="0.25">
      <c r="B639" s="52"/>
      <c r="C639" s="50"/>
    </row>
    <row r="640" spans="2:3" x14ac:dyDescent="0.25">
      <c r="B640" s="52"/>
      <c r="C640" s="50"/>
    </row>
    <row r="641" spans="2:3" x14ac:dyDescent="0.25">
      <c r="B641" s="52"/>
      <c r="C641" s="50"/>
    </row>
    <row r="642" spans="2:3" x14ac:dyDescent="0.25">
      <c r="B642" s="52"/>
      <c r="C642" s="50"/>
    </row>
    <row r="643" spans="2:3" x14ac:dyDescent="0.25">
      <c r="B643" s="52"/>
      <c r="C643" s="50"/>
    </row>
    <row r="644" spans="2:3" x14ac:dyDescent="0.25">
      <c r="B644" s="52"/>
      <c r="C644" s="50"/>
    </row>
    <row r="645" spans="2:3" x14ac:dyDescent="0.25">
      <c r="B645" s="52"/>
      <c r="C645" s="50"/>
    </row>
    <row r="646" spans="2:3" x14ac:dyDescent="0.25">
      <c r="B646" s="52"/>
      <c r="C646" s="50"/>
    </row>
    <row r="647" spans="2:3" x14ac:dyDescent="0.25">
      <c r="B647" s="52"/>
      <c r="C647" s="50"/>
    </row>
    <row r="648" spans="2:3" x14ac:dyDescent="0.25">
      <c r="B648" s="52"/>
      <c r="C648" s="50"/>
    </row>
    <row r="649" spans="2:3" x14ac:dyDescent="0.25">
      <c r="B649" s="52"/>
      <c r="C649" s="50"/>
    </row>
    <row r="650" spans="2:3" x14ac:dyDescent="0.25">
      <c r="B650" s="52"/>
      <c r="C650" s="50"/>
    </row>
    <row r="651" spans="2:3" x14ac:dyDescent="0.25">
      <c r="B651" s="52"/>
      <c r="C651" s="50"/>
    </row>
    <row r="652" spans="2:3" x14ac:dyDescent="0.25">
      <c r="B652" s="52"/>
      <c r="C652" s="50"/>
    </row>
    <row r="653" spans="2:3" x14ac:dyDescent="0.25">
      <c r="B653" s="52"/>
      <c r="C653" s="50"/>
    </row>
    <row r="654" spans="2:3" x14ac:dyDescent="0.25">
      <c r="B654" s="52"/>
      <c r="C654" s="50"/>
    </row>
    <row r="655" spans="2:3" x14ac:dyDescent="0.25">
      <c r="B655" s="52"/>
      <c r="C655" s="50"/>
    </row>
    <row r="656" spans="2:3" x14ac:dyDescent="0.25">
      <c r="B656" s="52"/>
      <c r="C656" s="50"/>
    </row>
    <row r="657" spans="2:3" x14ac:dyDescent="0.25">
      <c r="B657" s="52"/>
      <c r="C657" s="50"/>
    </row>
    <row r="658" spans="2:3" x14ac:dyDescent="0.25">
      <c r="B658" s="52"/>
      <c r="C658" s="50"/>
    </row>
    <row r="659" spans="2:3" x14ac:dyDescent="0.25">
      <c r="B659" s="52"/>
      <c r="C659" s="50"/>
    </row>
    <row r="660" spans="2:3" x14ac:dyDescent="0.25">
      <c r="B660" s="52"/>
      <c r="C660" s="50"/>
    </row>
    <row r="661" spans="2:3" x14ac:dyDescent="0.25">
      <c r="B661" s="52"/>
      <c r="C661" s="50"/>
    </row>
    <row r="662" spans="2:3" x14ac:dyDescent="0.25">
      <c r="B662" s="52"/>
      <c r="C662" s="50"/>
    </row>
    <row r="663" spans="2:3" x14ac:dyDescent="0.25">
      <c r="B663" s="52"/>
      <c r="C663" s="50"/>
    </row>
    <row r="664" spans="2:3" x14ac:dyDescent="0.25">
      <c r="B664" s="52"/>
      <c r="C664" s="50"/>
    </row>
    <row r="665" spans="2:3" x14ac:dyDescent="0.25">
      <c r="B665" s="52"/>
      <c r="C665" s="50"/>
    </row>
    <row r="666" spans="2:3" x14ac:dyDescent="0.25">
      <c r="B666" s="52"/>
      <c r="C666" s="50"/>
    </row>
    <row r="667" spans="2:3" x14ac:dyDescent="0.25">
      <c r="B667" s="52"/>
      <c r="C667" s="50"/>
    </row>
    <row r="668" spans="2:3" x14ac:dyDescent="0.25">
      <c r="B668" s="52"/>
      <c r="C668" s="50"/>
    </row>
    <row r="669" spans="2:3" x14ac:dyDescent="0.25">
      <c r="B669" s="52"/>
      <c r="C669" s="50"/>
    </row>
    <row r="670" spans="2:3" x14ac:dyDescent="0.25">
      <c r="B670" s="52"/>
      <c r="C670" s="50"/>
    </row>
    <row r="671" spans="2:3" x14ac:dyDescent="0.25">
      <c r="B671" s="52"/>
      <c r="C671" s="50"/>
    </row>
    <row r="672" spans="2:3" x14ac:dyDescent="0.25">
      <c r="B672" s="52"/>
      <c r="C672" s="50"/>
    </row>
    <row r="673" spans="2:3" x14ac:dyDescent="0.25">
      <c r="B673" s="52"/>
      <c r="C673" s="50"/>
    </row>
    <row r="674" spans="2:3" x14ac:dyDescent="0.25">
      <c r="B674" s="52"/>
      <c r="C674" s="50"/>
    </row>
    <row r="675" spans="2:3" x14ac:dyDescent="0.25">
      <c r="B675" s="52"/>
      <c r="C675" s="50"/>
    </row>
    <row r="676" spans="2:3" x14ac:dyDescent="0.25">
      <c r="B676" s="52"/>
      <c r="C676" s="50"/>
    </row>
    <row r="677" spans="2:3" x14ac:dyDescent="0.25">
      <c r="B677" s="52"/>
      <c r="C677" s="50"/>
    </row>
    <row r="678" spans="2:3" x14ac:dyDescent="0.25">
      <c r="B678" s="52"/>
      <c r="C678" s="50"/>
    </row>
    <row r="679" spans="2:3" x14ac:dyDescent="0.25">
      <c r="B679" s="52"/>
      <c r="C679" s="50"/>
    </row>
    <row r="680" spans="2:3" x14ac:dyDescent="0.25">
      <c r="B680" s="52"/>
      <c r="C680" s="50"/>
    </row>
    <row r="681" spans="2:3" x14ac:dyDescent="0.25">
      <c r="B681" s="52"/>
      <c r="C681" s="50"/>
    </row>
    <row r="682" spans="2:3" x14ac:dyDescent="0.25">
      <c r="B682" s="52"/>
      <c r="C682" s="50"/>
    </row>
    <row r="683" spans="2:3" x14ac:dyDescent="0.25">
      <c r="B683" s="52"/>
      <c r="C683" s="50"/>
    </row>
    <row r="684" spans="2:3" x14ac:dyDescent="0.25">
      <c r="B684" s="52"/>
      <c r="C684" s="50"/>
    </row>
    <row r="685" spans="2:3" x14ac:dyDescent="0.25">
      <c r="B685" s="52"/>
      <c r="C685" s="50"/>
    </row>
    <row r="686" spans="2:3" x14ac:dyDescent="0.25">
      <c r="B686" s="52"/>
      <c r="C686" s="50"/>
    </row>
    <row r="687" spans="2:3" x14ac:dyDescent="0.25">
      <c r="B687" s="52"/>
      <c r="C687" s="50"/>
    </row>
    <row r="688" spans="2:3" x14ac:dyDescent="0.25">
      <c r="B688" s="52"/>
      <c r="C688" s="50"/>
    </row>
    <row r="689" spans="2:3" x14ac:dyDescent="0.25">
      <c r="B689" s="52"/>
      <c r="C689" s="50"/>
    </row>
    <row r="690" spans="2:3" x14ac:dyDescent="0.25">
      <c r="B690" s="52"/>
      <c r="C690" s="50"/>
    </row>
    <row r="691" spans="2:3" x14ac:dyDescent="0.25">
      <c r="B691" s="52"/>
      <c r="C691" s="50"/>
    </row>
    <row r="692" spans="2:3" x14ac:dyDescent="0.25">
      <c r="B692" s="52"/>
      <c r="C692" s="50"/>
    </row>
    <row r="693" spans="2:3" x14ac:dyDescent="0.25">
      <c r="B693" s="52"/>
      <c r="C693" s="50"/>
    </row>
    <row r="694" spans="2:3" x14ac:dyDescent="0.25">
      <c r="B694" s="52"/>
      <c r="C694" s="50"/>
    </row>
    <row r="695" spans="2:3" x14ac:dyDescent="0.25">
      <c r="B695" s="52"/>
      <c r="C695" s="50"/>
    </row>
    <row r="696" spans="2:3" x14ac:dyDescent="0.25">
      <c r="B696" s="52"/>
      <c r="C696" s="50"/>
    </row>
    <row r="697" spans="2:3" x14ac:dyDescent="0.25">
      <c r="B697" s="52"/>
      <c r="C697" s="50"/>
    </row>
    <row r="698" spans="2:3" x14ac:dyDescent="0.25">
      <c r="B698" s="52"/>
      <c r="C698" s="50"/>
    </row>
    <row r="699" spans="2:3" x14ac:dyDescent="0.25">
      <c r="B699" s="52"/>
      <c r="C699" s="50"/>
    </row>
    <row r="700" spans="2:3" x14ac:dyDescent="0.25">
      <c r="B700" s="52"/>
      <c r="C700" s="50"/>
    </row>
    <row r="701" spans="2:3" x14ac:dyDescent="0.25">
      <c r="B701" s="52"/>
      <c r="C701" s="50"/>
    </row>
    <row r="702" spans="2:3" x14ac:dyDescent="0.25">
      <c r="B702" s="52"/>
      <c r="C702" s="50"/>
    </row>
    <row r="703" spans="2:3" x14ac:dyDescent="0.25">
      <c r="B703" s="52"/>
      <c r="C703" s="50"/>
    </row>
    <row r="704" spans="2:3" x14ac:dyDescent="0.25">
      <c r="B704" s="52"/>
      <c r="C704" s="50"/>
    </row>
    <row r="705" spans="2:3" x14ac:dyDescent="0.25">
      <c r="B705" s="52"/>
      <c r="C705" s="50"/>
    </row>
    <row r="706" spans="2:3" x14ac:dyDescent="0.25">
      <c r="B706" s="52"/>
      <c r="C706" s="50"/>
    </row>
    <row r="707" spans="2:3" x14ac:dyDescent="0.25">
      <c r="B707" s="52"/>
      <c r="C707" s="50"/>
    </row>
    <row r="708" spans="2:3" x14ac:dyDescent="0.25">
      <c r="B708" s="52"/>
      <c r="C708" s="50"/>
    </row>
    <row r="709" spans="2:3" x14ac:dyDescent="0.25">
      <c r="B709" s="52"/>
      <c r="C709" s="50"/>
    </row>
    <row r="710" spans="2:3" x14ac:dyDescent="0.25">
      <c r="B710" s="52"/>
      <c r="C710" s="50"/>
    </row>
    <row r="711" spans="2:3" x14ac:dyDescent="0.25">
      <c r="B711" s="52"/>
      <c r="C711" s="50"/>
    </row>
    <row r="712" spans="2:3" x14ac:dyDescent="0.25">
      <c r="B712" s="52"/>
      <c r="C712" s="50"/>
    </row>
    <row r="713" spans="2:3" x14ac:dyDescent="0.25">
      <c r="B713" s="52"/>
      <c r="C713" s="50"/>
    </row>
    <row r="714" spans="2:3" x14ac:dyDescent="0.25">
      <c r="B714" s="52"/>
      <c r="C714" s="50"/>
    </row>
    <row r="715" spans="2:3" x14ac:dyDescent="0.25">
      <c r="B715" s="52"/>
      <c r="C715" s="50"/>
    </row>
    <row r="716" spans="2:3" x14ac:dyDescent="0.25">
      <c r="B716" s="52"/>
      <c r="C716" s="50"/>
    </row>
    <row r="717" spans="2:3" x14ac:dyDescent="0.25">
      <c r="B717" s="52"/>
      <c r="C717" s="50"/>
    </row>
    <row r="718" spans="2:3" x14ac:dyDescent="0.25">
      <c r="B718" s="52"/>
      <c r="C718" s="50"/>
    </row>
    <row r="719" spans="2:3" x14ac:dyDescent="0.25">
      <c r="B719" s="52"/>
      <c r="C719" s="50"/>
    </row>
    <row r="720" spans="2:3" x14ac:dyDescent="0.25">
      <c r="B720" s="52"/>
      <c r="C720" s="50"/>
    </row>
    <row r="721" spans="2:3" x14ac:dyDescent="0.25">
      <c r="B721" s="52"/>
      <c r="C721" s="50"/>
    </row>
    <row r="722" spans="2:3" x14ac:dyDescent="0.25">
      <c r="B722" s="52"/>
      <c r="C722" s="50"/>
    </row>
    <row r="723" spans="2:3" x14ac:dyDescent="0.25">
      <c r="B723" s="52"/>
      <c r="C723" s="50"/>
    </row>
    <row r="724" spans="2:3" x14ac:dyDescent="0.25">
      <c r="B724" s="52"/>
      <c r="C724" s="50"/>
    </row>
    <row r="725" spans="2:3" x14ac:dyDescent="0.25">
      <c r="B725" s="52"/>
      <c r="C725" s="50"/>
    </row>
    <row r="726" spans="2:3" x14ac:dyDescent="0.25">
      <c r="B726" s="52"/>
      <c r="C726" s="50"/>
    </row>
    <row r="727" spans="2:3" x14ac:dyDescent="0.25">
      <c r="B727" s="52"/>
      <c r="C727" s="50"/>
    </row>
    <row r="728" spans="2:3" x14ac:dyDescent="0.25">
      <c r="B728" s="52"/>
      <c r="C728" s="50"/>
    </row>
    <row r="729" spans="2:3" x14ac:dyDescent="0.25">
      <c r="B729" s="52"/>
      <c r="C729" s="50"/>
    </row>
    <row r="730" spans="2:3" x14ac:dyDescent="0.25">
      <c r="B730" s="52"/>
      <c r="C730" s="50"/>
    </row>
    <row r="731" spans="2:3" x14ac:dyDescent="0.25">
      <c r="B731" s="52"/>
      <c r="C731" s="50"/>
    </row>
    <row r="732" spans="2:3" x14ac:dyDescent="0.25">
      <c r="B732" s="52"/>
      <c r="C732" s="50"/>
    </row>
    <row r="733" spans="2:3" x14ac:dyDescent="0.25">
      <c r="B733" s="52"/>
      <c r="C733" s="50"/>
    </row>
    <row r="734" spans="2:3" x14ac:dyDescent="0.25">
      <c r="B734" s="52"/>
      <c r="C734" s="50"/>
    </row>
    <row r="735" spans="2:3" x14ac:dyDescent="0.25">
      <c r="B735" s="52"/>
      <c r="C735" s="50"/>
    </row>
    <row r="736" spans="2:3" x14ac:dyDescent="0.25">
      <c r="B736" s="52"/>
      <c r="C736" s="50"/>
    </row>
    <row r="737" spans="2:3" x14ac:dyDescent="0.25">
      <c r="B737" s="52"/>
      <c r="C737" s="50"/>
    </row>
    <row r="738" spans="2:3" x14ac:dyDescent="0.25">
      <c r="B738" s="52"/>
      <c r="C738" s="50"/>
    </row>
    <row r="739" spans="2:3" x14ac:dyDescent="0.25">
      <c r="B739" s="52"/>
      <c r="C739" s="50"/>
    </row>
    <row r="740" spans="2:3" x14ac:dyDescent="0.25">
      <c r="B740" s="52"/>
      <c r="C740" s="50"/>
    </row>
    <row r="741" spans="2:3" x14ac:dyDescent="0.25">
      <c r="B741" s="52"/>
      <c r="C741" s="50"/>
    </row>
    <row r="742" spans="2:3" x14ac:dyDescent="0.25">
      <c r="B742" s="52"/>
      <c r="C742" s="50"/>
    </row>
    <row r="743" spans="2:3" x14ac:dyDescent="0.25">
      <c r="B743" s="52"/>
      <c r="C743" s="50"/>
    </row>
    <row r="744" spans="2:3" x14ac:dyDescent="0.25">
      <c r="B744" s="52"/>
      <c r="C744" s="50"/>
    </row>
    <row r="745" spans="2:3" x14ac:dyDescent="0.25">
      <c r="B745" s="52"/>
      <c r="C745" s="50"/>
    </row>
    <row r="746" spans="2:3" x14ac:dyDescent="0.25">
      <c r="B746" s="52"/>
      <c r="C746" s="50"/>
    </row>
    <row r="747" spans="2:3" x14ac:dyDescent="0.25">
      <c r="B747" s="52"/>
      <c r="C747" s="50"/>
    </row>
    <row r="748" spans="2:3" x14ac:dyDescent="0.25">
      <c r="B748" s="52"/>
      <c r="C748" s="50"/>
    </row>
    <row r="749" spans="2:3" x14ac:dyDescent="0.25">
      <c r="B749" s="52"/>
      <c r="C749" s="50"/>
    </row>
    <row r="750" spans="2:3" x14ac:dyDescent="0.25">
      <c r="B750" s="52"/>
      <c r="C750" s="50"/>
    </row>
    <row r="751" spans="2:3" x14ac:dyDescent="0.25">
      <c r="B751" s="52"/>
      <c r="C751" s="50"/>
    </row>
    <row r="752" spans="2:3" x14ac:dyDescent="0.25">
      <c r="B752" s="52"/>
      <c r="C752" s="50"/>
    </row>
    <row r="753" spans="2:3" x14ac:dyDescent="0.25">
      <c r="B753" s="52"/>
      <c r="C753" s="50"/>
    </row>
    <row r="754" spans="2:3" x14ac:dyDescent="0.25">
      <c r="B754" s="52"/>
      <c r="C754" s="50"/>
    </row>
    <row r="755" spans="2:3" x14ac:dyDescent="0.25">
      <c r="B755" s="52"/>
      <c r="C755" s="50"/>
    </row>
    <row r="756" spans="2:3" x14ac:dyDescent="0.25">
      <c r="B756" s="52"/>
      <c r="C756" s="50"/>
    </row>
    <row r="757" spans="2:3" x14ac:dyDescent="0.25">
      <c r="B757" s="52"/>
      <c r="C757" s="50"/>
    </row>
    <row r="758" spans="2:3" x14ac:dyDescent="0.25">
      <c r="B758" s="52"/>
      <c r="C758" s="50"/>
    </row>
    <row r="759" spans="2:3" x14ac:dyDescent="0.25">
      <c r="B759" s="52"/>
      <c r="C759" s="50"/>
    </row>
    <row r="760" spans="2:3" x14ac:dyDescent="0.25">
      <c r="B760" s="52"/>
      <c r="C760" s="50"/>
    </row>
    <row r="761" spans="2:3" x14ac:dyDescent="0.25">
      <c r="B761" s="52"/>
      <c r="C761" s="50"/>
    </row>
    <row r="762" spans="2:3" x14ac:dyDescent="0.25">
      <c r="B762" s="52"/>
      <c r="C762" s="50"/>
    </row>
    <row r="763" spans="2:3" x14ac:dyDescent="0.25">
      <c r="B763" s="52"/>
      <c r="C763" s="50"/>
    </row>
    <row r="764" spans="2:3" x14ac:dyDescent="0.25">
      <c r="B764" s="52"/>
      <c r="C764" s="50"/>
    </row>
    <row r="765" spans="2:3" x14ac:dyDescent="0.25">
      <c r="B765" s="52"/>
      <c r="C765" s="50"/>
    </row>
    <row r="766" spans="2:3" x14ac:dyDescent="0.25">
      <c r="B766" s="52"/>
      <c r="C766" s="50"/>
    </row>
    <row r="767" spans="2:3" x14ac:dyDescent="0.25">
      <c r="B767" s="52"/>
      <c r="C767" s="50"/>
    </row>
    <row r="768" spans="2:3" x14ac:dyDescent="0.25">
      <c r="B768" s="52"/>
      <c r="C768" s="50"/>
    </row>
    <row r="769" spans="2:3" x14ac:dyDescent="0.25">
      <c r="B769" s="52"/>
      <c r="C769" s="50"/>
    </row>
    <row r="770" spans="2:3" x14ac:dyDescent="0.25">
      <c r="B770" s="52"/>
      <c r="C770" s="50"/>
    </row>
    <row r="771" spans="2:3" x14ac:dyDescent="0.25">
      <c r="B771" s="52"/>
      <c r="C771" s="50"/>
    </row>
    <row r="772" spans="2:3" x14ac:dyDescent="0.25">
      <c r="B772" s="52"/>
      <c r="C772" s="50"/>
    </row>
    <row r="773" spans="2:3" x14ac:dyDescent="0.25">
      <c r="B773" s="52"/>
      <c r="C773" s="50"/>
    </row>
    <row r="774" spans="2:3" x14ac:dyDescent="0.25">
      <c r="B774" s="52"/>
      <c r="C774" s="50"/>
    </row>
    <row r="775" spans="2:3" x14ac:dyDescent="0.25">
      <c r="B775" s="52"/>
      <c r="C775" s="50"/>
    </row>
    <row r="776" spans="2:3" x14ac:dyDescent="0.25">
      <c r="B776" s="52"/>
      <c r="C776" s="50"/>
    </row>
    <row r="777" spans="2:3" x14ac:dyDescent="0.25">
      <c r="B777" s="52"/>
      <c r="C777" s="50"/>
    </row>
    <row r="778" spans="2:3" x14ac:dyDescent="0.25">
      <c r="B778" s="52"/>
      <c r="C778" s="50"/>
    </row>
    <row r="779" spans="2:3" x14ac:dyDescent="0.25">
      <c r="B779" s="52"/>
      <c r="C779" s="50"/>
    </row>
    <row r="780" spans="2:3" x14ac:dyDescent="0.25">
      <c r="B780" s="52"/>
      <c r="C780" s="50"/>
    </row>
    <row r="781" spans="2:3" x14ac:dyDescent="0.25">
      <c r="B781" s="52"/>
      <c r="C781" s="50"/>
    </row>
    <row r="782" spans="2:3" x14ac:dyDescent="0.25">
      <c r="B782" s="52"/>
      <c r="C782" s="50"/>
    </row>
    <row r="783" spans="2:3" x14ac:dyDescent="0.25">
      <c r="B783" s="52"/>
      <c r="C783" s="50"/>
    </row>
    <row r="784" spans="2:3" x14ac:dyDescent="0.25">
      <c r="B784" s="52"/>
      <c r="C784" s="50"/>
    </row>
    <row r="785" spans="2:3" x14ac:dyDescent="0.25">
      <c r="B785" s="52"/>
      <c r="C785" s="50"/>
    </row>
    <row r="786" spans="2:3" x14ac:dyDescent="0.25">
      <c r="B786" s="52"/>
      <c r="C786" s="50"/>
    </row>
    <row r="787" spans="2:3" x14ac:dyDescent="0.25">
      <c r="B787" s="52"/>
      <c r="C787" s="50"/>
    </row>
    <row r="788" spans="2:3" x14ac:dyDescent="0.25">
      <c r="B788" s="52"/>
      <c r="C788" s="50"/>
    </row>
    <row r="789" spans="2:3" x14ac:dyDescent="0.25">
      <c r="B789" s="52"/>
      <c r="C789" s="50"/>
    </row>
    <row r="790" spans="2:3" x14ac:dyDescent="0.25">
      <c r="B790" s="52"/>
      <c r="C790" s="50"/>
    </row>
    <row r="791" spans="2:3" x14ac:dyDescent="0.25">
      <c r="B791" s="52"/>
      <c r="C791" s="50"/>
    </row>
    <row r="792" spans="2:3" x14ac:dyDescent="0.25">
      <c r="B792" s="52"/>
      <c r="C792" s="50"/>
    </row>
    <row r="793" spans="2:3" x14ac:dyDescent="0.25">
      <c r="B793" s="52"/>
      <c r="C793" s="50"/>
    </row>
    <row r="794" spans="2:3" x14ac:dyDescent="0.25">
      <c r="B794" s="52"/>
      <c r="C794" s="50"/>
    </row>
    <row r="795" spans="2:3" x14ac:dyDescent="0.25">
      <c r="B795" s="52"/>
      <c r="C795" s="50"/>
    </row>
    <row r="796" spans="2:3" x14ac:dyDescent="0.25">
      <c r="B796" s="52"/>
      <c r="C796" s="50"/>
    </row>
    <row r="797" spans="2:3" x14ac:dyDescent="0.25">
      <c r="B797" s="52"/>
      <c r="C797" s="50"/>
    </row>
    <row r="798" spans="2:3" x14ac:dyDescent="0.25">
      <c r="B798" s="52"/>
      <c r="C798" s="50"/>
    </row>
    <row r="799" spans="2:3" x14ac:dyDescent="0.25">
      <c r="B799" s="52"/>
      <c r="C799" s="50"/>
    </row>
    <row r="800" spans="2:3" x14ac:dyDescent="0.25">
      <c r="B800" s="52"/>
      <c r="C800" s="50"/>
    </row>
    <row r="801" spans="2:3" x14ac:dyDescent="0.25">
      <c r="B801" s="52"/>
      <c r="C801" s="50"/>
    </row>
    <row r="802" spans="2:3" x14ac:dyDescent="0.25">
      <c r="B802" s="52"/>
      <c r="C802" s="50"/>
    </row>
    <row r="803" spans="2:3" x14ac:dyDescent="0.25">
      <c r="B803" s="52"/>
      <c r="C803" s="50"/>
    </row>
    <row r="804" spans="2:3" x14ac:dyDescent="0.25">
      <c r="B804" s="52"/>
      <c r="C804" s="50"/>
    </row>
    <row r="805" spans="2:3" x14ac:dyDescent="0.25">
      <c r="B805" s="52"/>
      <c r="C805" s="50"/>
    </row>
    <row r="806" spans="2:3" x14ac:dyDescent="0.25">
      <c r="B806" s="52"/>
      <c r="C806" s="50"/>
    </row>
    <row r="807" spans="2:3" x14ac:dyDescent="0.25">
      <c r="B807" s="52"/>
      <c r="C807" s="50"/>
    </row>
    <row r="808" spans="2:3" x14ac:dyDescent="0.25">
      <c r="B808" s="52"/>
      <c r="C808" s="50"/>
    </row>
    <row r="809" spans="2:3" x14ac:dyDescent="0.25">
      <c r="B809" s="52"/>
      <c r="C809" s="50"/>
    </row>
    <row r="810" spans="2:3" x14ac:dyDescent="0.25">
      <c r="B810" s="52"/>
      <c r="C810" s="50"/>
    </row>
    <row r="811" spans="2:3" x14ac:dyDescent="0.25">
      <c r="B811" s="52"/>
      <c r="C811" s="50"/>
    </row>
    <row r="812" spans="2:3" x14ac:dyDescent="0.25">
      <c r="B812" s="52"/>
      <c r="C812" s="50"/>
    </row>
    <row r="813" spans="2:3" x14ac:dyDescent="0.25">
      <c r="B813" s="52"/>
      <c r="C813" s="50"/>
    </row>
    <row r="814" spans="2:3" x14ac:dyDescent="0.25">
      <c r="B814" s="52"/>
      <c r="C814" s="50"/>
    </row>
    <row r="815" spans="2:3" x14ac:dyDescent="0.25">
      <c r="B815" s="52"/>
      <c r="C815" s="50"/>
    </row>
    <row r="816" spans="2:3" x14ac:dyDescent="0.25">
      <c r="B816" s="52"/>
      <c r="C816" s="50"/>
    </row>
    <row r="817" spans="2:3" x14ac:dyDescent="0.25">
      <c r="B817" s="52"/>
      <c r="C817" s="50"/>
    </row>
    <row r="818" spans="2:3" x14ac:dyDescent="0.25">
      <c r="B818" s="52"/>
      <c r="C818" s="50"/>
    </row>
    <row r="819" spans="2:3" x14ac:dyDescent="0.25">
      <c r="B819" s="52"/>
      <c r="C819" s="50"/>
    </row>
    <row r="820" spans="2:3" x14ac:dyDescent="0.25">
      <c r="B820" s="52"/>
      <c r="C820" s="50"/>
    </row>
    <row r="821" spans="2:3" x14ac:dyDescent="0.25">
      <c r="B821" s="52"/>
      <c r="C821" s="50"/>
    </row>
    <row r="822" spans="2:3" x14ac:dyDescent="0.25">
      <c r="B822" s="52"/>
      <c r="C822" s="50"/>
    </row>
    <row r="823" spans="2:3" x14ac:dyDescent="0.25">
      <c r="B823" s="52"/>
      <c r="C823" s="50"/>
    </row>
    <row r="824" spans="2:3" x14ac:dyDescent="0.25">
      <c r="B824" s="52"/>
      <c r="C824" s="50"/>
    </row>
    <row r="825" spans="2:3" x14ac:dyDescent="0.25">
      <c r="B825" s="52"/>
      <c r="C825" s="50"/>
    </row>
    <row r="826" spans="2:3" x14ac:dyDescent="0.25">
      <c r="B826" s="52"/>
      <c r="C826" s="50"/>
    </row>
    <row r="827" spans="2:3" x14ac:dyDescent="0.25">
      <c r="B827" s="52"/>
      <c r="C827" s="50"/>
    </row>
    <row r="828" spans="2:3" x14ac:dyDescent="0.25">
      <c r="B828" s="52"/>
      <c r="C828" s="50"/>
    </row>
    <row r="829" spans="2:3" x14ac:dyDescent="0.25">
      <c r="B829" s="52"/>
      <c r="C829" s="50"/>
    </row>
    <row r="830" spans="2:3" x14ac:dyDescent="0.25">
      <c r="B830" s="52"/>
      <c r="C830" s="50"/>
    </row>
    <row r="831" spans="2:3" x14ac:dyDescent="0.25">
      <c r="B831" s="52"/>
      <c r="C831" s="50"/>
    </row>
    <row r="832" spans="2:3" x14ac:dyDescent="0.25">
      <c r="B832" s="52"/>
      <c r="C832" s="50"/>
    </row>
    <row r="833" spans="2:3" x14ac:dyDescent="0.25">
      <c r="B833" s="52"/>
      <c r="C833" s="50"/>
    </row>
    <row r="834" spans="2:3" x14ac:dyDescent="0.25">
      <c r="B834" s="52"/>
      <c r="C834" s="50"/>
    </row>
    <row r="835" spans="2:3" x14ac:dyDescent="0.25">
      <c r="B835" s="52"/>
      <c r="C835" s="50"/>
    </row>
    <row r="836" spans="2:3" x14ac:dyDescent="0.25">
      <c r="B836" s="52"/>
      <c r="C836" s="50"/>
    </row>
    <row r="837" spans="2:3" x14ac:dyDescent="0.25">
      <c r="B837" s="52"/>
      <c r="C837" s="50"/>
    </row>
    <row r="838" spans="2:3" x14ac:dyDescent="0.25">
      <c r="B838" s="52"/>
      <c r="C838" s="50"/>
    </row>
    <row r="839" spans="2:3" x14ac:dyDescent="0.25">
      <c r="B839" s="52"/>
      <c r="C839" s="50"/>
    </row>
    <row r="840" spans="2:3" x14ac:dyDescent="0.25">
      <c r="B840" s="52"/>
      <c r="C840" s="50"/>
    </row>
    <row r="841" spans="2:3" x14ac:dyDescent="0.25">
      <c r="B841" s="52"/>
      <c r="C841" s="50"/>
    </row>
    <row r="842" spans="2:3" x14ac:dyDescent="0.25">
      <c r="B842" s="52"/>
      <c r="C842" s="50"/>
    </row>
    <row r="843" spans="2:3" x14ac:dyDescent="0.25">
      <c r="B843" s="52"/>
      <c r="C843" s="50"/>
    </row>
    <row r="844" spans="2:3" x14ac:dyDescent="0.25">
      <c r="B844" s="52"/>
      <c r="C844" s="50"/>
    </row>
    <row r="845" spans="2:3" x14ac:dyDescent="0.25">
      <c r="B845" s="52"/>
      <c r="C845" s="50"/>
    </row>
    <row r="846" spans="2:3" x14ac:dyDescent="0.25">
      <c r="B846" s="52"/>
      <c r="C846" s="50"/>
    </row>
    <row r="847" spans="2:3" x14ac:dyDescent="0.25">
      <c r="B847" s="52"/>
      <c r="C847" s="50"/>
    </row>
    <row r="848" spans="2:3" x14ac:dyDescent="0.25">
      <c r="B848" s="52"/>
      <c r="C848" s="50"/>
    </row>
    <row r="849" spans="2:3" x14ac:dyDescent="0.25">
      <c r="B849" s="52"/>
      <c r="C849" s="50"/>
    </row>
    <row r="850" spans="2:3" x14ac:dyDescent="0.25">
      <c r="B850" s="52"/>
      <c r="C850" s="50"/>
    </row>
    <row r="851" spans="2:3" x14ac:dyDescent="0.25">
      <c r="B851" s="52"/>
      <c r="C851" s="50"/>
    </row>
    <row r="852" spans="2:3" x14ac:dyDescent="0.25">
      <c r="B852" s="52"/>
      <c r="C852" s="50"/>
    </row>
    <row r="853" spans="2:3" x14ac:dyDescent="0.25">
      <c r="B853" s="52"/>
      <c r="C853" s="50"/>
    </row>
    <row r="854" spans="2:3" x14ac:dyDescent="0.25">
      <c r="B854" s="52"/>
      <c r="C854" s="50"/>
    </row>
    <row r="855" spans="2:3" x14ac:dyDescent="0.25">
      <c r="B855" s="52"/>
      <c r="C855" s="50"/>
    </row>
    <row r="856" spans="2:3" x14ac:dyDescent="0.25">
      <c r="B856" s="52"/>
      <c r="C856" s="50"/>
    </row>
    <row r="857" spans="2:3" x14ac:dyDescent="0.25">
      <c r="B857" s="52"/>
      <c r="C857" s="50"/>
    </row>
    <row r="858" spans="2:3" x14ac:dyDescent="0.25">
      <c r="B858" s="52"/>
      <c r="C858" s="50"/>
    </row>
    <row r="859" spans="2:3" x14ac:dyDescent="0.25">
      <c r="B859" s="52"/>
      <c r="C859" s="50"/>
    </row>
    <row r="860" spans="2:3" x14ac:dyDescent="0.25">
      <c r="B860" s="52"/>
      <c r="C860" s="50"/>
    </row>
    <row r="861" spans="2:3" x14ac:dyDescent="0.25">
      <c r="B861" s="52"/>
      <c r="C861" s="50"/>
    </row>
    <row r="862" spans="2:3" x14ac:dyDescent="0.25">
      <c r="B862" s="52"/>
      <c r="C862" s="50"/>
    </row>
    <row r="863" spans="2:3" x14ac:dyDescent="0.25">
      <c r="B863" s="52"/>
      <c r="C863" s="50"/>
    </row>
    <row r="864" spans="2:3" x14ac:dyDescent="0.25">
      <c r="B864" s="52"/>
      <c r="C864" s="50"/>
    </row>
    <row r="865" spans="2:3" x14ac:dyDescent="0.25">
      <c r="B865" s="52"/>
      <c r="C865" s="50"/>
    </row>
    <row r="866" spans="2:3" x14ac:dyDescent="0.25">
      <c r="B866" s="52"/>
      <c r="C866" s="50"/>
    </row>
    <row r="867" spans="2:3" x14ac:dyDescent="0.25">
      <c r="B867" s="52"/>
      <c r="C867" s="50"/>
    </row>
    <row r="868" spans="2:3" x14ac:dyDescent="0.25">
      <c r="B868" s="52"/>
      <c r="C868" s="50"/>
    </row>
    <row r="869" spans="2:3" x14ac:dyDescent="0.25">
      <c r="B869" s="52"/>
      <c r="C869" s="50"/>
    </row>
    <row r="870" spans="2:3" x14ac:dyDescent="0.25">
      <c r="B870" s="52"/>
      <c r="C870" s="50"/>
    </row>
    <row r="871" spans="2:3" x14ac:dyDescent="0.25">
      <c r="B871" s="52"/>
      <c r="C871" s="50"/>
    </row>
    <row r="872" spans="2:3" x14ac:dyDescent="0.25">
      <c r="B872" s="52"/>
      <c r="C872" s="50"/>
    </row>
    <row r="873" spans="2:3" x14ac:dyDescent="0.25">
      <c r="B873" s="52"/>
      <c r="C873" s="50"/>
    </row>
    <row r="874" spans="2:3" x14ac:dyDescent="0.25">
      <c r="B874" s="52"/>
      <c r="C874" s="50"/>
    </row>
    <row r="875" spans="2:3" x14ac:dyDescent="0.25">
      <c r="B875" s="52"/>
      <c r="C875" s="50"/>
    </row>
    <row r="876" spans="2:3" x14ac:dyDescent="0.25">
      <c r="B876" s="52"/>
      <c r="C876" s="50"/>
    </row>
    <row r="877" spans="2:3" x14ac:dyDescent="0.25">
      <c r="B877" s="52"/>
      <c r="C877" s="50"/>
    </row>
    <row r="878" spans="2:3" x14ac:dyDescent="0.25">
      <c r="B878" s="52"/>
      <c r="C878" s="50"/>
    </row>
    <row r="879" spans="2:3" x14ac:dyDescent="0.25">
      <c r="B879" s="52"/>
      <c r="C879" s="50"/>
    </row>
    <row r="880" spans="2:3" x14ac:dyDescent="0.25">
      <c r="B880" s="52"/>
      <c r="C880" s="50"/>
    </row>
    <row r="881" spans="2:3" x14ac:dyDescent="0.25">
      <c r="B881" s="52"/>
      <c r="C881" s="50"/>
    </row>
    <row r="882" spans="2:3" x14ac:dyDescent="0.25">
      <c r="B882" s="52"/>
      <c r="C882" s="50"/>
    </row>
    <row r="883" spans="2:3" x14ac:dyDescent="0.25">
      <c r="B883" s="52"/>
      <c r="C883" s="50"/>
    </row>
    <row r="884" spans="2:3" x14ac:dyDescent="0.25">
      <c r="B884" s="52"/>
      <c r="C884" s="50"/>
    </row>
    <row r="885" spans="2:3" x14ac:dyDescent="0.25">
      <c r="B885" s="52"/>
      <c r="C885" s="50"/>
    </row>
    <row r="886" spans="2:3" x14ac:dyDescent="0.25">
      <c r="B886" s="52"/>
      <c r="C886" s="50"/>
    </row>
    <row r="887" spans="2:3" x14ac:dyDescent="0.25">
      <c r="B887" s="52"/>
      <c r="C887" s="50"/>
    </row>
    <row r="888" spans="2:3" x14ac:dyDescent="0.25">
      <c r="B888" s="52"/>
      <c r="C888" s="50"/>
    </row>
    <row r="889" spans="2:3" x14ac:dyDescent="0.25">
      <c r="B889" s="52"/>
      <c r="C889" s="50"/>
    </row>
    <row r="890" spans="2:3" x14ac:dyDescent="0.25">
      <c r="B890" s="52"/>
      <c r="C890" s="50"/>
    </row>
    <row r="891" spans="2:3" x14ac:dyDescent="0.25">
      <c r="B891" s="52"/>
      <c r="C891" s="50"/>
    </row>
    <row r="892" spans="2:3" x14ac:dyDescent="0.25">
      <c r="B892" s="52"/>
      <c r="C892" s="50"/>
    </row>
    <row r="893" spans="2:3" x14ac:dyDescent="0.25">
      <c r="B893" s="52"/>
      <c r="C893" s="50"/>
    </row>
    <row r="894" spans="2:3" x14ac:dyDescent="0.25">
      <c r="B894" s="52"/>
      <c r="C894" s="50"/>
    </row>
    <row r="895" spans="2:3" x14ac:dyDescent="0.25">
      <c r="B895" s="52"/>
      <c r="C895" s="50"/>
    </row>
    <row r="896" spans="2:3" x14ac:dyDescent="0.25">
      <c r="B896" s="52"/>
      <c r="C896" s="50"/>
    </row>
    <row r="897" spans="2:3" x14ac:dyDescent="0.25">
      <c r="B897" s="52"/>
      <c r="C897" s="50"/>
    </row>
    <row r="898" spans="2:3" x14ac:dyDescent="0.25">
      <c r="B898" s="52"/>
      <c r="C898" s="50"/>
    </row>
    <row r="899" spans="2:3" x14ac:dyDescent="0.25">
      <c r="B899" s="52"/>
      <c r="C899" s="50"/>
    </row>
    <row r="900" spans="2:3" x14ac:dyDescent="0.25">
      <c r="B900" s="52"/>
      <c r="C900" s="50"/>
    </row>
    <row r="901" spans="2:3" x14ac:dyDescent="0.25">
      <c r="B901" s="52"/>
      <c r="C901" s="50"/>
    </row>
    <row r="902" spans="2:3" x14ac:dyDescent="0.25">
      <c r="B902" s="52"/>
      <c r="C902" s="50"/>
    </row>
    <row r="903" spans="2:3" x14ac:dyDescent="0.25">
      <c r="B903" s="52"/>
      <c r="C903" s="50"/>
    </row>
    <row r="904" spans="2:3" x14ac:dyDescent="0.25">
      <c r="B904" s="52"/>
      <c r="C904" s="50"/>
    </row>
    <row r="905" spans="2:3" x14ac:dyDescent="0.25">
      <c r="B905" s="52"/>
      <c r="C905" s="50"/>
    </row>
    <row r="906" spans="2:3" x14ac:dyDescent="0.25">
      <c r="B906" s="52"/>
      <c r="C906" s="50"/>
    </row>
    <row r="907" spans="2:3" x14ac:dyDescent="0.25">
      <c r="B907" s="52"/>
      <c r="C907" s="50"/>
    </row>
    <row r="908" spans="2:3" x14ac:dyDescent="0.25">
      <c r="B908" s="52"/>
      <c r="C908" s="50"/>
    </row>
    <row r="909" spans="2:3" x14ac:dyDescent="0.25">
      <c r="B909" s="52"/>
      <c r="C909" s="50"/>
    </row>
    <row r="910" spans="2:3" x14ac:dyDescent="0.25">
      <c r="B910" s="52"/>
      <c r="C910" s="50"/>
    </row>
    <row r="911" spans="2:3" x14ac:dyDescent="0.25">
      <c r="B911" s="52"/>
      <c r="C911" s="50"/>
    </row>
    <row r="912" spans="2:3" x14ac:dyDescent="0.25">
      <c r="B912" s="52"/>
      <c r="C912" s="50"/>
    </row>
    <row r="913" spans="2:3" x14ac:dyDescent="0.25">
      <c r="B913" s="52"/>
      <c r="C913" s="50"/>
    </row>
    <row r="914" spans="2:3" x14ac:dyDescent="0.25">
      <c r="B914" s="52"/>
      <c r="C914" s="50"/>
    </row>
    <row r="915" spans="2:3" x14ac:dyDescent="0.25">
      <c r="B915" s="52"/>
      <c r="C915" s="50"/>
    </row>
    <row r="916" spans="2:3" x14ac:dyDescent="0.25">
      <c r="B916" s="52"/>
      <c r="C916" s="50"/>
    </row>
    <row r="917" spans="2:3" x14ac:dyDescent="0.25">
      <c r="B917" s="52"/>
      <c r="C917" s="50"/>
    </row>
    <row r="918" spans="2:3" x14ac:dyDescent="0.25">
      <c r="B918" s="52"/>
      <c r="C918" s="50"/>
    </row>
    <row r="919" spans="2:3" x14ac:dyDescent="0.25">
      <c r="B919" s="52"/>
      <c r="C919" s="50"/>
    </row>
    <row r="920" spans="2:3" x14ac:dyDescent="0.25">
      <c r="B920" s="52"/>
      <c r="C920" s="50"/>
    </row>
    <row r="921" spans="2:3" x14ac:dyDescent="0.25">
      <c r="B921" s="52"/>
      <c r="C921" s="50"/>
    </row>
    <row r="922" spans="2:3" x14ac:dyDescent="0.25">
      <c r="B922" s="52"/>
      <c r="C922" s="50"/>
    </row>
    <row r="923" spans="2:3" x14ac:dyDescent="0.25">
      <c r="B923" s="52"/>
      <c r="C923" s="50"/>
    </row>
    <row r="924" spans="2:3" x14ac:dyDescent="0.25">
      <c r="B924" s="52"/>
      <c r="C924" s="50"/>
    </row>
    <row r="925" spans="2:3" x14ac:dyDescent="0.25">
      <c r="B925" s="52"/>
      <c r="C925" s="50"/>
    </row>
    <row r="926" spans="2:3" x14ac:dyDescent="0.25">
      <c r="B926" s="52"/>
      <c r="C926" s="50"/>
    </row>
    <row r="927" spans="2:3" x14ac:dyDescent="0.25">
      <c r="B927" s="52"/>
      <c r="C927" s="50"/>
    </row>
    <row r="928" spans="2:3" x14ac:dyDescent="0.25">
      <c r="B928" s="52"/>
      <c r="C928" s="50"/>
    </row>
    <row r="929" spans="2:3" x14ac:dyDescent="0.25">
      <c r="B929" s="52"/>
      <c r="C929" s="50"/>
    </row>
    <row r="930" spans="2:3" x14ac:dyDescent="0.25">
      <c r="B930" s="52"/>
      <c r="C930" s="50"/>
    </row>
    <row r="931" spans="2:3" x14ac:dyDescent="0.25">
      <c r="B931" s="52"/>
      <c r="C931" s="50"/>
    </row>
    <row r="932" spans="2:3" x14ac:dyDescent="0.25">
      <c r="B932" s="52"/>
      <c r="C932" s="50"/>
    </row>
    <row r="933" spans="2:3" x14ac:dyDescent="0.25">
      <c r="B933" s="52"/>
      <c r="C933" s="50"/>
    </row>
    <row r="934" spans="2:3" x14ac:dyDescent="0.25">
      <c r="B934" s="52"/>
      <c r="C934" s="50"/>
    </row>
    <row r="935" spans="2:3" x14ac:dyDescent="0.25">
      <c r="B935" s="52"/>
      <c r="C935" s="50"/>
    </row>
    <row r="936" spans="2:3" x14ac:dyDescent="0.25">
      <c r="B936" s="52"/>
      <c r="C936" s="50"/>
    </row>
    <row r="937" spans="2:3" x14ac:dyDescent="0.25">
      <c r="B937" s="52"/>
      <c r="C937" s="50"/>
    </row>
    <row r="938" spans="2:3" x14ac:dyDescent="0.25">
      <c r="B938" s="52"/>
      <c r="C938" s="50"/>
    </row>
    <row r="939" spans="2:3" x14ac:dyDescent="0.25">
      <c r="B939" s="52"/>
      <c r="C939" s="50"/>
    </row>
    <row r="940" spans="2:3" x14ac:dyDescent="0.25">
      <c r="B940" s="52"/>
      <c r="C940" s="50"/>
    </row>
    <row r="941" spans="2:3" x14ac:dyDescent="0.25">
      <c r="B941" s="52"/>
      <c r="C941" s="50"/>
    </row>
    <row r="942" spans="2:3" x14ac:dyDescent="0.25">
      <c r="B942" s="52"/>
      <c r="C942" s="50"/>
    </row>
    <row r="943" spans="2:3" x14ac:dyDescent="0.25">
      <c r="B943" s="52"/>
      <c r="C943" s="50"/>
    </row>
    <row r="944" spans="2:3" x14ac:dyDescent="0.25">
      <c r="B944" s="52"/>
      <c r="C944" s="50"/>
    </row>
    <row r="945" spans="2:3" x14ac:dyDescent="0.25">
      <c r="B945" s="52"/>
      <c r="C945" s="50"/>
    </row>
    <row r="946" spans="2:3" x14ac:dyDescent="0.25">
      <c r="B946" s="52"/>
      <c r="C946" s="50"/>
    </row>
    <row r="947" spans="2:3" x14ac:dyDescent="0.25">
      <c r="B947" s="52"/>
      <c r="C947" s="50"/>
    </row>
    <row r="948" spans="2:3" x14ac:dyDescent="0.25">
      <c r="B948" s="52"/>
      <c r="C948" s="50"/>
    </row>
    <row r="949" spans="2:3" x14ac:dyDescent="0.25">
      <c r="B949" s="52"/>
      <c r="C949" s="50"/>
    </row>
    <row r="950" spans="2:3" x14ac:dyDescent="0.25">
      <c r="B950" s="52"/>
      <c r="C950" s="50"/>
    </row>
    <row r="951" spans="2:3" x14ac:dyDescent="0.25">
      <c r="B951" s="52"/>
      <c r="C951" s="50"/>
    </row>
    <row r="952" spans="2:3" x14ac:dyDescent="0.25">
      <c r="B952" s="52"/>
      <c r="C952" s="50"/>
    </row>
    <row r="953" spans="2:3" x14ac:dyDescent="0.25">
      <c r="B953" s="52"/>
      <c r="C953" s="50"/>
    </row>
    <row r="954" spans="2:3" x14ac:dyDescent="0.25">
      <c r="B954" s="52"/>
      <c r="C954" s="50"/>
    </row>
    <row r="955" spans="2:3" x14ac:dyDescent="0.25">
      <c r="B955" s="52"/>
      <c r="C955" s="50"/>
    </row>
    <row r="956" spans="2:3" x14ac:dyDescent="0.25">
      <c r="B956" s="52"/>
      <c r="C956" s="50"/>
    </row>
    <row r="957" spans="2:3" x14ac:dyDescent="0.25">
      <c r="B957" s="52"/>
      <c r="C957" s="50"/>
    </row>
    <row r="958" spans="2:3" x14ac:dyDescent="0.25">
      <c r="B958" s="52"/>
      <c r="C958" s="50"/>
    </row>
    <row r="959" spans="2:3" x14ac:dyDescent="0.25">
      <c r="B959" s="52"/>
      <c r="C959" s="50"/>
    </row>
    <row r="960" spans="2:3" x14ac:dyDescent="0.25">
      <c r="B960" s="52"/>
      <c r="C960" s="50"/>
    </row>
    <row r="961" spans="2:3" x14ac:dyDescent="0.25">
      <c r="B961" s="52"/>
      <c r="C961" s="50"/>
    </row>
    <row r="962" spans="2:3" x14ac:dyDescent="0.25">
      <c r="B962" s="52"/>
      <c r="C962" s="50"/>
    </row>
    <row r="963" spans="2:3" x14ac:dyDescent="0.25">
      <c r="B963" s="52"/>
      <c r="C963" s="50"/>
    </row>
    <row r="964" spans="2:3" x14ac:dyDescent="0.25">
      <c r="B964" s="52"/>
      <c r="C964" s="50"/>
    </row>
    <row r="965" spans="2:3" x14ac:dyDescent="0.25">
      <c r="B965" s="52"/>
      <c r="C965" s="50"/>
    </row>
    <row r="966" spans="2:3" x14ac:dyDescent="0.25">
      <c r="B966" s="52"/>
      <c r="C966" s="50"/>
    </row>
    <row r="967" spans="2:3" x14ac:dyDescent="0.25">
      <c r="B967" s="52"/>
      <c r="C967" s="50"/>
    </row>
    <row r="968" spans="2:3" x14ac:dyDescent="0.25">
      <c r="B968" s="52"/>
      <c r="C968" s="50"/>
    </row>
    <row r="969" spans="2:3" x14ac:dyDescent="0.25">
      <c r="B969" s="52"/>
      <c r="C969" s="50"/>
    </row>
    <row r="970" spans="2:3" x14ac:dyDescent="0.25">
      <c r="B970" s="52"/>
      <c r="C970" s="50"/>
    </row>
    <row r="971" spans="2:3" x14ac:dyDescent="0.25">
      <c r="B971" s="52"/>
      <c r="C971" s="50"/>
    </row>
    <row r="972" spans="2:3" x14ac:dyDescent="0.25">
      <c r="B972" s="52"/>
      <c r="C972" s="50"/>
    </row>
    <row r="973" spans="2:3" x14ac:dyDescent="0.25">
      <c r="B973" s="52"/>
      <c r="C973" s="50"/>
    </row>
    <row r="974" spans="2:3" x14ac:dyDescent="0.25">
      <c r="B974" s="52"/>
      <c r="C974" s="50"/>
    </row>
    <row r="975" spans="2:3" x14ac:dyDescent="0.25">
      <c r="B975" s="52"/>
      <c r="C975" s="50"/>
    </row>
    <row r="976" spans="2:3" x14ac:dyDescent="0.25">
      <c r="B976" s="52"/>
      <c r="C976" s="50"/>
    </row>
    <row r="977" spans="2:3" x14ac:dyDescent="0.25">
      <c r="B977" s="52"/>
      <c r="C977" s="50"/>
    </row>
    <row r="978" spans="2:3" x14ac:dyDescent="0.25">
      <c r="B978" s="52"/>
      <c r="C978" s="50"/>
    </row>
    <row r="979" spans="2:3" x14ac:dyDescent="0.25">
      <c r="B979" s="52"/>
      <c r="C979" s="50"/>
    </row>
    <row r="980" spans="2:3" x14ac:dyDescent="0.25">
      <c r="B980" s="52"/>
      <c r="C980" s="50"/>
    </row>
    <row r="981" spans="2:3" x14ac:dyDescent="0.25">
      <c r="B981" s="52"/>
      <c r="C981" s="50"/>
    </row>
    <row r="982" spans="2:3" x14ac:dyDescent="0.25">
      <c r="B982" s="52"/>
      <c r="C982" s="50"/>
    </row>
    <row r="983" spans="2:3" x14ac:dyDescent="0.25">
      <c r="B983" s="52"/>
      <c r="C983" s="50"/>
    </row>
    <row r="984" spans="2:3" x14ac:dyDescent="0.25">
      <c r="B984" s="52"/>
      <c r="C984" s="50"/>
    </row>
    <row r="985" spans="2:3" x14ac:dyDescent="0.25">
      <c r="B985" s="52"/>
      <c r="C985" s="50"/>
    </row>
    <row r="986" spans="2:3" x14ac:dyDescent="0.25">
      <c r="B986" s="52"/>
      <c r="C986" s="50"/>
    </row>
    <row r="987" spans="2:3" x14ac:dyDescent="0.25">
      <c r="B987" s="52"/>
      <c r="C987" s="50"/>
    </row>
    <row r="988" spans="2:3" x14ac:dyDescent="0.25">
      <c r="B988" s="52"/>
      <c r="C988" s="50"/>
    </row>
    <row r="989" spans="2:3" x14ac:dyDescent="0.25">
      <c r="B989" s="52"/>
      <c r="C989" s="50"/>
    </row>
    <row r="990" spans="2:3" x14ac:dyDescent="0.25">
      <c r="B990" s="52"/>
      <c r="C990" s="50"/>
    </row>
    <row r="991" spans="2:3" x14ac:dyDescent="0.25">
      <c r="B991" s="52"/>
      <c r="C991" s="50"/>
    </row>
    <row r="992" spans="2:3" x14ac:dyDescent="0.25">
      <c r="B992" s="52"/>
      <c r="C992" s="50"/>
    </row>
    <row r="993" spans="2:3" x14ac:dyDescent="0.25">
      <c r="B993" s="52"/>
      <c r="C993" s="50"/>
    </row>
    <row r="994" spans="2:3" x14ac:dyDescent="0.25">
      <c r="B994" s="52"/>
      <c r="C994" s="50"/>
    </row>
    <row r="995" spans="2:3" x14ac:dyDescent="0.25">
      <c r="B995" s="52"/>
      <c r="C995" s="50"/>
    </row>
    <row r="996" spans="2:3" x14ac:dyDescent="0.25">
      <c r="B996" s="52"/>
      <c r="C996" s="50"/>
    </row>
    <row r="997" spans="2:3" x14ac:dyDescent="0.25">
      <c r="B997" s="52"/>
      <c r="C997" s="50"/>
    </row>
    <row r="998" spans="2:3" x14ac:dyDescent="0.25">
      <c r="B998" s="52"/>
      <c r="C998" s="50"/>
    </row>
    <row r="999" spans="2:3" x14ac:dyDescent="0.25">
      <c r="B999" s="52"/>
      <c r="C999" s="50"/>
    </row>
    <row r="1000" spans="2:3" x14ac:dyDescent="0.25">
      <c r="B1000" s="52"/>
      <c r="C1000" s="50"/>
    </row>
    <row r="1001" spans="2:3" x14ac:dyDescent="0.25">
      <c r="B1001" s="52"/>
      <c r="C1001" s="50"/>
    </row>
    <row r="1002" spans="2:3" x14ac:dyDescent="0.25">
      <c r="B1002" s="52"/>
      <c r="C1002" s="50"/>
    </row>
    <row r="1003" spans="2:3" x14ac:dyDescent="0.25">
      <c r="B1003" s="52"/>
      <c r="C1003" s="50"/>
    </row>
    <row r="1004" spans="2:3" x14ac:dyDescent="0.25">
      <c r="B1004" s="52"/>
      <c r="C1004" s="50"/>
    </row>
    <row r="1005" spans="2:3" x14ac:dyDescent="0.25">
      <c r="B1005" s="52"/>
      <c r="C1005" s="50"/>
    </row>
    <row r="1006" spans="2:3" x14ac:dyDescent="0.25">
      <c r="B1006" s="52"/>
      <c r="C1006" s="50"/>
    </row>
    <row r="1007" spans="2:3" x14ac:dyDescent="0.25">
      <c r="B1007" s="52"/>
      <c r="C1007" s="50"/>
    </row>
    <row r="1008" spans="2:3" x14ac:dyDescent="0.25">
      <c r="B1008" s="52"/>
      <c r="C1008" s="50"/>
    </row>
    <row r="1009" spans="2:3" x14ac:dyDescent="0.25">
      <c r="B1009" s="52"/>
      <c r="C1009" s="50"/>
    </row>
    <row r="1010" spans="2:3" x14ac:dyDescent="0.25">
      <c r="B1010" s="52"/>
      <c r="C1010" s="50"/>
    </row>
    <row r="1011" spans="2:3" x14ac:dyDescent="0.25">
      <c r="B1011" s="52"/>
      <c r="C1011" s="50"/>
    </row>
    <row r="1012" spans="2:3" x14ac:dyDescent="0.25">
      <c r="B1012" s="52"/>
      <c r="C1012" s="50"/>
    </row>
    <row r="1013" spans="2:3" x14ac:dyDescent="0.25">
      <c r="B1013" s="52"/>
      <c r="C1013" s="50"/>
    </row>
    <row r="1014" spans="2:3" x14ac:dyDescent="0.25">
      <c r="B1014" s="52"/>
      <c r="C1014" s="50"/>
    </row>
    <row r="1015" spans="2:3" x14ac:dyDescent="0.25">
      <c r="B1015" s="52"/>
      <c r="C1015" s="50"/>
    </row>
    <row r="1016" spans="2:3" x14ac:dyDescent="0.25">
      <c r="B1016" s="52"/>
      <c r="C1016" s="50"/>
    </row>
    <row r="1017" spans="2:3" x14ac:dyDescent="0.25">
      <c r="B1017" s="52"/>
      <c r="C1017" s="50"/>
    </row>
    <row r="1018" spans="2:3" x14ac:dyDescent="0.25">
      <c r="B1018" s="52"/>
      <c r="C1018" s="50"/>
    </row>
    <row r="1019" spans="2:3" x14ac:dyDescent="0.25">
      <c r="B1019" s="52"/>
      <c r="C1019" s="50"/>
    </row>
    <row r="1020" spans="2:3" x14ac:dyDescent="0.25">
      <c r="B1020" s="52"/>
      <c r="C1020" s="50"/>
    </row>
    <row r="1021" spans="2:3" x14ac:dyDescent="0.25">
      <c r="B1021" s="52"/>
      <c r="C1021" s="50"/>
    </row>
    <row r="1022" spans="2:3" x14ac:dyDescent="0.25">
      <c r="B1022" s="52"/>
      <c r="C1022" s="50"/>
    </row>
    <row r="1023" spans="2:3" x14ac:dyDescent="0.25">
      <c r="B1023" s="52"/>
      <c r="C1023" s="50"/>
    </row>
    <row r="1024" spans="2:3" x14ac:dyDescent="0.25">
      <c r="B1024" s="52"/>
      <c r="C1024" s="50"/>
    </row>
    <row r="1025" spans="2:3" x14ac:dyDescent="0.25">
      <c r="B1025" s="52"/>
      <c r="C1025" s="50"/>
    </row>
    <row r="1026" spans="2:3" x14ac:dyDescent="0.25">
      <c r="B1026" s="52"/>
      <c r="C1026" s="50"/>
    </row>
    <row r="1027" spans="2:3" x14ac:dyDescent="0.25">
      <c r="B1027" s="52"/>
      <c r="C1027" s="50"/>
    </row>
    <row r="1028" spans="2:3" x14ac:dyDescent="0.25">
      <c r="B1028" s="52"/>
      <c r="C1028" s="50"/>
    </row>
    <row r="1029" spans="2:3" x14ac:dyDescent="0.25">
      <c r="B1029" s="52"/>
      <c r="C1029" s="50"/>
    </row>
    <row r="1030" spans="2:3" x14ac:dyDescent="0.25">
      <c r="B1030" s="52"/>
      <c r="C1030" s="50"/>
    </row>
    <row r="1031" spans="2:3" x14ac:dyDescent="0.25">
      <c r="B1031" s="52"/>
      <c r="C1031" s="50"/>
    </row>
    <row r="1032" spans="2:3" x14ac:dyDescent="0.25">
      <c r="B1032" s="52"/>
      <c r="C1032" s="50"/>
    </row>
    <row r="1033" spans="2:3" x14ac:dyDescent="0.25">
      <c r="B1033" s="52"/>
      <c r="C1033" s="50"/>
    </row>
    <row r="1034" spans="2:3" x14ac:dyDescent="0.25">
      <c r="B1034" s="52"/>
      <c r="C1034" s="50"/>
    </row>
    <row r="1035" spans="2:3" x14ac:dyDescent="0.25">
      <c r="B1035" s="52"/>
      <c r="C1035" s="50"/>
    </row>
    <row r="1036" spans="2:3" x14ac:dyDescent="0.25">
      <c r="B1036" s="52"/>
      <c r="C1036" s="50"/>
    </row>
    <row r="1037" spans="2:3" x14ac:dyDescent="0.25">
      <c r="B1037" s="52"/>
      <c r="C1037" s="50"/>
    </row>
    <row r="1038" spans="2:3" x14ac:dyDescent="0.25">
      <c r="B1038" s="52"/>
      <c r="C1038" s="50"/>
    </row>
    <row r="1039" spans="2:3" x14ac:dyDescent="0.25">
      <c r="B1039" s="52"/>
      <c r="C1039" s="50"/>
    </row>
    <row r="1040" spans="2:3" x14ac:dyDescent="0.25">
      <c r="B1040" s="52"/>
      <c r="C1040" s="50"/>
    </row>
    <row r="1041" spans="2:3" x14ac:dyDescent="0.25">
      <c r="B1041" s="52"/>
      <c r="C1041" s="50"/>
    </row>
    <row r="1042" spans="2:3" x14ac:dyDescent="0.25">
      <c r="B1042" s="52"/>
      <c r="C1042" s="50"/>
    </row>
    <row r="1043" spans="2:3" x14ac:dyDescent="0.25">
      <c r="B1043" s="52"/>
      <c r="C1043" s="50"/>
    </row>
    <row r="1044" spans="2:3" x14ac:dyDescent="0.25">
      <c r="B1044" s="52"/>
      <c r="C1044" s="50"/>
    </row>
    <row r="1045" spans="2:3" x14ac:dyDescent="0.25">
      <c r="B1045" s="52"/>
      <c r="C1045" s="50"/>
    </row>
    <row r="1046" spans="2:3" x14ac:dyDescent="0.25">
      <c r="B1046" s="52"/>
      <c r="C1046" s="50"/>
    </row>
    <row r="1047" spans="2:3" x14ac:dyDescent="0.25">
      <c r="B1047" s="52"/>
      <c r="C1047" s="50"/>
    </row>
    <row r="1048" spans="2:3" x14ac:dyDescent="0.25">
      <c r="B1048" s="52"/>
      <c r="C1048" s="50"/>
    </row>
    <row r="1049" spans="2:3" x14ac:dyDescent="0.25">
      <c r="B1049" s="52"/>
      <c r="C1049" s="50"/>
    </row>
    <row r="1050" spans="2:3" x14ac:dyDescent="0.25">
      <c r="B1050" s="52"/>
      <c r="C1050" s="50"/>
    </row>
    <row r="1051" spans="2:3" x14ac:dyDescent="0.25">
      <c r="B1051" s="52"/>
      <c r="C1051" s="50"/>
    </row>
    <row r="1052" spans="2:3" x14ac:dyDescent="0.25">
      <c r="B1052" s="52"/>
      <c r="C1052" s="50"/>
    </row>
    <row r="1053" spans="2:3" x14ac:dyDescent="0.25">
      <c r="B1053" s="52"/>
      <c r="C1053" s="50"/>
    </row>
    <row r="1054" spans="2:3" x14ac:dyDescent="0.25">
      <c r="B1054" s="52"/>
      <c r="C1054" s="50"/>
    </row>
    <row r="1055" spans="2:3" x14ac:dyDescent="0.25">
      <c r="B1055" s="52"/>
      <c r="C1055" s="50"/>
    </row>
    <row r="1056" spans="2:3" x14ac:dyDescent="0.25">
      <c r="B1056" s="52"/>
      <c r="C1056" s="50"/>
    </row>
    <row r="1057" spans="2:3" x14ac:dyDescent="0.25">
      <c r="B1057" s="52"/>
      <c r="C1057" s="50"/>
    </row>
    <row r="1058" spans="2:3" x14ac:dyDescent="0.25">
      <c r="B1058" s="52"/>
      <c r="C1058" s="50"/>
    </row>
    <row r="1059" spans="2:3" x14ac:dyDescent="0.25">
      <c r="B1059" s="52"/>
      <c r="C1059" s="50"/>
    </row>
    <row r="1060" spans="2:3" x14ac:dyDescent="0.25">
      <c r="B1060" s="52"/>
      <c r="C1060" s="50"/>
    </row>
    <row r="1061" spans="2:3" x14ac:dyDescent="0.25">
      <c r="B1061" s="52"/>
      <c r="C1061" s="50"/>
    </row>
    <row r="1062" spans="2:3" x14ac:dyDescent="0.25">
      <c r="B1062" s="52"/>
      <c r="C1062" s="50"/>
    </row>
    <row r="1063" spans="2:3" x14ac:dyDescent="0.25">
      <c r="B1063" s="52"/>
      <c r="C1063" s="50"/>
    </row>
    <row r="1064" spans="2:3" x14ac:dyDescent="0.25">
      <c r="B1064" s="52"/>
      <c r="C1064" s="50"/>
    </row>
    <row r="1065" spans="2:3" x14ac:dyDescent="0.25">
      <c r="B1065" s="52"/>
      <c r="C1065" s="50"/>
    </row>
    <row r="1066" spans="2:3" x14ac:dyDescent="0.25">
      <c r="B1066" s="52"/>
      <c r="C1066" s="50"/>
    </row>
    <row r="1067" spans="2:3" x14ac:dyDescent="0.25">
      <c r="B1067" s="52"/>
      <c r="C1067" s="50"/>
    </row>
    <row r="1068" spans="2:3" x14ac:dyDescent="0.25">
      <c r="B1068" s="52"/>
      <c r="C1068" s="50"/>
    </row>
    <row r="1069" spans="2:3" x14ac:dyDescent="0.25">
      <c r="B1069" s="52"/>
      <c r="C1069" s="50"/>
    </row>
    <row r="1070" spans="2:3" x14ac:dyDescent="0.25">
      <c r="B1070" s="52"/>
      <c r="C1070" s="50"/>
    </row>
    <row r="1071" spans="2:3" x14ac:dyDescent="0.25">
      <c r="B1071" s="52"/>
      <c r="C1071" s="50"/>
    </row>
    <row r="1072" spans="2:3" x14ac:dyDescent="0.25">
      <c r="B1072" s="52"/>
      <c r="C1072" s="50"/>
    </row>
    <row r="1073" spans="2:3" x14ac:dyDescent="0.25">
      <c r="B1073" s="52"/>
      <c r="C1073" s="50"/>
    </row>
    <row r="1074" spans="2:3" x14ac:dyDescent="0.25">
      <c r="B1074" s="52"/>
      <c r="C1074" s="50"/>
    </row>
    <row r="1075" spans="2:3" x14ac:dyDescent="0.25">
      <c r="B1075" s="52"/>
      <c r="C1075" s="50"/>
    </row>
    <row r="1076" spans="2:3" x14ac:dyDescent="0.25">
      <c r="B1076" s="52"/>
      <c r="C1076" s="50"/>
    </row>
    <row r="1077" spans="2:3" x14ac:dyDescent="0.25">
      <c r="B1077" s="52"/>
      <c r="C1077" s="50"/>
    </row>
    <row r="1078" spans="2:3" x14ac:dyDescent="0.25">
      <c r="B1078" s="52"/>
      <c r="C1078" s="50"/>
    </row>
    <row r="1079" spans="2:3" x14ac:dyDescent="0.25">
      <c r="B1079" s="52"/>
      <c r="C1079" s="50"/>
    </row>
    <row r="1080" spans="2:3" x14ac:dyDescent="0.25">
      <c r="B1080" s="52"/>
      <c r="C1080" s="50"/>
    </row>
    <row r="1081" spans="2:3" x14ac:dyDescent="0.25">
      <c r="B1081" s="52"/>
      <c r="C1081" s="50"/>
    </row>
    <row r="1082" spans="2:3" x14ac:dyDescent="0.25">
      <c r="B1082" s="52"/>
      <c r="C1082" s="50"/>
    </row>
    <row r="1083" spans="2:3" x14ac:dyDescent="0.25">
      <c r="B1083" s="52"/>
      <c r="C1083" s="50"/>
    </row>
    <row r="1084" spans="2:3" x14ac:dyDescent="0.25">
      <c r="B1084" s="52"/>
      <c r="C1084" s="50"/>
    </row>
    <row r="1085" spans="2:3" x14ac:dyDescent="0.25">
      <c r="B1085" s="52"/>
      <c r="C1085" s="50"/>
    </row>
    <row r="1086" spans="2:3" x14ac:dyDescent="0.25">
      <c r="B1086" s="52"/>
      <c r="C1086" s="50"/>
    </row>
    <row r="1087" spans="2:3" x14ac:dyDescent="0.25">
      <c r="B1087" s="52"/>
      <c r="C1087" s="50"/>
    </row>
    <row r="1088" spans="2:3" x14ac:dyDescent="0.25">
      <c r="B1088" s="52"/>
      <c r="C1088" s="50"/>
    </row>
    <row r="1089" spans="2:3" x14ac:dyDescent="0.25">
      <c r="B1089" s="52"/>
      <c r="C1089" s="50"/>
    </row>
    <row r="1090" spans="2:3" x14ac:dyDescent="0.25">
      <c r="B1090" s="52"/>
      <c r="C1090" s="50"/>
    </row>
    <row r="1091" spans="2:3" x14ac:dyDescent="0.25">
      <c r="B1091" s="52"/>
      <c r="C1091" s="50"/>
    </row>
    <row r="1092" spans="2:3" x14ac:dyDescent="0.25">
      <c r="B1092" s="52"/>
      <c r="C1092" s="50"/>
    </row>
    <row r="1093" spans="2:3" x14ac:dyDescent="0.25">
      <c r="B1093" s="52"/>
      <c r="C1093" s="50"/>
    </row>
    <row r="1094" spans="2:3" x14ac:dyDescent="0.25">
      <c r="B1094" s="52"/>
      <c r="C1094" s="50"/>
    </row>
    <row r="1095" spans="2:3" x14ac:dyDescent="0.25">
      <c r="B1095" s="52"/>
      <c r="C1095" s="50"/>
    </row>
    <row r="1096" spans="2:3" x14ac:dyDescent="0.25">
      <c r="B1096" s="52"/>
      <c r="C1096" s="50"/>
    </row>
    <row r="1097" spans="2:3" x14ac:dyDescent="0.25">
      <c r="B1097" s="52"/>
      <c r="C1097" s="50"/>
    </row>
    <row r="1098" spans="2:3" x14ac:dyDescent="0.25">
      <c r="B1098" s="52"/>
      <c r="C1098" s="50"/>
    </row>
    <row r="1099" spans="2:3" x14ac:dyDescent="0.25">
      <c r="B1099" s="52"/>
      <c r="C1099" s="50"/>
    </row>
    <row r="1100" spans="2:3" x14ac:dyDescent="0.25">
      <c r="B1100" s="52"/>
      <c r="C1100" s="50"/>
    </row>
    <row r="1101" spans="2:3" x14ac:dyDescent="0.25">
      <c r="B1101" s="52"/>
      <c r="C1101" s="50"/>
    </row>
    <row r="1102" spans="2:3" x14ac:dyDescent="0.25">
      <c r="B1102" s="52"/>
      <c r="C1102" s="50"/>
    </row>
    <row r="1103" spans="2:3" x14ac:dyDescent="0.25">
      <c r="B1103" s="52"/>
      <c r="C1103" s="50"/>
    </row>
    <row r="1104" spans="2:3" x14ac:dyDescent="0.25">
      <c r="B1104" s="52"/>
      <c r="C1104" s="50"/>
    </row>
    <row r="1105" spans="2:3" x14ac:dyDescent="0.25">
      <c r="B1105" s="52"/>
      <c r="C1105" s="50"/>
    </row>
    <row r="1106" spans="2:3" x14ac:dyDescent="0.25">
      <c r="B1106" s="52"/>
      <c r="C1106" s="50"/>
    </row>
    <row r="1107" spans="2:3" x14ac:dyDescent="0.25">
      <c r="B1107" s="52"/>
      <c r="C1107" s="50"/>
    </row>
    <row r="1108" spans="2:3" x14ac:dyDescent="0.25">
      <c r="B1108" s="52"/>
      <c r="C1108" s="50"/>
    </row>
    <row r="1109" spans="2:3" x14ac:dyDescent="0.25">
      <c r="B1109" s="52"/>
      <c r="C1109" s="50"/>
    </row>
    <row r="1110" spans="2:3" x14ac:dyDescent="0.25">
      <c r="B1110" s="52"/>
      <c r="C1110" s="50"/>
    </row>
    <row r="1111" spans="2:3" x14ac:dyDescent="0.25">
      <c r="B1111" s="52"/>
      <c r="C1111" s="50"/>
    </row>
    <row r="1112" spans="2:3" x14ac:dyDescent="0.25">
      <c r="B1112" s="52"/>
      <c r="C1112" s="50"/>
    </row>
    <row r="1113" spans="2:3" x14ac:dyDescent="0.25">
      <c r="B1113" s="52"/>
      <c r="C1113" s="50"/>
    </row>
    <row r="1114" spans="2:3" x14ac:dyDescent="0.25">
      <c r="B1114" s="52"/>
      <c r="C1114" s="50"/>
    </row>
    <row r="1115" spans="2:3" x14ac:dyDescent="0.25">
      <c r="B1115" s="52"/>
      <c r="C1115" s="50"/>
    </row>
    <row r="1116" spans="2:3" x14ac:dyDescent="0.25">
      <c r="B1116" s="52"/>
      <c r="C1116" s="50"/>
    </row>
    <row r="1117" spans="2:3" x14ac:dyDescent="0.25">
      <c r="B1117" s="52"/>
      <c r="C1117" s="50"/>
    </row>
    <row r="1118" spans="2:3" x14ac:dyDescent="0.25">
      <c r="B1118" s="52"/>
      <c r="C1118" s="50"/>
    </row>
    <row r="1119" spans="2:3" x14ac:dyDescent="0.25">
      <c r="B1119" s="52"/>
      <c r="C1119" s="50"/>
    </row>
    <row r="1120" spans="2:3" x14ac:dyDescent="0.25">
      <c r="B1120" s="52"/>
      <c r="C1120" s="50"/>
    </row>
    <row r="1121" spans="2:3" x14ac:dyDescent="0.25">
      <c r="B1121" s="52"/>
      <c r="C1121" s="50"/>
    </row>
    <row r="1122" spans="2:3" x14ac:dyDescent="0.25">
      <c r="B1122" s="52"/>
      <c r="C1122" s="50"/>
    </row>
    <row r="1123" spans="2:3" x14ac:dyDescent="0.25">
      <c r="B1123" s="52"/>
      <c r="C1123" s="50"/>
    </row>
    <row r="1124" spans="2:3" x14ac:dyDescent="0.25">
      <c r="B1124" s="52"/>
      <c r="C1124" s="50"/>
    </row>
    <row r="1125" spans="2:3" x14ac:dyDescent="0.25">
      <c r="B1125" s="52"/>
      <c r="C1125" s="50"/>
    </row>
    <row r="1126" spans="2:3" x14ac:dyDescent="0.25">
      <c r="B1126" s="52"/>
      <c r="C1126" s="50"/>
    </row>
    <row r="1127" spans="2:3" x14ac:dyDescent="0.25">
      <c r="B1127" s="52"/>
      <c r="C1127" s="50"/>
    </row>
    <row r="1128" spans="2:3" x14ac:dyDescent="0.25">
      <c r="B1128" s="52"/>
      <c r="C1128" s="50"/>
    </row>
    <row r="1129" spans="2:3" x14ac:dyDescent="0.25">
      <c r="B1129" s="52"/>
      <c r="C1129" s="50"/>
    </row>
    <row r="1130" spans="2:3" x14ac:dyDescent="0.25">
      <c r="B1130" s="52"/>
      <c r="C1130" s="50"/>
    </row>
    <row r="1131" spans="2:3" x14ac:dyDescent="0.25">
      <c r="B1131" s="52"/>
      <c r="C1131" s="50"/>
    </row>
    <row r="1132" spans="2:3" x14ac:dyDescent="0.25">
      <c r="B1132" s="52"/>
      <c r="C1132" s="50"/>
    </row>
    <row r="1133" spans="2:3" x14ac:dyDescent="0.25">
      <c r="B1133" s="52"/>
      <c r="C1133" s="50"/>
    </row>
    <row r="1134" spans="2:3" x14ac:dyDescent="0.25">
      <c r="B1134" s="52"/>
      <c r="C1134" s="50"/>
    </row>
    <row r="1135" spans="2:3" x14ac:dyDescent="0.25">
      <c r="B1135" s="52"/>
      <c r="C1135" s="50"/>
    </row>
    <row r="1136" spans="2:3" x14ac:dyDescent="0.25">
      <c r="B1136" s="52"/>
      <c r="C1136" s="50"/>
    </row>
    <row r="1137" spans="2:3" x14ac:dyDescent="0.25">
      <c r="B1137" s="52"/>
      <c r="C1137" s="50"/>
    </row>
    <row r="1138" spans="2:3" x14ac:dyDescent="0.25">
      <c r="B1138" s="52"/>
      <c r="C1138" s="50"/>
    </row>
    <row r="1139" spans="2:3" x14ac:dyDescent="0.25">
      <c r="B1139" s="52"/>
      <c r="C1139" s="50"/>
    </row>
    <row r="1140" spans="2:3" x14ac:dyDescent="0.25">
      <c r="B1140" s="52"/>
      <c r="C1140" s="50"/>
    </row>
    <row r="1141" spans="2:3" x14ac:dyDescent="0.25">
      <c r="B1141" s="52"/>
      <c r="C1141" s="50"/>
    </row>
    <row r="1142" spans="2:3" x14ac:dyDescent="0.25">
      <c r="B1142" s="52"/>
      <c r="C1142" s="50"/>
    </row>
    <row r="1143" spans="2:3" x14ac:dyDescent="0.25">
      <c r="B1143" s="52"/>
      <c r="C1143" s="50"/>
    </row>
    <row r="1144" spans="2:3" x14ac:dyDescent="0.25">
      <c r="B1144" s="52"/>
      <c r="C1144" s="50"/>
    </row>
    <row r="1145" spans="2:3" x14ac:dyDescent="0.25">
      <c r="B1145" s="52"/>
      <c r="C1145" s="50"/>
    </row>
    <row r="1146" spans="2:3" x14ac:dyDescent="0.25">
      <c r="B1146" s="52"/>
      <c r="C1146" s="50"/>
    </row>
    <row r="1147" spans="2:3" x14ac:dyDescent="0.25">
      <c r="B1147" s="52"/>
      <c r="C1147" s="50"/>
    </row>
    <row r="1148" spans="2:3" x14ac:dyDescent="0.25">
      <c r="B1148" s="52"/>
      <c r="C1148" s="50"/>
    </row>
    <row r="1149" spans="2:3" x14ac:dyDescent="0.25">
      <c r="B1149" s="52"/>
      <c r="C1149" s="50"/>
    </row>
    <row r="1150" spans="2:3" x14ac:dyDescent="0.25">
      <c r="B1150" s="52"/>
      <c r="C1150" s="50"/>
    </row>
    <row r="1151" spans="2:3" x14ac:dyDescent="0.25">
      <c r="B1151" s="52"/>
      <c r="C1151" s="50"/>
    </row>
    <row r="1152" spans="2:3" x14ac:dyDescent="0.25">
      <c r="B1152" s="52"/>
      <c r="C1152" s="50"/>
    </row>
    <row r="1153" spans="2:3" x14ac:dyDescent="0.25">
      <c r="B1153" s="52"/>
      <c r="C1153" s="50"/>
    </row>
    <row r="1154" spans="2:3" x14ac:dyDescent="0.25">
      <c r="B1154" s="52"/>
      <c r="C1154" s="50"/>
    </row>
    <row r="1155" spans="2:3" x14ac:dyDescent="0.25">
      <c r="B1155" s="52"/>
      <c r="C1155" s="50"/>
    </row>
    <row r="1156" spans="2:3" x14ac:dyDescent="0.25">
      <c r="B1156" s="52"/>
      <c r="C1156" s="50"/>
    </row>
    <row r="1157" spans="2:3" x14ac:dyDescent="0.25">
      <c r="B1157" s="52"/>
      <c r="C1157" s="50"/>
    </row>
    <row r="1158" spans="2:3" x14ac:dyDescent="0.25">
      <c r="B1158" s="52"/>
      <c r="C1158" s="50"/>
    </row>
    <row r="1159" spans="2:3" x14ac:dyDescent="0.25">
      <c r="B1159" s="52"/>
      <c r="C1159" s="50"/>
    </row>
    <row r="1160" spans="2:3" x14ac:dyDescent="0.25">
      <c r="B1160" s="52"/>
      <c r="C1160" s="50"/>
    </row>
    <row r="1161" spans="2:3" x14ac:dyDescent="0.25">
      <c r="B1161" s="52"/>
      <c r="C1161" s="50"/>
    </row>
    <row r="1162" spans="2:3" x14ac:dyDescent="0.25">
      <c r="B1162" s="52"/>
      <c r="C1162" s="50"/>
    </row>
    <row r="1163" spans="2:3" x14ac:dyDescent="0.25">
      <c r="B1163" s="52"/>
      <c r="C1163" s="50"/>
    </row>
    <row r="1164" spans="2:3" x14ac:dyDescent="0.25">
      <c r="B1164" s="52"/>
      <c r="C1164" s="50"/>
    </row>
    <row r="1165" spans="2:3" x14ac:dyDescent="0.25">
      <c r="B1165" s="52"/>
      <c r="C1165" s="50"/>
    </row>
    <row r="1166" spans="2:3" x14ac:dyDescent="0.25">
      <c r="B1166" s="52"/>
      <c r="C1166" s="50"/>
    </row>
    <row r="1167" spans="2:3" x14ac:dyDescent="0.25">
      <c r="B1167" s="52"/>
      <c r="C1167" s="50"/>
    </row>
    <row r="1168" spans="2:3" x14ac:dyDescent="0.25">
      <c r="B1168" s="52"/>
      <c r="C1168" s="50"/>
    </row>
    <row r="1169" spans="2:3" x14ac:dyDescent="0.25">
      <c r="B1169" s="52"/>
      <c r="C1169" s="50"/>
    </row>
    <row r="1170" spans="2:3" x14ac:dyDescent="0.25">
      <c r="B1170" s="52"/>
      <c r="C1170" s="50"/>
    </row>
    <row r="1171" spans="2:3" x14ac:dyDescent="0.25">
      <c r="B1171" s="52"/>
      <c r="C1171" s="50"/>
    </row>
    <row r="1172" spans="2:3" x14ac:dyDescent="0.25">
      <c r="B1172" s="52"/>
      <c r="C1172" s="50"/>
    </row>
    <row r="1173" spans="2:3" x14ac:dyDescent="0.25">
      <c r="B1173" s="52"/>
      <c r="C1173" s="50"/>
    </row>
    <row r="1174" spans="2:3" x14ac:dyDescent="0.25">
      <c r="B1174" s="52"/>
      <c r="C1174" s="50"/>
    </row>
    <row r="1175" spans="2:3" x14ac:dyDescent="0.25">
      <c r="B1175" s="52"/>
      <c r="C1175" s="50"/>
    </row>
    <row r="1176" spans="2:3" x14ac:dyDescent="0.25">
      <c r="B1176" s="52"/>
      <c r="C1176" s="50"/>
    </row>
    <row r="1177" spans="2:3" x14ac:dyDescent="0.25">
      <c r="B1177" s="52"/>
      <c r="C1177" s="50"/>
    </row>
    <row r="1178" spans="2:3" x14ac:dyDescent="0.25">
      <c r="B1178" s="52"/>
      <c r="C1178" s="50"/>
    </row>
    <row r="1179" spans="2:3" x14ac:dyDescent="0.25">
      <c r="B1179" s="52"/>
      <c r="C1179" s="50"/>
    </row>
    <row r="1180" spans="2:3" x14ac:dyDescent="0.25">
      <c r="B1180" s="52"/>
      <c r="C1180" s="50"/>
    </row>
    <row r="1181" spans="2:3" x14ac:dyDescent="0.25">
      <c r="B1181" s="52"/>
      <c r="C1181" s="50"/>
    </row>
    <row r="1182" spans="2:3" x14ac:dyDescent="0.25">
      <c r="B1182" s="52"/>
      <c r="C1182" s="50"/>
    </row>
    <row r="1183" spans="2:3" x14ac:dyDescent="0.25">
      <c r="B1183" s="52"/>
      <c r="C1183" s="50"/>
    </row>
    <row r="1184" spans="2:3" x14ac:dyDescent="0.25">
      <c r="B1184" s="52"/>
      <c r="C1184" s="50"/>
    </row>
    <row r="1185" spans="2:3" x14ac:dyDescent="0.25">
      <c r="B1185" s="52"/>
      <c r="C1185" s="50"/>
    </row>
    <row r="1186" spans="2:3" x14ac:dyDescent="0.25">
      <c r="B1186" s="52"/>
      <c r="C1186" s="50"/>
    </row>
    <row r="1187" spans="2:3" x14ac:dyDescent="0.25">
      <c r="B1187" s="52"/>
      <c r="C1187" s="50"/>
    </row>
    <row r="1188" spans="2:3" x14ac:dyDescent="0.25">
      <c r="B1188" s="52"/>
      <c r="C1188" s="50"/>
    </row>
    <row r="1189" spans="2:3" x14ac:dyDescent="0.25">
      <c r="B1189" s="52"/>
      <c r="C1189" s="50"/>
    </row>
    <row r="1190" spans="2:3" x14ac:dyDescent="0.25">
      <c r="B1190" s="52"/>
      <c r="C1190" s="50"/>
    </row>
    <row r="1191" spans="2:3" x14ac:dyDescent="0.25">
      <c r="B1191" s="52"/>
      <c r="C1191" s="50"/>
    </row>
    <row r="1192" spans="2:3" x14ac:dyDescent="0.25">
      <c r="B1192" s="52"/>
      <c r="C1192" s="50"/>
    </row>
    <row r="1193" spans="2:3" x14ac:dyDescent="0.25">
      <c r="B1193" s="52"/>
      <c r="C1193" s="50"/>
    </row>
    <row r="1194" spans="2:3" x14ac:dyDescent="0.25">
      <c r="B1194" s="52"/>
      <c r="C1194" s="50"/>
    </row>
    <row r="1195" spans="2:3" x14ac:dyDescent="0.25">
      <c r="B1195" s="52"/>
      <c r="C1195" s="50"/>
    </row>
    <row r="1196" spans="2:3" x14ac:dyDescent="0.25">
      <c r="B1196" s="52"/>
      <c r="C1196" s="50"/>
    </row>
    <row r="1197" spans="2:3" x14ac:dyDescent="0.25">
      <c r="B1197" s="52"/>
      <c r="C1197" s="50"/>
    </row>
    <row r="1198" spans="2:3" x14ac:dyDescent="0.25">
      <c r="B1198" s="52"/>
      <c r="C1198" s="50"/>
    </row>
    <row r="1199" spans="2:3" x14ac:dyDescent="0.25">
      <c r="B1199" s="52"/>
      <c r="C1199" s="50"/>
    </row>
    <row r="1200" spans="2:3" x14ac:dyDescent="0.25">
      <c r="B1200" s="52"/>
      <c r="C1200" s="50"/>
    </row>
    <row r="1201" spans="2:3" x14ac:dyDescent="0.25">
      <c r="B1201" s="52"/>
      <c r="C1201" s="50"/>
    </row>
    <row r="1202" spans="2:3" x14ac:dyDescent="0.25">
      <c r="B1202" s="52"/>
      <c r="C1202" s="50"/>
    </row>
    <row r="1203" spans="2:3" x14ac:dyDescent="0.25">
      <c r="B1203" s="52"/>
      <c r="C1203" s="50"/>
    </row>
    <row r="1204" spans="2:3" x14ac:dyDescent="0.25">
      <c r="B1204" s="52"/>
      <c r="C1204" s="50"/>
    </row>
    <row r="1205" spans="2:3" x14ac:dyDescent="0.25">
      <c r="B1205" s="52"/>
      <c r="C1205" s="50"/>
    </row>
    <row r="1206" spans="2:3" x14ac:dyDescent="0.25">
      <c r="B1206" s="52"/>
      <c r="C1206" s="50"/>
    </row>
    <row r="1207" spans="2:3" x14ac:dyDescent="0.25">
      <c r="B1207" s="52"/>
      <c r="C1207" s="50"/>
    </row>
    <row r="1208" spans="2:3" x14ac:dyDescent="0.25">
      <c r="B1208" s="52"/>
      <c r="C1208" s="50"/>
    </row>
    <row r="1209" spans="2:3" x14ac:dyDescent="0.25">
      <c r="B1209" s="52"/>
      <c r="C1209" s="50"/>
    </row>
    <row r="1210" spans="2:3" x14ac:dyDescent="0.25">
      <c r="B1210" s="52"/>
      <c r="C1210" s="50"/>
    </row>
    <row r="1211" spans="2:3" x14ac:dyDescent="0.25">
      <c r="B1211" s="52"/>
      <c r="C1211" s="50"/>
    </row>
    <row r="1212" spans="2:3" x14ac:dyDescent="0.25">
      <c r="B1212" s="52"/>
      <c r="C1212" s="50"/>
    </row>
    <row r="1213" spans="2:3" x14ac:dyDescent="0.25">
      <c r="B1213" s="52"/>
      <c r="C1213" s="50"/>
    </row>
    <row r="1214" spans="2:3" x14ac:dyDescent="0.25">
      <c r="B1214" s="52"/>
      <c r="C1214" s="50"/>
    </row>
    <row r="1215" spans="2:3" x14ac:dyDescent="0.25">
      <c r="B1215" s="52"/>
      <c r="C1215" s="50"/>
    </row>
    <row r="1216" spans="2:3" x14ac:dyDescent="0.25">
      <c r="B1216" s="52"/>
      <c r="C1216" s="50"/>
    </row>
    <row r="1217" spans="2:3" x14ac:dyDescent="0.25">
      <c r="B1217" s="52"/>
      <c r="C1217" s="50"/>
    </row>
    <row r="1218" spans="2:3" x14ac:dyDescent="0.25">
      <c r="B1218" s="52"/>
      <c r="C1218" s="50"/>
    </row>
    <row r="1219" spans="2:3" x14ac:dyDescent="0.25">
      <c r="B1219" s="52"/>
      <c r="C1219" s="50"/>
    </row>
    <row r="1220" spans="2:3" x14ac:dyDescent="0.25">
      <c r="B1220" s="52"/>
      <c r="C1220" s="50"/>
    </row>
    <row r="1221" spans="2:3" x14ac:dyDescent="0.25">
      <c r="B1221" s="52"/>
      <c r="C1221" s="50"/>
    </row>
    <row r="1222" spans="2:3" x14ac:dyDescent="0.25">
      <c r="B1222" s="52"/>
      <c r="C1222" s="50"/>
    </row>
    <row r="1223" spans="2:3" x14ac:dyDescent="0.25">
      <c r="B1223" s="52"/>
      <c r="C1223" s="50"/>
    </row>
    <row r="1224" spans="2:3" x14ac:dyDescent="0.25">
      <c r="B1224" s="52"/>
      <c r="C1224" s="50"/>
    </row>
    <row r="1225" spans="2:3" x14ac:dyDescent="0.25">
      <c r="B1225" s="52"/>
      <c r="C1225" s="50"/>
    </row>
    <row r="1226" spans="2:3" x14ac:dyDescent="0.25">
      <c r="B1226" s="52"/>
      <c r="C1226" s="50"/>
    </row>
    <row r="1227" spans="2:3" x14ac:dyDescent="0.25">
      <c r="B1227" s="52"/>
      <c r="C1227" s="50"/>
    </row>
    <row r="1228" spans="2:3" x14ac:dyDescent="0.25">
      <c r="B1228" s="52"/>
      <c r="C1228" s="50"/>
    </row>
    <row r="1229" spans="2:3" x14ac:dyDescent="0.25">
      <c r="B1229" s="52"/>
      <c r="C1229" s="50"/>
    </row>
    <row r="1230" spans="2:3" x14ac:dyDescent="0.25">
      <c r="B1230" s="52"/>
      <c r="C1230" s="50"/>
    </row>
    <row r="1231" spans="2:3" x14ac:dyDescent="0.25">
      <c r="B1231" s="52"/>
      <c r="C1231" s="50"/>
    </row>
    <row r="1232" spans="2:3" x14ac:dyDescent="0.25">
      <c r="B1232" s="52"/>
      <c r="C1232" s="50"/>
    </row>
    <row r="1233" spans="2:3" x14ac:dyDescent="0.25">
      <c r="B1233" s="52"/>
      <c r="C1233" s="50"/>
    </row>
    <row r="1234" spans="2:3" x14ac:dyDescent="0.25">
      <c r="B1234" s="52"/>
      <c r="C1234" s="50"/>
    </row>
    <row r="1235" spans="2:3" x14ac:dyDescent="0.25">
      <c r="B1235" s="52"/>
      <c r="C1235" s="50"/>
    </row>
    <row r="1236" spans="2:3" x14ac:dyDescent="0.25">
      <c r="B1236" s="52"/>
      <c r="C1236" s="50"/>
    </row>
    <row r="1237" spans="2:3" x14ac:dyDescent="0.25">
      <c r="B1237" s="52"/>
      <c r="C1237" s="50"/>
    </row>
    <row r="1238" spans="2:3" x14ac:dyDescent="0.25">
      <c r="B1238" s="52"/>
      <c r="C1238" s="50"/>
    </row>
    <row r="1239" spans="2:3" x14ac:dyDescent="0.25">
      <c r="B1239" s="52"/>
      <c r="C1239" s="50"/>
    </row>
    <row r="1240" spans="2:3" x14ac:dyDescent="0.25">
      <c r="B1240" s="52"/>
      <c r="C1240" s="50"/>
    </row>
    <row r="1241" spans="2:3" x14ac:dyDescent="0.25">
      <c r="B1241" s="52"/>
      <c r="C1241" s="50"/>
    </row>
    <row r="1242" spans="2:3" x14ac:dyDescent="0.25">
      <c r="B1242" s="52"/>
      <c r="C1242" s="50"/>
    </row>
    <row r="1243" spans="2:3" x14ac:dyDescent="0.25">
      <c r="B1243" s="52"/>
      <c r="C1243" s="50"/>
    </row>
    <row r="1244" spans="2:3" x14ac:dyDescent="0.25">
      <c r="B1244" s="52"/>
      <c r="C1244" s="50"/>
    </row>
    <row r="1245" spans="2:3" x14ac:dyDescent="0.25">
      <c r="B1245" s="52"/>
      <c r="C1245" s="50"/>
    </row>
    <row r="1246" spans="2:3" x14ac:dyDescent="0.25">
      <c r="B1246" s="52"/>
      <c r="C1246" s="50"/>
    </row>
    <row r="1247" spans="2:3" x14ac:dyDescent="0.25">
      <c r="B1247" s="52"/>
      <c r="C1247" s="50"/>
    </row>
    <row r="1248" spans="2:3" x14ac:dyDescent="0.25">
      <c r="B1248" s="52"/>
      <c r="C1248" s="50"/>
    </row>
    <row r="1249" spans="2:3" x14ac:dyDescent="0.25">
      <c r="B1249" s="52"/>
      <c r="C1249" s="50"/>
    </row>
    <row r="1250" spans="2:3" x14ac:dyDescent="0.25">
      <c r="B1250" s="52"/>
      <c r="C1250" s="50"/>
    </row>
    <row r="1251" spans="2:3" x14ac:dyDescent="0.25">
      <c r="B1251" s="52"/>
      <c r="C1251" s="50"/>
    </row>
    <row r="1252" spans="2:3" x14ac:dyDescent="0.25">
      <c r="B1252" s="52"/>
      <c r="C1252" s="50"/>
    </row>
    <row r="1253" spans="2:3" x14ac:dyDescent="0.25">
      <c r="B1253" s="52"/>
      <c r="C1253" s="50"/>
    </row>
    <row r="1254" spans="2:3" x14ac:dyDescent="0.25">
      <c r="B1254" s="52"/>
      <c r="C1254" s="50"/>
    </row>
    <row r="1255" spans="2:3" x14ac:dyDescent="0.25">
      <c r="B1255" s="52"/>
      <c r="C1255" s="50"/>
    </row>
    <row r="1256" spans="2:3" x14ac:dyDescent="0.25">
      <c r="B1256" s="52"/>
      <c r="C1256" s="50"/>
    </row>
    <row r="1257" spans="2:3" x14ac:dyDescent="0.25">
      <c r="B1257" s="52"/>
      <c r="C1257" s="50"/>
    </row>
    <row r="1258" spans="2:3" x14ac:dyDescent="0.25">
      <c r="B1258" s="52"/>
      <c r="C1258" s="50"/>
    </row>
    <row r="1259" spans="2:3" x14ac:dyDescent="0.25">
      <c r="B1259" s="52"/>
      <c r="C1259" s="50"/>
    </row>
    <row r="1260" spans="2:3" x14ac:dyDescent="0.25">
      <c r="B1260" s="52"/>
      <c r="C1260" s="50"/>
    </row>
    <row r="1261" spans="2:3" x14ac:dyDescent="0.25">
      <c r="B1261" s="52"/>
      <c r="C1261" s="50"/>
    </row>
    <row r="1262" spans="2:3" x14ac:dyDescent="0.25">
      <c r="B1262" s="52"/>
      <c r="C1262" s="50"/>
    </row>
    <row r="1263" spans="2:3" x14ac:dyDescent="0.25">
      <c r="B1263" s="52"/>
      <c r="C1263" s="50"/>
    </row>
    <row r="1264" spans="2:3" x14ac:dyDescent="0.25">
      <c r="B1264" s="52"/>
      <c r="C1264" s="50"/>
    </row>
    <row r="1265" spans="2:3" x14ac:dyDescent="0.25">
      <c r="B1265" s="52"/>
      <c r="C1265" s="50"/>
    </row>
    <row r="1266" spans="2:3" x14ac:dyDescent="0.25">
      <c r="B1266" s="52"/>
      <c r="C1266" s="50"/>
    </row>
    <row r="1267" spans="2:3" x14ac:dyDescent="0.25">
      <c r="B1267" s="52"/>
      <c r="C1267" s="50"/>
    </row>
    <row r="1268" spans="2:3" x14ac:dyDescent="0.25">
      <c r="B1268" s="52"/>
      <c r="C1268" s="50"/>
    </row>
    <row r="1269" spans="2:3" x14ac:dyDescent="0.25">
      <c r="B1269" s="52"/>
      <c r="C1269" s="50"/>
    </row>
    <row r="1270" spans="2:3" x14ac:dyDescent="0.25">
      <c r="B1270" s="52"/>
      <c r="C1270" s="50"/>
    </row>
    <row r="1271" spans="2:3" x14ac:dyDescent="0.25">
      <c r="B1271" s="52"/>
      <c r="C1271" s="50"/>
    </row>
    <row r="1272" spans="2:3" x14ac:dyDescent="0.25">
      <c r="B1272" s="52"/>
      <c r="C1272" s="50"/>
    </row>
    <row r="1273" spans="2:3" x14ac:dyDescent="0.25">
      <c r="B1273" s="52"/>
      <c r="C1273" s="50"/>
    </row>
    <row r="1274" spans="2:3" x14ac:dyDescent="0.25">
      <c r="B1274" s="52"/>
      <c r="C1274" s="50"/>
    </row>
    <row r="1275" spans="2:3" x14ac:dyDescent="0.25">
      <c r="B1275" s="52"/>
      <c r="C1275" s="50"/>
    </row>
    <row r="1276" spans="2:3" x14ac:dyDescent="0.25">
      <c r="B1276" s="52"/>
      <c r="C1276" s="50"/>
    </row>
    <row r="1277" spans="2:3" x14ac:dyDescent="0.25">
      <c r="B1277" s="52"/>
      <c r="C1277" s="50"/>
    </row>
    <row r="1278" spans="2:3" x14ac:dyDescent="0.25">
      <c r="B1278" s="52"/>
      <c r="C1278" s="50"/>
    </row>
    <row r="1279" spans="2:3" x14ac:dyDescent="0.25">
      <c r="B1279" s="52"/>
      <c r="C1279" s="50"/>
    </row>
    <row r="1280" spans="2:3" x14ac:dyDescent="0.25">
      <c r="B1280" s="52"/>
      <c r="C1280" s="50"/>
    </row>
    <row r="1281" spans="2:3" x14ac:dyDescent="0.25">
      <c r="B1281" s="52"/>
      <c r="C1281" s="50"/>
    </row>
    <row r="1282" spans="2:3" x14ac:dyDescent="0.25">
      <c r="B1282" s="52"/>
      <c r="C1282" s="50"/>
    </row>
    <row r="1283" spans="2:3" x14ac:dyDescent="0.25">
      <c r="B1283" s="52"/>
      <c r="C1283" s="50"/>
    </row>
    <row r="1284" spans="2:3" x14ac:dyDescent="0.25">
      <c r="B1284" s="52"/>
      <c r="C1284" s="50"/>
    </row>
    <row r="1285" spans="2:3" x14ac:dyDescent="0.25">
      <c r="B1285" s="52"/>
      <c r="C1285" s="50"/>
    </row>
    <row r="1286" spans="2:3" x14ac:dyDescent="0.25">
      <c r="B1286" s="52"/>
      <c r="C1286" s="50"/>
    </row>
    <row r="1287" spans="2:3" x14ac:dyDescent="0.25">
      <c r="B1287" s="52"/>
      <c r="C1287" s="50"/>
    </row>
    <row r="1288" spans="2:3" x14ac:dyDescent="0.25">
      <c r="B1288" s="52"/>
      <c r="C1288" s="50"/>
    </row>
    <row r="1289" spans="2:3" x14ac:dyDescent="0.25">
      <c r="B1289" s="52"/>
      <c r="C1289" s="50"/>
    </row>
    <row r="1290" spans="2:3" x14ac:dyDescent="0.25">
      <c r="B1290" s="52"/>
      <c r="C1290" s="50"/>
    </row>
    <row r="1291" spans="2:3" x14ac:dyDescent="0.25">
      <c r="B1291" s="52"/>
      <c r="C1291" s="50"/>
    </row>
    <row r="1292" spans="2:3" x14ac:dyDescent="0.25">
      <c r="B1292" s="52"/>
      <c r="C1292" s="50"/>
    </row>
    <row r="1293" spans="2:3" x14ac:dyDescent="0.25">
      <c r="B1293" s="52"/>
      <c r="C1293" s="50"/>
    </row>
    <row r="1294" spans="2:3" x14ac:dyDescent="0.25">
      <c r="B1294" s="52"/>
      <c r="C1294" s="50"/>
    </row>
    <row r="1295" spans="2:3" x14ac:dyDescent="0.25">
      <c r="B1295" s="52"/>
      <c r="C1295" s="50"/>
    </row>
    <row r="1296" spans="2:3" x14ac:dyDescent="0.25">
      <c r="B1296" s="52"/>
      <c r="C1296" s="50"/>
    </row>
    <row r="1297" spans="2:3" x14ac:dyDescent="0.25">
      <c r="B1297" s="52"/>
      <c r="C1297" s="50"/>
    </row>
    <row r="1298" spans="2:3" x14ac:dyDescent="0.25">
      <c r="B1298" s="52"/>
      <c r="C1298" s="50"/>
    </row>
    <row r="1299" spans="2:3" x14ac:dyDescent="0.25">
      <c r="B1299" s="52"/>
      <c r="C1299" s="50"/>
    </row>
    <row r="1300" spans="2:3" x14ac:dyDescent="0.25">
      <c r="B1300" s="52"/>
      <c r="C1300" s="50"/>
    </row>
    <row r="1301" spans="2:3" x14ac:dyDescent="0.25">
      <c r="B1301" s="52"/>
      <c r="C1301" s="50"/>
    </row>
    <row r="1302" spans="2:3" x14ac:dyDescent="0.25">
      <c r="B1302" s="52"/>
      <c r="C1302" s="50"/>
    </row>
    <row r="1303" spans="2:3" x14ac:dyDescent="0.25">
      <c r="B1303" s="52"/>
      <c r="C1303" s="50"/>
    </row>
    <row r="1304" spans="2:3" x14ac:dyDescent="0.25">
      <c r="B1304" s="52"/>
      <c r="C1304" s="50"/>
    </row>
    <row r="1305" spans="2:3" x14ac:dyDescent="0.25">
      <c r="B1305" s="52"/>
      <c r="C1305" s="50"/>
    </row>
    <row r="1306" spans="2:3" x14ac:dyDescent="0.25">
      <c r="B1306" s="52"/>
      <c r="C1306" s="50"/>
    </row>
    <row r="1307" spans="2:3" x14ac:dyDescent="0.25">
      <c r="B1307" s="52"/>
      <c r="C1307" s="50"/>
    </row>
    <row r="1308" spans="2:3" x14ac:dyDescent="0.25">
      <c r="B1308" s="52"/>
      <c r="C1308" s="50"/>
    </row>
    <row r="1309" spans="2:3" x14ac:dyDescent="0.25">
      <c r="B1309" s="52"/>
      <c r="C1309" s="50"/>
    </row>
    <row r="1310" spans="2:3" x14ac:dyDescent="0.25">
      <c r="B1310" s="52"/>
      <c r="C1310" s="50"/>
    </row>
    <row r="1311" spans="2:3" x14ac:dyDescent="0.25">
      <c r="B1311" s="52"/>
      <c r="C1311" s="50"/>
    </row>
    <row r="1312" spans="2:3" x14ac:dyDescent="0.25">
      <c r="B1312" s="52"/>
      <c r="C1312" s="50"/>
    </row>
    <row r="1313" spans="2:3" x14ac:dyDescent="0.25">
      <c r="B1313" s="52"/>
      <c r="C1313" s="50"/>
    </row>
    <row r="1314" spans="2:3" x14ac:dyDescent="0.25">
      <c r="B1314" s="52"/>
      <c r="C1314" s="50"/>
    </row>
    <row r="1315" spans="2:3" x14ac:dyDescent="0.25">
      <c r="B1315" s="52"/>
      <c r="C1315" s="50"/>
    </row>
    <row r="1316" spans="2:3" x14ac:dyDescent="0.25">
      <c r="B1316" s="52"/>
      <c r="C1316" s="50"/>
    </row>
    <row r="1317" spans="2:3" x14ac:dyDescent="0.25">
      <c r="B1317" s="52"/>
      <c r="C1317" s="50"/>
    </row>
    <row r="1318" spans="2:3" x14ac:dyDescent="0.25">
      <c r="B1318" s="52"/>
      <c r="C1318" s="50"/>
    </row>
    <row r="1319" spans="2:3" x14ac:dyDescent="0.25">
      <c r="B1319" s="52"/>
      <c r="C1319" s="50"/>
    </row>
    <row r="1320" spans="2:3" x14ac:dyDescent="0.25">
      <c r="B1320" s="52"/>
      <c r="C1320" s="50"/>
    </row>
    <row r="1321" spans="2:3" x14ac:dyDescent="0.25">
      <c r="B1321" s="52"/>
      <c r="C1321" s="50"/>
    </row>
    <row r="1322" spans="2:3" x14ac:dyDescent="0.25">
      <c r="B1322" s="52"/>
      <c r="C1322" s="50"/>
    </row>
    <row r="1323" spans="2:3" x14ac:dyDescent="0.25">
      <c r="B1323" s="52"/>
      <c r="C1323" s="50"/>
    </row>
    <row r="1324" spans="2:3" x14ac:dyDescent="0.25">
      <c r="B1324" s="52"/>
      <c r="C1324" s="50"/>
    </row>
    <row r="1325" spans="2:3" x14ac:dyDescent="0.25">
      <c r="B1325" s="52"/>
      <c r="C1325" s="50"/>
    </row>
    <row r="1326" spans="2:3" x14ac:dyDescent="0.25">
      <c r="B1326" s="52"/>
      <c r="C1326" s="50"/>
    </row>
    <row r="1327" spans="2:3" x14ac:dyDescent="0.25">
      <c r="B1327" s="52"/>
      <c r="C1327" s="50"/>
    </row>
    <row r="1328" spans="2:3" x14ac:dyDescent="0.25">
      <c r="B1328" s="52"/>
      <c r="C1328" s="50"/>
    </row>
    <row r="1329" spans="2:3" x14ac:dyDescent="0.25">
      <c r="B1329" s="52"/>
      <c r="C1329" s="50"/>
    </row>
    <row r="1330" spans="2:3" x14ac:dyDescent="0.25">
      <c r="B1330" s="52"/>
      <c r="C1330" s="50"/>
    </row>
    <row r="1331" spans="2:3" x14ac:dyDescent="0.25">
      <c r="B1331" s="52"/>
      <c r="C1331" s="50"/>
    </row>
    <row r="1332" spans="2:3" x14ac:dyDescent="0.25">
      <c r="B1332" s="52"/>
      <c r="C1332" s="50"/>
    </row>
    <row r="1333" spans="2:3" x14ac:dyDescent="0.25">
      <c r="B1333" s="52"/>
      <c r="C1333" s="50"/>
    </row>
    <row r="1334" spans="2:3" x14ac:dyDescent="0.25">
      <c r="B1334" s="52"/>
      <c r="C1334" s="50"/>
    </row>
    <row r="1335" spans="2:3" x14ac:dyDescent="0.25">
      <c r="B1335" s="52"/>
      <c r="C1335" s="50"/>
    </row>
    <row r="1336" spans="2:3" x14ac:dyDescent="0.25">
      <c r="B1336" s="52"/>
      <c r="C1336" s="50"/>
    </row>
    <row r="1337" spans="2:3" x14ac:dyDescent="0.25">
      <c r="B1337" s="52"/>
      <c r="C1337" s="50"/>
    </row>
    <row r="1338" spans="2:3" x14ac:dyDescent="0.25">
      <c r="B1338" s="52"/>
      <c r="C1338" s="50"/>
    </row>
    <row r="1339" spans="2:3" x14ac:dyDescent="0.25">
      <c r="B1339" s="52"/>
      <c r="C1339" s="50"/>
    </row>
    <row r="1340" spans="2:3" x14ac:dyDescent="0.25">
      <c r="B1340" s="52"/>
      <c r="C1340" s="50"/>
    </row>
    <row r="1341" spans="2:3" x14ac:dyDescent="0.25">
      <c r="B1341" s="52"/>
      <c r="C1341" s="50"/>
    </row>
    <row r="1342" spans="2:3" x14ac:dyDescent="0.25">
      <c r="B1342" s="52"/>
      <c r="C1342" s="50"/>
    </row>
    <row r="1343" spans="2:3" x14ac:dyDescent="0.25">
      <c r="B1343" s="52"/>
      <c r="C1343" s="50"/>
    </row>
    <row r="1344" spans="2:3" x14ac:dyDescent="0.25">
      <c r="B1344" s="52"/>
      <c r="C1344" s="50"/>
    </row>
    <row r="1345" spans="2:3" x14ac:dyDescent="0.25">
      <c r="B1345" s="52"/>
      <c r="C1345" s="50"/>
    </row>
    <row r="1346" spans="2:3" x14ac:dyDescent="0.25">
      <c r="B1346" s="52"/>
      <c r="C1346" s="50"/>
    </row>
    <row r="1347" spans="2:3" x14ac:dyDescent="0.25">
      <c r="B1347" s="52"/>
      <c r="C1347" s="50"/>
    </row>
    <row r="1348" spans="2:3" x14ac:dyDescent="0.25">
      <c r="B1348" s="52"/>
      <c r="C1348" s="50"/>
    </row>
    <row r="1349" spans="2:3" x14ac:dyDescent="0.25">
      <c r="B1349" s="52"/>
      <c r="C1349" s="50"/>
    </row>
    <row r="1350" spans="2:3" x14ac:dyDescent="0.25">
      <c r="B1350" s="52"/>
      <c r="C1350" s="50"/>
    </row>
    <row r="1351" spans="2:3" x14ac:dyDescent="0.25">
      <c r="B1351" s="52"/>
      <c r="C1351" s="50"/>
    </row>
    <row r="1352" spans="2:3" x14ac:dyDescent="0.25">
      <c r="B1352" s="52"/>
      <c r="C1352" s="50"/>
    </row>
    <row r="1353" spans="2:3" x14ac:dyDescent="0.25">
      <c r="B1353" s="52"/>
      <c r="C1353" s="50"/>
    </row>
    <row r="1354" spans="2:3" x14ac:dyDescent="0.25">
      <c r="B1354" s="52"/>
      <c r="C1354" s="50"/>
    </row>
    <row r="1355" spans="2:3" x14ac:dyDescent="0.25">
      <c r="B1355" s="52"/>
      <c r="C1355" s="50"/>
    </row>
    <row r="1356" spans="2:3" x14ac:dyDescent="0.25">
      <c r="B1356" s="52"/>
      <c r="C1356" s="50"/>
    </row>
    <row r="1357" spans="2:3" x14ac:dyDescent="0.25">
      <c r="B1357" s="52"/>
      <c r="C1357" s="50"/>
    </row>
    <row r="1358" spans="2:3" x14ac:dyDescent="0.25">
      <c r="B1358" s="52"/>
      <c r="C1358" s="50"/>
    </row>
    <row r="1359" spans="2:3" x14ac:dyDescent="0.25">
      <c r="B1359" s="52"/>
      <c r="C1359" s="50"/>
    </row>
    <row r="1360" spans="2:3" x14ac:dyDescent="0.25">
      <c r="B1360" s="52"/>
      <c r="C1360" s="50"/>
    </row>
    <row r="1361" spans="2:3" x14ac:dyDescent="0.25">
      <c r="B1361" s="52"/>
      <c r="C1361" s="50"/>
    </row>
    <row r="1362" spans="2:3" x14ac:dyDescent="0.25">
      <c r="B1362" s="52"/>
      <c r="C1362" s="50"/>
    </row>
    <row r="1363" spans="2:3" x14ac:dyDescent="0.25">
      <c r="B1363" s="52"/>
      <c r="C1363" s="50"/>
    </row>
    <row r="1364" spans="2:3" x14ac:dyDescent="0.25">
      <c r="B1364" s="52"/>
      <c r="C1364" s="50"/>
    </row>
    <row r="1365" spans="2:3" x14ac:dyDescent="0.25">
      <c r="B1365" s="52"/>
      <c r="C1365" s="50"/>
    </row>
    <row r="1366" spans="2:3" x14ac:dyDescent="0.25">
      <c r="B1366" s="52"/>
      <c r="C1366" s="50"/>
    </row>
    <row r="1367" spans="2:3" x14ac:dyDescent="0.25">
      <c r="B1367" s="52"/>
      <c r="C1367" s="50"/>
    </row>
    <row r="1368" spans="2:3" x14ac:dyDescent="0.25">
      <c r="B1368" s="52"/>
      <c r="C1368" s="50"/>
    </row>
    <row r="1369" spans="2:3" x14ac:dyDescent="0.25">
      <c r="B1369" s="52"/>
      <c r="C1369" s="50"/>
    </row>
    <row r="1370" spans="2:3" x14ac:dyDescent="0.25">
      <c r="B1370" s="52"/>
      <c r="C1370" s="50"/>
    </row>
    <row r="1371" spans="2:3" x14ac:dyDescent="0.25">
      <c r="B1371" s="52"/>
      <c r="C1371" s="50"/>
    </row>
    <row r="1372" spans="2:3" x14ac:dyDescent="0.25">
      <c r="B1372" s="52"/>
      <c r="C1372" s="50"/>
    </row>
    <row r="1373" spans="2:3" x14ac:dyDescent="0.25">
      <c r="B1373" s="52"/>
      <c r="C1373" s="50"/>
    </row>
    <row r="1374" spans="2:3" x14ac:dyDescent="0.25">
      <c r="B1374" s="52"/>
      <c r="C1374" s="50"/>
    </row>
    <row r="1375" spans="2:3" x14ac:dyDescent="0.25">
      <c r="B1375" s="52"/>
      <c r="C1375" s="50"/>
    </row>
    <row r="1376" spans="2:3" x14ac:dyDescent="0.25">
      <c r="B1376" s="52"/>
      <c r="C1376" s="50"/>
    </row>
    <row r="1377" spans="2:3" x14ac:dyDescent="0.25">
      <c r="B1377" s="52"/>
      <c r="C1377" s="50"/>
    </row>
    <row r="1378" spans="2:3" x14ac:dyDescent="0.25">
      <c r="B1378" s="52"/>
      <c r="C1378" s="50"/>
    </row>
    <row r="1379" spans="2:3" x14ac:dyDescent="0.25">
      <c r="B1379" s="52"/>
      <c r="C1379" s="50"/>
    </row>
    <row r="1380" spans="2:3" x14ac:dyDescent="0.25">
      <c r="B1380" s="52"/>
      <c r="C1380" s="50"/>
    </row>
    <row r="1381" spans="2:3" x14ac:dyDescent="0.25">
      <c r="B1381" s="52"/>
      <c r="C1381" s="50"/>
    </row>
    <row r="1382" spans="2:3" x14ac:dyDescent="0.25">
      <c r="B1382" s="52"/>
      <c r="C1382" s="50"/>
    </row>
    <row r="1383" spans="2:3" x14ac:dyDescent="0.25">
      <c r="B1383" s="52"/>
      <c r="C1383" s="50"/>
    </row>
    <row r="1384" spans="2:3" x14ac:dyDescent="0.25">
      <c r="B1384" s="52"/>
      <c r="C1384" s="50"/>
    </row>
    <row r="1385" spans="2:3" x14ac:dyDescent="0.25">
      <c r="B1385" s="52"/>
      <c r="C1385" s="50"/>
    </row>
    <row r="1386" spans="2:3" x14ac:dyDescent="0.25">
      <c r="B1386" s="52"/>
      <c r="C1386" s="50"/>
    </row>
    <row r="1387" spans="2:3" x14ac:dyDescent="0.25">
      <c r="B1387" s="52"/>
      <c r="C1387" s="50"/>
    </row>
    <row r="1388" spans="2:3" x14ac:dyDescent="0.25">
      <c r="B1388" s="52"/>
      <c r="C1388" s="50"/>
    </row>
    <row r="1389" spans="2:3" x14ac:dyDescent="0.25">
      <c r="B1389" s="52"/>
      <c r="C1389" s="50"/>
    </row>
    <row r="1390" spans="2:3" x14ac:dyDescent="0.25">
      <c r="B1390" s="52"/>
      <c r="C1390" s="50"/>
    </row>
    <row r="1391" spans="2:3" x14ac:dyDescent="0.25">
      <c r="B1391" s="52"/>
      <c r="C1391" s="50"/>
    </row>
    <row r="1392" spans="2:3" x14ac:dyDescent="0.25">
      <c r="B1392" s="52"/>
      <c r="C1392" s="50"/>
    </row>
    <row r="1393" spans="2:3" x14ac:dyDescent="0.25">
      <c r="B1393" s="52"/>
      <c r="C1393" s="50"/>
    </row>
    <row r="1394" spans="2:3" x14ac:dyDescent="0.25">
      <c r="B1394" s="52"/>
      <c r="C1394" s="50"/>
    </row>
    <row r="1395" spans="2:3" x14ac:dyDescent="0.25">
      <c r="B1395" s="52"/>
      <c r="C1395" s="50"/>
    </row>
    <row r="1396" spans="2:3" x14ac:dyDescent="0.25">
      <c r="B1396" s="52"/>
      <c r="C1396" s="50"/>
    </row>
    <row r="1397" spans="2:3" x14ac:dyDescent="0.25">
      <c r="B1397" s="52"/>
      <c r="C1397" s="50"/>
    </row>
    <row r="1398" spans="2:3" x14ac:dyDescent="0.25">
      <c r="B1398" s="52"/>
      <c r="C1398" s="50"/>
    </row>
    <row r="1399" spans="2:3" x14ac:dyDescent="0.25">
      <c r="B1399" s="52"/>
      <c r="C1399" s="50"/>
    </row>
    <row r="1400" spans="2:3" x14ac:dyDescent="0.25">
      <c r="B1400" s="52"/>
      <c r="C1400" s="50"/>
    </row>
    <row r="1401" spans="2:3" x14ac:dyDescent="0.25">
      <c r="B1401" s="52"/>
      <c r="C1401" s="50"/>
    </row>
    <row r="1402" spans="2:3" x14ac:dyDescent="0.25">
      <c r="B1402" s="52"/>
      <c r="C1402" s="50"/>
    </row>
    <row r="1403" spans="2:3" x14ac:dyDescent="0.25">
      <c r="B1403" s="52"/>
      <c r="C1403" s="50"/>
    </row>
    <row r="1404" spans="2:3" x14ac:dyDescent="0.25">
      <c r="B1404" s="52"/>
      <c r="C1404" s="50"/>
    </row>
    <row r="1405" spans="2:3" x14ac:dyDescent="0.25">
      <c r="B1405" s="52"/>
      <c r="C1405" s="50"/>
    </row>
    <row r="1406" spans="2:3" x14ac:dyDescent="0.25">
      <c r="B1406" s="52"/>
      <c r="C1406" s="50"/>
    </row>
    <row r="1407" spans="2:3" x14ac:dyDescent="0.25">
      <c r="B1407" s="52"/>
      <c r="C1407" s="50"/>
    </row>
    <row r="1408" spans="2:3" x14ac:dyDescent="0.25">
      <c r="B1408" s="52"/>
      <c r="C1408" s="50"/>
    </row>
    <row r="1409" spans="2:3" x14ac:dyDescent="0.25">
      <c r="B1409" s="52"/>
      <c r="C1409" s="50"/>
    </row>
    <row r="1410" spans="2:3" x14ac:dyDescent="0.25">
      <c r="B1410" s="52"/>
      <c r="C1410" s="50"/>
    </row>
    <row r="1411" spans="2:3" x14ac:dyDescent="0.25">
      <c r="B1411" s="52"/>
      <c r="C1411" s="50"/>
    </row>
    <row r="1412" spans="2:3" x14ac:dyDescent="0.25">
      <c r="B1412" s="52"/>
      <c r="C1412" s="50"/>
    </row>
    <row r="1413" spans="2:3" x14ac:dyDescent="0.25">
      <c r="B1413" s="52"/>
      <c r="C1413" s="50"/>
    </row>
    <row r="1414" spans="2:3" x14ac:dyDescent="0.25">
      <c r="B1414" s="52"/>
      <c r="C1414" s="50"/>
    </row>
    <row r="1415" spans="2:3" x14ac:dyDescent="0.25">
      <c r="B1415" s="52"/>
      <c r="C1415" s="50"/>
    </row>
    <row r="1416" spans="2:3" x14ac:dyDescent="0.25">
      <c r="B1416" s="52"/>
      <c r="C1416" s="50"/>
    </row>
    <row r="1417" spans="2:3" x14ac:dyDescent="0.25">
      <c r="B1417" s="52"/>
      <c r="C1417" s="50"/>
    </row>
    <row r="1418" spans="2:3" x14ac:dyDescent="0.25">
      <c r="B1418" s="52"/>
      <c r="C1418" s="50"/>
    </row>
    <row r="1419" spans="2:3" x14ac:dyDescent="0.25">
      <c r="B1419" s="52"/>
      <c r="C1419" s="50"/>
    </row>
    <row r="1420" spans="2:3" x14ac:dyDescent="0.25">
      <c r="B1420" s="52"/>
      <c r="C1420" s="50"/>
    </row>
    <row r="1421" spans="2:3" x14ac:dyDescent="0.25">
      <c r="B1421" s="52"/>
      <c r="C1421" s="50"/>
    </row>
    <row r="1422" spans="2:3" x14ac:dyDescent="0.25">
      <c r="B1422" s="52"/>
      <c r="C1422" s="50"/>
    </row>
    <row r="1423" spans="2:3" x14ac:dyDescent="0.25">
      <c r="B1423" s="52"/>
      <c r="C1423" s="50"/>
    </row>
    <row r="1424" spans="2:3" x14ac:dyDescent="0.25">
      <c r="B1424" s="52"/>
      <c r="C1424" s="50"/>
    </row>
    <row r="1425" spans="2:3" x14ac:dyDescent="0.25">
      <c r="B1425" s="52"/>
      <c r="C1425" s="50"/>
    </row>
    <row r="1426" spans="2:3" x14ac:dyDescent="0.25">
      <c r="B1426" s="52"/>
      <c r="C1426" s="50"/>
    </row>
    <row r="1427" spans="2:3" x14ac:dyDescent="0.25">
      <c r="B1427" s="52"/>
      <c r="C1427" s="50"/>
    </row>
    <row r="1428" spans="2:3" x14ac:dyDescent="0.25">
      <c r="B1428" s="52"/>
      <c r="C1428" s="50"/>
    </row>
    <row r="1429" spans="2:3" x14ac:dyDescent="0.25">
      <c r="B1429" s="52"/>
      <c r="C1429" s="50"/>
    </row>
    <row r="1430" spans="2:3" x14ac:dyDescent="0.25">
      <c r="B1430" s="52"/>
      <c r="C1430" s="50"/>
    </row>
    <row r="1431" spans="2:3" x14ac:dyDescent="0.25">
      <c r="B1431" s="52"/>
      <c r="C1431" s="50"/>
    </row>
    <row r="1432" spans="2:3" x14ac:dyDescent="0.25">
      <c r="B1432" s="52"/>
      <c r="C1432" s="50"/>
    </row>
    <row r="1433" spans="2:3" x14ac:dyDescent="0.25">
      <c r="B1433" s="52"/>
      <c r="C1433" s="50"/>
    </row>
    <row r="1434" spans="2:3" x14ac:dyDescent="0.25">
      <c r="B1434" s="52"/>
      <c r="C1434" s="50"/>
    </row>
    <row r="1435" spans="2:3" x14ac:dyDescent="0.25">
      <c r="B1435" s="52"/>
      <c r="C1435" s="50"/>
    </row>
    <row r="1436" spans="2:3" x14ac:dyDescent="0.25">
      <c r="B1436" s="52"/>
      <c r="C1436" s="50"/>
    </row>
    <row r="1437" spans="2:3" x14ac:dyDescent="0.25">
      <c r="B1437" s="52"/>
      <c r="C1437" s="50"/>
    </row>
    <row r="1438" spans="2:3" x14ac:dyDescent="0.25">
      <c r="B1438" s="52"/>
      <c r="C1438" s="50"/>
    </row>
    <row r="1439" spans="2:3" x14ac:dyDescent="0.25">
      <c r="B1439" s="52"/>
      <c r="C1439" s="50"/>
    </row>
    <row r="1440" spans="2:3" x14ac:dyDescent="0.25">
      <c r="B1440" s="52"/>
      <c r="C1440" s="50"/>
    </row>
    <row r="1441" spans="2:3" x14ac:dyDescent="0.25">
      <c r="B1441" s="52"/>
      <c r="C1441" s="50"/>
    </row>
    <row r="1442" spans="2:3" x14ac:dyDescent="0.25">
      <c r="B1442" s="52"/>
      <c r="C1442" s="50"/>
    </row>
    <row r="1443" spans="2:3" x14ac:dyDescent="0.25">
      <c r="B1443" s="52"/>
      <c r="C1443" s="50"/>
    </row>
    <row r="1444" spans="2:3" x14ac:dyDescent="0.25">
      <c r="B1444" s="52"/>
      <c r="C1444" s="50"/>
    </row>
    <row r="1445" spans="2:3" x14ac:dyDescent="0.25">
      <c r="B1445" s="52"/>
      <c r="C1445" s="50"/>
    </row>
    <row r="1446" spans="2:3" x14ac:dyDescent="0.25">
      <c r="B1446" s="52"/>
      <c r="C1446" s="50"/>
    </row>
    <row r="1447" spans="2:3" x14ac:dyDescent="0.25">
      <c r="B1447" s="52"/>
      <c r="C1447" s="50"/>
    </row>
    <row r="1448" spans="2:3" x14ac:dyDescent="0.25">
      <c r="B1448" s="52"/>
      <c r="C1448" s="50"/>
    </row>
    <row r="1449" spans="2:3" x14ac:dyDescent="0.25">
      <c r="B1449" s="52"/>
      <c r="C1449" s="50"/>
    </row>
    <row r="1450" spans="2:3" x14ac:dyDescent="0.25">
      <c r="B1450" s="52"/>
      <c r="C1450" s="50"/>
    </row>
    <row r="1451" spans="2:3" x14ac:dyDescent="0.25">
      <c r="B1451" s="52"/>
      <c r="C1451" s="50"/>
    </row>
    <row r="1452" spans="2:3" x14ac:dyDescent="0.25">
      <c r="B1452" s="52"/>
      <c r="C1452" s="50"/>
    </row>
    <row r="1453" spans="2:3" x14ac:dyDescent="0.25">
      <c r="B1453" s="52"/>
      <c r="C1453" s="50"/>
    </row>
    <row r="1454" spans="2:3" x14ac:dyDescent="0.25">
      <c r="B1454" s="52"/>
      <c r="C1454" s="50"/>
    </row>
    <row r="1455" spans="2:3" x14ac:dyDescent="0.25">
      <c r="B1455" s="52"/>
      <c r="C1455" s="50"/>
    </row>
    <row r="1456" spans="2:3" x14ac:dyDescent="0.25">
      <c r="B1456" s="52"/>
      <c r="C1456" s="50"/>
    </row>
    <row r="1457" spans="2:3" x14ac:dyDescent="0.25">
      <c r="B1457" s="52"/>
      <c r="C1457" s="50"/>
    </row>
    <row r="1458" spans="2:3" x14ac:dyDescent="0.25">
      <c r="B1458" s="52"/>
      <c r="C1458" s="50"/>
    </row>
    <row r="1459" spans="2:3" x14ac:dyDescent="0.25">
      <c r="B1459" s="52"/>
      <c r="C1459" s="50"/>
    </row>
    <row r="1460" spans="2:3" x14ac:dyDescent="0.25">
      <c r="B1460" s="52"/>
      <c r="C1460" s="50"/>
    </row>
    <row r="1461" spans="2:3" x14ac:dyDescent="0.25">
      <c r="B1461" s="52"/>
      <c r="C1461" s="50"/>
    </row>
    <row r="1462" spans="2:3" x14ac:dyDescent="0.25">
      <c r="B1462" s="52"/>
      <c r="C1462" s="50"/>
    </row>
    <row r="1463" spans="2:3" x14ac:dyDescent="0.25">
      <c r="B1463" s="52"/>
      <c r="C1463" s="50"/>
    </row>
    <row r="1464" spans="2:3" x14ac:dyDescent="0.25">
      <c r="B1464" s="52"/>
      <c r="C1464" s="50"/>
    </row>
    <row r="1465" spans="2:3" x14ac:dyDescent="0.25">
      <c r="B1465" s="52"/>
      <c r="C1465" s="50"/>
    </row>
    <row r="1466" spans="2:3" x14ac:dyDescent="0.25">
      <c r="B1466" s="52"/>
      <c r="C1466" s="50"/>
    </row>
    <row r="1467" spans="2:3" x14ac:dyDescent="0.25">
      <c r="B1467" s="52"/>
      <c r="C1467" s="50"/>
    </row>
    <row r="1468" spans="2:3" x14ac:dyDescent="0.25">
      <c r="B1468" s="52"/>
      <c r="C1468" s="50"/>
    </row>
    <row r="1469" spans="2:3" x14ac:dyDescent="0.25">
      <c r="B1469" s="52"/>
      <c r="C1469" s="50"/>
    </row>
    <row r="1470" spans="2:3" x14ac:dyDescent="0.25">
      <c r="B1470" s="52"/>
      <c r="C1470" s="50"/>
    </row>
    <row r="1471" spans="2:3" x14ac:dyDescent="0.25">
      <c r="B1471" s="52"/>
      <c r="C1471" s="50"/>
    </row>
    <row r="1472" spans="2:3" x14ac:dyDescent="0.25">
      <c r="B1472" s="52"/>
      <c r="C1472" s="50"/>
    </row>
    <row r="1473" spans="2:3" x14ac:dyDescent="0.25">
      <c r="B1473" s="52"/>
      <c r="C1473" s="50"/>
    </row>
    <row r="1474" spans="2:3" x14ac:dyDescent="0.25">
      <c r="B1474" s="52"/>
      <c r="C1474" s="50"/>
    </row>
    <row r="1475" spans="2:3" x14ac:dyDescent="0.25">
      <c r="B1475" s="52"/>
      <c r="C1475" s="50"/>
    </row>
    <row r="1476" spans="2:3" x14ac:dyDescent="0.25">
      <c r="B1476" s="52"/>
      <c r="C1476" s="50"/>
    </row>
    <row r="1477" spans="2:3" x14ac:dyDescent="0.25">
      <c r="B1477" s="52"/>
      <c r="C1477" s="50"/>
    </row>
    <row r="1478" spans="2:3" x14ac:dyDescent="0.25">
      <c r="B1478" s="52"/>
      <c r="C1478" s="50"/>
    </row>
    <row r="1479" spans="2:3" x14ac:dyDescent="0.25">
      <c r="B1479" s="52"/>
      <c r="C1479" s="50"/>
    </row>
    <row r="1480" spans="2:3" x14ac:dyDescent="0.25">
      <c r="B1480" s="52"/>
      <c r="C1480" s="50"/>
    </row>
    <row r="1481" spans="2:3" x14ac:dyDescent="0.25">
      <c r="B1481" s="52"/>
      <c r="C1481" s="50"/>
    </row>
    <row r="1482" spans="2:3" x14ac:dyDescent="0.25">
      <c r="B1482" s="52"/>
      <c r="C1482" s="50"/>
    </row>
    <row r="1483" spans="2:3" x14ac:dyDescent="0.25">
      <c r="B1483" s="52"/>
      <c r="C1483" s="50"/>
    </row>
    <row r="1484" spans="2:3" x14ac:dyDescent="0.25">
      <c r="B1484" s="52"/>
      <c r="C1484" s="50"/>
    </row>
    <row r="1485" spans="2:3" x14ac:dyDescent="0.25">
      <c r="B1485" s="52"/>
      <c r="C1485" s="50"/>
    </row>
    <row r="1486" spans="2:3" x14ac:dyDescent="0.25">
      <c r="B1486" s="52"/>
      <c r="C1486" s="50"/>
    </row>
    <row r="1487" spans="2:3" x14ac:dyDescent="0.25">
      <c r="B1487" s="52"/>
      <c r="C1487" s="50"/>
    </row>
    <row r="1488" spans="2:3" x14ac:dyDescent="0.25">
      <c r="B1488" s="52"/>
      <c r="C1488" s="50"/>
    </row>
    <row r="1489" spans="2:3" x14ac:dyDescent="0.25">
      <c r="B1489" s="52"/>
      <c r="C1489" s="50"/>
    </row>
    <row r="1490" spans="2:3" x14ac:dyDescent="0.25">
      <c r="B1490" s="52"/>
      <c r="C1490" s="50"/>
    </row>
    <row r="1491" spans="2:3" x14ac:dyDescent="0.25">
      <c r="B1491" s="52"/>
      <c r="C1491" s="50"/>
    </row>
    <row r="1492" spans="2:3" x14ac:dyDescent="0.25">
      <c r="B1492" s="52"/>
      <c r="C1492" s="50"/>
    </row>
    <row r="1493" spans="2:3" x14ac:dyDescent="0.25">
      <c r="B1493" s="52"/>
      <c r="C1493" s="50"/>
    </row>
    <row r="1494" spans="2:3" x14ac:dyDescent="0.25">
      <c r="B1494" s="52"/>
      <c r="C1494" s="50"/>
    </row>
    <row r="1495" spans="2:3" x14ac:dyDescent="0.25">
      <c r="B1495" s="52"/>
      <c r="C1495" s="50"/>
    </row>
    <row r="1496" spans="2:3" x14ac:dyDescent="0.25">
      <c r="B1496" s="52"/>
      <c r="C1496" s="50"/>
    </row>
    <row r="1497" spans="2:3" x14ac:dyDescent="0.25">
      <c r="B1497" s="52"/>
      <c r="C1497" s="50"/>
    </row>
    <row r="1498" spans="2:3" x14ac:dyDescent="0.25">
      <c r="B1498" s="52"/>
      <c r="C1498" s="50"/>
    </row>
    <row r="1499" spans="2:3" x14ac:dyDescent="0.25">
      <c r="B1499" s="52"/>
      <c r="C1499" s="50"/>
    </row>
    <row r="1500" spans="2:3" x14ac:dyDescent="0.25">
      <c r="B1500" s="52"/>
      <c r="C1500" s="50"/>
    </row>
    <row r="1501" spans="2:3" x14ac:dyDescent="0.25">
      <c r="B1501" s="52"/>
      <c r="C1501" s="50"/>
    </row>
    <row r="1502" spans="2:3" x14ac:dyDescent="0.25">
      <c r="B1502" s="52"/>
      <c r="C1502" s="50"/>
    </row>
    <row r="1503" spans="2:3" x14ac:dyDescent="0.25">
      <c r="B1503" s="52"/>
      <c r="C1503" s="50"/>
    </row>
    <row r="1504" spans="2:3" x14ac:dyDescent="0.25">
      <c r="B1504" s="52"/>
      <c r="C1504" s="50"/>
    </row>
    <row r="1505" spans="2:3" x14ac:dyDescent="0.25">
      <c r="B1505" s="52"/>
      <c r="C1505" s="50"/>
    </row>
    <row r="1506" spans="2:3" x14ac:dyDescent="0.25">
      <c r="B1506" s="52"/>
      <c r="C1506" s="50"/>
    </row>
    <row r="1507" spans="2:3" x14ac:dyDescent="0.25">
      <c r="B1507" s="52"/>
      <c r="C1507" s="50"/>
    </row>
    <row r="1508" spans="2:3" x14ac:dyDescent="0.25">
      <c r="B1508" s="52"/>
      <c r="C1508" s="50"/>
    </row>
    <row r="1509" spans="2:3" x14ac:dyDescent="0.25">
      <c r="B1509" s="52"/>
      <c r="C1509" s="50"/>
    </row>
    <row r="1510" spans="2:3" x14ac:dyDescent="0.25">
      <c r="B1510" s="52"/>
      <c r="C1510" s="50"/>
    </row>
    <row r="1511" spans="2:3" x14ac:dyDescent="0.25">
      <c r="B1511" s="52"/>
      <c r="C1511" s="50"/>
    </row>
    <row r="1512" spans="2:3" x14ac:dyDescent="0.25">
      <c r="B1512" s="52"/>
      <c r="C1512" s="50"/>
    </row>
    <row r="1513" spans="2:3" x14ac:dyDescent="0.25">
      <c r="B1513" s="52"/>
      <c r="C1513" s="50"/>
    </row>
    <row r="1514" spans="2:3" x14ac:dyDescent="0.25">
      <c r="B1514" s="52"/>
      <c r="C1514" s="50"/>
    </row>
    <row r="1515" spans="2:3" x14ac:dyDescent="0.25">
      <c r="B1515" s="52"/>
      <c r="C1515" s="50"/>
    </row>
    <row r="1516" spans="2:3" x14ac:dyDescent="0.25">
      <c r="B1516" s="52"/>
      <c r="C1516" s="50"/>
    </row>
    <row r="1517" spans="2:3" x14ac:dyDescent="0.25">
      <c r="B1517" s="52"/>
      <c r="C1517" s="50"/>
    </row>
    <row r="1518" spans="2:3" x14ac:dyDescent="0.25">
      <c r="B1518" s="52"/>
      <c r="C1518" s="50"/>
    </row>
    <row r="1519" spans="2:3" x14ac:dyDescent="0.25">
      <c r="B1519" s="52"/>
      <c r="C1519" s="50"/>
    </row>
    <row r="1520" spans="2:3" x14ac:dyDescent="0.25">
      <c r="B1520" s="52"/>
      <c r="C1520" s="50"/>
    </row>
    <row r="1521" spans="2:3" x14ac:dyDescent="0.25">
      <c r="B1521" s="52"/>
      <c r="C1521" s="50"/>
    </row>
    <row r="1522" spans="2:3" x14ac:dyDescent="0.25">
      <c r="B1522" s="52"/>
      <c r="C1522" s="50"/>
    </row>
    <row r="1523" spans="2:3" x14ac:dyDescent="0.25">
      <c r="B1523" s="52"/>
      <c r="C1523" s="50"/>
    </row>
    <row r="1524" spans="2:3" x14ac:dyDescent="0.25">
      <c r="B1524" s="52"/>
      <c r="C1524" s="50"/>
    </row>
    <row r="1525" spans="2:3" x14ac:dyDescent="0.25">
      <c r="B1525" s="52"/>
      <c r="C1525" s="50"/>
    </row>
    <row r="1526" spans="2:3" x14ac:dyDescent="0.25">
      <c r="B1526" s="52"/>
      <c r="C1526" s="50"/>
    </row>
    <row r="1527" spans="2:3" x14ac:dyDescent="0.25">
      <c r="B1527" s="52"/>
      <c r="C1527" s="50"/>
    </row>
    <row r="1528" spans="2:3" x14ac:dyDescent="0.25">
      <c r="B1528" s="52"/>
      <c r="C1528" s="50"/>
    </row>
    <row r="1529" spans="2:3" x14ac:dyDescent="0.25">
      <c r="B1529" s="52"/>
      <c r="C1529" s="50"/>
    </row>
    <row r="1530" spans="2:3" x14ac:dyDescent="0.25">
      <c r="B1530" s="52"/>
      <c r="C1530" s="50"/>
    </row>
    <row r="1531" spans="2:3" x14ac:dyDescent="0.25">
      <c r="B1531" s="52"/>
      <c r="C1531" s="50"/>
    </row>
    <row r="1532" spans="2:3" x14ac:dyDescent="0.25">
      <c r="B1532" s="52"/>
      <c r="C1532" s="50"/>
    </row>
    <row r="1533" spans="2:3" x14ac:dyDescent="0.25">
      <c r="B1533" s="52"/>
      <c r="C1533" s="50"/>
    </row>
    <row r="1534" spans="2:3" x14ac:dyDescent="0.25">
      <c r="B1534" s="52"/>
      <c r="C1534" s="50"/>
    </row>
    <row r="1535" spans="2:3" x14ac:dyDescent="0.25">
      <c r="B1535" s="52"/>
      <c r="C1535" s="50"/>
    </row>
    <row r="1536" spans="2:3" x14ac:dyDescent="0.25">
      <c r="B1536" s="52"/>
      <c r="C1536" s="50"/>
    </row>
    <row r="1537" spans="2:3" x14ac:dyDescent="0.25">
      <c r="B1537" s="52"/>
      <c r="C1537" s="50"/>
    </row>
    <row r="1538" spans="2:3" x14ac:dyDescent="0.25">
      <c r="B1538" s="52"/>
      <c r="C1538" s="50"/>
    </row>
    <row r="1539" spans="2:3" x14ac:dyDescent="0.25">
      <c r="B1539" s="52"/>
      <c r="C1539" s="50"/>
    </row>
    <row r="1540" spans="2:3" x14ac:dyDescent="0.25">
      <c r="B1540" s="52"/>
      <c r="C1540" s="50"/>
    </row>
    <row r="1541" spans="2:3" x14ac:dyDescent="0.25">
      <c r="B1541" s="52"/>
      <c r="C1541" s="50"/>
    </row>
    <row r="1542" spans="2:3" x14ac:dyDescent="0.25">
      <c r="B1542" s="52"/>
      <c r="C1542" s="50"/>
    </row>
    <row r="1543" spans="2:3" x14ac:dyDescent="0.25">
      <c r="B1543" s="52"/>
      <c r="C1543" s="50"/>
    </row>
    <row r="1544" spans="2:3" x14ac:dyDescent="0.25">
      <c r="B1544" s="52"/>
      <c r="C1544" s="50"/>
    </row>
    <row r="1545" spans="2:3" x14ac:dyDescent="0.25">
      <c r="B1545" s="52"/>
      <c r="C1545" s="50"/>
    </row>
    <row r="1546" spans="2:3" x14ac:dyDescent="0.25">
      <c r="B1546" s="52"/>
      <c r="C1546" s="50"/>
    </row>
    <row r="1547" spans="2:3" x14ac:dyDescent="0.25">
      <c r="B1547" s="52"/>
      <c r="C1547" s="50"/>
    </row>
    <row r="1548" spans="2:3" x14ac:dyDescent="0.25">
      <c r="B1548" s="52"/>
      <c r="C1548" s="50"/>
    </row>
    <row r="1549" spans="2:3" x14ac:dyDescent="0.25">
      <c r="B1549" s="52"/>
      <c r="C1549" s="50"/>
    </row>
    <row r="1550" spans="2:3" x14ac:dyDescent="0.25">
      <c r="B1550" s="52"/>
      <c r="C1550" s="50"/>
    </row>
    <row r="1551" spans="2:3" x14ac:dyDescent="0.25">
      <c r="B1551" s="52"/>
      <c r="C1551" s="50"/>
    </row>
    <row r="1552" spans="2:3" x14ac:dyDescent="0.25">
      <c r="B1552" s="52"/>
      <c r="C1552" s="50"/>
    </row>
    <row r="1553" spans="2:3" x14ac:dyDescent="0.25">
      <c r="B1553" s="52"/>
      <c r="C1553" s="50"/>
    </row>
    <row r="1554" spans="2:3" x14ac:dyDescent="0.25">
      <c r="B1554" s="52"/>
      <c r="C1554" s="50"/>
    </row>
    <row r="1555" spans="2:3" x14ac:dyDescent="0.25">
      <c r="B1555" s="52"/>
      <c r="C1555" s="50"/>
    </row>
    <row r="1556" spans="2:3" x14ac:dyDescent="0.25">
      <c r="B1556" s="52"/>
      <c r="C1556" s="50"/>
    </row>
    <row r="1557" spans="2:3" x14ac:dyDescent="0.25">
      <c r="B1557" s="52"/>
      <c r="C1557" s="50"/>
    </row>
    <row r="1558" spans="2:3" x14ac:dyDescent="0.25">
      <c r="B1558" s="52"/>
      <c r="C1558" s="50"/>
    </row>
    <row r="1559" spans="2:3" x14ac:dyDescent="0.25">
      <c r="B1559" s="52"/>
      <c r="C1559" s="50"/>
    </row>
    <row r="1560" spans="2:3" x14ac:dyDescent="0.25">
      <c r="B1560" s="52"/>
      <c r="C1560" s="50"/>
    </row>
    <row r="1561" spans="2:3" x14ac:dyDescent="0.25">
      <c r="B1561" s="52"/>
      <c r="C1561" s="50"/>
    </row>
    <row r="1562" spans="2:3" x14ac:dyDescent="0.25">
      <c r="B1562" s="52"/>
      <c r="C1562" s="50"/>
    </row>
    <row r="1563" spans="2:3" x14ac:dyDescent="0.25">
      <c r="B1563" s="52"/>
      <c r="C1563" s="50"/>
    </row>
    <row r="1564" spans="2:3" x14ac:dyDescent="0.25">
      <c r="B1564" s="52"/>
      <c r="C1564" s="50"/>
    </row>
    <row r="1565" spans="2:3" x14ac:dyDescent="0.25">
      <c r="B1565" s="52"/>
      <c r="C1565" s="50"/>
    </row>
    <row r="1566" spans="2:3" x14ac:dyDescent="0.25">
      <c r="B1566" s="52"/>
      <c r="C1566" s="50"/>
    </row>
    <row r="1567" spans="2:3" x14ac:dyDescent="0.25">
      <c r="B1567" s="52"/>
      <c r="C1567" s="50"/>
    </row>
    <row r="1568" spans="2:3" x14ac:dyDescent="0.25">
      <c r="B1568" s="52"/>
      <c r="C1568" s="50"/>
    </row>
    <row r="1569" spans="2:3" x14ac:dyDescent="0.25">
      <c r="B1569" s="52"/>
      <c r="C1569" s="50"/>
    </row>
    <row r="1570" spans="2:3" x14ac:dyDescent="0.25">
      <c r="B1570" s="52"/>
      <c r="C1570" s="50"/>
    </row>
    <row r="1571" spans="2:3" x14ac:dyDescent="0.25">
      <c r="B1571" s="52"/>
      <c r="C1571" s="50"/>
    </row>
    <row r="1572" spans="2:3" x14ac:dyDescent="0.25">
      <c r="B1572" s="52"/>
      <c r="C1572" s="50"/>
    </row>
    <row r="1573" spans="2:3" x14ac:dyDescent="0.25">
      <c r="B1573" s="52"/>
      <c r="C1573" s="50"/>
    </row>
    <row r="1574" spans="2:3" x14ac:dyDescent="0.25">
      <c r="B1574" s="52"/>
      <c r="C1574" s="50"/>
    </row>
    <row r="1575" spans="2:3" x14ac:dyDescent="0.25">
      <c r="B1575" s="52"/>
      <c r="C1575" s="50"/>
    </row>
    <row r="1576" spans="2:3" x14ac:dyDescent="0.25">
      <c r="B1576" s="52"/>
      <c r="C1576" s="50"/>
    </row>
    <row r="1577" spans="2:3" x14ac:dyDescent="0.25">
      <c r="B1577" s="52"/>
      <c r="C1577" s="50"/>
    </row>
    <row r="1578" spans="2:3" x14ac:dyDescent="0.25">
      <c r="B1578" s="52"/>
      <c r="C1578" s="50"/>
    </row>
    <row r="1579" spans="2:3" x14ac:dyDescent="0.25">
      <c r="B1579" s="52"/>
      <c r="C1579" s="50"/>
    </row>
    <row r="1580" spans="2:3" x14ac:dyDescent="0.25">
      <c r="B1580" s="52"/>
      <c r="C1580" s="50"/>
    </row>
    <row r="1581" spans="2:3" x14ac:dyDescent="0.25">
      <c r="B1581" s="52"/>
      <c r="C1581" s="50"/>
    </row>
    <row r="1582" spans="2:3" x14ac:dyDescent="0.25">
      <c r="B1582" s="52"/>
      <c r="C1582" s="50"/>
    </row>
    <row r="1583" spans="2:3" x14ac:dyDescent="0.25">
      <c r="B1583" s="52"/>
      <c r="C1583" s="50"/>
    </row>
    <row r="1584" spans="2:3" x14ac:dyDescent="0.25">
      <c r="B1584" s="52"/>
      <c r="C1584" s="50"/>
    </row>
    <row r="1585" spans="2:3" x14ac:dyDescent="0.25">
      <c r="B1585" s="52"/>
      <c r="C1585" s="50"/>
    </row>
    <row r="1586" spans="2:3" x14ac:dyDescent="0.25">
      <c r="B1586" s="52"/>
      <c r="C1586" s="50"/>
    </row>
    <row r="1587" spans="2:3" x14ac:dyDescent="0.25">
      <c r="B1587" s="52"/>
      <c r="C1587" s="50"/>
    </row>
    <row r="1588" spans="2:3" x14ac:dyDescent="0.25">
      <c r="B1588" s="52"/>
      <c r="C1588" s="50"/>
    </row>
    <row r="1589" spans="2:3" x14ac:dyDescent="0.25">
      <c r="B1589" s="52"/>
      <c r="C1589" s="50"/>
    </row>
    <row r="1590" spans="2:3" x14ac:dyDescent="0.25">
      <c r="B1590" s="52"/>
      <c r="C1590" s="50"/>
    </row>
    <row r="1591" spans="2:3" x14ac:dyDescent="0.25">
      <c r="B1591" s="52"/>
      <c r="C1591" s="50"/>
    </row>
    <row r="1592" spans="2:3" x14ac:dyDescent="0.25">
      <c r="B1592" s="52"/>
      <c r="C1592" s="50"/>
    </row>
    <row r="1593" spans="2:3" x14ac:dyDescent="0.25">
      <c r="B1593" s="52"/>
      <c r="C1593" s="50"/>
    </row>
    <row r="1594" spans="2:3" x14ac:dyDescent="0.25">
      <c r="B1594" s="52"/>
      <c r="C1594" s="50"/>
    </row>
    <row r="1595" spans="2:3" x14ac:dyDescent="0.25">
      <c r="B1595" s="52"/>
      <c r="C1595" s="50"/>
    </row>
    <row r="1596" spans="2:3" x14ac:dyDescent="0.25">
      <c r="B1596" s="52"/>
      <c r="C1596" s="50"/>
    </row>
    <row r="1597" spans="2:3" x14ac:dyDescent="0.25">
      <c r="B1597" s="52"/>
      <c r="C1597" s="50"/>
    </row>
    <row r="1598" spans="2:3" x14ac:dyDescent="0.25">
      <c r="B1598" s="52"/>
      <c r="C1598" s="50"/>
    </row>
    <row r="1599" spans="2:3" x14ac:dyDescent="0.25">
      <c r="B1599" s="52"/>
      <c r="C1599" s="50"/>
    </row>
    <row r="1600" spans="2:3" x14ac:dyDescent="0.25">
      <c r="B1600" s="52"/>
      <c r="C1600" s="50"/>
    </row>
    <row r="1601" spans="2:3" x14ac:dyDescent="0.25">
      <c r="B1601" s="52"/>
      <c r="C1601" s="50"/>
    </row>
    <row r="1602" spans="2:3" x14ac:dyDescent="0.25">
      <c r="B1602" s="52"/>
      <c r="C1602" s="50"/>
    </row>
    <row r="1603" spans="2:3" x14ac:dyDescent="0.25">
      <c r="B1603" s="52"/>
      <c r="C1603" s="50"/>
    </row>
    <row r="1604" spans="2:3" x14ac:dyDescent="0.25">
      <c r="B1604" s="52"/>
      <c r="C1604" s="50"/>
    </row>
    <row r="1605" spans="2:3" x14ac:dyDescent="0.25">
      <c r="B1605" s="52"/>
      <c r="C1605" s="50"/>
    </row>
    <row r="1606" spans="2:3" x14ac:dyDescent="0.25">
      <c r="B1606" s="52"/>
      <c r="C1606" s="50"/>
    </row>
    <row r="1607" spans="2:3" x14ac:dyDescent="0.25">
      <c r="B1607" s="52"/>
      <c r="C1607" s="50"/>
    </row>
    <row r="1608" spans="2:3" x14ac:dyDescent="0.25">
      <c r="B1608" s="52"/>
      <c r="C1608" s="50"/>
    </row>
    <row r="1609" spans="2:3" x14ac:dyDescent="0.25">
      <c r="B1609" s="52"/>
      <c r="C1609" s="50"/>
    </row>
    <row r="1610" spans="2:3" x14ac:dyDescent="0.25">
      <c r="B1610" s="52"/>
      <c r="C1610" s="50"/>
    </row>
    <row r="1611" spans="2:3" x14ac:dyDescent="0.25">
      <c r="B1611" s="52"/>
      <c r="C1611" s="50"/>
    </row>
    <row r="1612" spans="2:3" x14ac:dyDescent="0.25">
      <c r="B1612" s="52"/>
      <c r="C1612" s="50"/>
    </row>
    <row r="1613" spans="2:3" x14ac:dyDescent="0.25">
      <c r="B1613" s="52"/>
      <c r="C1613" s="50"/>
    </row>
    <row r="1614" spans="2:3" x14ac:dyDescent="0.25">
      <c r="B1614" s="52"/>
      <c r="C1614" s="50"/>
    </row>
    <row r="1615" spans="2:3" x14ac:dyDescent="0.25">
      <c r="B1615" s="52"/>
      <c r="C1615" s="50"/>
    </row>
    <row r="1616" spans="2:3" x14ac:dyDescent="0.25">
      <c r="B1616" s="52"/>
      <c r="C1616" s="50"/>
    </row>
    <row r="1617" spans="2:3" x14ac:dyDescent="0.25">
      <c r="B1617" s="52"/>
      <c r="C1617" s="50"/>
    </row>
    <row r="1618" spans="2:3" x14ac:dyDescent="0.25">
      <c r="B1618" s="52"/>
      <c r="C1618" s="50"/>
    </row>
    <row r="1619" spans="2:3" x14ac:dyDescent="0.25">
      <c r="B1619" s="52"/>
      <c r="C1619" s="50"/>
    </row>
    <row r="1620" spans="2:3" x14ac:dyDescent="0.25">
      <c r="B1620" s="52"/>
      <c r="C1620" s="50"/>
    </row>
    <row r="1621" spans="2:3" x14ac:dyDescent="0.25">
      <c r="B1621" s="52"/>
      <c r="C1621" s="50"/>
    </row>
    <row r="1622" spans="2:3" x14ac:dyDescent="0.25">
      <c r="B1622" s="52"/>
      <c r="C1622" s="50"/>
    </row>
    <row r="1623" spans="2:3" x14ac:dyDescent="0.25">
      <c r="B1623" s="52"/>
      <c r="C1623" s="50"/>
    </row>
    <row r="1624" spans="2:3" x14ac:dyDescent="0.25">
      <c r="B1624" s="52"/>
      <c r="C1624" s="50"/>
    </row>
    <row r="1625" spans="2:3" x14ac:dyDescent="0.25">
      <c r="B1625" s="52"/>
      <c r="C1625" s="50"/>
    </row>
    <row r="1626" spans="2:3" x14ac:dyDescent="0.25">
      <c r="B1626" s="52"/>
      <c r="C1626" s="50"/>
    </row>
    <row r="1627" spans="2:3" x14ac:dyDescent="0.25">
      <c r="B1627" s="52"/>
      <c r="C1627" s="50"/>
    </row>
    <row r="1628" spans="2:3" x14ac:dyDescent="0.25">
      <c r="B1628" s="52"/>
      <c r="C1628" s="50"/>
    </row>
    <row r="1629" spans="2:3" x14ac:dyDescent="0.25">
      <c r="B1629" s="52"/>
      <c r="C1629" s="50"/>
    </row>
    <row r="1630" spans="2:3" x14ac:dyDescent="0.25">
      <c r="B1630" s="52"/>
      <c r="C1630" s="50"/>
    </row>
    <row r="1631" spans="2:3" x14ac:dyDescent="0.25">
      <c r="B1631" s="52"/>
      <c r="C1631" s="50"/>
    </row>
    <row r="1632" spans="2:3" x14ac:dyDescent="0.25">
      <c r="B1632" s="52"/>
      <c r="C1632" s="50"/>
    </row>
    <row r="1633" spans="2:3" x14ac:dyDescent="0.25">
      <c r="B1633" s="52"/>
      <c r="C1633" s="50"/>
    </row>
    <row r="1634" spans="2:3" x14ac:dyDescent="0.25">
      <c r="B1634" s="52"/>
      <c r="C1634" s="50"/>
    </row>
    <row r="1635" spans="2:3" x14ac:dyDescent="0.25">
      <c r="B1635" s="52"/>
      <c r="C1635" s="50"/>
    </row>
    <row r="1636" spans="2:3" x14ac:dyDescent="0.25">
      <c r="B1636" s="52"/>
      <c r="C1636" s="50"/>
    </row>
    <row r="1637" spans="2:3" x14ac:dyDescent="0.25">
      <c r="B1637" s="52"/>
      <c r="C1637" s="50"/>
    </row>
    <row r="1638" spans="2:3" x14ac:dyDescent="0.25">
      <c r="B1638" s="52"/>
      <c r="C1638" s="50"/>
    </row>
    <row r="1639" spans="2:3" x14ac:dyDescent="0.25">
      <c r="B1639" s="52"/>
      <c r="C1639" s="50"/>
    </row>
    <row r="1640" spans="2:3" x14ac:dyDescent="0.25">
      <c r="B1640" s="52"/>
      <c r="C1640" s="50"/>
    </row>
    <row r="1641" spans="2:3" x14ac:dyDescent="0.25">
      <c r="B1641" s="52"/>
      <c r="C1641" s="50"/>
    </row>
    <row r="1642" spans="2:3" x14ac:dyDescent="0.25">
      <c r="B1642" s="52"/>
      <c r="C1642" s="50"/>
    </row>
    <row r="1643" spans="2:3" x14ac:dyDescent="0.25">
      <c r="B1643" s="52"/>
      <c r="C1643" s="50"/>
    </row>
    <row r="1644" spans="2:3" x14ac:dyDescent="0.25">
      <c r="B1644" s="52"/>
      <c r="C1644" s="50"/>
    </row>
    <row r="1645" spans="2:3" x14ac:dyDescent="0.25">
      <c r="B1645" s="52"/>
      <c r="C1645" s="50"/>
    </row>
    <row r="1646" spans="2:3" x14ac:dyDescent="0.25">
      <c r="B1646" s="52"/>
      <c r="C1646" s="50"/>
    </row>
    <row r="1647" spans="2:3" x14ac:dyDescent="0.25">
      <c r="B1647" s="52"/>
      <c r="C1647" s="50"/>
    </row>
    <row r="1648" spans="2:3" x14ac:dyDescent="0.25">
      <c r="B1648" s="52"/>
      <c r="C1648" s="50"/>
    </row>
    <row r="1649" spans="2:3" x14ac:dyDescent="0.25">
      <c r="B1649" s="52"/>
      <c r="C1649" s="50"/>
    </row>
    <row r="1650" spans="2:3" x14ac:dyDescent="0.25">
      <c r="B1650" s="52"/>
      <c r="C1650" s="50"/>
    </row>
    <row r="1651" spans="2:3" x14ac:dyDescent="0.25">
      <c r="B1651" s="52"/>
      <c r="C1651" s="50"/>
    </row>
    <row r="1652" spans="2:3" x14ac:dyDescent="0.25">
      <c r="B1652" s="52"/>
      <c r="C1652" s="50"/>
    </row>
    <row r="1653" spans="2:3" x14ac:dyDescent="0.25">
      <c r="B1653" s="52"/>
      <c r="C1653" s="50"/>
    </row>
    <row r="1654" spans="2:3" x14ac:dyDescent="0.25">
      <c r="B1654" s="52"/>
      <c r="C1654" s="50"/>
    </row>
    <row r="1655" spans="2:3" x14ac:dyDescent="0.25">
      <c r="B1655" s="52"/>
      <c r="C1655" s="50"/>
    </row>
    <row r="1656" spans="2:3" x14ac:dyDescent="0.25">
      <c r="B1656" s="52"/>
      <c r="C1656" s="50"/>
    </row>
    <row r="1657" spans="2:3" x14ac:dyDescent="0.25">
      <c r="B1657" s="52"/>
      <c r="C1657" s="50"/>
    </row>
    <row r="1658" spans="2:3" x14ac:dyDescent="0.25">
      <c r="B1658" s="52"/>
      <c r="C1658" s="50"/>
    </row>
    <row r="1659" spans="2:3" x14ac:dyDescent="0.25">
      <c r="B1659" s="52"/>
      <c r="C1659" s="50"/>
    </row>
    <row r="1660" spans="2:3" x14ac:dyDescent="0.25">
      <c r="B1660" s="52"/>
      <c r="C1660" s="50"/>
    </row>
    <row r="1661" spans="2:3" x14ac:dyDescent="0.25">
      <c r="B1661" s="52"/>
      <c r="C1661" s="50"/>
    </row>
    <row r="1662" spans="2:3" x14ac:dyDescent="0.25">
      <c r="B1662" s="52"/>
      <c r="C1662" s="50"/>
    </row>
    <row r="1663" spans="2:3" x14ac:dyDescent="0.25">
      <c r="B1663" s="52"/>
      <c r="C1663" s="50"/>
    </row>
    <row r="1664" spans="2:3" x14ac:dyDescent="0.25">
      <c r="B1664" s="52"/>
      <c r="C1664" s="50"/>
    </row>
    <row r="1665" spans="2:3" x14ac:dyDescent="0.25">
      <c r="B1665" s="52"/>
      <c r="C1665" s="50"/>
    </row>
    <row r="1666" spans="2:3" x14ac:dyDescent="0.25">
      <c r="B1666" s="52"/>
      <c r="C1666" s="50"/>
    </row>
    <row r="1667" spans="2:3" x14ac:dyDescent="0.25">
      <c r="B1667" s="52"/>
      <c r="C1667" s="50"/>
    </row>
    <row r="1668" spans="2:3" x14ac:dyDescent="0.25">
      <c r="B1668" s="52"/>
      <c r="C1668" s="50"/>
    </row>
    <row r="1669" spans="2:3" x14ac:dyDescent="0.25">
      <c r="B1669" s="52"/>
      <c r="C1669" s="50"/>
    </row>
    <row r="1670" spans="2:3" x14ac:dyDescent="0.25">
      <c r="B1670" s="52"/>
      <c r="C1670" s="50"/>
    </row>
    <row r="1671" spans="2:3" x14ac:dyDescent="0.25">
      <c r="B1671" s="52"/>
      <c r="C1671" s="50"/>
    </row>
    <row r="1672" spans="2:3" x14ac:dyDescent="0.25">
      <c r="B1672" s="52"/>
      <c r="C1672" s="50"/>
    </row>
    <row r="1673" spans="2:3" x14ac:dyDescent="0.25">
      <c r="B1673" s="52"/>
      <c r="C1673" s="50"/>
    </row>
    <row r="1674" spans="2:3" x14ac:dyDescent="0.25">
      <c r="B1674" s="52"/>
      <c r="C1674" s="50"/>
    </row>
    <row r="1675" spans="2:3" x14ac:dyDescent="0.25">
      <c r="B1675" s="52"/>
      <c r="C1675" s="50"/>
    </row>
    <row r="1676" spans="2:3" x14ac:dyDescent="0.25">
      <c r="B1676" s="52"/>
      <c r="C1676" s="50"/>
    </row>
    <row r="1677" spans="2:3" x14ac:dyDescent="0.25">
      <c r="B1677" s="52"/>
      <c r="C1677" s="50"/>
    </row>
    <row r="1678" spans="2:3" x14ac:dyDescent="0.25">
      <c r="B1678" s="52"/>
      <c r="C1678" s="50"/>
    </row>
    <row r="1679" spans="2:3" x14ac:dyDescent="0.25">
      <c r="B1679" s="52"/>
      <c r="C1679" s="50"/>
    </row>
    <row r="1680" spans="2:3" x14ac:dyDescent="0.25">
      <c r="B1680" s="52"/>
      <c r="C1680" s="50"/>
    </row>
    <row r="1681" spans="2:3" x14ac:dyDescent="0.25">
      <c r="B1681" s="52"/>
      <c r="C1681" s="50"/>
    </row>
    <row r="1682" spans="2:3" x14ac:dyDescent="0.25">
      <c r="B1682" s="52"/>
      <c r="C1682" s="50"/>
    </row>
    <row r="1683" spans="2:3" x14ac:dyDescent="0.25">
      <c r="B1683" s="52"/>
      <c r="C1683" s="50"/>
    </row>
    <row r="1684" spans="2:3" x14ac:dyDescent="0.25">
      <c r="B1684" s="52"/>
      <c r="C1684" s="50"/>
    </row>
    <row r="1685" spans="2:3" x14ac:dyDescent="0.25">
      <c r="B1685" s="52"/>
      <c r="C1685" s="50"/>
    </row>
    <row r="1686" spans="2:3" x14ac:dyDescent="0.25">
      <c r="B1686" s="52"/>
      <c r="C1686" s="50"/>
    </row>
    <row r="1687" spans="2:3" x14ac:dyDescent="0.25">
      <c r="B1687" s="52"/>
      <c r="C1687" s="50"/>
    </row>
    <row r="1688" spans="2:3" x14ac:dyDescent="0.25">
      <c r="B1688" s="52"/>
      <c r="C1688" s="50"/>
    </row>
    <row r="1689" spans="2:3" x14ac:dyDescent="0.25">
      <c r="B1689" s="52"/>
      <c r="C1689" s="50"/>
    </row>
    <row r="1690" spans="2:3" x14ac:dyDescent="0.25">
      <c r="B1690" s="52"/>
      <c r="C1690" s="50"/>
    </row>
    <row r="1691" spans="2:3" x14ac:dyDescent="0.25">
      <c r="B1691" s="52"/>
      <c r="C1691" s="50"/>
    </row>
    <row r="1692" spans="2:3" x14ac:dyDescent="0.25">
      <c r="B1692" s="52"/>
      <c r="C1692" s="50"/>
    </row>
    <row r="1693" spans="2:3" x14ac:dyDescent="0.25">
      <c r="B1693" s="52"/>
      <c r="C1693" s="50"/>
    </row>
    <row r="1694" spans="2:3" x14ac:dyDescent="0.25">
      <c r="B1694" s="52"/>
      <c r="C1694" s="50"/>
    </row>
    <row r="1695" spans="2:3" x14ac:dyDescent="0.25">
      <c r="B1695" s="52"/>
      <c r="C1695" s="50"/>
    </row>
    <row r="1696" spans="2:3" x14ac:dyDescent="0.25">
      <c r="B1696" s="52"/>
      <c r="C1696" s="50"/>
    </row>
    <row r="1697" spans="2:3" x14ac:dyDescent="0.25">
      <c r="B1697" s="52"/>
      <c r="C1697" s="50"/>
    </row>
    <row r="1698" spans="2:3" x14ac:dyDescent="0.25">
      <c r="B1698" s="52"/>
      <c r="C1698" s="50"/>
    </row>
    <row r="1699" spans="2:3" x14ac:dyDescent="0.25">
      <c r="B1699" s="52"/>
      <c r="C1699" s="50"/>
    </row>
    <row r="1700" spans="2:3" x14ac:dyDescent="0.25">
      <c r="B1700" s="52"/>
      <c r="C1700" s="50"/>
    </row>
    <row r="1701" spans="2:3" x14ac:dyDescent="0.25">
      <c r="B1701" s="52"/>
      <c r="C1701" s="50"/>
    </row>
    <row r="1702" spans="2:3" x14ac:dyDescent="0.25">
      <c r="B1702" s="52"/>
      <c r="C1702" s="50"/>
    </row>
    <row r="1703" spans="2:3" x14ac:dyDescent="0.25">
      <c r="B1703" s="52"/>
      <c r="C1703" s="50"/>
    </row>
    <row r="1704" spans="2:3" x14ac:dyDescent="0.25">
      <c r="B1704" s="52"/>
      <c r="C1704" s="50"/>
    </row>
    <row r="1705" spans="2:3" x14ac:dyDescent="0.25">
      <c r="B1705" s="52"/>
      <c r="C1705" s="50"/>
    </row>
    <row r="1706" spans="2:3" x14ac:dyDescent="0.25">
      <c r="B1706" s="52"/>
      <c r="C1706" s="50"/>
    </row>
    <row r="1707" spans="2:3" x14ac:dyDescent="0.25">
      <c r="B1707" s="52"/>
      <c r="C1707" s="50"/>
    </row>
    <row r="1708" spans="2:3" x14ac:dyDescent="0.25">
      <c r="B1708" s="52"/>
      <c r="C1708" s="50"/>
    </row>
    <row r="1709" spans="2:3" x14ac:dyDescent="0.25">
      <c r="B1709" s="52"/>
      <c r="C1709" s="50"/>
    </row>
    <row r="1710" spans="2:3" x14ac:dyDescent="0.25">
      <c r="B1710" s="52"/>
      <c r="C1710" s="50"/>
    </row>
    <row r="1711" spans="2:3" x14ac:dyDescent="0.25">
      <c r="B1711" s="52"/>
      <c r="C1711" s="50"/>
    </row>
    <row r="1712" spans="2:3" x14ac:dyDescent="0.25">
      <c r="B1712" s="52"/>
      <c r="C1712" s="50"/>
    </row>
    <row r="1713" spans="2:3" x14ac:dyDescent="0.25">
      <c r="B1713" s="52"/>
      <c r="C1713" s="50"/>
    </row>
    <row r="1714" spans="2:3" x14ac:dyDescent="0.25">
      <c r="B1714" s="52"/>
      <c r="C1714" s="50"/>
    </row>
    <row r="1715" spans="2:3" x14ac:dyDescent="0.25">
      <c r="B1715" s="52"/>
      <c r="C1715" s="50"/>
    </row>
    <row r="1716" spans="2:3" x14ac:dyDescent="0.25">
      <c r="B1716" s="52"/>
      <c r="C1716" s="50"/>
    </row>
    <row r="1717" spans="2:3" x14ac:dyDescent="0.25">
      <c r="B1717" s="52"/>
      <c r="C1717" s="50"/>
    </row>
    <row r="1718" spans="2:3" x14ac:dyDescent="0.25">
      <c r="B1718" s="52"/>
      <c r="C1718" s="50"/>
    </row>
    <row r="1719" spans="2:3" x14ac:dyDescent="0.25">
      <c r="B1719" s="52"/>
      <c r="C1719" s="50"/>
    </row>
    <row r="1720" spans="2:3" x14ac:dyDescent="0.25">
      <c r="B1720" s="52"/>
      <c r="C1720" s="50"/>
    </row>
    <row r="1721" spans="2:3" x14ac:dyDescent="0.25">
      <c r="B1721" s="52"/>
      <c r="C1721" s="50"/>
    </row>
    <row r="1722" spans="2:3" x14ac:dyDescent="0.25">
      <c r="B1722" s="52"/>
      <c r="C1722" s="50"/>
    </row>
    <row r="1723" spans="2:3" x14ac:dyDescent="0.25">
      <c r="B1723" s="52"/>
      <c r="C1723" s="50"/>
    </row>
    <row r="1724" spans="2:3" x14ac:dyDescent="0.25">
      <c r="B1724" s="52"/>
      <c r="C1724" s="50"/>
    </row>
    <row r="1725" spans="2:3" x14ac:dyDescent="0.25">
      <c r="B1725" s="52"/>
      <c r="C1725" s="50"/>
    </row>
    <row r="1726" spans="2:3" x14ac:dyDescent="0.25">
      <c r="B1726" s="52"/>
      <c r="C1726" s="50"/>
    </row>
    <row r="1727" spans="2:3" x14ac:dyDescent="0.25">
      <c r="B1727" s="52"/>
      <c r="C1727" s="50"/>
    </row>
    <row r="1728" spans="2:3" x14ac:dyDescent="0.25">
      <c r="B1728" s="52"/>
      <c r="C1728" s="50"/>
    </row>
    <row r="1729" spans="2:3" x14ac:dyDescent="0.25">
      <c r="B1729" s="52"/>
      <c r="C1729" s="50"/>
    </row>
    <row r="1730" spans="2:3" x14ac:dyDescent="0.25">
      <c r="B1730" s="52"/>
      <c r="C1730" s="50"/>
    </row>
    <row r="1731" spans="2:3" x14ac:dyDescent="0.25">
      <c r="B1731" s="52"/>
      <c r="C1731" s="50"/>
    </row>
    <row r="1732" spans="2:3" x14ac:dyDescent="0.25">
      <c r="B1732" s="52"/>
      <c r="C1732" s="50"/>
    </row>
    <row r="1733" spans="2:3" x14ac:dyDescent="0.25">
      <c r="B1733" s="52"/>
      <c r="C1733" s="50"/>
    </row>
    <row r="1734" spans="2:3" x14ac:dyDescent="0.25">
      <c r="B1734" s="52"/>
      <c r="C1734" s="50"/>
    </row>
    <row r="1735" spans="2:3" x14ac:dyDescent="0.25">
      <c r="B1735" s="52"/>
      <c r="C1735" s="50"/>
    </row>
    <row r="1736" spans="2:3" x14ac:dyDescent="0.25">
      <c r="B1736" s="52"/>
      <c r="C1736" s="50"/>
    </row>
    <row r="1737" spans="2:3" x14ac:dyDescent="0.25">
      <c r="B1737" s="52"/>
      <c r="C1737" s="50"/>
    </row>
    <row r="1738" spans="2:3" x14ac:dyDescent="0.25">
      <c r="B1738" s="52"/>
      <c r="C1738" s="50"/>
    </row>
    <row r="1739" spans="2:3" x14ac:dyDescent="0.25">
      <c r="B1739" s="52"/>
      <c r="C1739" s="50"/>
    </row>
    <row r="1740" spans="2:3" x14ac:dyDescent="0.25">
      <c r="B1740" s="52"/>
      <c r="C1740" s="50"/>
    </row>
    <row r="1741" spans="2:3" x14ac:dyDescent="0.25">
      <c r="B1741" s="52"/>
      <c r="C1741" s="50"/>
    </row>
    <row r="1742" spans="2:3" x14ac:dyDescent="0.25">
      <c r="B1742" s="52"/>
      <c r="C1742" s="50"/>
    </row>
    <row r="1743" spans="2:3" x14ac:dyDescent="0.25">
      <c r="B1743" s="52"/>
      <c r="C1743" s="50"/>
    </row>
    <row r="1744" spans="2:3" x14ac:dyDescent="0.25">
      <c r="B1744" s="52"/>
      <c r="C1744" s="50"/>
    </row>
    <row r="1745" spans="2:3" x14ac:dyDescent="0.25">
      <c r="B1745" s="52"/>
      <c r="C1745" s="50"/>
    </row>
    <row r="1746" spans="2:3" x14ac:dyDescent="0.25">
      <c r="B1746" s="52"/>
      <c r="C1746" s="50"/>
    </row>
    <row r="1747" spans="2:3" x14ac:dyDescent="0.25">
      <c r="B1747" s="52"/>
      <c r="C1747" s="50"/>
    </row>
    <row r="1748" spans="2:3" x14ac:dyDescent="0.25">
      <c r="B1748" s="52"/>
      <c r="C1748" s="50"/>
    </row>
    <row r="1749" spans="2:3" x14ac:dyDescent="0.25">
      <c r="B1749" s="52"/>
      <c r="C1749" s="50"/>
    </row>
    <row r="1750" spans="2:3" x14ac:dyDescent="0.25">
      <c r="B1750" s="52"/>
      <c r="C1750" s="50"/>
    </row>
    <row r="1751" spans="2:3" x14ac:dyDescent="0.25">
      <c r="B1751" s="52"/>
      <c r="C1751" s="50"/>
    </row>
    <row r="1752" spans="2:3" x14ac:dyDescent="0.25">
      <c r="B1752" s="52"/>
      <c r="C1752" s="50"/>
    </row>
    <row r="1753" spans="2:3" x14ac:dyDescent="0.25">
      <c r="B1753" s="52"/>
      <c r="C1753" s="50"/>
    </row>
    <row r="1754" spans="2:3" x14ac:dyDescent="0.25">
      <c r="B1754" s="52"/>
      <c r="C1754" s="50"/>
    </row>
    <row r="1755" spans="2:3" x14ac:dyDescent="0.25">
      <c r="B1755" s="52"/>
      <c r="C1755" s="50"/>
    </row>
    <row r="1756" spans="2:3" x14ac:dyDescent="0.25">
      <c r="B1756" s="52"/>
      <c r="C1756" s="50"/>
    </row>
    <row r="1757" spans="2:3" x14ac:dyDescent="0.25">
      <c r="B1757" s="52"/>
      <c r="C1757" s="50"/>
    </row>
    <row r="1758" spans="2:3" x14ac:dyDescent="0.25">
      <c r="B1758" s="52"/>
      <c r="C1758" s="50"/>
    </row>
    <row r="1759" spans="2:3" x14ac:dyDescent="0.25">
      <c r="B1759" s="52"/>
      <c r="C1759" s="50"/>
    </row>
    <row r="1760" spans="2:3" x14ac:dyDescent="0.25">
      <c r="B1760" s="52"/>
      <c r="C1760" s="50"/>
    </row>
    <row r="1761" spans="2:3" x14ac:dyDescent="0.25">
      <c r="B1761" s="52"/>
      <c r="C1761" s="50"/>
    </row>
    <row r="1762" spans="2:3" x14ac:dyDescent="0.25">
      <c r="B1762" s="52"/>
      <c r="C1762" s="50"/>
    </row>
    <row r="1763" spans="2:3" x14ac:dyDescent="0.25">
      <c r="B1763" s="52"/>
      <c r="C1763" s="50"/>
    </row>
    <row r="1764" spans="2:3" x14ac:dyDescent="0.25">
      <c r="B1764" s="52"/>
      <c r="C1764" s="50"/>
    </row>
    <row r="1765" spans="2:3" x14ac:dyDescent="0.25">
      <c r="B1765" s="52"/>
      <c r="C1765" s="50"/>
    </row>
    <row r="1766" spans="2:3" x14ac:dyDescent="0.25">
      <c r="B1766" s="52"/>
      <c r="C1766" s="50"/>
    </row>
    <row r="1767" spans="2:3" x14ac:dyDescent="0.25">
      <c r="B1767" s="52"/>
      <c r="C1767" s="50"/>
    </row>
    <row r="1768" spans="2:3" x14ac:dyDescent="0.25">
      <c r="B1768" s="52"/>
      <c r="C1768" s="50"/>
    </row>
    <row r="1769" spans="2:3" x14ac:dyDescent="0.25">
      <c r="B1769" s="52"/>
      <c r="C1769" s="50"/>
    </row>
    <row r="1770" spans="2:3" x14ac:dyDescent="0.25">
      <c r="B1770" s="52"/>
      <c r="C1770" s="50"/>
    </row>
    <row r="1771" spans="2:3" x14ac:dyDescent="0.25">
      <c r="B1771" s="52"/>
      <c r="C1771" s="50"/>
    </row>
    <row r="1772" spans="2:3" x14ac:dyDescent="0.25">
      <c r="B1772" s="52"/>
      <c r="C1772" s="50"/>
    </row>
    <row r="1773" spans="2:3" x14ac:dyDescent="0.25">
      <c r="B1773" s="52"/>
      <c r="C1773" s="50"/>
    </row>
    <row r="1774" spans="2:3" x14ac:dyDescent="0.25">
      <c r="B1774" s="52"/>
      <c r="C1774" s="50"/>
    </row>
    <row r="1775" spans="2:3" x14ac:dyDescent="0.25">
      <c r="B1775" s="52"/>
      <c r="C1775" s="50"/>
    </row>
    <row r="1776" spans="2:3" x14ac:dyDescent="0.25">
      <c r="B1776" s="52"/>
      <c r="C1776" s="50"/>
    </row>
    <row r="1777" spans="2:3" x14ac:dyDescent="0.25">
      <c r="B1777" s="52"/>
      <c r="C1777" s="50"/>
    </row>
    <row r="1778" spans="2:3" x14ac:dyDescent="0.25">
      <c r="B1778" s="52"/>
      <c r="C1778" s="50"/>
    </row>
    <row r="1779" spans="2:3" x14ac:dyDescent="0.25">
      <c r="B1779" s="52"/>
      <c r="C1779" s="50"/>
    </row>
    <row r="1780" spans="2:3" x14ac:dyDescent="0.25">
      <c r="B1780" s="52"/>
      <c r="C1780" s="50"/>
    </row>
    <row r="1781" spans="2:3" x14ac:dyDescent="0.25">
      <c r="B1781" s="52"/>
      <c r="C1781" s="50"/>
    </row>
    <row r="1782" spans="2:3" x14ac:dyDescent="0.25">
      <c r="B1782" s="52"/>
      <c r="C1782" s="50"/>
    </row>
    <row r="1783" spans="2:3" x14ac:dyDescent="0.25">
      <c r="B1783" s="52"/>
      <c r="C1783" s="50"/>
    </row>
    <row r="1784" spans="2:3" x14ac:dyDescent="0.25">
      <c r="B1784" s="52"/>
      <c r="C1784" s="50"/>
    </row>
    <row r="1785" spans="2:3" x14ac:dyDescent="0.25">
      <c r="B1785" s="52"/>
      <c r="C1785" s="50"/>
    </row>
    <row r="1786" spans="2:3" x14ac:dyDescent="0.25">
      <c r="B1786" s="52"/>
      <c r="C1786" s="50"/>
    </row>
    <row r="1787" spans="2:3" x14ac:dyDescent="0.25">
      <c r="B1787" s="52"/>
      <c r="C1787" s="50"/>
    </row>
    <row r="1788" spans="2:3" x14ac:dyDescent="0.25">
      <c r="B1788" s="52"/>
      <c r="C1788" s="50"/>
    </row>
    <row r="1789" spans="2:3" x14ac:dyDescent="0.25">
      <c r="B1789" s="52"/>
      <c r="C1789" s="50"/>
    </row>
    <row r="1790" spans="2:3" x14ac:dyDescent="0.25">
      <c r="B1790" s="52"/>
      <c r="C1790" s="50"/>
    </row>
    <row r="1791" spans="2:3" x14ac:dyDescent="0.25">
      <c r="B1791" s="52"/>
      <c r="C1791" s="50"/>
    </row>
    <row r="1792" spans="2:3" x14ac:dyDescent="0.25">
      <c r="B1792" s="52"/>
      <c r="C1792" s="50"/>
    </row>
    <row r="1793" spans="2:3" x14ac:dyDescent="0.25">
      <c r="B1793" s="52"/>
      <c r="C1793" s="50"/>
    </row>
    <row r="1794" spans="2:3" x14ac:dyDescent="0.25">
      <c r="B1794" s="52"/>
      <c r="C1794" s="50"/>
    </row>
    <row r="1795" spans="2:3" x14ac:dyDescent="0.25">
      <c r="B1795" s="52"/>
      <c r="C1795" s="50"/>
    </row>
    <row r="1796" spans="2:3" x14ac:dyDescent="0.25">
      <c r="B1796" s="52"/>
      <c r="C1796" s="50"/>
    </row>
    <row r="1797" spans="2:3" x14ac:dyDescent="0.25">
      <c r="B1797" s="52"/>
      <c r="C1797" s="50"/>
    </row>
    <row r="1798" spans="2:3" x14ac:dyDescent="0.25">
      <c r="B1798" s="52"/>
      <c r="C1798" s="50"/>
    </row>
    <row r="1799" spans="2:3" x14ac:dyDescent="0.25">
      <c r="B1799" s="52"/>
      <c r="C1799" s="50"/>
    </row>
    <row r="1800" spans="2:3" x14ac:dyDescent="0.25">
      <c r="B1800" s="52"/>
      <c r="C1800" s="50"/>
    </row>
    <row r="1801" spans="2:3" x14ac:dyDescent="0.25">
      <c r="B1801" s="52"/>
      <c r="C1801" s="50"/>
    </row>
    <row r="1802" spans="2:3" x14ac:dyDescent="0.25">
      <c r="B1802" s="52"/>
      <c r="C1802" s="50"/>
    </row>
    <row r="1803" spans="2:3" x14ac:dyDescent="0.25">
      <c r="B1803" s="52"/>
      <c r="C1803" s="50"/>
    </row>
    <row r="1804" spans="2:3" x14ac:dyDescent="0.25">
      <c r="B1804" s="52"/>
      <c r="C1804" s="50"/>
    </row>
    <row r="1805" spans="2:3" x14ac:dyDescent="0.25">
      <c r="B1805" s="52"/>
      <c r="C1805" s="50"/>
    </row>
    <row r="1806" spans="2:3" x14ac:dyDescent="0.25">
      <c r="B1806" s="52"/>
      <c r="C1806" s="50"/>
    </row>
    <row r="1807" spans="2:3" x14ac:dyDescent="0.25">
      <c r="B1807" s="52"/>
      <c r="C1807" s="50"/>
    </row>
    <row r="1808" spans="2:3" x14ac:dyDescent="0.25">
      <c r="B1808" s="52"/>
      <c r="C1808" s="50"/>
    </row>
    <row r="1809" spans="2:3" x14ac:dyDescent="0.25">
      <c r="B1809" s="52"/>
      <c r="C1809" s="50"/>
    </row>
    <row r="1810" spans="2:3" x14ac:dyDescent="0.25">
      <c r="B1810" s="52"/>
      <c r="C1810" s="50"/>
    </row>
    <row r="1811" spans="2:3" x14ac:dyDescent="0.25">
      <c r="B1811" s="52"/>
      <c r="C1811" s="50"/>
    </row>
    <row r="1812" spans="2:3" x14ac:dyDescent="0.25">
      <c r="B1812" s="52"/>
      <c r="C1812" s="50"/>
    </row>
    <row r="1813" spans="2:3" x14ac:dyDescent="0.25">
      <c r="B1813" s="52"/>
      <c r="C1813" s="50"/>
    </row>
    <row r="1814" spans="2:3" x14ac:dyDescent="0.25">
      <c r="B1814" s="52"/>
      <c r="C1814" s="50"/>
    </row>
    <row r="1815" spans="2:3" x14ac:dyDescent="0.25">
      <c r="B1815" s="52"/>
      <c r="C1815" s="50"/>
    </row>
    <row r="1816" spans="2:3" x14ac:dyDescent="0.25">
      <c r="B1816" s="52"/>
      <c r="C1816" s="50"/>
    </row>
    <row r="1817" spans="2:3" x14ac:dyDescent="0.25">
      <c r="B1817" s="52"/>
      <c r="C1817" s="50"/>
    </row>
    <row r="1818" spans="2:3" x14ac:dyDescent="0.25">
      <c r="B1818" s="52"/>
      <c r="C1818" s="50"/>
    </row>
    <row r="1819" spans="2:3" x14ac:dyDescent="0.25">
      <c r="B1819" s="52"/>
      <c r="C1819" s="50"/>
    </row>
    <row r="1820" spans="2:3" x14ac:dyDescent="0.25">
      <c r="B1820" s="52"/>
      <c r="C1820" s="50"/>
    </row>
    <row r="1821" spans="2:3" x14ac:dyDescent="0.25">
      <c r="B1821" s="52"/>
      <c r="C1821" s="50"/>
    </row>
    <row r="1822" spans="2:3" x14ac:dyDescent="0.25">
      <c r="B1822" s="52"/>
      <c r="C1822" s="50"/>
    </row>
    <row r="1823" spans="2:3" x14ac:dyDescent="0.25">
      <c r="B1823" s="52"/>
      <c r="C1823" s="50"/>
    </row>
    <row r="1824" spans="2:3" x14ac:dyDescent="0.25">
      <c r="B1824" s="52"/>
      <c r="C1824" s="50"/>
    </row>
    <row r="1825" spans="2:3" x14ac:dyDescent="0.25">
      <c r="B1825" s="52"/>
      <c r="C1825" s="50"/>
    </row>
    <row r="1826" spans="2:3" x14ac:dyDescent="0.25">
      <c r="B1826" s="52"/>
      <c r="C1826" s="50"/>
    </row>
    <row r="1827" spans="2:3" x14ac:dyDescent="0.25">
      <c r="B1827" s="52"/>
      <c r="C1827" s="50"/>
    </row>
    <row r="1828" spans="2:3" x14ac:dyDescent="0.25">
      <c r="B1828" s="52"/>
      <c r="C1828" s="50"/>
    </row>
    <row r="1829" spans="2:3" x14ac:dyDescent="0.25">
      <c r="B1829" s="52"/>
      <c r="C1829" s="50"/>
    </row>
    <row r="1830" spans="2:3" x14ac:dyDescent="0.25">
      <c r="B1830" s="52"/>
      <c r="C1830" s="50"/>
    </row>
    <row r="1831" spans="2:3" x14ac:dyDescent="0.25">
      <c r="B1831" s="52"/>
      <c r="C1831" s="50"/>
    </row>
    <row r="1832" spans="2:3" x14ac:dyDescent="0.25">
      <c r="B1832" s="52"/>
      <c r="C1832" s="50"/>
    </row>
    <row r="1833" spans="2:3" x14ac:dyDescent="0.25">
      <c r="B1833" s="52"/>
      <c r="C1833" s="50"/>
    </row>
    <row r="1834" spans="2:3" x14ac:dyDescent="0.25">
      <c r="B1834" s="52"/>
      <c r="C1834" s="50"/>
    </row>
    <row r="1835" spans="2:3" x14ac:dyDescent="0.25">
      <c r="B1835" s="52"/>
      <c r="C1835" s="50"/>
    </row>
    <row r="1836" spans="2:3" x14ac:dyDescent="0.25">
      <c r="B1836" s="52"/>
      <c r="C1836" s="50"/>
    </row>
    <row r="1837" spans="2:3" x14ac:dyDescent="0.25">
      <c r="B1837" s="52"/>
      <c r="C1837" s="50"/>
    </row>
    <row r="1838" spans="2:3" x14ac:dyDescent="0.25">
      <c r="B1838" s="52"/>
      <c r="C1838" s="50"/>
    </row>
    <row r="1839" spans="2:3" x14ac:dyDescent="0.25">
      <c r="B1839" s="52"/>
      <c r="C1839" s="50"/>
    </row>
    <row r="1840" spans="2:3" x14ac:dyDescent="0.25">
      <c r="B1840" s="52"/>
      <c r="C1840" s="50"/>
    </row>
    <row r="1841" spans="2:3" x14ac:dyDescent="0.25">
      <c r="B1841" s="52"/>
      <c r="C1841" s="50"/>
    </row>
    <row r="1842" spans="2:3" x14ac:dyDescent="0.25">
      <c r="B1842" s="52"/>
      <c r="C1842" s="50"/>
    </row>
    <row r="1843" spans="2:3" x14ac:dyDescent="0.25">
      <c r="B1843" s="52"/>
      <c r="C1843" s="50"/>
    </row>
    <row r="1844" spans="2:3" x14ac:dyDescent="0.25">
      <c r="B1844" s="52"/>
      <c r="C1844" s="50"/>
    </row>
    <row r="1845" spans="2:3" x14ac:dyDescent="0.25">
      <c r="B1845" s="52"/>
      <c r="C1845" s="50"/>
    </row>
    <row r="1846" spans="2:3" x14ac:dyDescent="0.25">
      <c r="B1846" s="52"/>
      <c r="C1846" s="50"/>
    </row>
    <row r="1847" spans="2:3" x14ac:dyDescent="0.25">
      <c r="B1847" s="52"/>
      <c r="C1847" s="50"/>
    </row>
    <row r="1848" spans="2:3" x14ac:dyDescent="0.25">
      <c r="B1848" s="52"/>
      <c r="C1848" s="50"/>
    </row>
    <row r="1849" spans="2:3" x14ac:dyDescent="0.25">
      <c r="B1849" s="52"/>
      <c r="C1849" s="50"/>
    </row>
    <row r="1850" spans="2:3" x14ac:dyDescent="0.25">
      <c r="B1850" s="52"/>
      <c r="C1850" s="50"/>
    </row>
    <row r="1851" spans="2:3" x14ac:dyDescent="0.25">
      <c r="B1851" s="52"/>
      <c r="C1851" s="50"/>
    </row>
    <row r="1852" spans="2:3" x14ac:dyDescent="0.25">
      <c r="B1852" s="52"/>
      <c r="C1852" s="50"/>
    </row>
    <row r="1853" spans="2:3" x14ac:dyDescent="0.25">
      <c r="B1853" s="52"/>
      <c r="C1853" s="50"/>
    </row>
    <row r="1854" spans="2:3" x14ac:dyDescent="0.25">
      <c r="B1854" s="52"/>
      <c r="C1854" s="50"/>
    </row>
    <row r="1855" spans="2:3" x14ac:dyDescent="0.25">
      <c r="B1855" s="52"/>
      <c r="C1855" s="50"/>
    </row>
    <row r="1856" spans="2:3" x14ac:dyDescent="0.25">
      <c r="B1856" s="52"/>
      <c r="C1856" s="50"/>
    </row>
    <row r="1857" spans="2:3" x14ac:dyDescent="0.25">
      <c r="B1857" s="52"/>
      <c r="C1857" s="50"/>
    </row>
    <row r="1858" spans="2:3" x14ac:dyDescent="0.25">
      <c r="B1858" s="52"/>
      <c r="C1858" s="50"/>
    </row>
    <row r="1859" spans="2:3" x14ac:dyDescent="0.25">
      <c r="B1859" s="52"/>
      <c r="C1859" s="50"/>
    </row>
    <row r="1860" spans="2:3" x14ac:dyDescent="0.25">
      <c r="B1860" s="52"/>
      <c r="C1860" s="50"/>
    </row>
    <row r="1861" spans="2:3" x14ac:dyDescent="0.25">
      <c r="B1861" s="52"/>
      <c r="C1861" s="50"/>
    </row>
    <row r="1862" spans="2:3" x14ac:dyDescent="0.25">
      <c r="B1862" s="52"/>
      <c r="C1862" s="50"/>
    </row>
    <row r="1863" spans="2:3" x14ac:dyDescent="0.25">
      <c r="B1863" s="52"/>
      <c r="C1863" s="50"/>
    </row>
    <row r="1864" spans="2:3" x14ac:dyDescent="0.25">
      <c r="B1864" s="52"/>
      <c r="C1864" s="50"/>
    </row>
    <row r="1865" spans="2:3" x14ac:dyDescent="0.25">
      <c r="B1865" s="52"/>
      <c r="C1865" s="50"/>
    </row>
    <row r="1866" spans="2:3" x14ac:dyDescent="0.25">
      <c r="B1866" s="52"/>
      <c r="C1866" s="50"/>
    </row>
    <row r="1867" spans="2:3" x14ac:dyDescent="0.25">
      <c r="B1867" s="52"/>
      <c r="C1867" s="50"/>
    </row>
    <row r="1868" spans="2:3" x14ac:dyDescent="0.25">
      <c r="B1868" s="52"/>
      <c r="C1868" s="50"/>
    </row>
    <row r="1869" spans="2:3" x14ac:dyDescent="0.25">
      <c r="B1869" s="52"/>
      <c r="C1869" s="50"/>
    </row>
    <row r="1870" spans="2:3" x14ac:dyDescent="0.25">
      <c r="B1870" s="52"/>
      <c r="C1870" s="50"/>
    </row>
    <row r="1871" spans="2:3" x14ac:dyDescent="0.25">
      <c r="B1871" s="52"/>
      <c r="C1871" s="50"/>
    </row>
    <row r="1872" spans="2:3" x14ac:dyDescent="0.25">
      <c r="B1872" s="52"/>
      <c r="C1872" s="50"/>
    </row>
    <row r="1873" spans="2:3" x14ac:dyDescent="0.25">
      <c r="B1873" s="52"/>
      <c r="C1873" s="50"/>
    </row>
    <row r="1874" spans="2:3" x14ac:dyDescent="0.25">
      <c r="B1874" s="52"/>
      <c r="C1874" s="50"/>
    </row>
    <row r="1875" spans="2:3" x14ac:dyDescent="0.25">
      <c r="B1875" s="52"/>
      <c r="C1875" s="50"/>
    </row>
    <row r="1876" spans="2:3" x14ac:dyDescent="0.25">
      <c r="B1876" s="52"/>
      <c r="C1876" s="50"/>
    </row>
    <row r="1877" spans="2:3" x14ac:dyDescent="0.25">
      <c r="B1877" s="52"/>
      <c r="C1877" s="50"/>
    </row>
    <row r="1878" spans="2:3" x14ac:dyDescent="0.25">
      <c r="B1878" s="52"/>
      <c r="C1878" s="50"/>
    </row>
    <row r="1879" spans="2:3" x14ac:dyDescent="0.25">
      <c r="B1879" s="52"/>
      <c r="C1879" s="50"/>
    </row>
    <row r="1880" spans="2:3" x14ac:dyDescent="0.25">
      <c r="B1880" s="52"/>
      <c r="C1880" s="50"/>
    </row>
    <row r="1881" spans="2:3" x14ac:dyDescent="0.25">
      <c r="B1881" s="52"/>
      <c r="C1881" s="50"/>
    </row>
    <row r="1882" spans="2:3" x14ac:dyDescent="0.25">
      <c r="B1882" s="52"/>
      <c r="C1882" s="50"/>
    </row>
    <row r="1883" spans="2:3" x14ac:dyDescent="0.25">
      <c r="B1883" s="52"/>
      <c r="C1883" s="50"/>
    </row>
    <row r="1884" spans="2:3" x14ac:dyDescent="0.25">
      <c r="B1884" s="52"/>
      <c r="C1884" s="50"/>
    </row>
    <row r="1885" spans="2:3" x14ac:dyDescent="0.25">
      <c r="B1885" s="52"/>
      <c r="C1885" s="50"/>
    </row>
    <row r="1886" spans="2:3" x14ac:dyDescent="0.25">
      <c r="B1886" s="52"/>
      <c r="C1886" s="50"/>
    </row>
    <row r="1887" spans="2:3" x14ac:dyDescent="0.25">
      <c r="B1887" s="52"/>
      <c r="C1887" s="50"/>
    </row>
    <row r="1888" spans="2:3" x14ac:dyDescent="0.25">
      <c r="B1888" s="52"/>
      <c r="C1888" s="50"/>
    </row>
    <row r="1889" spans="2:3" x14ac:dyDescent="0.25">
      <c r="B1889" s="52"/>
      <c r="C1889" s="50"/>
    </row>
    <row r="1890" spans="2:3" x14ac:dyDescent="0.25">
      <c r="B1890" s="52"/>
      <c r="C1890" s="50"/>
    </row>
    <row r="1891" spans="2:3" x14ac:dyDescent="0.25">
      <c r="B1891" s="52"/>
      <c r="C1891" s="50"/>
    </row>
    <row r="1892" spans="2:3" x14ac:dyDescent="0.25">
      <c r="B1892" s="52"/>
      <c r="C1892" s="50"/>
    </row>
    <row r="1893" spans="2:3" x14ac:dyDescent="0.25">
      <c r="B1893" s="52"/>
      <c r="C1893" s="50"/>
    </row>
    <row r="1894" spans="2:3" x14ac:dyDescent="0.25">
      <c r="B1894" s="52"/>
      <c r="C1894" s="50"/>
    </row>
    <row r="1895" spans="2:3" x14ac:dyDescent="0.25">
      <c r="B1895" s="52"/>
      <c r="C1895" s="50"/>
    </row>
    <row r="1896" spans="2:3" x14ac:dyDescent="0.25">
      <c r="B1896" s="52"/>
      <c r="C1896" s="50"/>
    </row>
    <row r="1897" spans="2:3" x14ac:dyDescent="0.25">
      <c r="B1897" s="52"/>
      <c r="C1897" s="50"/>
    </row>
    <row r="1898" spans="2:3" x14ac:dyDescent="0.25">
      <c r="B1898" s="52"/>
      <c r="C1898" s="50"/>
    </row>
    <row r="1899" spans="2:3" x14ac:dyDescent="0.25">
      <c r="B1899" s="52"/>
      <c r="C1899" s="50"/>
    </row>
    <row r="1900" spans="2:3" x14ac:dyDescent="0.25">
      <c r="B1900" s="52"/>
      <c r="C1900" s="50"/>
    </row>
    <row r="1901" spans="2:3" x14ac:dyDescent="0.25">
      <c r="B1901" s="52"/>
      <c r="C1901" s="50"/>
    </row>
    <row r="1902" spans="2:3" x14ac:dyDescent="0.25">
      <c r="B1902" s="52"/>
      <c r="C1902" s="50"/>
    </row>
    <row r="1903" spans="2:3" x14ac:dyDescent="0.25">
      <c r="B1903" s="52"/>
      <c r="C1903" s="50"/>
    </row>
    <row r="1904" spans="2:3" x14ac:dyDescent="0.25">
      <c r="B1904" s="52"/>
      <c r="C1904" s="50"/>
    </row>
    <row r="1905" spans="2:3" x14ac:dyDescent="0.25">
      <c r="B1905" s="52"/>
      <c r="C1905" s="50"/>
    </row>
    <row r="1906" spans="2:3" x14ac:dyDescent="0.25">
      <c r="B1906" s="52"/>
      <c r="C1906" s="50"/>
    </row>
    <row r="1907" spans="2:3" x14ac:dyDescent="0.25">
      <c r="B1907" s="52"/>
      <c r="C1907" s="50"/>
    </row>
    <row r="1908" spans="2:3" x14ac:dyDescent="0.25">
      <c r="B1908" s="52"/>
      <c r="C1908" s="50"/>
    </row>
    <row r="1909" spans="2:3" x14ac:dyDescent="0.25">
      <c r="B1909" s="52"/>
      <c r="C1909" s="50"/>
    </row>
    <row r="1910" spans="2:3" x14ac:dyDescent="0.25">
      <c r="B1910" s="52"/>
      <c r="C1910" s="50"/>
    </row>
    <row r="1911" spans="2:3" x14ac:dyDescent="0.25">
      <c r="B1911" s="52"/>
      <c r="C1911" s="50"/>
    </row>
    <row r="1912" spans="2:3" x14ac:dyDescent="0.25">
      <c r="B1912" s="52"/>
      <c r="C1912" s="50"/>
    </row>
    <row r="1913" spans="2:3" x14ac:dyDescent="0.25">
      <c r="B1913" s="52"/>
      <c r="C1913" s="50"/>
    </row>
    <row r="1914" spans="2:3" x14ac:dyDescent="0.25">
      <c r="B1914" s="52"/>
      <c r="C1914" s="50"/>
    </row>
    <row r="1915" spans="2:3" x14ac:dyDescent="0.25">
      <c r="B1915" s="52"/>
      <c r="C1915" s="50"/>
    </row>
    <row r="1916" spans="2:3" x14ac:dyDescent="0.25">
      <c r="B1916" s="52"/>
      <c r="C1916" s="50"/>
    </row>
    <row r="1917" spans="2:3" x14ac:dyDescent="0.25">
      <c r="B1917" s="52"/>
      <c r="C1917" s="50"/>
    </row>
    <row r="1918" spans="2:3" x14ac:dyDescent="0.25">
      <c r="B1918" s="52"/>
      <c r="C1918" s="50"/>
    </row>
    <row r="1919" spans="2:3" x14ac:dyDescent="0.25">
      <c r="B1919" s="52"/>
      <c r="C1919" s="50"/>
    </row>
    <row r="1920" spans="2:3" x14ac:dyDescent="0.25">
      <c r="B1920" s="52"/>
      <c r="C1920" s="50"/>
    </row>
    <row r="1921" spans="2:3" x14ac:dyDescent="0.25">
      <c r="B1921" s="52"/>
      <c r="C1921" s="50"/>
    </row>
    <row r="1922" spans="2:3" x14ac:dyDescent="0.25">
      <c r="B1922" s="52"/>
      <c r="C1922" s="50"/>
    </row>
    <row r="1923" spans="2:3" x14ac:dyDescent="0.25">
      <c r="B1923" s="52"/>
      <c r="C1923" s="50"/>
    </row>
    <row r="1924" spans="2:3" x14ac:dyDescent="0.25">
      <c r="B1924" s="52"/>
      <c r="C1924" s="50"/>
    </row>
    <row r="1925" spans="2:3" x14ac:dyDescent="0.25">
      <c r="B1925" s="52"/>
      <c r="C1925" s="50"/>
    </row>
    <row r="1926" spans="2:3" x14ac:dyDescent="0.25">
      <c r="B1926" s="52"/>
      <c r="C1926" s="50"/>
    </row>
    <row r="1927" spans="2:3" x14ac:dyDescent="0.25">
      <c r="B1927" s="52"/>
      <c r="C1927" s="50"/>
    </row>
    <row r="1928" spans="2:3" x14ac:dyDescent="0.25">
      <c r="B1928" s="52"/>
      <c r="C1928" s="50"/>
    </row>
    <row r="1929" spans="2:3" x14ac:dyDescent="0.25">
      <c r="B1929" s="52"/>
      <c r="C1929" s="50"/>
    </row>
    <row r="1930" spans="2:3" x14ac:dyDescent="0.25">
      <c r="B1930" s="52"/>
      <c r="C1930" s="50"/>
    </row>
    <row r="1931" spans="2:3" x14ac:dyDescent="0.25">
      <c r="B1931" s="52"/>
      <c r="C1931" s="50"/>
    </row>
    <row r="1932" spans="2:3" x14ac:dyDescent="0.25">
      <c r="B1932" s="52"/>
      <c r="C1932" s="50"/>
    </row>
    <row r="1933" spans="2:3" x14ac:dyDescent="0.25">
      <c r="B1933" s="52"/>
      <c r="C1933" s="50"/>
    </row>
    <row r="1934" spans="2:3" x14ac:dyDescent="0.25">
      <c r="B1934" s="52"/>
      <c r="C1934" s="50"/>
    </row>
    <row r="1935" spans="2:3" x14ac:dyDescent="0.25">
      <c r="B1935" s="52"/>
      <c r="C1935" s="50"/>
    </row>
    <row r="1936" spans="2:3" x14ac:dyDescent="0.25">
      <c r="B1936" s="52"/>
      <c r="C1936" s="50"/>
    </row>
    <row r="1937" spans="2:3" x14ac:dyDescent="0.25">
      <c r="B1937" s="52"/>
      <c r="C1937" s="50"/>
    </row>
    <row r="1938" spans="2:3" x14ac:dyDescent="0.25">
      <c r="B1938" s="52"/>
      <c r="C1938" s="50"/>
    </row>
    <row r="1939" spans="2:3" x14ac:dyDescent="0.25">
      <c r="B1939" s="52"/>
      <c r="C1939" s="50"/>
    </row>
    <row r="1940" spans="2:3" x14ac:dyDescent="0.25">
      <c r="B1940" s="52"/>
      <c r="C1940" s="50"/>
    </row>
    <row r="1941" spans="2:3" x14ac:dyDescent="0.25">
      <c r="B1941" s="52"/>
      <c r="C1941" s="50"/>
    </row>
    <row r="1942" spans="2:3" x14ac:dyDescent="0.25">
      <c r="B1942" s="52"/>
      <c r="C1942" s="50"/>
    </row>
    <row r="1943" spans="2:3" x14ac:dyDescent="0.25">
      <c r="B1943" s="52"/>
      <c r="C1943" s="50"/>
    </row>
    <row r="1944" spans="2:3" x14ac:dyDescent="0.25">
      <c r="B1944" s="52"/>
      <c r="C1944" s="50"/>
    </row>
    <row r="1945" spans="2:3" x14ac:dyDescent="0.25">
      <c r="B1945" s="52"/>
      <c r="C1945" s="50"/>
    </row>
    <row r="1946" spans="2:3" x14ac:dyDescent="0.25">
      <c r="B1946" s="52"/>
      <c r="C1946" s="50"/>
    </row>
    <row r="1947" spans="2:3" x14ac:dyDescent="0.25">
      <c r="B1947" s="52"/>
      <c r="C1947" s="50"/>
    </row>
    <row r="1948" spans="2:3" x14ac:dyDescent="0.25">
      <c r="B1948" s="52"/>
      <c r="C1948" s="50"/>
    </row>
    <row r="1949" spans="2:3" x14ac:dyDescent="0.25">
      <c r="B1949" s="52"/>
      <c r="C1949" s="50"/>
    </row>
    <row r="1950" spans="2:3" x14ac:dyDescent="0.25">
      <c r="B1950" s="52"/>
      <c r="C1950" s="50"/>
    </row>
    <row r="1951" spans="2:3" x14ac:dyDescent="0.25">
      <c r="B1951" s="52"/>
      <c r="C1951" s="50"/>
    </row>
    <row r="1952" spans="2:3" x14ac:dyDescent="0.25">
      <c r="B1952" s="52"/>
      <c r="C1952" s="50"/>
    </row>
    <row r="1953" spans="2:3" x14ac:dyDescent="0.25">
      <c r="B1953" s="52"/>
      <c r="C1953" s="50"/>
    </row>
    <row r="1954" spans="2:3" x14ac:dyDescent="0.25">
      <c r="B1954" s="52"/>
      <c r="C1954" s="50"/>
    </row>
    <row r="1955" spans="2:3" x14ac:dyDescent="0.25">
      <c r="B1955" s="52"/>
      <c r="C1955" s="50"/>
    </row>
    <row r="1956" spans="2:3" x14ac:dyDescent="0.25">
      <c r="B1956" s="52"/>
      <c r="C1956" s="50"/>
    </row>
    <row r="1957" spans="2:3" x14ac:dyDescent="0.25">
      <c r="B1957" s="52"/>
      <c r="C1957" s="50"/>
    </row>
    <row r="1958" spans="2:3" x14ac:dyDescent="0.25">
      <c r="B1958" s="52"/>
      <c r="C1958" s="50"/>
    </row>
    <row r="1959" spans="2:3" x14ac:dyDescent="0.25">
      <c r="B1959" s="52"/>
      <c r="C1959" s="50"/>
    </row>
    <row r="1960" spans="2:3" x14ac:dyDescent="0.25">
      <c r="B1960" s="52"/>
      <c r="C1960" s="50"/>
    </row>
    <row r="1961" spans="2:3" x14ac:dyDescent="0.25">
      <c r="B1961" s="52"/>
      <c r="C1961" s="50"/>
    </row>
    <row r="1962" spans="2:3" x14ac:dyDescent="0.25">
      <c r="B1962" s="52"/>
      <c r="C1962" s="50"/>
    </row>
    <row r="1963" spans="2:3" x14ac:dyDescent="0.25">
      <c r="B1963" s="52"/>
      <c r="C1963" s="50"/>
    </row>
    <row r="1964" spans="2:3" x14ac:dyDescent="0.25">
      <c r="B1964" s="52"/>
      <c r="C1964" s="50"/>
    </row>
    <row r="1965" spans="2:3" x14ac:dyDescent="0.25">
      <c r="B1965" s="52"/>
      <c r="C1965" s="50"/>
    </row>
    <row r="1966" spans="2:3" x14ac:dyDescent="0.25">
      <c r="B1966" s="52"/>
      <c r="C1966" s="50"/>
    </row>
    <row r="1967" spans="2:3" x14ac:dyDescent="0.25">
      <c r="B1967" s="52"/>
      <c r="C1967" s="50"/>
    </row>
    <row r="1968" spans="2:3" x14ac:dyDescent="0.25">
      <c r="B1968" s="52"/>
      <c r="C1968" s="50"/>
    </row>
    <row r="1969" spans="2:3" x14ac:dyDescent="0.25">
      <c r="B1969" s="52"/>
      <c r="C1969" s="50"/>
    </row>
    <row r="1970" spans="2:3" x14ac:dyDescent="0.25">
      <c r="B1970" s="52"/>
      <c r="C1970" s="50"/>
    </row>
    <row r="1971" spans="2:3" x14ac:dyDescent="0.25">
      <c r="B1971" s="52"/>
      <c r="C1971" s="50"/>
    </row>
    <row r="1972" spans="2:3" x14ac:dyDescent="0.25">
      <c r="B1972" s="52"/>
      <c r="C1972" s="50"/>
    </row>
    <row r="1973" spans="2:3" x14ac:dyDescent="0.25">
      <c r="B1973" s="52"/>
      <c r="C1973" s="50"/>
    </row>
    <row r="1974" spans="2:3" x14ac:dyDescent="0.25">
      <c r="B1974" s="52"/>
      <c r="C1974" s="50"/>
    </row>
    <row r="1975" spans="2:3" x14ac:dyDescent="0.25">
      <c r="B1975" s="52"/>
      <c r="C1975" s="50"/>
    </row>
    <row r="1976" spans="2:3" x14ac:dyDescent="0.25">
      <c r="B1976" s="52"/>
      <c r="C1976" s="50"/>
    </row>
    <row r="1977" spans="2:3" x14ac:dyDescent="0.25">
      <c r="B1977" s="52"/>
      <c r="C1977" s="50"/>
    </row>
    <row r="1978" spans="2:3" x14ac:dyDescent="0.25">
      <c r="B1978" s="52"/>
      <c r="C1978" s="50"/>
    </row>
    <row r="1979" spans="2:3" x14ac:dyDescent="0.25">
      <c r="B1979" s="52"/>
      <c r="C1979" s="50"/>
    </row>
    <row r="1980" spans="2:3" x14ac:dyDescent="0.25">
      <c r="B1980" s="52"/>
      <c r="C1980" s="50"/>
    </row>
    <row r="1981" spans="2:3" x14ac:dyDescent="0.25">
      <c r="B1981" s="52"/>
      <c r="C1981" s="50"/>
    </row>
    <row r="1982" spans="2:3" x14ac:dyDescent="0.25">
      <c r="B1982" s="52"/>
      <c r="C1982" s="50"/>
    </row>
    <row r="1983" spans="2:3" x14ac:dyDescent="0.25">
      <c r="B1983" s="52"/>
      <c r="C1983" s="50"/>
    </row>
    <row r="1984" spans="2:3" x14ac:dyDescent="0.25">
      <c r="B1984" s="52"/>
      <c r="C1984" s="50"/>
    </row>
    <row r="1985" spans="2:3" x14ac:dyDescent="0.25">
      <c r="B1985" s="52"/>
      <c r="C1985" s="50"/>
    </row>
    <row r="1986" spans="2:3" x14ac:dyDescent="0.25">
      <c r="B1986" s="52"/>
      <c r="C1986" s="50"/>
    </row>
    <row r="1987" spans="2:3" x14ac:dyDescent="0.25">
      <c r="B1987" s="52"/>
      <c r="C1987" s="50"/>
    </row>
    <row r="1988" spans="2:3" x14ac:dyDescent="0.25">
      <c r="B1988" s="52"/>
      <c r="C1988" s="50"/>
    </row>
    <row r="1989" spans="2:3" x14ac:dyDescent="0.25">
      <c r="B1989" s="52"/>
      <c r="C1989" s="50"/>
    </row>
    <row r="1990" spans="2:3" x14ac:dyDescent="0.25">
      <c r="B1990" s="52"/>
      <c r="C1990" s="50"/>
    </row>
    <row r="1991" spans="2:3" x14ac:dyDescent="0.25">
      <c r="B1991" s="52"/>
      <c r="C1991" s="50"/>
    </row>
    <row r="1992" spans="2:3" x14ac:dyDescent="0.25">
      <c r="B1992" s="52"/>
      <c r="C1992" s="50"/>
    </row>
    <row r="1993" spans="2:3" x14ac:dyDescent="0.25">
      <c r="B1993" s="52"/>
      <c r="C1993" s="50"/>
    </row>
    <row r="1994" spans="2:3" x14ac:dyDescent="0.25">
      <c r="B1994" s="52"/>
      <c r="C1994" s="50"/>
    </row>
    <row r="1995" spans="2:3" x14ac:dyDescent="0.25">
      <c r="B1995" s="52"/>
      <c r="C1995" s="50"/>
    </row>
    <row r="1996" spans="2:3" x14ac:dyDescent="0.25">
      <c r="B1996" s="52"/>
      <c r="C1996" s="50"/>
    </row>
    <row r="1997" spans="2:3" x14ac:dyDescent="0.25">
      <c r="B1997" s="52"/>
      <c r="C1997" s="50"/>
    </row>
    <row r="1998" spans="2:3" x14ac:dyDescent="0.25">
      <c r="B1998" s="52"/>
      <c r="C1998" s="50"/>
    </row>
    <row r="1999" spans="2:3" x14ac:dyDescent="0.25">
      <c r="B1999" s="52"/>
      <c r="C1999" s="50"/>
    </row>
    <row r="2000" spans="2:3" x14ac:dyDescent="0.25">
      <c r="B2000" s="52"/>
      <c r="C2000" s="50"/>
    </row>
    <row r="2001" spans="2:3" x14ac:dyDescent="0.25">
      <c r="B2001" s="52"/>
      <c r="C2001" s="50"/>
    </row>
    <row r="2002" spans="2:3" ht="15.75" thickBot="1" x14ac:dyDescent="0.3">
      <c r="B2002" s="53"/>
      <c r="C2002" s="5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474F6-4C45-4311-9C02-FFEB8E2746DF}">
  <sheetPr codeName="Sheet10">
    <tabColor rgb="FFFFFF99"/>
  </sheetPr>
  <dimension ref="B1:C32"/>
  <sheetViews>
    <sheetView zoomScale="80" zoomScaleNormal="80" workbookViewId="0">
      <selection activeCell="E6" sqref="E6"/>
    </sheetView>
  </sheetViews>
  <sheetFormatPr defaultRowHeight="15" x14ac:dyDescent="0.25"/>
  <cols>
    <col min="1" max="1" width="3" customWidth="1"/>
    <col min="2" max="2" width="11" bestFit="1" customWidth="1"/>
    <col min="3" max="3" width="15.5703125" customWidth="1"/>
  </cols>
  <sheetData>
    <row r="1" spans="2:3" ht="15.75" thickBot="1" x14ac:dyDescent="0.3"/>
    <row r="2" spans="2:3" x14ac:dyDescent="0.25">
      <c r="B2" s="54" t="s">
        <v>102</v>
      </c>
      <c r="C2" s="55" t="s">
        <v>4</v>
      </c>
    </row>
    <row r="3" spans="2:3" x14ac:dyDescent="0.25">
      <c r="B3" s="52">
        <v>44002</v>
      </c>
      <c r="C3" s="56" t="s">
        <v>105</v>
      </c>
    </row>
    <row r="4" spans="2:3" x14ac:dyDescent="0.25">
      <c r="B4" s="52">
        <v>44058</v>
      </c>
      <c r="C4" s="56" t="s">
        <v>105</v>
      </c>
    </row>
    <row r="5" spans="2:3" x14ac:dyDescent="0.25">
      <c r="B5" s="52"/>
      <c r="C5" s="56"/>
    </row>
    <row r="6" spans="2:3" x14ac:dyDescent="0.25">
      <c r="B6" s="52"/>
      <c r="C6" s="56"/>
    </row>
    <row r="7" spans="2:3" x14ac:dyDescent="0.25">
      <c r="B7" s="52"/>
      <c r="C7" s="56"/>
    </row>
    <row r="8" spans="2:3" x14ac:dyDescent="0.25">
      <c r="B8" s="52"/>
      <c r="C8" s="56"/>
    </row>
    <row r="9" spans="2:3" x14ac:dyDescent="0.25">
      <c r="B9" s="52"/>
      <c r="C9" s="56"/>
    </row>
    <row r="10" spans="2:3" x14ac:dyDescent="0.25">
      <c r="B10" s="52"/>
      <c r="C10" s="56"/>
    </row>
    <row r="11" spans="2:3" x14ac:dyDescent="0.25">
      <c r="B11" s="52"/>
      <c r="C11" s="56"/>
    </row>
    <row r="12" spans="2:3" x14ac:dyDescent="0.25">
      <c r="B12" s="52"/>
      <c r="C12" s="56"/>
    </row>
    <row r="13" spans="2:3" x14ac:dyDescent="0.25">
      <c r="B13" s="52"/>
      <c r="C13" s="56"/>
    </row>
    <row r="14" spans="2:3" x14ac:dyDescent="0.25">
      <c r="B14" s="52"/>
      <c r="C14" s="56"/>
    </row>
    <row r="15" spans="2:3" x14ac:dyDescent="0.25">
      <c r="B15" s="52"/>
      <c r="C15" s="56"/>
    </row>
    <row r="16" spans="2:3" x14ac:dyDescent="0.25">
      <c r="B16" s="52"/>
      <c r="C16" s="56"/>
    </row>
    <row r="17" spans="2:3" x14ac:dyDescent="0.25">
      <c r="B17" s="52"/>
      <c r="C17" s="56"/>
    </row>
    <row r="18" spans="2:3" x14ac:dyDescent="0.25">
      <c r="B18" s="52"/>
      <c r="C18" s="56"/>
    </row>
    <row r="19" spans="2:3" x14ac:dyDescent="0.25">
      <c r="B19" s="52"/>
      <c r="C19" s="56"/>
    </row>
    <row r="20" spans="2:3" x14ac:dyDescent="0.25">
      <c r="B20" s="52"/>
      <c r="C20" s="56"/>
    </row>
    <row r="21" spans="2:3" x14ac:dyDescent="0.25">
      <c r="B21" s="52"/>
      <c r="C21" s="56"/>
    </row>
    <row r="22" spans="2:3" x14ac:dyDescent="0.25">
      <c r="B22" s="52"/>
      <c r="C22" s="56"/>
    </row>
    <row r="23" spans="2:3" x14ac:dyDescent="0.25">
      <c r="B23" s="52"/>
      <c r="C23" s="56"/>
    </row>
    <row r="24" spans="2:3" x14ac:dyDescent="0.25">
      <c r="B24" s="52"/>
      <c r="C24" s="56"/>
    </row>
    <row r="25" spans="2:3" x14ac:dyDescent="0.25">
      <c r="B25" s="52"/>
      <c r="C25" s="56"/>
    </row>
    <row r="26" spans="2:3" x14ac:dyDescent="0.25">
      <c r="B26" s="52"/>
      <c r="C26" s="56"/>
    </row>
    <row r="27" spans="2:3" x14ac:dyDescent="0.25">
      <c r="B27" s="52"/>
      <c r="C27" s="56"/>
    </row>
    <row r="28" spans="2:3" x14ac:dyDescent="0.25">
      <c r="B28" s="52"/>
      <c r="C28" s="56"/>
    </row>
    <row r="29" spans="2:3" x14ac:dyDescent="0.25">
      <c r="B29" s="52"/>
      <c r="C29" s="56"/>
    </row>
    <row r="30" spans="2:3" x14ac:dyDescent="0.25">
      <c r="B30" s="52"/>
      <c r="C30" s="56"/>
    </row>
    <row r="31" spans="2:3" x14ac:dyDescent="0.25">
      <c r="B31" s="52"/>
      <c r="C31" s="56"/>
    </row>
    <row r="32" spans="2:3" ht="15.75" thickBot="1" x14ac:dyDescent="0.3">
      <c r="B32" s="53"/>
      <c r="C32" s="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F381-512F-459A-9A2F-3E366065207A}">
  <sheetPr codeName="Sheet2">
    <tabColor rgb="FFFFFF99"/>
  </sheetPr>
  <dimension ref="A1:V2001"/>
  <sheetViews>
    <sheetView zoomScaleNormal="100" workbookViewId="0">
      <selection activeCell="G31" sqref="G31"/>
    </sheetView>
  </sheetViews>
  <sheetFormatPr defaultRowHeight="15" x14ac:dyDescent="0.25"/>
  <cols>
    <col min="1" max="1" width="15" customWidth="1"/>
    <col min="2" max="2" width="26" customWidth="1"/>
    <col min="3" max="3" width="32.42578125" customWidth="1"/>
    <col min="4" max="4" width="28.5703125" customWidth="1"/>
    <col min="5" max="5" width="20.7109375" customWidth="1"/>
    <col min="6" max="6" width="10.5703125" customWidth="1"/>
    <col min="7" max="7" width="12" bestFit="1" customWidth="1"/>
    <col min="8" max="8" width="20.7109375" style="36" customWidth="1"/>
    <col min="9" max="9" width="12" bestFit="1" customWidth="1"/>
    <col min="10" max="10" width="4.7109375" customWidth="1"/>
    <col min="11" max="11" width="42.85546875" customWidth="1"/>
    <col min="13" max="13" width="10.5703125" bestFit="1" customWidth="1"/>
    <col min="16" max="16" width="76.42578125" customWidth="1"/>
    <col min="17" max="17" width="13.85546875" customWidth="1"/>
    <col min="19" max="19" width="12.7109375" customWidth="1"/>
  </cols>
  <sheetData>
    <row r="1" spans="1:22" s="32" customFormat="1" x14ac:dyDescent="0.25">
      <c r="A1" s="80" t="s">
        <v>44</v>
      </c>
      <c r="B1" s="78" t="s">
        <v>45</v>
      </c>
      <c r="C1" s="79" t="s">
        <v>46</v>
      </c>
      <c r="D1" s="79" t="s">
        <v>47</v>
      </c>
      <c r="E1" s="79" t="s">
        <v>48</v>
      </c>
      <c r="G1"/>
      <c r="H1"/>
      <c r="I1"/>
    </row>
    <row r="2" spans="1:22" x14ac:dyDescent="0.25">
      <c r="A2" s="76">
        <v>44000</v>
      </c>
      <c r="B2" s="77"/>
      <c r="C2" s="77"/>
      <c r="D2" s="77"/>
      <c r="E2" s="83">
        <v>0.09</v>
      </c>
      <c r="G2" s="43"/>
      <c r="H2" s="43"/>
      <c r="I2" s="43"/>
      <c r="K2" s="60">
        <f>A2</f>
        <v>44000</v>
      </c>
      <c r="M2" s="32"/>
      <c r="N2" s="32"/>
      <c r="O2" s="32"/>
      <c r="P2" s="89" t="s">
        <v>117</v>
      </c>
      <c r="Q2" s="32"/>
      <c r="R2" s="32"/>
      <c r="S2" s="32"/>
      <c r="T2" s="32"/>
    </row>
    <row r="3" spans="1:22" x14ac:dyDescent="0.25">
      <c r="A3" s="76">
        <v>43999</v>
      </c>
      <c r="B3" s="77"/>
      <c r="C3" s="77"/>
      <c r="D3" s="77"/>
      <c r="E3" s="83">
        <v>0.09</v>
      </c>
      <c r="G3" s="43"/>
      <c r="H3" s="43"/>
      <c r="I3" s="43"/>
      <c r="K3" s="60">
        <f t="shared" ref="K3:K66" si="0">A3</f>
        <v>43999</v>
      </c>
      <c r="M3" s="32"/>
      <c r="N3" s="32"/>
      <c r="O3" s="32"/>
      <c r="P3" s="32"/>
      <c r="Q3" s="32"/>
      <c r="R3" s="32"/>
      <c r="S3" s="32"/>
      <c r="T3" s="32"/>
    </row>
    <row r="4" spans="1:22" x14ac:dyDescent="0.25">
      <c r="A4" s="76">
        <v>43998</v>
      </c>
      <c r="B4" s="77"/>
      <c r="C4" s="77"/>
      <c r="D4" s="77"/>
      <c r="E4" s="83">
        <v>0.09</v>
      </c>
      <c r="G4" s="43"/>
      <c r="H4" s="43"/>
      <c r="I4" s="43"/>
      <c r="K4" s="60">
        <f t="shared" si="0"/>
        <v>43998</v>
      </c>
      <c r="M4" s="32"/>
      <c r="N4" s="32"/>
      <c r="O4" s="32"/>
      <c r="P4" s="32"/>
      <c r="Q4" s="32"/>
      <c r="R4" s="32"/>
      <c r="S4" s="32"/>
      <c r="T4" s="32"/>
    </row>
    <row r="5" spans="1:22" ht="15" customHeight="1" x14ac:dyDescent="0.25">
      <c r="A5" s="76">
        <v>43997</v>
      </c>
      <c r="B5" s="77"/>
      <c r="C5" s="77"/>
      <c r="D5" s="77"/>
      <c r="E5" s="83">
        <v>0.08</v>
      </c>
      <c r="G5" s="43"/>
      <c r="H5" s="43"/>
      <c r="I5" s="43"/>
      <c r="K5" s="60">
        <f t="shared" si="0"/>
        <v>43997</v>
      </c>
      <c r="M5" s="32"/>
      <c r="N5" s="32"/>
      <c r="O5" s="32"/>
      <c r="P5" s="90" t="s">
        <v>118</v>
      </c>
      <c r="Q5" s="90" t="s">
        <v>118</v>
      </c>
      <c r="R5" s="90" t="s">
        <v>118</v>
      </c>
      <c r="S5" s="90" t="s">
        <v>118</v>
      </c>
      <c r="T5" s="90" t="s">
        <v>118</v>
      </c>
      <c r="U5" s="90" t="s">
        <v>118</v>
      </c>
      <c r="V5" s="91"/>
    </row>
    <row r="6" spans="1:22" x14ac:dyDescent="0.25">
      <c r="A6" s="76">
        <v>43994</v>
      </c>
      <c r="B6" s="77"/>
      <c r="C6" s="77"/>
      <c r="D6" s="77"/>
      <c r="E6" s="83">
        <v>0.08</v>
      </c>
      <c r="G6" s="43"/>
      <c r="H6" s="43"/>
      <c r="I6" s="43"/>
      <c r="K6" s="60">
        <f t="shared" si="0"/>
        <v>43994</v>
      </c>
      <c r="M6" s="32"/>
      <c r="N6" s="32"/>
      <c r="O6" s="32"/>
    </row>
    <row r="7" spans="1:22" ht="15" customHeight="1" x14ac:dyDescent="0.25">
      <c r="A7" s="76">
        <v>43993</v>
      </c>
      <c r="B7" s="77"/>
      <c r="C7" s="77"/>
      <c r="D7" s="77"/>
      <c r="E7" s="83">
        <v>7.0000000000000007E-2</v>
      </c>
      <c r="G7" s="43"/>
      <c r="H7" s="43"/>
      <c r="I7" s="43"/>
      <c r="K7" s="60">
        <f t="shared" si="0"/>
        <v>43993</v>
      </c>
      <c r="M7" s="32"/>
      <c r="N7" s="32"/>
      <c r="O7" s="32"/>
      <c r="P7" s="92" t="s">
        <v>119</v>
      </c>
      <c r="Q7" s="92" t="s">
        <v>120</v>
      </c>
      <c r="R7" s="92" t="s">
        <v>121</v>
      </c>
      <c r="S7" s="92" t="s">
        <v>122</v>
      </c>
      <c r="T7" s="92" t="s">
        <v>122</v>
      </c>
      <c r="U7" s="92" t="s">
        <v>122</v>
      </c>
      <c r="V7" s="92" t="s">
        <v>123</v>
      </c>
    </row>
    <row r="8" spans="1:22" ht="26.25" customHeight="1" x14ac:dyDescent="0.25">
      <c r="A8" s="76">
        <v>43992</v>
      </c>
      <c r="B8" s="77"/>
      <c r="C8" s="77"/>
      <c r="D8" s="77"/>
      <c r="E8" s="83">
        <v>0.08</v>
      </c>
      <c r="G8" s="43"/>
      <c r="H8" s="43"/>
      <c r="I8" s="43"/>
      <c r="K8" s="60">
        <f t="shared" si="0"/>
        <v>43992</v>
      </c>
      <c r="M8" s="32"/>
      <c r="N8" s="32"/>
      <c r="O8" s="32"/>
      <c r="P8" s="92" t="s">
        <v>119</v>
      </c>
      <c r="Q8" s="92" t="s">
        <v>120</v>
      </c>
      <c r="R8" s="93" t="s">
        <v>124</v>
      </c>
      <c r="S8" s="93" t="s">
        <v>125</v>
      </c>
      <c r="T8" s="93" t="s">
        <v>126</v>
      </c>
      <c r="U8" s="93" t="s">
        <v>127</v>
      </c>
      <c r="V8" s="92" t="s">
        <v>123</v>
      </c>
    </row>
    <row r="9" spans="1:22" x14ac:dyDescent="0.25">
      <c r="A9" s="76">
        <v>43991</v>
      </c>
      <c r="B9" s="77"/>
      <c r="C9" s="77"/>
      <c r="D9" s="77"/>
      <c r="E9" s="83">
        <v>7.0000000000000007E-2</v>
      </c>
      <c r="G9" s="43"/>
      <c r="H9" s="43"/>
      <c r="I9" s="43"/>
      <c r="K9" s="60">
        <f t="shared" si="0"/>
        <v>43991</v>
      </c>
      <c r="M9" s="32"/>
      <c r="N9" s="32"/>
      <c r="O9" s="32"/>
      <c r="P9" s="94" t="s">
        <v>128</v>
      </c>
      <c r="Q9" s="95" t="s">
        <v>129</v>
      </c>
      <c r="R9" s="95" t="s">
        <v>130</v>
      </c>
      <c r="S9" s="95" t="s">
        <v>130</v>
      </c>
      <c r="T9" s="95" t="s">
        <v>131</v>
      </c>
      <c r="U9" s="95" t="s">
        <v>132</v>
      </c>
      <c r="V9" s="95" t="s">
        <v>133</v>
      </c>
    </row>
    <row r="10" spans="1:22" x14ac:dyDescent="0.25">
      <c r="A10" s="76">
        <v>43990</v>
      </c>
      <c r="B10" s="77"/>
      <c r="C10" s="77"/>
      <c r="D10" s="77"/>
      <c r="E10" s="83">
        <v>7.0000000000000007E-2</v>
      </c>
      <c r="G10" s="43"/>
      <c r="H10" s="43"/>
      <c r="I10" s="43"/>
      <c r="K10" s="60">
        <f t="shared" si="0"/>
        <v>43990</v>
      </c>
      <c r="M10" s="32"/>
      <c r="N10" s="32"/>
      <c r="O10" s="32"/>
      <c r="P10" s="94" t="s">
        <v>134</v>
      </c>
      <c r="Q10" s="95" t="s">
        <v>129</v>
      </c>
      <c r="R10" s="95" t="s">
        <v>130</v>
      </c>
      <c r="S10" s="95" t="s">
        <v>135</v>
      </c>
      <c r="T10" s="95" t="s">
        <v>131</v>
      </c>
      <c r="U10" s="95" t="s">
        <v>132</v>
      </c>
      <c r="V10" s="95" t="s">
        <v>136</v>
      </c>
    </row>
    <row r="11" spans="1:22" x14ac:dyDescent="0.25">
      <c r="A11" s="76">
        <v>43987</v>
      </c>
      <c r="B11" s="77"/>
      <c r="C11" s="77"/>
      <c r="D11" s="77"/>
      <c r="E11" s="83">
        <v>7.0000000000000007E-2</v>
      </c>
      <c r="G11" s="43"/>
      <c r="H11" s="43"/>
      <c r="I11" s="43"/>
      <c r="K11" s="60">
        <f t="shared" si="0"/>
        <v>43987</v>
      </c>
      <c r="M11" s="32"/>
      <c r="N11" s="32"/>
      <c r="O11" s="32"/>
      <c r="P11" s="94" t="s">
        <v>137</v>
      </c>
      <c r="Q11" s="95" t="s">
        <v>129</v>
      </c>
      <c r="R11" s="95" t="s">
        <v>130</v>
      </c>
      <c r="S11" s="95" t="s">
        <v>135</v>
      </c>
      <c r="T11" s="95" t="s">
        <v>138</v>
      </c>
      <c r="U11" s="95" t="s">
        <v>132</v>
      </c>
      <c r="V11" s="95" t="s">
        <v>139</v>
      </c>
    </row>
    <row r="12" spans="1:22" x14ac:dyDescent="0.25">
      <c r="A12" s="76">
        <v>43986</v>
      </c>
      <c r="B12" s="77"/>
      <c r="C12" s="77"/>
      <c r="D12" s="77"/>
      <c r="E12" s="83">
        <v>0.06</v>
      </c>
      <c r="G12" s="43"/>
      <c r="H12" s="43"/>
      <c r="I12" s="43"/>
      <c r="K12" s="60">
        <f t="shared" si="0"/>
        <v>43986</v>
      </c>
      <c r="M12" s="32"/>
      <c r="N12" s="32"/>
      <c r="O12" s="32"/>
      <c r="P12" s="94" t="s">
        <v>140</v>
      </c>
      <c r="Q12" s="95" t="s">
        <v>129</v>
      </c>
      <c r="R12" s="95" t="s">
        <v>130</v>
      </c>
      <c r="S12" s="95" t="s">
        <v>135</v>
      </c>
      <c r="T12" s="95" t="s">
        <v>138</v>
      </c>
      <c r="U12" s="95" t="s">
        <v>141</v>
      </c>
      <c r="V12" s="95" t="s">
        <v>142</v>
      </c>
    </row>
    <row r="13" spans="1:22" x14ac:dyDescent="0.25">
      <c r="A13" s="76">
        <v>43985</v>
      </c>
      <c r="B13" s="77"/>
      <c r="C13" s="77"/>
      <c r="D13" s="77"/>
      <c r="E13" s="83">
        <v>7.0000000000000007E-2</v>
      </c>
      <c r="G13" s="43"/>
      <c r="H13" s="43"/>
      <c r="I13" s="43"/>
      <c r="K13" s="60">
        <f t="shared" si="0"/>
        <v>43985</v>
      </c>
      <c r="M13" s="32"/>
      <c r="N13" s="32"/>
      <c r="O13" s="32"/>
      <c r="P13" s="94" t="s">
        <v>143</v>
      </c>
      <c r="Q13" s="95" t="s">
        <v>129</v>
      </c>
      <c r="R13" s="95" t="s">
        <v>130</v>
      </c>
      <c r="S13" s="95" t="s">
        <v>135</v>
      </c>
      <c r="T13" s="95" t="s">
        <v>138</v>
      </c>
      <c r="U13" s="95" t="s">
        <v>141</v>
      </c>
      <c r="V13" s="95" t="s">
        <v>144</v>
      </c>
    </row>
    <row r="14" spans="1:22" x14ac:dyDescent="0.25">
      <c r="A14" s="76">
        <v>43984</v>
      </c>
      <c r="B14" s="77"/>
      <c r="C14" s="77"/>
      <c r="D14" s="77"/>
      <c r="E14" s="83">
        <v>0.06</v>
      </c>
      <c r="G14" s="43"/>
      <c r="H14" s="43"/>
      <c r="I14" s="43"/>
      <c r="K14" s="60">
        <f t="shared" si="0"/>
        <v>43984</v>
      </c>
      <c r="M14" s="32"/>
      <c r="N14" s="32"/>
      <c r="O14" s="32"/>
      <c r="P14" s="94" t="s">
        <v>145</v>
      </c>
      <c r="Q14" s="95" t="s">
        <v>146</v>
      </c>
      <c r="R14" s="95" t="s">
        <v>147</v>
      </c>
      <c r="S14" s="95" t="s">
        <v>130</v>
      </c>
      <c r="T14" s="95" t="s">
        <v>138</v>
      </c>
      <c r="U14" s="95" t="s">
        <v>132</v>
      </c>
      <c r="V14" s="95" t="s">
        <v>148</v>
      </c>
    </row>
    <row r="15" spans="1:22" x14ac:dyDescent="0.25">
      <c r="A15" s="76">
        <v>43983</v>
      </c>
      <c r="B15" s="77"/>
      <c r="C15" s="77"/>
      <c r="D15" s="77"/>
      <c r="E15" s="83">
        <v>0.06</v>
      </c>
      <c r="G15" s="43"/>
      <c r="H15" s="43"/>
      <c r="I15" s="43"/>
      <c r="K15" s="60">
        <f t="shared" si="0"/>
        <v>43983</v>
      </c>
      <c r="M15" s="32"/>
      <c r="N15" s="32"/>
      <c r="O15" s="32"/>
      <c r="P15" s="94" t="s">
        <v>149</v>
      </c>
      <c r="Q15" s="95" t="s">
        <v>146</v>
      </c>
      <c r="R15" s="95" t="s">
        <v>147</v>
      </c>
      <c r="S15" s="95" t="s">
        <v>130</v>
      </c>
      <c r="T15" s="95" t="s">
        <v>131</v>
      </c>
      <c r="U15" s="95" t="s">
        <v>150</v>
      </c>
      <c r="V15" s="95" t="s">
        <v>151</v>
      </c>
    </row>
    <row r="16" spans="1:22" x14ac:dyDescent="0.25">
      <c r="A16" s="76">
        <v>43980</v>
      </c>
      <c r="B16" s="77"/>
      <c r="C16" s="77"/>
      <c r="D16" s="77"/>
      <c r="E16" s="83">
        <v>0.06</v>
      </c>
      <c r="G16" s="43"/>
      <c r="H16" s="43"/>
      <c r="I16" s="43"/>
      <c r="K16" s="60">
        <f t="shared" si="0"/>
        <v>43980</v>
      </c>
      <c r="M16" s="32"/>
      <c r="N16" s="32"/>
      <c r="O16" s="32"/>
      <c r="P16" s="94" t="s">
        <v>152</v>
      </c>
      <c r="Q16" s="95" t="s">
        <v>135</v>
      </c>
      <c r="R16" s="95" t="s">
        <v>147</v>
      </c>
      <c r="S16" s="95" t="s">
        <v>130</v>
      </c>
      <c r="T16" s="95" t="s">
        <v>131</v>
      </c>
      <c r="U16" s="95" t="s">
        <v>150</v>
      </c>
      <c r="V16" s="95" t="s">
        <v>153</v>
      </c>
    </row>
    <row r="17" spans="1:22" x14ac:dyDescent="0.25">
      <c r="A17" s="76"/>
      <c r="B17" s="77"/>
      <c r="C17" s="77"/>
      <c r="D17" s="77"/>
      <c r="E17" s="83"/>
      <c r="G17" s="43"/>
      <c r="H17" s="43"/>
      <c r="I17" s="43"/>
      <c r="K17" s="60">
        <f t="shared" si="0"/>
        <v>0</v>
      </c>
      <c r="M17" s="32"/>
      <c r="N17" s="32"/>
      <c r="O17" s="32"/>
      <c r="P17" s="94" t="s">
        <v>154</v>
      </c>
      <c r="Q17" s="95" t="s">
        <v>146</v>
      </c>
      <c r="R17" s="95" t="s">
        <v>147</v>
      </c>
      <c r="S17" s="95" t="s">
        <v>130</v>
      </c>
      <c r="T17" s="95" t="s">
        <v>138</v>
      </c>
      <c r="U17" s="95" t="s">
        <v>132</v>
      </c>
      <c r="V17" s="95" t="s">
        <v>155</v>
      </c>
    </row>
    <row r="18" spans="1:22" x14ac:dyDescent="0.25">
      <c r="A18" s="76"/>
      <c r="B18" s="77"/>
      <c r="C18" s="77"/>
      <c r="D18" s="77"/>
      <c r="E18" s="83"/>
      <c r="G18" s="43"/>
      <c r="H18" s="43"/>
      <c r="I18" s="43"/>
      <c r="K18" s="60">
        <f t="shared" si="0"/>
        <v>0</v>
      </c>
      <c r="M18" s="32"/>
      <c r="N18" s="32"/>
      <c r="O18" s="32"/>
      <c r="P18" s="94" t="s">
        <v>156</v>
      </c>
      <c r="Q18" s="95" t="s">
        <v>135</v>
      </c>
      <c r="R18" s="95" t="s">
        <v>147</v>
      </c>
      <c r="S18" s="95" t="s">
        <v>130</v>
      </c>
      <c r="T18" s="95" t="s">
        <v>131</v>
      </c>
      <c r="U18" s="95" t="s">
        <v>132</v>
      </c>
      <c r="V18" s="95" t="s">
        <v>157</v>
      </c>
    </row>
    <row r="19" spans="1:22" x14ac:dyDescent="0.25">
      <c r="A19" s="76"/>
      <c r="B19" s="77"/>
      <c r="C19" s="77"/>
      <c r="D19" s="77"/>
      <c r="E19" s="83"/>
      <c r="G19" s="43"/>
      <c r="H19" s="43"/>
      <c r="I19" s="43"/>
      <c r="K19" s="60">
        <f t="shared" si="0"/>
        <v>0</v>
      </c>
      <c r="M19" s="32"/>
      <c r="N19" s="32"/>
      <c r="O19" s="32"/>
      <c r="P19" s="94" t="s">
        <v>158</v>
      </c>
      <c r="Q19" s="95" t="s">
        <v>135</v>
      </c>
      <c r="R19" s="95" t="s">
        <v>147</v>
      </c>
      <c r="S19" s="95" t="s">
        <v>130</v>
      </c>
      <c r="T19" s="95" t="s">
        <v>131</v>
      </c>
      <c r="U19" s="95" t="s">
        <v>150</v>
      </c>
      <c r="V19" s="95" t="s">
        <v>159</v>
      </c>
    </row>
    <row r="20" spans="1:22" x14ac:dyDescent="0.25">
      <c r="A20" s="76"/>
      <c r="B20" s="77"/>
      <c r="C20" s="77"/>
      <c r="D20" s="77"/>
      <c r="E20" s="83"/>
      <c r="G20" s="43"/>
      <c r="H20" s="43"/>
      <c r="I20" s="43"/>
      <c r="K20" s="60">
        <f t="shared" si="0"/>
        <v>0</v>
      </c>
      <c r="M20" s="32"/>
      <c r="N20" s="32"/>
      <c r="O20" s="32"/>
      <c r="P20" s="94" t="s">
        <v>160</v>
      </c>
      <c r="Q20" s="95" t="s">
        <v>135</v>
      </c>
      <c r="R20" s="95" t="s">
        <v>161</v>
      </c>
      <c r="S20" s="95" t="s">
        <v>130</v>
      </c>
      <c r="T20" s="95" t="s">
        <v>131</v>
      </c>
      <c r="U20" s="95" t="s">
        <v>150</v>
      </c>
      <c r="V20" s="95" t="s">
        <v>162</v>
      </c>
    </row>
    <row r="21" spans="1:22" x14ac:dyDescent="0.25">
      <c r="A21" s="76"/>
      <c r="B21" s="77"/>
      <c r="C21" s="77"/>
      <c r="D21" s="77"/>
      <c r="E21" s="83"/>
      <c r="G21" s="43"/>
      <c r="H21" s="43"/>
      <c r="I21" s="43"/>
      <c r="K21" s="60">
        <f t="shared" si="0"/>
        <v>0</v>
      </c>
      <c r="M21" s="32"/>
      <c r="N21" s="32"/>
      <c r="O21" s="32"/>
      <c r="P21" s="94" t="s">
        <v>163</v>
      </c>
      <c r="Q21" s="95" t="s">
        <v>130</v>
      </c>
      <c r="R21" s="95" t="s">
        <v>161</v>
      </c>
      <c r="S21" s="95" t="s">
        <v>147</v>
      </c>
      <c r="T21" s="95" t="s">
        <v>164</v>
      </c>
      <c r="U21" s="95" t="s">
        <v>150</v>
      </c>
      <c r="V21" s="95" t="s">
        <v>165</v>
      </c>
    </row>
    <row r="22" spans="1:22" x14ac:dyDescent="0.25">
      <c r="A22" s="76"/>
      <c r="B22" s="77"/>
      <c r="C22" s="77"/>
      <c r="D22" s="77"/>
      <c r="E22" s="83"/>
      <c r="G22" s="43"/>
      <c r="H22" s="43"/>
      <c r="I22" s="43"/>
      <c r="K22" s="60">
        <f t="shared" si="0"/>
        <v>0</v>
      </c>
      <c r="M22" s="32"/>
      <c r="N22" s="32"/>
      <c r="O22" s="32"/>
      <c r="P22" s="94" t="s">
        <v>166</v>
      </c>
      <c r="Q22" s="95" t="s">
        <v>135</v>
      </c>
      <c r="R22" s="95" t="s">
        <v>147</v>
      </c>
      <c r="S22" s="95" t="s">
        <v>147</v>
      </c>
      <c r="T22" s="95" t="s">
        <v>138</v>
      </c>
      <c r="U22" s="95" t="s">
        <v>150</v>
      </c>
      <c r="V22" s="95" t="s">
        <v>167</v>
      </c>
    </row>
    <row r="23" spans="1:22" x14ac:dyDescent="0.25">
      <c r="A23" s="76"/>
      <c r="B23" s="77"/>
      <c r="C23" s="77"/>
      <c r="D23" s="77"/>
      <c r="E23" s="83"/>
      <c r="G23" s="43"/>
      <c r="H23" s="43"/>
      <c r="I23" s="43"/>
      <c r="K23" s="60">
        <f t="shared" si="0"/>
        <v>0</v>
      </c>
      <c r="M23" s="32"/>
      <c r="N23" s="32"/>
      <c r="O23" s="32"/>
      <c r="P23" s="94" t="s">
        <v>168</v>
      </c>
      <c r="Q23" s="95" t="s">
        <v>130</v>
      </c>
      <c r="R23" s="95" t="s">
        <v>161</v>
      </c>
      <c r="S23" s="95" t="s">
        <v>147</v>
      </c>
      <c r="T23" s="95" t="s">
        <v>131</v>
      </c>
      <c r="U23" s="95" t="s">
        <v>150</v>
      </c>
      <c r="V23" s="95" t="s">
        <v>169</v>
      </c>
    </row>
    <row r="24" spans="1:22" x14ac:dyDescent="0.25">
      <c r="A24" s="76"/>
      <c r="B24" s="77"/>
      <c r="C24" s="77"/>
      <c r="D24" s="77"/>
      <c r="E24" s="83"/>
      <c r="G24" s="43"/>
      <c r="H24" s="43"/>
      <c r="I24" s="43"/>
      <c r="K24" s="60">
        <f t="shared" si="0"/>
        <v>0</v>
      </c>
      <c r="M24" s="32"/>
      <c r="N24" s="32"/>
      <c r="O24" s="32"/>
      <c r="P24" s="94" t="s">
        <v>170</v>
      </c>
      <c r="Q24" s="95" t="s">
        <v>130</v>
      </c>
      <c r="R24" s="95" t="s">
        <v>161</v>
      </c>
      <c r="S24" s="95" t="s">
        <v>147</v>
      </c>
      <c r="T24" s="95" t="s">
        <v>171</v>
      </c>
      <c r="U24" s="95" t="s">
        <v>132</v>
      </c>
      <c r="V24" s="95" t="s">
        <v>172</v>
      </c>
    </row>
    <row r="25" spans="1:22" x14ac:dyDescent="0.25">
      <c r="A25" s="76"/>
      <c r="B25" s="77"/>
      <c r="C25" s="77"/>
      <c r="D25" s="77"/>
      <c r="E25" s="83"/>
      <c r="G25" s="43"/>
      <c r="H25" s="43"/>
      <c r="I25" s="43"/>
      <c r="K25" s="60">
        <f t="shared" si="0"/>
        <v>0</v>
      </c>
      <c r="M25" s="32"/>
      <c r="N25" s="32"/>
      <c r="O25" s="32"/>
      <c r="P25" s="94" t="s">
        <v>173</v>
      </c>
      <c r="Q25" s="95" t="s">
        <v>130</v>
      </c>
      <c r="R25" s="95" t="s">
        <v>161</v>
      </c>
      <c r="S25" s="95" t="s">
        <v>147</v>
      </c>
      <c r="T25" s="95" t="s">
        <v>131</v>
      </c>
      <c r="U25" s="95" t="s">
        <v>132</v>
      </c>
      <c r="V25" s="95" t="s">
        <v>174</v>
      </c>
    </row>
    <row r="26" spans="1:22" x14ac:dyDescent="0.25">
      <c r="A26" s="76"/>
      <c r="B26" s="77"/>
      <c r="C26" s="77"/>
      <c r="D26" s="77"/>
      <c r="E26" s="83"/>
      <c r="G26" s="43"/>
      <c r="H26" s="43"/>
      <c r="I26" s="43"/>
      <c r="K26" s="60">
        <f t="shared" si="0"/>
        <v>0</v>
      </c>
      <c r="M26" s="32"/>
      <c r="N26" s="32"/>
      <c r="O26" s="32"/>
      <c r="P26" s="94" t="s">
        <v>175</v>
      </c>
      <c r="Q26" s="95" t="s">
        <v>130</v>
      </c>
      <c r="R26" s="95" t="s">
        <v>176</v>
      </c>
      <c r="S26" s="95" t="s">
        <v>161</v>
      </c>
      <c r="T26" s="95" t="s">
        <v>171</v>
      </c>
      <c r="U26" s="95" t="s">
        <v>177</v>
      </c>
      <c r="V26" s="95" t="s">
        <v>178</v>
      </c>
    </row>
    <row r="27" spans="1:22" x14ac:dyDescent="0.25">
      <c r="A27" s="76"/>
      <c r="B27" s="77"/>
      <c r="C27" s="77"/>
      <c r="D27" s="77"/>
      <c r="E27" s="83"/>
      <c r="H27"/>
      <c r="K27" s="60">
        <f t="shared" si="0"/>
        <v>0</v>
      </c>
      <c r="M27" s="32"/>
      <c r="N27" s="32"/>
      <c r="O27" s="32"/>
      <c r="P27" s="94" t="s">
        <v>179</v>
      </c>
      <c r="Q27" s="95" t="s">
        <v>130</v>
      </c>
      <c r="R27" s="95" t="s">
        <v>161</v>
      </c>
      <c r="S27" s="95" t="s">
        <v>147</v>
      </c>
      <c r="T27" s="95" t="s">
        <v>131</v>
      </c>
      <c r="U27" s="95" t="s">
        <v>150</v>
      </c>
      <c r="V27" s="95" t="s">
        <v>180</v>
      </c>
    </row>
    <row r="28" spans="1:22" x14ac:dyDescent="0.25">
      <c r="A28" s="76"/>
      <c r="B28" s="77"/>
      <c r="C28" s="77"/>
      <c r="D28" s="77"/>
      <c r="E28" s="83"/>
      <c r="H28"/>
      <c r="K28" s="60">
        <f t="shared" si="0"/>
        <v>0</v>
      </c>
      <c r="M28" s="32"/>
      <c r="N28" s="32"/>
      <c r="O28" s="32"/>
      <c r="P28" s="94" t="s">
        <v>181</v>
      </c>
      <c r="Q28" s="95" t="s">
        <v>161</v>
      </c>
      <c r="R28" s="95" t="s">
        <v>176</v>
      </c>
      <c r="S28" s="95" t="s">
        <v>176</v>
      </c>
      <c r="T28" s="95" t="s">
        <v>129</v>
      </c>
      <c r="U28" s="95" t="s">
        <v>182</v>
      </c>
      <c r="V28" s="95" t="s">
        <v>183</v>
      </c>
    </row>
    <row r="29" spans="1:22" x14ac:dyDescent="0.25">
      <c r="A29" s="76"/>
      <c r="B29" s="77"/>
      <c r="C29" s="77"/>
      <c r="D29" s="77"/>
      <c r="E29" s="83"/>
      <c r="H29"/>
      <c r="K29" s="60">
        <f t="shared" si="0"/>
        <v>0</v>
      </c>
      <c r="M29" s="32"/>
      <c r="N29" s="32"/>
      <c r="O29" s="32"/>
      <c r="P29" s="94" t="s">
        <v>184</v>
      </c>
      <c r="Q29" s="95" t="s">
        <v>185</v>
      </c>
      <c r="R29" s="95" t="s">
        <v>186</v>
      </c>
      <c r="S29" s="95" t="s">
        <v>186</v>
      </c>
      <c r="T29" s="95" t="s">
        <v>147</v>
      </c>
      <c r="U29" s="95" t="s">
        <v>131</v>
      </c>
      <c r="V29" s="95" t="s">
        <v>187</v>
      </c>
    </row>
    <row r="30" spans="1:22" x14ac:dyDescent="0.25">
      <c r="A30" s="76"/>
      <c r="B30" s="77"/>
      <c r="C30" s="77"/>
      <c r="D30" s="77"/>
      <c r="E30" s="83"/>
      <c r="H30"/>
      <c r="K30" s="60">
        <f t="shared" si="0"/>
        <v>0</v>
      </c>
      <c r="M30" s="32"/>
      <c r="N30" s="32"/>
      <c r="O30" s="32"/>
      <c r="P30" s="94" t="s">
        <v>188</v>
      </c>
      <c r="Q30" s="95" t="s">
        <v>186</v>
      </c>
      <c r="R30" s="95" t="s">
        <v>189</v>
      </c>
      <c r="S30" s="95" t="s">
        <v>186</v>
      </c>
      <c r="T30" s="95" t="s">
        <v>161</v>
      </c>
      <c r="U30" s="95" t="s">
        <v>138</v>
      </c>
      <c r="V30" s="95" t="s">
        <v>190</v>
      </c>
    </row>
    <row r="31" spans="1:22" x14ac:dyDescent="0.25">
      <c r="A31" s="76"/>
      <c r="B31" s="77"/>
      <c r="C31" s="77"/>
      <c r="D31" s="77"/>
      <c r="E31" s="83"/>
      <c r="H31"/>
      <c r="K31" s="60">
        <f t="shared" si="0"/>
        <v>0</v>
      </c>
      <c r="M31" s="32"/>
      <c r="N31" s="32"/>
      <c r="O31" s="32"/>
      <c r="P31" s="94" t="s">
        <v>191</v>
      </c>
      <c r="Q31" s="95" t="s">
        <v>161</v>
      </c>
      <c r="R31" s="95" t="s">
        <v>185</v>
      </c>
      <c r="S31" s="95" t="s">
        <v>176</v>
      </c>
      <c r="T31" s="95" t="s">
        <v>146</v>
      </c>
      <c r="U31" s="95" t="s">
        <v>182</v>
      </c>
      <c r="V31" s="95" t="s">
        <v>192</v>
      </c>
    </row>
    <row r="32" spans="1:22" x14ac:dyDescent="0.25">
      <c r="A32" s="76"/>
      <c r="B32" s="77"/>
      <c r="C32" s="77"/>
      <c r="D32" s="77"/>
      <c r="E32" s="83"/>
      <c r="H32"/>
      <c r="K32" s="60">
        <f t="shared" si="0"/>
        <v>0</v>
      </c>
      <c r="M32" s="32"/>
      <c r="N32" s="32"/>
      <c r="O32" s="32"/>
      <c r="P32" s="94" t="s">
        <v>193</v>
      </c>
      <c r="Q32" s="95" t="s">
        <v>161</v>
      </c>
      <c r="R32" s="95" t="s">
        <v>186</v>
      </c>
      <c r="S32" s="95" t="s">
        <v>176</v>
      </c>
      <c r="T32" s="95" t="s">
        <v>135</v>
      </c>
      <c r="U32" s="95" t="s">
        <v>182</v>
      </c>
      <c r="V32" s="95" t="s">
        <v>194</v>
      </c>
    </row>
    <row r="33" spans="1:22" x14ac:dyDescent="0.25">
      <c r="A33" s="76"/>
      <c r="B33" s="77"/>
      <c r="C33" s="77"/>
      <c r="D33" s="77"/>
      <c r="E33" s="83"/>
      <c r="H33"/>
      <c r="K33" s="60">
        <f t="shared" si="0"/>
        <v>0</v>
      </c>
      <c r="M33" s="32"/>
      <c r="N33" s="32"/>
      <c r="O33" s="32"/>
      <c r="P33" s="94" t="s">
        <v>195</v>
      </c>
      <c r="Q33" s="95" t="s">
        <v>147</v>
      </c>
      <c r="R33" s="95" t="s">
        <v>176</v>
      </c>
      <c r="S33" s="95" t="s">
        <v>161</v>
      </c>
      <c r="T33" s="95" t="s">
        <v>171</v>
      </c>
      <c r="U33" s="95" t="s">
        <v>177</v>
      </c>
      <c r="V33" s="95" t="s">
        <v>192</v>
      </c>
    </row>
    <row r="34" spans="1:22" x14ac:dyDescent="0.25">
      <c r="A34" s="76"/>
      <c r="B34" s="77"/>
      <c r="C34" s="77"/>
      <c r="D34" s="77"/>
      <c r="E34" s="83"/>
      <c r="H34"/>
      <c r="K34" s="60">
        <f t="shared" si="0"/>
        <v>0</v>
      </c>
      <c r="M34" s="32"/>
      <c r="N34" s="32"/>
      <c r="O34" s="32"/>
    </row>
    <row r="35" spans="1:22" x14ac:dyDescent="0.25">
      <c r="A35" s="76"/>
      <c r="B35" s="77"/>
      <c r="C35" s="77"/>
      <c r="D35" s="77"/>
      <c r="E35" s="83"/>
      <c r="H35"/>
      <c r="K35" s="60">
        <f t="shared" si="0"/>
        <v>0</v>
      </c>
      <c r="M35" s="32"/>
      <c r="N35" s="32"/>
      <c r="O35" s="32"/>
    </row>
    <row r="36" spans="1:22" ht="15" customHeight="1" x14ac:dyDescent="0.25">
      <c r="A36" s="76"/>
      <c r="B36" s="77"/>
      <c r="C36" s="77"/>
      <c r="D36" s="77"/>
      <c r="E36" s="83"/>
      <c r="H36"/>
      <c r="K36" s="60">
        <f t="shared" si="0"/>
        <v>0</v>
      </c>
      <c r="M36" s="32"/>
      <c r="N36" s="32"/>
      <c r="O36" s="32"/>
      <c r="P36" s="96" t="s">
        <v>196</v>
      </c>
      <c r="Q36" s="96" t="s">
        <v>196</v>
      </c>
      <c r="R36" s="96" t="s">
        <v>196</v>
      </c>
      <c r="S36" s="96" t="s">
        <v>196</v>
      </c>
      <c r="T36" s="96" t="s">
        <v>196</v>
      </c>
      <c r="U36" s="96" t="s">
        <v>196</v>
      </c>
      <c r="V36" s="96" t="s">
        <v>196</v>
      </c>
    </row>
    <row r="37" spans="1:22" ht="15" customHeight="1" x14ac:dyDescent="0.25">
      <c r="A37" s="76"/>
      <c r="B37" s="77"/>
      <c r="C37" s="77"/>
      <c r="D37" s="77"/>
      <c r="E37" s="83"/>
      <c r="H37"/>
      <c r="K37" s="60">
        <f t="shared" si="0"/>
        <v>0</v>
      </c>
      <c r="M37" s="32"/>
      <c r="N37" s="32"/>
      <c r="O37" s="32"/>
      <c r="P37" s="96" t="s">
        <v>196</v>
      </c>
      <c r="Q37" s="96" t="s">
        <v>196</v>
      </c>
      <c r="R37" s="96" t="s">
        <v>196</v>
      </c>
      <c r="S37" s="96" t="s">
        <v>196</v>
      </c>
      <c r="T37" s="96" t="s">
        <v>196</v>
      </c>
      <c r="U37" s="96" t="s">
        <v>196</v>
      </c>
      <c r="V37" s="96" t="s">
        <v>196</v>
      </c>
    </row>
    <row r="38" spans="1:22" ht="15" customHeight="1" x14ac:dyDescent="0.25">
      <c r="A38" s="76"/>
      <c r="B38" s="77"/>
      <c r="C38" s="77"/>
      <c r="D38" s="77"/>
      <c r="E38" s="83"/>
      <c r="H38"/>
      <c r="K38" s="60">
        <f t="shared" si="0"/>
        <v>0</v>
      </c>
      <c r="M38" s="32"/>
      <c r="N38" s="32"/>
      <c r="O38" s="32"/>
      <c r="P38" s="96" t="s">
        <v>196</v>
      </c>
      <c r="Q38" s="96" t="s">
        <v>196</v>
      </c>
      <c r="R38" s="96" t="s">
        <v>196</v>
      </c>
      <c r="S38" s="96" t="s">
        <v>196</v>
      </c>
      <c r="T38" s="96" t="s">
        <v>196</v>
      </c>
      <c r="U38" s="96" t="s">
        <v>196</v>
      </c>
      <c r="V38" s="96" t="s">
        <v>196</v>
      </c>
    </row>
    <row r="39" spans="1:22" ht="15" customHeight="1" x14ac:dyDescent="0.25">
      <c r="A39" s="76"/>
      <c r="B39" s="77"/>
      <c r="C39" s="77"/>
      <c r="D39" s="77"/>
      <c r="E39" s="83"/>
      <c r="H39"/>
      <c r="K39" s="60">
        <f t="shared" si="0"/>
        <v>0</v>
      </c>
      <c r="M39" s="32"/>
      <c r="N39" s="32"/>
      <c r="O39" s="32"/>
      <c r="P39" s="96" t="s">
        <v>196</v>
      </c>
      <c r="Q39" s="96" t="s">
        <v>196</v>
      </c>
      <c r="R39" s="96" t="s">
        <v>196</v>
      </c>
      <c r="S39" s="96" t="s">
        <v>196</v>
      </c>
      <c r="T39" s="96" t="s">
        <v>196</v>
      </c>
      <c r="U39" s="96" t="s">
        <v>196</v>
      </c>
      <c r="V39" s="96" t="s">
        <v>196</v>
      </c>
    </row>
    <row r="40" spans="1:22" ht="15" customHeight="1" x14ac:dyDescent="0.25">
      <c r="A40" s="76"/>
      <c r="B40" s="77"/>
      <c r="C40" s="77"/>
      <c r="D40" s="77"/>
      <c r="E40" s="83"/>
      <c r="H40"/>
      <c r="K40" s="60">
        <f t="shared" si="0"/>
        <v>0</v>
      </c>
      <c r="M40" s="32"/>
      <c r="N40" s="32"/>
      <c r="O40" s="32"/>
      <c r="P40" s="96" t="s">
        <v>197</v>
      </c>
      <c r="Q40" s="96" t="s">
        <v>197</v>
      </c>
      <c r="R40" s="96" t="s">
        <v>197</v>
      </c>
      <c r="S40" s="96" t="s">
        <v>197</v>
      </c>
      <c r="T40" s="96" t="s">
        <v>197</v>
      </c>
      <c r="U40" s="96" t="s">
        <v>197</v>
      </c>
      <c r="V40" s="96" t="s">
        <v>197</v>
      </c>
    </row>
    <row r="41" spans="1:22" x14ac:dyDescent="0.25">
      <c r="A41" s="76"/>
      <c r="B41" s="77"/>
      <c r="C41" s="77"/>
      <c r="D41" s="77"/>
      <c r="E41" s="83"/>
      <c r="H41"/>
      <c r="K41" s="60">
        <f t="shared" si="0"/>
        <v>0</v>
      </c>
      <c r="M41" s="32"/>
      <c r="N41" s="32"/>
      <c r="O41" s="32"/>
      <c r="P41" s="32"/>
      <c r="Q41" s="32"/>
      <c r="R41" s="32"/>
      <c r="S41" s="32"/>
      <c r="T41" s="32"/>
    </row>
    <row r="42" spans="1:22" x14ac:dyDescent="0.25">
      <c r="A42" s="76"/>
      <c r="B42" s="77"/>
      <c r="C42" s="77"/>
      <c r="D42" s="77"/>
      <c r="E42" s="83"/>
      <c r="H42"/>
      <c r="K42" s="60">
        <f t="shared" si="0"/>
        <v>0</v>
      </c>
      <c r="M42" s="32"/>
      <c r="N42" s="32"/>
      <c r="O42" s="32"/>
      <c r="P42" s="32"/>
      <c r="Q42" s="32"/>
      <c r="R42" s="32"/>
      <c r="S42" s="32"/>
      <c r="T42" s="32"/>
    </row>
    <row r="43" spans="1:22" x14ac:dyDescent="0.25">
      <c r="A43" s="76"/>
      <c r="B43" s="77"/>
      <c r="C43" s="77"/>
      <c r="D43" s="77"/>
      <c r="E43" s="83"/>
      <c r="H43"/>
      <c r="K43" s="60">
        <f t="shared" si="0"/>
        <v>0</v>
      </c>
      <c r="M43" s="32"/>
      <c r="N43" s="32"/>
      <c r="O43" s="32"/>
      <c r="P43" s="32"/>
      <c r="Q43" s="32"/>
      <c r="R43" s="32"/>
      <c r="S43" s="32"/>
      <c r="T43" s="32"/>
    </row>
    <row r="44" spans="1:22" x14ac:dyDescent="0.25">
      <c r="A44" s="76"/>
      <c r="B44" s="77"/>
      <c r="C44" s="77"/>
      <c r="D44" s="77"/>
      <c r="E44" s="83"/>
      <c r="H44"/>
      <c r="K44" s="60">
        <f t="shared" si="0"/>
        <v>0</v>
      </c>
      <c r="M44" s="32"/>
      <c r="N44" s="32"/>
      <c r="O44" s="32"/>
      <c r="P44" s="32"/>
      <c r="Q44" s="32"/>
      <c r="R44" s="32"/>
      <c r="S44" s="32"/>
      <c r="T44" s="32"/>
    </row>
    <row r="45" spans="1:22" x14ac:dyDescent="0.25">
      <c r="A45" s="76"/>
      <c r="B45" s="77"/>
      <c r="C45" s="77"/>
      <c r="D45" s="77"/>
      <c r="E45" s="83"/>
      <c r="H45"/>
      <c r="K45" s="60">
        <f t="shared" si="0"/>
        <v>0</v>
      </c>
      <c r="M45" s="32"/>
      <c r="N45" s="32"/>
      <c r="O45" s="32"/>
      <c r="P45" s="32"/>
      <c r="Q45" s="32"/>
      <c r="R45" s="32"/>
      <c r="S45" s="32"/>
      <c r="T45" s="32"/>
    </row>
    <row r="46" spans="1:22" x14ac:dyDescent="0.25">
      <c r="A46" s="76"/>
      <c r="B46" s="77"/>
      <c r="C46" s="77"/>
      <c r="D46" s="77"/>
      <c r="E46" s="83"/>
      <c r="H46"/>
      <c r="K46" s="60">
        <f t="shared" si="0"/>
        <v>0</v>
      </c>
      <c r="M46" s="32"/>
      <c r="N46" s="32"/>
      <c r="O46" s="32"/>
      <c r="P46" s="32"/>
      <c r="Q46" s="32"/>
      <c r="R46" s="32"/>
      <c r="S46" s="32"/>
      <c r="T46" s="32"/>
    </row>
    <row r="47" spans="1:22" x14ac:dyDescent="0.25">
      <c r="A47" s="76"/>
      <c r="B47" s="77"/>
      <c r="C47" s="77"/>
      <c r="D47" s="77"/>
      <c r="E47" s="83"/>
      <c r="H47"/>
      <c r="K47" s="60">
        <f t="shared" si="0"/>
        <v>0</v>
      </c>
      <c r="M47" s="32"/>
      <c r="N47" s="32"/>
      <c r="O47" s="32"/>
      <c r="P47" s="32"/>
      <c r="Q47" s="32"/>
      <c r="R47" s="32"/>
      <c r="S47" s="32"/>
      <c r="T47" s="32"/>
    </row>
    <row r="48" spans="1:22" x14ac:dyDescent="0.25">
      <c r="A48" s="76"/>
      <c r="B48" s="77"/>
      <c r="C48" s="77"/>
      <c r="D48" s="77"/>
      <c r="E48" s="83"/>
      <c r="H48"/>
      <c r="K48" s="60">
        <f t="shared" si="0"/>
        <v>0</v>
      </c>
      <c r="M48" s="32"/>
      <c r="N48" s="32"/>
      <c r="O48" s="32"/>
      <c r="P48" s="32"/>
      <c r="Q48" s="32"/>
      <c r="R48" s="32"/>
      <c r="S48" s="32"/>
      <c r="T48" s="32"/>
    </row>
    <row r="49" spans="1:20" x14ac:dyDescent="0.25">
      <c r="A49" s="76"/>
      <c r="B49" s="77"/>
      <c r="C49" s="77"/>
      <c r="D49" s="77"/>
      <c r="E49" s="83"/>
      <c r="H49"/>
      <c r="K49" s="60">
        <f t="shared" si="0"/>
        <v>0</v>
      </c>
      <c r="M49" s="32"/>
      <c r="N49" s="32"/>
      <c r="O49" s="32"/>
      <c r="P49" s="32"/>
      <c r="Q49" s="32"/>
      <c r="R49" s="32"/>
      <c r="S49" s="32"/>
      <c r="T49" s="32"/>
    </row>
    <row r="50" spans="1:20" x14ac:dyDescent="0.25">
      <c r="A50" s="76"/>
      <c r="B50" s="77"/>
      <c r="C50" s="77"/>
      <c r="D50" s="77"/>
      <c r="E50" s="83"/>
      <c r="H50"/>
      <c r="K50" s="60">
        <f t="shared" si="0"/>
        <v>0</v>
      </c>
      <c r="M50" s="32"/>
      <c r="N50" s="32"/>
      <c r="O50" s="32"/>
      <c r="P50" s="32"/>
      <c r="Q50" s="32"/>
      <c r="R50" s="32"/>
      <c r="S50" s="32"/>
      <c r="T50" s="32"/>
    </row>
    <row r="51" spans="1:20" x14ac:dyDescent="0.25">
      <c r="A51" s="76"/>
      <c r="B51" s="77"/>
      <c r="C51" s="77"/>
      <c r="D51" s="77"/>
      <c r="E51" s="83"/>
      <c r="H51"/>
      <c r="K51" s="60">
        <f t="shared" si="0"/>
        <v>0</v>
      </c>
      <c r="M51" s="32"/>
      <c r="N51" s="32"/>
      <c r="O51" s="32"/>
      <c r="P51" s="32"/>
      <c r="Q51" s="32"/>
      <c r="R51" s="32"/>
      <c r="S51" s="32"/>
      <c r="T51" s="32"/>
    </row>
    <row r="52" spans="1:20" x14ac:dyDescent="0.25">
      <c r="A52" s="76"/>
      <c r="B52" s="77"/>
      <c r="C52" s="77"/>
      <c r="D52" s="77"/>
      <c r="E52" s="83"/>
      <c r="H52"/>
      <c r="K52" s="60">
        <f t="shared" si="0"/>
        <v>0</v>
      </c>
      <c r="M52" s="32"/>
      <c r="N52" s="32"/>
      <c r="O52" s="32"/>
      <c r="P52" s="32"/>
      <c r="Q52" s="32"/>
      <c r="R52" s="32"/>
      <c r="S52" s="32"/>
      <c r="T52" s="32"/>
    </row>
    <row r="53" spans="1:20" x14ac:dyDescent="0.25">
      <c r="A53" s="76"/>
      <c r="B53" s="77"/>
      <c r="C53" s="77"/>
      <c r="D53" s="77"/>
      <c r="E53" s="83"/>
      <c r="H53"/>
      <c r="K53" s="60">
        <f t="shared" si="0"/>
        <v>0</v>
      </c>
      <c r="M53" s="32"/>
      <c r="N53" s="32"/>
      <c r="O53" s="32"/>
      <c r="P53" s="32"/>
      <c r="Q53" s="32"/>
      <c r="R53" s="32"/>
      <c r="S53" s="32"/>
      <c r="T53" s="32"/>
    </row>
    <row r="54" spans="1:20" x14ac:dyDescent="0.25">
      <c r="A54" s="76"/>
      <c r="B54" s="77"/>
      <c r="C54" s="77"/>
      <c r="D54" s="77"/>
      <c r="E54" s="83"/>
      <c r="H54"/>
      <c r="K54" s="60">
        <f t="shared" si="0"/>
        <v>0</v>
      </c>
      <c r="M54" s="32"/>
      <c r="N54" s="32"/>
      <c r="O54" s="32"/>
      <c r="P54" s="32"/>
      <c r="Q54" s="32"/>
      <c r="R54" s="32"/>
      <c r="S54" s="32"/>
      <c r="T54" s="32"/>
    </row>
    <row r="55" spans="1:20" x14ac:dyDescent="0.25">
      <c r="A55" s="76"/>
      <c r="B55" s="77"/>
      <c r="C55" s="77"/>
      <c r="D55" s="77"/>
      <c r="E55" s="83"/>
      <c r="H55"/>
      <c r="K55" s="60">
        <f t="shared" si="0"/>
        <v>0</v>
      </c>
      <c r="M55" s="32"/>
      <c r="N55" s="32"/>
      <c r="O55" s="32"/>
      <c r="P55" s="32"/>
      <c r="Q55" s="32"/>
      <c r="R55" s="32"/>
      <c r="S55" s="32"/>
      <c r="T55" s="32"/>
    </row>
    <row r="56" spans="1:20" x14ac:dyDescent="0.25">
      <c r="A56" s="76"/>
      <c r="B56" s="77"/>
      <c r="C56" s="77"/>
      <c r="D56" s="77"/>
      <c r="E56" s="83"/>
      <c r="H56"/>
      <c r="K56" s="60">
        <f t="shared" si="0"/>
        <v>0</v>
      </c>
      <c r="M56" s="32"/>
      <c r="N56" s="32"/>
      <c r="O56" s="32"/>
      <c r="P56" s="32"/>
      <c r="Q56" s="32"/>
      <c r="R56" s="32"/>
      <c r="S56" s="32"/>
      <c r="T56" s="32"/>
    </row>
    <row r="57" spans="1:20" x14ac:dyDescent="0.25">
      <c r="A57" s="76"/>
      <c r="B57" s="77"/>
      <c r="C57" s="77"/>
      <c r="D57" s="77"/>
      <c r="E57" s="83"/>
      <c r="H57"/>
      <c r="K57" s="60">
        <f t="shared" si="0"/>
        <v>0</v>
      </c>
      <c r="M57" s="32"/>
      <c r="N57" s="32"/>
      <c r="O57" s="32"/>
      <c r="P57" s="32"/>
      <c r="Q57" s="32"/>
      <c r="R57" s="32"/>
      <c r="S57" s="32"/>
      <c r="T57" s="32"/>
    </row>
    <row r="58" spans="1:20" x14ac:dyDescent="0.25">
      <c r="A58" s="76"/>
      <c r="B58" s="77"/>
      <c r="C58" s="77"/>
      <c r="D58" s="77"/>
      <c r="E58" s="83"/>
      <c r="H58"/>
      <c r="K58" s="60">
        <f t="shared" si="0"/>
        <v>0</v>
      </c>
      <c r="M58" s="32"/>
      <c r="N58" s="32"/>
      <c r="O58" s="32"/>
      <c r="P58" s="32"/>
      <c r="Q58" s="32"/>
      <c r="R58" s="32"/>
      <c r="S58" s="32"/>
      <c r="T58" s="32"/>
    </row>
    <row r="59" spans="1:20" x14ac:dyDescent="0.25">
      <c r="A59" s="76"/>
      <c r="B59" s="77"/>
      <c r="C59" s="77"/>
      <c r="D59" s="77"/>
      <c r="E59" s="83"/>
      <c r="H59"/>
      <c r="K59" s="60">
        <f t="shared" si="0"/>
        <v>0</v>
      </c>
      <c r="M59" s="32"/>
      <c r="N59" s="32"/>
      <c r="O59" s="32"/>
      <c r="P59" s="32"/>
      <c r="Q59" s="32"/>
      <c r="R59" s="32"/>
      <c r="S59" s="32"/>
      <c r="T59" s="32"/>
    </row>
    <row r="60" spans="1:20" x14ac:dyDescent="0.25">
      <c r="A60" s="76"/>
      <c r="B60" s="77"/>
      <c r="C60" s="77"/>
      <c r="D60" s="77"/>
      <c r="E60" s="83"/>
      <c r="H60"/>
      <c r="K60" s="60">
        <f t="shared" si="0"/>
        <v>0</v>
      </c>
      <c r="M60" s="32"/>
      <c r="N60" s="32"/>
      <c r="O60" s="32"/>
      <c r="P60" s="32"/>
      <c r="Q60" s="32"/>
      <c r="R60" s="32"/>
      <c r="S60" s="32"/>
      <c r="T60" s="32"/>
    </row>
    <row r="61" spans="1:20" x14ac:dyDescent="0.25">
      <c r="A61" s="76"/>
      <c r="B61" s="77"/>
      <c r="C61" s="77"/>
      <c r="D61" s="77"/>
      <c r="E61" s="83"/>
      <c r="H61"/>
      <c r="K61" s="60">
        <f t="shared" si="0"/>
        <v>0</v>
      </c>
      <c r="M61" s="32"/>
      <c r="N61" s="32"/>
      <c r="O61" s="32"/>
      <c r="P61" s="32"/>
      <c r="Q61" s="32"/>
      <c r="R61" s="32"/>
      <c r="S61" s="32"/>
      <c r="T61" s="32"/>
    </row>
    <row r="62" spans="1:20" x14ac:dyDescent="0.25">
      <c r="A62" s="76"/>
      <c r="B62" s="77"/>
      <c r="C62" s="77"/>
      <c r="D62" s="77"/>
      <c r="E62" s="83"/>
      <c r="H62"/>
      <c r="K62" s="60">
        <f t="shared" si="0"/>
        <v>0</v>
      </c>
      <c r="M62" s="32"/>
      <c r="N62" s="32"/>
      <c r="O62" s="32"/>
      <c r="P62" s="32"/>
      <c r="Q62" s="32"/>
      <c r="R62" s="32"/>
      <c r="S62" s="32"/>
      <c r="T62" s="32"/>
    </row>
    <row r="63" spans="1:20" x14ac:dyDescent="0.25">
      <c r="A63" s="76"/>
      <c r="B63" s="77"/>
      <c r="C63" s="77"/>
      <c r="D63" s="77"/>
      <c r="E63" s="83"/>
      <c r="H63"/>
      <c r="K63" s="60">
        <f t="shared" si="0"/>
        <v>0</v>
      </c>
      <c r="M63" s="32"/>
      <c r="N63" s="32"/>
      <c r="O63" s="32"/>
      <c r="P63" s="32"/>
      <c r="Q63" s="32"/>
      <c r="R63" s="32"/>
      <c r="S63" s="32"/>
      <c r="T63" s="32"/>
    </row>
    <row r="64" spans="1:20" x14ac:dyDescent="0.25">
      <c r="A64" s="76"/>
      <c r="B64" s="77"/>
      <c r="C64" s="77"/>
      <c r="D64" s="77"/>
      <c r="E64" s="83"/>
      <c r="H64"/>
      <c r="K64" s="60">
        <f t="shared" si="0"/>
        <v>0</v>
      </c>
      <c r="M64" s="32"/>
      <c r="N64" s="32"/>
      <c r="O64" s="32"/>
      <c r="P64" s="32"/>
      <c r="Q64" s="32"/>
      <c r="R64" s="32"/>
      <c r="S64" s="32"/>
      <c r="T64" s="32"/>
    </row>
    <row r="65" spans="1:20" x14ac:dyDescent="0.25">
      <c r="A65" s="76"/>
      <c r="B65" s="77"/>
      <c r="C65" s="77"/>
      <c r="D65" s="77"/>
      <c r="E65" s="83"/>
      <c r="H65"/>
      <c r="K65" s="60">
        <f t="shared" si="0"/>
        <v>0</v>
      </c>
      <c r="M65" s="32"/>
      <c r="N65" s="32"/>
      <c r="O65" s="32"/>
      <c r="P65" s="32"/>
      <c r="Q65" s="32"/>
      <c r="R65" s="32"/>
      <c r="S65" s="32"/>
      <c r="T65" s="32"/>
    </row>
    <row r="66" spans="1:20" x14ac:dyDescent="0.25">
      <c r="A66" s="76"/>
      <c r="B66" s="77"/>
      <c r="C66" s="77"/>
      <c r="D66" s="77"/>
      <c r="E66" s="83"/>
      <c r="H66"/>
      <c r="K66" s="60">
        <f t="shared" si="0"/>
        <v>0</v>
      </c>
      <c r="M66" s="32"/>
      <c r="N66" s="32"/>
      <c r="O66" s="32"/>
      <c r="P66" s="32"/>
      <c r="Q66" s="32"/>
      <c r="R66" s="32"/>
      <c r="S66" s="32"/>
      <c r="T66" s="32"/>
    </row>
    <row r="67" spans="1:20" x14ac:dyDescent="0.25">
      <c r="A67" s="76"/>
      <c r="B67" s="77"/>
      <c r="C67" s="77"/>
      <c r="D67" s="77"/>
      <c r="E67" s="83"/>
      <c r="H67"/>
      <c r="K67" s="60">
        <f t="shared" ref="K67:K130" si="1">A67</f>
        <v>0</v>
      </c>
      <c r="M67" s="32"/>
      <c r="N67" s="32"/>
      <c r="O67" s="32"/>
      <c r="P67" s="32"/>
      <c r="Q67" s="32"/>
      <c r="R67" s="32"/>
      <c r="S67" s="32"/>
      <c r="T67" s="32"/>
    </row>
    <row r="68" spans="1:20" x14ac:dyDescent="0.25">
      <c r="A68" s="76"/>
      <c r="B68" s="77"/>
      <c r="C68" s="77"/>
      <c r="D68" s="77"/>
      <c r="E68" s="83"/>
      <c r="H68"/>
      <c r="K68" s="60">
        <f t="shared" si="1"/>
        <v>0</v>
      </c>
      <c r="M68" s="32"/>
      <c r="N68" s="32"/>
      <c r="O68" s="32"/>
      <c r="P68" s="32"/>
      <c r="Q68" s="32"/>
      <c r="R68" s="32"/>
      <c r="S68" s="32"/>
      <c r="T68" s="32"/>
    </row>
    <row r="69" spans="1:20" x14ac:dyDescent="0.25">
      <c r="A69" s="76"/>
      <c r="B69" s="77"/>
      <c r="C69" s="77"/>
      <c r="D69" s="77"/>
      <c r="E69" s="83"/>
      <c r="H69"/>
      <c r="K69" s="60">
        <f t="shared" si="1"/>
        <v>0</v>
      </c>
      <c r="M69" s="32"/>
      <c r="N69" s="32"/>
      <c r="O69" s="32"/>
      <c r="P69" s="32"/>
      <c r="Q69" s="32"/>
      <c r="R69" s="32"/>
      <c r="S69" s="32"/>
      <c r="T69" s="32"/>
    </row>
    <row r="70" spans="1:20" x14ac:dyDescent="0.25">
      <c r="A70" s="76"/>
      <c r="B70" s="77"/>
      <c r="C70" s="77"/>
      <c r="D70" s="77"/>
      <c r="E70" s="83"/>
      <c r="H70"/>
      <c r="K70" s="60">
        <f t="shared" si="1"/>
        <v>0</v>
      </c>
      <c r="M70" s="32"/>
      <c r="N70" s="32"/>
      <c r="O70" s="32"/>
      <c r="P70" s="32"/>
      <c r="Q70" s="32"/>
      <c r="R70" s="32"/>
      <c r="S70" s="32"/>
      <c r="T70" s="32"/>
    </row>
    <row r="71" spans="1:20" x14ac:dyDescent="0.25">
      <c r="A71" s="76"/>
      <c r="B71" s="77"/>
      <c r="C71" s="77"/>
      <c r="D71" s="77"/>
      <c r="E71" s="83"/>
      <c r="H71"/>
      <c r="K71" s="60">
        <f t="shared" si="1"/>
        <v>0</v>
      </c>
      <c r="M71" s="32"/>
      <c r="N71" s="32"/>
      <c r="O71" s="32"/>
      <c r="P71" s="32"/>
      <c r="Q71" s="32"/>
      <c r="R71" s="32"/>
      <c r="S71" s="32"/>
      <c r="T71" s="32"/>
    </row>
    <row r="72" spans="1:20" x14ac:dyDescent="0.25">
      <c r="A72" s="76"/>
      <c r="B72" s="77"/>
      <c r="C72" s="77"/>
      <c r="D72" s="77"/>
      <c r="E72" s="83"/>
      <c r="H72"/>
      <c r="K72" s="60">
        <f t="shared" si="1"/>
        <v>0</v>
      </c>
      <c r="M72" s="32"/>
      <c r="N72" s="32"/>
      <c r="O72" s="32"/>
      <c r="P72" s="32"/>
      <c r="Q72" s="32"/>
      <c r="R72" s="32"/>
      <c r="S72" s="32"/>
      <c r="T72" s="32"/>
    </row>
    <row r="73" spans="1:20" x14ac:dyDescent="0.25">
      <c r="A73" s="76"/>
      <c r="B73" s="77"/>
      <c r="C73" s="77"/>
      <c r="D73" s="77"/>
      <c r="E73" s="83"/>
      <c r="H73"/>
      <c r="K73" s="60">
        <f t="shared" si="1"/>
        <v>0</v>
      </c>
      <c r="M73" s="32"/>
      <c r="N73" s="32"/>
      <c r="O73" s="32"/>
      <c r="P73" s="32"/>
      <c r="Q73" s="32"/>
      <c r="R73" s="32"/>
      <c r="S73" s="32"/>
      <c r="T73" s="32"/>
    </row>
    <row r="74" spans="1:20" x14ac:dyDescent="0.25">
      <c r="A74" s="76"/>
      <c r="B74" s="77"/>
      <c r="C74" s="77"/>
      <c r="D74" s="77"/>
      <c r="E74" s="83"/>
      <c r="H74"/>
      <c r="K74" s="60">
        <f t="shared" si="1"/>
        <v>0</v>
      </c>
      <c r="M74" s="32"/>
      <c r="N74" s="32"/>
      <c r="O74" s="32"/>
      <c r="P74" s="32"/>
      <c r="Q74" s="32"/>
      <c r="R74" s="32"/>
      <c r="S74" s="32"/>
      <c r="T74" s="32"/>
    </row>
    <row r="75" spans="1:20" x14ac:dyDescent="0.25">
      <c r="A75" s="76"/>
      <c r="B75" s="77"/>
      <c r="C75" s="77"/>
      <c r="D75" s="77"/>
      <c r="E75" s="83"/>
      <c r="H75"/>
      <c r="K75" s="60">
        <f t="shared" si="1"/>
        <v>0</v>
      </c>
      <c r="M75" s="32"/>
      <c r="N75" s="32"/>
      <c r="O75" s="32"/>
      <c r="P75" s="32"/>
      <c r="Q75" s="32"/>
      <c r="R75" s="32"/>
      <c r="S75" s="32"/>
      <c r="T75" s="32"/>
    </row>
    <row r="76" spans="1:20" x14ac:dyDescent="0.25">
      <c r="A76" s="76"/>
      <c r="B76" s="77"/>
      <c r="C76" s="77"/>
      <c r="D76" s="77"/>
      <c r="E76" s="83"/>
      <c r="H76"/>
      <c r="K76" s="60">
        <f t="shared" si="1"/>
        <v>0</v>
      </c>
      <c r="M76" s="32"/>
      <c r="N76" s="32"/>
      <c r="O76" s="32"/>
      <c r="P76" s="32"/>
      <c r="Q76" s="32"/>
      <c r="R76" s="32"/>
      <c r="S76" s="32"/>
      <c r="T76" s="32"/>
    </row>
    <row r="77" spans="1:20" x14ac:dyDescent="0.25">
      <c r="A77" s="76"/>
      <c r="B77" s="77"/>
      <c r="C77" s="77"/>
      <c r="D77" s="77"/>
      <c r="E77" s="83"/>
      <c r="H77"/>
      <c r="K77" s="60">
        <f t="shared" si="1"/>
        <v>0</v>
      </c>
      <c r="M77" s="32"/>
      <c r="N77" s="32"/>
      <c r="O77" s="32"/>
      <c r="P77" s="32"/>
      <c r="Q77" s="32"/>
      <c r="R77" s="32"/>
      <c r="S77" s="32"/>
      <c r="T77" s="32"/>
    </row>
    <row r="78" spans="1:20" x14ac:dyDescent="0.25">
      <c r="A78" s="76"/>
      <c r="B78" s="77"/>
      <c r="C78" s="77"/>
      <c r="D78" s="77"/>
      <c r="E78" s="83"/>
      <c r="H78"/>
      <c r="K78" s="60">
        <f t="shared" si="1"/>
        <v>0</v>
      </c>
      <c r="M78" s="32"/>
      <c r="N78" s="32"/>
      <c r="O78" s="32"/>
      <c r="P78" s="32"/>
      <c r="Q78" s="32"/>
      <c r="R78" s="32"/>
      <c r="S78" s="32"/>
      <c r="T78" s="32"/>
    </row>
    <row r="79" spans="1:20" x14ac:dyDescent="0.25">
      <c r="A79" s="76"/>
      <c r="B79" s="77"/>
      <c r="C79" s="77"/>
      <c r="D79" s="77"/>
      <c r="E79" s="83"/>
      <c r="H79"/>
      <c r="K79" s="60">
        <f t="shared" si="1"/>
        <v>0</v>
      </c>
      <c r="M79" s="32"/>
      <c r="N79" s="32"/>
      <c r="O79" s="32"/>
      <c r="P79" s="32"/>
      <c r="Q79" s="32"/>
      <c r="R79" s="32"/>
      <c r="S79" s="32"/>
      <c r="T79" s="32"/>
    </row>
    <row r="80" spans="1:20" x14ac:dyDescent="0.25">
      <c r="A80" s="76"/>
      <c r="B80" s="77"/>
      <c r="C80" s="77"/>
      <c r="D80" s="77"/>
      <c r="E80" s="83"/>
      <c r="H80"/>
      <c r="K80" s="60">
        <f t="shared" si="1"/>
        <v>0</v>
      </c>
      <c r="M80" s="32"/>
      <c r="N80" s="32"/>
      <c r="O80" s="32"/>
      <c r="P80" s="32"/>
      <c r="Q80" s="32"/>
      <c r="R80" s="32"/>
      <c r="S80" s="32"/>
      <c r="T80" s="32"/>
    </row>
    <row r="81" spans="1:20" x14ac:dyDescent="0.25">
      <c r="A81" s="76"/>
      <c r="B81" s="77"/>
      <c r="C81" s="77"/>
      <c r="D81" s="77"/>
      <c r="E81" s="83"/>
      <c r="H81"/>
      <c r="K81" s="60">
        <f t="shared" si="1"/>
        <v>0</v>
      </c>
      <c r="M81" s="32"/>
      <c r="N81" s="32"/>
      <c r="O81" s="32"/>
      <c r="P81" s="32"/>
      <c r="Q81" s="32"/>
      <c r="R81" s="32"/>
      <c r="S81" s="32"/>
      <c r="T81" s="32"/>
    </row>
    <row r="82" spans="1:20" x14ac:dyDescent="0.25">
      <c r="A82" s="76"/>
      <c r="B82" s="77"/>
      <c r="C82" s="77"/>
      <c r="D82" s="77"/>
      <c r="E82" s="83"/>
      <c r="H82"/>
      <c r="K82" s="60">
        <f t="shared" si="1"/>
        <v>0</v>
      </c>
      <c r="M82" s="32"/>
      <c r="N82" s="32"/>
      <c r="O82" s="32"/>
      <c r="P82" s="32"/>
      <c r="Q82" s="32"/>
      <c r="R82" s="32"/>
      <c r="S82" s="32"/>
      <c r="T82" s="32"/>
    </row>
    <row r="83" spans="1:20" x14ac:dyDescent="0.25">
      <c r="A83" s="76"/>
      <c r="B83" s="77"/>
      <c r="C83" s="77"/>
      <c r="D83" s="77"/>
      <c r="E83" s="83"/>
      <c r="H83"/>
      <c r="K83" s="60">
        <f t="shared" si="1"/>
        <v>0</v>
      </c>
      <c r="M83" s="32"/>
      <c r="N83" s="32"/>
      <c r="O83" s="32"/>
      <c r="P83" s="32"/>
      <c r="Q83" s="32"/>
      <c r="R83" s="32"/>
      <c r="S83" s="32"/>
      <c r="T83" s="32"/>
    </row>
    <row r="84" spans="1:20" x14ac:dyDescent="0.25">
      <c r="A84" s="76"/>
      <c r="B84" s="77"/>
      <c r="C84" s="77"/>
      <c r="D84" s="77"/>
      <c r="E84" s="83"/>
      <c r="H84"/>
      <c r="K84" s="60">
        <f t="shared" si="1"/>
        <v>0</v>
      </c>
      <c r="M84" s="32"/>
      <c r="N84" s="32"/>
      <c r="O84" s="32"/>
      <c r="P84" s="32"/>
      <c r="Q84" s="32"/>
      <c r="R84" s="32"/>
      <c r="S84" s="32"/>
      <c r="T84" s="32"/>
    </row>
    <row r="85" spans="1:20" x14ac:dyDescent="0.25">
      <c r="A85" s="76"/>
      <c r="B85" s="77"/>
      <c r="C85" s="77"/>
      <c r="D85" s="77"/>
      <c r="E85" s="83"/>
      <c r="H85"/>
      <c r="K85" s="60">
        <f t="shared" si="1"/>
        <v>0</v>
      </c>
      <c r="M85" s="32"/>
      <c r="N85" s="32"/>
      <c r="O85" s="32"/>
      <c r="P85" s="32"/>
      <c r="Q85" s="32"/>
      <c r="R85" s="32"/>
      <c r="S85" s="32"/>
      <c r="T85" s="32"/>
    </row>
    <row r="86" spans="1:20" x14ac:dyDescent="0.25">
      <c r="A86" s="76"/>
      <c r="B86" s="77"/>
      <c r="C86" s="77"/>
      <c r="D86" s="77"/>
      <c r="E86" s="83"/>
      <c r="H86"/>
      <c r="K86" s="60">
        <f t="shared" si="1"/>
        <v>0</v>
      </c>
      <c r="M86" s="32"/>
      <c r="N86" s="32"/>
      <c r="O86" s="32"/>
      <c r="P86" s="32"/>
      <c r="Q86" s="32"/>
      <c r="R86" s="32"/>
      <c r="S86" s="32"/>
      <c r="T86" s="32"/>
    </row>
    <row r="87" spans="1:20" x14ac:dyDescent="0.25">
      <c r="A87" s="76"/>
      <c r="B87" s="77"/>
      <c r="C87" s="77"/>
      <c r="D87" s="77"/>
      <c r="E87" s="83"/>
      <c r="H87"/>
      <c r="K87" s="60">
        <f t="shared" si="1"/>
        <v>0</v>
      </c>
      <c r="M87" s="32"/>
      <c r="N87" s="32"/>
      <c r="O87" s="32"/>
      <c r="P87" s="32"/>
      <c r="Q87" s="32"/>
      <c r="R87" s="32"/>
      <c r="S87" s="32"/>
      <c r="T87" s="32"/>
    </row>
    <row r="88" spans="1:20" x14ac:dyDescent="0.25">
      <c r="A88" s="76"/>
      <c r="B88" s="77"/>
      <c r="C88" s="77"/>
      <c r="D88" s="77"/>
      <c r="E88" s="83"/>
      <c r="H88"/>
      <c r="K88" s="60">
        <f t="shared" si="1"/>
        <v>0</v>
      </c>
      <c r="M88" s="32"/>
      <c r="N88" s="32"/>
      <c r="O88" s="32"/>
      <c r="P88" s="32"/>
      <c r="Q88" s="32"/>
      <c r="R88" s="32"/>
      <c r="S88" s="32"/>
      <c r="T88" s="32"/>
    </row>
    <row r="89" spans="1:20" x14ac:dyDescent="0.25">
      <c r="A89" s="76"/>
      <c r="B89" s="77"/>
      <c r="C89" s="77"/>
      <c r="D89" s="77"/>
      <c r="E89" s="83"/>
      <c r="H89"/>
      <c r="K89" s="60">
        <f t="shared" si="1"/>
        <v>0</v>
      </c>
      <c r="M89" s="32"/>
      <c r="N89" s="32"/>
      <c r="O89" s="32"/>
      <c r="P89" s="32"/>
      <c r="Q89" s="32"/>
      <c r="R89" s="32"/>
      <c r="S89" s="32"/>
      <c r="T89" s="32"/>
    </row>
    <row r="90" spans="1:20" x14ac:dyDescent="0.25">
      <c r="A90" s="76"/>
      <c r="B90" s="77"/>
      <c r="C90" s="77"/>
      <c r="D90" s="77"/>
      <c r="E90" s="83"/>
      <c r="H90"/>
      <c r="K90" s="60">
        <f t="shared" si="1"/>
        <v>0</v>
      </c>
      <c r="M90" s="32"/>
      <c r="N90" s="32"/>
      <c r="O90" s="32"/>
      <c r="P90" s="32"/>
      <c r="Q90" s="32"/>
      <c r="R90" s="32"/>
      <c r="S90" s="32"/>
      <c r="T90" s="32"/>
    </row>
    <row r="91" spans="1:20" x14ac:dyDescent="0.25">
      <c r="A91" s="76"/>
      <c r="B91" s="77"/>
      <c r="C91" s="77"/>
      <c r="D91" s="77"/>
      <c r="E91" s="83"/>
      <c r="H91"/>
      <c r="K91" s="60">
        <f t="shared" si="1"/>
        <v>0</v>
      </c>
      <c r="M91" s="32"/>
      <c r="N91" s="32"/>
      <c r="O91" s="32"/>
      <c r="P91" s="32"/>
      <c r="Q91" s="32"/>
      <c r="R91" s="32"/>
      <c r="S91" s="32"/>
      <c r="T91" s="32"/>
    </row>
    <row r="92" spans="1:20" x14ac:dyDescent="0.25">
      <c r="A92" s="76"/>
      <c r="B92" s="77"/>
      <c r="C92" s="77"/>
      <c r="D92" s="77"/>
      <c r="E92" s="83"/>
      <c r="H92"/>
      <c r="K92" s="60">
        <f t="shared" si="1"/>
        <v>0</v>
      </c>
      <c r="M92" s="32"/>
      <c r="N92" s="32"/>
      <c r="O92" s="32"/>
      <c r="P92" s="32"/>
      <c r="Q92" s="32"/>
      <c r="R92" s="32"/>
      <c r="S92" s="32"/>
      <c r="T92" s="32"/>
    </row>
    <row r="93" spans="1:20" x14ac:dyDescent="0.25">
      <c r="A93" s="76"/>
      <c r="B93" s="77"/>
      <c r="C93" s="77"/>
      <c r="D93" s="77"/>
      <c r="E93" s="83"/>
      <c r="H93"/>
      <c r="K93" s="60">
        <f t="shared" si="1"/>
        <v>0</v>
      </c>
      <c r="M93" s="32"/>
      <c r="N93" s="32"/>
      <c r="O93" s="32"/>
      <c r="P93" s="32"/>
      <c r="Q93" s="32"/>
      <c r="R93" s="32"/>
      <c r="S93" s="32"/>
      <c r="T93" s="32"/>
    </row>
    <row r="94" spans="1:20" x14ac:dyDescent="0.25">
      <c r="A94" s="76"/>
      <c r="B94" s="77"/>
      <c r="C94" s="77"/>
      <c r="D94" s="77"/>
      <c r="E94" s="83"/>
      <c r="H94"/>
      <c r="K94" s="60">
        <f t="shared" si="1"/>
        <v>0</v>
      </c>
      <c r="M94" s="32"/>
      <c r="N94" s="32"/>
      <c r="O94" s="32"/>
      <c r="P94" s="32"/>
      <c r="Q94" s="32"/>
      <c r="R94" s="32"/>
      <c r="S94" s="32"/>
      <c r="T94" s="32"/>
    </row>
    <row r="95" spans="1:20" x14ac:dyDescent="0.25">
      <c r="A95" s="76"/>
      <c r="B95" s="77"/>
      <c r="C95" s="77"/>
      <c r="D95" s="77"/>
      <c r="E95" s="83"/>
      <c r="H95"/>
      <c r="K95" s="60">
        <f t="shared" si="1"/>
        <v>0</v>
      </c>
      <c r="M95" s="32"/>
      <c r="N95" s="32"/>
      <c r="O95" s="32"/>
      <c r="P95" s="32"/>
      <c r="Q95" s="32"/>
      <c r="R95" s="32"/>
      <c r="S95" s="32"/>
      <c r="T95" s="32"/>
    </row>
    <row r="96" spans="1:20" x14ac:dyDescent="0.25">
      <c r="A96" s="76"/>
      <c r="B96" s="77"/>
      <c r="C96" s="77"/>
      <c r="D96" s="77"/>
      <c r="E96" s="83"/>
      <c r="H96"/>
      <c r="K96" s="60">
        <f t="shared" si="1"/>
        <v>0</v>
      </c>
      <c r="M96" s="32"/>
      <c r="N96" s="32"/>
      <c r="O96" s="32"/>
      <c r="P96" s="32"/>
      <c r="Q96" s="32"/>
      <c r="R96" s="32"/>
      <c r="S96" s="32"/>
      <c r="T96" s="32"/>
    </row>
    <row r="97" spans="1:20" x14ac:dyDescent="0.25">
      <c r="A97" s="76"/>
      <c r="B97" s="77"/>
      <c r="C97" s="77"/>
      <c r="D97" s="77"/>
      <c r="E97" s="83"/>
      <c r="H97"/>
      <c r="K97" s="60">
        <f t="shared" si="1"/>
        <v>0</v>
      </c>
      <c r="M97" s="32"/>
      <c r="N97" s="32"/>
      <c r="O97" s="32"/>
      <c r="P97" s="32"/>
      <c r="Q97" s="32"/>
      <c r="R97" s="32"/>
      <c r="S97" s="32"/>
      <c r="T97" s="32"/>
    </row>
    <row r="98" spans="1:20" x14ac:dyDescent="0.25">
      <c r="A98" s="76"/>
      <c r="B98" s="77"/>
      <c r="C98" s="77"/>
      <c r="D98" s="77"/>
      <c r="E98" s="83"/>
      <c r="H98"/>
      <c r="K98" s="60">
        <f t="shared" si="1"/>
        <v>0</v>
      </c>
      <c r="M98" s="32"/>
      <c r="N98" s="32"/>
      <c r="O98" s="32"/>
      <c r="P98" s="32"/>
      <c r="Q98" s="32"/>
      <c r="R98" s="32"/>
      <c r="S98" s="32"/>
      <c r="T98" s="32"/>
    </row>
    <row r="99" spans="1:20" x14ac:dyDescent="0.25">
      <c r="A99" s="76"/>
      <c r="B99" s="77"/>
      <c r="C99" s="77"/>
      <c r="D99" s="77"/>
      <c r="E99" s="83"/>
      <c r="H99"/>
      <c r="K99" s="60">
        <f t="shared" si="1"/>
        <v>0</v>
      </c>
      <c r="M99" s="32"/>
      <c r="N99" s="32"/>
      <c r="O99" s="32"/>
      <c r="P99" s="32"/>
      <c r="Q99" s="32"/>
      <c r="R99" s="32"/>
      <c r="S99" s="32"/>
      <c r="T99" s="32"/>
    </row>
    <row r="100" spans="1:20" x14ac:dyDescent="0.25">
      <c r="A100" s="76"/>
      <c r="B100" s="77"/>
      <c r="C100" s="77"/>
      <c r="D100" s="77"/>
      <c r="E100" s="83"/>
      <c r="H100"/>
      <c r="K100" s="60">
        <f t="shared" si="1"/>
        <v>0</v>
      </c>
      <c r="M100" s="32"/>
      <c r="N100" s="32"/>
      <c r="O100" s="32"/>
      <c r="P100" s="32"/>
      <c r="Q100" s="32"/>
      <c r="R100" s="32"/>
      <c r="S100" s="32"/>
      <c r="T100" s="32"/>
    </row>
    <row r="101" spans="1:20" x14ac:dyDescent="0.25">
      <c r="A101" s="76"/>
      <c r="B101" s="77"/>
      <c r="C101" s="77"/>
      <c r="D101" s="77"/>
      <c r="E101" s="83"/>
      <c r="H101"/>
      <c r="K101" s="60">
        <f t="shared" si="1"/>
        <v>0</v>
      </c>
      <c r="M101" s="32"/>
      <c r="N101" s="32"/>
      <c r="O101" s="32"/>
      <c r="P101" s="32"/>
      <c r="Q101" s="32"/>
      <c r="R101" s="32"/>
      <c r="S101" s="32"/>
      <c r="T101" s="32"/>
    </row>
    <row r="102" spans="1:20" x14ac:dyDescent="0.25">
      <c r="A102" s="76"/>
      <c r="B102" s="77"/>
      <c r="C102" s="77"/>
      <c r="D102" s="77"/>
      <c r="E102" s="83"/>
      <c r="H102"/>
      <c r="K102" s="60">
        <f t="shared" si="1"/>
        <v>0</v>
      </c>
      <c r="M102" s="32"/>
      <c r="N102" s="32"/>
      <c r="O102" s="32"/>
      <c r="P102" s="32"/>
      <c r="Q102" s="32"/>
      <c r="R102" s="32"/>
      <c r="S102" s="32"/>
      <c r="T102" s="32"/>
    </row>
    <row r="103" spans="1:20" x14ac:dyDescent="0.25">
      <c r="A103" s="76"/>
      <c r="B103" s="77"/>
      <c r="C103" s="77"/>
      <c r="D103" s="77"/>
      <c r="E103" s="83"/>
      <c r="H103"/>
      <c r="K103" s="60">
        <f t="shared" si="1"/>
        <v>0</v>
      </c>
      <c r="M103" s="32"/>
      <c r="N103" s="32"/>
      <c r="O103" s="32"/>
      <c r="P103" s="32"/>
      <c r="Q103" s="32"/>
      <c r="R103" s="32"/>
      <c r="S103" s="32"/>
      <c r="T103" s="32"/>
    </row>
    <row r="104" spans="1:20" x14ac:dyDescent="0.25">
      <c r="A104" s="76"/>
      <c r="B104" s="77"/>
      <c r="C104" s="77"/>
      <c r="D104" s="77"/>
      <c r="E104" s="83"/>
      <c r="H104"/>
      <c r="K104" s="60">
        <f t="shared" si="1"/>
        <v>0</v>
      </c>
      <c r="M104" s="32"/>
      <c r="N104" s="32"/>
      <c r="O104" s="32"/>
      <c r="P104" s="32"/>
      <c r="Q104" s="32"/>
      <c r="R104" s="32"/>
      <c r="S104" s="32"/>
      <c r="T104" s="32"/>
    </row>
    <row r="105" spans="1:20" x14ac:dyDescent="0.25">
      <c r="A105" s="76"/>
      <c r="B105" s="77"/>
      <c r="C105" s="77"/>
      <c r="D105" s="77"/>
      <c r="E105" s="83"/>
      <c r="H105"/>
      <c r="K105" s="60">
        <f t="shared" si="1"/>
        <v>0</v>
      </c>
      <c r="M105" s="32"/>
      <c r="N105" s="32"/>
      <c r="O105" s="32"/>
      <c r="P105" s="32"/>
      <c r="Q105" s="32"/>
      <c r="R105" s="32"/>
      <c r="S105" s="32"/>
      <c r="T105" s="32"/>
    </row>
    <row r="106" spans="1:20" x14ac:dyDescent="0.25">
      <c r="A106" s="76"/>
      <c r="B106" s="77"/>
      <c r="C106" s="77"/>
      <c r="D106" s="77"/>
      <c r="E106" s="83"/>
      <c r="H106"/>
      <c r="K106" s="60">
        <f t="shared" si="1"/>
        <v>0</v>
      </c>
      <c r="M106" s="32"/>
      <c r="N106" s="32"/>
      <c r="O106" s="32"/>
      <c r="P106" s="32"/>
      <c r="Q106" s="32"/>
      <c r="R106" s="32"/>
      <c r="S106" s="32"/>
      <c r="T106" s="32"/>
    </row>
    <row r="107" spans="1:20" x14ac:dyDescent="0.25">
      <c r="A107" s="76"/>
      <c r="B107" s="77"/>
      <c r="C107" s="77"/>
      <c r="D107" s="77"/>
      <c r="E107" s="83"/>
      <c r="H107"/>
      <c r="K107" s="60">
        <f t="shared" si="1"/>
        <v>0</v>
      </c>
      <c r="M107" s="32"/>
      <c r="N107" s="32"/>
      <c r="O107" s="32"/>
      <c r="P107" s="32"/>
      <c r="Q107" s="32"/>
      <c r="R107" s="32"/>
      <c r="S107" s="32"/>
      <c r="T107" s="32"/>
    </row>
    <row r="108" spans="1:20" x14ac:dyDescent="0.25">
      <c r="A108" s="76"/>
      <c r="B108" s="77"/>
      <c r="C108" s="77"/>
      <c r="D108" s="77"/>
      <c r="E108" s="83"/>
      <c r="H108"/>
      <c r="K108" s="60">
        <f t="shared" si="1"/>
        <v>0</v>
      </c>
      <c r="M108" s="32"/>
      <c r="N108" s="32"/>
      <c r="O108" s="32"/>
      <c r="P108" s="32"/>
      <c r="Q108" s="32"/>
      <c r="R108" s="32"/>
      <c r="S108" s="32"/>
      <c r="T108" s="32"/>
    </row>
    <row r="109" spans="1:20" x14ac:dyDescent="0.25">
      <c r="A109" s="76"/>
      <c r="B109" s="77"/>
      <c r="C109" s="77"/>
      <c r="D109" s="77"/>
      <c r="E109" s="83"/>
      <c r="H109"/>
      <c r="K109" s="60">
        <f t="shared" si="1"/>
        <v>0</v>
      </c>
      <c r="M109" s="32"/>
      <c r="N109" s="32"/>
      <c r="O109" s="32"/>
      <c r="P109" s="32"/>
      <c r="Q109" s="32"/>
      <c r="R109" s="32"/>
      <c r="S109" s="32"/>
      <c r="T109" s="32"/>
    </row>
    <row r="110" spans="1:20" x14ac:dyDescent="0.25">
      <c r="A110" s="76"/>
      <c r="B110" s="77"/>
      <c r="C110" s="77"/>
      <c r="D110" s="77"/>
      <c r="E110" s="83"/>
      <c r="H110"/>
      <c r="K110" s="60">
        <f t="shared" si="1"/>
        <v>0</v>
      </c>
      <c r="M110" s="32"/>
      <c r="N110" s="32"/>
      <c r="O110" s="32"/>
      <c r="P110" s="32"/>
      <c r="Q110" s="32"/>
      <c r="R110" s="32"/>
      <c r="S110" s="32"/>
      <c r="T110" s="32"/>
    </row>
    <row r="111" spans="1:20" x14ac:dyDescent="0.25">
      <c r="A111" s="76"/>
      <c r="B111" s="77"/>
      <c r="C111" s="77"/>
      <c r="D111" s="77"/>
      <c r="E111" s="83"/>
      <c r="H111"/>
      <c r="K111" s="60">
        <f t="shared" si="1"/>
        <v>0</v>
      </c>
      <c r="M111" s="32"/>
      <c r="N111" s="32"/>
      <c r="O111" s="32"/>
      <c r="P111" s="32"/>
      <c r="Q111" s="32"/>
      <c r="R111" s="32"/>
      <c r="S111" s="32"/>
      <c r="T111" s="32"/>
    </row>
    <row r="112" spans="1:20" x14ac:dyDescent="0.25">
      <c r="A112" s="76"/>
      <c r="B112" s="77"/>
      <c r="C112" s="77"/>
      <c r="D112" s="77"/>
      <c r="E112" s="83"/>
      <c r="H112"/>
      <c r="K112" s="60">
        <f t="shared" si="1"/>
        <v>0</v>
      </c>
      <c r="M112" s="32"/>
      <c r="N112" s="32"/>
      <c r="O112" s="32"/>
      <c r="P112" s="32"/>
      <c r="Q112" s="32"/>
      <c r="R112" s="32"/>
      <c r="S112" s="32"/>
      <c r="T112" s="32"/>
    </row>
    <row r="113" spans="1:20" x14ac:dyDescent="0.25">
      <c r="A113" s="76"/>
      <c r="B113" s="77"/>
      <c r="C113" s="77"/>
      <c r="D113" s="77"/>
      <c r="E113" s="83"/>
      <c r="H113"/>
      <c r="K113" s="60">
        <f t="shared" si="1"/>
        <v>0</v>
      </c>
      <c r="M113" s="32"/>
      <c r="N113" s="32"/>
      <c r="O113" s="32"/>
      <c r="P113" s="32"/>
      <c r="Q113" s="32"/>
      <c r="R113" s="32"/>
      <c r="S113" s="32"/>
      <c r="T113" s="32"/>
    </row>
    <row r="114" spans="1:20" x14ac:dyDescent="0.25">
      <c r="A114" s="76"/>
      <c r="B114" s="77"/>
      <c r="C114" s="77"/>
      <c r="D114" s="77"/>
      <c r="E114" s="83"/>
      <c r="H114"/>
      <c r="K114" s="60">
        <f t="shared" si="1"/>
        <v>0</v>
      </c>
      <c r="M114" s="32"/>
      <c r="N114" s="32"/>
      <c r="O114" s="32"/>
      <c r="P114" s="32"/>
      <c r="Q114" s="32"/>
      <c r="R114" s="32"/>
      <c r="S114" s="32"/>
      <c r="T114" s="32"/>
    </row>
    <row r="115" spans="1:20" x14ac:dyDescent="0.25">
      <c r="A115" s="76"/>
      <c r="B115" s="77"/>
      <c r="C115" s="77"/>
      <c r="D115" s="77"/>
      <c r="E115" s="83"/>
      <c r="H115"/>
      <c r="K115" s="60">
        <f t="shared" si="1"/>
        <v>0</v>
      </c>
      <c r="M115" s="32"/>
      <c r="N115" s="32"/>
      <c r="O115" s="32"/>
      <c r="P115" s="32"/>
      <c r="Q115" s="32"/>
      <c r="R115" s="32"/>
      <c r="S115" s="32"/>
      <c r="T115" s="32"/>
    </row>
    <row r="116" spans="1:20" x14ac:dyDescent="0.25">
      <c r="A116" s="76"/>
      <c r="B116" s="77"/>
      <c r="C116" s="77"/>
      <c r="D116" s="77"/>
      <c r="E116" s="83"/>
      <c r="H116"/>
      <c r="K116" s="60">
        <f t="shared" si="1"/>
        <v>0</v>
      </c>
      <c r="M116" s="32"/>
      <c r="N116" s="32"/>
      <c r="O116" s="32"/>
      <c r="P116" s="32"/>
      <c r="Q116" s="32"/>
      <c r="R116" s="32"/>
      <c r="S116" s="32"/>
      <c r="T116" s="32"/>
    </row>
    <row r="117" spans="1:20" x14ac:dyDescent="0.25">
      <c r="A117" s="76"/>
      <c r="B117" s="77"/>
      <c r="C117" s="77"/>
      <c r="D117" s="77"/>
      <c r="E117" s="83"/>
      <c r="H117"/>
      <c r="K117" s="60">
        <f t="shared" si="1"/>
        <v>0</v>
      </c>
      <c r="M117" s="32"/>
      <c r="N117" s="32"/>
      <c r="O117" s="32"/>
      <c r="P117" s="32"/>
      <c r="Q117" s="32"/>
      <c r="R117" s="32"/>
      <c r="S117" s="32"/>
      <c r="T117" s="32"/>
    </row>
    <row r="118" spans="1:20" x14ac:dyDescent="0.25">
      <c r="A118" s="76"/>
      <c r="B118" s="77"/>
      <c r="C118" s="77"/>
      <c r="D118" s="77"/>
      <c r="E118" s="83"/>
      <c r="H118"/>
      <c r="K118" s="60">
        <f t="shared" si="1"/>
        <v>0</v>
      </c>
      <c r="M118" s="32"/>
      <c r="N118" s="32"/>
      <c r="O118" s="32"/>
      <c r="P118" s="32"/>
      <c r="Q118" s="32"/>
      <c r="R118" s="32"/>
      <c r="S118" s="32"/>
      <c r="T118" s="32"/>
    </row>
    <row r="119" spans="1:20" x14ac:dyDescent="0.25">
      <c r="A119" s="76"/>
      <c r="B119" s="77"/>
      <c r="C119" s="77"/>
      <c r="D119" s="77"/>
      <c r="E119" s="83"/>
      <c r="H119"/>
      <c r="K119" s="60">
        <f t="shared" si="1"/>
        <v>0</v>
      </c>
      <c r="M119" s="32"/>
      <c r="N119" s="32"/>
      <c r="O119" s="32"/>
      <c r="P119" s="32"/>
      <c r="Q119" s="32"/>
      <c r="R119" s="32"/>
      <c r="S119" s="32"/>
      <c r="T119" s="32"/>
    </row>
    <row r="120" spans="1:20" x14ac:dyDescent="0.25">
      <c r="A120" s="76"/>
      <c r="B120" s="77"/>
      <c r="C120" s="77"/>
      <c r="D120" s="77"/>
      <c r="E120" s="83"/>
      <c r="H120"/>
      <c r="K120" s="60">
        <f t="shared" si="1"/>
        <v>0</v>
      </c>
      <c r="M120" s="32"/>
      <c r="N120" s="32"/>
      <c r="O120" s="32"/>
      <c r="P120" s="32"/>
      <c r="Q120" s="32"/>
      <c r="R120" s="32"/>
      <c r="S120" s="32"/>
      <c r="T120" s="32"/>
    </row>
    <row r="121" spans="1:20" x14ac:dyDescent="0.25">
      <c r="A121" s="76"/>
      <c r="B121" s="77"/>
      <c r="C121" s="77"/>
      <c r="D121" s="77"/>
      <c r="E121" s="83"/>
      <c r="H121"/>
      <c r="K121" s="60">
        <f t="shared" si="1"/>
        <v>0</v>
      </c>
      <c r="M121" s="32"/>
      <c r="N121" s="32"/>
      <c r="O121" s="32"/>
      <c r="P121" s="32"/>
      <c r="Q121" s="32"/>
      <c r="R121" s="32"/>
      <c r="S121" s="32"/>
      <c r="T121" s="32"/>
    </row>
    <row r="122" spans="1:20" x14ac:dyDescent="0.25">
      <c r="A122" s="76"/>
      <c r="B122" s="77"/>
      <c r="C122" s="77"/>
      <c r="D122" s="77"/>
      <c r="E122" s="83"/>
      <c r="K122" s="60">
        <f t="shared" si="1"/>
        <v>0</v>
      </c>
      <c r="M122" s="32"/>
      <c r="N122" s="32"/>
      <c r="O122" s="32"/>
      <c r="P122" s="32"/>
      <c r="Q122" s="32"/>
      <c r="R122" s="32"/>
      <c r="S122" s="32"/>
      <c r="T122" s="32"/>
    </row>
    <row r="123" spans="1:20" x14ac:dyDescent="0.25">
      <c r="A123" s="76"/>
      <c r="B123" s="77"/>
      <c r="C123" s="77"/>
      <c r="D123" s="77"/>
      <c r="E123" s="83"/>
      <c r="K123" s="60">
        <f t="shared" si="1"/>
        <v>0</v>
      </c>
      <c r="M123" s="32"/>
      <c r="N123" s="32"/>
      <c r="O123" s="32"/>
      <c r="P123" s="32"/>
      <c r="Q123" s="32"/>
      <c r="R123" s="32"/>
      <c r="S123" s="32"/>
      <c r="T123" s="32"/>
    </row>
    <row r="124" spans="1:20" x14ac:dyDescent="0.25">
      <c r="A124" s="76"/>
      <c r="B124" s="77"/>
      <c r="C124" s="77"/>
      <c r="D124" s="77"/>
      <c r="E124" s="83"/>
      <c r="K124" s="60">
        <f t="shared" si="1"/>
        <v>0</v>
      </c>
      <c r="M124" s="32"/>
      <c r="N124" s="32"/>
      <c r="O124" s="32"/>
      <c r="P124" s="32"/>
      <c r="Q124" s="32"/>
      <c r="R124" s="32"/>
      <c r="S124" s="32"/>
      <c r="T124" s="32"/>
    </row>
    <row r="125" spans="1:20" x14ac:dyDescent="0.25">
      <c r="A125" s="76"/>
      <c r="B125" s="77"/>
      <c r="C125" s="77"/>
      <c r="D125" s="77"/>
      <c r="E125" s="83"/>
      <c r="K125" s="60">
        <f t="shared" si="1"/>
        <v>0</v>
      </c>
      <c r="M125" s="32"/>
      <c r="N125" s="32"/>
      <c r="O125" s="32"/>
      <c r="P125" s="32"/>
      <c r="Q125" s="32"/>
      <c r="R125" s="32"/>
      <c r="S125" s="32"/>
      <c r="T125" s="32"/>
    </row>
    <row r="126" spans="1:20" x14ac:dyDescent="0.25">
      <c r="A126" s="76"/>
      <c r="B126" s="77"/>
      <c r="C126" s="77"/>
      <c r="D126" s="77"/>
      <c r="E126" s="83"/>
      <c r="K126" s="60">
        <f t="shared" si="1"/>
        <v>0</v>
      </c>
      <c r="M126" s="32"/>
      <c r="N126" s="32"/>
      <c r="O126" s="32"/>
      <c r="P126" s="32"/>
      <c r="Q126" s="32"/>
      <c r="R126" s="32"/>
      <c r="S126" s="32"/>
      <c r="T126" s="32"/>
    </row>
    <row r="127" spans="1:20" x14ac:dyDescent="0.25">
      <c r="A127" s="76"/>
      <c r="B127" s="77"/>
      <c r="C127" s="77"/>
      <c r="D127" s="77"/>
      <c r="E127" s="83"/>
      <c r="K127" s="60">
        <f t="shared" si="1"/>
        <v>0</v>
      </c>
      <c r="M127" s="32"/>
      <c r="N127" s="32"/>
      <c r="O127" s="32"/>
      <c r="P127" s="32"/>
      <c r="Q127" s="32"/>
      <c r="R127" s="32"/>
      <c r="S127" s="32"/>
      <c r="T127" s="32"/>
    </row>
    <row r="128" spans="1:20" x14ac:dyDescent="0.25">
      <c r="A128" s="76"/>
      <c r="B128" s="77"/>
      <c r="C128" s="77"/>
      <c r="D128" s="77"/>
      <c r="E128" s="83"/>
      <c r="K128" s="60">
        <f t="shared" si="1"/>
        <v>0</v>
      </c>
      <c r="M128" s="32"/>
      <c r="N128" s="32"/>
      <c r="O128" s="32"/>
      <c r="P128" s="32"/>
      <c r="Q128" s="32"/>
      <c r="R128" s="32"/>
      <c r="S128" s="32"/>
      <c r="T128" s="32"/>
    </row>
    <row r="129" spans="1:20" x14ac:dyDescent="0.25">
      <c r="A129" s="76"/>
      <c r="B129" s="77"/>
      <c r="C129" s="77"/>
      <c r="D129" s="77"/>
      <c r="E129" s="83"/>
      <c r="K129" s="60">
        <f t="shared" si="1"/>
        <v>0</v>
      </c>
      <c r="M129" s="32"/>
      <c r="N129" s="32"/>
      <c r="O129" s="32"/>
      <c r="P129" s="32"/>
      <c r="Q129" s="32"/>
      <c r="R129" s="32"/>
      <c r="S129" s="32"/>
      <c r="T129" s="32"/>
    </row>
    <row r="130" spans="1:20" x14ac:dyDescent="0.25">
      <c r="A130" s="76"/>
      <c r="B130" s="77"/>
      <c r="C130" s="77"/>
      <c r="D130" s="77"/>
      <c r="E130" s="83"/>
      <c r="K130" s="60">
        <f t="shared" si="1"/>
        <v>0</v>
      </c>
      <c r="M130" s="32"/>
      <c r="N130" s="32"/>
      <c r="O130" s="32"/>
      <c r="P130" s="32"/>
      <c r="Q130" s="32"/>
      <c r="R130" s="32"/>
      <c r="S130" s="32"/>
      <c r="T130" s="32"/>
    </row>
    <row r="131" spans="1:20" x14ac:dyDescent="0.25">
      <c r="A131" s="76"/>
      <c r="B131" s="77"/>
      <c r="C131" s="77"/>
      <c r="D131" s="77"/>
      <c r="E131" s="83"/>
      <c r="K131" s="60">
        <f t="shared" ref="K131:K194" si="2">A131</f>
        <v>0</v>
      </c>
      <c r="M131" s="32"/>
      <c r="N131" s="32"/>
      <c r="O131" s="32"/>
      <c r="P131" s="32"/>
      <c r="Q131" s="32"/>
      <c r="R131" s="32"/>
      <c r="S131" s="32"/>
      <c r="T131" s="32"/>
    </row>
    <row r="132" spans="1:20" x14ac:dyDescent="0.25">
      <c r="A132" s="76"/>
      <c r="B132" s="77"/>
      <c r="C132" s="77"/>
      <c r="D132" s="77"/>
      <c r="E132" s="83"/>
      <c r="K132" s="60">
        <f t="shared" si="2"/>
        <v>0</v>
      </c>
      <c r="M132" s="32"/>
      <c r="N132" s="32"/>
      <c r="O132" s="32"/>
      <c r="P132" s="32"/>
      <c r="Q132" s="32"/>
      <c r="R132" s="32"/>
      <c r="S132" s="32"/>
      <c r="T132" s="32"/>
    </row>
    <row r="133" spans="1:20" x14ac:dyDescent="0.25">
      <c r="A133" s="76"/>
      <c r="B133" s="77"/>
      <c r="C133" s="77"/>
      <c r="D133" s="77"/>
      <c r="E133" s="83"/>
      <c r="K133" s="60">
        <f t="shared" si="2"/>
        <v>0</v>
      </c>
      <c r="M133" s="32"/>
      <c r="N133" s="32"/>
      <c r="O133" s="32"/>
      <c r="P133" s="32"/>
      <c r="Q133" s="32"/>
      <c r="R133" s="32"/>
      <c r="S133" s="32"/>
      <c r="T133" s="32"/>
    </row>
    <row r="134" spans="1:20" x14ac:dyDescent="0.25">
      <c r="A134" s="76"/>
      <c r="B134" s="77"/>
      <c r="C134" s="77"/>
      <c r="D134" s="77"/>
      <c r="E134" s="83"/>
      <c r="K134" s="60">
        <f t="shared" si="2"/>
        <v>0</v>
      </c>
      <c r="M134" s="32"/>
      <c r="N134" s="32"/>
      <c r="O134" s="32"/>
      <c r="P134" s="32"/>
      <c r="Q134" s="32"/>
      <c r="R134" s="32"/>
      <c r="S134" s="32"/>
      <c r="T134" s="32"/>
    </row>
    <row r="135" spans="1:20" x14ac:dyDescent="0.25">
      <c r="A135" s="76"/>
      <c r="B135" s="77"/>
      <c r="C135" s="77"/>
      <c r="D135" s="77"/>
      <c r="E135" s="83"/>
      <c r="K135" s="60">
        <f t="shared" si="2"/>
        <v>0</v>
      </c>
      <c r="M135" s="32"/>
      <c r="N135" s="32"/>
      <c r="O135" s="32"/>
      <c r="P135" s="32"/>
      <c r="Q135" s="32"/>
      <c r="R135" s="32"/>
      <c r="S135" s="32"/>
      <c r="T135" s="32"/>
    </row>
    <row r="136" spans="1:20" x14ac:dyDescent="0.25">
      <c r="A136" s="76"/>
      <c r="B136" s="77"/>
      <c r="C136" s="77"/>
      <c r="D136" s="77"/>
      <c r="E136" s="83"/>
      <c r="K136" s="60">
        <f t="shared" si="2"/>
        <v>0</v>
      </c>
      <c r="M136" s="32"/>
      <c r="N136" s="32"/>
      <c r="O136" s="32"/>
      <c r="P136" s="32"/>
      <c r="Q136" s="32"/>
      <c r="R136" s="32"/>
      <c r="S136" s="32"/>
      <c r="T136" s="32"/>
    </row>
    <row r="137" spans="1:20" x14ac:dyDescent="0.25">
      <c r="A137" s="76"/>
      <c r="B137" s="77"/>
      <c r="C137" s="77"/>
      <c r="D137" s="77"/>
      <c r="E137" s="83"/>
      <c r="K137" s="60">
        <f t="shared" si="2"/>
        <v>0</v>
      </c>
      <c r="M137" s="32"/>
      <c r="N137" s="32"/>
      <c r="O137" s="32"/>
      <c r="P137" s="32"/>
      <c r="Q137" s="32"/>
      <c r="R137" s="32"/>
      <c r="S137" s="32"/>
      <c r="T137" s="32"/>
    </row>
    <row r="138" spans="1:20" x14ac:dyDescent="0.25">
      <c r="A138" s="76"/>
      <c r="B138" s="77"/>
      <c r="C138" s="77"/>
      <c r="D138" s="77"/>
      <c r="E138" s="83"/>
      <c r="K138" s="60">
        <f t="shared" si="2"/>
        <v>0</v>
      </c>
      <c r="M138" s="32"/>
      <c r="N138" s="32"/>
      <c r="O138" s="32"/>
      <c r="P138" s="32"/>
      <c r="Q138" s="32"/>
      <c r="R138" s="32"/>
      <c r="S138" s="32"/>
      <c r="T138" s="32"/>
    </row>
    <row r="139" spans="1:20" x14ac:dyDescent="0.25">
      <c r="A139" s="76"/>
      <c r="B139" s="77"/>
      <c r="C139" s="77"/>
      <c r="D139" s="77"/>
      <c r="E139" s="83"/>
      <c r="K139" s="60">
        <f t="shared" si="2"/>
        <v>0</v>
      </c>
      <c r="M139" s="32"/>
      <c r="N139" s="32"/>
      <c r="O139" s="32"/>
      <c r="P139" s="32"/>
      <c r="Q139" s="32"/>
      <c r="R139" s="32"/>
      <c r="S139" s="32"/>
      <c r="T139" s="32"/>
    </row>
    <row r="140" spans="1:20" x14ac:dyDescent="0.25">
      <c r="A140" s="76"/>
      <c r="B140" s="77"/>
      <c r="C140" s="77"/>
      <c r="D140" s="77"/>
      <c r="E140" s="83"/>
      <c r="K140" s="60">
        <f t="shared" si="2"/>
        <v>0</v>
      </c>
      <c r="M140" s="32"/>
      <c r="N140" s="32"/>
      <c r="O140" s="32"/>
      <c r="P140" s="32"/>
      <c r="Q140" s="32"/>
      <c r="R140" s="32"/>
      <c r="S140" s="32"/>
      <c r="T140" s="32"/>
    </row>
    <row r="141" spans="1:20" x14ac:dyDescent="0.25">
      <c r="A141" s="76"/>
      <c r="B141" s="77"/>
      <c r="C141" s="77"/>
      <c r="D141" s="77"/>
      <c r="E141" s="83"/>
      <c r="K141" s="60">
        <f t="shared" si="2"/>
        <v>0</v>
      </c>
      <c r="M141" s="32"/>
      <c r="N141" s="32"/>
      <c r="O141" s="32"/>
      <c r="P141" s="32"/>
      <c r="Q141" s="32"/>
      <c r="R141" s="32"/>
      <c r="S141" s="32"/>
      <c r="T141" s="32"/>
    </row>
    <row r="142" spans="1:20" x14ac:dyDescent="0.25">
      <c r="A142" s="76"/>
      <c r="B142" s="77"/>
      <c r="C142" s="77"/>
      <c r="D142" s="77"/>
      <c r="E142" s="83"/>
      <c r="K142" s="60">
        <f t="shared" si="2"/>
        <v>0</v>
      </c>
      <c r="M142" s="32"/>
      <c r="N142" s="32"/>
      <c r="O142" s="32"/>
      <c r="P142" s="32"/>
      <c r="Q142" s="32"/>
      <c r="R142" s="32"/>
      <c r="S142" s="32"/>
      <c r="T142" s="32"/>
    </row>
    <row r="143" spans="1:20" x14ac:dyDescent="0.25">
      <c r="A143" s="76"/>
      <c r="B143" s="77"/>
      <c r="C143" s="77"/>
      <c r="D143" s="77"/>
      <c r="E143" s="83"/>
      <c r="K143" s="60">
        <f t="shared" si="2"/>
        <v>0</v>
      </c>
      <c r="M143" s="32"/>
      <c r="N143" s="32"/>
      <c r="O143" s="32"/>
      <c r="P143" s="32"/>
      <c r="Q143" s="32"/>
      <c r="R143" s="32"/>
      <c r="S143" s="32"/>
      <c r="T143" s="32"/>
    </row>
    <row r="144" spans="1:20" x14ac:dyDescent="0.25">
      <c r="A144" s="76"/>
      <c r="B144" s="77"/>
      <c r="C144" s="77"/>
      <c r="D144" s="77"/>
      <c r="E144" s="83"/>
      <c r="K144" s="60">
        <f t="shared" si="2"/>
        <v>0</v>
      </c>
      <c r="M144" s="32"/>
      <c r="N144" s="32"/>
      <c r="O144" s="32"/>
      <c r="P144" s="32"/>
      <c r="Q144" s="32"/>
      <c r="R144" s="32"/>
      <c r="S144" s="32"/>
      <c r="T144" s="32"/>
    </row>
    <row r="145" spans="1:20" x14ac:dyDescent="0.25">
      <c r="A145" s="76"/>
      <c r="B145" s="77"/>
      <c r="C145" s="77"/>
      <c r="D145" s="77"/>
      <c r="E145" s="83"/>
      <c r="K145" s="60">
        <f t="shared" si="2"/>
        <v>0</v>
      </c>
      <c r="M145" s="32"/>
      <c r="N145" s="32"/>
      <c r="O145" s="32"/>
      <c r="P145" s="32"/>
      <c r="Q145" s="32"/>
      <c r="R145" s="32"/>
      <c r="S145" s="32"/>
      <c r="T145" s="32"/>
    </row>
    <row r="146" spans="1:20" x14ac:dyDescent="0.25">
      <c r="A146" s="76"/>
      <c r="B146" s="77"/>
      <c r="C146" s="77"/>
      <c r="D146" s="77"/>
      <c r="E146" s="83"/>
      <c r="K146" s="60">
        <f t="shared" si="2"/>
        <v>0</v>
      </c>
      <c r="M146" s="32"/>
      <c r="N146" s="32"/>
      <c r="O146" s="32"/>
      <c r="P146" s="32"/>
      <c r="Q146" s="32"/>
      <c r="R146" s="32"/>
      <c r="S146" s="32"/>
      <c r="T146" s="32"/>
    </row>
    <row r="147" spans="1:20" x14ac:dyDescent="0.25">
      <c r="A147" s="76"/>
      <c r="B147" s="77"/>
      <c r="C147" s="77"/>
      <c r="D147" s="77"/>
      <c r="E147" s="83"/>
      <c r="K147" s="60">
        <f t="shared" si="2"/>
        <v>0</v>
      </c>
      <c r="M147" s="32"/>
      <c r="N147" s="32"/>
      <c r="O147" s="32"/>
      <c r="P147" s="32"/>
      <c r="Q147" s="32"/>
      <c r="R147" s="32"/>
      <c r="S147" s="32"/>
      <c r="T147" s="32"/>
    </row>
    <row r="148" spans="1:20" x14ac:dyDescent="0.25">
      <c r="A148" s="76"/>
      <c r="B148" s="77"/>
      <c r="C148" s="77"/>
      <c r="D148" s="77"/>
      <c r="E148" s="83"/>
      <c r="K148" s="60">
        <f t="shared" si="2"/>
        <v>0</v>
      </c>
      <c r="M148" s="32"/>
      <c r="N148" s="32"/>
      <c r="O148" s="32"/>
      <c r="P148" s="32"/>
      <c r="Q148" s="32"/>
      <c r="R148" s="32"/>
      <c r="S148" s="32"/>
      <c r="T148" s="32"/>
    </row>
    <row r="149" spans="1:20" x14ac:dyDescent="0.25">
      <c r="A149" s="76"/>
      <c r="B149" s="77"/>
      <c r="C149" s="77"/>
      <c r="D149" s="77"/>
      <c r="E149" s="83"/>
      <c r="K149" s="60">
        <f t="shared" si="2"/>
        <v>0</v>
      </c>
      <c r="M149" s="32"/>
      <c r="N149" s="32"/>
      <c r="O149" s="32"/>
      <c r="P149" s="32"/>
      <c r="Q149" s="32"/>
      <c r="R149" s="32"/>
      <c r="S149" s="32"/>
      <c r="T149" s="32"/>
    </row>
    <row r="150" spans="1:20" x14ac:dyDescent="0.25">
      <c r="A150" s="76"/>
      <c r="B150" s="77"/>
      <c r="C150" s="77"/>
      <c r="D150" s="77"/>
      <c r="E150" s="83"/>
      <c r="K150" s="60">
        <f t="shared" si="2"/>
        <v>0</v>
      </c>
      <c r="M150" s="32"/>
      <c r="N150" s="32"/>
      <c r="O150" s="32"/>
      <c r="P150" s="32"/>
      <c r="Q150" s="32"/>
      <c r="R150" s="32"/>
      <c r="S150" s="32"/>
      <c r="T150" s="32"/>
    </row>
    <row r="151" spans="1:20" x14ac:dyDescent="0.25">
      <c r="A151" s="76"/>
      <c r="B151" s="77"/>
      <c r="C151" s="77"/>
      <c r="D151" s="77"/>
      <c r="E151" s="83"/>
      <c r="K151" s="60">
        <f t="shared" si="2"/>
        <v>0</v>
      </c>
      <c r="M151" s="32"/>
      <c r="N151" s="32"/>
      <c r="O151" s="32"/>
      <c r="P151" s="32"/>
      <c r="Q151" s="32"/>
      <c r="R151" s="32"/>
      <c r="S151" s="32"/>
      <c r="T151" s="32"/>
    </row>
    <row r="152" spans="1:20" x14ac:dyDescent="0.25">
      <c r="A152" s="76"/>
      <c r="B152" s="77"/>
      <c r="C152" s="77"/>
      <c r="D152" s="77"/>
      <c r="E152" s="83"/>
      <c r="K152" s="60">
        <f t="shared" si="2"/>
        <v>0</v>
      </c>
      <c r="M152" s="32"/>
      <c r="N152" s="32"/>
      <c r="O152" s="32"/>
      <c r="P152" s="32"/>
      <c r="Q152" s="32"/>
      <c r="R152" s="32"/>
      <c r="S152" s="32"/>
      <c r="T152" s="32"/>
    </row>
    <row r="153" spans="1:20" x14ac:dyDescent="0.25">
      <c r="A153" s="76"/>
      <c r="B153" s="77"/>
      <c r="C153" s="77"/>
      <c r="D153" s="77"/>
      <c r="E153" s="83"/>
      <c r="K153" s="60">
        <f t="shared" si="2"/>
        <v>0</v>
      </c>
      <c r="M153" s="32"/>
      <c r="N153" s="32"/>
      <c r="O153" s="32"/>
      <c r="P153" s="32"/>
      <c r="Q153" s="32"/>
      <c r="R153" s="32"/>
      <c r="S153" s="32"/>
      <c r="T153" s="32"/>
    </row>
    <row r="154" spans="1:20" x14ac:dyDescent="0.25">
      <c r="A154" s="76"/>
      <c r="B154" s="77"/>
      <c r="C154" s="77"/>
      <c r="D154" s="77"/>
      <c r="E154" s="83"/>
      <c r="K154" s="60">
        <f t="shared" si="2"/>
        <v>0</v>
      </c>
      <c r="M154" s="32"/>
      <c r="N154" s="32"/>
      <c r="O154" s="32"/>
      <c r="P154" s="32"/>
      <c r="Q154" s="32"/>
      <c r="R154" s="32"/>
      <c r="S154" s="32"/>
      <c r="T154" s="32"/>
    </row>
    <row r="155" spans="1:20" x14ac:dyDescent="0.25">
      <c r="A155" s="76"/>
      <c r="B155" s="77"/>
      <c r="C155" s="77"/>
      <c r="D155" s="77"/>
      <c r="E155" s="83"/>
      <c r="K155" s="60">
        <f t="shared" si="2"/>
        <v>0</v>
      </c>
      <c r="M155" s="32"/>
      <c r="N155" s="32"/>
      <c r="O155" s="32"/>
      <c r="P155" s="32"/>
      <c r="Q155" s="32"/>
      <c r="R155" s="32"/>
      <c r="S155" s="32"/>
      <c r="T155" s="32"/>
    </row>
    <row r="156" spans="1:20" x14ac:dyDescent="0.25">
      <c r="A156" s="76"/>
      <c r="B156" s="77"/>
      <c r="C156" s="77"/>
      <c r="D156" s="77"/>
      <c r="E156" s="83"/>
      <c r="K156" s="60">
        <f t="shared" si="2"/>
        <v>0</v>
      </c>
      <c r="M156" s="32"/>
      <c r="N156" s="32"/>
      <c r="O156" s="32"/>
      <c r="P156" s="32"/>
      <c r="Q156" s="32"/>
      <c r="R156" s="32"/>
      <c r="S156" s="32"/>
      <c r="T156" s="32"/>
    </row>
    <row r="157" spans="1:20" x14ac:dyDescent="0.25">
      <c r="A157" s="76"/>
      <c r="B157" s="77"/>
      <c r="C157" s="77"/>
      <c r="D157" s="77"/>
      <c r="E157" s="83"/>
      <c r="K157" s="60">
        <f t="shared" si="2"/>
        <v>0</v>
      </c>
      <c r="M157" s="32"/>
      <c r="N157" s="32"/>
      <c r="O157" s="32"/>
      <c r="P157" s="32"/>
      <c r="Q157" s="32"/>
      <c r="R157" s="32"/>
      <c r="S157" s="32"/>
      <c r="T157" s="32"/>
    </row>
    <row r="158" spans="1:20" x14ac:dyDescent="0.25">
      <c r="A158" s="76"/>
      <c r="B158" s="77"/>
      <c r="C158" s="77"/>
      <c r="D158" s="77"/>
      <c r="E158" s="83"/>
      <c r="K158" s="60">
        <f t="shared" si="2"/>
        <v>0</v>
      </c>
      <c r="M158" s="32"/>
      <c r="N158" s="32"/>
      <c r="O158" s="32"/>
      <c r="P158" s="32"/>
      <c r="Q158" s="32"/>
      <c r="R158" s="32"/>
      <c r="S158" s="32"/>
      <c r="T158" s="32"/>
    </row>
    <row r="159" spans="1:20" x14ac:dyDescent="0.25">
      <c r="A159" s="76"/>
      <c r="B159" s="77"/>
      <c r="C159" s="77"/>
      <c r="D159" s="77"/>
      <c r="E159" s="83"/>
      <c r="K159" s="60">
        <f t="shared" si="2"/>
        <v>0</v>
      </c>
      <c r="M159" s="32"/>
      <c r="N159" s="32"/>
      <c r="O159" s="32"/>
      <c r="P159" s="32"/>
      <c r="Q159" s="32"/>
      <c r="R159" s="32"/>
      <c r="S159" s="32"/>
      <c r="T159" s="32"/>
    </row>
    <row r="160" spans="1:20" x14ac:dyDescent="0.25">
      <c r="A160" s="76"/>
      <c r="B160" s="77"/>
      <c r="C160" s="77"/>
      <c r="D160" s="77"/>
      <c r="E160" s="83"/>
      <c r="K160" s="60">
        <f t="shared" si="2"/>
        <v>0</v>
      </c>
      <c r="M160" s="32"/>
      <c r="N160" s="32"/>
      <c r="O160" s="32"/>
      <c r="P160" s="32"/>
      <c r="Q160" s="32"/>
      <c r="R160" s="32"/>
      <c r="S160" s="32"/>
      <c r="T160" s="32"/>
    </row>
    <row r="161" spans="1:20" x14ac:dyDescent="0.25">
      <c r="A161" s="76"/>
      <c r="B161" s="77"/>
      <c r="C161" s="77"/>
      <c r="D161" s="77"/>
      <c r="E161" s="83"/>
      <c r="K161" s="60">
        <f t="shared" si="2"/>
        <v>0</v>
      </c>
      <c r="M161" s="32"/>
      <c r="N161" s="32"/>
      <c r="O161" s="32"/>
      <c r="P161" s="32"/>
      <c r="Q161" s="32"/>
      <c r="R161" s="32"/>
      <c r="S161" s="32"/>
      <c r="T161" s="32"/>
    </row>
    <row r="162" spans="1:20" x14ac:dyDescent="0.25">
      <c r="A162" s="76"/>
      <c r="B162" s="77"/>
      <c r="C162" s="77"/>
      <c r="D162" s="77"/>
      <c r="E162" s="83"/>
      <c r="K162" s="60">
        <f t="shared" si="2"/>
        <v>0</v>
      </c>
      <c r="M162" s="32"/>
      <c r="N162" s="32"/>
      <c r="O162" s="32"/>
      <c r="P162" s="32"/>
      <c r="Q162" s="32"/>
      <c r="R162" s="32"/>
      <c r="S162" s="32"/>
      <c r="T162" s="32"/>
    </row>
    <row r="163" spans="1:20" x14ac:dyDescent="0.25">
      <c r="A163" s="76"/>
      <c r="B163" s="77"/>
      <c r="C163" s="77"/>
      <c r="D163" s="77"/>
      <c r="E163" s="83"/>
      <c r="K163" s="60">
        <f t="shared" si="2"/>
        <v>0</v>
      </c>
      <c r="M163" s="32"/>
      <c r="N163" s="32"/>
      <c r="O163" s="32"/>
      <c r="P163" s="32"/>
      <c r="Q163" s="32"/>
      <c r="R163" s="32"/>
      <c r="S163" s="32"/>
      <c r="T163" s="32"/>
    </row>
    <row r="164" spans="1:20" x14ac:dyDescent="0.25">
      <c r="A164" s="76"/>
      <c r="B164" s="77"/>
      <c r="C164" s="77"/>
      <c r="D164" s="77"/>
      <c r="E164" s="83"/>
      <c r="K164" s="60">
        <f t="shared" si="2"/>
        <v>0</v>
      </c>
      <c r="M164" s="32"/>
      <c r="N164" s="32"/>
      <c r="O164" s="32"/>
      <c r="P164" s="32"/>
      <c r="Q164" s="32"/>
      <c r="R164" s="32"/>
      <c r="S164" s="32"/>
      <c r="T164" s="32"/>
    </row>
    <row r="165" spans="1:20" x14ac:dyDescent="0.25">
      <c r="A165" s="76"/>
      <c r="B165" s="77"/>
      <c r="C165" s="77"/>
      <c r="D165" s="77"/>
      <c r="E165" s="83"/>
      <c r="K165" s="60">
        <f t="shared" si="2"/>
        <v>0</v>
      </c>
      <c r="M165" s="32"/>
      <c r="N165" s="32"/>
      <c r="O165" s="32"/>
      <c r="P165" s="32"/>
      <c r="Q165" s="32"/>
      <c r="R165" s="32"/>
      <c r="S165" s="32"/>
      <c r="T165" s="32"/>
    </row>
    <row r="166" spans="1:20" x14ac:dyDescent="0.25">
      <c r="A166" s="76"/>
      <c r="B166" s="77"/>
      <c r="C166" s="77"/>
      <c r="D166" s="77"/>
      <c r="E166" s="83"/>
      <c r="K166" s="60">
        <f t="shared" si="2"/>
        <v>0</v>
      </c>
      <c r="M166" s="32"/>
      <c r="N166" s="32"/>
      <c r="O166" s="32"/>
      <c r="P166" s="32"/>
      <c r="Q166" s="32"/>
      <c r="R166" s="32"/>
      <c r="S166" s="32"/>
      <c r="T166" s="32"/>
    </row>
    <row r="167" spans="1:20" x14ac:dyDescent="0.25">
      <c r="A167" s="76"/>
      <c r="B167" s="77"/>
      <c r="C167" s="77"/>
      <c r="D167" s="77"/>
      <c r="E167" s="83"/>
      <c r="K167" s="60">
        <f t="shared" si="2"/>
        <v>0</v>
      </c>
      <c r="M167" s="32"/>
      <c r="N167" s="32"/>
      <c r="O167" s="32"/>
      <c r="P167" s="32"/>
      <c r="Q167" s="32"/>
      <c r="R167" s="32"/>
      <c r="S167" s="32"/>
      <c r="T167" s="32"/>
    </row>
    <row r="168" spans="1:20" x14ac:dyDescent="0.25">
      <c r="A168" s="76"/>
      <c r="B168" s="77"/>
      <c r="C168" s="77"/>
      <c r="D168" s="77"/>
      <c r="E168" s="83"/>
      <c r="K168" s="60">
        <f t="shared" si="2"/>
        <v>0</v>
      </c>
      <c r="M168" s="32"/>
      <c r="N168" s="32"/>
      <c r="O168" s="32"/>
      <c r="P168" s="32"/>
      <c r="Q168" s="32"/>
      <c r="R168" s="32"/>
      <c r="S168" s="32"/>
      <c r="T168" s="32"/>
    </row>
    <row r="169" spans="1:20" x14ac:dyDescent="0.25">
      <c r="A169" s="76"/>
      <c r="B169" s="77"/>
      <c r="C169" s="77"/>
      <c r="D169" s="77"/>
      <c r="E169" s="83"/>
      <c r="K169" s="60">
        <f t="shared" si="2"/>
        <v>0</v>
      </c>
      <c r="M169" s="32"/>
      <c r="N169" s="32"/>
      <c r="O169" s="32"/>
      <c r="P169" s="32"/>
      <c r="Q169" s="32"/>
      <c r="R169" s="32"/>
      <c r="S169" s="32"/>
      <c r="T169" s="32"/>
    </row>
    <row r="170" spans="1:20" x14ac:dyDescent="0.25">
      <c r="A170" s="76"/>
      <c r="B170" s="77"/>
      <c r="C170" s="77"/>
      <c r="D170" s="77"/>
      <c r="E170" s="83"/>
      <c r="K170" s="60">
        <f t="shared" si="2"/>
        <v>0</v>
      </c>
      <c r="M170" s="32"/>
      <c r="N170" s="32"/>
      <c r="O170" s="32"/>
      <c r="P170" s="32"/>
      <c r="Q170" s="32"/>
      <c r="R170" s="32"/>
      <c r="S170" s="32"/>
      <c r="T170" s="32"/>
    </row>
    <row r="171" spans="1:20" x14ac:dyDescent="0.25">
      <c r="A171" s="76"/>
      <c r="B171" s="77"/>
      <c r="C171" s="77"/>
      <c r="D171" s="77"/>
      <c r="E171" s="83"/>
      <c r="K171" s="60">
        <f t="shared" si="2"/>
        <v>0</v>
      </c>
      <c r="M171" s="32"/>
      <c r="N171" s="32"/>
      <c r="O171" s="32"/>
      <c r="P171" s="32"/>
      <c r="Q171" s="32"/>
      <c r="R171" s="32"/>
      <c r="S171" s="32"/>
      <c r="T171" s="32"/>
    </row>
    <row r="172" spans="1:20" x14ac:dyDescent="0.25">
      <c r="A172" s="76"/>
      <c r="B172" s="77"/>
      <c r="C172" s="77"/>
      <c r="D172" s="77"/>
      <c r="E172" s="83"/>
      <c r="K172" s="60">
        <f t="shared" si="2"/>
        <v>0</v>
      </c>
      <c r="M172" s="32"/>
      <c r="N172" s="32"/>
      <c r="O172" s="32"/>
      <c r="P172" s="32"/>
      <c r="Q172" s="32"/>
      <c r="R172" s="32"/>
      <c r="S172" s="32"/>
      <c r="T172" s="32"/>
    </row>
    <row r="173" spans="1:20" x14ac:dyDescent="0.25">
      <c r="A173" s="76"/>
      <c r="B173" s="77"/>
      <c r="C173" s="77"/>
      <c r="D173" s="77"/>
      <c r="E173" s="83"/>
      <c r="K173" s="60">
        <f t="shared" si="2"/>
        <v>0</v>
      </c>
      <c r="M173" s="32"/>
      <c r="N173" s="32"/>
      <c r="O173" s="32"/>
      <c r="P173" s="32"/>
      <c r="Q173" s="32"/>
      <c r="R173" s="32"/>
      <c r="S173" s="32"/>
      <c r="T173" s="32"/>
    </row>
    <row r="174" spans="1:20" x14ac:dyDescent="0.25">
      <c r="A174" s="76"/>
      <c r="B174" s="77"/>
      <c r="C174" s="77"/>
      <c r="D174" s="77"/>
      <c r="E174" s="83"/>
      <c r="K174" s="60">
        <f t="shared" si="2"/>
        <v>0</v>
      </c>
      <c r="M174" s="32"/>
      <c r="N174" s="32"/>
      <c r="O174" s="32"/>
      <c r="P174" s="32"/>
      <c r="Q174" s="32"/>
      <c r="R174" s="32"/>
      <c r="S174" s="32"/>
      <c r="T174" s="32"/>
    </row>
    <row r="175" spans="1:20" x14ac:dyDescent="0.25">
      <c r="A175" s="76"/>
      <c r="B175" s="77"/>
      <c r="C175" s="77"/>
      <c r="D175" s="77"/>
      <c r="E175" s="83"/>
      <c r="K175" s="60">
        <f t="shared" si="2"/>
        <v>0</v>
      </c>
      <c r="M175" s="32"/>
      <c r="N175" s="32"/>
      <c r="O175" s="32"/>
      <c r="P175" s="32"/>
      <c r="Q175" s="32"/>
      <c r="R175" s="32"/>
      <c r="S175" s="32"/>
      <c r="T175" s="32"/>
    </row>
    <row r="176" spans="1:20" x14ac:dyDescent="0.25">
      <c r="A176" s="76"/>
      <c r="B176" s="77"/>
      <c r="C176" s="77"/>
      <c r="D176" s="77"/>
      <c r="E176" s="83"/>
      <c r="K176" s="60">
        <f t="shared" si="2"/>
        <v>0</v>
      </c>
      <c r="M176" s="32"/>
      <c r="N176" s="32"/>
      <c r="O176" s="32"/>
      <c r="P176" s="32"/>
      <c r="Q176" s="32"/>
      <c r="R176" s="32"/>
      <c r="S176" s="32"/>
      <c r="T176" s="32"/>
    </row>
    <row r="177" spans="1:20" x14ac:dyDescent="0.25">
      <c r="A177" s="76"/>
      <c r="B177" s="77"/>
      <c r="C177" s="77"/>
      <c r="D177" s="77"/>
      <c r="E177" s="83"/>
      <c r="K177" s="60">
        <f t="shared" si="2"/>
        <v>0</v>
      </c>
      <c r="M177" s="32"/>
      <c r="N177" s="32"/>
      <c r="O177" s="32"/>
      <c r="P177" s="32"/>
      <c r="Q177" s="32"/>
      <c r="R177" s="32"/>
      <c r="S177" s="32"/>
      <c r="T177" s="32"/>
    </row>
    <row r="178" spans="1:20" x14ac:dyDescent="0.25">
      <c r="A178" s="76"/>
      <c r="B178" s="77"/>
      <c r="C178" s="77"/>
      <c r="D178" s="77"/>
      <c r="E178" s="83"/>
      <c r="K178" s="60">
        <f t="shared" si="2"/>
        <v>0</v>
      </c>
      <c r="M178" s="32"/>
      <c r="N178" s="32"/>
      <c r="O178" s="32"/>
      <c r="P178" s="32"/>
      <c r="Q178" s="32"/>
      <c r="R178" s="32"/>
      <c r="S178" s="32"/>
      <c r="T178" s="32"/>
    </row>
    <row r="179" spans="1:20" x14ac:dyDescent="0.25">
      <c r="A179" s="76"/>
      <c r="B179" s="77"/>
      <c r="C179" s="77"/>
      <c r="D179" s="77"/>
      <c r="E179" s="83"/>
      <c r="K179" s="60">
        <f t="shared" si="2"/>
        <v>0</v>
      </c>
      <c r="M179" s="32"/>
      <c r="N179" s="32"/>
      <c r="O179" s="32"/>
      <c r="P179" s="32"/>
      <c r="Q179" s="32"/>
      <c r="R179" s="32"/>
      <c r="S179" s="32"/>
      <c r="T179" s="32"/>
    </row>
    <row r="180" spans="1:20" x14ac:dyDescent="0.25">
      <c r="A180" s="76"/>
      <c r="B180" s="77"/>
      <c r="C180" s="77"/>
      <c r="D180" s="77"/>
      <c r="E180" s="83"/>
      <c r="K180" s="60">
        <f t="shared" si="2"/>
        <v>0</v>
      </c>
      <c r="M180" s="32"/>
      <c r="N180" s="32"/>
      <c r="O180" s="32"/>
      <c r="P180" s="32"/>
      <c r="Q180" s="32"/>
      <c r="R180" s="32"/>
      <c r="S180" s="32"/>
      <c r="T180" s="32"/>
    </row>
    <row r="181" spans="1:20" x14ac:dyDescent="0.25">
      <c r="A181" s="76"/>
      <c r="B181" s="77"/>
      <c r="C181" s="77"/>
      <c r="D181" s="77"/>
      <c r="E181" s="83"/>
      <c r="K181" s="60">
        <f t="shared" si="2"/>
        <v>0</v>
      </c>
      <c r="M181" s="32"/>
      <c r="N181" s="32"/>
      <c r="O181" s="32"/>
      <c r="P181" s="32"/>
      <c r="Q181" s="32"/>
      <c r="R181" s="32"/>
      <c r="S181" s="32"/>
      <c r="T181" s="32"/>
    </row>
    <row r="182" spans="1:20" x14ac:dyDescent="0.25">
      <c r="A182" s="76"/>
      <c r="B182" s="77"/>
      <c r="C182" s="77"/>
      <c r="D182" s="77"/>
      <c r="E182" s="83"/>
      <c r="K182" s="60">
        <f t="shared" si="2"/>
        <v>0</v>
      </c>
      <c r="M182" s="32"/>
      <c r="N182" s="32"/>
      <c r="O182" s="32"/>
      <c r="P182" s="32"/>
      <c r="Q182" s="32"/>
      <c r="R182" s="32"/>
      <c r="S182" s="32"/>
      <c r="T182" s="32"/>
    </row>
    <row r="183" spans="1:20" x14ac:dyDescent="0.25">
      <c r="A183" s="76"/>
      <c r="B183" s="77"/>
      <c r="C183" s="77"/>
      <c r="D183" s="77"/>
      <c r="E183" s="83"/>
      <c r="K183" s="60">
        <f t="shared" si="2"/>
        <v>0</v>
      </c>
      <c r="M183" s="32"/>
      <c r="N183" s="32"/>
      <c r="O183" s="32"/>
      <c r="P183" s="32"/>
      <c r="Q183" s="32"/>
      <c r="R183" s="32"/>
      <c r="S183" s="32"/>
      <c r="T183" s="32"/>
    </row>
    <row r="184" spans="1:20" x14ac:dyDescent="0.25">
      <c r="A184" s="76"/>
      <c r="B184" s="77"/>
      <c r="C184" s="77"/>
      <c r="D184" s="77"/>
      <c r="E184" s="83"/>
      <c r="K184" s="60">
        <f t="shared" si="2"/>
        <v>0</v>
      </c>
      <c r="M184" s="32"/>
      <c r="N184" s="32"/>
      <c r="O184" s="32"/>
      <c r="P184" s="32"/>
      <c r="Q184" s="32"/>
      <c r="R184" s="32"/>
      <c r="S184" s="32"/>
      <c r="T184" s="32"/>
    </row>
    <row r="185" spans="1:20" x14ac:dyDescent="0.25">
      <c r="A185" s="76"/>
      <c r="B185" s="77"/>
      <c r="C185" s="77"/>
      <c r="D185" s="77"/>
      <c r="E185" s="83"/>
      <c r="K185" s="60">
        <f t="shared" si="2"/>
        <v>0</v>
      </c>
      <c r="M185" s="32"/>
      <c r="N185" s="32"/>
      <c r="O185" s="32"/>
      <c r="P185" s="32"/>
      <c r="Q185" s="32"/>
      <c r="R185" s="32"/>
      <c r="S185" s="32"/>
      <c r="T185" s="32"/>
    </row>
    <row r="186" spans="1:20" x14ac:dyDescent="0.25">
      <c r="A186" s="76"/>
      <c r="B186" s="77"/>
      <c r="C186" s="77"/>
      <c r="D186" s="77"/>
      <c r="E186" s="83"/>
      <c r="K186" s="60">
        <f t="shared" si="2"/>
        <v>0</v>
      </c>
      <c r="M186" s="32"/>
      <c r="N186" s="32"/>
      <c r="O186" s="32"/>
      <c r="P186" s="32"/>
      <c r="Q186" s="32"/>
      <c r="R186" s="32"/>
      <c r="S186" s="32"/>
      <c r="T186" s="32"/>
    </row>
    <row r="187" spans="1:20" x14ac:dyDescent="0.25">
      <c r="A187" s="76"/>
      <c r="B187" s="77"/>
      <c r="C187" s="77"/>
      <c r="D187" s="77"/>
      <c r="E187" s="83"/>
      <c r="K187" s="60">
        <f t="shared" si="2"/>
        <v>0</v>
      </c>
      <c r="M187" s="32"/>
      <c r="N187" s="32"/>
      <c r="O187" s="32"/>
      <c r="P187" s="32"/>
      <c r="Q187" s="32"/>
      <c r="R187" s="32"/>
      <c r="S187" s="32"/>
      <c r="T187" s="32"/>
    </row>
    <row r="188" spans="1:20" x14ac:dyDescent="0.25">
      <c r="A188" s="76"/>
      <c r="B188" s="77"/>
      <c r="C188" s="77"/>
      <c r="D188" s="77"/>
      <c r="E188" s="83"/>
      <c r="K188" s="60">
        <f t="shared" si="2"/>
        <v>0</v>
      </c>
      <c r="M188" s="32"/>
      <c r="N188" s="32"/>
      <c r="O188" s="32"/>
      <c r="P188" s="32"/>
      <c r="Q188" s="32"/>
      <c r="R188" s="32"/>
      <c r="S188" s="32"/>
      <c r="T188" s="32"/>
    </row>
    <row r="189" spans="1:20" x14ac:dyDescent="0.25">
      <c r="A189" s="76"/>
      <c r="B189" s="77"/>
      <c r="C189" s="77"/>
      <c r="D189" s="77"/>
      <c r="E189" s="83"/>
      <c r="K189" s="60">
        <f t="shared" si="2"/>
        <v>0</v>
      </c>
      <c r="M189" s="32"/>
      <c r="N189" s="32"/>
      <c r="O189" s="32"/>
      <c r="P189" s="32"/>
      <c r="Q189" s="32"/>
      <c r="R189" s="32"/>
      <c r="S189" s="32"/>
      <c r="T189" s="32"/>
    </row>
    <row r="190" spans="1:20" x14ac:dyDescent="0.25">
      <c r="A190" s="76"/>
      <c r="B190" s="77"/>
      <c r="C190" s="77"/>
      <c r="D190" s="77"/>
      <c r="E190" s="83"/>
      <c r="K190" s="60">
        <f t="shared" si="2"/>
        <v>0</v>
      </c>
      <c r="M190" s="32"/>
      <c r="N190" s="32"/>
      <c r="O190" s="32"/>
      <c r="P190" s="32"/>
      <c r="Q190" s="32"/>
      <c r="R190" s="32"/>
      <c r="S190" s="32"/>
      <c r="T190" s="32"/>
    </row>
    <row r="191" spans="1:20" x14ac:dyDescent="0.25">
      <c r="A191" s="76"/>
      <c r="B191" s="77"/>
      <c r="C191" s="77"/>
      <c r="D191" s="77"/>
      <c r="E191" s="83"/>
      <c r="K191" s="60">
        <f t="shared" si="2"/>
        <v>0</v>
      </c>
      <c r="M191" s="32"/>
      <c r="N191" s="32"/>
      <c r="O191" s="32"/>
      <c r="P191" s="32"/>
      <c r="Q191" s="32"/>
      <c r="R191" s="32"/>
      <c r="S191" s="32"/>
      <c r="T191" s="32"/>
    </row>
    <row r="192" spans="1:20" x14ac:dyDescent="0.25">
      <c r="A192" s="76"/>
      <c r="B192" s="77"/>
      <c r="C192" s="77"/>
      <c r="D192" s="77"/>
      <c r="E192" s="83"/>
      <c r="K192" s="60">
        <f t="shared" si="2"/>
        <v>0</v>
      </c>
      <c r="M192" s="32"/>
      <c r="N192" s="32"/>
      <c r="O192" s="32"/>
      <c r="P192" s="32"/>
      <c r="Q192" s="32"/>
      <c r="R192" s="32"/>
      <c r="S192" s="32"/>
      <c r="T192" s="32"/>
    </row>
    <row r="193" spans="1:20" x14ac:dyDescent="0.25">
      <c r="A193" s="76"/>
      <c r="B193" s="77"/>
      <c r="C193" s="77"/>
      <c r="D193" s="77"/>
      <c r="E193" s="83"/>
      <c r="K193" s="60">
        <f t="shared" si="2"/>
        <v>0</v>
      </c>
      <c r="M193" s="32"/>
      <c r="N193" s="32"/>
      <c r="O193" s="32"/>
      <c r="P193" s="32"/>
      <c r="Q193" s="32"/>
      <c r="R193" s="32"/>
      <c r="S193" s="32"/>
      <c r="T193" s="32"/>
    </row>
    <row r="194" spans="1:20" x14ac:dyDescent="0.25">
      <c r="A194" s="76"/>
      <c r="B194" s="77"/>
      <c r="C194" s="77"/>
      <c r="D194" s="77"/>
      <c r="E194" s="83"/>
      <c r="K194" s="60">
        <f t="shared" si="2"/>
        <v>0</v>
      </c>
      <c r="M194" s="32"/>
      <c r="N194" s="32"/>
      <c r="O194" s="32"/>
      <c r="P194" s="32"/>
      <c r="Q194" s="32"/>
      <c r="R194" s="32"/>
      <c r="S194" s="32"/>
      <c r="T194" s="32"/>
    </row>
    <row r="195" spans="1:20" x14ac:dyDescent="0.25">
      <c r="A195" s="76"/>
      <c r="B195" s="77"/>
      <c r="C195" s="77"/>
      <c r="D195" s="77"/>
      <c r="E195" s="83"/>
      <c r="K195" s="60">
        <f t="shared" ref="K195:K258" si="3">A195</f>
        <v>0</v>
      </c>
      <c r="M195" s="32"/>
      <c r="N195" s="32"/>
      <c r="O195" s="32"/>
      <c r="P195" s="32"/>
      <c r="Q195" s="32"/>
      <c r="R195" s="32"/>
      <c r="S195" s="32"/>
      <c r="T195" s="32"/>
    </row>
    <row r="196" spans="1:20" x14ac:dyDescent="0.25">
      <c r="A196" s="76"/>
      <c r="B196" s="77"/>
      <c r="C196" s="77"/>
      <c r="D196" s="77"/>
      <c r="E196" s="83"/>
      <c r="K196" s="60">
        <f t="shared" si="3"/>
        <v>0</v>
      </c>
      <c r="M196" s="32"/>
      <c r="N196" s="32"/>
      <c r="O196" s="32"/>
      <c r="P196" s="32"/>
      <c r="Q196" s="32"/>
      <c r="R196" s="32"/>
      <c r="S196" s="32"/>
      <c r="T196" s="32"/>
    </row>
    <row r="197" spans="1:20" x14ac:dyDescent="0.25">
      <c r="A197" s="76"/>
      <c r="B197" s="77"/>
      <c r="C197" s="77"/>
      <c r="D197" s="77"/>
      <c r="E197" s="83"/>
      <c r="K197" s="60">
        <f t="shared" si="3"/>
        <v>0</v>
      </c>
      <c r="M197" s="32"/>
      <c r="N197" s="32"/>
      <c r="O197" s="32"/>
      <c r="P197" s="32"/>
      <c r="Q197" s="32"/>
      <c r="R197" s="32"/>
      <c r="S197" s="32"/>
      <c r="T197" s="32"/>
    </row>
    <row r="198" spans="1:20" x14ac:dyDescent="0.25">
      <c r="A198" s="76"/>
      <c r="B198" s="77"/>
      <c r="C198" s="77"/>
      <c r="D198" s="77"/>
      <c r="E198" s="83"/>
      <c r="K198" s="60">
        <f t="shared" si="3"/>
        <v>0</v>
      </c>
      <c r="M198" s="32"/>
      <c r="N198" s="32"/>
      <c r="O198" s="32"/>
      <c r="P198" s="32"/>
      <c r="Q198" s="32"/>
      <c r="R198" s="32"/>
      <c r="S198" s="32"/>
      <c r="T198" s="32"/>
    </row>
    <row r="199" spans="1:20" x14ac:dyDescent="0.25">
      <c r="A199" s="76"/>
      <c r="B199" s="77"/>
      <c r="C199" s="77"/>
      <c r="D199" s="77"/>
      <c r="E199" s="83"/>
      <c r="K199" s="60">
        <f t="shared" si="3"/>
        <v>0</v>
      </c>
      <c r="M199" s="32"/>
      <c r="N199" s="32"/>
      <c r="O199" s="32"/>
      <c r="P199" s="32"/>
      <c r="Q199" s="32"/>
      <c r="R199" s="32"/>
      <c r="S199" s="32"/>
      <c r="T199" s="32"/>
    </row>
    <row r="200" spans="1:20" x14ac:dyDescent="0.25">
      <c r="A200" s="76"/>
      <c r="B200" s="77"/>
      <c r="C200" s="77"/>
      <c r="D200" s="77"/>
      <c r="E200" s="83"/>
      <c r="K200" s="60">
        <f t="shared" si="3"/>
        <v>0</v>
      </c>
      <c r="M200" s="32"/>
      <c r="N200" s="32"/>
      <c r="O200" s="32"/>
      <c r="P200" s="32"/>
      <c r="Q200" s="32"/>
      <c r="R200" s="32"/>
      <c r="S200" s="32"/>
      <c r="T200" s="32"/>
    </row>
    <row r="201" spans="1:20" x14ac:dyDescent="0.25">
      <c r="A201" s="76"/>
      <c r="B201" s="77"/>
      <c r="C201" s="77"/>
      <c r="D201" s="77"/>
      <c r="E201" s="83"/>
      <c r="K201" s="60">
        <f t="shared" si="3"/>
        <v>0</v>
      </c>
      <c r="M201" s="32"/>
      <c r="N201" s="32"/>
      <c r="O201" s="32"/>
      <c r="P201" s="32"/>
      <c r="Q201" s="32"/>
      <c r="R201" s="32"/>
      <c r="S201" s="32"/>
      <c r="T201" s="32"/>
    </row>
    <row r="202" spans="1:20" x14ac:dyDescent="0.25">
      <c r="A202" s="76"/>
      <c r="B202" s="77"/>
      <c r="C202" s="77"/>
      <c r="D202" s="77"/>
      <c r="E202" s="83"/>
      <c r="K202" s="60">
        <f t="shared" si="3"/>
        <v>0</v>
      </c>
      <c r="M202" s="32"/>
      <c r="N202" s="32"/>
      <c r="O202" s="32"/>
      <c r="P202" s="32"/>
      <c r="Q202" s="32"/>
      <c r="R202" s="32"/>
      <c r="S202" s="32"/>
      <c r="T202" s="32"/>
    </row>
    <row r="203" spans="1:20" x14ac:dyDescent="0.25">
      <c r="A203" s="76"/>
      <c r="B203" s="77"/>
      <c r="C203" s="77"/>
      <c r="D203" s="77"/>
      <c r="E203" s="83"/>
      <c r="K203" s="60">
        <f t="shared" si="3"/>
        <v>0</v>
      </c>
      <c r="M203" s="32"/>
      <c r="N203" s="32"/>
      <c r="O203" s="32"/>
      <c r="P203" s="32"/>
      <c r="Q203" s="32"/>
      <c r="R203" s="32"/>
      <c r="S203" s="32"/>
      <c r="T203" s="32"/>
    </row>
    <row r="204" spans="1:20" x14ac:dyDescent="0.25">
      <c r="A204" s="76"/>
      <c r="B204" s="77"/>
      <c r="C204" s="77"/>
      <c r="D204" s="77"/>
      <c r="E204" s="83"/>
      <c r="K204" s="60">
        <f t="shared" si="3"/>
        <v>0</v>
      </c>
      <c r="M204" s="32"/>
      <c r="N204" s="32"/>
      <c r="O204" s="32"/>
      <c r="P204" s="32"/>
      <c r="Q204" s="32"/>
      <c r="R204" s="32"/>
      <c r="S204" s="32"/>
      <c r="T204" s="32"/>
    </row>
    <row r="205" spans="1:20" x14ac:dyDescent="0.25">
      <c r="A205" s="76"/>
      <c r="B205" s="77"/>
      <c r="C205" s="77"/>
      <c r="D205" s="77"/>
      <c r="E205" s="83"/>
      <c r="K205" s="60">
        <f t="shared" si="3"/>
        <v>0</v>
      </c>
      <c r="M205" s="32"/>
      <c r="N205" s="32"/>
      <c r="O205" s="32"/>
      <c r="P205" s="32"/>
      <c r="Q205" s="32"/>
      <c r="R205" s="32"/>
      <c r="S205" s="32"/>
      <c r="T205" s="32"/>
    </row>
    <row r="206" spans="1:20" x14ac:dyDescent="0.25">
      <c r="A206" s="76"/>
      <c r="B206" s="77"/>
      <c r="C206" s="77"/>
      <c r="D206" s="77"/>
      <c r="E206" s="83"/>
      <c r="K206" s="60">
        <f t="shared" si="3"/>
        <v>0</v>
      </c>
      <c r="M206" s="32"/>
      <c r="N206" s="32"/>
      <c r="O206" s="32"/>
      <c r="P206" s="32"/>
      <c r="Q206" s="32"/>
      <c r="R206" s="32"/>
      <c r="S206" s="32"/>
      <c r="T206" s="32"/>
    </row>
    <row r="207" spans="1:20" x14ac:dyDescent="0.25">
      <c r="A207" s="76"/>
      <c r="B207" s="77"/>
      <c r="C207" s="77"/>
      <c r="D207" s="77"/>
      <c r="E207" s="83"/>
      <c r="K207" s="60">
        <f t="shared" si="3"/>
        <v>0</v>
      </c>
      <c r="M207" s="32"/>
      <c r="N207" s="32"/>
      <c r="O207" s="32"/>
      <c r="P207" s="32"/>
      <c r="Q207" s="32"/>
      <c r="R207" s="32"/>
      <c r="S207" s="32"/>
      <c r="T207" s="32"/>
    </row>
    <row r="208" spans="1:20" x14ac:dyDescent="0.25">
      <c r="A208" s="76"/>
      <c r="B208" s="77"/>
      <c r="C208" s="77"/>
      <c r="D208" s="77"/>
      <c r="E208" s="83"/>
      <c r="K208" s="60">
        <f t="shared" si="3"/>
        <v>0</v>
      </c>
      <c r="M208" s="32"/>
      <c r="N208" s="32"/>
      <c r="O208" s="32"/>
      <c r="P208" s="32"/>
      <c r="Q208" s="32"/>
      <c r="R208" s="32"/>
      <c r="S208" s="32"/>
      <c r="T208" s="32"/>
    </row>
    <row r="209" spans="1:20" x14ac:dyDescent="0.25">
      <c r="A209" s="76"/>
      <c r="B209" s="77"/>
      <c r="C209" s="77"/>
      <c r="D209" s="77"/>
      <c r="E209" s="83"/>
      <c r="K209" s="60">
        <f t="shared" si="3"/>
        <v>0</v>
      </c>
      <c r="M209" s="32"/>
      <c r="N209" s="32"/>
      <c r="O209" s="32"/>
      <c r="P209" s="32"/>
      <c r="Q209" s="32"/>
      <c r="R209" s="32"/>
      <c r="S209" s="32"/>
      <c r="T209" s="32"/>
    </row>
    <row r="210" spans="1:20" x14ac:dyDescent="0.25">
      <c r="A210" s="76"/>
      <c r="B210" s="77"/>
      <c r="C210" s="77"/>
      <c r="D210" s="77"/>
      <c r="E210" s="83"/>
      <c r="K210" s="60">
        <f t="shared" si="3"/>
        <v>0</v>
      </c>
      <c r="M210" s="32"/>
      <c r="N210" s="32"/>
      <c r="O210" s="32"/>
      <c r="P210" s="32"/>
      <c r="Q210" s="32"/>
      <c r="R210" s="32"/>
      <c r="S210" s="32"/>
      <c r="T210" s="32"/>
    </row>
    <row r="211" spans="1:20" x14ac:dyDescent="0.25">
      <c r="A211" s="76"/>
      <c r="B211" s="77"/>
      <c r="C211" s="77"/>
      <c r="D211" s="77"/>
      <c r="E211" s="83"/>
      <c r="K211" s="60">
        <f t="shared" si="3"/>
        <v>0</v>
      </c>
      <c r="M211" s="32"/>
      <c r="N211" s="32"/>
      <c r="O211" s="32"/>
      <c r="P211" s="32"/>
      <c r="Q211" s="32"/>
      <c r="R211" s="32"/>
      <c r="S211" s="32"/>
      <c r="T211" s="32"/>
    </row>
    <row r="212" spans="1:20" x14ac:dyDescent="0.25">
      <c r="A212" s="76"/>
      <c r="B212" s="77"/>
      <c r="C212" s="77"/>
      <c r="D212" s="77"/>
      <c r="E212" s="83"/>
      <c r="K212" s="60">
        <f t="shared" si="3"/>
        <v>0</v>
      </c>
      <c r="M212" s="32"/>
      <c r="N212" s="32"/>
      <c r="O212" s="32"/>
      <c r="P212" s="32"/>
      <c r="Q212" s="32"/>
      <c r="R212" s="32"/>
      <c r="S212" s="32"/>
      <c r="T212" s="32"/>
    </row>
    <row r="213" spans="1:20" x14ac:dyDescent="0.25">
      <c r="A213" s="76"/>
      <c r="B213" s="77"/>
      <c r="C213" s="77"/>
      <c r="D213" s="77"/>
      <c r="E213" s="83"/>
      <c r="K213" s="60">
        <f t="shared" si="3"/>
        <v>0</v>
      </c>
      <c r="M213" s="32"/>
      <c r="N213" s="32"/>
      <c r="O213" s="32"/>
      <c r="P213" s="32"/>
      <c r="Q213" s="32"/>
      <c r="R213" s="32"/>
      <c r="S213" s="32"/>
      <c r="T213" s="32"/>
    </row>
    <row r="214" spans="1:20" x14ac:dyDescent="0.25">
      <c r="A214" s="76"/>
      <c r="B214" s="77"/>
      <c r="C214" s="77"/>
      <c r="D214" s="77"/>
      <c r="E214" s="83"/>
      <c r="K214" s="60">
        <f t="shared" si="3"/>
        <v>0</v>
      </c>
      <c r="M214" s="32"/>
      <c r="N214" s="32"/>
      <c r="O214" s="32"/>
      <c r="P214" s="32"/>
      <c r="Q214" s="32"/>
      <c r="R214" s="32"/>
      <c r="S214" s="32"/>
      <c r="T214" s="32"/>
    </row>
    <row r="215" spans="1:20" x14ac:dyDescent="0.25">
      <c r="A215" s="76"/>
      <c r="B215" s="77"/>
      <c r="C215" s="77"/>
      <c r="D215" s="77"/>
      <c r="E215" s="83"/>
      <c r="K215" s="60">
        <f t="shared" si="3"/>
        <v>0</v>
      </c>
      <c r="M215" s="32"/>
      <c r="N215" s="32"/>
      <c r="O215" s="32"/>
      <c r="P215" s="32"/>
      <c r="Q215" s="32"/>
      <c r="R215" s="32"/>
      <c r="S215" s="32"/>
      <c r="T215" s="32"/>
    </row>
    <row r="216" spans="1:20" x14ac:dyDescent="0.25">
      <c r="A216" s="76"/>
      <c r="B216" s="77"/>
      <c r="C216" s="77"/>
      <c r="D216" s="77"/>
      <c r="E216" s="83"/>
      <c r="K216" s="60">
        <f t="shared" si="3"/>
        <v>0</v>
      </c>
      <c r="M216" s="32"/>
      <c r="N216" s="32"/>
      <c r="O216" s="32"/>
      <c r="P216" s="32"/>
      <c r="Q216" s="32"/>
      <c r="R216" s="32"/>
      <c r="S216" s="32"/>
      <c r="T216" s="32"/>
    </row>
    <row r="217" spans="1:20" x14ac:dyDescent="0.25">
      <c r="A217" s="76"/>
      <c r="B217" s="77"/>
      <c r="C217" s="77"/>
      <c r="D217" s="77"/>
      <c r="E217" s="83"/>
      <c r="K217" s="60">
        <f t="shared" si="3"/>
        <v>0</v>
      </c>
      <c r="M217" s="32"/>
      <c r="N217" s="32"/>
      <c r="O217" s="32"/>
      <c r="P217" s="32"/>
      <c r="Q217" s="32"/>
      <c r="R217" s="32"/>
      <c r="S217" s="32"/>
      <c r="T217" s="32"/>
    </row>
    <row r="218" spans="1:20" x14ac:dyDescent="0.25">
      <c r="A218" s="76"/>
      <c r="B218" s="77"/>
      <c r="C218" s="77"/>
      <c r="D218" s="77"/>
      <c r="E218" s="83"/>
      <c r="K218" s="60">
        <f t="shared" si="3"/>
        <v>0</v>
      </c>
      <c r="M218" s="32"/>
      <c r="N218" s="32"/>
      <c r="O218" s="32"/>
      <c r="P218" s="32"/>
      <c r="Q218" s="32"/>
      <c r="R218" s="32"/>
      <c r="S218" s="32"/>
      <c r="T218" s="32"/>
    </row>
    <row r="219" spans="1:20" x14ac:dyDescent="0.25">
      <c r="A219" s="76"/>
      <c r="B219" s="77"/>
      <c r="C219" s="77"/>
      <c r="D219" s="77"/>
      <c r="E219" s="83"/>
      <c r="K219" s="60">
        <f t="shared" si="3"/>
        <v>0</v>
      </c>
      <c r="M219" s="32"/>
      <c r="N219" s="32"/>
      <c r="O219" s="32"/>
      <c r="P219" s="32"/>
      <c r="Q219" s="32"/>
      <c r="R219" s="32"/>
      <c r="S219" s="32"/>
      <c r="T219" s="32"/>
    </row>
    <row r="220" spans="1:20" x14ac:dyDescent="0.25">
      <c r="A220" s="76"/>
      <c r="B220" s="77"/>
      <c r="C220" s="77"/>
      <c r="D220" s="77"/>
      <c r="E220" s="83"/>
      <c r="K220" s="60">
        <f t="shared" si="3"/>
        <v>0</v>
      </c>
      <c r="M220" s="32"/>
      <c r="N220" s="32"/>
      <c r="O220" s="32"/>
      <c r="P220" s="32"/>
      <c r="Q220" s="32"/>
      <c r="R220" s="32"/>
      <c r="S220" s="32"/>
      <c r="T220" s="32"/>
    </row>
    <row r="221" spans="1:20" x14ac:dyDescent="0.25">
      <c r="A221" s="76"/>
      <c r="B221" s="77"/>
      <c r="C221" s="77"/>
      <c r="D221" s="77"/>
      <c r="E221" s="83"/>
      <c r="K221" s="60">
        <f t="shared" si="3"/>
        <v>0</v>
      </c>
      <c r="M221" s="32"/>
      <c r="N221" s="32"/>
      <c r="O221" s="32"/>
      <c r="P221" s="32"/>
      <c r="Q221" s="32"/>
      <c r="R221" s="32"/>
      <c r="S221" s="32"/>
      <c r="T221" s="32"/>
    </row>
    <row r="222" spans="1:20" x14ac:dyDescent="0.25">
      <c r="A222" s="76"/>
      <c r="B222" s="77"/>
      <c r="C222" s="77"/>
      <c r="D222" s="77"/>
      <c r="E222" s="83"/>
      <c r="K222" s="60">
        <f t="shared" si="3"/>
        <v>0</v>
      </c>
      <c r="M222" s="32"/>
      <c r="N222" s="32"/>
      <c r="O222" s="32"/>
      <c r="P222" s="32"/>
      <c r="Q222" s="32"/>
      <c r="R222" s="32"/>
      <c r="S222" s="32"/>
      <c r="T222" s="32"/>
    </row>
    <row r="223" spans="1:20" x14ac:dyDescent="0.25">
      <c r="A223" s="76"/>
      <c r="B223" s="77"/>
      <c r="C223" s="77"/>
      <c r="D223" s="77"/>
      <c r="E223" s="83"/>
      <c r="K223" s="60">
        <f t="shared" si="3"/>
        <v>0</v>
      </c>
      <c r="M223" s="32"/>
      <c r="N223" s="32"/>
      <c r="O223" s="32"/>
      <c r="P223" s="32"/>
      <c r="Q223" s="32"/>
      <c r="R223" s="32"/>
      <c r="S223" s="32"/>
      <c r="T223" s="32"/>
    </row>
    <row r="224" spans="1:20" x14ac:dyDescent="0.25">
      <c r="A224" s="76"/>
      <c r="B224" s="77"/>
      <c r="C224" s="77"/>
      <c r="D224" s="77"/>
      <c r="E224" s="83"/>
      <c r="K224" s="60">
        <f t="shared" si="3"/>
        <v>0</v>
      </c>
      <c r="M224" s="32"/>
      <c r="N224" s="32"/>
      <c r="O224" s="32"/>
      <c r="P224" s="32"/>
      <c r="Q224" s="32"/>
      <c r="R224" s="32"/>
      <c r="S224" s="32"/>
      <c r="T224" s="32"/>
    </row>
    <row r="225" spans="1:20" x14ac:dyDescent="0.25">
      <c r="A225" s="76"/>
      <c r="B225" s="77"/>
      <c r="C225" s="77"/>
      <c r="D225" s="77"/>
      <c r="E225" s="83"/>
      <c r="K225" s="60">
        <f t="shared" si="3"/>
        <v>0</v>
      </c>
      <c r="M225" s="32"/>
      <c r="N225" s="32"/>
      <c r="O225" s="32"/>
      <c r="P225" s="32"/>
      <c r="Q225" s="32"/>
      <c r="R225" s="32"/>
      <c r="S225" s="32"/>
      <c r="T225" s="32"/>
    </row>
    <row r="226" spans="1:20" x14ac:dyDescent="0.25">
      <c r="A226" s="76"/>
      <c r="B226" s="77"/>
      <c r="C226" s="77"/>
      <c r="D226" s="77"/>
      <c r="E226" s="83"/>
      <c r="K226" s="60">
        <f t="shared" si="3"/>
        <v>0</v>
      </c>
      <c r="M226" s="32"/>
      <c r="N226" s="32"/>
      <c r="O226" s="32"/>
      <c r="P226" s="32"/>
      <c r="Q226" s="32"/>
      <c r="R226" s="32"/>
      <c r="S226" s="32"/>
      <c r="T226" s="32"/>
    </row>
    <row r="227" spans="1:20" x14ac:dyDescent="0.25">
      <c r="A227" s="76"/>
      <c r="B227" s="77"/>
      <c r="C227" s="77"/>
      <c r="D227" s="77"/>
      <c r="E227" s="83"/>
      <c r="K227" s="60">
        <f t="shared" si="3"/>
        <v>0</v>
      </c>
      <c r="M227" s="32"/>
      <c r="N227" s="32"/>
      <c r="O227" s="32"/>
      <c r="P227" s="32"/>
      <c r="Q227" s="32"/>
      <c r="R227" s="32"/>
      <c r="S227" s="32"/>
      <c r="T227" s="32"/>
    </row>
    <row r="228" spans="1:20" x14ac:dyDescent="0.25">
      <c r="A228" s="76"/>
      <c r="B228" s="77"/>
      <c r="C228" s="77"/>
      <c r="D228" s="77"/>
      <c r="E228" s="83"/>
      <c r="K228" s="60">
        <f t="shared" si="3"/>
        <v>0</v>
      </c>
      <c r="M228" s="32"/>
      <c r="N228" s="32"/>
      <c r="O228" s="32"/>
      <c r="P228" s="32"/>
      <c r="Q228" s="32"/>
      <c r="R228" s="32"/>
      <c r="S228" s="32"/>
      <c r="T228" s="32"/>
    </row>
    <row r="229" spans="1:20" x14ac:dyDescent="0.25">
      <c r="A229" s="76"/>
      <c r="B229" s="77"/>
      <c r="C229" s="77"/>
      <c r="D229" s="77"/>
      <c r="E229" s="83"/>
      <c r="K229" s="60">
        <f t="shared" si="3"/>
        <v>0</v>
      </c>
      <c r="M229" s="32"/>
      <c r="N229" s="32"/>
      <c r="O229" s="32"/>
      <c r="P229" s="32"/>
      <c r="Q229" s="32"/>
      <c r="R229" s="32"/>
      <c r="S229" s="32"/>
      <c r="T229" s="32"/>
    </row>
    <row r="230" spans="1:20" x14ac:dyDescent="0.25">
      <c r="A230" s="76"/>
      <c r="B230" s="77"/>
      <c r="C230" s="77"/>
      <c r="D230" s="77"/>
      <c r="E230" s="83"/>
      <c r="K230" s="60">
        <f t="shared" si="3"/>
        <v>0</v>
      </c>
      <c r="M230" s="32"/>
      <c r="N230" s="32"/>
      <c r="O230" s="32"/>
      <c r="P230" s="32"/>
      <c r="Q230" s="32"/>
      <c r="R230" s="32"/>
      <c r="S230" s="32"/>
      <c r="T230" s="32"/>
    </row>
    <row r="231" spans="1:20" x14ac:dyDescent="0.25">
      <c r="A231" s="76"/>
      <c r="B231" s="77"/>
      <c r="C231" s="77"/>
      <c r="D231" s="77"/>
      <c r="E231" s="83"/>
      <c r="K231" s="60">
        <f t="shared" si="3"/>
        <v>0</v>
      </c>
      <c r="M231" s="32"/>
      <c r="N231" s="32"/>
      <c r="O231" s="32"/>
      <c r="P231" s="32"/>
      <c r="Q231" s="32"/>
      <c r="R231" s="32"/>
      <c r="S231" s="32"/>
      <c r="T231" s="32"/>
    </row>
    <row r="232" spans="1:20" x14ac:dyDescent="0.25">
      <c r="A232" s="76"/>
      <c r="B232" s="77"/>
      <c r="C232" s="77"/>
      <c r="D232" s="77"/>
      <c r="E232" s="83"/>
      <c r="K232" s="60">
        <f t="shared" si="3"/>
        <v>0</v>
      </c>
      <c r="M232" s="32"/>
      <c r="N232" s="32"/>
      <c r="O232" s="32"/>
      <c r="P232" s="32"/>
      <c r="Q232" s="32"/>
      <c r="R232" s="32"/>
      <c r="S232" s="32"/>
      <c r="T232" s="32"/>
    </row>
    <row r="233" spans="1:20" x14ac:dyDescent="0.25">
      <c r="A233" s="76"/>
      <c r="B233" s="77"/>
      <c r="C233" s="77"/>
      <c r="D233" s="77"/>
      <c r="E233" s="83"/>
      <c r="K233" s="60">
        <f t="shared" si="3"/>
        <v>0</v>
      </c>
      <c r="M233" s="32"/>
      <c r="N233" s="32"/>
      <c r="O233" s="32"/>
      <c r="P233" s="32"/>
      <c r="Q233" s="32"/>
      <c r="R233" s="32"/>
      <c r="S233" s="32"/>
      <c r="T233" s="32"/>
    </row>
    <row r="234" spans="1:20" x14ac:dyDescent="0.25">
      <c r="A234" s="76"/>
      <c r="B234" s="77"/>
      <c r="C234" s="77"/>
      <c r="D234" s="77"/>
      <c r="E234" s="83"/>
      <c r="K234" s="60">
        <f t="shared" si="3"/>
        <v>0</v>
      </c>
      <c r="M234" s="32"/>
      <c r="N234" s="32"/>
      <c r="O234" s="32"/>
      <c r="P234" s="32"/>
      <c r="Q234" s="32"/>
      <c r="R234" s="32"/>
      <c r="S234" s="32"/>
      <c r="T234" s="32"/>
    </row>
    <row r="235" spans="1:20" x14ac:dyDescent="0.25">
      <c r="A235" s="76"/>
      <c r="B235" s="77"/>
      <c r="C235" s="77"/>
      <c r="D235" s="77"/>
      <c r="E235" s="83"/>
      <c r="K235" s="60">
        <f t="shared" si="3"/>
        <v>0</v>
      </c>
      <c r="M235" s="32"/>
      <c r="N235" s="32"/>
      <c r="O235" s="32"/>
      <c r="P235" s="32"/>
      <c r="Q235" s="32"/>
      <c r="R235" s="32"/>
      <c r="S235" s="32"/>
      <c r="T235" s="32"/>
    </row>
    <row r="236" spans="1:20" x14ac:dyDescent="0.25">
      <c r="A236" s="76"/>
      <c r="B236" s="77"/>
      <c r="C236" s="77"/>
      <c r="D236" s="77"/>
      <c r="E236" s="83"/>
      <c r="K236" s="60">
        <f t="shared" si="3"/>
        <v>0</v>
      </c>
      <c r="M236" s="32"/>
      <c r="N236" s="32"/>
      <c r="O236" s="32"/>
      <c r="P236" s="32"/>
      <c r="Q236" s="32"/>
      <c r="R236" s="32"/>
      <c r="S236" s="32"/>
      <c r="T236" s="32"/>
    </row>
    <row r="237" spans="1:20" x14ac:dyDescent="0.25">
      <c r="A237" s="76"/>
      <c r="B237" s="77"/>
      <c r="C237" s="77"/>
      <c r="D237" s="77"/>
      <c r="E237" s="83"/>
      <c r="K237" s="60">
        <f t="shared" si="3"/>
        <v>0</v>
      </c>
      <c r="M237" s="32"/>
      <c r="N237" s="32"/>
      <c r="O237" s="32"/>
      <c r="P237" s="32"/>
      <c r="Q237" s="32"/>
      <c r="R237" s="32"/>
      <c r="S237" s="32"/>
      <c r="T237" s="32"/>
    </row>
    <row r="238" spans="1:20" x14ac:dyDescent="0.25">
      <c r="A238" s="76"/>
      <c r="B238" s="77"/>
      <c r="C238" s="77"/>
      <c r="D238" s="77"/>
      <c r="E238" s="83"/>
      <c r="K238" s="60">
        <f t="shared" si="3"/>
        <v>0</v>
      </c>
      <c r="M238" s="32"/>
      <c r="N238" s="32"/>
      <c r="O238" s="32"/>
      <c r="P238" s="32"/>
      <c r="Q238" s="32"/>
      <c r="R238" s="32"/>
      <c r="S238" s="32"/>
      <c r="T238" s="32"/>
    </row>
    <row r="239" spans="1:20" x14ac:dyDescent="0.25">
      <c r="A239" s="76"/>
      <c r="B239" s="77"/>
      <c r="C239" s="77"/>
      <c r="D239" s="77"/>
      <c r="E239" s="83"/>
      <c r="K239" s="60">
        <f t="shared" si="3"/>
        <v>0</v>
      </c>
      <c r="M239" s="32"/>
      <c r="N239" s="32"/>
      <c r="O239" s="32"/>
      <c r="P239" s="32"/>
      <c r="Q239" s="32"/>
      <c r="R239" s="32"/>
      <c r="S239" s="32"/>
      <c r="T239" s="32"/>
    </row>
    <row r="240" spans="1:20" x14ac:dyDescent="0.25">
      <c r="A240" s="76"/>
      <c r="B240" s="77"/>
      <c r="C240" s="77"/>
      <c r="D240" s="77"/>
      <c r="E240" s="83"/>
      <c r="K240" s="60">
        <f t="shared" si="3"/>
        <v>0</v>
      </c>
      <c r="M240" s="32"/>
      <c r="N240" s="32"/>
      <c r="O240" s="32"/>
      <c r="P240" s="32"/>
      <c r="Q240" s="32"/>
      <c r="R240" s="32"/>
      <c r="S240" s="32"/>
      <c r="T240" s="32"/>
    </row>
    <row r="241" spans="1:20" x14ac:dyDescent="0.25">
      <c r="A241" s="76"/>
      <c r="B241" s="77"/>
      <c r="C241" s="77"/>
      <c r="D241" s="77"/>
      <c r="E241" s="83"/>
      <c r="K241" s="60">
        <f t="shared" si="3"/>
        <v>0</v>
      </c>
      <c r="M241" s="32"/>
      <c r="N241" s="32"/>
      <c r="O241" s="32"/>
      <c r="P241" s="32"/>
      <c r="Q241" s="32"/>
      <c r="R241" s="32"/>
      <c r="S241" s="32"/>
      <c r="T241" s="32"/>
    </row>
    <row r="242" spans="1:20" x14ac:dyDescent="0.25">
      <c r="A242" s="76"/>
      <c r="B242" s="77"/>
      <c r="C242" s="77"/>
      <c r="D242" s="77"/>
      <c r="E242" s="83"/>
      <c r="K242" s="60">
        <f t="shared" si="3"/>
        <v>0</v>
      </c>
      <c r="M242" s="32"/>
      <c r="N242" s="32"/>
      <c r="O242" s="32"/>
      <c r="P242" s="32"/>
      <c r="Q242" s="32"/>
      <c r="R242" s="32"/>
      <c r="S242" s="32"/>
      <c r="T242" s="32"/>
    </row>
    <row r="243" spans="1:20" x14ac:dyDescent="0.25">
      <c r="A243" s="76"/>
      <c r="B243" s="77"/>
      <c r="C243" s="77"/>
      <c r="D243" s="77"/>
      <c r="E243" s="83"/>
      <c r="K243" s="60">
        <f t="shared" si="3"/>
        <v>0</v>
      </c>
      <c r="M243" s="32"/>
      <c r="N243" s="32"/>
      <c r="O243" s="32"/>
      <c r="P243" s="32"/>
      <c r="Q243" s="32"/>
      <c r="R243" s="32"/>
      <c r="S243" s="32"/>
      <c r="T243" s="32"/>
    </row>
    <row r="244" spans="1:20" x14ac:dyDescent="0.25">
      <c r="A244" s="76"/>
      <c r="B244" s="77"/>
      <c r="C244" s="77"/>
      <c r="D244" s="77"/>
      <c r="E244" s="83"/>
      <c r="K244" s="60">
        <f t="shared" si="3"/>
        <v>0</v>
      </c>
      <c r="M244" s="32"/>
      <c r="N244" s="32"/>
      <c r="O244" s="32"/>
      <c r="P244" s="32"/>
      <c r="Q244" s="32"/>
      <c r="R244" s="32"/>
      <c r="S244" s="32"/>
      <c r="T244" s="32"/>
    </row>
    <row r="245" spans="1:20" x14ac:dyDescent="0.25">
      <c r="A245" s="76"/>
      <c r="B245" s="77"/>
      <c r="C245" s="77"/>
      <c r="D245" s="77"/>
      <c r="E245" s="83"/>
      <c r="K245" s="60">
        <f t="shared" si="3"/>
        <v>0</v>
      </c>
      <c r="M245" s="32"/>
      <c r="N245" s="32"/>
      <c r="O245" s="32"/>
      <c r="P245" s="32"/>
      <c r="Q245" s="32"/>
      <c r="R245" s="32"/>
      <c r="S245" s="32"/>
      <c r="T245" s="32"/>
    </row>
    <row r="246" spans="1:20" x14ac:dyDescent="0.25">
      <c r="A246" s="76"/>
      <c r="B246" s="77"/>
      <c r="C246" s="77"/>
      <c r="D246" s="77"/>
      <c r="E246" s="83"/>
      <c r="K246" s="60">
        <f t="shared" si="3"/>
        <v>0</v>
      </c>
      <c r="M246" s="32"/>
      <c r="N246" s="32"/>
      <c r="O246" s="32"/>
      <c r="P246" s="32"/>
      <c r="Q246" s="32"/>
      <c r="R246" s="32"/>
      <c r="S246" s="32"/>
      <c r="T246" s="32"/>
    </row>
    <row r="247" spans="1:20" x14ac:dyDescent="0.25">
      <c r="A247" s="76"/>
      <c r="B247" s="77"/>
      <c r="C247" s="77"/>
      <c r="D247" s="77"/>
      <c r="E247" s="83"/>
      <c r="K247" s="60">
        <f t="shared" si="3"/>
        <v>0</v>
      </c>
      <c r="M247" s="32"/>
      <c r="N247" s="32"/>
      <c r="O247" s="32"/>
      <c r="P247" s="32"/>
      <c r="Q247" s="32"/>
      <c r="R247" s="32"/>
      <c r="S247" s="32"/>
      <c r="T247" s="32"/>
    </row>
    <row r="248" spans="1:20" x14ac:dyDescent="0.25">
      <c r="A248" s="76"/>
      <c r="B248" s="77"/>
      <c r="C248" s="77"/>
      <c r="D248" s="77"/>
      <c r="E248" s="83"/>
      <c r="K248" s="60">
        <f t="shared" si="3"/>
        <v>0</v>
      </c>
      <c r="M248" s="32"/>
      <c r="N248" s="32"/>
      <c r="O248" s="32"/>
      <c r="P248" s="32"/>
      <c r="Q248" s="32"/>
      <c r="R248" s="32"/>
      <c r="S248" s="32"/>
      <c r="T248" s="32"/>
    </row>
    <row r="249" spans="1:20" x14ac:dyDescent="0.25">
      <c r="A249" s="76"/>
      <c r="B249" s="77"/>
      <c r="C249" s="77"/>
      <c r="D249" s="77"/>
      <c r="E249" s="83"/>
      <c r="K249" s="60">
        <f t="shared" si="3"/>
        <v>0</v>
      </c>
      <c r="M249" s="32"/>
      <c r="N249" s="32"/>
      <c r="O249" s="32"/>
      <c r="P249" s="32"/>
      <c r="Q249" s="32"/>
      <c r="R249" s="32"/>
      <c r="S249" s="32"/>
      <c r="T249" s="32"/>
    </row>
    <row r="250" spans="1:20" x14ac:dyDescent="0.25">
      <c r="A250" s="76"/>
      <c r="B250" s="77"/>
      <c r="C250" s="77"/>
      <c r="D250" s="77"/>
      <c r="E250" s="83"/>
      <c r="K250" s="60">
        <f t="shared" si="3"/>
        <v>0</v>
      </c>
      <c r="M250" s="32"/>
      <c r="N250" s="32"/>
      <c r="O250" s="32"/>
      <c r="P250" s="32"/>
      <c r="Q250" s="32"/>
      <c r="R250" s="32"/>
      <c r="S250" s="32"/>
      <c r="T250" s="32"/>
    </row>
    <row r="251" spans="1:20" x14ac:dyDescent="0.25">
      <c r="A251" s="76"/>
      <c r="B251" s="77"/>
      <c r="C251" s="77"/>
      <c r="D251" s="77"/>
      <c r="E251" s="83"/>
      <c r="K251" s="60">
        <f t="shared" si="3"/>
        <v>0</v>
      </c>
      <c r="M251" s="32"/>
      <c r="N251" s="32"/>
      <c r="O251" s="32"/>
      <c r="P251" s="32"/>
      <c r="Q251" s="32"/>
      <c r="R251" s="32"/>
      <c r="S251" s="32"/>
      <c r="T251" s="32"/>
    </row>
    <row r="252" spans="1:20" x14ac:dyDescent="0.25">
      <c r="A252" s="76"/>
      <c r="B252" s="77"/>
      <c r="C252" s="77"/>
      <c r="D252" s="77"/>
      <c r="E252" s="83"/>
      <c r="K252" s="60">
        <f t="shared" si="3"/>
        <v>0</v>
      </c>
      <c r="M252" s="32"/>
      <c r="N252" s="32"/>
      <c r="O252" s="32"/>
      <c r="P252" s="32"/>
      <c r="Q252" s="32"/>
      <c r="R252" s="32"/>
      <c r="S252" s="32"/>
      <c r="T252" s="32"/>
    </row>
    <row r="253" spans="1:20" x14ac:dyDescent="0.25">
      <c r="A253" s="76"/>
      <c r="B253" s="77"/>
      <c r="C253" s="77"/>
      <c r="D253" s="77"/>
      <c r="E253" s="83"/>
      <c r="K253" s="60">
        <f t="shared" si="3"/>
        <v>0</v>
      </c>
      <c r="M253" s="32"/>
      <c r="N253" s="32"/>
      <c r="O253" s="32"/>
      <c r="P253" s="32"/>
      <c r="Q253" s="32"/>
      <c r="R253" s="32"/>
      <c r="S253" s="32"/>
      <c r="T253" s="32"/>
    </row>
    <row r="254" spans="1:20" x14ac:dyDescent="0.25">
      <c r="A254" s="76"/>
      <c r="B254" s="77"/>
      <c r="C254" s="77"/>
      <c r="D254" s="77"/>
      <c r="E254" s="83"/>
      <c r="K254" s="60">
        <f t="shared" si="3"/>
        <v>0</v>
      </c>
      <c r="M254" s="32"/>
      <c r="N254" s="32"/>
      <c r="O254" s="32"/>
      <c r="P254" s="32"/>
      <c r="Q254" s="32"/>
      <c r="R254" s="32"/>
      <c r="S254" s="32"/>
      <c r="T254" s="32"/>
    </row>
    <row r="255" spans="1:20" x14ac:dyDescent="0.25">
      <c r="A255" s="76"/>
      <c r="B255" s="77"/>
      <c r="C255" s="77"/>
      <c r="D255" s="77"/>
      <c r="E255" s="83"/>
      <c r="K255" s="60">
        <f t="shared" si="3"/>
        <v>0</v>
      </c>
      <c r="M255" s="32"/>
      <c r="N255" s="32"/>
      <c r="O255" s="32"/>
      <c r="P255" s="32"/>
      <c r="Q255" s="32"/>
      <c r="R255" s="32"/>
      <c r="S255" s="32"/>
      <c r="T255" s="32"/>
    </row>
    <row r="256" spans="1:20" x14ac:dyDescent="0.25">
      <c r="A256" s="76"/>
      <c r="B256" s="77"/>
      <c r="C256" s="77"/>
      <c r="D256" s="77"/>
      <c r="E256" s="83"/>
      <c r="K256" s="60">
        <f t="shared" si="3"/>
        <v>0</v>
      </c>
      <c r="M256" s="32"/>
      <c r="N256" s="32"/>
      <c r="O256" s="32"/>
      <c r="P256" s="32"/>
      <c r="Q256" s="32"/>
      <c r="R256" s="32"/>
      <c r="S256" s="32"/>
      <c r="T256" s="32"/>
    </row>
    <row r="257" spans="1:20" x14ac:dyDescent="0.25">
      <c r="A257" s="76"/>
      <c r="B257" s="77"/>
      <c r="C257" s="77"/>
      <c r="D257" s="77"/>
      <c r="E257" s="83"/>
      <c r="K257" s="60">
        <f t="shared" si="3"/>
        <v>0</v>
      </c>
      <c r="M257" s="32"/>
      <c r="N257" s="32"/>
      <c r="O257" s="32"/>
      <c r="P257" s="32"/>
      <c r="Q257" s="32"/>
      <c r="R257" s="32"/>
      <c r="S257" s="32"/>
      <c r="T257" s="32"/>
    </row>
    <row r="258" spans="1:20" x14ac:dyDescent="0.25">
      <c r="A258" s="76"/>
      <c r="B258" s="77"/>
      <c r="C258" s="77"/>
      <c r="D258" s="77"/>
      <c r="E258" s="83"/>
      <c r="K258" s="60">
        <f t="shared" si="3"/>
        <v>0</v>
      </c>
      <c r="M258" s="32"/>
      <c r="N258" s="32"/>
      <c r="O258" s="32"/>
      <c r="P258" s="32"/>
      <c r="Q258" s="32"/>
      <c r="R258" s="32"/>
      <c r="S258" s="32"/>
      <c r="T258" s="32"/>
    </row>
    <row r="259" spans="1:20" x14ac:dyDescent="0.25">
      <c r="A259" s="76"/>
      <c r="B259" s="77"/>
      <c r="C259" s="77"/>
      <c r="D259" s="77"/>
      <c r="E259" s="83"/>
      <c r="K259" s="60">
        <f t="shared" ref="K259:K322" si="4">A259</f>
        <v>0</v>
      </c>
      <c r="M259" s="32"/>
      <c r="N259" s="32"/>
      <c r="O259" s="32"/>
      <c r="P259" s="32"/>
      <c r="Q259" s="32"/>
      <c r="R259" s="32"/>
      <c r="S259" s="32"/>
      <c r="T259" s="32"/>
    </row>
    <row r="260" spans="1:20" x14ac:dyDescent="0.25">
      <c r="A260" s="76"/>
      <c r="B260" s="77"/>
      <c r="C260" s="77"/>
      <c r="D260" s="77"/>
      <c r="E260" s="83"/>
      <c r="K260" s="60">
        <f t="shared" si="4"/>
        <v>0</v>
      </c>
      <c r="M260" s="32"/>
      <c r="N260" s="32"/>
      <c r="O260" s="32"/>
      <c r="P260" s="32"/>
      <c r="Q260" s="32"/>
      <c r="R260" s="32"/>
      <c r="S260" s="32"/>
      <c r="T260" s="32"/>
    </row>
    <row r="261" spans="1:20" x14ac:dyDescent="0.25">
      <c r="A261" s="76"/>
      <c r="B261" s="77"/>
      <c r="C261" s="77"/>
      <c r="D261" s="77"/>
      <c r="E261" s="83"/>
      <c r="K261" s="60">
        <f t="shared" si="4"/>
        <v>0</v>
      </c>
      <c r="M261" s="32"/>
      <c r="N261" s="32"/>
      <c r="O261" s="32"/>
      <c r="P261" s="32"/>
      <c r="Q261" s="32"/>
      <c r="R261" s="32"/>
      <c r="S261" s="32"/>
      <c r="T261" s="32"/>
    </row>
    <row r="262" spans="1:20" x14ac:dyDescent="0.25">
      <c r="A262" s="76"/>
      <c r="B262" s="77"/>
      <c r="C262" s="77"/>
      <c r="D262" s="77"/>
      <c r="E262" s="83"/>
      <c r="K262" s="60">
        <f t="shared" si="4"/>
        <v>0</v>
      </c>
      <c r="M262" s="32"/>
      <c r="N262" s="32"/>
      <c r="O262" s="32"/>
      <c r="P262" s="32"/>
      <c r="Q262" s="32"/>
      <c r="R262" s="32"/>
      <c r="S262" s="32"/>
      <c r="T262" s="32"/>
    </row>
    <row r="263" spans="1:20" x14ac:dyDescent="0.25">
      <c r="A263" s="76"/>
      <c r="B263" s="77"/>
      <c r="C263" s="77"/>
      <c r="D263" s="77"/>
      <c r="E263" s="83"/>
      <c r="K263" s="60">
        <f t="shared" si="4"/>
        <v>0</v>
      </c>
      <c r="M263" s="32"/>
      <c r="N263" s="32"/>
      <c r="O263" s="32"/>
      <c r="P263" s="32"/>
      <c r="Q263" s="32"/>
      <c r="R263" s="32"/>
      <c r="S263" s="32"/>
      <c r="T263" s="32"/>
    </row>
    <row r="264" spans="1:20" x14ac:dyDescent="0.25">
      <c r="A264" s="76"/>
      <c r="B264" s="77"/>
      <c r="C264" s="77"/>
      <c r="D264" s="77"/>
      <c r="E264" s="83"/>
      <c r="K264" s="60">
        <f t="shared" si="4"/>
        <v>0</v>
      </c>
      <c r="M264" s="32"/>
      <c r="N264" s="32"/>
      <c r="O264" s="32"/>
      <c r="P264" s="32"/>
      <c r="Q264" s="32"/>
      <c r="R264" s="32"/>
      <c r="S264" s="32"/>
      <c r="T264" s="32"/>
    </row>
    <row r="265" spans="1:20" x14ac:dyDescent="0.25">
      <c r="A265" s="76"/>
      <c r="B265" s="77"/>
      <c r="C265" s="77"/>
      <c r="D265" s="77"/>
      <c r="E265" s="83"/>
      <c r="K265" s="60">
        <f t="shared" si="4"/>
        <v>0</v>
      </c>
      <c r="M265" s="32"/>
      <c r="N265" s="32"/>
      <c r="O265" s="32"/>
      <c r="P265" s="32"/>
      <c r="Q265" s="32"/>
      <c r="R265" s="32"/>
      <c r="S265" s="32"/>
      <c r="T265" s="32"/>
    </row>
    <row r="266" spans="1:20" x14ac:dyDescent="0.25">
      <c r="A266" s="76"/>
      <c r="B266" s="77"/>
      <c r="C266" s="77"/>
      <c r="D266" s="77"/>
      <c r="E266" s="83"/>
      <c r="K266" s="60">
        <f t="shared" si="4"/>
        <v>0</v>
      </c>
      <c r="M266" s="32"/>
      <c r="N266" s="32"/>
      <c r="O266" s="32"/>
      <c r="P266" s="32"/>
      <c r="Q266" s="32"/>
      <c r="R266" s="32"/>
      <c r="S266" s="32"/>
      <c r="T266" s="32"/>
    </row>
    <row r="267" spans="1:20" x14ac:dyDescent="0.25">
      <c r="A267" s="76"/>
      <c r="B267" s="77"/>
      <c r="C267" s="77"/>
      <c r="D267" s="77"/>
      <c r="E267" s="83"/>
      <c r="K267" s="60">
        <f t="shared" si="4"/>
        <v>0</v>
      </c>
      <c r="M267" s="32"/>
      <c r="N267" s="32"/>
      <c r="O267" s="32"/>
      <c r="P267" s="32"/>
      <c r="Q267" s="32"/>
      <c r="R267" s="32"/>
      <c r="S267" s="32"/>
      <c r="T267" s="32"/>
    </row>
    <row r="268" spans="1:20" x14ac:dyDescent="0.25">
      <c r="A268" s="76"/>
      <c r="B268" s="77"/>
      <c r="C268" s="77"/>
      <c r="D268" s="77"/>
      <c r="E268" s="83"/>
      <c r="K268" s="60">
        <f t="shared" si="4"/>
        <v>0</v>
      </c>
      <c r="M268" s="32"/>
      <c r="N268" s="32"/>
      <c r="O268" s="32"/>
      <c r="P268" s="32"/>
      <c r="Q268" s="32"/>
      <c r="R268" s="32"/>
      <c r="S268" s="32"/>
      <c r="T268" s="32"/>
    </row>
    <row r="269" spans="1:20" x14ac:dyDescent="0.25">
      <c r="A269" s="76"/>
      <c r="B269" s="77"/>
      <c r="C269" s="77"/>
      <c r="D269" s="77"/>
      <c r="E269" s="83"/>
      <c r="K269" s="60">
        <f t="shared" si="4"/>
        <v>0</v>
      </c>
      <c r="M269" s="32"/>
      <c r="N269" s="32"/>
      <c r="O269" s="32"/>
      <c r="P269" s="32"/>
      <c r="Q269" s="32"/>
      <c r="R269" s="32"/>
      <c r="S269" s="32"/>
      <c r="T269" s="32"/>
    </row>
    <row r="270" spans="1:20" x14ac:dyDescent="0.25">
      <c r="A270" s="76"/>
      <c r="B270" s="77"/>
      <c r="C270" s="77"/>
      <c r="D270" s="77"/>
      <c r="E270" s="83"/>
      <c r="K270" s="60">
        <f t="shared" si="4"/>
        <v>0</v>
      </c>
      <c r="M270" s="32"/>
      <c r="N270" s="32"/>
      <c r="O270" s="32"/>
      <c r="P270" s="32"/>
      <c r="Q270" s="32"/>
      <c r="R270" s="32"/>
      <c r="S270" s="32"/>
      <c r="T270" s="32"/>
    </row>
    <row r="271" spans="1:20" x14ac:dyDescent="0.25">
      <c r="A271" s="76"/>
      <c r="B271" s="77"/>
      <c r="C271" s="77"/>
      <c r="D271" s="77"/>
      <c r="E271" s="83"/>
      <c r="K271" s="60">
        <f t="shared" si="4"/>
        <v>0</v>
      </c>
      <c r="M271" s="32"/>
      <c r="N271" s="32"/>
      <c r="O271" s="32"/>
      <c r="P271" s="32"/>
      <c r="Q271" s="32"/>
      <c r="R271" s="32"/>
      <c r="S271" s="32"/>
      <c r="T271" s="32"/>
    </row>
    <row r="272" spans="1:20" x14ac:dyDescent="0.25">
      <c r="A272" s="76"/>
      <c r="B272" s="77"/>
      <c r="C272" s="77"/>
      <c r="D272" s="77"/>
      <c r="E272" s="83"/>
      <c r="K272" s="60">
        <f t="shared" si="4"/>
        <v>0</v>
      </c>
      <c r="M272" s="32"/>
      <c r="N272" s="32"/>
      <c r="O272" s="32"/>
      <c r="P272" s="32"/>
      <c r="Q272" s="32"/>
      <c r="R272" s="32"/>
      <c r="S272" s="32"/>
      <c r="T272" s="32"/>
    </row>
    <row r="273" spans="1:20" x14ac:dyDescent="0.25">
      <c r="A273" s="76"/>
      <c r="B273" s="77"/>
      <c r="C273" s="77"/>
      <c r="D273" s="77"/>
      <c r="E273" s="83"/>
      <c r="K273" s="60">
        <f t="shared" si="4"/>
        <v>0</v>
      </c>
      <c r="M273" s="32"/>
      <c r="N273" s="32"/>
      <c r="O273" s="32"/>
      <c r="P273" s="32"/>
      <c r="Q273" s="32"/>
      <c r="R273" s="32"/>
      <c r="S273" s="32"/>
      <c r="T273" s="32"/>
    </row>
    <row r="274" spans="1:20" x14ac:dyDescent="0.25">
      <c r="A274" s="76"/>
      <c r="B274" s="77"/>
      <c r="C274" s="77"/>
      <c r="D274" s="77"/>
      <c r="E274" s="83"/>
      <c r="K274" s="60">
        <f t="shared" si="4"/>
        <v>0</v>
      </c>
      <c r="M274" s="32"/>
      <c r="N274" s="32"/>
      <c r="O274" s="32"/>
      <c r="P274" s="32"/>
      <c r="Q274" s="32"/>
      <c r="R274" s="32"/>
      <c r="S274" s="32"/>
      <c r="T274" s="32"/>
    </row>
    <row r="275" spans="1:20" x14ac:dyDescent="0.25">
      <c r="A275" s="76"/>
      <c r="B275" s="77"/>
      <c r="C275" s="77"/>
      <c r="D275" s="77"/>
      <c r="E275" s="83"/>
      <c r="K275" s="60">
        <f t="shared" si="4"/>
        <v>0</v>
      </c>
      <c r="M275" s="32"/>
      <c r="N275" s="32"/>
      <c r="O275" s="32"/>
      <c r="P275" s="32"/>
      <c r="Q275" s="32"/>
      <c r="R275" s="32"/>
      <c r="S275" s="32"/>
      <c r="T275" s="32"/>
    </row>
    <row r="276" spans="1:20" x14ac:dyDescent="0.25">
      <c r="A276" s="76"/>
      <c r="B276" s="77"/>
      <c r="C276" s="77"/>
      <c r="D276" s="77"/>
      <c r="E276" s="83"/>
      <c r="K276" s="60">
        <f t="shared" si="4"/>
        <v>0</v>
      </c>
      <c r="M276" s="32"/>
      <c r="N276" s="32"/>
      <c r="O276" s="32"/>
      <c r="P276" s="32"/>
      <c r="Q276" s="32"/>
      <c r="R276" s="32"/>
      <c r="S276" s="32"/>
      <c r="T276" s="32"/>
    </row>
    <row r="277" spans="1:20" x14ac:dyDescent="0.25">
      <c r="A277" s="76"/>
      <c r="B277" s="77"/>
      <c r="C277" s="77"/>
      <c r="D277" s="77"/>
      <c r="E277" s="83"/>
      <c r="K277" s="60">
        <f t="shared" si="4"/>
        <v>0</v>
      </c>
      <c r="M277" s="32"/>
      <c r="N277" s="32"/>
      <c r="O277" s="32"/>
      <c r="P277" s="32"/>
      <c r="Q277" s="32"/>
      <c r="R277" s="32"/>
      <c r="S277" s="32"/>
      <c r="T277" s="32"/>
    </row>
    <row r="278" spans="1:20" x14ac:dyDescent="0.25">
      <c r="A278" s="76"/>
      <c r="B278" s="77"/>
      <c r="C278" s="77"/>
      <c r="D278" s="77"/>
      <c r="E278" s="83"/>
      <c r="K278" s="60">
        <f t="shared" si="4"/>
        <v>0</v>
      </c>
      <c r="M278" s="32"/>
      <c r="N278" s="32"/>
      <c r="O278" s="32"/>
      <c r="P278" s="32"/>
      <c r="Q278" s="32"/>
      <c r="R278" s="32"/>
      <c r="S278" s="32"/>
      <c r="T278" s="32"/>
    </row>
    <row r="279" spans="1:20" x14ac:dyDescent="0.25">
      <c r="A279" s="76"/>
      <c r="B279" s="77"/>
      <c r="C279" s="77"/>
      <c r="D279" s="77"/>
      <c r="E279" s="83"/>
      <c r="K279" s="60">
        <f t="shared" si="4"/>
        <v>0</v>
      </c>
      <c r="M279" s="32"/>
      <c r="N279" s="32"/>
      <c r="O279" s="32"/>
      <c r="P279" s="32"/>
      <c r="Q279" s="32"/>
      <c r="R279" s="32"/>
      <c r="S279" s="32"/>
      <c r="T279" s="32"/>
    </row>
    <row r="280" spans="1:20" x14ac:dyDescent="0.25">
      <c r="A280" s="76"/>
      <c r="B280" s="77"/>
      <c r="C280" s="77"/>
      <c r="D280" s="77"/>
      <c r="E280" s="83"/>
      <c r="K280" s="60">
        <f t="shared" si="4"/>
        <v>0</v>
      </c>
      <c r="M280" s="32"/>
      <c r="N280" s="32"/>
      <c r="O280" s="32"/>
      <c r="P280" s="32"/>
      <c r="Q280" s="32"/>
      <c r="R280" s="32"/>
      <c r="S280" s="32"/>
      <c r="T280" s="32"/>
    </row>
    <row r="281" spans="1:20" x14ac:dyDescent="0.25">
      <c r="A281" s="76"/>
      <c r="B281" s="77"/>
      <c r="C281" s="77"/>
      <c r="D281" s="77"/>
      <c r="E281" s="83"/>
      <c r="K281" s="60">
        <f t="shared" si="4"/>
        <v>0</v>
      </c>
      <c r="M281" s="32"/>
      <c r="N281" s="32"/>
      <c r="O281" s="32"/>
      <c r="P281" s="32"/>
      <c r="Q281" s="32"/>
      <c r="R281" s="32"/>
      <c r="S281" s="32"/>
      <c r="T281" s="32"/>
    </row>
    <row r="282" spans="1:20" x14ac:dyDescent="0.25">
      <c r="A282" s="76"/>
      <c r="B282" s="77"/>
      <c r="C282" s="77"/>
      <c r="D282" s="77"/>
      <c r="E282" s="83"/>
      <c r="K282" s="60">
        <f t="shared" si="4"/>
        <v>0</v>
      </c>
      <c r="M282" s="32"/>
      <c r="N282" s="32"/>
      <c r="O282" s="32"/>
      <c r="P282" s="32"/>
      <c r="Q282" s="32"/>
      <c r="R282" s="32"/>
      <c r="S282" s="32"/>
      <c r="T282" s="32"/>
    </row>
    <row r="283" spans="1:20" x14ac:dyDescent="0.25">
      <c r="A283" s="76"/>
      <c r="B283" s="77"/>
      <c r="C283" s="77"/>
      <c r="D283" s="77"/>
      <c r="E283" s="83"/>
      <c r="K283" s="60">
        <f t="shared" si="4"/>
        <v>0</v>
      </c>
      <c r="M283" s="32"/>
      <c r="N283" s="32"/>
      <c r="O283" s="32"/>
      <c r="P283" s="32"/>
      <c r="Q283" s="32"/>
      <c r="R283" s="32"/>
      <c r="S283" s="32"/>
      <c r="T283" s="32"/>
    </row>
    <row r="284" spans="1:20" x14ac:dyDescent="0.25">
      <c r="A284" s="76"/>
      <c r="B284" s="77"/>
      <c r="C284" s="77"/>
      <c r="D284" s="77"/>
      <c r="E284" s="83"/>
      <c r="K284" s="60">
        <f t="shared" si="4"/>
        <v>0</v>
      </c>
      <c r="M284" s="32"/>
      <c r="N284" s="32"/>
      <c r="O284" s="32"/>
      <c r="P284" s="32"/>
      <c r="Q284" s="32"/>
      <c r="R284" s="32"/>
      <c r="S284" s="32"/>
      <c r="T284" s="32"/>
    </row>
    <row r="285" spans="1:20" x14ac:dyDescent="0.25">
      <c r="A285" s="76"/>
      <c r="B285" s="77"/>
      <c r="C285" s="77"/>
      <c r="D285" s="77"/>
      <c r="E285" s="83"/>
      <c r="K285" s="60">
        <f t="shared" si="4"/>
        <v>0</v>
      </c>
      <c r="M285" s="32"/>
      <c r="N285" s="32"/>
      <c r="O285" s="32"/>
      <c r="P285" s="32"/>
      <c r="Q285" s="32"/>
      <c r="R285" s="32"/>
      <c r="S285" s="32"/>
      <c r="T285" s="32"/>
    </row>
    <row r="286" spans="1:20" x14ac:dyDescent="0.25">
      <c r="A286" s="76"/>
      <c r="B286" s="77"/>
      <c r="C286" s="77"/>
      <c r="D286" s="77"/>
      <c r="E286" s="83"/>
      <c r="K286" s="60">
        <f t="shared" si="4"/>
        <v>0</v>
      </c>
      <c r="M286" s="32"/>
      <c r="N286" s="32"/>
      <c r="O286" s="32"/>
      <c r="P286" s="32"/>
      <c r="Q286" s="32"/>
      <c r="R286" s="32"/>
      <c r="S286" s="32"/>
      <c r="T286" s="32"/>
    </row>
    <row r="287" spans="1:20" x14ac:dyDescent="0.25">
      <c r="A287" s="76"/>
      <c r="B287" s="77"/>
      <c r="C287" s="77"/>
      <c r="D287" s="77"/>
      <c r="E287" s="83"/>
      <c r="K287" s="60">
        <f t="shared" si="4"/>
        <v>0</v>
      </c>
      <c r="M287" s="32"/>
      <c r="N287" s="32"/>
      <c r="O287" s="32"/>
      <c r="P287" s="32"/>
      <c r="Q287" s="32"/>
      <c r="R287" s="32"/>
      <c r="S287" s="32"/>
      <c r="T287" s="32"/>
    </row>
    <row r="288" spans="1:20" x14ac:dyDescent="0.25">
      <c r="A288" s="76"/>
      <c r="B288" s="77"/>
      <c r="C288" s="77"/>
      <c r="D288" s="77"/>
      <c r="E288" s="83"/>
      <c r="K288" s="60">
        <f t="shared" si="4"/>
        <v>0</v>
      </c>
      <c r="M288" s="32"/>
      <c r="N288" s="32"/>
      <c r="O288" s="32"/>
      <c r="P288" s="32"/>
      <c r="Q288" s="32"/>
      <c r="R288" s="32"/>
      <c r="S288" s="32"/>
      <c r="T288" s="32"/>
    </row>
    <row r="289" spans="1:20" x14ac:dyDescent="0.25">
      <c r="A289" s="76"/>
      <c r="B289" s="77"/>
      <c r="C289" s="77"/>
      <c r="D289" s="77"/>
      <c r="E289" s="83"/>
      <c r="K289" s="60">
        <f t="shared" si="4"/>
        <v>0</v>
      </c>
      <c r="M289" s="32"/>
      <c r="N289" s="32"/>
      <c r="O289" s="32"/>
      <c r="P289" s="32"/>
      <c r="Q289" s="32"/>
      <c r="R289" s="32"/>
      <c r="S289" s="32"/>
      <c r="T289" s="32"/>
    </row>
    <row r="290" spans="1:20" x14ac:dyDescent="0.25">
      <c r="A290" s="76"/>
      <c r="B290" s="77"/>
      <c r="C290" s="77"/>
      <c r="D290" s="77"/>
      <c r="E290" s="83"/>
      <c r="K290" s="60">
        <f t="shared" si="4"/>
        <v>0</v>
      </c>
      <c r="M290" s="32"/>
      <c r="N290" s="32"/>
      <c r="O290" s="32"/>
      <c r="P290" s="32"/>
      <c r="Q290" s="32"/>
      <c r="R290" s="32"/>
      <c r="S290" s="32"/>
      <c r="T290" s="32"/>
    </row>
    <row r="291" spans="1:20" x14ac:dyDescent="0.25">
      <c r="A291" s="76"/>
      <c r="B291" s="77"/>
      <c r="C291" s="77"/>
      <c r="D291" s="77"/>
      <c r="E291" s="83"/>
      <c r="K291" s="60">
        <f t="shared" si="4"/>
        <v>0</v>
      </c>
      <c r="M291" s="32"/>
      <c r="N291" s="32"/>
      <c r="O291" s="32"/>
      <c r="P291" s="32"/>
      <c r="Q291" s="32"/>
      <c r="R291" s="32"/>
      <c r="S291" s="32"/>
      <c r="T291" s="32"/>
    </row>
    <row r="292" spans="1:20" x14ac:dyDescent="0.25">
      <c r="A292" s="76"/>
      <c r="B292" s="77"/>
      <c r="C292" s="77"/>
      <c r="D292" s="77"/>
      <c r="E292" s="83"/>
      <c r="K292" s="60">
        <f t="shared" si="4"/>
        <v>0</v>
      </c>
      <c r="M292" s="32"/>
      <c r="N292" s="32"/>
      <c r="O292" s="32"/>
      <c r="P292" s="32"/>
      <c r="Q292" s="32"/>
      <c r="R292" s="32"/>
      <c r="S292" s="32"/>
      <c r="T292" s="32"/>
    </row>
    <row r="293" spans="1:20" x14ac:dyDescent="0.25">
      <c r="A293" s="76"/>
      <c r="B293" s="77"/>
      <c r="C293" s="77"/>
      <c r="D293" s="77"/>
      <c r="E293" s="83"/>
      <c r="K293" s="60">
        <f t="shared" si="4"/>
        <v>0</v>
      </c>
      <c r="M293" s="32"/>
      <c r="N293" s="32"/>
      <c r="O293" s="32"/>
      <c r="P293" s="32"/>
      <c r="Q293" s="32"/>
      <c r="R293" s="32"/>
      <c r="S293" s="32"/>
      <c r="T293" s="32"/>
    </row>
    <row r="294" spans="1:20" x14ac:dyDescent="0.25">
      <c r="A294" s="76"/>
      <c r="B294" s="77"/>
      <c r="C294" s="77"/>
      <c r="D294" s="77"/>
      <c r="E294" s="83"/>
      <c r="K294" s="60">
        <f t="shared" si="4"/>
        <v>0</v>
      </c>
      <c r="M294" s="32"/>
      <c r="N294" s="32"/>
      <c r="O294" s="32"/>
      <c r="P294" s="32"/>
      <c r="Q294" s="32"/>
      <c r="R294" s="32"/>
      <c r="S294" s="32"/>
      <c r="T294" s="32"/>
    </row>
    <row r="295" spans="1:20" x14ac:dyDescent="0.25">
      <c r="A295" s="76"/>
      <c r="B295" s="77"/>
      <c r="C295" s="77"/>
      <c r="D295" s="77"/>
      <c r="E295" s="83"/>
      <c r="K295" s="60">
        <f t="shared" si="4"/>
        <v>0</v>
      </c>
      <c r="M295" s="32"/>
      <c r="N295" s="32"/>
      <c r="O295" s="32"/>
      <c r="P295" s="32"/>
      <c r="Q295" s="32"/>
      <c r="R295" s="32"/>
      <c r="S295" s="32"/>
      <c r="T295" s="32"/>
    </row>
    <row r="296" spans="1:20" x14ac:dyDescent="0.25">
      <c r="A296" s="76"/>
      <c r="B296" s="77"/>
      <c r="C296" s="77"/>
      <c r="D296" s="77"/>
      <c r="E296" s="83"/>
      <c r="K296" s="60">
        <f t="shared" si="4"/>
        <v>0</v>
      </c>
      <c r="M296" s="32"/>
      <c r="N296" s="32"/>
      <c r="O296" s="32"/>
      <c r="P296" s="32"/>
      <c r="Q296" s="32"/>
      <c r="R296" s="32"/>
      <c r="S296" s="32"/>
      <c r="T296" s="32"/>
    </row>
    <row r="297" spans="1:20" x14ac:dyDescent="0.25">
      <c r="A297" s="76"/>
      <c r="B297" s="77"/>
      <c r="C297" s="77"/>
      <c r="D297" s="77"/>
      <c r="E297" s="83"/>
      <c r="K297" s="60">
        <f t="shared" si="4"/>
        <v>0</v>
      </c>
      <c r="M297" s="32"/>
      <c r="N297" s="32"/>
      <c r="O297" s="32"/>
      <c r="P297" s="32"/>
      <c r="Q297" s="32"/>
      <c r="R297" s="32"/>
      <c r="S297" s="32"/>
      <c r="T297" s="32"/>
    </row>
    <row r="298" spans="1:20" x14ac:dyDescent="0.25">
      <c r="A298" s="76"/>
      <c r="B298" s="77"/>
      <c r="C298" s="77"/>
      <c r="D298" s="77"/>
      <c r="E298" s="83"/>
      <c r="K298" s="60">
        <f t="shared" si="4"/>
        <v>0</v>
      </c>
      <c r="M298" s="32"/>
      <c r="N298" s="32"/>
      <c r="O298" s="32"/>
      <c r="P298" s="32"/>
      <c r="Q298" s="32"/>
      <c r="R298" s="32"/>
      <c r="S298" s="32"/>
      <c r="T298" s="32"/>
    </row>
    <row r="299" spans="1:20" x14ac:dyDescent="0.25">
      <c r="A299" s="76"/>
      <c r="B299" s="77"/>
      <c r="C299" s="77"/>
      <c r="D299" s="77"/>
      <c r="E299" s="83"/>
      <c r="K299" s="60">
        <f t="shared" si="4"/>
        <v>0</v>
      </c>
      <c r="M299" s="32"/>
      <c r="N299" s="32"/>
      <c r="O299" s="32"/>
      <c r="P299" s="32"/>
      <c r="Q299" s="32"/>
      <c r="R299" s="32"/>
      <c r="S299" s="32"/>
      <c r="T299" s="32"/>
    </row>
    <row r="300" spans="1:20" x14ac:dyDescent="0.25">
      <c r="A300" s="76"/>
      <c r="B300" s="77"/>
      <c r="C300" s="77"/>
      <c r="D300" s="77"/>
      <c r="E300" s="83"/>
      <c r="K300" s="60">
        <f t="shared" si="4"/>
        <v>0</v>
      </c>
      <c r="M300" s="32"/>
      <c r="N300" s="32"/>
      <c r="O300" s="32"/>
      <c r="P300" s="32"/>
      <c r="Q300" s="32"/>
      <c r="R300" s="32"/>
      <c r="S300" s="32"/>
      <c r="T300" s="32"/>
    </row>
    <row r="301" spans="1:20" x14ac:dyDescent="0.25">
      <c r="A301" s="76"/>
      <c r="B301" s="77"/>
      <c r="C301" s="77"/>
      <c r="D301" s="77"/>
      <c r="E301" s="83"/>
      <c r="K301" s="60">
        <f t="shared" si="4"/>
        <v>0</v>
      </c>
      <c r="M301" s="32"/>
      <c r="N301" s="32"/>
      <c r="O301" s="32"/>
      <c r="P301" s="32"/>
      <c r="Q301" s="32"/>
      <c r="R301" s="32"/>
      <c r="S301" s="32"/>
      <c r="T301" s="32"/>
    </row>
    <row r="302" spans="1:20" x14ac:dyDescent="0.25">
      <c r="A302" s="76"/>
      <c r="B302" s="77"/>
      <c r="C302" s="77"/>
      <c r="D302" s="77"/>
      <c r="E302" s="83"/>
      <c r="K302" s="60">
        <f t="shared" si="4"/>
        <v>0</v>
      </c>
      <c r="M302" s="32"/>
      <c r="N302" s="32"/>
      <c r="O302" s="32"/>
      <c r="P302" s="32"/>
      <c r="Q302" s="32"/>
      <c r="R302" s="32"/>
      <c r="S302" s="32"/>
      <c r="T302" s="32"/>
    </row>
    <row r="303" spans="1:20" x14ac:dyDescent="0.25">
      <c r="A303" s="76"/>
      <c r="B303" s="77"/>
      <c r="C303" s="77"/>
      <c r="D303" s="77"/>
      <c r="E303" s="83"/>
      <c r="K303" s="60">
        <f t="shared" si="4"/>
        <v>0</v>
      </c>
      <c r="M303" s="32"/>
      <c r="N303" s="32"/>
      <c r="O303" s="32"/>
      <c r="P303" s="32"/>
      <c r="Q303" s="32"/>
      <c r="R303" s="32"/>
      <c r="S303" s="32"/>
      <c r="T303" s="32"/>
    </row>
    <row r="304" spans="1:20" x14ac:dyDescent="0.25">
      <c r="A304" s="76"/>
      <c r="B304" s="77"/>
      <c r="C304" s="77"/>
      <c r="D304" s="77"/>
      <c r="E304" s="83"/>
      <c r="K304" s="60">
        <f t="shared" si="4"/>
        <v>0</v>
      </c>
      <c r="M304" s="32"/>
      <c r="N304" s="32"/>
      <c r="O304" s="32"/>
      <c r="P304" s="32"/>
      <c r="Q304" s="32"/>
      <c r="R304" s="32"/>
      <c r="S304" s="32"/>
      <c r="T304" s="32"/>
    </row>
    <row r="305" spans="1:20" x14ac:dyDescent="0.25">
      <c r="A305" s="76"/>
      <c r="B305" s="77"/>
      <c r="C305" s="77"/>
      <c r="D305" s="77"/>
      <c r="E305" s="83"/>
      <c r="K305" s="60">
        <f t="shared" si="4"/>
        <v>0</v>
      </c>
      <c r="M305" s="32"/>
      <c r="N305" s="32"/>
      <c r="O305" s="32"/>
      <c r="P305" s="32"/>
      <c r="Q305" s="32"/>
      <c r="R305" s="32"/>
      <c r="S305" s="32"/>
      <c r="T305" s="32"/>
    </row>
    <row r="306" spans="1:20" x14ac:dyDescent="0.25">
      <c r="A306" s="76"/>
      <c r="B306" s="77"/>
      <c r="C306" s="77"/>
      <c r="D306" s="77"/>
      <c r="E306" s="83"/>
      <c r="K306" s="60">
        <f t="shared" si="4"/>
        <v>0</v>
      </c>
      <c r="M306" s="32"/>
      <c r="N306" s="32"/>
      <c r="O306" s="32"/>
      <c r="P306" s="32"/>
      <c r="Q306" s="32"/>
      <c r="R306" s="32"/>
      <c r="S306" s="32"/>
      <c r="T306" s="32"/>
    </row>
    <row r="307" spans="1:20" x14ac:dyDescent="0.25">
      <c r="A307" s="76"/>
      <c r="B307" s="77"/>
      <c r="C307" s="77"/>
      <c r="D307" s="77"/>
      <c r="E307" s="83"/>
      <c r="K307" s="60">
        <f t="shared" si="4"/>
        <v>0</v>
      </c>
      <c r="M307" s="32"/>
      <c r="N307" s="32"/>
      <c r="O307" s="32"/>
      <c r="P307" s="32"/>
      <c r="Q307" s="32"/>
      <c r="R307" s="32"/>
      <c r="S307" s="32"/>
      <c r="T307" s="32"/>
    </row>
    <row r="308" spans="1:20" x14ac:dyDescent="0.25">
      <c r="A308" s="76"/>
      <c r="B308" s="77"/>
      <c r="C308" s="77"/>
      <c r="D308" s="77"/>
      <c r="E308" s="83"/>
      <c r="K308" s="60">
        <f t="shared" si="4"/>
        <v>0</v>
      </c>
      <c r="M308" s="32"/>
      <c r="N308" s="32"/>
      <c r="O308" s="32"/>
      <c r="P308" s="32"/>
      <c r="Q308" s="32"/>
      <c r="R308" s="32"/>
      <c r="S308" s="32"/>
      <c r="T308" s="32"/>
    </row>
    <row r="309" spans="1:20" x14ac:dyDescent="0.25">
      <c r="A309" s="76"/>
      <c r="B309" s="77"/>
      <c r="C309" s="77"/>
      <c r="D309" s="77"/>
      <c r="E309" s="83"/>
      <c r="K309" s="60">
        <f t="shared" si="4"/>
        <v>0</v>
      </c>
      <c r="M309" s="32"/>
      <c r="N309" s="32"/>
      <c r="O309" s="32"/>
      <c r="P309" s="32"/>
      <c r="Q309" s="32"/>
      <c r="R309" s="32"/>
      <c r="S309" s="32"/>
      <c r="T309" s="32"/>
    </row>
    <row r="310" spans="1:20" x14ac:dyDescent="0.25">
      <c r="A310" s="76"/>
      <c r="B310" s="77"/>
      <c r="C310" s="77"/>
      <c r="D310" s="77"/>
      <c r="E310" s="83"/>
      <c r="K310" s="60">
        <f t="shared" si="4"/>
        <v>0</v>
      </c>
      <c r="M310" s="32"/>
      <c r="N310" s="32"/>
      <c r="O310" s="32"/>
      <c r="P310" s="32"/>
      <c r="Q310" s="32"/>
      <c r="R310" s="32"/>
      <c r="S310" s="32"/>
      <c r="T310" s="32"/>
    </row>
    <row r="311" spans="1:20" x14ac:dyDescent="0.25">
      <c r="A311" s="76"/>
      <c r="B311" s="77"/>
      <c r="C311" s="77"/>
      <c r="D311" s="77"/>
      <c r="E311" s="83"/>
      <c r="K311" s="60">
        <f t="shared" si="4"/>
        <v>0</v>
      </c>
      <c r="M311" s="32"/>
      <c r="N311" s="32"/>
      <c r="O311" s="32"/>
      <c r="P311" s="32"/>
      <c r="Q311" s="32"/>
      <c r="R311" s="32"/>
      <c r="S311" s="32"/>
      <c r="T311" s="32"/>
    </row>
    <row r="312" spans="1:20" x14ac:dyDescent="0.25">
      <c r="A312" s="76"/>
      <c r="B312" s="77"/>
      <c r="C312" s="77"/>
      <c r="D312" s="77"/>
      <c r="E312" s="83"/>
      <c r="K312" s="60">
        <f t="shared" si="4"/>
        <v>0</v>
      </c>
      <c r="M312" s="32"/>
      <c r="N312" s="32"/>
      <c r="O312" s="32"/>
      <c r="P312" s="32"/>
      <c r="Q312" s="32"/>
      <c r="R312" s="32"/>
      <c r="S312" s="32"/>
      <c r="T312" s="32"/>
    </row>
    <row r="313" spans="1:20" x14ac:dyDescent="0.25">
      <c r="A313" s="76"/>
      <c r="B313" s="77"/>
      <c r="C313" s="77"/>
      <c r="D313" s="77"/>
      <c r="E313" s="83"/>
      <c r="K313" s="60">
        <f t="shared" si="4"/>
        <v>0</v>
      </c>
      <c r="M313" s="32"/>
      <c r="N313" s="32"/>
      <c r="O313" s="32"/>
      <c r="P313" s="32"/>
      <c r="Q313" s="32"/>
      <c r="R313" s="32"/>
      <c r="S313" s="32"/>
      <c r="T313" s="32"/>
    </row>
    <row r="314" spans="1:20" x14ac:dyDescent="0.25">
      <c r="A314" s="76"/>
      <c r="B314" s="77"/>
      <c r="C314" s="77"/>
      <c r="D314" s="77"/>
      <c r="E314" s="83"/>
      <c r="K314" s="60">
        <f t="shared" si="4"/>
        <v>0</v>
      </c>
      <c r="M314" s="32"/>
      <c r="N314" s="32"/>
      <c r="O314" s="32"/>
      <c r="P314" s="32"/>
      <c r="Q314" s="32"/>
      <c r="R314" s="32"/>
      <c r="S314" s="32"/>
      <c r="T314" s="32"/>
    </row>
    <row r="315" spans="1:20" x14ac:dyDescent="0.25">
      <c r="A315" s="76"/>
      <c r="B315" s="77"/>
      <c r="C315" s="77"/>
      <c r="D315" s="77"/>
      <c r="E315" s="83"/>
      <c r="K315" s="60">
        <f t="shared" si="4"/>
        <v>0</v>
      </c>
      <c r="M315" s="32"/>
      <c r="N315" s="32"/>
      <c r="O315" s="32"/>
      <c r="P315" s="32"/>
      <c r="Q315" s="32"/>
      <c r="R315" s="32"/>
      <c r="S315" s="32"/>
      <c r="T315" s="32"/>
    </row>
    <row r="316" spans="1:20" x14ac:dyDescent="0.25">
      <c r="A316" s="76"/>
      <c r="B316" s="77"/>
      <c r="C316" s="77"/>
      <c r="D316" s="77"/>
      <c r="E316" s="83"/>
      <c r="K316" s="60">
        <f t="shared" si="4"/>
        <v>0</v>
      </c>
      <c r="M316" s="32"/>
      <c r="N316" s="32"/>
      <c r="O316" s="32"/>
      <c r="P316" s="32"/>
      <c r="Q316" s="32"/>
      <c r="R316" s="32"/>
      <c r="S316" s="32"/>
      <c r="T316" s="32"/>
    </row>
    <row r="317" spans="1:20" x14ac:dyDescent="0.25">
      <c r="A317" s="76"/>
      <c r="B317" s="77"/>
      <c r="C317" s="77"/>
      <c r="D317" s="77"/>
      <c r="E317" s="83"/>
      <c r="K317" s="60">
        <f t="shared" si="4"/>
        <v>0</v>
      </c>
      <c r="M317" s="32"/>
      <c r="N317" s="32"/>
      <c r="O317" s="32"/>
      <c r="P317" s="32"/>
      <c r="Q317" s="32"/>
      <c r="R317" s="32"/>
      <c r="S317" s="32"/>
      <c r="T317" s="32"/>
    </row>
    <row r="318" spans="1:20" x14ac:dyDescent="0.25">
      <c r="A318" s="76"/>
      <c r="B318" s="77"/>
      <c r="C318" s="77"/>
      <c r="D318" s="77"/>
      <c r="E318" s="83"/>
      <c r="K318" s="60">
        <f t="shared" si="4"/>
        <v>0</v>
      </c>
      <c r="M318" s="32"/>
      <c r="N318" s="32"/>
      <c r="O318" s="32"/>
      <c r="P318" s="32"/>
      <c r="Q318" s="32"/>
      <c r="R318" s="32"/>
      <c r="S318" s="32"/>
      <c r="T318" s="32"/>
    </row>
    <row r="319" spans="1:20" x14ac:dyDescent="0.25">
      <c r="A319" s="76"/>
      <c r="B319" s="77"/>
      <c r="C319" s="77"/>
      <c r="D319" s="77"/>
      <c r="E319" s="83"/>
      <c r="K319" s="60">
        <f t="shared" si="4"/>
        <v>0</v>
      </c>
      <c r="M319" s="32"/>
      <c r="N319" s="32"/>
      <c r="O319" s="32"/>
      <c r="P319" s="32"/>
      <c r="Q319" s="32"/>
      <c r="R319" s="32"/>
      <c r="S319" s="32"/>
      <c r="T319" s="32"/>
    </row>
    <row r="320" spans="1:20" x14ac:dyDescent="0.25">
      <c r="A320" s="76"/>
      <c r="B320" s="77"/>
      <c r="C320" s="77"/>
      <c r="D320" s="77"/>
      <c r="E320" s="83"/>
      <c r="K320" s="60">
        <f t="shared" si="4"/>
        <v>0</v>
      </c>
      <c r="M320" s="32"/>
      <c r="N320" s="32"/>
      <c r="O320" s="32"/>
      <c r="P320" s="32"/>
      <c r="Q320" s="32"/>
      <c r="R320" s="32"/>
      <c r="S320" s="32"/>
      <c r="T320" s="32"/>
    </row>
    <row r="321" spans="1:20" x14ac:dyDescent="0.25">
      <c r="A321" s="76"/>
      <c r="B321" s="77"/>
      <c r="C321" s="77"/>
      <c r="D321" s="77"/>
      <c r="E321" s="83"/>
      <c r="K321" s="60">
        <f t="shared" si="4"/>
        <v>0</v>
      </c>
      <c r="M321" s="32"/>
      <c r="N321" s="32"/>
      <c r="O321" s="32"/>
      <c r="P321" s="32"/>
      <c r="Q321" s="32"/>
      <c r="R321" s="32"/>
      <c r="S321" s="32"/>
      <c r="T321" s="32"/>
    </row>
    <row r="322" spans="1:20" x14ac:dyDescent="0.25">
      <c r="A322" s="76"/>
      <c r="B322" s="77"/>
      <c r="C322" s="77"/>
      <c r="D322" s="77"/>
      <c r="E322" s="83"/>
      <c r="K322" s="60">
        <f t="shared" si="4"/>
        <v>0</v>
      </c>
      <c r="M322" s="32"/>
      <c r="N322" s="32"/>
      <c r="O322" s="32"/>
      <c r="P322" s="32"/>
      <c r="Q322" s="32"/>
      <c r="R322" s="32"/>
      <c r="S322" s="32"/>
      <c r="T322" s="32"/>
    </row>
    <row r="323" spans="1:20" x14ac:dyDescent="0.25">
      <c r="A323" s="76"/>
      <c r="B323" s="77"/>
      <c r="C323" s="77"/>
      <c r="D323" s="77"/>
      <c r="E323" s="83"/>
      <c r="K323" s="60">
        <f t="shared" ref="K323:K386" si="5">A323</f>
        <v>0</v>
      </c>
      <c r="M323" s="32"/>
      <c r="N323" s="32"/>
      <c r="O323" s="32"/>
      <c r="P323" s="32"/>
      <c r="Q323" s="32"/>
      <c r="R323" s="32"/>
      <c r="S323" s="32"/>
      <c r="T323" s="32"/>
    </row>
    <row r="324" spans="1:20" x14ac:dyDescent="0.25">
      <c r="A324" s="76"/>
      <c r="B324" s="77"/>
      <c r="C324" s="77"/>
      <c r="D324" s="77"/>
      <c r="E324" s="83"/>
      <c r="K324" s="60">
        <f t="shared" si="5"/>
        <v>0</v>
      </c>
      <c r="M324" s="32"/>
      <c r="N324" s="32"/>
      <c r="O324" s="32"/>
      <c r="P324" s="32"/>
      <c r="Q324" s="32"/>
      <c r="R324" s="32"/>
      <c r="S324" s="32"/>
      <c r="T324" s="32"/>
    </row>
    <row r="325" spans="1:20" x14ac:dyDescent="0.25">
      <c r="A325" s="76"/>
      <c r="B325" s="77"/>
      <c r="C325" s="77"/>
      <c r="D325" s="77"/>
      <c r="E325" s="83"/>
      <c r="K325" s="60">
        <f t="shared" si="5"/>
        <v>0</v>
      </c>
      <c r="M325" s="32"/>
      <c r="N325" s="32"/>
      <c r="O325" s="32"/>
      <c r="P325" s="32"/>
      <c r="Q325" s="32"/>
      <c r="R325" s="32"/>
      <c r="S325" s="32"/>
      <c r="T325" s="32"/>
    </row>
    <row r="326" spans="1:20" x14ac:dyDescent="0.25">
      <c r="A326" s="76"/>
      <c r="B326" s="77"/>
      <c r="C326" s="77"/>
      <c r="D326" s="77"/>
      <c r="E326" s="83"/>
      <c r="K326" s="60">
        <f t="shared" si="5"/>
        <v>0</v>
      </c>
      <c r="M326" s="32"/>
      <c r="N326" s="32"/>
      <c r="O326" s="32"/>
      <c r="P326" s="32"/>
      <c r="Q326" s="32"/>
      <c r="R326" s="32"/>
      <c r="S326" s="32"/>
      <c r="T326" s="32"/>
    </row>
    <row r="327" spans="1:20" x14ac:dyDescent="0.25">
      <c r="A327" s="76"/>
      <c r="B327" s="77"/>
      <c r="C327" s="77"/>
      <c r="D327" s="77"/>
      <c r="E327" s="83"/>
      <c r="K327" s="60">
        <f t="shared" si="5"/>
        <v>0</v>
      </c>
      <c r="M327" s="32"/>
      <c r="N327" s="32"/>
      <c r="O327" s="32"/>
      <c r="P327" s="32"/>
      <c r="Q327" s="32"/>
      <c r="R327" s="32"/>
      <c r="S327" s="32"/>
      <c r="T327" s="32"/>
    </row>
    <row r="328" spans="1:20" x14ac:dyDescent="0.25">
      <c r="A328" s="76"/>
      <c r="B328" s="77"/>
      <c r="C328" s="77"/>
      <c r="D328" s="77"/>
      <c r="E328" s="83"/>
      <c r="K328" s="60">
        <f t="shared" si="5"/>
        <v>0</v>
      </c>
      <c r="M328" s="32"/>
      <c r="N328" s="32"/>
      <c r="O328" s="32"/>
      <c r="P328" s="32"/>
      <c r="Q328" s="32"/>
      <c r="R328" s="32"/>
      <c r="S328" s="32"/>
      <c r="T328" s="32"/>
    </row>
    <row r="329" spans="1:20" x14ac:dyDescent="0.25">
      <c r="A329" s="76"/>
      <c r="B329" s="77"/>
      <c r="C329" s="77"/>
      <c r="D329" s="77"/>
      <c r="E329" s="83"/>
      <c r="K329" s="60">
        <f t="shared" si="5"/>
        <v>0</v>
      </c>
      <c r="M329" s="32"/>
      <c r="N329" s="32"/>
      <c r="O329" s="32"/>
      <c r="P329" s="32"/>
      <c r="Q329" s="32"/>
      <c r="R329" s="32"/>
      <c r="S329" s="32"/>
      <c r="T329" s="32"/>
    </row>
    <row r="330" spans="1:20" x14ac:dyDescent="0.25">
      <c r="A330" s="76"/>
      <c r="B330" s="77"/>
      <c r="C330" s="77"/>
      <c r="D330" s="77"/>
      <c r="E330" s="83"/>
      <c r="K330" s="60">
        <f t="shared" si="5"/>
        <v>0</v>
      </c>
      <c r="M330" s="32"/>
      <c r="N330" s="32"/>
      <c r="O330" s="32"/>
      <c r="P330" s="32"/>
      <c r="Q330" s="32"/>
      <c r="R330" s="32"/>
      <c r="S330" s="32"/>
      <c r="T330" s="32"/>
    </row>
    <row r="331" spans="1:20" x14ac:dyDescent="0.25">
      <c r="A331" s="76"/>
      <c r="B331" s="77"/>
      <c r="C331" s="77"/>
      <c r="D331" s="77"/>
      <c r="E331" s="83"/>
      <c r="K331" s="60">
        <f t="shared" si="5"/>
        <v>0</v>
      </c>
      <c r="M331" s="32"/>
      <c r="N331" s="32"/>
      <c r="O331" s="32"/>
      <c r="P331" s="32"/>
      <c r="Q331" s="32"/>
      <c r="R331" s="32"/>
      <c r="S331" s="32"/>
      <c r="T331" s="32"/>
    </row>
    <row r="332" spans="1:20" x14ac:dyDescent="0.25">
      <c r="A332" s="76"/>
      <c r="B332" s="77"/>
      <c r="C332" s="77"/>
      <c r="D332" s="77"/>
      <c r="E332" s="83"/>
      <c r="K332" s="60">
        <f t="shared" si="5"/>
        <v>0</v>
      </c>
      <c r="M332" s="32"/>
      <c r="N332" s="32"/>
      <c r="O332" s="32"/>
      <c r="P332" s="32"/>
      <c r="Q332" s="32"/>
      <c r="R332" s="32"/>
      <c r="S332" s="32"/>
      <c r="T332" s="32"/>
    </row>
    <row r="333" spans="1:20" x14ac:dyDescent="0.25">
      <c r="A333" s="76"/>
      <c r="B333" s="77"/>
      <c r="C333" s="77"/>
      <c r="D333" s="77"/>
      <c r="E333" s="83"/>
      <c r="K333" s="60">
        <f t="shared" si="5"/>
        <v>0</v>
      </c>
      <c r="M333" s="32"/>
      <c r="N333" s="32"/>
      <c r="O333" s="32"/>
      <c r="P333" s="32"/>
      <c r="Q333" s="32"/>
      <c r="R333" s="32"/>
      <c r="S333" s="32"/>
      <c r="T333" s="32"/>
    </row>
    <row r="334" spans="1:20" x14ac:dyDescent="0.25">
      <c r="A334" s="76"/>
      <c r="B334" s="77"/>
      <c r="C334" s="77"/>
      <c r="D334" s="77"/>
      <c r="E334" s="83"/>
      <c r="K334" s="60">
        <f t="shared" si="5"/>
        <v>0</v>
      </c>
      <c r="M334" s="32"/>
      <c r="N334" s="32"/>
      <c r="O334" s="32"/>
      <c r="P334" s="32"/>
      <c r="Q334" s="32"/>
      <c r="R334" s="32"/>
      <c r="S334" s="32"/>
      <c r="T334" s="32"/>
    </row>
    <row r="335" spans="1:20" x14ac:dyDescent="0.25">
      <c r="A335" s="76"/>
      <c r="B335" s="77"/>
      <c r="C335" s="77"/>
      <c r="D335" s="77"/>
      <c r="E335" s="83"/>
      <c r="K335" s="60">
        <f t="shared" si="5"/>
        <v>0</v>
      </c>
      <c r="M335" s="32"/>
      <c r="N335" s="32"/>
      <c r="O335" s="32"/>
      <c r="P335" s="32"/>
      <c r="Q335" s="32"/>
      <c r="R335" s="32"/>
      <c r="S335" s="32"/>
      <c r="T335" s="32"/>
    </row>
    <row r="336" spans="1:20" x14ac:dyDescent="0.25">
      <c r="A336" s="76"/>
      <c r="B336" s="77"/>
      <c r="C336" s="77"/>
      <c r="D336" s="77"/>
      <c r="E336" s="83"/>
      <c r="K336" s="60">
        <f t="shared" si="5"/>
        <v>0</v>
      </c>
      <c r="M336" s="32"/>
      <c r="N336" s="32"/>
      <c r="O336" s="32"/>
      <c r="P336" s="32"/>
      <c r="Q336" s="32"/>
      <c r="R336" s="32"/>
      <c r="S336" s="32"/>
      <c r="T336" s="32"/>
    </row>
    <row r="337" spans="1:20" x14ac:dyDescent="0.25">
      <c r="A337" s="76"/>
      <c r="B337" s="77"/>
      <c r="C337" s="77"/>
      <c r="D337" s="77"/>
      <c r="E337" s="83"/>
      <c r="K337" s="60">
        <f t="shared" si="5"/>
        <v>0</v>
      </c>
      <c r="M337" s="32"/>
      <c r="N337" s="32"/>
      <c r="O337" s="32"/>
      <c r="P337" s="32"/>
      <c r="Q337" s="32"/>
      <c r="R337" s="32"/>
      <c r="S337" s="32"/>
      <c r="T337" s="32"/>
    </row>
    <row r="338" spans="1:20" x14ac:dyDescent="0.25">
      <c r="A338" s="76"/>
      <c r="B338" s="77"/>
      <c r="C338" s="77"/>
      <c r="D338" s="77"/>
      <c r="E338" s="83"/>
      <c r="K338" s="60">
        <f t="shared" si="5"/>
        <v>0</v>
      </c>
      <c r="M338" s="32"/>
      <c r="N338" s="32"/>
      <c r="O338" s="32"/>
      <c r="P338" s="32"/>
      <c r="Q338" s="32"/>
      <c r="R338" s="32"/>
      <c r="S338" s="32"/>
      <c r="T338" s="32"/>
    </row>
    <row r="339" spans="1:20" x14ac:dyDescent="0.25">
      <c r="A339" s="76"/>
      <c r="B339" s="77"/>
      <c r="C339" s="77"/>
      <c r="D339" s="77"/>
      <c r="E339" s="83"/>
      <c r="K339" s="60">
        <f t="shared" si="5"/>
        <v>0</v>
      </c>
      <c r="M339" s="32"/>
      <c r="N339" s="32"/>
      <c r="O339" s="32"/>
      <c r="P339" s="32"/>
      <c r="Q339" s="32"/>
      <c r="R339" s="32"/>
      <c r="S339" s="32"/>
      <c r="T339" s="32"/>
    </row>
    <row r="340" spans="1:20" x14ac:dyDescent="0.25">
      <c r="A340" s="76"/>
      <c r="B340" s="77"/>
      <c r="C340" s="77"/>
      <c r="D340" s="77"/>
      <c r="E340" s="83"/>
      <c r="K340" s="60">
        <f t="shared" si="5"/>
        <v>0</v>
      </c>
      <c r="M340" s="32"/>
      <c r="N340" s="32"/>
      <c r="O340" s="32"/>
      <c r="P340" s="32"/>
      <c r="Q340" s="32"/>
      <c r="R340" s="32"/>
      <c r="S340" s="32"/>
      <c r="T340" s="32"/>
    </row>
    <row r="341" spans="1:20" x14ac:dyDescent="0.25">
      <c r="A341" s="76"/>
      <c r="B341" s="77"/>
      <c r="C341" s="77"/>
      <c r="D341" s="77"/>
      <c r="E341" s="83"/>
      <c r="K341" s="60">
        <f t="shared" si="5"/>
        <v>0</v>
      </c>
      <c r="M341" s="32"/>
      <c r="N341" s="32"/>
      <c r="O341" s="32"/>
      <c r="P341" s="32"/>
      <c r="Q341" s="32"/>
      <c r="R341" s="32"/>
      <c r="S341" s="32"/>
      <c r="T341" s="32"/>
    </row>
    <row r="342" spans="1:20" x14ac:dyDescent="0.25">
      <c r="A342" s="76"/>
      <c r="B342" s="77"/>
      <c r="C342" s="77"/>
      <c r="D342" s="77"/>
      <c r="E342" s="83"/>
      <c r="K342" s="60">
        <f t="shared" si="5"/>
        <v>0</v>
      </c>
      <c r="M342" s="32"/>
      <c r="N342" s="32"/>
      <c r="O342" s="32"/>
      <c r="P342" s="32"/>
      <c r="Q342" s="32"/>
      <c r="R342" s="32"/>
      <c r="S342" s="32"/>
      <c r="T342" s="32"/>
    </row>
    <row r="343" spans="1:20" x14ac:dyDescent="0.25">
      <c r="A343" s="76"/>
      <c r="B343" s="77"/>
      <c r="C343" s="77"/>
      <c r="D343" s="77"/>
      <c r="E343" s="83"/>
      <c r="K343" s="60">
        <f t="shared" si="5"/>
        <v>0</v>
      </c>
      <c r="M343" s="32"/>
      <c r="N343" s="32"/>
      <c r="O343" s="32"/>
      <c r="P343" s="32"/>
      <c r="Q343" s="32"/>
      <c r="R343" s="32"/>
      <c r="S343" s="32"/>
      <c r="T343" s="32"/>
    </row>
    <row r="344" spans="1:20" x14ac:dyDescent="0.25">
      <c r="A344" s="76"/>
      <c r="B344" s="77"/>
      <c r="C344" s="77"/>
      <c r="D344" s="77"/>
      <c r="E344" s="83"/>
      <c r="K344" s="60">
        <f t="shared" si="5"/>
        <v>0</v>
      </c>
      <c r="M344" s="32"/>
      <c r="N344" s="32"/>
      <c r="O344" s="32"/>
      <c r="P344" s="32"/>
      <c r="Q344" s="32"/>
      <c r="R344" s="32"/>
      <c r="S344" s="32"/>
      <c r="T344" s="32"/>
    </row>
    <row r="345" spans="1:20" x14ac:dyDescent="0.25">
      <c r="A345" s="76"/>
      <c r="B345" s="77"/>
      <c r="C345" s="77"/>
      <c r="D345" s="77"/>
      <c r="E345" s="83"/>
      <c r="K345" s="60">
        <f t="shared" si="5"/>
        <v>0</v>
      </c>
      <c r="M345" s="32"/>
      <c r="N345" s="32"/>
      <c r="O345" s="32"/>
      <c r="P345" s="32"/>
      <c r="Q345" s="32"/>
      <c r="R345" s="32"/>
      <c r="S345" s="32"/>
      <c r="T345" s="32"/>
    </row>
    <row r="346" spans="1:20" x14ac:dyDescent="0.25">
      <c r="A346" s="76"/>
      <c r="B346" s="77"/>
      <c r="C346" s="77"/>
      <c r="D346" s="77"/>
      <c r="E346" s="83"/>
      <c r="K346" s="60">
        <f t="shared" si="5"/>
        <v>0</v>
      </c>
      <c r="M346" s="32"/>
      <c r="N346" s="32"/>
      <c r="O346" s="32"/>
      <c r="P346" s="32"/>
      <c r="Q346" s="32"/>
      <c r="R346" s="32"/>
      <c r="S346" s="32"/>
      <c r="T346" s="32"/>
    </row>
    <row r="347" spans="1:20" x14ac:dyDescent="0.25">
      <c r="A347" s="76"/>
      <c r="B347" s="77"/>
      <c r="C347" s="77"/>
      <c r="D347" s="77"/>
      <c r="E347" s="83"/>
      <c r="K347" s="60">
        <f t="shared" si="5"/>
        <v>0</v>
      </c>
      <c r="M347" s="32"/>
      <c r="N347" s="32"/>
      <c r="O347" s="32"/>
      <c r="P347" s="32"/>
      <c r="Q347" s="32"/>
      <c r="R347" s="32"/>
      <c r="S347" s="32"/>
      <c r="T347" s="32"/>
    </row>
    <row r="348" spans="1:20" x14ac:dyDescent="0.25">
      <c r="A348" s="76"/>
      <c r="B348" s="77"/>
      <c r="C348" s="77"/>
      <c r="D348" s="77"/>
      <c r="E348" s="83"/>
      <c r="K348" s="60">
        <f t="shared" si="5"/>
        <v>0</v>
      </c>
      <c r="M348" s="32"/>
      <c r="N348" s="32"/>
      <c r="O348" s="32"/>
      <c r="P348" s="32"/>
      <c r="Q348" s="32"/>
      <c r="R348" s="32"/>
      <c r="S348" s="32"/>
      <c r="T348" s="32"/>
    </row>
    <row r="349" spans="1:20" x14ac:dyDescent="0.25">
      <c r="A349" s="76"/>
      <c r="B349" s="77"/>
      <c r="C349" s="77"/>
      <c r="D349" s="77"/>
      <c r="E349" s="83"/>
      <c r="K349" s="60">
        <f t="shared" si="5"/>
        <v>0</v>
      </c>
      <c r="M349" s="32"/>
      <c r="N349" s="32"/>
      <c r="O349" s="32"/>
      <c r="P349" s="32"/>
      <c r="Q349" s="32"/>
      <c r="R349" s="32"/>
      <c r="S349" s="32"/>
      <c r="T349" s="32"/>
    </row>
    <row r="350" spans="1:20" x14ac:dyDescent="0.25">
      <c r="A350" s="76"/>
      <c r="B350" s="77"/>
      <c r="C350" s="77"/>
      <c r="D350" s="77"/>
      <c r="E350" s="83"/>
      <c r="K350" s="60">
        <f t="shared" si="5"/>
        <v>0</v>
      </c>
      <c r="M350" s="32"/>
      <c r="N350" s="32"/>
      <c r="O350" s="32"/>
      <c r="P350" s="32"/>
      <c r="Q350" s="32"/>
      <c r="R350" s="32"/>
      <c r="S350" s="32"/>
      <c r="T350" s="32"/>
    </row>
    <row r="351" spans="1:20" x14ac:dyDescent="0.25">
      <c r="A351" s="76"/>
      <c r="B351" s="77"/>
      <c r="C351" s="77"/>
      <c r="D351" s="77"/>
      <c r="E351" s="83"/>
      <c r="K351" s="60">
        <f t="shared" si="5"/>
        <v>0</v>
      </c>
      <c r="M351" s="32"/>
      <c r="N351" s="32"/>
      <c r="O351" s="32"/>
      <c r="P351" s="32"/>
      <c r="Q351" s="32"/>
      <c r="R351" s="32"/>
      <c r="S351" s="32"/>
      <c r="T351" s="32"/>
    </row>
    <row r="352" spans="1:20" x14ac:dyDescent="0.25">
      <c r="A352" s="76"/>
      <c r="B352" s="77"/>
      <c r="C352" s="77"/>
      <c r="D352" s="77"/>
      <c r="E352" s="83"/>
      <c r="K352" s="60">
        <f t="shared" si="5"/>
        <v>0</v>
      </c>
      <c r="M352" s="32"/>
      <c r="N352" s="32"/>
      <c r="O352" s="32"/>
      <c r="P352" s="32"/>
      <c r="Q352" s="32"/>
      <c r="R352" s="32"/>
      <c r="S352" s="32"/>
      <c r="T352" s="32"/>
    </row>
    <row r="353" spans="1:20" x14ac:dyDescent="0.25">
      <c r="A353" s="76"/>
      <c r="B353" s="77"/>
      <c r="C353" s="77"/>
      <c r="D353" s="77"/>
      <c r="E353" s="83"/>
      <c r="K353" s="60">
        <f t="shared" si="5"/>
        <v>0</v>
      </c>
      <c r="M353" s="32"/>
      <c r="N353" s="32"/>
      <c r="O353" s="32"/>
      <c r="P353" s="32"/>
      <c r="Q353" s="32"/>
      <c r="R353" s="32"/>
      <c r="S353" s="32"/>
      <c r="T353" s="32"/>
    </row>
    <row r="354" spans="1:20" x14ac:dyDescent="0.25">
      <c r="A354" s="76"/>
      <c r="B354" s="77"/>
      <c r="C354" s="77"/>
      <c r="D354" s="77"/>
      <c r="E354" s="83"/>
      <c r="K354" s="60">
        <f t="shared" si="5"/>
        <v>0</v>
      </c>
      <c r="M354" s="32"/>
      <c r="N354" s="32"/>
      <c r="O354" s="32"/>
      <c r="P354" s="32"/>
      <c r="Q354" s="32"/>
      <c r="R354" s="32"/>
      <c r="S354" s="32"/>
      <c r="T354" s="32"/>
    </row>
    <row r="355" spans="1:20" x14ac:dyDescent="0.25">
      <c r="A355" s="76"/>
      <c r="B355" s="77"/>
      <c r="C355" s="77"/>
      <c r="D355" s="77"/>
      <c r="E355" s="83"/>
      <c r="K355" s="60">
        <f t="shared" si="5"/>
        <v>0</v>
      </c>
      <c r="M355" s="32"/>
      <c r="N355" s="32"/>
      <c r="O355" s="32"/>
      <c r="P355" s="32"/>
      <c r="Q355" s="32"/>
      <c r="R355" s="32"/>
      <c r="S355" s="32"/>
      <c r="T355" s="32"/>
    </row>
    <row r="356" spans="1:20" x14ac:dyDescent="0.25">
      <c r="A356" s="76"/>
      <c r="B356" s="77"/>
      <c r="C356" s="77"/>
      <c r="D356" s="77"/>
      <c r="E356" s="83"/>
      <c r="K356" s="60">
        <f t="shared" si="5"/>
        <v>0</v>
      </c>
      <c r="M356" s="32"/>
      <c r="N356" s="32"/>
      <c r="O356" s="32"/>
      <c r="P356" s="32"/>
      <c r="Q356" s="32"/>
      <c r="R356" s="32"/>
      <c r="S356" s="32"/>
      <c r="T356" s="32"/>
    </row>
    <row r="357" spans="1:20" x14ac:dyDescent="0.25">
      <c r="A357" s="76"/>
      <c r="B357" s="77"/>
      <c r="C357" s="77"/>
      <c r="D357" s="77"/>
      <c r="E357" s="83"/>
      <c r="K357" s="60">
        <f t="shared" si="5"/>
        <v>0</v>
      </c>
      <c r="M357" s="32"/>
      <c r="N357" s="32"/>
      <c r="O357" s="32"/>
      <c r="P357" s="32"/>
      <c r="Q357" s="32"/>
      <c r="R357" s="32"/>
      <c r="S357" s="32"/>
      <c r="T357" s="32"/>
    </row>
    <row r="358" spans="1:20" x14ac:dyDescent="0.25">
      <c r="A358" s="76"/>
      <c r="B358" s="77"/>
      <c r="C358" s="77"/>
      <c r="D358" s="77"/>
      <c r="E358" s="83"/>
      <c r="K358" s="60">
        <f t="shared" si="5"/>
        <v>0</v>
      </c>
      <c r="M358" s="32"/>
      <c r="N358" s="32"/>
      <c r="O358" s="32"/>
      <c r="P358" s="32"/>
      <c r="Q358" s="32"/>
      <c r="R358" s="32"/>
      <c r="S358" s="32"/>
      <c r="T358" s="32"/>
    </row>
    <row r="359" spans="1:20" x14ac:dyDescent="0.25">
      <c r="A359" s="76"/>
      <c r="B359" s="77"/>
      <c r="C359" s="77"/>
      <c r="D359" s="77"/>
      <c r="E359" s="83"/>
      <c r="K359" s="60">
        <f t="shared" si="5"/>
        <v>0</v>
      </c>
      <c r="M359" s="32"/>
      <c r="N359" s="32"/>
      <c r="O359" s="32"/>
      <c r="P359" s="32"/>
      <c r="Q359" s="32"/>
      <c r="R359" s="32"/>
      <c r="S359" s="32"/>
      <c r="T359" s="32"/>
    </row>
    <row r="360" spans="1:20" x14ac:dyDescent="0.25">
      <c r="A360" s="76"/>
      <c r="B360" s="77"/>
      <c r="C360" s="77"/>
      <c r="D360" s="77"/>
      <c r="E360" s="83"/>
      <c r="K360" s="60">
        <f t="shared" si="5"/>
        <v>0</v>
      </c>
      <c r="M360" s="32"/>
      <c r="N360" s="32"/>
      <c r="O360" s="32"/>
      <c r="P360" s="32"/>
      <c r="Q360" s="32"/>
      <c r="R360" s="32"/>
      <c r="S360" s="32"/>
      <c r="T360" s="32"/>
    </row>
    <row r="361" spans="1:20" x14ac:dyDescent="0.25">
      <c r="A361" s="76"/>
      <c r="B361" s="77"/>
      <c r="C361" s="77"/>
      <c r="D361" s="77"/>
      <c r="E361" s="83"/>
      <c r="K361" s="60">
        <f t="shared" si="5"/>
        <v>0</v>
      </c>
      <c r="M361" s="32"/>
      <c r="N361" s="32"/>
      <c r="O361" s="32"/>
      <c r="P361" s="32"/>
      <c r="Q361" s="32"/>
      <c r="R361" s="32"/>
      <c r="S361" s="32"/>
      <c r="T361" s="32"/>
    </row>
    <row r="362" spans="1:20" x14ac:dyDescent="0.25">
      <c r="A362" s="76"/>
      <c r="B362" s="77"/>
      <c r="C362" s="77"/>
      <c r="D362" s="77"/>
      <c r="E362" s="83"/>
      <c r="K362" s="60">
        <f t="shared" si="5"/>
        <v>0</v>
      </c>
      <c r="M362" s="32"/>
      <c r="N362" s="32"/>
      <c r="O362" s="32"/>
      <c r="P362" s="32"/>
      <c r="Q362" s="32"/>
      <c r="R362" s="32"/>
      <c r="S362" s="32"/>
      <c r="T362" s="32"/>
    </row>
    <row r="363" spans="1:20" x14ac:dyDescent="0.25">
      <c r="A363" s="76"/>
      <c r="B363" s="77"/>
      <c r="C363" s="77"/>
      <c r="D363" s="77"/>
      <c r="E363" s="83"/>
      <c r="K363" s="60">
        <f t="shared" si="5"/>
        <v>0</v>
      </c>
      <c r="M363" s="32"/>
      <c r="N363" s="32"/>
      <c r="O363" s="32"/>
      <c r="P363" s="32"/>
      <c r="Q363" s="32"/>
      <c r="R363" s="32"/>
      <c r="S363" s="32"/>
      <c r="T363" s="32"/>
    </row>
    <row r="364" spans="1:20" x14ac:dyDescent="0.25">
      <c r="A364" s="76"/>
      <c r="B364" s="77"/>
      <c r="C364" s="77"/>
      <c r="D364" s="77"/>
      <c r="E364" s="83"/>
      <c r="K364" s="60">
        <f t="shared" si="5"/>
        <v>0</v>
      </c>
      <c r="M364" s="32"/>
      <c r="N364" s="32"/>
      <c r="O364" s="32"/>
      <c r="P364" s="32"/>
      <c r="Q364" s="32"/>
      <c r="R364" s="32"/>
      <c r="S364" s="32"/>
      <c r="T364" s="32"/>
    </row>
    <row r="365" spans="1:20" x14ac:dyDescent="0.25">
      <c r="A365" s="76"/>
      <c r="B365" s="77"/>
      <c r="C365" s="77"/>
      <c r="D365" s="77"/>
      <c r="E365" s="83"/>
      <c r="K365" s="60">
        <f t="shared" si="5"/>
        <v>0</v>
      </c>
      <c r="M365" s="32"/>
      <c r="N365" s="32"/>
      <c r="O365" s="32"/>
      <c r="P365" s="32"/>
      <c r="Q365" s="32"/>
      <c r="R365" s="32"/>
      <c r="S365" s="32"/>
      <c r="T365" s="32"/>
    </row>
    <row r="366" spans="1:20" x14ac:dyDescent="0.25">
      <c r="A366" s="76"/>
      <c r="B366" s="77"/>
      <c r="C366" s="77"/>
      <c r="D366" s="77"/>
      <c r="E366" s="83"/>
      <c r="K366" s="60">
        <f t="shared" si="5"/>
        <v>0</v>
      </c>
      <c r="M366" s="32"/>
      <c r="N366" s="32"/>
      <c r="O366" s="32"/>
      <c r="P366" s="32"/>
      <c r="Q366" s="32"/>
      <c r="R366" s="32"/>
      <c r="S366" s="32"/>
      <c r="T366" s="32"/>
    </row>
    <row r="367" spans="1:20" x14ac:dyDescent="0.25">
      <c r="A367" s="76"/>
      <c r="B367" s="77"/>
      <c r="C367" s="77"/>
      <c r="D367" s="77"/>
      <c r="E367" s="83"/>
      <c r="K367" s="60">
        <f t="shared" si="5"/>
        <v>0</v>
      </c>
      <c r="M367" s="32"/>
      <c r="N367" s="32"/>
      <c r="O367" s="32"/>
      <c r="P367" s="32"/>
      <c r="Q367" s="32"/>
      <c r="R367" s="32"/>
      <c r="S367" s="32"/>
      <c r="T367" s="32"/>
    </row>
    <row r="368" spans="1:20" x14ac:dyDescent="0.25">
      <c r="A368" s="76"/>
      <c r="B368" s="77"/>
      <c r="C368" s="77"/>
      <c r="D368" s="77"/>
      <c r="E368" s="83"/>
      <c r="K368" s="60">
        <f t="shared" si="5"/>
        <v>0</v>
      </c>
      <c r="M368" s="32"/>
      <c r="N368" s="32"/>
      <c r="O368" s="32"/>
      <c r="P368" s="32"/>
      <c r="Q368" s="32"/>
      <c r="R368" s="32"/>
      <c r="S368" s="32"/>
      <c r="T368" s="32"/>
    </row>
    <row r="369" spans="1:20" x14ac:dyDescent="0.25">
      <c r="A369" s="76"/>
      <c r="B369" s="77"/>
      <c r="C369" s="77"/>
      <c r="D369" s="77"/>
      <c r="E369" s="83"/>
      <c r="K369" s="60">
        <f t="shared" si="5"/>
        <v>0</v>
      </c>
      <c r="M369" s="32"/>
      <c r="N369" s="32"/>
      <c r="O369" s="32"/>
      <c r="P369" s="32"/>
      <c r="Q369" s="32"/>
      <c r="R369" s="32"/>
      <c r="S369" s="32"/>
      <c r="T369" s="32"/>
    </row>
    <row r="370" spans="1:20" x14ac:dyDescent="0.25">
      <c r="A370" s="76"/>
      <c r="B370" s="77"/>
      <c r="C370" s="77"/>
      <c r="D370" s="77"/>
      <c r="E370" s="83"/>
      <c r="K370" s="60">
        <f t="shared" si="5"/>
        <v>0</v>
      </c>
      <c r="M370" s="32"/>
      <c r="N370" s="32"/>
      <c r="O370" s="32"/>
      <c r="P370" s="32"/>
      <c r="Q370" s="32"/>
      <c r="R370" s="32"/>
      <c r="S370" s="32"/>
      <c r="T370" s="32"/>
    </row>
    <row r="371" spans="1:20" x14ac:dyDescent="0.25">
      <c r="A371" s="76"/>
      <c r="B371" s="77"/>
      <c r="C371" s="77"/>
      <c r="D371" s="77"/>
      <c r="E371" s="83"/>
      <c r="K371" s="60">
        <f t="shared" si="5"/>
        <v>0</v>
      </c>
      <c r="M371" s="32"/>
      <c r="N371" s="32"/>
      <c r="O371" s="32"/>
      <c r="P371" s="32"/>
      <c r="Q371" s="32"/>
      <c r="R371" s="32"/>
      <c r="S371" s="32"/>
      <c r="T371" s="32"/>
    </row>
    <row r="372" spans="1:20" x14ac:dyDescent="0.25">
      <c r="A372" s="76"/>
      <c r="B372" s="77"/>
      <c r="C372" s="77"/>
      <c r="D372" s="77"/>
      <c r="E372" s="83"/>
      <c r="K372" s="60">
        <f t="shared" si="5"/>
        <v>0</v>
      </c>
      <c r="M372" s="32"/>
      <c r="N372" s="32"/>
      <c r="O372" s="32"/>
      <c r="P372" s="32"/>
      <c r="Q372" s="32"/>
      <c r="R372" s="32"/>
      <c r="S372" s="32"/>
      <c r="T372" s="32"/>
    </row>
    <row r="373" spans="1:20" x14ac:dyDescent="0.25">
      <c r="A373" s="76"/>
      <c r="B373" s="77"/>
      <c r="C373" s="77"/>
      <c r="D373" s="77"/>
      <c r="E373" s="83"/>
      <c r="K373" s="60">
        <f t="shared" si="5"/>
        <v>0</v>
      </c>
      <c r="M373" s="32"/>
      <c r="N373" s="32"/>
      <c r="O373" s="32"/>
      <c r="P373" s="32"/>
      <c r="Q373" s="32"/>
      <c r="R373" s="32"/>
      <c r="S373" s="32"/>
      <c r="T373" s="32"/>
    </row>
    <row r="374" spans="1:20" x14ac:dyDescent="0.25">
      <c r="A374" s="76"/>
      <c r="B374" s="77"/>
      <c r="C374" s="77"/>
      <c r="D374" s="77"/>
      <c r="E374" s="83"/>
      <c r="K374" s="60">
        <f t="shared" si="5"/>
        <v>0</v>
      </c>
      <c r="M374" s="32"/>
      <c r="N374" s="32"/>
      <c r="O374" s="32"/>
      <c r="P374" s="32"/>
      <c r="Q374" s="32"/>
      <c r="R374" s="32"/>
      <c r="S374" s="32"/>
      <c r="T374" s="32"/>
    </row>
    <row r="375" spans="1:20" x14ac:dyDescent="0.25">
      <c r="A375" s="76"/>
      <c r="B375" s="77"/>
      <c r="C375" s="77"/>
      <c r="D375" s="77"/>
      <c r="E375" s="83"/>
      <c r="K375" s="60">
        <f t="shared" si="5"/>
        <v>0</v>
      </c>
      <c r="M375" s="32"/>
      <c r="N375" s="32"/>
      <c r="O375" s="32"/>
      <c r="P375" s="32"/>
      <c r="Q375" s="32"/>
      <c r="R375" s="32"/>
      <c r="S375" s="32"/>
      <c r="T375" s="32"/>
    </row>
    <row r="376" spans="1:20" x14ac:dyDescent="0.25">
      <c r="A376" s="76"/>
      <c r="B376" s="77"/>
      <c r="C376" s="77"/>
      <c r="D376" s="77"/>
      <c r="E376" s="83"/>
      <c r="K376" s="60">
        <f t="shared" si="5"/>
        <v>0</v>
      </c>
      <c r="M376" s="32"/>
      <c r="N376" s="32"/>
      <c r="O376" s="32"/>
      <c r="P376" s="32"/>
      <c r="Q376" s="32"/>
      <c r="R376" s="32"/>
      <c r="S376" s="32"/>
      <c r="T376" s="32"/>
    </row>
    <row r="377" spans="1:20" x14ac:dyDescent="0.25">
      <c r="A377" s="76"/>
      <c r="B377" s="77"/>
      <c r="C377" s="77"/>
      <c r="D377" s="77"/>
      <c r="E377" s="83"/>
      <c r="K377" s="60">
        <f t="shared" si="5"/>
        <v>0</v>
      </c>
      <c r="M377" s="32"/>
      <c r="N377" s="32"/>
      <c r="O377" s="32"/>
      <c r="P377" s="32"/>
      <c r="Q377" s="32"/>
      <c r="R377" s="32"/>
      <c r="S377" s="32"/>
      <c r="T377" s="32"/>
    </row>
    <row r="378" spans="1:20" x14ac:dyDescent="0.25">
      <c r="A378" s="76"/>
      <c r="B378" s="77"/>
      <c r="C378" s="77"/>
      <c r="D378" s="77"/>
      <c r="E378" s="83"/>
      <c r="K378" s="60">
        <f t="shared" si="5"/>
        <v>0</v>
      </c>
      <c r="M378" s="32"/>
      <c r="N378" s="32"/>
      <c r="O378" s="32"/>
      <c r="P378" s="32"/>
      <c r="Q378" s="32"/>
      <c r="R378" s="32"/>
      <c r="S378" s="32"/>
      <c r="T378" s="32"/>
    </row>
    <row r="379" spans="1:20" x14ac:dyDescent="0.25">
      <c r="A379" s="76"/>
      <c r="B379" s="77"/>
      <c r="C379" s="77"/>
      <c r="D379" s="77"/>
      <c r="E379" s="83"/>
      <c r="K379" s="60">
        <f t="shared" si="5"/>
        <v>0</v>
      </c>
      <c r="M379" s="32"/>
      <c r="N379" s="32"/>
      <c r="O379" s="32"/>
      <c r="P379" s="32"/>
      <c r="Q379" s="32"/>
      <c r="R379" s="32"/>
      <c r="S379" s="32"/>
      <c r="T379" s="32"/>
    </row>
    <row r="380" spans="1:20" x14ac:dyDescent="0.25">
      <c r="A380" s="76"/>
      <c r="B380" s="77"/>
      <c r="C380" s="77"/>
      <c r="D380" s="77"/>
      <c r="E380" s="83"/>
      <c r="K380" s="60">
        <f t="shared" si="5"/>
        <v>0</v>
      </c>
      <c r="M380" s="32"/>
      <c r="N380" s="32"/>
      <c r="O380" s="32"/>
      <c r="P380" s="32"/>
      <c r="Q380" s="32"/>
      <c r="R380" s="32"/>
      <c r="S380" s="32"/>
      <c r="T380" s="32"/>
    </row>
    <row r="381" spans="1:20" x14ac:dyDescent="0.25">
      <c r="A381" s="76"/>
      <c r="B381" s="77"/>
      <c r="C381" s="77"/>
      <c r="D381" s="77"/>
      <c r="E381" s="83"/>
      <c r="K381" s="60">
        <f t="shared" si="5"/>
        <v>0</v>
      </c>
      <c r="M381" s="32"/>
      <c r="N381" s="32"/>
      <c r="O381" s="32"/>
      <c r="P381" s="32"/>
      <c r="Q381" s="32"/>
      <c r="R381" s="32"/>
      <c r="S381" s="32"/>
      <c r="T381" s="32"/>
    </row>
    <row r="382" spans="1:20" x14ac:dyDescent="0.25">
      <c r="A382" s="76"/>
      <c r="B382" s="77"/>
      <c r="C382" s="77"/>
      <c r="D382" s="77"/>
      <c r="E382" s="83"/>
      <c r="K382" s="60">
        <f t="shared" si="5"/>
        <v>0</v>
      </c>
      <c r="M382" s="32"/>
      <c r="N382" s="32"/>
      <c r="O382" s="32"/>
      <c r="P382" s="32"/>
      <c r="Q382" s="32"/>
      <c r="R382" s="32"/>
      <c r="S382" s="32"/>
      <c r="T382" s="32"/>
    </row>
    <row r="383" spans="1:20" x14ac:dyDescent="0.25">
      <c r="A383" s="76"/>
      <c r="B383" s="77"/>
      <c r="C383" s="77"/>
      <c r="D383" s="77"/>
      <c r="E383" s="83"/>
      <c r="K383" s="60">
        <f t="shared" si="5"/>
        <v>0</v>
      </c>
      <c r="M383" s="32"/>
      <c r="N383" s="32"/>
      <c r="O383" s="32"/>
      <c r="P383" s="32"/>
      <c r="Q383" s="32"/>
      <c r="R383" s="32"/>
      <c r="S383" s="32"/>
      <c r="T383" s="32"/>
    </row>
    <row r="384" spans="1:20" x14ac:dyDescent="0.25">
      <c r="A384" s="76"/>
      <c r="B384" s="77"/>
      <c r="C384" s="77"/>
      <c r="D384" s="77"/>
      <c r="E384" s="83"/>
      <c r="K384" s="60">
        <f t="shared" si="5"/>
        <v>0</v>
      </c>
      <c r="M384" s="32"/>
      <c r="N384" s="32"/>
      <c r="O384" s="32"/>
      <c r="P384" s="32"/>
      <c r="Q384" s="32"/>
      <c r="R384" s="32"/>
      <c r="S384" s="32"/>
      <c r="T384" s="32"/>
    </row>
    <row r="385" spans="1:20" x14ac:dyDescent="0.25">
      <c r="A385" s="76"/>
      <c r="B385" s="77"/>
      <c r="C385" s="77"/>
      <c r="D385" s="77"/>
      <c r="E385" s="83"/>
      <c r="K385" s="60">
        <f t="shared" si="5"/>
        <v>0</v>
      </c>
      <c r="M385" s="32"/>
      <c r="N385" s="32"/>
      <c r="O385" s="32"/>
      <c r="P385" s="32"/>
      <c r="Q385" s="32"/>
      <c r="R385" s="32"/>
      <c r="S385" s="32"/>
      <c r="T385" s="32"/>
    </row>
    <row r="386" spans="1:20" x14ac:dyDescent="0.25">
      <c r="A386" s="76"/>
      <c r="B386" s="77"/>
      <c r="C386" s="77"/>
      <c r="D386" s="77"/>
      <c r="E386" s="83"/>
      <c r="K386" s="60">
        <f t="shared" si="5"/>
        <v>0</v>
      </c>
      <c r="M386" s="32"/>
      <c r="N386" s="32"/>
      <c r="O386" s="32"/>
      <c r="P386" s="32"/>
      <c r="Q386" s="32"/>
      <c r="R386" s="32"/>
      <c r="S386" s="32"/>
      <c r="T386" s="32"/>
    </row>
    <row r="387" spans="1:20" x14ac:dyDescent="0.25">
      <c r="A387" s="76"/>
      <c r="B387" s="77"/>
      <c r="C387" s="77"/>
      <c r="D387" s="77"/>
      <c r="E387" s="83"/>
      <c r="K387" s="60">
        <f t="shared" ref="K387:K450" si="6">A387</f>
        <v>0</v>
      </c>
      <c r="M387" s="32"/>
      <c r="N387" s="32"/>
      <c r="O387" s="32"/>
      <c r="P387" s="32"/>
      <c r="Q387" s="32"/>
      <c r="R387" s="32"/>
      <c r="S387" s="32"/>
      <c r="T387" s="32"/>
    </row>
    <row r="388" spans="1:20" x14ac:dyDescent="0.25">
      <c r="A388" s="76"/>
      <c r="B388" s="77"/>
      <c r="C388" s="77"/>
      <c r="D388" s="77"/>
      <c r="E388" s="83"/>
      <c r="K388" s="60">
        <f t="shared" si="6"/>
        <v>0</v>
      </c>
      <c r="M388" s="32"/>
      <c r="N388" s="32"/>
      <c r="O388" s="32"/>
      <c r="P388" s="32"/>
      <c r="Q388" s="32"/>
      <c r="R388" s="32"/>
      <c r="S388" s="32"/>
      <c r="T388" s="32"/>
    </row>
    <row r="389" spans="1:20" x14ac:dyDescent="0.25">
      <c r="A389" s="76"/>
      <c r="B389" s="77"/>
      <c r="C389" s="77"/>
      <c r="D389" s="77"/>
      <c r="E389" s="83"/>
      <c r="K389" s="60">
        <f t="shared" si="6"/>
        <v>0</v>
      </c>
      <c r="M389" s="32"/>
      <c r="N389" s="32"/>
      <c r="O389" s="32"/>
      <c r="P389" s="32"/>
      <c r="Q389" s="32"/>
      <c r="R389" s="32"/>
      <c r="S389" s="32"/>
      <c r="T389" s="32"/>
    </row>
    <row r="390" spans="1:20" x14ac:dyDescent="0.25">
      <c r="A390" s="76"/>
      <c r="B390" s="77"/>
      <c r="C390" s="77"/>
      <c r="D390" s="77"/>
      <c r="E390" s="83"/>
      <c r="K390" s="60">
        <f t="shared" si="6"/>
        <v>0</v>
      </c>
      <c r="M390" s="32"/>
      <c r="N390" s="32"/>
      <c r="O390" s="32"/>
      <c r="P390" s="32"/>
      <c r="Q390" s="32"/>
      <c r="R390" s="32"/>
      <c r="S390" s="32"/>
      <c r="T390" s="32"/>
    </row>
    <row r="391" spans="1:20" x14ac:dyDescent="0.25">
      <c r="A391" s="76"/>
      <c r="B391" s="77"/>
      <c r="C391" s="77"/>
      <c r="D391" s="77"/>
      <c r="E391" s="83"/>
      <c r="K391" s="60">
        <f t="shared" si="6"/>
        <v>0</v>
      </c>
      <c r="M391" s="32"/>
      <c r="N391" s="32"/>
      <c r="O391" s="32"/>
      <c r="P391" s="32"/>
      <c r="Q391" s="32"/>
      <c r="R391" s="32"/>
      <c r="S391" s="32"/>
      <c r="T391" s="32"/>
    </row>
    <row r="392" spans="1:20" x14ac:dyDescent="0.25">
      <c r="A392" s="76"/>
      <c r="B392" s="77"/>
      <c r="C392" s="77"/>
      <c r="D392" s="77"/>
      <c r="E392" s="83"/>
      <c r="K392" s="60">
        <f t="shared" si="6"/>
        <v>0</v>
      </c>
      <c r="M392" s="32"/>
      <c r="N392" s="32"/>
      <c r="O392" s="32"/>
      <c r="P392" s="32"/>
      <c r="Q392" s="32"/>
      <c r="R392" s="32"/>
      <c r="S392" s="32"/>
      <c r="T392" s="32"/>
    </row>
    <row r="393" spans="1:20" x14ac:dyDescent="0.25">
      <c r="A393" s="76"/>
      <c r="B393" s="77"/>
      <c r="C393" s="77"/>
      <c r="D393" s="77"/>
      <c r="E393" s="83"/>
      <c r="K393" s="60">
        <f t="shared" si="6"/>
        <v>0</v>
      </c>
      <c r="M393" s="32"/>
      <c r="N393" s="32"/>
      <c r="O393" s="32"/>
      <c r="P393" s="32"/>
      <c r="Q393" s="32"/>
      <c r="R393" s="32"/>
      <c r="S393" s="32"/>
      <c r="T393" s="32"/>
    </row>
    <row r="394" spans="1:20" x14ac:dyDescent="0.25">
      <c r="A394" s="76"/>
      <c r="B394" s="77"/>
      <c r="C394" s="77"/>
      <c r="D394" s="77"/>
      <c r="E394" s="83"/>
      <c r="K394" s="60">
        <f t="shared" si="6"/>
        <v>0</v>
      </c>
      <c r="M394" s="32"/>
      <c r="N394" s="32"/>
      <c r="O394" s="32"/>
      <c r="P394" s="32"/>
      <c r="Q394" s="32"/>
      <c r="R394" s="32"/>
      <c r="S394" s="32"/>
      <c r="T394" s="32"/>
    </row>
    <row r="395" spans="1:20" x14ac:dyDescent="0.25">
      <c r="A395" s="76"/>
      <c r="B395" s="77"/>
      <c r="C395" s="77"/>
      <c r="D395" s="77"/>
      <c r="E395" s="83"/>
      <c r="K395" s="60">
        <f t="shared" si="6"/>
        <v>0</v>
      </c>
      <c r="M395" s="32"/>
      <c r="N395" s="32"/>
      <c r="O395" s="32"/>
      <c r="P395" s="32"/>
      <c r="Q395" s="32"/>
      <c r="R395" s="32"/>
      <c r="S395" s="32"/>
      <c r="T395" s="32"/>
    </row>
    <row r="396" spans="1:20" x14ac:dyDescent="0.25">
      <c r="A396" s="76"/>
      <c r="B396" s="77"/>
      <c r="C396" s="77"/>
      <c r="D396" s="77"/>
      <c r="E396" s="83"/>
      <c r="K396" s="60">
        <f t="shared" si="6"/>
        <v>0</v>
      </c>
      <c r="M396" s="32"/>
      <c r="N396" s="32"/>
      <c r="O396" s="32"/>
      <c r="P396" s="32"/>
      <c r="Q396" s="32"/>
      <c r="R396" s="32"/>
      <c r="S396" s="32"/>
      <c r="T396" s="32"/>
    </row>
    <row r="397" spans="1:20" x14ac:dyDescent="0.25">
      <c r="A397" s="76"/>
      <c r="B397" s="77"/>
      <c r="C397" s="77"/>
      <c r="D397" s="77"/>
      <c r="E397" s="83"/>
      <c r="K397" s="60">
        <f t="shared" si="6"/>
        <v>0</v>
      </c>
      <c r="M397" s="32"/>
      <c r="N397" s="32"/>
      <c r="O397" s="32"/>
      <c r="P397" s="32"/>
      <c r="Q397" s="32"/>
      <c r="R397" s="32"/>
      <c r="S397" s="32"/>
      <c r="T397" s="32"/>
    </row>
    <row r="398" spans="1:20" x14ac:dyDescent="0.25">
      <c r="A398" s="76"/>
      <c r="B398" s="77"/>
      <c r="C398" s="77"/>
      <c r="D398" s="77"/>
      <c r="E398" s="83"/>
      <c r="K398" s="60">
        <f t="shared" si="6"/>
        <v>0</v>
      </c>
      <c r="M398" s="32"/>
      <c r="N398" s="32"/>
      <c r="O398" s="32"/>
      <c r="P398" s="32"/>
      <c r="Q398" s="32"/>
      <c r="R398" s="32"/>
      <c r="S398" s="32"/>
      <c r="T398" s="32"/>
    </row>
    <row r="399" spans="1:20" x14ac:dyDescent="0.25">
      <c r="A399" s="76"/>
      <c r="B399" s="77"/>
      <c r="C399" s="77"/>
      <c r="D399" s="77"/>
      <c r="E399" s="83"/>
      <c r="K399" s="60">
        <f t="shared" si="6"/>
        <v>0</v>
      </c>
      <c r="M399" s="32"/>
      <c r="N399" s="32"/>
      <c r="O399" s="32"/>
      <c r="P399" s="32"/>
      <c r="Q399" s="32"/>
      <c r="R399" s="32"/>
      <c r="S399" s="32"/>
      <c r="T399" s="32"/>
    </row>
    <row r="400" spans="1:20" x14ac:dyDescent="0.25">
      <c r="A400" s="76"/>
      <c r="B400" s="77"/>
      <c r="C400" s="77"/>
      <c r="D400" s="77"/>
      <c r="E400" s="83"/>
      <c r="K400" s="60">
        <f t="shared" si="6"/>
        <v>0</v>
      </c>
      <c r="M400" s="32"/>
      <c r="N400" s="32"/>
      <c r="O400" s="32"/>
      <c r="P400" s="32"/>
      <c r="Q400" s="32"/>
      <c r="R400" s="32"/>
      <c r="S400" s="32"/>
      <c r="T400" s="32"/>
    </row>
    <row r="401" spans="1:20" x14ac:dyDescent="0.25">
      <c r="A401" s="76"/>
      <c r="B401" s="77"/>
      <c r="C401" s="77"/>
      <c r="D401" s="77"/>
      <c r="E401" s="83"/>
      <c r="K401" s="60">
        <f t="shared" si="6"/>
        <v>0</v>
      </c>
      <c r="M401" s="32"/>
      <c r="N401" s="32"/>
      <c r="O401" s="32"/>
      <c r="P401" s="32"/>
      <c r="Q401" s="32"/>
      <c r="R401" s="32"/>
      <c r="S401" s="32"/>
      <c r="T401" s="32"/>
    </row>
    <row r="402" spans="1:20" x14ac:dyDescent="0.25">
      <c r="A402" s="76"/>
      <c r="B402" s="77"/>
      <c r="C402" s="77"/>
      <c r="D402" s="77"/>
      <c r="E402" s="83"/>
      <c r="K402" s="60">
        <f t="shared" si="6"/>
        <v>0</v>
      </c>
      <c r="M402" s="32"/>
      <c r="N402" s="32"/>
      <c r="O402" s="32"/>
      <c r="P402" s="32"/>
      <c r="Q402" s="32"/>
      <c r="R402" s="32"/>
      <c r="S402" s="32"/>
      <c r="T402" s="32"/>
    </row>
    <row r="403" spans="1:20" x14ac:dyDescent="0.25">
      <c r="A403" s="76"/>
      <c r="B403" s="77"/>
      <c r="C403" s="77"/>
      <c r="D403" s="77"/>
      <c r="E403" s="83"/>
      <c r="K403" s="60">
        <f t="shared" si="6"/>
        <v>0</v>
      </c>
      <c r="M403" s="32"/>
      <c r="N403" s="32"/>
      <c r="O403" s="32"/>
      <c r="P403" s="32"/>
      <c r="Q403" s="32"/>
      <c r="R403" s="32"/>
      <c r="S403" s="32"/>
      <c r="T403" s="32"/>
    </row>
    <row r="404" spans="1:20" x14ac:dyDescent="0.25">
      <c r="A404" s="76"/>
      <c r="B404" s="77"/>
      <c r="C404" s="77"/>
      <c r="D404" s="77"/>
      <c r="E404" s="83"/>
      <c r="K404" s="60">
        <f t="shared" si="6"/>
        <v>0</v>
      </c>
      <c r="M404" s="32"/>
      <c r="N404" s="32"/>
      <c r="O404" s="32"/>
      <c r="P404" s="32"/>
      <c r="Q404" s="32"/>
      <c r="R404" s="32"/>
      <c r="S404" s="32"/>
      <c r="T404" s="32"/>
    </row>
    <row r="405" spans="1:20" x14ac:dyDescent="0.25">
      <c r="A405" s="76"/>
      <c r="B405" s="77"/>
      <c r="C405" s="77"/>
      <c r="D405" s="77"/>
      <c r="E405" s="83"/>
      <c r="K405" s="60">
        <f t="shared" si="6"/>
        <v>0</v>
      </c>
      <c r="M405" s="32"/>
      <c r="N405" s="32"/>
      <c r="O405" s="32"/>
      <c r="P405" s="32"/>
      <c r="Q405" s="32"/>
      <c r="R405" s="32"/>
      <c r="S405" s="32"/>
      <c r="T405" s="32"/>
    </row>
    <row r="406" spans="1:20" x14ac:dyDescent="0.25">
      <c r="A406" s="76"/>
      <c r="B406" s="77"/>
      <c r="C406" s="77"/>
      <c r="D406" s="77"/>
      <c r="E406" s="83"/>
      <c r="K406" s="60">
        <f t="shared" si="6"/>
        <v>0</v>
      </c>
      <c r="M406" s="32"/>
      <c r="N406" s="32"/>
      <c r="O406" s="32"/>
      <c r="P406" s="32"/>
      <c r="Q406" s="32"/>
      <c r="R406" s="32"/>
      <c r="S406" s="32"/>
      <c r="T406" s="32"/>
    </row>
    <row r="407" spans="1:20" x14ac:dyDescent="0.25">
      <c r="A407" s="76"/>
      <c r="B407" s="77"/>
      <c r="C407" s="77"/>
      <c r="D407" s="77"/>
      <c r="E407" s="83"/>
      <c r="K407" s="60">
        <f t="shared" si="6"/>
        <v>0</v>
      </c>
      <c r="M407" s="32"/>
      <c r="N407" s="32"/>
      <c r="O407" s="32"/>
      <c r="P407" s="32"/>
      <c r="Q407" s="32"/>
      <c r="R407" s="32"/>
      <c r="S407" s="32"/>
      <c r="T407" s="32"/>
    </row>
    <row r="408" spans="1:20" x14ac:dyDescent="0.25">
      <c r="A408" s="76"/>
      <c r="B408" s="77"/>
      <c r="C408" s="77"/>
      <c r="D408" s="77"/>
      <c r="E408" s="83"/>
      <c r="K408" s="60">
        <f t="shared" si="6"/>
        <v>0</v>
      </c>
      <c r="M408" s="32"/>
      <c r="N408" s="32"/>
      <c r="O408" s="32"/>
      <c r="P408" s="32"/>
      <c r="Q408" s="32"/>
      <c r="R408" s="32"/>
      <c r="S408" s="32"/>
      <c r="T408" s="32"/>
    </row>
    <row r="409" spans="1:20" x14ac:dyDescent="0.25">
      <c r="A409" s="76"/>
      <c r="B409" s="77"/>
      <c r="C409" s="77"/>
      <c r="D409" s="77"/>
      <c r="E409" s="83"/>
      <c r="K409" s="60">
        <f t="shared" si="6"/>
        <v>0</v>
      </c>
      <c r="M409" s="32"/>
      <c r="N409" s="32"/>
      <c r="O409" s="32"/>
      <c r="P409" s="32"/>
      <c r="Q409" s="32"/>
      <c r="R409" s="32"/>
      <c r="S409" s="32"/>
      <c r="T409" s="32"/>
    </row>
    <row r="410" spans="1:20" x14ac:dyDescent="0.25">
      <c r="A410" s="76"/>
      <c r="B410" s="77"/>
      <c r="C410" s="77"/>
      <c r="D410" s="77"/>
      <c r="E410" s="83"/>
      <c r="K410" s="60">
        <f t="shared" si="6"/>
        <v>0</v>
      </c>
      <c r="M410" s="32"/>
      <c r="N410" s="32"/>
      <c r="O410" s="32"/>
      <c r="P410" s="32"/>
      <c r="Q410" s="32"/>
      <c r="R410" s="32"/>
      <c r="S410" s="32"/>
      <c r="T410" s="32"/>
    </row>
    <row r="411" spans="1:20" x14ac:dyDescent="0.25">
      <c r="A411" s="76"/>
      <c r="B411" s="77"/>
      <c r="C411" s="77"/>
      <c r="D411" s="77"/>
      <c r="E411" s="83"/>
      <c r="K411" s="60">
        <f t="shared" si="6"/>
        <v>0</v>
      </c>
      <c r="M411" s="32"/>
      <c r="N411" s="32"/>
      <c r="O411" s="32"/>
      <c r="P411" s="32"/>
      <c r="Q411" s="32"/>
      <c r="R411" s="32"/>
      <c r="S411" s="32"/>
      <c r="T411" s="32"/>
    </row>
    <row r="412" spans="1:20" x14ac:dyDescent="0.25">
      <c r="A412" s="76"/>
      <c r="B412" s="77"/>
      <c r="C412" s="77"/>
      <c r="D412" s="77"/>
      <c r="E412" s="83"/>
      <c r="K412" s="60">
        <f t="shared" si="6"/>
        <v>0</v>
      </c>
      <c r="M412" s="32"/>
      <c r="N412" s="32"/>
      <c r="O412" s="32"/>
      <c r="P412" s="32"/>
      <c r="Q412" s="32"/>
      <c r="R412" s="32"/>
      <c r="S412" s="32"/>
      <c r="T412" s="32"/>
    </row>
    <row r="413" spans="1:20" x14ac:dyDescent="0.25">
      <c r="A413" s="76"/>
      <c r="B413" s="77"/>
      <c r="C413" s="77"/>
      <c r="D413" s="77"/>
      <c r="E413" s="83"/>
      <c r="K413" s="60">
        <f t="shared" si="6"/>
        <v>0</v>
      </c>
      <c r="M413" s="32"/>
      <c r="N413" s="32"/>
      <c r="O413" s="32"/>
      <c r="P413" s="32"/>
      <c r="Q413" s="32"/>
      <c r="R413" s="32"/>
      <c r="S413" s="32"/>
      <c r="T413" s="32"/>
    </row>
    <row r="414" spans="1:20" x14ac:dyDescent="0.25">
      <c r="A414" s="76"/>
      <c r="B414" s="77"/>
      <c r="C414" s="77"/>
      <c r="D414" s="77"/>
      <c r="E414" s="83"/>
      <c r="K414" s="60">
        <f t="shared" si="6"/>
        <v>0</v>
      </c>
      <c r="M414" s="32"/>
      <c r="N414" s="32"/>
      <c r="O414" s="32"/>
      <c r="P414" s="32"/>
      <c r="Q414" s="32"/>
      <c r="R414" s="32"/>
      <c r="S414" s="32"/>
      <c r="T414" s="32"/>
    </row>
    <row r="415" spans="1:20" x14ac:dyDescent="0.25">
      <c r="A415" s="76"/>
      <c r="B415" s="77"/>
      <c r="C415" s="77"/>
      <c r="D415" s="77"/>
      <c r="E415" s="83"/>
      <c r="K415" s="60">
        <f t="shared" si="6"/>
        <v>0</v>
      </c>
      <c r="M415" s="32"/>
      <c r="N415" s="32"/>
      <c r="O415" s="32"/>
      <c r="P415" s="32"/>
      <c r="Q415" s="32"/>
      <c r="R415" s="32"/>
      <c r="S415" s="32"/>
      <c r="T415" s="32"/>
    </row>
    <row r="416" spans="1:20" x14ac:dyDescent="0.25">
      <c r="A416" s="76"/>
      <c r="B416" s="77"/>
      <c r="C416" s="77"/>
      <c r="D416" s="77"/>
      <c r="E416" s="83"/>
      <c r="K416" s="60">
        <f t="shared" si="6"/>
        <v>0</v>
      </c>
      <c r="M416" s="32"/>
      <c r="N416" s="32"/>
      <c r="O416" s="32"/>
      <c r="P416" s="32"/>
      <c r="Q416" s="32"/>
      <c r="R416" s="32"/>
      <c r="S416" s="32"/>
      <c r="T416" s="32"/>
    </row>
    <row r="417" spans="1:20" x14ac:dyDescent="0.25">
      <c r="A417" s="76"/>
      <c r="B417" s="77"/>
      <c r="C417" s="77"/>
      <c r="D417" s="77"/>
      <c r="E417" s="83"/>
      <c r="K417" s="60">
        <f t="shared" si="6"/>
        <v>0</v>
      </c>
      <c r="M417" s="32"/>
      <c r="N417" s="32"/>
      <c r="O417" s="32"/>
      <c r="P417" s="32"/>
      <c r="Q417" s="32"/>
      <c r="R417" s="32"/>
      <c r="S417" s="32"/>
      <c r="T417" s="32"/>
    </row>
    <row r="418" spans="1:20" x14ac:dyDescent="0.25">
      <c r="A418" s="76"/>
      <c r="B418" s="77"/>
      <c r="C418" s="77"/>
      <c r="D418" s="77"/>
      <c r="E418" s="83"/>
      <c r="K418" s="60">
        <f t="shared" si="6"/>
        <v>0</v>
      </c>
      <c r="M418" s="32"/>
      <c r="N418" s="32"/>
      <c r="O418" s="32"/>
      <c r="P418" s="32"/>
      <c r="Q418" s="32"/>
      <c r="R418" s="32"/>
      <c r="S418" s="32"/>
      <c r="T418" s="32"/>
    </row>
    <row r="419" spans="1:20" x14ac:dyDescent="0.25">
      <c r="A419" s="76"/>
      <c r="B419" s="77"/>
      <c r="C419" s="77"/>
      <c r="D419" s="77"/>
      <c r="E419" s="83"/>
      <c r="K419" s="60">
        <f t="shared" si="6"/>
        <v>0</v>
      </c>
      <c r="M419" s="32"/>
      <c r="N419" s="32"/>
      <c r="O419" s="32"/>
      <c r="P419" s="32"/>
      <c r="Q419" s="32"/>
      <c r="R419" s="32"/>
      <c r="S419" s="32"/>
      <c r="T419" s="32"/>
    </row>
    <row r="420" spans="1:20" x14ac:dyDescent="0.25">
      <c r="A420" s="76"/>
      <c r="B420" s="77"/>
      <c r="C420" s="77"/>
      <c r="D420" s="77"/>
      <c r="E420" s="83"/>
      <c r="K420" s="60">
        <f t="shared" si="6"/>
        <v>0</v>
      </c>
      <c r="M420" s="32"/>
      <c r="N420" s="32"/>
      <c r="O420" s="32"/>
      <c r="P420" s="32"/>
      <c r="Q420" s="32"/>
      <c r="R420" s="32"/>
      <c r="S420" s="32"/>
      <c r="T420" s="32"/>
    </row>
    <row r="421" spans="1:20" x14ac:dyDescent="0.25">
      <c r="A421" s="76"/>
      <c r="B421" s="77"/>
      <c r="C421" s="77"/>
      <c r="D421" s="77"/>
      <c r="E421" s="83"/>
      <c r="K421" s="60">
        <f t="shared" si="6"/>
        <v>0</v>
      </c>
      <c r="M421" s="32"/>
      <c r="N421" s="32"/>
      <c r="O421" s="32"/>
      <c r="P421" s="32"/>
      <c r="Q421" s="32"/>
      <c r="R421" s="32"/>
      <c r="S421" s="32"/>
      <c r="T421" s="32"/>
    </row>
    <row r="422" spans="1:20" x14ac:dyDescent="0.25">
      <c r="A422" s="76"/>
      <c r="B422" s="77"/>
      <c r="C422" s="77"/>
      <c r="D422" s="77"/>
      <c r="E422" s="83"/>
      <c r="K422" s="60">
        <f t="shared" si="6"/>
        <v>0</v>
      </c>
      <c r="M422" s="32"/>
      <c r="N422" s="32"/>
      <c r="O422" s="32"/>
      <c r="P422" s="32"/>
      <c r="Q422" s="32"/>
      <c r="R422" s="32"/>
      <c r="S422" s="32"/>
      <c r="T422" s="32"/>
    </row>
    <row r="423" spans="1:20" x14ac:dyDescent="0.25">
      <c r="A423" s="76"/>
      <c r="B423" s="77"/>
      <c r="C423" s="77"/>
      <c r="D423" s="77"/>
      <c r="E423" s="83"/>
      <c r="K423" s="60">
        <f t="shared" si="6"/>
        <v>0</v>
      </c>
      <c r="M423" s="32"/>
      <c r="N423" s="32"/>
      <c r="O423" s="32"/>
      <c r="P423" s="32"/>
      <c r="Q423" s="32"/>
      <c r="R423" s="32"/>
      <c r="S423" s="32"/>
      <c r="T423" s="32"/>
    </row>
    <row r="424" spans="1:20" x14ac:dyDescent="0.25">
      <c r="A424" s="76"/>
      <c r="B424" s="77"/>
      <c r="C424" s="77"/>
      <c r="D424" s="77"/>
      <c r="E424" s="83"/>
      <c r="K424" s="60">
        <f t="shared" si="6"/>
        <v>0</v>
      </c>
      <c r="M424" s="32"/>
      <c r="N424" s="32"/>
      <c r="O424" s="32"/>
      <c r="P424" s="32"/>
      <c r="Q424" s="32"/>
      <c r="R424" s="32"/>
      <c r="S424" s="32"/>
      <c r="T424" s="32"/>
    </row>
    <row r="425" spans="1:20" x14ac:dyDescent="0.25">
      <c r="A425" s="76"/>
      <c r="B425" s="77"/>
      <c r="C425" s="77"/>
      <c r="D425" s="77"/>
      <c r="E425" s="83"/>
      <c r="K425" s="60">
        <f t="shared" si="6"/>
        <v>0</v>
      </c>
      <c r="M425" s="32"/>
      <c r="N425" s="32"/>
      <c r="O425" s="32"/>
      <c r="P425" s="32"/>
      <c r="Q425" s="32"/>
      <c r="R425" s="32"/>
      <c r="S425" s="32"/>
      <c r="T425" s="32"/>
    </row>
    <row r="426" spans="1:20" x14ac:dyDescent="0.25">
      <c r="A426" s="76"/>
      <c r="B426" s="77"/>
      <c r="C426" s="77"/>
      <c r="D426" s="77"/>
      <c r="E426" s="83"/>
      <c r="K426" s="60">
        <f t="shared" si="6"/>
        <v>0</v>
      </c>
      <c r="M426" s="32"/>
      <c r="N426" s="32"/>
      <c r="O426" s="32"/>
      <c r="P426" s="32"/>
      <c r="Q426" s="32"/>
      <c r="R426" s="32"/>
      <c r="S426" s="32"/>
      <c r="T426" s="32"/>
    </row>
    <row r="427" spans="1:20" x14ac:dyDescent="0.25">
      <c r="A427" s="76"/>
      <c r="B427" s="77"/>
      <c r="C427" s="77"/>
      <c r="D427" s="77"/>
      <c r="E427" s="83"/>
      <c r="K427" s="60">
        <f t="shared" si="6"/>
        <v>0</v>
      </c>
      <c r="M427" s="32"/>
      <c r="N427" s="32"/>
      <c r="O427" s="32"/>
      <c r="P427" s="32"/>
      <c r="Q427" s="32"/>
      <c r="R427" s="32"/>
      <c r="S427" s="32"/>
      <c r="T427" s="32"/>
    </row>
    <row r="428" spans="1:20" x14ac:dyDescent="0.25">
      <c r="A428" s="76"/>
      <c r="B428" s="77"/>
      <c r="C428" s="77"/>
      <c r="D428" s="77"/>
      <c r="E428" s="83"/>
      <c r="K428" s="60">
        <f t="shared" si="6"/>
        <v>0</v>
      </c>
      <c r="M428" s="32"/>
      <c r="N428" s="32"/>
      <c r="O428" s="32"/>
      <c r="P428" s="32"/>
      <c r="Q428" s="32"/>
      <c r="R428" s="32"/>
      <c r="S428" s="32"/>
      <c r="T428" s="32"/>
    </row>
    <row r="429" spans="1:20" x14ac:dyDescent="0.25">
      <c r="A429" s="76"/>
      <c r="B429" s="77"/>
      <c r="C429" s="77"/>
      <c r="D429" s="77"/>
      <c r="E429" s="83"/>
      <c r="K429" s="60">
        <f t="shared" si="6"/>
        <v>0</v>
      </c>
      <c r="M429" s="32"/>
      <c r="N429" s="32"/>
      <c r="O429" s="32"/>
      <c r="P429" s="32"/>
      <c r="Q429" s="32"/>
      <c r="R429" s="32"/>
      <c r="S429" s="32"/>
      <c r="T429" s="32"/>
    </row>
    <row r="430" spans="1:20" x14ac:dyDescent="0.25">
      <c r="A430" s="76"/>
      <c r="B430" s="77"/>
      <c r="C430" s="77"/>
      <c r="D430" s="77"/>
      <c r="E430" s="83"/>
      <c r="K430" s="60">
        <f t="shared" si="6"/>
        <v>0</v>
      </c>
      <c r="M430" s="32"/>
      <c r="N430" s="32"/>
      <c r="O430" s="32"/>
      <c r="P430" s="32"/>
      <c r="Q430" s="32"/>
      <c r="R430" s="32"/>
      <c r="S430" s="32"/>
      <c r="T430" s="32"/>
    </row>
    <row r="431" spans="1:20" x14ac:dyDescent="0.25">
      <c r="A431" s="76"/>
      <c r="B431" s="77"/>
      <c r="C431" s="77"/>
      <c r="D431" s="77"/>
      <c r="E431" s="83"/>
      <c r="K431" s="60">
        <f t="shared" si="6"/>
        <v>0</v>
      </c>
      <c r="M431" s="32"/>
      <c r="N431" s="32"/>
      <c r="O431" s="32"/>
      <c r="P431" s="32"/>
      <c r="Q431" s="32"/>
      <c r="R431" s="32"/>
      <c r="S431" s="32"/>
      <c r="T431" s="32"/>
    </row>
    <row r="432" spans="1:20" x14ac:dyDescent="0.25">
      <c r="A432" s="76"/>
      <c r="B432" s="77"/>
      <c r="C432" s="77"/>
      <c r="D432" s="77"/>
      <c r="E432" s="83"/>
      <c r="K432" s="60">
        <f t="shared" si="6"/>
        <v>0</v>
      </c>
      <c r="M432" s="32"/>
      <c r="N432" s="32"/>
      <c r="O432" s="32"/>
      <c r="P432" s="32"/>
      <c r="Q432" s="32"/>
      <c r="R432" s="32"/>
      <c r="S432" s="32"/>
      <c r="T432" s="32"/>
    </row>
    <row r="433" spans="1:20" x14ac:dyDescent="0.25">
      <c r="A433" s="76"/>
      <c r="B433" s="77"/>
      <c r="C433" s="77"/>
      <c r="D433" s="77"/>
      <c r="E433" s="83"/>
      <c r="K433" s="60">
        <f t="shared" si="6"/>
        <v>0</v>
      </c>
      <c r="M433" s="32"/>
      <c r="N433" s="32"/>
      <c r="O433" s="32"/>
      <c r="P433" s="32"/>
      <c r="Q433" s="32"/>
      <c r="R433" s="32"/>
      <c r="S433" s="32"/>
      <c r="T433" s="32"/>
    </row>
    <row r="434" spans="1:20" x14ac:dyDescent="0.25">
      <c r="A434" s="76"/>
      <c r="B434" s="77"/>
      <c r="C434" s="77"/>
      <c r="D434" s="77"/>
      <c r="E434" s="83"/>
      <c r="K434" s="60">
        <f t="shared" si="6"/>
        <v>0</v>
      </c>
      <c r="M434" s="32"/>
      <c r="N434" s="32"/>
      <c r="O434" s="32"/>
      <c r="P434" s="32"/>
      <c r="Q434" s="32"/>
      <c r="R434" s="32"/>
      <c r="S434" s="32"/>
      <c r="T434" s="32"/>
    </row>
    <row r="435" spans="1:20" x14ac:dyDescent="0.25">
      <c r="A435" s="76"/>
      <c r="B435" s="77"/>
      <c r="C435" s="77"/>
      <c r="D435" s="77"/>
      <c r="E435" s="83"/>
      <c r="K435" s="60">
        <f t="shared" si="6"/>
        <v>0</v>
      </c>
      <c r="M435" s="32"/>
      <c r="N435" s="32"/>
      <c r="O435" s="32"/>
      <c r="P435" s="32"/>
      <c r="Q435" s="32"/>
      <c r="R435" s="32"/>
      <c r="S435" s="32"/>
      <c r="T435" s="32"/>
    </row>
    <row r="436" spans="1:20" x14ac:dyDescent="0.25">
      <c r="A436" s="76"/>
      <c r="B436" s="77"/>
      <c r="C436" s="77"/>
      <c r="D436" s="77"/>
      <c r="E436" s="83"/>
      <c r="K436" s="60">
        <f t="shared" si="6"/>
        <v>0</v>
      </c>
      <c r="M436" s="32"/>
      <c r="N436" s="32"/>
      <c r="O436" s="32"/>
      <c r="P436" s="32"/>
      <c r="Q436" s="32"/>
      <c r="R436" s="32"/>
      <c r="S436" s="32"/>
      <c r="T436" s="32"/>
    </row>
    <row r="437" spans="1:20" x14ac:dyDescent="0.25">
      <c r="A437" s="76"/>
      <c r="B437" s="77"/>
      <c r="C437" s="77"/>
      <c r="D437" s="77"/>
      <c r="E437" s="83"/>
      <c r="K437" s="60">
        <f t="shared" si="6"/>
        <v>0</v>
      </c>
      <c r="M437" s="32"/>
      <c r="N437" s="32"/>
      <c r="O437" s="32"/>
      <c r="P437" s="32"/>
      <c r="Q437" s="32"/>
      <c r="R437" s="32"/>
      <c r="S437" s="32"/>
      <c r="T437" s="32"/>
    </row>
    <row r="438" spans="1:20" x14ac:dyDescent="0.25">
      <c r="A438" s="76"/>
      <c r="B438" s="77"/>
      <c r="C438" s="77"/>
      <c r="D438" s="77"/>
      <c r="E438" s="83"/>
      <c r="K438" s="60">
        <f t="shared" si="6"/>
        <v>0</v>
      </c>
      <c r="M438" s="32"/>
      <c r="N438" s="32"/>
      <c r="O438" s="32"/>
      <c r="P438" s="32"/>
      <c r="Q438" s="32"/>
      <c r="R438" s="32"/>
      <c r="S438" s="32"/>
      <c r="T438" s="32"/>
    </row>
    <row r="439" spans="1:20" x14ac:dyDescent="0.25">
      <c r="A439" s="76"/>
      <c r="B439" s="77"/>
      <c r="C439" s="77"/>
      <c r="D439" s="77"/>
      <c r="E439" s="83"/>
      <c r="K439" s="60">
        <f t="shared" si="6"/>
        <v>0</v>
      </c>
      <c r="M439" s="32"/>
      <c r="N439" s="32"/>
      <c r="O439" s="32"/>
      <c r="P439" s="32"/>
      <c r="Q439" s="32"/>
      <c r="R439" s="32"/>
      <c r="S439" s="32"/>
      <c r="T439" s="32"/>
    </row>
    <row r="440" spans="1:20" x14ac:dyDescent="0.25">
      <c r="A440" s="76"/>
      <c r="B440" s="77"/>
      <c r="C440" s="77"/>
      <c r="D440" s="77"/>
      <c r="E440" s="83"/>
      <c r="K440" s="60">
        <f t="shared" si="6"/>
        <v>0</v>
      </c>
      <c r="M440" s="32"/>
      <c r="N440" s="32"/>
      <c r="O440" s="32"/>
      <c r="P440" s="32"/>
      <c r="Q440" s="32"/>
      <c r="R440" s="32"/>
      <c r="S440" s="32"/>
      <c r="T440" s="32"/>
    </row>
    <row r="441" spans="1:20" x14ac:dyDescent="0.25">
      <c r="A441" s="76"/>
      <c r="B441" s="77"/>
      <c r="C441" s="77"/>
      <c r="D441" s="77"/>
      <c r="E441" s="83"/>
      <c r="K441" s="60">
        <f t="shared" si="6"/>
        <v>0</v>
      </c>
      <c r="M441" s="32"/>
      <c r="N441" s="32"/>
      <c r="O441" s="32"/>
      <c r="P441" s="32"/>
      <c r="Q441" s="32"/>
      <c r="R441" s="32"/>
      <c r="S441" s="32"/>
      <c r="T441" s="32"/>
    </row>
    <row r="442" spans="1:20" x14ac:dyDescent="0.25">
      <c r="A442" s="76"/>
      <c r="B442" s="77"/>
      <c r="C442" s="77"/>
      <c r="D442" s="77"/>
      <c r="E442" s="83"/>
      <c r="K442" s="60">
        <f t="shared" si="6"/>
        <v>0</v>
      </c>
      <c r="M442" s="32"/>
      <c r="N442" s="32"/>
      <c r="O442" s="32"/>
      <c r="P442" s="32"/>
      <c r="Q442" s="32"/>
      <c r="R442" s="32"/>
      <c r="S442" s="32"/>
      <c r="T442" s="32"/>
    </row>
    <row r="443" spans="1:20" x14ac:dyDescent="0.25">
      <c r="A443" s="76"/>
      <c r="B443" s="77"/>
      <c r="C443" s="77"/>
      <c r="D443" s="77"/>
      <c r="E443" s="83"/>
      <c r="K443" s="60">
        <f t="shared" si="6"/>
        <v>0</v>
      </c>
      <c r="M443" s="32"/>
      <c r="N443" s="32"/>
      <c r="O443" s="32"/>
      <c r="P443" s="32"/>
      <c r="Q443" s="32"/>
      <c r="R443" s="32"/>
      <c r="S443" s="32"/>
      <c r="T443" s="32"/>
    </row>
    <row r="444" spans="1:20" x14ac:dyDescent="0.25">
      <c r="A444" s="76"/>
      <c r="B444" s="77"/>
      <c r="C444" s="77"/>
      <c r="D444" s="77"/>
      <c r="E444" s="83"/>
      <c r="K444" s="60">
        <f t="shared" si="6"/>
        <v>0</v>
      </c>
      <c r="M444" s="32"/>
      <c r="N444" s="32"/>
      <c r="O444" s="32"/>
      <c r="P444" s="32"/>
      <c r="Q444" s="32"/>
      <c r="R444" s="32"/>
      <c r="S444" s="32"/>
      <c r="T444" s="32"/>
    </row>
    <row r="445" spans="1:20" x14ac:dyDescent="0.25">
      <c r="A445" s="76"/>
      <c r="B445" s="77"/>
      <c r="C445" s="77"/>
      <c r="D445" s="77"/>
      <c r="E445" s="83"/>
      <c r="K445" s="60">
        <f t="shared" si="6"/>
        <v>0</v>
      </c>
      <c r="M445" s="32"/>
      <c r="N445" s="32"/>
      <c r="O445" s="32"/>
      <c r="P445" s="32"/>
      <c r="Q445" s="32"/>
      <c r="R445" s="32"/>
      <c r="S445" s="32"/>
      <c r="T445" s="32"/>
    </row>
    <row r="446" spans="1:20" x14ac:dyDescent="0.25">
      <c r="A446" s="76"/>
      <c r="B446" s="77"/>
      <c r="C446" s="77"/>
      <c r="D446" s="77"/>
      <c r="E446" s="83"/>
      <c r="K446" s="60">
        <f t="shared" si="6"/>
        <v>0</v>
      </c>
      <c r="M446" s="32"/>
      <c r="N446" s="32"/>
      <c r="O446" s="32"/>
      <c r="P446" s="32"/>
      <c r="Q446" s="32"/>
      <c r="R446" s="32"/>
      <c r="S446" s="32"/>
      <c r="T446" s="32"/>
    </row>
    <row r="447" spans="1:20" x14ac:dyDescent="0.25">
      <c r="A447" s="76"/>
      <c r="B447" s="77"/>
      <c r="C447" s="77"/>
      <c r="D447" s="77"/>
      <c r="E447" s="83"/>
      <c r="K447" s="60">
        <f t="shared" si="6"/>
        <v>0</v>
      </c>
      <c r="M447" s="32"/>
      <c r="N447" s="32"/>
      <c r="O447" s="32"/>
      <c r="P447" s="32"/>
      <c r="Q447" s="32"/>
      <c r="R447" s="32"/>
      <c r="S447" s="32"/>
      <c r="T447" s="32"/>
    </row>
    <row r="448" spans="1:20" x14ac:dyDescent="0.25">
      <c r="A448" s="76"/>
      <c r="B448" s="77"/>
      <c r="C448" s="77"/>
      <c r="D448" s="77"/>
      <c r="E448" s="83"/>
      <c r="K448" s="60">
        <f t="shared" si="6"/>
        <v>0</v>
      </c>
      <c r="M448" s="32"/>
      <c r="N448" s="32"/>
      <c r="O448" s="32"/>
      <c r="P448" s="32"/>
      <c r="Q448" s="32"/>
      <c r="R448" s="32"/>
      <c r="S448" s="32"/>
      <c r="T448" s="32"/>
    </row>
    <row r="449" spans="1:20" x14ac:dyDescent="0.25">
      <c r="A449" s="76"/>
      <c r="B449" s="77"/>
      <c r="C449" s="77"/>
      <c r="D449" s="77"/>
      <c r="E449" s="83"/>
      <c r="K449" s="60">
        <f t="shared" si="6"/>
        <v>0</v>
      </c>
      <c r="M449" s="32"/>
      <c r="N449" s="32"/>
      <c r="O449" s="32"/>
      <c r="P449" s="32"/>
      <c r="Q449" s="32"/>
      <c r="R449" s="32"/>
      <c r="S449" s="32"/>
      <c r="T449" s="32"/>
    </row>
    <row r="450" spans="1:20" x14ac:dyDescent="0.25">
      <c r="A450" s="76"/>
      <c r="B450" s="77"/>
      <c r="C450" s="77"/>
      <c r="D450" s="77"/>
      <c r="E450" s="83"/>
      <c r="K450" s="60">
        <f t="shared" si="6"/>
        <v>0</v>
      </c>
      <c r="M450" s="32"/>
      <c r="N450" s="32"/>
      <c r="O450" s="32"/>
      <c r="P450" s="32"/>
      <c r="Q450" s="32"/>
      <c r="R450" s="32"/>
      <c r="S450" s="32"/>
      <c r="T450" s="32"/>
    </row>
    <row r="451" spans="1:20" x14ac:dyDescent="0.25">
      <c r="A451" s="76"/>
      <c r="B451" s="77"/>
      <c r="C451" s="77"/>
      <c r="D451" s="77"/>
      <c r="E451" s="83"/>
      <c r="K451" s="60">
        <f t="shared" ref="K451:K514" si="7">A451</f>
        <v>0</v>
      </c>
      <c r="M451" s="32"/>
      <c r="N451" s="32"/>
      <c r="O451" s="32"/>
      <c r="P451" s="32"/>
      <c r="Q451" s="32"/>
      <c r="R451" s="32"/>
      <c r="S451" s="32"/>
      <c r="T451" s="32"/>
    </row>
    <row r="452" spans="1:20" x14ac:dyDescent="0.25">
      <c r="A452" s="76"/>
      <c r="B452" s="77"/>
      <c r="C452" s="77"/>
      <c r="D452" s="77"/>
      <c r="E452" s="83"/>
      <c r="K452" s="60">
        <f t="shared" si="7"/>
        <v>0</v>
      </c>
      <c r="M452" s="32"/>
      <c r="N452" s="32"/>
      <c r="O452" s="32"/>
      <c r="P452" s="32"/>
      <c r="Q452" s="32"/>
      <c r="R452" s="32"/>
      <c r="S452" s="32"/>
      <c r="T452" s="32"/>
    </row>
    <row r="453" spans="1:20" x14ac:dyDescent="0.25">
      <c r="A453" s="76"/>
      <c r="B453" s="77"/>
      <c r="C453" s="77"/>
      <c r="D453" s="77"/>
      <c r="E453" s="83"/>
      <c r="K453" s="60">
        <f t="shared" si="7"/>
        <v>0</v>
      </c>
      <c r="M453" s="32"/>
      <c r="N453" s="32"/>
      <c r="O453" s="32"/>
      <c r="P453" s="32"/>
      <c r="Q453" s="32"/>
      <c r="R453" s="32"/>
      <c r="S453" s="32"/>
      <c r="T453" s="32"/>
    </row>
    <row r="454" spans="1:20" x14ac:dyDescent="0.25">
      <c r="A454" s="76"/>
      <c r="B454" s="77"/>
      <c r="C454" s="77"/>
      <c r="D454" s="77"/>
      <c r="E454" s="83"/>
      <c r="K454" s="60">
        <f t="shared" si="7"/>
        <v>0</v>
      </c>
      <c r="M454" s="32"/>
      <c r="N454" s="32"/>
      <c r="O454" s="32"/>
      <c r="P454" s="32"/>
      <c r="Q454" s="32"/>
      <c r="R454" s="32"/>
      <c r="S454" s="32"/>
      <c r="T454" s="32"/>
    </row>
    <row r="455" spans="1:20" x14ac:dyDescent="0.25">
      <c r="A455" s="76"/>
      <c r="B455" s="77"/>
      <c r="C455" s="77"/>
      <c r="D455" s="77"/>
      <c r="E455" s="83"/>
      <c r="K455" s="60">
        <f t="shared" si="7"/>
        <v>0</v>
      </c>
      <c r="M455" s="32"/>
      <c r="N455" s="32"/>
      <c r="O455" s="32"/>
      <c r="P455" s="32"/>
      <c r="Q455" s="32"/>
      <c r="R455" s="32"/>
      <c r="S455" s="32"/>
      <c r="T455" s="32"/>
    </row>
    <row r="456" spans="1:20" x14ac:dyDescent="0.25">
      <c r="A456" s="76"/>
      <c r="B456" s="77"/>
      <c r="C456" s="77"/>
      <c r="D456" s="77"/>
      <c r="E456" s="83"/>
      <c r="K456" s="60">
        <f t="shared" si="7"/>
        <v>0</v>
      </c>
      <c r="M456" s="32"/>
      <c r="N456" s="32"/>
      <c r="O456" s="32"/>
      <c r="P456" s="32"/>
      <c r="Q456" s="32"/>
      <c r="R456" s="32"/>
      <c r="S456" s="32"/>
      <c r="T456" s="32"/>
    </row>
    <row r="457" spans="1:20" x14ac:dyDescent="0.25">
      <c r="A457" s="76"/>
      <c r="B457" s="77"/>
      <c r="C457" s="77"/>
      <c r="D457" s="77"/>
      <c r="E457" s="83"/>
      <c r="K457" s="60">
        <f t="shared" si="7"/>
        <v>0</v>
      </c>
      <c r="M457" s="32"/>
      <c r="N457" s="32"/>
      <c r="O457" s="32"/>
      <c r="P457" s="32"/>
      <c r="Q457" s="32"/>
      <c r="R457" s="32"/>
      <c r="S457" s="32"/>
      <c r="T457" s="32"/>
    </row>
    <row r="458" spans="1:20" x14ac:dyDescent="0.25">
      <c r="A458" s="76"/>
      <c r="B458" s="77"/>
      <c r="C458" s="77"/>
      <c r="D458" s="77"/>
      <c r="E458" s="83"/>
      <c r="K458" s="60">
        <f t="shared" si="7"/>
        <v>0</v>
      </c>
      <c r="M458" s="32"/>
      <c r="N458" s="32"/>
      <c r="O458" s="32"/>
      <c r="P458" s="32"/>
      <c r="Q458" s="32"/>
      <c r="R458" s="32"/>
      <c r="S458" s="32"/>
      <c r="T458" s="32"/>
    </row>
    <row r="459" spans="1:20" x14ac:dyDescent="0.25">
      <c r="A459" s="76"/>
      <c r="B459" s="77"/>
      <c r="C459" s="77"/>
      <c r="D459" s="77"/>
      <c r="E459" s="83"/>
      <c r="K459" s="60">
        <f t="shared" si="7"/>
        <v>0</v>
      </c>
      <c r="M459" s="32"/>
      <c r="N459" s="32"/>
      <c r="O459" s="32"/>
      <c r="P459" s="32"/>
      <c r="Q459" s="32"/>
      <c r="R459" s="32"/>
      <c r="S459" s="32"/>
      <c r="T459" s="32"/>
    </row>
    <row r="460" spans="1:20" x14ac:dyDescent="0.25">
      <c r="A460" s="76"/>
      <c r="B460" s="77"/>
      <c r="C460" s="77"/>
      <c r="D460" s="77"/>
      <c r="E460" s="83"/>
      <c r="K460" s="60">
        <f t="shared" si="7"/>
        <v>0</v>
      </c>
      <c r="M460" s="32"/>
      <c r="N460" s="32"/>
      <c r="O460" s="32"/>
      <c r="P460" s="32"/>
      <c r="Q460" s="32"/>
      <c r="R460" s="32"/>
      <c r="S460" s="32"/>
      <c r="T460" s="32"/>
    </row>
    <row r="461" spans="1:20" x14ac:dyDescent="0.25">
      <c r="A461" s="76"/>
      <c r="B461" s="77"/>
      <c r="C461" s="77"/>
      <c r="D461" s="77"/>
      <c r="E461" s="83"/>
      <c r="K461" s="60">
        <f t="shared" si="7"/>
        <v>0</v>
      </c>
      <c r="M461" s="32"/>
      <c r="N461" s="32"/>
      <c r="O461" s="32"/>
      <c r="P461" s="32"/>
      <c r="Q461" s="32"/>
      <c r="R461" s="32"/>
      <c r="S461" s="32"/>
      <c r="T461" s="32"/>
    </row>
    <row r="462" spans="1:20" x14ac:dyDescent="0.25">
      <c r="A462" s="76"/>
      <c r="B462" s="77"/>
      <c r="C462" s="77"/>
      <c r="D462" s="77"/>
      <c r="E462" s="83"/>
      <c r="K462" s="60">
        <f t="shared" si="7"/>
        <v>0</v>
      </c>
      <c r="M462" s="32"/>
      <c r="N462" s="32"/>
      <c r="O462" s="32"/>
      <c r="P462" s="32"/>
      <c r="Q462" s="32"/>
      <c r="R462" s="32"/>
      <c r="S462" s="32"/>
      <c r="T462" s="32"/>
    </row>
    <row r="463" spans="1:20" x14ac:dyDescent="0.25">
      <c r="A463" s="76"/>
      <c r="B463" s="77"/>
      <c r="C463" s="77"/>
      <c r="D463" s="77"/>
      <c r="E463" s="83"/>
      <c r="K463" s="60">
        <f t="shared" si="7"/>
        <v>0</v>
      </c>
      <c r="M463" s="32"/>
      <c r="N463" s="32"/>
      <c r="O463" s="32"/>
      <c r="P463" s="32"/>
      <c r="Q463" s="32"/>
      <c r="R463" s="32"/>
      <c r="S463" s="32"/>
      <c r="T463" s="32"/>
    </row>
    <row r="464" spans="1:20" x14ac:dyDescent="0.25">
      <c r="A464" s="76"/>
      <c r="B464" s="77"/>
      <c r="C464" s="77"/>
      <c r="D464" s="77"/>
      <c r="E464" s="83"/>
      <c r="K464" s="60">
        <f t="shared" si="7"/>
        <v>0</v>
      </c>
      <c r="M464" s="32"/>
      <c r="N464" s="32"/>
      <c r="O464" s="32"/>
      <c r="P464" s="32"/>
      <c r="Q464" s="32"/>
      <c r="R464" s="32"/>
      <c r="S464" s="32"/>
      <c r="T464" s="32"/>
    </row>
    <row r="465" spans="1:20" x14ac:dyDescent="0.25">
      <c r="A465" s="76"/>
      <c r="B465" s="77"/>
      <c r="C465" s="77"/>
      <c r="D465" s="77"/>
      <c r="E465" s="83"/>
      <c r="K465" s="60">
        <f t="shared" si="7"/>
        <v>0</v>
      </c>
      <c r="M465" s="32"/>
      <c r="N465" s="32"/>
      <c r="O465" s="32"/>
      <c r="P465" s="32"/>
      <c r="Q465" s="32"/>
      <c r="R465" s="32"/>
      <c r="S465" s="32"/>
      <c r="T465" s="32"/>
    </row>
    <row r="466" spans="1:20" x14ac:dyDescent="0.25">
      <c r="A466" s="76"/>
      <c r="B466" s="77"/>
      <c r="C466" s="77"/>
      <c r="D466" s="77"/>
      <c r="E466" s="83"/>
      <c r="K466" s="60">
        <f t="shared" si="7"/>
        <v>0</v>
      </c>
      <c r="M466" s="32"/>
      <c r="N466" s="32"/>
      <c r="O466" s="32"/>
      <c r="P466" s="32"/>
      <c r="Q466" s="32"/>
      <c r="R466" s="32"/>
      <c r="S466" s="32"/>
      <c r="T466" s="32"/>
    </row>
    <row r="467" spans="1:20" x14ac:dyDescent="0.25">
      <c r="A467" s="76"/>
      <c r="B467" s="77"/>
      <c r="C467" s="77"/>
      <c r="D467" s="77"/>
      <c r="E467" s="83"/>
      <c r="K467" s="60">
        <f t="shared" si="7"/>
        <v>0</v>
      </c>
      <c r="M467" s="32"/>
      <c r="N467" s="32"/>
      <c r="O467" s="32"/>
      <c r="P467" s="32"/>
      <c r="Q467" s="32"/>
      <c r="R467" s="32"/>
      <c r="S467" s="32"/>
      <c r="T467" s="32"/>
    </row>
    <row r="468" spans="1:20" x14ac:dyDescent="0.25">
      <c r="A468" s="76"/>
      <c r="B468" s="77"/>
      <c r="C468" s="77"/>
      <c r="D468" s="77"/>
      <c r="E468" s="83"/>
      <c r="K468" s="60">
        <f t="shared" si="7"/>
        <v>0</v>
      </c>
      <c r="M468" s="32"/>
      <c r="N468" s="32"/>
      <c r="O468" s="32"/>
      <c r="P468" s="32"/>
      <c r="Q468" s="32"/>
      <c r="R468" s="32"/>
      <c r="S468" s="32"/>
      <c r="T468" s="32"/>
    </row>
    <row r="469" spans="1:20" x14ac:dyDescent="0.25">
      <c r="A469" s="76"/>
      <c r="B469" s="77"/>
      <c r="C469" s="77"/>
      <c r="D469" s="77"/>
      <c r="E469" s="83"/>
      <c r="K469" s="60">
        <f t="shared" si="7"/>
        <v>0</v>
      </c>
      <c r="M469" s="32"/>
      <c r="N469" s="32"/>
      <c r="O469" s="32"/>
      <c r="P469" s="32"/>
      <c r="Q469" s="32"/>
      <c r="R469" s="32"/>
      <c r="S469" s="32"/>
      <c r="T469" s="32"/>
    </row>
    <row r="470" spans="1:20" x14ac:dyDescent="0.25">
      <c r="A470" s="76"/>
      <c r="B470" s="77"/>
      <c r="C470" s="77"/>
      <c r="D470" s="77"/>
      <c r="E470" s="83"/>
      <c r="K470" s="60">
        <f t="shared" si="7"/>
        <v>0</v>
      </c>
      <c r="M470" s="32"/>
      <c r="N470" s="32"/>
      <c r="O470" s="32"/>
      <c r="P470" s="32"/>
      <c r="Q470" s="32"/>
      <c r="R470" s="32"/>
      <c r="S470" s="32"/>
      <c r="T470" s="32"/>
    </row>
    <row r="471" spans="1:20" x14ac:dyDescent="0.25">
      <c r="A471" s="76"/>
      <c r="B471" s="77"/>
      <c r="C471" s="77"/>
      <c r="D471" s="77"/>
      <c r="E471" s="83"/>
      <c r="K471" s="60">
        <f t="shared" si="7"/>
        <v>0</v>
      </c>
      <c r="M471" s="32"/>
      <c r="N471" s="32"/>
      <c r="O471" s="32"/>
      <c r="P471" s="32"/>
      <c r="Q471" s="32"/>
      <c r="R471" s="32"/>
      <c r="S471" s="32"/>
      <c r="T471" s="32"/>
    </row>
    <row r="472" spans="1:20" x14ac:dyDescent="0.25">
      <c r="A472" s="76"/>
      <c r="B472" s="77"/>
      <c r="C472" s="77"/>
      <c r="D472" s="77"/>
      <c r="E472" s="83"/>
      <c r="K472" s="60">
        <f t="shared" si="7"/>
        <v>0</v>
      </c>
      <c r="M472" s="32"/>
      <c r="N472" s="32"/>
      <c r="O472" s="32"/>
      <c r="P472" s="32"/>
      <c r="Q472" s="32"/>
      <c r="R472" s="32"/>
      <c r="S472" s="32"/>
      <c r="T472" s="32"/>
    </row>
    <row r="473" spans="1:20" x14ac:dyDescent="0.25">
      <c r="A473" s="76"/>
      <c r="B473" s="77"/>
      <c r="C473" s="77"/>
      <c r="D473" s="77"/>
      <c r="E473" s="83"/>
      <c r="K473" s="60">
        <f t="shared" si="7"/>
        <v>0</v>
      </c>
      <c r="M473" s="32"/>
      <c r="N473" s="32"/>
      <c r="O473" s="32"/>
      <c r="P473" s="32"/>
      <c r="Q473" s="32"/>
      <c r="R473" s="32"/>
      <c r="S473" s="32"/>
      <c r="T473" s="32"/>
    </row>
    <row r="474" spans="1:20" x14ac:dyDescent="0.25">
      <c r="A474" s="76"/>
      <c r="B474" s="77"/>
      <c r="C474" s="77"/>
      <c r="D474" s="77"/>
      <c r="E474" s="83"/>
      <c r="K474" s="60">
        <f t="shared" si="7"/>
        <v>0</v>
      </c>
      <c r="M474" s="32"/>
      <c r="N474" s="32"/>
      <c r="O474" s="32"/>
      <c r="P474" s="32"/>
      <c r="Q474" s="32"/>
      <c r="R474" s="32"/>
      <c r="S474" s="32"/>
      <c r="T474" s="32"/>
    </row>
    <row r="475" spans="1:20" x14ac:dyDescent="0.25">
      <c r="A475" s="76"/>
      <c r="B475" s="77"/>
      <c r="C475" s="77"/>
      <c r="D475" s="77"/>
      <c r="E475" s="83"/>
      <c r="K475" s="60">
        <f t="shared" si="7"/>
        <v>0</v>
      </c>
      <c r="M475" s="32"/>
      <c r="N475" s="32"/>
      <c r="O475" s="32"/>
      <c r="P475" s="32"/>
      <c r="Q475" s="32"/>
      <c r="R475" s="32"/>
      <c r="S475" s="32"/>
      <c r="T475" s="32"/>
    </row>
    <row r="476" spans="1:20" x14ac:dyDescent="0.25">
      <c r="A476" s="76"/>
      <c r="B476" s="77"/>
      <c r="C476" s="77"/>
      <c r="D476" s="77"/>
      <c r="E476" s="83"/>
      <c r="K476" s="60">
        <f t="shared" si="7"/>
        <v>0</v>
      </c>
      <c r="M476" s="32"/>
      <c r="N476" s="32"/>
      <c r="O476" s="32"/>
      <c r="P476" s="32"/>
      <c r="Q476" s="32"/>
      <c r="R476" s="32"/>
      <c r="S476" s="32"/>
      <c r="T476" s="32"/>
    </row>
    <row r="477" spans="1:20" x14ac:dyDescent="0.25">
      <c r="A477" s="76"/>
      <c r="B477" s="77"/>
      <c r="C477" s="77"/>
      <c r="D477" s="77"/>
      <c r="E477" s="83"/>
      <c r="K477" s="60">
        <f t="shared" si="7"/>
        <v>0</v>
      </c>
      <c r="M477" s="32"/>
      <c r="N477" s="32"/>
      <c r="O477" s="32"/>
      <c r="P477" s="32"/>
      <c r="Q477" s="32"/>
      <c r="R477" s="32"/>
      <c r="S477" s="32"/>
      <c r="T477" s="32"/>
    </row>
    <row r="478" spans="1:20" x14ac:dyDescent="0.25">
      <c r="A478" s="76"/>
      <c r="B478" s="77"/>
      <c r="C478" s="77"/>
      <c r="D478" s="77"/>
      <c r="E478" s="83"/>
      <c r="K478" s="60">
        <f t="shared" si="7"/>
        <v>0</v>
      </c>
      <c r="M478" s="32"/>
      <c r="N478" s="32"/>
      <c r="O478" s="32"/>
      <c r="P478" s="32"/>
      <c r="Q478" s="32"/>
      <c r="R478" s="32"/>
      <c r="S478" s="32"/>
      <c r="T478" s="32"/>
    </row>
    <row r="479" spans="1:20" x14ac:dyDescent="0.25">
      <c r="A479" s="76"/>
      <c r="B479" s="77"/>
      <c r="C479" s="77"/>
      <c r="D479" s="77"/>
      <c r="E479" s="83"/>
      <c r="K479" s="60">
        <f t="shared" si="7"/>
        <v>0</v>
      </c>
      <c r="M479" s="32"/>
      <c r="N479" s="32"/>
      <c r="O479" s="32"/>
      <c r="P479" s="32"/>
      <c r="Q479" s="32"/>
      <c r="R479" s="32"/>
      <c r="S479" s="32"/>
      <c r="T479" s="32"/>
    </row>
    <row r="480" spans="1:20" x14ac:dyDescent="0.25">
      <c r="A480" s="76"/>
      <c r="B480" s="77"/>
      <c r="C480" s="77"/>
      <c r="D480" s="77"/>
      <c r="E480" s="83"/>
      <c r="K480" s="60">
        <f t="shared" si="7"/>
        <v>0</v>
      </c>
      <c r="M480" s="32"/>
      <c r="N480" s="32"/>
      <c r="O480" s="32"/>
      <c r="P480" s="32"/>
      <c r="Q480" s="32"/>
      <c r="R480" s="32"/>
      <c r="S480" s="32"/>
      <c r="T480" s="32"/>
    </row>
    <row r="481" spans="1:20" x14ac:dyDescent="0.25">
      <c r="A481" s="76"/>
      <c r="B481" s="77"/>
      <c r="C481" s="77"/>
      <c r="D481" s="77"/>
      <c r="E481" s="83"/>
      <c r="K481" s="60">
        <f t="shared" si="7"/>
        <v>0</v>
      </c>
      <c r="M481" s="32"/>
      <c r="N481" s="32"/>
      <c r="O481" s="32"/>
      <c r="P481" s="32"/>
      <c r="Q481" s="32"/>
      <c r="R481" s="32"/>
      <c r="S481" s="32"/>
      <c r="T481" s="32"/>
    </row>
    <row r="482" spans="1:20" x14ac:dyDescent="0.25">
      <c r="A482" s="76"/>
      <c r="B482" s="77"/>
      <c r="C482" s="77"/>
      <c r="D482" s="77"/>
      <c r="E482" s="83"/>
      <c r="K482" s="60">
        <f t="shared" si="7"/>
        <v>0</v>
      </c>
      <c r="M482" s="32"/>
      <c r="N482" s="32"/>
      <c r="O482" s="32"/>
      <c r="P482" s="32"/>
      <c r="Q482" s="32"/>
      <c r="R482" s="32"/>
      <c r="S482" s="32"/>
      <c r="T482" s="32"/>
    </row>
    <row r="483" spans="1:20" x14ac:dyDescent="0.25">
      <c r="A483" s="76"/>
      <c r="B483" s="77"/>
      <c r="C483" s="77"/>
      <c r="D483" s="77"/>
      <c r="E483" s="83"/>
      <c r="K483" s="60">
        <f t="shared" si="7"/>
        <v>0</v>
      </c>
      <c r="M483" s="32"/>
      <c r="N483" s="32"/>
      <c r="O483" s="32"/>
      <c r="P483" s="32"/>
      <c r="Q483" s="32"/>
      <c r="R483" s="32"/>
      <c r="S483" s="32"/>
      <c r="T483" s="32"/>
    </row>
    <row r="484" spans="1:20" x14ac:dyDescent="0.25">
      <c r="A484" s="76"/>
      <c r="B484" s="77"/>
      <c r="C484" s="77"/>
      <c r="D484" s="77"/>
      <c r="E484" s="83"/>
      <c r="K484" s="60">
        <f t="shared" si="7"/>
        <v>0</v>
      </c>
      <c r="M484" s="32"/>
      <c r="N484" s="32"/>
      <c r="O484" s="32"/>
      <c r="P484" s="32"/>
      <c r="Q484" s="32"/>
      <c r="R484" s="32"/>
      <c r="S484" s="32"/>
      <c r="T484" s="32"/>
    </row>
    <row r="485" spans="1:20" x14ac:dyDescent="0.25">
      <c r="A485" s="76"/>
      <c r="B485" s="77"/>
      <c r="C485" s="77"/>
      <c r="D485" s="77"/>
      <c r="E485" s="83"/>
      <c r="K485" s="60">
        <f t="shared" si="7"/>
        <v>0</v>
      </c>
      <c r="M485" s="32"/>
      <c r="N485" s="32"/>
      <c r="O485" s="32"/>
      <c r="P485" s="32"/>
      <c r="Q485" s="32"/>
      <c r="R485" s="32"/>
      <c r="S485" s="32"/>
      <c r="T485" s="32"/>
    </row>
    <row r="486" spans="1:20" x14ac:dyDescent="0.25">
      <c r="A486" s="76"/>
      <c r="B486" s="77"/>
      <c r="C486" s="77"/>
      <c r="D486" s="77"/>
      <c r="E486" s="83"/>
      <c r="K486" s="60">
        <f t="shared" si="7"/>
        <v>0</v>
      </c>
      <c r="M486" s="32"/>
      <c r="N486" s="32"/>
      <c r="O486" s="32"/>
      <c r="P486" s="32"/>
      <c r="Q486" s="32"/>
      <c r="R486" s="32"/>
      <c r="S486" s="32"/>
      <c r="T486" s="32"/>
    </row>
    <row r="487" spans="1:20" x14ac:dyDescent="0.25">
      <c r="A487" s="76"/>
      <c r="B487" s="77"/>
      <c r="C487" s="77"/>
      <c r="D487" s="77"/>
      <c r="E487" s="83"/>
      <c r="K487" s="60">
        <f t="shared" si="7"/>
        <v>0</v>
      </c>
      <c r="M487" s="32"/>
      <c r="N487" s="32"/>
      <c r="O487" s="32"/>
      <c r="P487" s="32"/>
      <c r="Q487" s="32"/>
      <c r="R487" s="32"/>
      <c r="S487" s="32"/>
      <c r="T487" s="32"/>
    </row>
    <row r="488" spans="1:20" x14ac:dyDescent="0.25">
      <c r="A488" s="76"/>
      <c r="B488" s="77"/>
      <c r="C488" s="77"/>
      <c r="D488" s="77"/>
      <c r="E488" s="83"/>
      <c r="K488" s="60">
        <f t="shared" si="7"/>
        <v>0</v>
      </c>
      <c r="M488" s="32"/>
      <c r="N488" s="32"/>
      <c r="O488" s="32"/>
      <c r="P488" s="32"/>
      <c r="Q488" s="32"/>
      <c r="R488" s="32"/>
      <c r="S488" s="32"/>
      <c r="T488" s="32"/>
    </row>
    <row r="489" spans="1:20" x14ac:dyDescent="0.25">
      <c r="A489" s="76"/>
      <c r="B489" s="77"/>
      <c r="C489" s="77"/>
      <c r="D489" s="77"/>
      <c r="E489" s="83"/>
      <c r="K489" s="60">
        <f t="shared" si="7"/>
        <v>0</v>
      </c>
      <c r="M489" s="32"/>
      <c r="N489" s="32"/>
      <c r="O489" s="32"/>
      <c r="P489" s="32"/>
      <c r="Q489" s="32"/>
      <c r="R489" s="32"/>
      <c r="S489" s="32"/>
      <c r="T489" s="32"/>
    </row>
    <row r="490" spans="1:20" x14ac:dyDescent="0.25">
      <c r="A490" s="76"/>
      <c r="B490" s="77"/>
      <c r="C490" s="77"/>
      <c r="D490" s="77"/>
      <c r="E490" s="83"/>
      <c r="K490" s="60">
        <f t="shared" si="7"/>
        <v>0</v>
      </c>
      <c r="M490" s="32"/>
      <c r="N490" s="32"/>
      <c r="O490" s="32"/>
      <c r="P490" s="32"/>
      <c r="Q490" s="32"/>
      <c r="R490" s="32"/>
      <c r="S490" s="32"/>
      <c r="T490" s="32"/>
    </row>
    <row r="491" spans="1:20" x14ac:dyDescent="0.25">
      <c r="A491" s="76"/>
      <c r="B491" s="77"/>
      <c r="C491" s="77"/>
      <c r="D491" s="77"/>
      <c r="E491" s="83"/>
      <c r="K491" s="60">
        <f t="shared" si="7"/>
        <v>0</v>
      </c>
      <c r="M491" s="32"/>
      <c r="N491" s="32"/>
      <c r="O491" s="32"/>
      <c r="P491" s="32"/>
      <c r="Q491" s="32"/>
      <c r="R491" s="32"/>
      <c r="S491" s="32"/>
      <c r="T491" s="32"/>
    </row>
    <row r="492" spans="1:20" x14ac:dyDescent="0.25">
      <c r="A492" s="76"/>
      <c r="B492" s="77"/>
      <c r="C492" s="77"/>
      <c r="D492" s="77"/>
      <c r="E492" s="83"/>
      <c r="K492" s="60">
        <f t="shared" si="7"/>
        <v>0</v>
      </c>
      <c r="M492" s="32"/>
      <c r="N492" s="32"/>
      <c r="O492" s="32"/>
      <c r="P492" s="32"/>
      <c r="Q492" s="32"/>
      <c r="R492" s="32"/>
      <c r="S492" s="32"/>
      <c r="T492" s="32"/>
    </row>
    <row r="493" spans="1:20" x14ac:dyDescent="0.25">
      <c r="A493" s="76"/>
      <c r="B493" s="77"/>
      <c r="C493" s="77"/>
      <c r="D493" s="77"/>
      <c r="E493" s="83"/>
      <c r="K493" s="60">
        <f t="shared" si="7"/>
        <v>0</v>
      </c>
      <c r="M493" s="32"/>
      <c r="N493" s="32"/>
      <c r="O493" s="32"/>
      <c r="P493" s="32"/>
      <c r="Q493" s="32"/>
      <c r="R493" s="32"/>
      <c r="S493" s="32"/>
      <c r="T493" s="32"/>
    </row>
    <row r="494" spans="1:20" x14ac:dyDescent="0.25">
      <c r="A494" s="76"/>
      <c r="B494" s="77"/>
      <c r="C494" s="77"/>
      <c r="D494" s="77"/>
      <c r="E494" s="83"/>
      <c r="K494" s="60">
        <f t="shared" si="7"/>
        <v>0</v>
      </c>
      <c r="M494" s="32"/>
      <c r="N494" s="32"/>
      <c r="O494" s="32"/>
      <c r="P494" s="32"/>
      <c r="Q494" s="32"/>
      <c r="R494" s="32"/>
      <c r="S494" s="32"/>
      <c r="T494" s="32"/>
    </row>
    <row r="495" spans="1:20" x14ac:dyDescent="0.25">
      <c r="A495" s="76"/>
      <c r="B495" s="77"/>
      <c r="C495" s="77"/>
      <c r="D495" s="77"/>
      <c r="E495" s="83"/>
      <c r="K495" s="60">
        <f t="shared" si="7"/>
        <v>0</v>
      </c>
      <c r="M495" s="32"/>
      <c r="N495" s="32"/>
      <c r="O495" s="32"/>
      <c r="P495" s="32"/>
      <c r="Q495" s="32"/>
      <c r="R495" s="32"/>
      <c r="S495" s="32"/>
      <c r="T495" s="32"/>
    </row>
    <row r="496" spans="1:20" x14ac:dyDescent="0.25">
      <c r="A496" s="76"/>
      <c r="B496" s="77"/>
      <c r="C496" s="77"/>
      <c r="D496" s="77"/>
      <c r="E496" s="83"/>
      <c r="K496" s="60">
        <f t="shared" si="7"/>
        <v>0</v>
      </c>
      <c r="M496" s="32"/>
      <c r="N496" s="32"/>
      <c r="O496" s="32"/>
      <c r="P496" s="32"/>
      <c r="Q496" s="32"/>
      <c r="R496" s="32"/>
      <c r="S496" s="32"/>
      <c r="T496" s="32"/>
    </row>
    <row r="497" spans="1:20" x14ac:dyDescent="0.25">
      <c r="A497" s="76"/>
      <c r="B497" s="77"/>
      <c r="C497" s="77"/>
      <c r="D497" s="77"/>
      <c r="E497" s="83"/>
      <c r="K497" s="60">
        <f t="shared" si="7"/>
        <v>0</v>
      </c>
      <c r="M497" s="32"/>
      <c r="N497" s="32"/>
      <c r="O497" s="32"/>
      <c r="P497" s="32"/>
      <c r="Q497" s="32"/>
      <c r="R497" s="32"/>
      <c r="S497" s="32"/>
      <c r="T497" s="32"/>
    </row>
    <row r="498" spans="1:20" x14ac:dyDescent="0.25">
      <c r="A498" s="76"/>
      <c r="B498" s="77"/>
      <c r="C498" s="77"/>
      <c r="D498" s="77"/>
      <c r="E498" s="83"/>
      <c r="K498" s="60">
        <f t="shared" si="7"/>
        <v>0</v>
      </c>
      <c r="M498" s="32"/>
      <c r="N498" s="32"/>
      <c r="O498" s="32"/>
      <c r="P498" s="32"/>
      <c r="Q498" s="32"/>
      <c r="R498" s="32"/>
      <c r="S498" s="32"/>
      <c r="T498" s="32"/>
    </row>
    <row r="499" spans="1:20" x14ac:dyDescent="0.25">
      <c r="A499" s="76"/>
      <c r="B499" s="77"/>
      <c r="C499" s="77"/>
      <c r="D499" s="77"/>
      <c r="E499" s="83"/>
      <c r="K499" s="60">
        <f t="shared" si="7"/>
        <v>0</v>
      </c>
      <c r="M499" s="32"/>
      <c r="N499" s="32"/>
      <c r="O499" s="32"/>
      <c r="P499" s="32"/>
      <c r="Q499" s="32"/>
      <c r="R499" s="32"/>
      <c r="S499" s="32"/>
      <c r="T499" s="32"/>
    </row>
    <row r="500" spans="1:20" x14ac:dyDescent="0.25">
      <c r="A500" s="76"/>
      <c r="B500" s="77"/>
      <c r="C500" s="77"/>
      <c r="D500" s="77"/>
      <c r="E500" s="83"/>
      <c r="K500" s="60">
        <f t="shared" si="7"/>
        <v>0</v>
      </c>
      <c r="M500" s="32"/>
      <c r="N500" s="32"/>
      <c r="O500" s="32"/>
      <c r="P500" s="32"/>
      <c r="Q500" s="32"/>
      <c r="R500" s="32"/>
      <c r="S500" s="32"/>
      <c r="T500" s="32"/>
    </row>
    <row r="501" spans="1:20" x14ac:dyDescent="0.25">
      <c r="A501" s="76"/>
      <c r="B501" s="77"/>
      <c r="C501" s="77"/>
      <c r="D501" s="77"/>
      <c r="E501" s="83"/>
      <c r="K501" s="60">
        <f t="shared" si="7"/>
        <v>0</v>
      </c>
      <c r="M501" s="32"/>
      <c r="N501" s="32"/>
      <c r="O501" s="32"/>
      <c r="P501" s="32"/>
      <c r="Q501" s="32"/>
      <c r="R501" s="32"/>
      <c r="S501" s="32"/>
      <c r="T501" s="32"/>
    </row>
    <row r="502" spans="1:20" x14ac:dyDescent="0.25">
      <c r="A502" s="76"/>
      <c r="B502" s="77"/>
      <c r="C502" s="77"/>
      <c r="D502" s="77"/>
      <c r="E502" s="83"/>
      <c r="K502" s="60">
        <f t="shared" si="7"/>
        <v>0</v>
      </c>
      <c r="M502" s="32"/>
      <c r="N502" s="32"/>
      <c r="O502" s="32"/>
      <c r="P502" s="32"/>
      <c r="Q502" s="32"/>
      <c r="R502" s="32"/>
      <c r="S502" s="32"/>
      <c r="T502" s="32"/>
    </row>
    <row r="503" spans="1:20" x14ac:dyDescent="0.25">
      <c r="A503" s="76"/>
      <c r="B503" s="77"/>
      <c r="C503" s="77"/>
      <c r="D503" s="77"/>
      <c r="E503" s="83"/>
      <c r="K503" s="60">
        <f t="shared" si="7"/>
        <v>0</v>
      </c>
      <c r="M503" s="32"/>
      <c r="N503" s="32"/>
      <c r="O503" s="32"/>
      <c r="P503" s="32"/>
      <c r="Q503" s="32"/>
      <c r="R503" s="32"/>
      <c r="S503" s="32"/>
      <c r="T503" s="32"/>
    </row>
    <row r="504" spans="1:20" x14ac:dyDescent="0.25">
      <c r="A504" s="76"/>
      <c r="B504" s="77"/>
      <c r="C504" s="77"/>
      <c r="D504" s="77"/>
      <c r="E504" s="83"/>
      <c r="K504" s="60">
        <f t="shared" si="7"/>
        <v>0</v>
      </c>
      <c r="M504" s="32"/>
      <c r="N504" s="32"/>
      <c r="O504" s="32"/>
      <c r="P504" s="32"/>
      <c r="Q504" s="32"/>
      <c r="R504" s="32"/>
      <c r="S504" s="32"/>
      <c r="T504" s="32"/>
    </row>
    <row r="505" spans="1:20" x14ac:dyDescent="0.25">
      <c r="A505" s="76"/>
      <c r="B505" s="77"/>
      <c r="C505" s="77"/>
      <c r="D505" s="77"/>
      <c r="E505" s="83"/>
      <c r="K505" s="60">
        <f t="shared" si="7"/>
        <v>0</v>
      </c>
      <c r="M505" s="32"/>
      <c r="N505" s="32"/>
      <c r="O505" s="32"/>
      <c r="P505" s="32"/>
      <c r="Q505" s="32"/>
      <c r="R505" s="32"/>
      <c r="S505" s="32"/>
      <c r="T505" s="32"/>
    </row>
    <row r="506" spans="1:20" x14ac:dyDescent="0.25">
      <c r="A506" s="76"/>
      <c r="B506" s="77"/>
      <c r="C506" s="77"/>
      <c r="D506" s="77"/>
      <c r="E506" s="83"/>
      <c r="K506" s="60">
        <f t="shared" si="7"/>
        <v>0</v>
      </c>
      <c r="M506" s="32"/>
      <c r="N506" s="32"/>
      <c r="O506" s="32"/>
      <c r="P506" s="32"/>
      <c r="Q506" s="32"/>
      <c r="R506" s="32"/>
      <c r="S506" s="32"/>
      <c r="T506" s="32"/>
    </row>
    <row r="507" spans="1:20" x14ac:dyDescent="0.25">
      <c r="A507" s="76"/>
      <c r="B507" s="77"/>
      <c r="C507" s="77"/>
      <c r="D507" s="77"/>
      <c r="E507" s="83"/>
      <c r="K507" s="60">
        <f t="shared" si="7"/>
        <v>0</v>
      </c>
      <c r="M507" s="32"/>
      <c r="N507" s="32"/>
      <c r="O507" s="32"/>
      <c r="P507" s="32"/>
      <c r="Q507" s="32"/>
      <c r="R507" s="32"/>
      <c r="S507" s="32"/>
      <c r="T507" s="32"/>
    </row>
    <row r="508" spans="1:20" x14ac:dyDescent="0.25">
      <c r="A508" s="76"/>
      <c r="B508" s="77"/>
      <c r="C508" s="77"/>
      <c r="D508" s="77"/>
      <c r="E508" s="83"/>
      <c r="K508" s="60">
        <f t="shared" si="7"/>
        <v>0</v>
      </c>
      <c r="M508" s="32"/>
      <c r="N508" s="32"/>
      <c r="O508" s="32"/>
      <c r="P508" s="32"/>
      <c r="Q508" s="32"/>
      <c r="R508" s="32"/>
      <c r="S508" s="32"/>
      <c r="T508" s="32"/>
    </row>
    <row r="509" spans="1:20" x14ac:dyDescent="0.25">
      <c r="A509" s="76"/>
      <c r="B509" s="77"/>
      <c r="C509" s="77"/>
      <c r="D509" s="77"/>
      <c r="E509" s="83"/>
      <c r="K509" s="60">
        <f t="shared" si="7"/>
        <v>0</v>
      </c>
      <c r="M509" s="32"/>
      <c r="N509" s="32"/>
      <c r="O509" s="32"/>
      <c r="P509" s="32"/>
      <c r="Q509" s="32"/>
      <c r="R509" s="32"/>
      <c r="S509" s="32"/>
      <c r="T509" s="32"/>
    </row>
    <row r="510" spans="1:20" x14ac:dyDescent="0.25">
      <c r="A510" s="76"/>
      <c r="B510" s="77"/>
      <c r="C510" s="77"/>
      <c r="D510" s="77"/>
      <c r="E510" s="83"/>
      <c r="K510" s="60">
        <f t="shared" si="7"/>
        <v>0</v>
      </c>
      <c r="M510" s="32"/>
      <c r="N510" s="32"/>
      <c r="O510" s="32"/>
      <c r="P510" s="32"/>
      <c r="Q510" s="32"/>
      <c r="R510" s="32"/>
      <c r="S510" s="32"/>
      <c r="T510" s="32"/>
    </row>
    <row r="511" spans="1:20" x14ac:dyDescent="0.25">
      <c r="A511" s="76"/>
      <c r="B511" s="77"/>
      <c r="C511" s="77"/>
      <c r="D511" s="77"/>
      <c r="E511" s="83"/>
      <c r="K511" s="60">
        <f t="shared" si="7"/>
        <v>0</v>
      </c>
      <c r="M511" s="32"/>
      <c r="N511" s="32"/>
      <c r="O511" s="32"/>
      <c r="P511" s="32"/>
      <c r="Q511" s="32"/>
      <c r="R511" s="32"/>
      <c r="S511" s="32"/>
      <c r="T511" s="32"/>
    </row>
    <row r="512" spans="1:20" x14ac:dyDescent="0.25">
      <c r="A512" s="76"/>
      <c r="B512" s="77"/>
      <c r="C512" s="77"/>
      <c r="D512" s="77"/>
      <c r="E512" s="83"/>
      <c r="K512" s="60">
        <f t="shared" si="7"/>
        <v>0</v>
      </c>
      <c r="M512" s="32"/>
      <c r="N512" s="32"/>
      <c r="O512" s="32"/>
      <c r="P512" s="32"/>
      <c r="Q512" s="32"/>
      <c r="R512" s="32"/>
      <c r="S512" s="32"/>
      <c r="T512" s="32"/>
    </row>
    <row r="513" spans="1:20" x14ac:dyDescent="0.25">
      <c r="A513" s="76"/>
      <c r="B513" s="77"/>
      <c r="C513" s="77"/>
      <c r="D513" s="77"/>
      <c r="E513" s="83"/>
      <c r="K513" s="60">
        <f t="shared" si="7"/>
        <v>0</v>
      </c>
      <c r="M513" s="32"/>
      <c r="N513" s="32"/>
      <c r="O513" s="32"/>
      <c r="P513" s="32"/>
      <c r="Q513" s="32"/>
      <c r="R513" s="32"/>
      <c r="S513" s="32"/>
      <c r="T513" s="32"/>
    </row>
    <row r="514" spans="1:20" x14ac:dyDescent="0.25">
      <c r="A514" s="76"/>
      <c r="B514" s="77"/>
      <c r="C514" s="77"/>
      <c r="D514" s="77"/>
      <c r="E514" s="83"/>
      <c r="K514" s="60">
        <f t="shared" si="7"/>
        <v>0</v>
      </c>
      <c r="M514" s="32"/>
      <c r="N514" s="32"/>
      <c r="O514" s="32"/>
      <c r="P514" s="32"/>
      <c r="Q514" s="32"/>
      <c r="R514" s="32"/>
      <c r="S514" s="32"/>
      <c r="T514" s="32"/>
    </row>
    <row r="515" spans="1:20" x14ac:dyDescent="0.25">
      <c r="A515" s="76"/>
      <c r="B515" s="77"/>
      <c r="C515" s="77"/>
      <c r="D515" s="77"/>
      <c r="E515" s="83"/>
      <c r="K515" s="60">
        <f t="shared" ref="K515:K574" si="8">A515</f>
        <v>0</v>
      </c>
      <c r="M515" s="32"/>
      <c r="N515" s="32"/>
      <c r="O515" s="32"/>
      <c r="P515" s="32"/>
      <c r="Q515" s="32"/>
      <c r="R515" s="32"/>
      <c r="S515" s="32"/>
      <c r="T515" s="32"/>
    </row>
    <row r="516" spans="1:20" x14ac:dyDescent="0.25">
      <c r="A516" s="76"/>
      <c r="B516" s="77"/>
      <c r="C516" s="77"/>
      <c r="D516" s="77"/>
      <c r="E516" s="83"/>
      <c r="K516" s="60">
        <f t="shared" si="8"/>
        <v>0</v>
      </c>
      <c r="M516" s="32"/>
      <c r="N516" s="32"/>
      <c r="O516" s="32"/>
      <c r="P516" s="32"/>
      <c r="Q516" s="32"/>
      <c r="R516" s="32"/>
      <c r="S516" s="32"/>
      <c r="T516" s="32"/>
    </row>
    <row r="517" spans="1:20" x14ac:dyDescent="0.25">
      <c r="A517" s="76"/>
      <c r="B517" s="77"/>
      <c r="C517" s="77"/>
      <c r="D517" s="77"/>
      <c r="E517" s="83"/>
      <c r="K517" s="60">
        <f t="shared" si="8"/>
        <v>0</v>
      </c>
      <c r="M517" s="32"/>
      <c r="N517" s="32"/>
      <c r="O517" s="32"/>
      <c r="P517" s="32"/>
      <c r="Q517" s="32"/>
      <c r="R517" s="32"/>
      <c r="S517" s="32"/>
      <c r="T517" s="32"/>
    </row>
    <row r="518" spans="1:20" x14ac:dyDescent="0.25">
      <c r="A518" s="76"/>
      <c r="B518" s="77"/>
      <c r="C518" s="77"/>
      <c r="D518" s="77"/>
      <c r="E518" s="83"/>
      <c r="K518" s="60">
        <f t="shared" si="8"/>
        <v>0</v>
      </c>
      <c r="M518" s="32"/>
      <c r="N518" s="32"/>
      <c r="O518" s="32"/>
      <c r="P518" s="32"/>
      <c r="Q518" s="32"/>
      <c r="R518" s="32"/>
      <c r="S518" s="32"/>
      <c r="T518" s="32"/>
    </row>
    <row r="519" spans="1:20" x14ac:dyDescent="0.25">
      <c r="A519" s="76"/>
      <c r="B519" s="77"/>
      <c r="C519" s="77"/>
      <c r="D519" s="77"/>
      <c r="E519" s="83"/>
      <c r="K519" s="60">
        <f t="shared" si="8"/>
        <v>0</v>
      </c>
      <c r="M519" s="32"/>
      <c r="N519" s="32"/>
      <c r="O519" s="32"/>
      <c r="P519" s="32"/>
      <c r="Q519" s="32"/>
      <c r="R519" s="32"/>
      <c r="S519" s="32"/>
      <c r="T519" s="32"/>
    </row>
    <row r="520" spans="1:20" x14ac:dyDescent="0.25">
      <c r="A520" s="76"/>
      <c r="B520" s="77"/>
      <c r="C520" s="77"/>
      <c r="D520" s="77"/>
      <c r="E520" s="83"/>
      <c r="K520" s="60">
        <f t="shared" si="8"/>
        <v>0</v>
      </c>
      <c r="M520" s="32"/>
      <c r="N520" s="32"/>
      <c r="O520" s="32"/>
      <c r="P520" s="32"/>
      <c r="Q520" s="32"/>
      <c r="R520" s="32"/>
      <c r="S520" s="32"/>
      <c r="T520" s="32"/>
    </row>
    <row r="521" spans="1:20" x14ac:dyDescent="0.25">
      <c r="A521" s="76"/>
      <c r="B521" s="77"/>
      <c r="C521" s="77"/>
      <c r="D521" s="77"/>
      <c r="E521" s="83"/>
      <c r="K521" s="60">
        <f t="shared" si="8"/>
        <v>0</v>
      </c>
      <c r="M521" s="32"/>
      <c r="N521" s="32"/>
      <c r="O521" s="32"/>
      <c r="P521" s="32"/>
      <c r="Q521" s="32"/>
      <c r="R521" s="32"/>
      <c r="S521" s="32"/>
      <c r="T521" s="32"/>
    </row>
    <row r="522" spans="1:20" x14ac:dyDescent="0.25">
      <c r="A522" s="76"/>
      <c r="B522" s="77"/>
      <c r="C522" s="77"/>
      <c r="D522" s="77"/>
      <c r="E522" s="83"/>
      <c r="K522" s="60">
        <f t="shared" si="8"/>
        <v>0</v>
      </c>
      <c r="M522" s="32"/>
      <c r="N522" s="32"/>
      <c r="O522" s="32"/>
      <c r="P522" s="32"/>
      <c r="Q522" s="32"/>
      <c r="R522" s="32"/>
      <c r="S522" s="32"/>
      <c r="T522" s="32"/>
    </row>
    <row r="523" spans="1:20" x14ac:dyDescent="0.25">
      <c r="A523" s="76"/>
      <c r="B523" s="77"/>
      <c r="C523" s="77"/>
      <c r="D523" s="77"/>
      <c r="E523" s="83"/>
      <c r="K523" s="60">
        <f t="shared" si="8"/>
        <v>0</v>
      </c>
      <c r="M523" s="32"/>
      <c r="N523" s="32"/>
      <c r="O523" s="32"/>
      <c r="P523" s="32"/>
      <c r="Q523" s="32"/>
      <c r="R523" s="32"/>
      <c r="S523" s="32"/>
      <c r="T523" s="32"/>
    </row>
    <row r="524" spans="1:20" x14ac:dyDescent="0.25">
      <c r="A524" s="76"/>
      <c r="B524" s="77"/>
      <c r="C524" s="77"/>
      <c r="D524" s="77"/>
      <c r="E524" s="83"/>
      <c r="K524" s="60">
        <f t="shared" si="8"/>
        <v>0</v>
      </c>
      <c r="M524" s="32"/>
      <c r="N524" s="32"/>
      <c r="O524" s="32"/>
      <c r="P524" s="32"/>
      <c r="Q524" s="32"/>
      <c r="R524" s="32"/>
      <c r="S524" s="32"/>
      <c r="T524" s="32"/>
    </row>
    <row r="525" spans="1:20" x14ac:dyDescent="0.25">
      <c r="A525" s="76"/>
      <c r="B525" s="77"/>
      <c r="C525" s="77"/>
      <c r="D525" s="77"/>
      <c r="E525" s="83"/>
      <c r="K525" s="60">
        <f t="shared" si="8"/>
        <v>0</v>
      </c>
      <c r="M525" s="32"/>
      <c r="N525" s="32"/>
      <c r="O525" s="32"/>
      <c r="P525" s="32"/>
      <c r="Q525" s="32"/>
      <c r="R525" s="32"/>
      <c r="S525" s="32"/>
      <c r="T525" s="32"/>
    </row>
    <row r="526" spans="1:20" x14ac:dyDescent="0.25">
      <c r="A526" s="76"/>
      <c r="B526" s="77"/>
      <c r="C526" s="77"/>
      <c r="D526" s="77"/>
      <c r="E526" s="83"/>
      <c r="K526" s="60">
        <f t="shared" si="8"/>
        <v>0</v>
      </c>
      <c r="M526" s="32"/>
      <c r="N526" s="32"/>
      <c r="O526" s="32"/>
      <c r="P526" s="32"/>
      <c r="Q526" s="32"/>
      <c r="R526" s="32"/>
      <c r="S526" s="32"/>
      <c r="T526" s="32"/>
    </row>
    <row r="527" spans="1:20" x14ac:dyDescent="0.25">
      <c r="A527" s="76"/>
      <c r="B527" s="77"/>
      <c r="C527" s="77"/>
      <c r="D527" s="77"/>
      <c r="E527" s="83"/>
      <c r="K527" s="60">
        <f t="shared" si="8"/>
        <v>0</v>
      </c>
      <c r="M527" s="32"/>
      <c r="N527" s="32"/>
      <c r="O527" s="32"/>
      <c r="P527" s="32"/>
      <c r="Q527" s="32"/>
      <c r="R527" s="32"/>
      <c r="S527" s="32"/>
      <c r="T527" s="32"/>
    </row>
    <row r="528" spans="1:20" x14ac:dyDescent="0.25">
      <c r="A528" s="76"/>
      <c r="B528" s="77"/>
      <c r="C528" s="77"/>
      <c r="D528" s="77"/>
      <c r="E528" s="83"/>
      <c r="K528" s="60">
        <f t="shared" si="8"/>
        <v>0</v>
      </c>
      <c r="M528" s="32"/>
      <c r="N528" s="32"/>
      <c r="O528" s="32"/>
      <c r="P528" s="32"/>
      <c r="Q528" s="32"/>
      <c r="R528" s="32"/>
      <c r="S528" s="32"/>
      <c r="T528" s="32"/>
    </row>
    <row r="529" spans="1:20" x14ac:dyDescent="0.25">
      <c r="A529" s="76"/>
      <c r="B529" s="77"/>
      <c r="C529" s="77"/>
      <c r="D529" s="77"/>
      <c r="E529" s="83"/>
      <c r="K529" s="60">
        <f t="shared" si="8"/>
        <v>0</v>
      </c>
      <c r="M529" s="32"/>
      <c r="N529" s="32"/>
      <c r="O529" s="32"/>
      <c r="P529" s="32"/>
      <c r="Q529" s="32"/>
      <c r="R529" s="32"/>
      <c r="S529" s="32"/>
      <c r="T529" s="32"/>
    </row>
    <row r="530" spans="1:20" x14ac:dyDescent="0.25">
      <c r="A530" s="76"/>
      <c r="B530" s="77"/>
      <c r="C530" s="77"/>
      <c r="D530" s="77"/>
      <c r="E530" s="83"/>
      <c r="K530" s="60">
        <f t="shared" si="8"/>
        <v>0</v>
      </c>
      <c r="M530" s="32"/>
      <c r="N530" s="32"/>
      <c r="O530" s="32"/>
      <c r="P530" s="32"/>
      <c r="Q530" s="32"/>
      <c r="R530" s="32"/>
      <c r="S530" s="32"/>
      <c r="T530" s="32"/>
    </row>
    <row r="531" spans="1:20" x14ac:dyDescent="0.25">
      <c r="A531" s="76"/>
      <c r="B531" s="77"/>
      <c r="C531" s="77"/>
      <c r="D531" s="77"/>
      <c r="E531" s="83"/>
      <c r="K531" s="60">
        <f t="shared" si="8"/>
        <v>0</v>
      </c>
      <c r="M531" s="32"/>
      <c r="N531" s="32"/>
      <c r="O531" s="32"/>
      <c r="P531" s="32"/>
      <c r="Q531" s="32"/>
      <c r="R531" s="32"/>
      <c r="S531" s="32"/>
      <c r="T531" s="32"/>
    </row>
    <row r="532" spans="1:20" x14ac:dyDescent="0.25">
      <c r="A532" s="76"/>
      <c r="B532" s="77"/>
      <c r="C532" s="77"/>
      <c r="D532" s="77"/>
      <c r="E532" s="83"/>
      <c r="K532" s="60">
        <f t="shared" si="8"/>
        <v>0</v>
      </c>
      <c r="M532" s="32"/>
      <c r="N532" s="32"/>
      <c r="O532" s="32"/>
      <c r="P532" s="32"/>
      <c r="Q532" s="32"/>
      <c r="R532" s="32"/>
      <c r="S532" s="32"/>
      <c r="T532" s="32"/>
    </row>
    <row r="533" spans="1:20" x14ac:dyDescent="0.25">
      <c r="A533" s="76"/>
      <c r="B533" s="77"/>
      <c r="C533" s="77"/>
      <c r="D533" s="77"/>
      <c r="E533" s="83"/>
      <c r="K533" s="60">
        <f t="shared" si="8"/>
        <v>0</v>
      </c>
      <c r="M533" s="32"/>
      <c r="N533" s="32"/>
      <c r="O533" s="32"/>
      <c r="P533" s="32"/>
      <c r="Q533" s="32"/>
      <c r="R533" s="32"/>
      <c r="S533" s="32"/>
      <c r="T533" s="32"/>
    </row>
    <row r="534" spans="1:20" x14ac:dyDescent="0.25">
      <c r="A534" s="76"/>
      <c r="B534" s="77"/>
      <c r="C534" s="77"/>
      <c r="D534" s="77"/>
      <c r="E534" s="83"/>
      <c r="K534" s="60">
        <f t="shared" si="8"/>
        <v>0</v>
      </c>
      <c r="M534" s="32"/>
      <c r="N534" s="32"/>
      <c r="O534" s="32"/>
      <c r="P534" s="32"/>
      <c r="Q534" s="32"/>
      <c r="R534" s="32"/>
      <c r="S534" s="32"/>
      <c r="T534" s="32"/>
    </row>
    <row r="535" spans="1:20" x14ac:dyDescent="0.25">
      <c r="A535" s="76"/>
      <c r="B535" s="77"/>
      <c r="C535" s="77"/>
      <c r="D535" s="77"/>
      <c r="E535" s="83"/>
      <c r="K535" s="60">
        <f t="shared" si="8"/>
        <v>0</v>
      </c>
      <c r="M535" s="32"/>
      <c r="N535" s="32"/>
      <c r="O535" s="32"/>
      <c r="P535" s="32"/>
      <c r="Q535" s="32"/>
      <c r="R535" s="32"/>
      <c r="S535" s="32"/>
      <c r="T535" s="32"/>
    </row>
    <row r="536" spans="1:20" x14ac:dyDescent="0.25">
      <c r="A536" s="76"/>
      <c r="B536" s="77"/>
      <c r="C536" s="77"/>
      <c r="D536" s="77"/>
      <c r="E536" s="83"/>
      <c r="K536" s="60">
        <f t="shared" si="8"/>
        <v>0</v>
      </c>
      <c r="M536" s="32"/>
      <c r="N536" s="32"/>
      <c r="O536" s="32"/>
      <c r="P536" s="32"/>
      <c r="Q536" s="32"/>
      <c r="R536" s="32"/>
      <c r="S536" s="32"/>
      <c r="T536" s="32"/>
    </row>
    <row r="537" spans="1:20" x14ac:dyDescent="0.25">
      <c r="A537" s="76"/>
      <c r="B537" s="77"/>
      <c r="C537" s="77"/>
      <c r="D537" s="77"/>
      <c r="E537" s="83"/>
      <c r="K537" s="60">
        <f t="shared" si="8"/>
        <v>0</v>
      </c>
      <c r="M537" s="32"/>
      <c r="N537" s="32"/>
      <c r="O537" s="32"/>
      <c r="P537" s="32"/>
      <c r="Q537" s="32"/>
      <c r="R537" s="32"/>
      <c r="S537" s="32"/>
      <c r="T537" s="32"/>
    </row>
    <row r="538" spans="1:20" x14ac:dyDescent="0.25">
      <c r="A538" s="76"/>
      <c r="B538" s="77"/>
      <c r="C538" s="77"/>
      <c r="D538" s="77"/>
      <c r="E538" s="83"/>
      <c r="K538" s="60">
        <f t="shared" si="8"/>
        <v>0</v>
      </c>
      <c r="M538" s="32"/>
      <c r="N538" s="32"/>
      <c r="O538" s="32"/>
      <c r="P538" s="32"/>
      <c r="Q538" s="32"/>
      <c r="R538" s="32"/>
      <c r="S538" s="32"/>
      <c r="T538" s="32"/>
    </row>
    <row r="539" spans="1:20" x14ac:dyDescent="0.25">
      <c r="A539" s="76"/>
      <c r="B539" s="77"/>
      <c r="C539" s="77"/>
      <c r="D539" s="77"/>
      <c r="E539" s="83"/>
      <c r="K539" s="60">
        <f t="shared" si="8"/>
        <v>0</v>
      </c>
      <c r="M539" s="32"/>
      <c r="N539" s="32"/>
      <c r="O539" s="32"/>
      <c r="P539" s="32"/>
      <c r="Q539" s="32"/>
      <c r="R539" s="32"/>
      <c r="S539" s="32"/>
      <c r="T539" s="32"/>
    </row>
    <row r="540" spans="1:20" x14ac:dyDescent="0.25">
      <c r="A540" s="76"/>
      <c r="B540" s="77"/>
      <c r="C540" s="77"/>
      <c r="D540" s="77"/>
      <c r="E540" s="83"/>
      <c r="K540" s="60">
        <f t="shared" si="8"/>
        <v>0</v>
      </c>
      <c r="M540" s="32"/>
      <c r="N540" s="32"/>
      <c r="O540" s="32"/>
      <c r="P540" s="32"/>
      <c r="Q540" s="32"/>
      <c r="R540" s="32"/>
      <c r="S540" s="32"/>
      <c r="T540" s="32"/>
    </row>
    <row r="541" spans="1:20" x14ac:dyDescent="0.25">
      <c r="A541" s="76"/>
      <c r="B541" s="77"/>
      <c r="C541" s="77"/>
      <c r="D541" s="77"/>
      <c r="E541" s="83"/>
      <c r="K541" s="60">
        <f t="shared" si="8"/>
        <v>0</v>
      </c>
      <c r="M541" s="32"/>
      <c r="N541" s="32"/>
      <c r="O541" s="32"/>
      <c r="P541" s="32"/>
      <c r="Q541" s="32"/>
      <c r="R541" s="32"/>
      <c r="S541" s="32"/>
      <c r="T541" s="32"/>
    </row>
    <row r="542" spans="1:20" x14ac:dyDescent="0.25">
      <c r="A542" s="76"/>
      <c r="B542" s="77"/>
      <c r="C542" s="77"/>
      <c r="D542" s="77"/>
      <c r="E542" s="83"/>
      <c r="K542" s="60">
        <f t="shared" si="8"/>
        <v>0</v>
      </c>
      <c r="M542" s="32"/>
      <c r="N542" s="32"/>
      <c r="O542" s="32"/>
      <c r="P542" s="32"/>
      <c r="Q542" s="32"/>
      <c r="R542" s="32"/>
      <c r="S542" s="32"/>
      <c r="T542" s="32"/>
    </row>
    <row r="543" spans="1:20" x14ac:dyDescent="0.25">
      <c r="A543" s="76"/>
      <c r="B543" s="77"/>
      <c r="C543" s="77"/>
      <c r="D543" s="77"/>
      <c r="E543" s="83"/>
      <c r="K543" s="60">
        <f t="shared" si="8"/>
        <v>0</v>
      </c>
      <c r="M543" s="32"/>
      <c r="N543" s="32"/>
      <c r="O543" s="32"/>
      <c r="P543" s="32"/>
      <c r="Q543" s="32"/>
      <c r="R543" s="32"/>
      <c r="S543" s="32"/>
      <c r="T543" s="32"/>
    </row>
    <row r="544" spans="1:20" x14ac:dyDescent="0.25">
      <c r="A544" s="76"/>
      <c r="B544" s="77"/>
      <c r="C544" s="77"/>
      <c r="D544" s="77"/>
      <c r="E544" s="83"/>
      <c r="K544" s="60">
        <f t="shared" si="8"/>
        <v>0</v>
      </c>
      <c r="M544" s="32"/>
      <c r="N544" s="32"/>
      <c r="O544" s="32"/>
      <c r="P544" s="32"/>
      <c r="Q544" s="32"/>
      <c r="R544" s="32"/>
      <c r="S544" s="32"/>
      <c r="T544" s="32"/>
    </row>
    <row r="545" spans="1:20" x14ac:dyDescent="0.25">
      <c r="A545" s="76"/>
      <c r="B545" s="77"/>
      <c r="C545" s="77"/>
      <c r="D545" s="77"/>
      <c r="E545" s="83"/>
      <c r="K545" s="60">
        <f t="shared" si="8"/>
        <v>0</v>
      </c>
      <c r="M545" s="32"/>
      <c r="N545" s="32"/>
      <c r="O545" s="32"/>
      <c r="P545" s="32"/>
      <c r="Q545" s="32"/>
      <c r="R545" s="32"/>
      <c r="S545" s="32"/>
      <c r="T545" s="32"/>
    </row>
    <row r="546" spans="1:20" x14ac:dyDescent="0.25">
      <c r="A546" s="76"/>
      <c r="B546" s="77"/>
      <c r="C546" s="77"/>
      <c r="D546" s="77"/>
      <c r="E546" s="83"/>
      <c r="K546" s="60">
        <f t="shared" si="8"/>
        <v>0</v>
      </c>
      <c r="M546" s="32"/>
      <c r="N546" s="32"/>
      <c r="O546" s="32"/>
      <c r="P546" s="32"/>
      <c r="Q546" s="32"/>
      <c r="R546" s="32"/>
      <c r="S546" s="32"/>
      <c r="T546" s="32"/>
    </row>
    <row r="547" spans="1:20" x14ac:dyDescent="0.25">
      <c r="A547" s="76"/>
      <c r="B547" s="77"/>
      <c r="C547" s="77"/>
      <c r="D547" s="77"/>
      <c r="E547" s="83"/>
      <c r="K547" s="60">
        <f t="shared" si="8"/>
        <v>0</v>
      </c>
      <c r="M547" s="32"/>
      <c r="N547" s="32"/>
      <c r="O547" s="32"/>
      <c r="P547" s="32"/>
      <c r="Q547" s="32"/>
      <c r="R547" s="32"/>
      <c r="S547" s="32"/>
      <c r="T547" s="32"/>
    </row>
    <row r="548" spans="1:20" x14ac:dyDescent="0.25">
      <c r="A548" s="76"/>
      <c r="B548" s="77"/>
      <c r="C548" s="77"/>
      <c r="D548" s="77"/>
      <c r="E548" s="83"/>
      <c r="K548" s="60">
        <f t="shared" si="8"/>
        <v>0</v>
      </c>
      <c r="M548" s="32"/>
      <c r="N548" s="32"/>
      <c r="O548" s="32"/>
      <c r="P548" s="32"/>
      <c r="Q548" s="32"/>
      <c r="R548" s="32"/>
      <c r="S548" s="32"/>
      <c r="T548" s="32"/>
    </row>
    <row r="549" spans="1:20" x14ac:dyDescent="0.25">
      <c r="A549" s="76"/>
      <c r="B549" s="77"/>
      <c r="C549" s="77"/>
      <c r="D549" s="77"/>
      <c r="E549" s="83"/>
      <c r="K549" s="60">
        <f t="shared" si="8"/>
        <v>0</v>
      </c>
      <c r="M549" s="32"/>
      <c r="N549" s="32"/>
      <c r="O549" s="32"/>
      <c r="P549" s="32"/>
      <c r="Q549" s="32"/>
      <c r="R549" s="32"/>
      <c r="S549" s="32"/>
      <c r="T549" s="32"/>
    </row>
    <row r="550" spans="1:20" x14ac:dyDescent="0.25">
      <c r="A550" s="76"/>
      <c r="B550" s="77"/>
      <c r="C550" s="77"/>
      <c r="D550" s="77"/>
      <c r="E550" s="83"/>
      <c r="K550" s="60">
        <f t="shared" si="8"/>
        <v>0</v>
      </c>
      <c r="M550" s="32"/>
      <c r="N550" s="32"/>
      <c r="O550" s="32"/>
      <c r="P550" s="32"/>
      <c r="Q550" s="32"/>
      <c r="R550" s="32"/>
      <c r="S550" s="32"/>
      <c r="T550" s="32"/>
    </row>
    <row r="551" spans="1:20" x14ac:dyDescent="0.25">
      <c r="A551" s="76"/>
      <c r="B551" s="77"/>
      <c r="C551" s="77"/>
      <c r="D551" s="77"/>
      <c r="E551" s="83"/>
      <c r="K551" s="60">
        <f t="shared" si="8"/>
        <v>0</v>
      </c>
      <c r="M551" s="32"/>
      <c r="N551" s="32"/>
      <c r="O551" s="32"/>
      <c r="P551" s="32"/>
      <c r="Q551" s="32"/>
      <c r="R551" s="32"/>
      <c r="S551" s="32"/>
      <c r="T551" s="32"/>
    </row>
    <row r="552" spans="1:20" x14ac:dyDescent="0.25">
      <c r="A552" s="76"/>
      <c r="B552" s="77"/>
      <c r="C552" s="77"/>
      <c r="D552" s="77"/>
      <c r="E552" s="83"/>
      <c r="K552" s="60">
        <f t="shared" si="8"/>
        <v>0</v>
      </c>
      <c r="M552" s="32"/>
      <c r="N552" s="32"/>
      <c r="O552" s="32"/>
      <c r="P552" s="32"/>
      <c r="Q552" s="32"/>
      <c r="R552" s="32"/>
      <c r="S552" s="32"/>
      <c r="T552" s="32"/>
    </row>
    <row r="553" spans="1:20" x14ac:dyDescent="0.25">
      <c r="A553" s="76"/>
      <c r="B553" s="77"/>
      <c r="C553" s="77"/>
      <c r="D553" s="77"/>
      <c r="E553" s="83"/>
      <c r="K553" s="60">
        <f t="shared" si="8"/>
        <v>0</v>
      </c>
      <c r="M553" s="32"/>
      <c r="N553" s="32"/>
      <c r="O553" s="32"/>
      <c r="P553" s="32"/>
      <c r="Q553" s="32"/>
      <c r="R553" s="32"/>
      <c r="S553" s="32"/>
      <c r="T553" s="32"/>
    </row>
    <row r="554" spans="1:20" x14ac:dyDescent="0.25">
      <c r="A554" s="76"/>
      <c r="B554" s="77"/>
      <c r="C554" s="77"/>
      <c r="D554" s="77"/>
      <c r="E554" s="83"/>
      <c r="K554" s="60">
        <f t="shared" si="8"/>
        <v>0</v>
      </c>
      <c r="M554" s="32"/>
      <c r="N554" s="32"/>
      <c r="O554" s="32"/>
      <c r="P554" s="32"/>
      <c r="Q554" s="32"/>
      <c r="R554" s="32"/>
      <c r="S554" s="32"/>
      <c r="T554" s="32"/>
    </row>
    <row r="555" spans="1:20" x14ac:dyDescent="0.25">
      <c r="A555" s="76"/>
      <c r="B555" s="77"/>
      <c r="C555" s="77"/>
      <c r="D555" s="77"/>
      <c r="E555" s="83"/>
      <c r="K555" s="60">
        <f t="shared" si="8"/>
        <v>0</v>
      </c>
      <c r="M555" s="32"/>
      <c r="N555" s="32"/>
      <c r="O555" s="32"/>
      <c r="P555" s="32"/>
      <c r="Q555" s="32"/>
      <c r="R555" s="32"/>
      <c r="S555" s="32"/>
      <c r="T555" s="32"/>
    </row>
    <row r="556" spans="1:20" x14ac:dyDescent="0.25">
      <c r="A556" s="76"/>
      <c r="B556" s="77"/>
      <c r="C556" s="77"/>
      <c r="D556" s="77"/>
      <c r="E556" s="83"/>
      <c r="K556" s="60">
        <f t="shared" si="8"/>
        <v>0</v>
      </c>
      <c r="M556" s="32"/>
      <c r="N556" s="32"/>
      <c r="O556" s="32"/>
      <c r="P556" s="32"/>
      <c r="Q556" s="32"/>
      <c r="R556" s="32"/>
      <c r="S556" s="32"/>
      <c r="T556" s="32"/>
    </row>
    <row r="557" spans="1:20" x14ac:dyDescent="0.25">
      <c r="A557" s="76"/>
      <c r="B557" s="77"/>
      <c r="C557" s="77"/>
      <c r="D557" s="77"/>
      <c r="E557" s="83"/>
      <c r="K557" s="60">
        <f t="shared" si="8"/>
        <v>0</v>
      </c>
      <c r="M557" s="32"/>
      <c r="N557" s="32"/>
      <c r="O557" s="32"/>
      <c r="P557" s="32"/>
      <c r="Q557" s="32"/>
      <c r="R557" s="32"/>
      <c r="S557" s="32"/>
      <c r="T557" s="32"/>
    </row>
    <row r="558" spans="1:20" x14ac:dyDescent="0.25">
      <c r="A558" s="76"/>
      <c r="B558" s="77"/>
      <c r="C558" s="77"/>
      <c r="D558" s="77"/>
      <c r="E558" s="83"/>
      <c r="K558" s="60">
        <f t="shared" si="8"/>
        <v>0</v>
      </c>
      <c r="M558" s="32"/>
      <c r="N558" s="32"/>
      <c r="O558" s="32"/>
      <c r="P558" s="32"/>
      <c r="Q558" s="32"/>
      <c r="R558" s="32"/>
      <c r="S558" s="32"/>
      <c r="T558" s="32"/>
    </row>
    <row r="559" spans="1:20" x14ac:dyDescent="0.25">
      <c r="A559" s="76"/>
      <c r="B559" s="77"/>
      <c r="C559" s="77"/>
      <c r="D559" s="77"/>
      <c r="E559" s="83"/>
      <c r="K559" s="60">
        <f t="shared" si="8"/>
        <v>0</v>
      </c>
      <c r="M559" s="32"/>
      <c r="N559" s="32"/>
      <c r="O559" s="32"/>
      <c r="P559" s="32"/>
      <c r="Q559" s="32"/>
      <c r="R559" s="32"/>
      <c r="S559" s="32"/>
      <c r="T559" s="32"/>
    </row>
    <row r="560" spans="1:20" x14ac:dyDescent="0.25">
      <c r="A560" s="76"/>
      <c r="B560" s="77"/>
      <c r="C560" s="77"/>
      <c r="D560" s="77"/>
      <c r="E560" s="83"/>
      <c r="K560" s="60">
        <f t="shared" si="8"/>
        <v>0</v>
      </c>
      <c r="M560" s="32"/>
      <c r="N560" s="32"/>
      <c r="O560" s="32"/>
      <c r="P560" s="32"/>
      <c r="Q560" s="32"/>
      <c r="R560" s="32"/>
      <c r="S560" s="32"/>
      <c r="T560" s="32"/>
    </row>
    <row r="561" spans="1:20" x14ac:dyDescent="0.25">
      <c r="A561" s="76"/>
      <c r="B561" s="77"/>
      <c r="C561" s="77"/>
      <c r="D561" s="77"/>
      <c r="E561" s="83"/>
      <c r="K561" s="60">
        <f t="shared" si="8"/>
        <v>0</v>
      </c>
      <c r="M561" s="32"/>
      <c r="N561" s="32"/>
      <c r="O561" s="32"/>
      <c r="P561" s="32"/>
      <c r="Q561" s="32"/>
      <c r="R561" s="32"/>
      <c r="S561" s="32"/>
      <c r="T561" s="32"/>
    </row>
    <row r="562" spans="1:20" x14ac:dyDescent="0.25">
      <c r="A562" s="76"/>
      <c r="B562" s="77"/>
      <c r="C562" s="77"/>
      <c r="D562" s="77"/>
      <c r="E562" s="83"/>
      <c r="K562" s="60">
        <f t="shared" si="8"/>
        <v>0</v>
      </c>
      <c r="M562" s="32"/>
      <c r="N562" s="32"/>
      <c r="O562" s="32"/>
      <c r="P562" s="32"/>
      <c r="Q562" s="32"/>
      <c r="R562" s="32"/>
      <c r="S562" s="32"/>
      <c r="T562" s="32"/>
    </row>
    <row r="563" spans="1:20" x14ac:dyDescent="0.25">
      <c r="A563" s="76"/>
      <c r="B563" s="77"/>
      <c r="C563" s="77"/>
      <c r="D563" s="77"/>
      <c r="E563" s="83"/>
      <c r="K563" s="60">
        <f t="shared" si="8"/>
        <v>0</v>
      </c>
      <c r="M563" s="32"/>
      <c r="N563" s="32"/>
      <c r="O563" s="32"/>
      <c r="P563" s="32"/>
      <c r="Q563" s="32"/>
      <c r="R563" s="32"/>
      <c r="S563" s="32"/>
      <c r="T563" s="32"/>
    </row>
    <row r="564" spans="1:20" x14ac:dyDescent="0.25">
      <c r="A564" s="76"/>
      <c r="B564" s="77"/>
      <c r="C564" s="77"/>
      <c r="D564" s="77"/>
      <c r="E564" s="83"/>
      <c r="K564" s="60">
        <f t="shared" si="8"/>
        <v>0</v>
      </c>
      <c r="M564" s="32"/>
      <c r="N564" s="32"/>
      <c r="O564" s="32"/>
      <c r="P564" s="32"/>
      <c r="Q564" s="32"/>
      <c r="R564" s="32"/>
      <c r="S564" s="32"/>
      <c r="T564" s="32"/>
    </row>
    <row r="565" spans="1:20" x14ac:dyDescent="0.25">
      <c r="A565" s="76"/>
      <c r="B565" s="77"/>
      <c r="C565" s="77"/>
      <c r="D565" s="77"/>
      <c r="E565" s="83"/>
      <c r="K565" s="60">
        <f t="shared" si="8"/>
        <v>0</v>
      </c>
      <c r="M565" s="32"/>
      <c r="N565" s="32"/>
      <c r="O565" s="32"/>
      <c r="P565" s="32"/>
      <c r="Q565" s="32"/>
      <c r="R565" s="32"/>
      <c r="S565" s="32"/>
      <c r="T565" s="32"/>
    </row>
    <row r="566" spans="1:20" x14ac:dyDescent="0.25">
      <c r="A566" s="76"/>
      <c r="B566" s="77"/>
      <c r="C566" s="77"/>
      <c r="D566" s="77"/>
      <c r="E566" s="83"/>
      <c r="K566" s="60">
        <f t="shared" si="8"/>
        <v>0</v>
      </c>
      <c r="M566" s="32"/>
      <c r="N566" s="32"/>
      <c r="O566" s="32"/>
      <c r="P566" s="32"/>
      <c r="Q566" s="32"/>
      <c r="R566" s="32"/>
      <c r="S566" s="32"/>
      <c r="T566" s="32"/>
    </row>
    <row r="567" spans="1:20" x14ac:dyDescent="0.25">
      <c r="A567" s="76"/>
      <c r="B567" s="77"/>
      <c r="C567" s="77"/>
      <c r="D567" s="77"/>
      <c r="E567" s="83"/>
      <c r="K567" s="60">
        <f t="shared" si="8"/>
        <v>0</v>
      </c>
      <c r="M567" s="32"/>
      <c r="N567" s="32"/>
      <c r="O567" s="32"/>
      <c r="P567" s="32"/>
      <c r="Q567" s="32"/>
      <c r="R567" s="32"/>
      <c r="S567" s="32"/>
      <c r="T567" s="32"/>
    </row>
    <row r="568" spans="1:20" x14ac:dyDescent="0.25">
      <c r="A568" s="76"/>
      <c r="B568" s="77"/>
      <c r="C568" s="77"/>
      <c r="D568" s="77"/>
      <c r="E568" s="83"/>
      <c r="K568" s="60">
        <f t="shared" si="8"/>
        <v>0</v>
      </c>
      <c r="M568" s="32"/>
      <c r="N568" s="32"/>
      <c r="O568" s="32"/>
      <c r="P568" s="32"/>
      <c r="Q568" s="32"/>
      <c r="R568" s="32"/>
      <c r="S568" s="32"/>
      <c r="T568" s="32"/>
    </row>
    <row r="569" spans="1:20" x14ac:dyDescent="0.25">
      <c r="A569" s="76"/>
      <c r="B569" s="77"/>
      <c r="C569" s="77"/>
      <c r="D569" s="77"/>
      <c r="E569" s="83"/>
      <c r="K569" s="60">
        <f t="shared" si="8"/>
        <v>0</v>
      </c>
      <c r="M569" s="32"/>
      <c r="N569" s="32"/>
      <c r="O569" s="32"/>
      <c r="P569" s="32"/>
      <c r="Q569" s="32"/>
      <c r="R569" s="32"/>
      <c r="S569" s="32"/>
      <c r="T569" s="32"/>
    </row>
    <row r="570" spans="1:20" x14ac:dyDescent="0.25">
      <c r="A570" s="76"/>
      <c r="B570" s="77"/>
      <c r="C570" s="77"/>
      <c r="D570" s="77"/>
      <c r="E570" s="83"/>
      <c r="K570" s="60">
        <f t="shared" si="8"/>
        <v>0</v>
      </c>
      <c r="M570" s="32"/>
      <c r="N570" s="32"/>
      <c r="O570" s="32"/>
      <c r="P570" s="32"/>
      <c r="Q570" s="32"/>
      <c r="R570" s="32"/>
      <c r="S570" s="32"/>
      <c r="T570" s="32"/>
    </row>
    <row r="571" spans="1:20" x14ac:dyDescent="0.25">
      <c r="A571" s="76"/>
      <c r="B571" s="77"/>
      <c r="C571" s="77"/>
      <c r="D571" s="77"/>
      <c r="E571" s="83"/>
      <c r="K571" s="60">
        <f t="shared" si="8"/>
        <v>0</v>
      </c>
      <c r="M571" s="32"/>
      <c r="N571" s="32"/>
      <c r="O571" s="32"/>
      <c r="P571" s="32"/>
      <c r="Q571" s="32"/>
      <c r="R571" s="32"/>
      <c r="S571" s="32"/>
      <c r="T571" s="32"/>
    </row>
    <row r="572" spans="1:20" x14ac:dyDescent="0.25">
      <c r="A572" s="76"/>
      <c r="B572" s="77"/>
      <c r="C572" s="77"/>
      <c r="D572" s="77"/>
      <c r="E572" s="83"/>
      <c r="K572" s="60">
        <f t="shared" si="8"/>
        <v>0</v>
      </c>
      <c r="M572" s="32"/>
      <c r="N572" s="32"/>
      <c r="O572" s="32"/>
      <c r="P572" s="32"/>
      <c r="Q572" s="32"/>
      <c r="R572" s="32"/>
      <c r="S572" s="32"/>
      <c r="T572" s="32"/>
    </row>
    <row r="573" spans="1:20" x14ac:dyDescent="0.25">
      <c r="A573" s="76"/>
      <c r="B573" s="77"/>
      <c r="C573" s="77"/>
      <c r="D573" s="77"/>
      <c r="E573" s="83"/>
      <c r="K573" s="60">
        <f t="shared" si="8"/>
        <v>0</v>
      </c>
      <c r="M573" s="32"/>
      <c r="N573" s="32"/>
      <c r="O573" s="32"/>
      <c r="P573" s="32"/>
      <c r="Q573" s="32"/>
      <c r="R573" s="32"/>
      <c r="S573" s="32"/>
      <c r="T573" s="32"/>
    </row>
    <row r="574" spans="1:20" x14ac:dyDescent="0.25">
      <c r="A574" s="76"/>
      <c r="B574" s="77"/>
      <c r="C574" s="77"/>
      <c r="D574" s="77"/>
      <c r="E574" s="83"/>
      <c r="K574" s="60">
        <f t="shared" si="8"/>
        <v>0</v>
      </c>
      <c r="M574" s="32"/>
      <c r="N574" s="32"/>
      <c r="O574" s="32"/>
      <c r="P574" s="32"/>
      <c r="Q574" s="32"/>
      <c r="R574" s="32"/>
      <c r="S574" s="32"/>
      <c r="T574" s="32"/>
    </row>
    <row r="575" spans="1:20" x14ac:dyDescent="0.25">
      <c r="A575" s="76"/>
      <c r="B575" s="77"/>
      <c r="C575" s="77"/>
      <c r="D575" s="77"/>
      <c r="E575" s="83"/>
      <c r="M575" s="32"/>
      <c r="N575" s="32"/>
      <c r="O575" s="32"/>
      <c r="P575" s="32"/>
      <c r="Q575" s="32"/>
      <c r="R575" s="32"/>
      <c r="S575" s="32"/>
      <c r="T575" s="32"/>
    </row>
    <row r="576" spans="1:20" x14ac:dyDescent="0.25">
      <c r="A576" s="76"/>
      <c r="B576" s="77"/>
      <c r="C576" s="77"/>
      <c r="D576" s="77"/>
      <c r="E576" s="83"/>
      <c r="M576" s="32"/>
      <c r="N576" s="32"/>
      <c r="O576" s="32"/>
      <c r="P576" s="32"/>
      <c r="Q576" s="32"/>
      <c r="R576" s="32"/>
      <c r="S576" s="32"/>
      <c r="T576" s="32"/>
    </row>
    <row r="577" spans="1:20" x14ac:dyDescent="0.25">
      <c r="A577" s="76"/>
      <c r="B577" s="77"/>
      <c r="C577" s="77"/>
      <c r="D577" s="77"/>
      <c r="E577" s="83"/>
      <c r="M577" s="32"/>
      <c r="N577" s="32"/>
      <c r="O577" s="32"/>
      <c r="P577" s="32"/>
      <c r="Q577" s="32"/>
      <c r="R577" s="32"/>
      <c r="S577" s="32"/>
      <c r="T577" s="32"/>
    </row>
    <row r="578" spans="1:20" x14ac:dyDescent="0.25">
      <c r="A578" s="76"/>
      <c r="B578" s="77"/>
      <c r="C578" s="77"/>
      <c r="D578" s="77"/>
      <c r="E578" s="83"/>
      <c r="M578" s="32"/>
      <c r="N578" s="32"/>
      <c r="O578" s="32"/>
      <c r="P578" s="32"/>
      <c r="Q578" s="32"/>
      <c r="R578" s="32"/>
      <c r="S578" s="32"/>
      <c r="T578" s="32"/>
    </row>
    <row r="579" spans="1:20" x14ac:dyDescent="0.25">
      <c r="A579" s="76"/>
      <c r="B579" s="77"/>
      <c r="C579" s="77"/>
      <c r="D579" s="77"/>
      <c r="E579" s="83"/>
      <c r="M579" s="32"/>
      <c r="N579" s="32"/>
      <c r="O579" s="32"/>
      <c r="P579" s="32"/>
      <c r="Q579" s="32"/>
      <c r="R579" s="32"/>
      <c r="S579" s="32"/>
      <c r="T579" s="32"/>
    </row>
    <row r="580" spans="1:20" x14ac:dyDescent="0.25">
      <c r="A580" s="76"/>
      <c r="B580" s="77"/>
      <c r="C580" s="77"/>
      <c r="D580" s="77"/>
      <c r="E580" s="83"/>
      <c r="M580" s="32"/>
      <c r="N580" s="32"/>
      <c r="O580" s="32"/>
      <c r="P580" s="32"/>
      <c r="Q580" s="32"/>
      <c r="R580" s="32"/>
      <c r="S580" s="32"/>
      <c r="T580" s="32"/>
    </row>
    <row r="581" spans="1:20" x14ac:dyDescent="0.25">
      <c r="A581" s="76"/>
      <c r="B581" s="77"/>
      <c r="C581" s="77"/>
      <c r="D581" s="77"/>
      <c r="E581" s="83"/>
      <c r="M581" s="32"/>
      <c r="N581" s="32"/>
      <c r="O581" s="32"/>
      <c r="P581" s="32"/>
      <c r="Q581" s="32"/>
      <c r="R581" s="32"/>
      <c r="S581" s="32"/>
      <c r="T581" s="32"/>
    </row>
    <row r="582" spans="1:20" x14ac:dyDescent="0.25">
      <c r="A582" s="76"/>
      <c r="B582" s="77"/>
      <c r="C582" s="77"/>
      <c r="D582" s="77"/>
      <c r="E582" s="83"/>
      <c r="M582" s="32"/>
      <c r="N582" s="32"/>
      <c r="O582" s="32"/>
      <c r="P582" s="32"/>
      <c r="Q582" s="32"/>
      <c r="R582" s="32"/>
      <c r="S582" s="32"/>
      <c r="T582" s="32"/>
    </row>
    <row r="583" spans="1:20" x14ac:dyDescent="0.25">
      <c r="A583" s="76"/>
      <c r="B583" s="77"/>
      <c r="C583" s="77"/>
      <c r="D583" s="77"/>
      <c r="E583" s="83"/>
      <c r="M583" s="32"/>
      <c r="N583" s="32"/>
      <c r="O583" s="32"/>
      <c r="P583" s="32"/>
      <c r="Q583" s="32"/>
      <c r="R583" s="32"/>
      <c r="S583" s="32"/>
      <c r="T583" s="32"/>
    </row>
    <row r="584" spans="1:20" x14ac:dyDescent="0.25">
      <c r="A584" s="76"/>
      <c r="B584" s="77"/>
      <c r="C584" s="77"/>
      <c r="D584" s="77"/>
      <c r="E584" s="83"/>
      <c r="M584" s="32"/>
      <c r="N584" s="32"/>
      <c r="O584" s="32"/>
      <c r="P584" s="32"/>
      <c r="Q584" s="32"/>
      <c r="R584" s="32"/>
      <c r="S584" s="32"/>
      <c r="T584" s="32"/>
    </row>
    <row r="585" spans="1:20" x14ac:dyDescent="0.25">
      <c r="A585" s="76"/>
      <c r="B585" s="77"/>
      <c r="C585" s="77"/>
      <c r="D585" s="77"/>
      <c r="E585" s="83"/>
      <c r="M585" s="32"/>
      <c r="N585" s="32"/>
      <c r="O585" s="32"/>
      <c r="P585" s="32"/>
      <c r="Q585" s="32"/>
      <c r="R585" s="32"/>
      <c r="S585" s="32"/>
      <c r="T585" s="32"/>
    </row>
    <row r="586" spans="1:20" x14ac:dyDescent="0.25">
      <c r="A586" s="76"/>
      <c r="B586" s="77"/>
      <c r="C586" s="77"/>
      <c r="D586" s="77"/>
      <c r="E586" s="83"/>
      <c r="M586" s="32"/>
      <c r="N586" s="32"/>
      <c r="O586" s="32"/>
      <c r="P586" s="32"/>
      <c r="Q586" s="32"/>
      <c r="R586" s="32"/>
      <c r="S586" s="32"/>
      <c r="T586" s="32"/>
    </row>
    <row r="587" spans="1:20" x14ac:dyDescent="0.25">
      <c r="A587" s="76"/>
      <c r="B587" s="77"/>
      <c r="C587" s="77"/>
      <c r="D587" s="77"/>
      <c r="E587" s="83"/>
      <c r="M587" s="32"/>
      <c r="N587" s="32"/>
      <c r="O587" s="32"/>
      <c r="P587" s="32"/>
      <c r="Q587" s="32"/>
      <c r="R587" s="32"/>
      <c r="S587" s="32"/>
      <c r="T587" s="32"/>
    </row>
    <row r="588" spans="1:20" x14ac:dyDescent="0.25">
      <c r="A588" s="76"/>
      <c r="B588" s="77"/>
      <c r="C588" s="77"/>
      <c r="D588" s="77"/>
      <c r="E588" s="83"/>
      <c r="M588" s="32"/>
      <c r="N588" s="32"/>
      <c r="O588" s="32"/>
      <c r="P588" s="32"/>
      <c r="Q588" s="32"/>
      <c r="R588" s="32"/>
      <c r="S588" s="32"/>
      <c r="T588" s="32"/>
    </row>
    <row r="589" spans="1:20" x14ac:dyDescent="0.25">
      <c r="A589" s="76"/>
      <c r="B589" s="77"/>
      <c r="C589" s="77"/>
      <c r="D589" s="77"/>
      <c r="E589" s="83"/>
      <c r="M589" s="32"/>
      <c r="N589" s="32"/>
      <c r="O589" s="32"/>
      <c r="P589" s="32"/>
      <c r="Q589" s="32"/>
      <c r="R589" s="32"/>
      <c r="S589" s="32"/>
      <c r="T589" s="32"/>
    </row>
    <row r="590" spans="1:20" x14ac:dyDescent="0.25">
      <c r="A590" s="76"/>
      <c r="B590" s="77"/>
      <c r="C590" s="77"/>
      <c r="D590" s="77"/>
      <c r="E590" s="83"/>
      <c r="M590" s="32"/>
      <c r="N590" s="32"/>
      <c r="O590" s="32"/>
      <c r="P590" s="32"/>
      <c r="Q590" s="32"/>
      <c r="R590" s="32"/>
      <c r="S590" s="32"/>
      <c r="T590" s="32"/>
    </row>
    <row r="591" spans="1:20" x14ac:dyDescent="0.25">
      <c r="A591" s="76"/>
      <c r="B591" s="77"/>
      <c r="C591" s="77"/>
      <c r="D591" s="77"/>
      <c r="E591" s="83"/>
      <c r="M591" s="32"/>
      <c r="N591" s="32"/>
      <c r="O591" s="32"/>
      <c r="P591" s="32"/>
      <c r="Q591" s="32"/>
      <c r="R591" s="32"/>
      <c r="S591" s="32"/>
      <c r="T591" s="32"/>
    </row>
    <row r="592" spans="1:20" x14ac:dyDescent="0.25">
      <c r="A592" s="76"/>
      <c r="B592" s="77"/>
      <c r="C592" s="77"/>
      <c r="D592" s="77"/>
      <c r="E592" s="83"/>
      <c r="M592" s="32"/>
      <c r="N592" s="32"/>
      <c r="O592" s="32"/>
      <c r="P592" s="32"/>
      <c r="Q592" s="32"/>
      <c r="R592" s="32"/>
      <c r="S592" s="32"/>
      <c r="T592" s="32"/>
    </row>
    <row r="593" spans="1:20" x14ac:dyDescent="0.25">
      <c r="A593" s="76"/>
      <c r="B593" s="77"/>
      <c r="C593" s="77"/>
      <c r="D593" s="77"/>
      <c r="E593" s="83"/>
      <c r="M593" s="32"/>
      <c r="N593" s="32"/>
      <c r="O593" s="32"/>
      <c r="P593" s="32"/>
      <c r="Q593" s="32"/>
      <c r="R593" s="32"/>
      <c r="S593" s="32"/>
      <c r="T593" s="32"/>
    </row>
    <row r="594" spans="1:20" x14ac:dyDescent="0.25">
      <c r="A594" s="76"/>
      <c r="B594" s="77"/>
      <c r="C594" s="77"/>
      <c r="D594" s="77"/>
      <c r="E594" s="83"/>
      <c r="M594" s="32"/>
      <c r="N594" s="32"/>
      <c r="O594" s="32"/>
      <c r="P594" s="32"/>
      <c r="Q594" s="32"/>
      <c r="R594" s="32"/>
      <c r="S594" s="32"/>
      <c r="T594" s="32"/>
    </row>
    <row r="595" spans="1:20" x14ac:dyDescent="0.25">
      <c r="A595" s="76"/>
      <c r="B595" s="77"/>
      <c r="C595" s="77"/>
      <c r="D595" s="77"/>
      <c r="E595" s="83"/>
      <c r="M595" s="32"/>
      <c r="N595" s="32"/>
      <c r="O595" s="32"/>
      <c r="P595" s="32"/>
      <c r="Q595" s="32"/>
      <c r="R595" s="32"/>
      <c r="S595" s="32"/>
      <c r="T595" s="32"/>
    </row>
    <row r="596" spans="1:20" x14ac:dyDescent="0.25">
      <c r="A596" s="76"/>
      <c r="B596" s="77"/>
      <c r="C596" s="77"/>
      <c r="D596" s="77"/>
      <c r="E596" s="83"/>
      <c r="M596" s="32"/>
      <c r="N596" s="32"/>
      <c r="O596" s="32"/>
      <c r="P596" s="32"/>
      <c r="Q596" s="32"/>
      <c r="R596" s="32"/>
      <c r="S596" s="32"/>
      <c r="T596" s="32"/>
    </row>
    <row r="597" spans="1:20" x14ac:dyDescent="0.25">
      <c r="A597" s="76"/>
      <c r="B597" s="77"/>
      <c r="C597" s="77"/>
      <c r="D597" s="77"/>
      <c r="E597" s="83"/>
      <c r="M597" s="32"/>
      <c r="N597" s="32"/>
      <c r="O597" s="32"/>
      <c r="P597" s="32"/>
      <c r="Q597" s="32"/>
      <c r="R597" s="32"/>
      <c r="S597" s="32"/>
      <c r="T597" s="32"/>
    </row>
    <row r="598" spans="1:20" x14ac:dyDescent="0.25">
      <c r="A598" s="76"/>
      <c r="B598" s="77"/>
      <c r="C598" s="77"/>
      <c r="D598" s="77"/>
      <c r="E598" s="83"/>
      <c r="M598" s="32"/>
      <c r="N598" s="32"/>
      <c r="O598" s="32"/>
      <c r="P598" s="32"/>
      <c r="Q598" s="32"/>
      <c r="R598" s="32"/>
      <c r="S598" s="32"/>
      <c r="T598" s="32"/>
    </row>
    <row r="599" spans="1:20" x14ac:dyDescent="0.25">
      <c r="A599" s="76"/>
      <c r="B599" s="77"/>
      <c r="C599" s="77"/>
      <c r="D599" s="77"/>
      <c r="E599" s="83"/>
      <c r="M599" s="32"/>
      <c r="N599" s="32"/>
      <c r="O599" s="32"/>
      <c r="P599" s="32"/>
      <c r="Q599" s="32"/>
      <c r="R599" s="32"/>
      <c r="S599" s="32"/>
      <c r="T599" s="32"/>
    </row>
    <row r="600" spans="1:20" x14ac:dyDescent="0.25">
      <c r="A600" s="76"/>
      <c r="B600" s="77"/>
      <c r="C600" s="77"/>
      <c r="D600" s="77"/>
      <c r="E600" s="83"/>
      <c r="M600" s="32"/>
      <c r="N600" s="32"/>
      <c r="O600" s="32"/>
      <c r="P600" s="32"/>
      <c r="Q600" s="32"/>
      <c r="R600" s="32"/>
      <c r="S600" s="32"/>
      <c r="T600" s="32"/>
    </row>
    <row r="601" spans="1:20" x14ac:dyDescent="0.25">
      <c r="A601" s="76"/>
      <c r="B601" s="77"/>
      <c r="C601" s="77"/>
      <c r="D601" s="77"/>
      <c r="E601" s="83"/>
      <c r="M601" s="32"/>
      <c r="N601" s="32"/>
      <c r="O601" s="32"/>
      <c r="P601" s="32"/>
      <c r="Q601" s="32"/>
      <c r="R601" s="32"/>
      <c r="S601" s="32"/>
      <c r="T601" s="32"/>
    </row>
    <row r="602" spans="1:20" x14ac:dyDescent="0.25">
      <c r="A602" s="76"/>
      <c r="B602" s="77"/>
      <c r="C602" s="77"/>
      <c r="D602" s="77"/>
      <c r="E602" s="83"/>
      <c r="M602" s="32"/>
      <c r="N602" s="32"/>
      <c r="O602" s="32"/>
      <c r="P602" s="32"/>
      <c r="Q602" s="32"/>
      <c r="R602" s="32"/>
      <c r="S602" s="32"/>
      <c r="T602" s="32"/>
    </row>
    <row r="603" spans="1:20" x14ac:dyDescent="0.25">
      <c r="A603" s="76"/>
      <c r="B603" s="77"/>
      <c r="C603" s="77"/>
      <c r="D603" s="77"/>
      <c r="E603" s="83"/>
      <c r="M603" s="32"/>
      <c r="N603" s="32"/>
      <c r="O603" s="32"/>
      <c r="P603" s="32"/>
      <c r="Q603" s="32"/>
      <c r="R603" s="32"/>
      <c r="S603" s="32"/>
      <c r="T603" s="32"/>
    </row>
    <row r="604" spans="1:20" x14ac:dyDescent="0.25">
      <c r="A604" s="76"/>
      <c r="B604" s="77"/>
      <c r="C604" s="77"/>
      <c r="D604" s="77"/>
      <c r="E604" s="83"/>
      <c r="M604" s="32"/>
      <c r="N604" s="32"/>
      <c r="O604" s="32"/>
      <c r="P604" s="32"/>
      <c r="Q604" s="32"/>
      <c r="R604" s="32"/>
      <c r="S604" s="32"/>
      <c r="T604" s="32"/>
    </row>
    <row r="605" spans="1:20" x14ac:dyDescent="0.25">
      <c r="A605" s="76"/>
      <c r="B605" s="77"/>
      <c r="C605" s="77"/>
      <c r="D605" s="77"/>
      <c r="E605" s="83"/>
      <c r="M605" s="32"/>
      <c r="N605" s="32"/>
      <c r="O605" s="32"/>
      <c r="P605" s="32"/>
      <c r="Q605" s="32"/>
      <c r="R605" s="32"/>
      <c r="S605" s="32"/>
      <c r="T605" s="32"/>
    </row>
    <row r="606" spans="1:20" x14ac:dyDescent="0.25">
      <c r="A606" s="76"/>
      <c r="B606" s="77"/>
      <c r="C606" s="77"/>
      <c r="D606" s="77"/>
      <c r="E606" s="83"/>
      <c r="M606" s="32"/>
      <c r="N606" s="32"/>
      <c r="O606" s="32"/>
      <c r="P606" s="32"/>
      <c r="Q606" s="32"/>
      <c r="R606" s="32"/>
      <c r="S606" s="32"/>
      <c r="T606" s="32"/>
    </row>
    <row r="607" spans="1:20" x14ac:dyDescent="0.25">
      <c r="A607" s="76"/>
      <c r="B607" s="77"/>
      <c r="C607" s="77"/>
      <c r="D607" s="77"/>
      <c r="E607" s="83"/>
      <c r="M607" s="32"/>
      <c r="N607" s="32"/>
      <c r="O607" s="32"/>
      <c r="P607" s="32"/>
      <c r="Q607" s="32"/>
      <c r="R607" s="32"/>
      <c r="S607" s="32"/>
      <c r="T607" s="32"/>
    </row>
    <row r="608" spans="1:20" x14ac:dyDescent="0.25">
      <c r="A608" s="76"/>
      <c r="B608" s="77"/>
      <c r="C608" s="77"/>
      <c r="D608" s="77"/>
      <c r="E608" s="83"/>
      <c r="M608" s="32"/>
      <c r="N608" s="32"/>
      <c r="O608" s="32"/>
      <c r="P608" s="32"/>
      <c r="Q608" s="32"/>
      <c r="R608" s="32"/>
      <c r="S608" s="32"/>
      <c r="T608" s="32"/>
    </row>
    <row r="609" spans="1:20" x14ac:dyDescent="0.25">
      <c r="A609" s="76"/>
      <c r="B609" s="77"/>
      <c r="C609" s="77"/>
      <c r="D609" s="77"/>
      <c r="E609" s="83"/>
      <c r="M609" s="32"/>
      <c r="N609" s="32"/>
      <c r="O609" s="32"/>
      <c r="P609" s="32"/>
      <c r="Q609" s="32"/>
      <c r="R609" s="32"/>
      <c r="S609" s="32"/>
      <c r="T609" s="32"/>
    </row>
    <row r="610" spans="1:20" x14ac:dyDescent="0.25">
      <c r="A610" s="76"/>
      <c r="B610" s="77"/>
      <c r="C610" s="77"/>
      <c r="D610" s="77"/>
      <c r="E610" s="83"/>
      <c r="M610" s="32"/>
      <c r="N610" s="32"/>
      <c r="O610" s="32"/>
      <c r="P610" s="32"/>
      <c r="Q610" s="32"/>
      <c r="R610" s="32"/>
      <c r="S610" s="32"/>
      <c r="T610" s="32"/>
    </row>
    <row r="611" spans="1:20" x14ac:dyDescent="0.25">
      <c r="A611" s="76"/>
      <c r="B611" s="77"/>
      <c r="C611" s="77"/>
      <c r="D611" s="77"/>
      <c r="E611" s="83"/>
      <c r="M611" s="32"/>
      <c r="N611" s="32"/>
      <c r="O611" s="32"/>
      <c r="P611" s="32"/>
      <c r="Q611" s="32"/>
      <c r="R611" s="32"/>
      <c r="S611" s="32"/>
      <c r="T611" s="32"/>
    </row>
    <row r="612" spans="1:20" x14ac:dyDescent="0.25">
      <c r="A612" s="76"/>
      <c r="B612" s="77"/>
      <c r="C612" s="77"/>
      <c r="D612" s="77"/>
      <c r="E612" s="83"/>
      <c r="M612" s="32"/>
      <c r="N612" s="32"/>
      <c r="O612" s="32"/>
      <c r="P612" s="32"/>
      <c r="Q612" s="32"/>
      <c r="R612" s="32"/>
      <c r="S612" s="32"/>
      <c r="T612" s="32"/>
    </row>
    <row r="613" spans="1:20" x14ac:dyDescent="0.25">
      <c r="A613" s="76"/>
      <c r="B613" s="77"/>
      <c r="C613" s="77"/>
      <c r="D613" s="77"/>
      <c r="E613" s="83"/>
      <c r="M613" s="32"/>
      <c r="N613" s="32"/>
      <c r="O613" s="32"/>
      <c r="P613" s="32"/>
      <c r="Q613" s="32"/>
      <c r="R613" s="32"/>
      <c r="S613" s="32"/>
      <c r="T613" s="32"/>
    </row>
    <row r="614" spans="1:20" x14ac:dyDescent="0.25">
      <c r="A614" s="76"/>
      <c r="B614" s="77"/>
      <c r="C614" s="77"/>
      <c r="D614" s="77"/>
      <c r="E614" s="83"/>
      <c r="M614" s="32"/>
      <c r="N614" s="32"/>
      <c r="O614" s="32"/>
      <c r="P614" s="32"/>
      <c r="Q614" s="32"/>
      <c r="R614" s="32"/>
      <c r="S614" s="32"/>
      <c r="T614" s="32"/>
    </row>
    <row r="615" spans="1:20" x14ac:dyDescent="0.25">
      <c r="A615" s="76"/>
      <c r="B615" s="77"/>
      <c r="C615" s="77"/>
      <c r="D615" s="77"/>
      <c r="E615" s="83"/>
      <c r="M615" s="32"/>
      <c r="N615" s="32"/>
      <c r="O615" s="32"/>
      <c r="P615" s="32"/>
      <c r="Q615" s="32"/>
      <c r="R615" s="32"/>
      <c r="S615" s="32"/>
      <c r="T615" s="32"/>
    </row>
    <row r="616" spans="1:20" x14ac:dyDescent="0.25">
      <c r="A616" s="76"/>
      <c r="B616" s="77"/>
      <c r="C616" s="77"/>
      <c r="D616" s="77"/>
      <c r="E616" s="83"/>
      <c r="M616" s="32"/>
      <c r="N616" s="32"/>
      <c r="O616" s="32"/>
      <c r="P616" s="32"/>
      <c r="Q616" s="32"/>
      <c r="R616" s="32"/>
      <c r="S616" s="32"/>
      <c r="T616" s="32"/>
    </row>
    <row r="617" spans="1:20" x14ac:dyDescent="0.25">
      <c r="A617" s="76"/>
      <c r="B617" s="77"/>
      <c r="C617" s="77"/>
      <c r="D617" s="77"/>
      <c r="E617" s="83"/>
      <c r="M617" s="32"/>
      <c r="N617" s="32"/>
      <c r="O617" s="32"/>
      <c r="P617" s="32"/>
      <c r="Q617" s="32"/>
      <c r="R617" s="32"/>
      <c r="S617" s="32"/>
      <c r="T617" s="32"/>
    </row>
    <row r="618" spans="1:20" x14ac:dyDescent="0.25">
      <c r="A618" s="76"/>
      <c r="B618" s="77"/>
      <c r="C618" s="77"/>
      <c r="D618" s="77"/>
      <c r="E618" s="83"/>
      <c r="M618" s="32"/>
      <c r="N618" s="32"/>
      <c r="O618" s="32"/>
      <c r="P618" s="32"/>
      <c r="Q618" s="32"/>
      <c r="R618" s="32"/>
      <c r="S618" s="32"/>
      <c r="T618" s="32"/>
    </row>
    <row r="619" spans="1:20" x14ac:dyDescent="0.25">
      <c r="A619" s="76"/>
      <c r="B619" s="77"/>
      <c r="C619" s="77"/>
      <c r="D619" s="77"/>
      <c r="E619" s="83"/>
      <c r="M619" s="32"/>
      <c r="N619" s="32"/>
      <c r="O619" s="32"/>
      <c r="P619" s="32"/>
      <c r="Q619" s="32"/>
      <c r="R619" s="32"/>
      <c r="S619" s="32"/>
      <c r="T619" s="32"/>
    </row>
    <row r="620" spans="1:20" x14ac:dyDescent="0.25">
      <c r="A620" s="76"/>
      <c r="B620" s="77"/>
      <c r="C620" s="77"/>
      <c r="D620" s="77"/>
      <c r="E620" s="83"/>
      <c r="M620" s="32"/>
      <c r="N620" s="32"/>
      <c r="O620" s="32"/>
      <c r="P620" s="32"/>
      <c r="Q620" s="32"/>
      <c r="R620" s="32"/>
      <c r="S620" s="32"/>
      <c r="T620" s="32"/>
    </row>
    <row r="621" spans="1:20" x14ac:dyDescent="0.25">
      <c r="A621" s="76"/>
      <c r="B621" s="77"/>
      <c r="C621" s="77"/>
      <c r="D621" s="77"/>
      <c r="E621" s="83"/>
      <c r="M621" s="32"/>
      <c r="N621" s="32"/>
      <c r="O621" s="32"/>
      <c r="P621" s="32"/>
      <c r="Q621" s="32"/>
      <c r="R621" s="32"/>
      <c r="S621" s="32"/>
      <c r="T621" s="32"/>
    </row>
    <row r="622" spans="1:20" x14ac:dyDescent="0.25">
      <c r="A622" s="76"/>
      <c r="B622" s="77"/>
      <c r="C622" s="77"/>
      <c r="D622" s="77"/>
      <c r="E622" s="83"/>
      <c r="M622" s="32"/>
      <c r="N622" s="32"/>
      <c r="O622" s="32"/>
      <c r="P622" s="32"/>
      <c r="Q622" s="32"/>
      <c r="R622" s="32"/>
      <c r="S622" s="32"/>
      <c r="T622" s="32"/>
    </row>
    <row r="623" spans="1:20" x14ac:dyDescent="0.25">
      <c r="A623" s="76"/>
      <c r="B623" s="77"/>
      <c r="C623" s="77"/>
      <c r="D623" s="77"/>
      <c r="E623" s="83"/>
      <c r="M623" s="32"/>
      <c r="N623" s="32"/>
      <c r="O623" s="32"/>
      <c r="P623" s="32"/>
      <c r="Q623" s="32"/>
      <c r="R623" s="32"/>
      <c r="S623" s="32"/>
      <c r="T623" s="32"/>
    </row>
    <row r="624" spans="1:20" x14ac:dyDescent="0.25">
      <c r="A624" s="76"/>
      <c r="B624" s="77"/>
      <c r="C624" s="77"/>
      <c r="D624" s="77"/>
      <c r="E624" s="83"/>
      <c r="M624" s="32"/>
      <c r="N624" s="32"/>
      <c r="O624" s="32"/>
      <c r="P624" s="32"/>
      <c r="Q624" s="32"/>
      <c r="R624" s="32"/>
      <c r="S624" s="32"/>
      <c r="T624" s="32"/>
    </row>
    <row r="625" spans="1:20" x14ac:dyDescent="0.25">
      <c r="A625" s="76"/>
      <c r="B625" s="77"/>
      <c r="C625" s="77"/>
      <c r="D625" s="77"/>
      <c r="E625" s="83"/>
      <c r="M625" s="32"/>
      <c r="N625" s="32"/>
      <c r="O625" s="32"/>
      <c r="P625" s="32"/>
      <c r="Q625" s="32"/>
      <c r="R625" s="32"/>
      <c r="S625" s="32"/>
      <c r="T625" s="32"/>
    </row>
    <row r="626" spans="1:20" x14ac:dyDescent="0.25">
      <c r="A626" s="76"/>
      <c r="B626" s="77"/>
      <c r="C626" s="77"/>
      <c r="D626" s="77"/>
      <c r="E626" s="83"/>
      <c r="M626" s="32"/>
      <c r="N626" s="32"/>
      <c r="O626" s="32"/>
      <c r="P626" s="32"/>
      <c r="Q626" s="32"/>
      <c r="R626" s="32"/>
      <c r="S626" s="32"/>
      <c r="T626" s="32"/>
    </row>
    <row r="627" spans="1:20" x14ac:dyDescent="0.25">
      <c r="A627" s="76"/>
      <c r="B627" s="77"/>
      <c r="C627" s="77"/>
      <c r="D627" s="77"/>
      <c r="E627" s="83"/>
      <c r="M627" s="32"/>
      <c r="N627" s="32"/>
      <c r="O627" s="32"/>
      <c r="P627" s="32"/>
      <c r="Q627" s="32"/>
      <c r="R627" s="32"/>
      <c r="S627" s="32"/>
      <c r="T627" s="32"/>
    </row>
    <row r="628" spans="1:20" x14ac:dyDescent="0.25">
      <c r="A628" s="76"/>
      <c r="B628" s="77"/>
      <c r="C628" s="77"/>
      <c r="D628" s="77"/>
      <c r="E628" s="83"/>
      <c r="M628" s="32"/>
      <c r="N628" s="32"/>
      <c r="O628" s="32"/>
      <c r="P628" s="32"/>
      <c r="Q628" s="32"/>
      <c r="R628" s="32"/>
      <c r="S628" s="32"/>
      <c r="T628" s="32"/>
    </row>
    <row r="629" spans="1:20" x14ac:dyDescent="0.25">
      <c r="A629" s="76"/>
      <c r="B629" s="77"/>
      <c r="C629" s="77"/>
      <c r="D629" s="77"/>
      <c r="E629" s="83"/>
      <c r="M629" s="32"/>
      <c r="N629" s="32"/>
      <c r="O629" s="32"/>
      <c r="P629" s="32"/>
      <c r="Q629" s="32"/>
      <c r="R629" s="32"/>
      <c r="S629" s="32"/>
      <c r="T629" s="32"/>
    </row>
    <row r="630" spans="1:20" x14ac:dyDescent="0.25">
      <c r="A630" s="76"/>
      <c r="B630" s="77"/>
      <c r="C630" s="77"/>
      <c r="D630" s="77"/>
      <c r="E630" s="83"/>
      <c r="M630" s="32"/>
      <c r="N630" s="32"/>
      <c r="O630" s="32"/>
      <c r="P630" s="32"/>
      <c r="Q630" s="32"/>
      <c r="R630" s="32"/>
      <c r="S630" s="32"/>
      <c r="T630" s="32"/>
    </row>
    <row r="631" spans="1:20" x14ac:dyDescent="0.25">
      <c r="A631" s="76"/>
      <c r="B631" s="77"/>
      <c r="C631" s="77"/>
      <c r="D631" s="77"/>
      <c r="E631" s="83"/>
      <c r="M631" s="32"/>
      <c r="N631" s="32"/>
      <c r="O631" s="32"/>
      <c r="P631" s="32"/>
      <c r="Q631" s="32"/>
      <c r="R631" s="32"/>
      <c r="S631" s="32"/>
      <c r="T631" s="32"/>
    </row>
    <row r="632" spans="1:20" x14ac:dyDescent="0.25">
      <c r="A632" s="76"/>
      <c r="B632" s="77"/>
      <c r="C632" s="77"/>
      <c r="D632" s="77"/>
      <c r="E632" s="83"/>
      <c r="M632" s="32"/>
      <c r="N632" s="32"/>
      <c r="O632" s="32"/>
      <c r="P632" s="32"/>
      <c r="Q632" s="32"/>
      <c r="R632" s="32"/>
      <c r="S632" s="32"/>
      <c r="T632" s="32"/>
    </row>
    <row r="633" spans="1:20" x14ac:dyDescent="0.25">
      <c r="A633" s="76"/>
      <c r="B633" s="77"/>
      <c r="C633" s="77"/>
      <c r="D633" s="77"/>
      <c r="E633" s="83"/>
      <c r="M633" s="32"/>
      <c r="N633" s="32"/>
      <c r="O633" s="32"/>
      <c r="P633" s="32"/>
      <c r="Q633" s="32"/>
      <c r="R633" s="32"/>
      <c r="S633" s="32"/>
      <c r="T633" s="32"/>
    </row>
    <row r="634" spans="1:20" x14ac:dyDescent="0.25">
      <c r="A634" s="76"/>
      <c r="B634" s="77"/>
      <c r="C634" s="77"/>
      <c r="D634" s="77"/>
      <c r="E634" s="83"/>
      <c r="M634" s="32"/>
      <c r="N634" s="32"/>
      <c r="O634" s="32"/>
      <c r="P634" s="32"/>
      <c r="Q634" s="32"/>
      <c r="R634" s="32"/>
      <c r="S634" s="32"/>
      <c r="T634" s="32"/>
    </row>
    <row r="635" spans="1:20" x14ac:dyDescent="0.25">
      <c r="A635" s="76"/>
      <c r="B635" s="77"/>
      <c r="C635" s="77"/>
      <c r="D635" s="77"/>
      <c r="E635" s="83"/>
      <c r="M635" s="32"/>
      <c r="N635" s="32"/>
      <c r="O635" s="32"/>
      <c r="P635" s="32"/>
      <c r="Q635" s="32"/>
      <c r="R635" s="32"/>
      <c r="S635" s="32"/>
      <c r="T635" s="32"/>
    </row>
    <row r="636" spans="1:20" x14ac:dyDescent="0.25">
      <c r="A636" s="76"/>
      <c r="B636" s="77"/>
      <c r="C636" s="77"/>
      <c r="D636" s="77"/>
      <c r="E636" s="83"/>
      <c r="M636" s="32"/>
      <c r="N636" s="32"/>
      <c r="O636" s="32"/>
      <c r="P636" s="32"/>
      <c r="Q636" s="32"/>
      <c r="R636" s="32"/>
      <c r="S636" s="32"/>
      <c r="T636" s="32"/>
    </row>
    <row r="637" spans="1:20" x14ac:dyDescent="0.25">
      <c r="A637" s="76"/>
      <c r="B637" s="77"/>
      <c r="C637" s="77"/>
      <c r="D637" s="77"/>
      <c r="E637" s="83"/>
      <c r="M637" s="32"/>
      <c r="N637" s="32"/>
      <c r="O637" s="32"/>
      <c r="P637" s="32"/>
      <c r="Q637" s="32"/>
      <c r="R637" s="32"/>
      <c r="S637" s="32"/>
      <c r="T637" s="32"/>
    </row>
    <row r="638" spans="1:20" x14ac:dyDescent="0.25">
      <c r="A638" s="76"/>
      <c r="B638" s="77"/>
      <c r="C638" s="77"/>
      <c r="D638" s="77"/>
      <c r="E638" s="83"/>
      <c r="M638" s="32"/>
      <c r="N638" s="32"/>
      <c r="O638" s="32"/>
      <c r="P638" s="32"/>
      <c r="Q638" s="32"/>
      <c r="R638" s="32"/>
      <c r="S638" s="32"/>
      <c r="T638" s="32"/>
    </row>
    <row r="639" spans="1:20" x14ac:dyDescent="0.25">
      <c r="A639" s="76"/>
      <c r="B639" s="77"/>
      <c r="C639" s="77"/>
      <c r="D639" s="77"/>
      <c r="E639" s="83"/>
      <c r="M639" s="32"/>
      <c r="N639" s="32"/>
      <c r="O639" s="32"/>
      <c r="P639" s="32"/>
      <c r="Q639" s="32"/>
      <c r="R639" s="32"/>
      <c r="S639" s="32"/>
      <c r="T639" s="32"/>
    </row>
    <row r="640" spans="1:20" x14ac:dyDescent="0.25">
      <c r="A640" s="76"/>
      <c r="B640" s="77"/>
      <c r="C640" s="77"/>
      <c r="D640" s="77"/>
      <c r="E640" s="83"/>
      <c r="M640" s="32"/>
      <c r="N640" s="32"/>
      <c r="O640" s="32"/>
      <c r="P640" s="32"/>
      <c r="Q640" s="32"/>
      <c r="R640" s="32"/>
      <c r="S640" s="32"/>
      <c r="T640" s="32"/>
    </row>
    <row r="641" spans="1:20" x14ac:dyDescent="0.25">
      <c r="A641" s="76"/>
      <c r="B641" s="77"/>
      <c r="C641" s="77"/>
      <c r="D641" s="77"/>
      <c r="E641" s="83"/>
      <c r="M641" s="32"/>
      <c r="N641" s="32"/>
      <c r="O641" s="32"/>
      <c r="P641" s="32"/>
      <c r="Q641" s="32"/>
      <c r="R641" s="32"/>
      <c r="S641" s="32"/>
      <c r="T641" s="32"/>
    </row>
    <row r="642" spans="1:20" x14ac:dyDescent="0.25">
      <c r="A642" s="76"/>
      <c r="B642" s="77"/>
      <c r="C642" s="77"/>
      <c r="D642" s="77"/>
      <c r="E642" s="83"/>
      <c r="M642" s="32"/>
      <c r="N642" s="32"/>
      <c r="O642" s="32"/>
      <c r="P642" s="32"/>
      <c r="Q642" s="32"/>
      <c r="R642" s="32"/>
      <c r="S642" s="32"/>
      <c r="T642" s="32"/>
    </row>
    <row r="643" spans="1:20" x14ac:dyDescent="0.25">
      <c r="A643" s="76"/>
      <c r="B643" s="77"/>
      <c r="C643" s="77"/>
      <c r="D643" s="77"/>
      <c r="E643" s="83"/>
      <c r="M643" s="32"/>
      <c r="N643" s="32"/>
      <c r="O643" s="32"/>
      <c r="P643" s="32"/>
      <c r="Q643" s="32"/>
      <c r="R643" s="32"/>
      <c r="S643" s="32"/>
      <c r="T643" s="32"/>
    </row>
    <row r="644" spans="1:20" x14ac:dyDescent="0.25">
      <c r="A644" s="76"/>
      <c r="B644" s="77"/>
      <c r="C644" s="77"/>
      <c r="D644" s="77"/>
      <c r="E644" s="83"/>
      <c r="M644" s="32"/>
      <c r="N644" s="32"/>
      <c r="O644" s="32"/>
      <c r="P644" s="32"/>
      <c r="Q644" s="32"/>
      <c r="R644" s="32"/>
      <c r="S644" s="32"/>
      <c r="T644" s="32"/>
    </row>
    <row r="645" spans="1:20" x14ac:dyDescent="0.25">
      <c r="A645" s="76"/>
      <c r="B645" s="77"/>
      <c r="C645" s="77"/>
      <c r="D645" s="77"/>
      <c r="E645" s="83"/>
      <c r="M645" s="32"/>
      <c r="N645" s="32"/>
      <c r="O645" s="32"/>
      <c r="P645" s="32"/>
      <c r="Q645" s="32"/>
      <c r="R645" s="32"/>
      <c r="S645" s="32"/>
      <c r="T645" s="32"/>
    </row>
    <row r="646" spans="1:20" x14ac:dyDescent="0.25">
      <c r="A646" s="76"/>
      <c r="B646" s="77"/>
      <c r="C646" s="77"/>
      <c r="D646" s="77"/>
      <c r="E646" s="83"/>
      <c r="M646" s="32"/>
      <c r="N646" s="32"/>
      <c r="O646" s="32"/>
      <c r="P646" s="32"/>
      <c r="Q646" s="32"/>
      <c r="R646" s="32"/>
      <c r="S646" s="32"/>
      <c r="T646" s="32"/>
    </row>
    <row r="647" spans="1:20" x14ac:dyDescent="0.25">
      <c r="A647" s="76"/>
      <c r="B647" s="77"/>
      <c r="C647" s="77"/>
      <c r="D647" s="77"/>
      <c r="E647" s="83"/>
      <c r="M647" s="32"/>
      <c r="N647" s="32"/>
      <c r="O647" s="32"/>
      <c r="P647" s="32"/>
      <c r="Q647" s="32"/>
      <c r="R647" s="32"/>
      <c r="S647" s="32"/>
      <c r="T647" s="32"/>
    </row>
    <row r="648" spans="1:20" x14ac:dyDescent="0.25">
      <c r="A648" s="76"/>
      <c r="B648" s="77"/>
      <c r="C648" s="77"/>
      <c r="D648" s="77"/>
      <c r="E648" s="83"/>
      <c r="M648" s="32"/>
      <c r="N648" s="32"/>
      <c r="O648" s="32"/>
      <c r="P648" s="32"/>
      <c r="Q648" s="32"/>
      <c r="R648" s="32"/>
      <c r="S648" s="32"/>
      <c r="T648" s="32"/>
    </row>
    <row r="649" spans="1:20" x14ac:dyDescent="0.25">
      <c r="A649" s="76"/>
      <c r="B649" s="77"/>
      <c r="C649" s="77"/>
      <c r="D649" s="77"/>
      <c r="E649" s="83"/>
      <c r="M649" s="32"/>
      <c r="N649" s="32"/>
      <c r="O649" s="32"/>
      <c r="P649" s="32"/>
      <c r="Q649" s="32"/>
      <c r="R649" s="32"/>
      <c r="S649" s="32"/>
      <c r="T649" s="32"/>
    </row>
    <row r="650" spans="1:20" x14ac:dyDescent="0.25">
      <c r="A650" s="76"/>
      <c r="B650" s="77"/>
      <c r="C650" s="77"/>
      <c r="D650" s="77"/>
      <c r="E650" s="83"/>
      <c r="M650" s="32"/>
      <c r="N650" s="32"/>
      <c r="O650" s="32"/>
      <c r="P650" s="32"/>
      <c r="Q650" s="32"/>
      <c r="R650" s="32"/>
      <c r="S650" s="32"/>
      <c r="T650" s="32"/>
    </row>
    <row r="651" spans="1:20" x14ac:dyDescent="0.25">
      <c r="A651" s="76"/>
      <c r="B651" s="77"/>
      <c r="C651" s="77"/>
      <c r="D651" s="77"/>
      <c r="E651" s="83"/>
      <c r="M651" s="32"/>
      <c r="N651" s="32"/>
      <c r="O651" s="32"/>
      <c r="P651" s="32"/>
      <c r="Q651" s="32"/>
      <c r="R651" s="32"/>
      <c r="S651" s="32"/>
      <c r="T651" s="32"/>
    </row>
    <row r="652" spans="1:20" x14ac:dyDescent="0.25">
      <c r="A652" s="76"/>
      <c r="B652" s="77"/>
      <c r="C652" s="77"/>
      <c r="D652" s="77"/>
      <c r="E652" s="83"/>
      <c r="M652" s="32"/>
      <c r="N652" s="32"/>
      <c r="O652" s="32"/>
      <c r="P652" s="32"/>
      <c r="Q652" s="32"/>
      <c r="R652" s="32"/>
      <c r="S652" s="32"/>
      <c r="T652" s="32"/>
    </row>
    <row r="653" spans="1:20" x14ac:dyDescent="0.25">
      <c r="A653" s="76"/>
      <c r="B653" s="77"/>
      <c r="C653" s="77"/>
      <c r="D653" s="77"/>
      <c r="E653" s="83"/>
      <c r="M653" s="32"/>
      <c r="N653" s="32"/>
      <c r="O653" s="32"/>
      <c r="P653" s="32"/>
      <c r="Q653" s="32"/>
      <c r="R653" s="32"/>
      <c r="S653" s="32"/>
      <c r="T653" s="32"/>
    </row>
    <row r="654" spans="1:20" x14ac:dyDescent="0.25">
      <c r="A654" s="76"/>
      <c r="B654" s="77"/>
      <c r="C654" s="77"/>
      <c r="D654" s="77"/>
      <c r="E654" s="83"/>
      <c r="M654" s="32"/>
      <c r="N654" s="32"/>
      <c r="O654" s="32"/>
      <c r="P654" s="32"/>
      <c r="Q654" s="32"/>
      <c r="R654" s="32"/>
      <c r="S654" s="32"/>
      <c r="T654" s="32"/>
    </row>
    <row r="655" spans="1:20" x14ac:dyDescent="0.25">
      <c r="A655" s="76"/>
      <c r="B655" s="77"/>
      <c r="C655" s="77"/>
      <c r="D655" s="77"/>
      <c r="E655" s="83"/>
      <c r="M655" s="32"/>
      <c r="N655" s="32"/>
      <c r="O655" s="32"/>
      <c r="P655" s="32"/>
      <c r="Q655" s="32"/>
      <c r="R655" s="32"/>
      <c r="S655" s="32"/>
      <c r="T655" s="32"/>
    </row>
    <row r="656" spans="1:20" x14ac:dyDescent="0.25">
      <c r="A656" s="76"/>
      <c r="B656" s="77"/>
      <c r="C656" s="77"/>
      <c r="D656" s="77"/>
      <c r="E656" s="83"/>
      <c r="M656" s="32"/>
      <c r="N656" s="32"/>
      <c r="O656" s="32"/>
      <c r="P656" s="32"/>
      <c r="Q656" s="32"/>
      <c r="R656" s="32"/>
      <c r="S656" s="32"/>
      <c r="T656" s="32"/>
    </row>
    <row r="657" spans="1:20" x14ac:dyDescent="0.25">
      <c r="A657" s="76"/>
      <c r="B657" s="77"/>
      <c r="C657" s="77"/>
      <c r="D657" s="77"/>
      <c r="E657" s="83"/>
      <c r="M657" s="32"/>
      <c r="N657" s="32"/>
      <c r="O657" s="32"/>
      <c r="P657" s="32"/>
      <c r="Q657" s="32"/>
      <c r="R657" s="32"/>
      <c r="S657" s="32"/>
      <c r="T657" s="32"/>
    </row>
    <row r="658" spans="1:20" x14ac:dyDescent="0.25">
      <c r="A658" s="76"/>
      <c r="B658" s="77"/>
      <c r="C658" s="77"/>
      <c r="D658" s="77"/>
      <c r="E658" s="83"/>
      <c r="M658" s="32"/>
      <c r="N658" s="32"/>
      <c r="O658" s="32"/>
      <c r="P658" s="32"/>
      <c r="Q658" s="32"/>
      <c r="R658" s="32"/>
      <c r="S658" s="32"/>
      <c r="T658" s="32"/>
    </row>
    <row r="659" spans="1:20" x14ac:dyDescent="0.25">
      <c r="A659" s="76"/>
      <c r="B659" s="77"/>
      <c r="C659" s="77"/>
      <c r="D659" s="77"/>
      <c r="E659" s="83"/>
      <c r="M659" s="32"/>
      <c r="N659" s="32"/>
      <c r="O659" s="32"/>
      <c r="P659" s="32"/>
      <c r="Q659" s="32"/>
      <c r="R659" s="32"/>
      <c r="S659" s="32"/>
      <c r="T659" s="32"/>
    </row>
    <row r="660" spans="1:20" x14ac:dyDescent="0.25">
      <c r="A660" s="76"/>
      <c r="B660" s="77"/>
      <c r="C660" s="77"/>
      <c r="D660" s="77"/>
      <c r="E660" s="83"/>
      <c r="M660" s="32"/>
      <c r="N660" s="32"/>
      <c r="O660" s="32"/>
      <c r="P660" s="32"/>
      <c r="Q660" s="32"/>
      <c r="R660" s="32"/>
      <c r="S660" s="32"/>
      <c r="T660" s="32"/>
    </row>
    <row r="661" spans="1:20" x14ac:dyDescent="0.25">
      <c r="A661" s="76"/>
      <c r="B661" s="77"/>
      <c r="C661" s="77"/>
      <c r="D661" s="77"/>
      <c r="E661" s="83"/>
      <c r="M661" s="32"/>
      <c r="N661" s="32"/>
      <c r="O661" s="32"/>
      <c r="P661" s="32"/>
      <c r="Q661" s="32"/>
      <c r="R661" s="32"/>
      <c r="S661" s="32"/>
      <c r="T661" s="32"/>
    </row>
    <row r="662" spans="1:20" x14ac:dyDescent="0.25">
      <c r="A662" s="76"/>
      <c r="B662" s="77"/>
      <c r="C662" s="77"/>
      <c r="D662" s="77"/>
      <c r="E662" s="83"/>
      <c r="M662" s="32"/>
      <c r="N662" s="32"/>
      <c r="O662" s="32"/>
      <c r="P662" s="32"/>
      <c r="Q662" s="32"/>
      <c r="R662" s="32"/>
      <c r="S662" s="32"/>
      <c r="T662" s="32"/>
    </row>
    <row r="663" spans="1:20" x14ac:dyDescent="0.25">
      <c r="A663" s="76"/>
      <c r="B663" s="77"/>
      <c r="C663" s="77"/>
      <c r="D663" s="77"/>
      <c r="E663" s="83"/>
      <c r="M663" s="32"/>
      <c r="N663" s="32"/>
      <c r="O663" s="32"/>
      <c r="P663" s="32"/>
      <c r="Q663" s="32"/>
      <c r="R663" s="32"/>
      <c r="S663" s="32"/>
      <c r="T663" s="32"/>
    </row>
    <row r="664" spans="1:20" x14ac:dyDescent="0.25">
      <c r="A664" s="76"/>
      <c r="B664" s="77"/>
      <c r="C664" s="77"/>
      <c r="D664" s="77"/>
      <c r="E664" s="83"/>
      <c r="M664" s="32"/>
      <c r="N664" s="32"/>
      <c r="O664" s="32"/>
      <c r="P664" s="32"/>
      <c r="Q664" s="32"/>
      <c r="R664" s="32"/>
      <c r="S664" s="32"/>
      <c r="T664" s="32"/>
    </row>
    <row r="665" spans="1:20" x14ac:dyDescent="0.25">
      <c r="A665" s="76"/>
      <c r="B665" s="77"/>
      <c r="C665" s="77"/>
      <c r="D665" s="77"/>
      <c r="E665" s="83"/>
      <c r="M665" s="32"/>
      <c r="N665" s="32"/>
      <c r="O665" s="32"/>
      <c r="P665" s="32"/>
      <c r="Q665" s="32"/>
      <c r="R665" s="32"/>
      <c r="S665" s="32"/>
      <c r="T665" s="32"/>
    </row>
    <row r="666" spans="1:20" x14ac:dyDescent="0.25">
      <c r="A666" s="76"/>
      <c r="B666" s="77"/>
      <c r="C666" s="77"/>
      <c r="D666" s="77"/>
      <c r="E666" s="83"/>
      <c r="M666" s="32"/>
      <c r="N666" s="32"/>
      <c r="O666" s="32"/>
      <c r="P666" s="32"/>
      <c r="Q666" s="32"/>
      <c r="R666" s="32"/>
      <c r="S666" s="32"/>
      <c r="T666" s="32"/>
    </row>
    <row r="667" spans="1:20" x14ac:dyDescent="0.25">
      <c r="A667" s="76"/>
      <c r="B667" s="77"/>
      <c r="C667" s="77"/>
      <c r="D667" s="77"/>
      <c r="E667" s="83"/>
      <c r="M667" s="32"/>
      <c r="N667" s="32"/>
      <c r="O667" s="32"/>
      <c r="P667" s="32"/>
      <c r="Q667" s="32"/>
      <c r="R667" s="32"/>
      <c r="S667" s="32"/>
      <c r="T667" s="32"/>
    </row>
    <row r="668" spans="1:20" x14ac:dyDescent="0.25">
      <c r="A668" s="76"/>
      <c r="B668" s="77"/>
      <c r="C668" s="77"/>
      <c r="D668" s="77"/>
      <c r="E668" s="83"/>
      <c r="M668" s="32"/>
      <c r="N668" s="32"/>
      <c r="O668" s="32"/>
      <c r="P668" s="32"/>
      <c r="Q668" s="32"/>
      <c r="R668" s="32"/>
      <c r="S668" s="32"/>
      <c r="T668" s="32"/>
    </row>
    <row r="669" spans="1:20" x14ac:dyDescent="0.25">
      <c r="A669" s="76"/>
      <c r="B669" s="77"/>
      <c r="C669" s="77"/>
      <c r="D669" s="77"/>
      <c r="E669" s="83"/>
      <c r="M669" s="32"/>
      <c r="N669" s="32"/>
      <c r="O669" s="32"/>
      <c r="P669" s="32"/>
      <c r="Q669" s="32"/>
      <c r="R669" s="32"/>
      <c r="S669" s="32"/>
      <c r="T669" s="32"/>
    </row>
    <row r="670" spans="1:20" x14ac:dyDescent="0.25">
      <c r="A670" s="76"/>
      <c r="B670" s="77"/>
      <c r="C670" s="77"/>
      <c r="D670" s="77"/>
      <c r="E670" s="83"/>
      <c r="M670" s="32"/>
      <c r="N670" s="32"/>
      <c r="O670" s="32"/>
      <c r="P670" s="32"/>
      <c r="Q670" s="32"/>
      <c r="R670" s="32"/>
      <c r="S670" s="32"/>
      <c r="T670" s="32"/>
    </row>
    <row r="671" spans="1:20" x14ac:dyDescent="0.25">
      <c r="A671" s="76"/>
      <c r="B671" s="77"/>
      <c r="C671" s="77"/>
      <c r="D671" s="77"/>
      <c r="E671" s="83"/>
      <c r="M671" s="32"/>
      <c r="N671" s="32"/>
      <c r="O671" s="32"/>
      <c r="P671" s="32"/>
      <c r="Q671" s="32"/>
      <c r="R671" s="32"/>
      <c r="S671" s="32"/>
      <c r="T671" s="32"/>
    </row>
    <row r="672" spans="1:20" x14ac:dyDescent="0.25">
      <c r="A672" s="76"/>
      <c r="B672" s="77"/>
      <c r="C672" s="77"/>
      <c r="D672" s="77"/>
      <c r="E672" s="83"/>
      <c r="M672" s="32"/>
      <c r="N672" s="32"/>
      <c r="O672" s="32"/>
      <c r="P672" s="32"/>
      <c r="Q672" s="32"/>
      <c r="R672" s="32"/>
      <c r="S672" s="32"/>
      <c r="T672" s="32"/>
    </row>
    <row r="673" spans="1:20" x14ac:dyDescent="0.25">
      <c r="A673" s="76"/>
      <c r="B673" s="77"/>
      <c r="C673" s="77"/>
      <c r="D673" s="77"/>
      <c r="E673" s="83"/>
      <c r="M673" s="32"/>
      <c r="N673" s="32"/>
      <c r="O673" s="32"/>
      <c r="P673" s="32"/>
      <c r="Q673" s="32"/>
      <c r="R673" s="32"/>
      <c r="S673" s="32"/>
      <c r="T673" s="32"/>
    </row>
    <row r="674" spans="1:20" x14ac:dyDescent="0.25">
      <c r="A674" s="76"/>
      <c r="B674" s="77"/>
      <c r="C674" s="77"/>
      <c r="D674" s="77"/>
      <c r="E674" s="83"/>
      <c r="M674" s="32"/>
      <c r="N674" s="32"/>
      <c r="O674" s="32"/>
      <c r="P674" s="32"/>
      <c r="Q674" s="32"/>
      <c r="R674" s="32"/>
      <c r="S674" s="32"/>
      <c r="T674" s="32"/>
    </row>
    <row r="675" spans="1:20" x14ac:dyDescent="0.25">
      <c r="A675" s="76"/>
      <c r="B675" s="77"/>
      <c r="C675" s="77"/>
      <c r="D675" s="77"/>
      <c r="E675" s="83"/>
      <c r="M675" s="32"/>
      <c r="N675" s="32"/>
      <c r="O675" s="32"/>
      <c r="P675" s="32"/>
      <c r="Q675" s="32"/>
      <c r="R675" s="32"/>
      <c r="S675" s="32"/>
      <c r="T675" s="32"/>
    </row>
    <row r="676" spans="1:20" x14ac:dyDescent="0.25">
      <c r="A676" s="76"/>
      <c r="B676" s="77"/>
      <c r="C676" s="77"/>
      <c r="D676" s="77"/>
      <c r="E676" s="83"/>
      <c r="M676" s="32"/>
      <c r="N676" s="32"/>
      <c r="O676" s="32"/>
      <c r="P676" s="32"/>
      <c r="Q676" s="32"/>
      <c r="R676" s="32"/>
      <c r="S676" s="32"/>
      <c r="T676" s="32"/>
    </row>
    <row r="677" spans="1:20" x14ac:dyDescent="0.25">
      <c r="A677" s="76"/>
      <c r="B677" s="77"/>
      <c r="C677" s="77"/>
      <c r="D677" s="77"/>
      <c r="E677" s="83"/>
      <c r="M677" s="32"/>
      <c r="N677" s="32"/>
      <c r="O677" s="32"/>
      <c r="P677" s="32"/>
      <c r="Q677" s="32"/>
      <c r="R677" s="32"/>
      <c r="S677" s="32"/>
      <c r="T677" s="32"/>
    </row>
    <row r="678" spans="1:20" x14ac:dyDescent="0.25">
      <c r="A678" s="76"/>
      <c r="B678" s="77"/>
      <c r="C678" s="77"/>
      <c r="D678" s="77"/>
      <c r="E678" s="83"/>
      <c r="M678" s="32"/>
      <c r="N678" s="32"/>
      <c r="O678" s="32"/>
      <c r="P678" s="32"/>
      <c r="Q678" s="32"/>
      <c r="R678" s="32"/>
      <c r="S678" s="32"/>
      <c r="T678" s="32"/>
    </row>
    <row r="679" spans="1:20" x14ac:dyDescent="0.25">
      <c r="A679" s="76"/>
      <c r="B679" s="77"/>
      <c r="C679" s="77"/>
      <c r="D679" s="77"/>
      <c r="E679" s="83"/>
      <c r="M679" s="32"/>
      <c r="N679" s="32"/>
      <c r="O679" s="32"/>
      <c r="P679" s="32"/>
      <c r="Q679" s="32"/>
      <c r="R679" s="32"/>
      <c r="S679" s="32"/>
      <c r="T679" s="32"/>
    </row>
    <row r="680" spans="1:20" x14ac:dyDescent="0.25">
      <c r="A680" s="76"/>
      <c r="B680" s="77"/>
      <c r="C680" s="77"/>
      <c r="D680" s="77"/>
      <c r="E680" s="83"/>
      <c r="M680" s="32"/>
      <c r="N680" s="32"/>
      <c r="O680" s="32"/>
      <c r="P680" s="32"/>
      <c r="Q680" s="32"/>
      <c r="R680" s="32"/>
      <c r="S680" s="32"/>
      <c r="T680" s="32"/>
    </row>
    <row r="681" spans="1:20" x14ac:dyDescent="0.25">
      <c r="A681" s="76"/>
      <c r="B681" s="77"/>
      <c r="C681" s="77"/>
      <c r="D681" s="77"/>
      <c r="E681" s="83"/>
      <c r="M681" s="32"/>
      <c r="N681" s="32"/>
      <c r="O681" s="32"/>
      <c r="P681" s="32"/>
      <c r="Q681" s="32"/>
      <c r="R681" s="32"/>
      <c r="S681" s="32"/>
      <c r="T681" s="32"/>
    </row>
    <row r="682" spans="1:20" x14ac:dyDescent="0.25">
      <c r="A682" s="76"/>
      <c r="B682" s="77"/>
      <c r="C682" s="77"/>
      <c r="D682" s="77"/>
      <c r="E682" s="83"/>
      <c r="M682" s="32"/>
      <c r="N682" s="32"/>
      <c r="O682" s="32"/>
      <c r="P682" s="32"/>
      <c r="Q682" s="32"/>
      <c r="R682" s="32"/>
      <c r="S682" s="32"/>
      <c r="T682" s="32"/>
    </row>
    <row r="683" spans="1:20" x14ac:dyDescent="0.25">
      <c r="A683" s="76"/>
      <c r="B683" s="77"/>
      <c r="C683" s="77"/>
      <c r="D683" s="77"/>
      <c r="E683" s="83"/>
      <c r="M683" s="32"/>
      <c r="N683" s="32"/>
      <c r="O683" s="32"/>
      <c r="P683" s="32"/>
      <c r="Q683" s="32"/>
      <c r="R683" s="32"/>
      <c r="S683" s="32"/>
      <c r="T683" s="32"/>
    </row>
    <row r="684" spans="1:20" x14ac:dyDescent="0.25">
      <c r="A684" s="76"/>
      <c r="B684" s="77"/>
      <c r="C684" s="77"/>
      <c r="D684" s="77"/>
      <c r="E684" s="83"/>
      <c r="M684" s="32"/>
      <c r="N684" s="32"/>
      <c r="O684" s="32"/>
      <c r="P684" s="32"/>
      <c r="Q684" s="32"/>
      <c r="R684" s="32"/>
      <c r="S684" s="32"/>
      <c r="T684" s="32"/>
    </row>
    <row r="685" spans="1:20" x14ac:dyDescent="0.25">
      <c r="A685" s="76"/>
      <c r="B685" s="77"/>
      <c r="C685" s="77"/>
      <c r="D685" s="77"/>
      <c r="E685" s="83"/>
      <c r="M685" s="32"/>
      <c r="N685" s="32"/>
      <c r="O685" s="32"/>
      <c r="P685" s="32"/>
      <c r="Q685" s="32"/>
      <c r="R685" s="32"/>
      <c r="S685" s="32"/>
      <c r="T685" s="32"/>
    </row>
    <row r="686" spans="1:20" x14ac:dyDescent="0.25">
      <c r="A686" s="76"/>
      <c r="B686" s="77"/>
      <c r="C686" s="77"/>
      <c r="D686" s="77"/>
      <c r="E686" s="83"/>
      <c r="M686" s="32"/>
      <c r="N686" s="32"/>
      <c r="O686" s="32"/>
      <c r="P686" s="32"/>
      <c r="Q686" s="32"/>
      <c r="R686" s="32"/>
      <c r="S686" s="32"/>
      <c r="T686" s="32"/>
    </row>
    <row r="687" spans="1:20" x14ac:dyDescent="0.25">
      <c r="A687" s="76"/>
      <c r="B687" s="77"/>
      <c r="C687" s="77"/>
      <c r="D687" s="77"/>
      <c r="E687" s="83"/>
      <c r="M687" s="32"/>
      <c r="N687" s="32"/>
      <c r="O687" s="32"/>
      <c r="P687" s="32"/>
      <c r="Q687" s="32"/>
      <c r="R687" s="32"/>
      <c r="S687" s="32"/>
      <c r="T687" s="32"/>
    </row>
    <row r="688" spans="1:20" x14ac:dyDescent="0.25">
      <c r="A688" s="76"/>
      <c r="B688" s="77"/>
      <c r="C688" s="77"/>
      <c r="D688" s="77"/>
      <c r="E688" s="83"/>
      <c r="M688" s="32"/>
      <c r="N688" s="32"/>
      <c r="O688" s="32"/>
      <c r="P688" s="32"/>
      <c r="Q688" s="32"/>
      <c r="R688" s="32"/>
      <c r="S688" s="32"/>
      <c r="T688" s="32"/>
    </row>
    <row r="689" spans="1:20" x14ac:dyDescent="0.25">
      <c r="A689" s="76"/>
      <c r="B689" s="77"/>
      <c r="C689" s="77"/>
      <c r="D689" s="77"/>
      <c r="E689" s="83"/>
      <c r="M689" s="32"/>
      <c r="N689" s="32"/>
      <c r="O689" s="32"/>
      <c r="P689" s="32"/>
      <c r="Q689" s="32"/>
      <c r="R689" s="32"/>
      <c r="S689" s="32"/>
      <c r="T689" s="32"/>
    </row>
    <row r="690" spans="1:20" x14ac:dyDescent="0.25">
      <c r="A690" s="76"/>
      <c r="B690" s="77"/>
      <c r="C690" s="77"/>
      <c r="D690" s="77"/>
      <c r="E690" s="83"/>
      <c r="M690" s="32"/>
      <c r="N690" s="32"/>
      <c r="O690" s="32"/>
      <c r="P690" s="32"/>
      <c r="Q690" s="32"/>
      <c r="R690" s="32"/>
      <c r="S690" s="32"/>
      <c r="T690" s="32"/>
    </row>
    <row r="691" spans="1:20" x14ac:dyDescent="0.25">
      <c r="A691" s="76"/>
      <c r="B691" s="77"/>
      <c r="C691" s="77"/>
      <c r="D691" s="77"/>
      <c r="E691" s="83"/>
      <c r="M691" s="32"/>
      <c r="N691" s="32"/>
      <c r="O691" s="32"/>
      <c r="P691" s="32"/>
      <c r="Q691" s="32"/>
      <c r="R691" s="32"/>
      <c r="S691" s="32"/>
      <c r="T691" s="32"/>
    </row>
    <row r="692" spans="1:20" x14ac:dyDescent="0.25">
      <c r="A692" s="76"/>
      <c r="B692" s="77"/>
      <c r="C692" s="77"/>
      <c r="D692" s="77"/>
      <c r="E692" s="83"/>
      <c r="M692" s="32"/>
      <c r="N692" s="32"/>
      <c r="O692" s="32"/>
      <c r="P692" s="32"/>
      <c r="Q692" s="32"/>
      <c r="R692" s="32"/>
      <c r="S692" s="32"/>
      <c r="T692" s="32"/>
    </row>
    <row r="693" spans="1:20" x14ac:dyDescent="0.25">
      <c r="A693" s="76"/>
      <c r="B693" s="77"/>
      <c r="C693" s="77"/>
      <c r="D693" s="77"/>
      <c r="E693" s="83"/>
      <c r="M693" s="32"/>
      <c r="N693" s="32"/>
      <c r="O693" s="32"/>
      <c r="P693" s="32"/>
      <c r="Q693" s="32"/>
      <c r="R693" s="32"/>
      <c r="S693" s="32"/>
      <c r="T693" s="32"/>
    </row>
    <row r="694" spans="1:20" x14ac:dyDescent="0.25">
      <c r="A694" s="76"/>
      <c r="B694" s="77"/>
      <c r="C694" s="77"/>
      <c r="D694" s="77"/>
      <c r="E694" s="83"/>
      <c r="M694" s="32"/>
      <c r="N694" s="32"/>
      <c r="O694" s="32"/>
      <c r="P694" s="32"/>
      <c r="Q694" s="32"/>
      <c r="R694" s="32"/>
      <c r="S694" s="32"/>
      <c r="T694" s="32"/>
    </row>
    <row r="695" spans="1:20" x14ac:dyDescent="0.25">
      <c r="A695" s="76"/>
      <c r="B695" s="77"/>
      <c r="C695" s="77"/>
      <c r="D695" s="77"/>
      <c r="E695" s="83"/>
      <c r="M695" s="32"/>
      <c r="N695" s="32"/>
      <c r="O695" s="32"/>
      <c r="P695" s="32"/>
      <c r="Q695" s="32"/>
      <c r="R695" s="32"/>
      <c r="S695" s="32"/>
      <c r="T695" s="32"/>
    </row>
    <row r="696" spans="1:20" x14ac:dyDescent="0.25">
      <c r="A696" s="76"/>
      <c r="B696" s="77"/>
      <c r="C696" s="77"/>
      <c r="D696" s="77"/>
      <c r="E696" s="83"/>
      <c r="M696" s="32"/>
      <c r="N696" s="32"/>
      <c r="O696" s="32"/>
      <c r="P696" s="32"/>
      <c r="Q696" s="32"/>
      <c r="R696" s="32"/>
      <c r="S696" s="32"/>
      <c r="T696" s="32"/>
    </row>
    <row r="697" spans="1:20" x14ac:dyDescent="0.25">
      <c r="A697" s="76"/>
      <c r="B697" s="77"/>
      <c r="C697" s="77"/>
      <c r="D697" s="77"/>
      <c r="E697" s="83"/>
      <c r="M697" s="32"/>
      <c r="N697" s="32"/>
      <c r="O697" s="32"/>
      <c r="P697" s="32"/>
      <c r="Q697" s="32"/>
      <c r="R697" s="32"/>
      <c r="S697" s="32"/>
      <c r="T697" s="32"/>
    </row>
    <row r="698" spans="1:20" x14ac:dyDescent="0.25">
      <c r="A698" s="76"/>
      <c r="B698" s="77"/>
      <c r="C698" s="77"/>
      <c r="D698" s="77"/>
      <c r="E698" s="83"/>
      <c r="M698" s="32"/>
      <c r="N698" s="32"/>
      <c r="O698" s="32"/>
      <c r="P698" s="32"/>
      <c r="Q698" s="32"/>
      <c r="R698" s="32"/>
      <c r="S698" s="32"/>
      <c r="T698" s="32"/>
    </row>
    <row r="699" spans="1:20" x14ac:dyDescent="0.25">
      <c r="A699" s="76"/>
      <c r="B699" s="77"/>
      <c r="C699" s="77"/>
      <c r="D699" s="77"/>
      <c r="E699" s="83"/>
      <c r="M699" s="32"/>
      <c r="N699" s="32"/>
      <c r="O699" s="32"/>
      <c r="P699" s="32"/>
      <c r="Q699" s="32"/>
      <c r="R699" s="32"/>
      <c r="S699" s="32"/>
      <c r="T699" s="32"/>
    </row>
    <row r="700" spans="1:20" x14ac:dyDescent="0.25">
      <c r="A700" s="76"/>
      <c r="B700" s="77"/>
      <c r="C700" s="77"/>
      <c r="D700" s="77"/>
      <c r="E700" s="83"/>
      <c r="M700" s="32"/>
      <c r="N700" s="32"/>
      <c r="O700" s="32"/>
      <c r="P700" s="32"/>
      <c r="Q700" s="32"/>
      <c r="R700" s="32"/>
      <c r="S700" s="32"/>
      <c r="T700" s="32"/>
    </row>
    <row r="701" spans="1:20" x14ac:dyDescent="0.25">
      <c r="A701" s="76"/>
      <c r="B701" s="77"/>
      <c r="C701" s="77"/>
      <c r="D701" s="77"/>
      <c r="E701" s="83"/>
      <c r="M701" s="32"/>
      <c r="N701" s="32"/>
      <c r="O701" s="32"/>
      <c r="P701" s="32"/>
      <c r="Q701" s="32"/>
      <c r="R701" s="32"/>
      <c r="S701" s="32"/>
      <c r="T701" s="32"/>
    </row>
    <row r="702" spans="1:20" x14ac:dyDescent="0.25">
      <c r="A702" s="76"/>
      <c r="B702" s="77"/>
      <c r="C702" s="77"/>
      <c r="D702" s="77"/>
      <c r="E702" s="83"/>
      <c r="M702" s="32"/>
      <c r="N702" s="32"/>
      <c r="O702" s="32"/>
      <c r="P702" s="32"/>
      <c r="Q702" s="32"/>
      <c r="R702" s="32"/>
      <c r="S702" s="32"/>
      <c r="T702" s="32"/>
    </row>
    <row r="703" spans="1:20" x14ac:dyDescent="0.25">
      <c r="A703" s="76"/>
      <c r="B703" s="77"/>
      <c r="C703" s="77"/>
      <c r="D703" s="77"/>
      <c r="E703" s="83"/>
      <c r="M703" s="32"/>
      <c r="N703" s="32"/>
      <c r="O703" s="32"/>
      <c r="P703" s="32"/>
      <c r="Q703" s="32"/>
      <c r="R703" s="32"/>
      <c r="S703" s="32"/>
      <c r="T703" s="32"/>
    </row>
    <row r="704" spans="1:20" x14ac:dyDescent="0.25">
      <c r="A704" s="76"/>
      <c r="B704" s="77"/>
      <c r="C704" s="77"/>
      <c r="D704" s="77"/>
      <c r="E704" s="83"/>
      <c r="M704" s="32"/>
      <c r="N704" s="32"/>
      <c r="O704" s="32"/>
      <c r="P704" s="32"/>
      <c r="Q704" s="32"/>
      <c r="R704" s="32"/>
      <c r="S704" s="32"/>
      <c r="T704" s="32"/>
    </row>
    <row r="705" spans="1:20" x14ac:dyDescent="0.25">
      <c r="A705" s="76"/>
      <c r="B705" s="77"/>
      <c r="C705" s="77"/>
      <c r="D705" s="77"/>
      <c r="E705" s="83"/>
      <c r="M705" s="32"/>
      <c r="N705" s="32"/>
      <c r="O705" s="32"/>
      <c r="P705" s="32"/>
      <c r="Q705" s="32"/>
      <c r="R705" s="32"/>
      <c r="S705" s="32"/>
      <c r="T705" s="32"/>
    </row>
    <row r="706" spans="1:20" x14ac:dyDescent="0.25">
      <c r="A706" s="76"/>
      <c r="B706" s="77"/>
      <c r="C706" s="77"/>
      <c r="D706" s="77"/>
      <c r="E706" s="83"/>
      <c r="M706" s="32"/>
      <c r="N706" s="32"/>
      <c r="O706" s="32"/>
      <c r="P706" s="32"/>
      <c r="Q706" s="32"/>
      <c r="R706" s="32"/>
      <c r="S706" s="32"/>
      <c r="T706" s="32"/>
    </row>
    <row r="707" spans="1:20" x14ac:dyDescent="0.25">
      <c r="A707" s="76"/>
      <c r="B707" s="77"/>
      <c r="C707" s="77"/>
      <c r="D707" s="77"/>
      <c r="E707" s="83"/>
      <c r="M707" s="32"/>
      <c r="N707" s="32"/>
      <c r="O707" s="32"/>
      <c r="P707" s="32"/>
      <c r="Q707" s="32"/>
      <c r="R707" s="32"/>
      <c r="S707" s="32"/>
      <c r="T707" s="32"/>
    </row>
    <row r="708" spans="1:20" x14ac:dyDescent="0.25">
      <c r="A708" s="76"/>
      <c r="B708" s="77"/>
      <c r="C708" s="77"/>
      <c r="D708" s="77"/>
      <c r="E708" s="83"/>
      <c r="M708" s="32"/>
      <c r="N708" s="32"/>
      <c r="O708" s="32"/>
      <c r="P708" s="32"/>
      <c r="Q708" s="32"/>
      <c r="R708" s="32"/>
      <c r="S708" s="32"/>
      <c r="T708" s="32"/>
    </row>
    <row r="709" spans="1:20" x14ac:dyDescent="0.25">
      <c r="A709" s="76"/>
      <c r="B709" s="77"/>
      <c r="C709" s="77"/>
      <c r="D709" s="77"/>
      <c r="E709" s="83"/>
      <c r="M709" s="32"/>
      <c r="N709" s="32"/>
      <c r="O709" s="32"/>
      <c r="P709" s="32"/>
      <c r="Q709" s="32"/>
      <c r="R709" s="32"/>
      <c r="S709" s="32"/>
      <c r="T709" s="32"/>
    </row>
    <row r="710" spans="1:20" x14ac:dyDescent="0.25">
      <c r="A710" s="76"/>
      <c r="B710" s="77"/>
      <c r="C710" s="77"/>
      <c r="D710" s="77"/>
      <c r="E710" s="83"/>
      <c r="M710" s="32"/>
      <c r="N710" s="32"/>
      <c r="O710" s="32"/>
      <c r="P710" s="32"/>
      <c r="Q710" s="32"/>
      <c r="R710" s="32"/>
      <c r="S710" s="32"/>
      <c r="T710" s="32"/>
    </row>
    <row r="711" spans="1:20" x14ac:dyDescent="0.25">
      <c r="A711" s="76"/>
      <c r="B711" s="77"/>
      <c r="C711" s="77"/>
      <c r="D711" s="77"/>
      <c r="E711" s="83"/>
      <c r="M711" s="32"/>
      <c r="N711" s="32"/>
      <c r="O711" s="32"/>
      <c r="P711" s="32"/>
      <c r="Q711" s="32"/>
      <c r="R711" s="32"/>
      <c r="S711" s="32"/>
      <c r="T711" s="32"/>
    </row>
    <row r="712" spans="1:20" x14ac:dyDescent="0.25">
      <c r="A712" s="76"/>
      <c r="B712" s="77"/>
      <c r="C712" s="77"/>
      <c r="D712" s="77"/>
      <c r="E712" s="83"/>
      <c r="M712" s="32"/>
      <c r="N712" s="32"/>
      <c r="O712" s="32"/>
      <c r="P712" s="32"/>
      <c r="Q712" s="32"/>
      <c r="R712" s="32"/>
      <c r="S712" s="32"/>
      <c r="T712" s="32"/>
    </row>
    <row r="713" spans="1:20" x14ac:dyDescent="0.25">
      <c r="A713" s="76"/>
      <c r="B713" s="77"/>
      <c r="C713" s="77"/>
      <c r="D713" s="77"/>
      <c r="E713" s="83"/>
      <c r="M713" s="32"/>
      <c r="N713" s="32"/>
      <c r="O713" s="32"/>
      <c r="P713" s="32"/>
      <c r="Q713" s="32"/>
      <c r="R713" s="32"/>
      <c r="S713" s="32"/>
      <c r="T713" s="32"/>
    </row>
    <row r="714" spans="1:20" x14ac:dyDescent="0.25">
      <c r="A714" s="76"/>
      <c r="B714" s="77"/>
      <c r="C714" s="77"/>
      <c r="D714" s="77"/>
      <c r="E714" s="83"/>
      <c r="M714" s="32"/>
      <c r="N714" s="32"/>
      <c r="O714" s="32"/>
      <c r="P714" s="32"/>
      <c r="Q714" s="32"/>
      <c r="R714" s="32"/>
      <c r="S714" s="32"/>
      <c r="T714" s="32"/>
    </row>
    <row r="715" spans="1:20" x14ac:dyDescent="0.25">
      <c r="A715" s="76"/>
      <c r="B715" s="77"/>
      <c r="C715" s="77"/>
      <c r="D715" s="77"/>
      <c r="E715" s="83"/>
      <c r="M715" s="32"/>
      <c r="N715" s="32"/>
      <c r="O715" s="32"/>
      <c r="P715" s="32"/>
      <c r="Q715" s="32"/>
      <c r="R715" s="32"/>
      <c r="S715" s="32"/>
      <c r="T715" s="32"/>
    </row>
    <row r="716" spans="1:20" x14ac:dyDescent="0.25">
      <c r="A716" s="76"/>
      <c r="B716" s="77"/>
      <c r="C716" s="77"/>
      <c r="D716" s="77"/>
      <c r="E716" s="83"/>
      <c r="M716" s="32"/>
      <c r="N716" s="32"/>
      <c r="O716" s="32"/>
      <c r="P716" s="32"/>
      <c r="Q716" s="32"/>
      <c r="R716" s="32"/>
      <c r="S716" s="32"/>
      <c r="T716" s="32"/>
    </row>
    <row r="717" spans="1:20" x14ac:dyDescent="0.25">
      <c r="A717" s="76"/>
      <c r="B717" s="77"/>
      <c r="C717" s="77"/>
      <c r="D717" s="77"/>
      <c r="E717" s="83"/>
      <c r="M717" s="32"/>
      <c r="N717" s="32"/>
      <c r="O717" s="32"/>
      <c r="P717" s="32"/>
      <c r="Q717" s="32"/>
      <c r="R717" s="32"/>
      <c r="S717" s="32"/>
      <c r="T717" s="32"/>
    </row>
    <row r="718" spans="1:20" x14ac:dyDescent="0.25">
      <c r="A718" s="76"/>
      <c r="B718" s="77"/>
      <c r="C718" s="77"/>
      <c r="D718" s="77"/>
      <c r="E718" s="83"/>
      <c r="M718" s="32"/>
      <c r="N718" s="32"/>
      <c r="O718" s="32"/>
      <c r="P718" s="32"/>
      <c r="Q718" s="32"/>
      <c r="R718" s="32"/>
      <c r="S718" s="32"/>
      <c r="T718" s="32"/>
    </row>
    <row r="719" spans="1:20" x14ac:dyDescent="0.25">
      <c r="A719" s="76"/>
      <c r="B719" s="77"/>
      <c r="C719" s="77"/>
      <c r="D719" s="77"/>
      <c r="E719" s="83"/>
      <c r="M719" s="32"/>
      <c r="N719" s="32"/>
      <c r="O719" s="32"/>
      <c r="P719" s="32"/>
      <c r="Q719" s="32"/>
      <c r="R719" s="32"/>
      <c r="S719" s="32"/>
      <c r="T719" s="32"/>
    </row>
    <row r="720" spans="1:20" x14ac:dyDescent="0.25">
      <c r="A720" s="76"/>
      <c r="B720" s="77"/>
      <c r="C720" s="77"/>
      <c r="D720" s="77"/>
      <c r="E720" s="83"/>
      <c r="M720" s="32"/>
      <c r="N720" s="32"/>
      <c r="O720" s="32"/>
      <c r="P720" s="32"/>
      <c r="Q720" s="32"/>
      <c r="R720" s="32"/>
      <c r="S720" s="32"/>
      <c r="T720" s="32"/>
    </row>
    <row r="721" spans="1:20" x14ac:dyDescent="0.25">
      <c r="A721" s="76"/>
      <c r="B721" s="77"/>
      <c r="C721" s="77"/>
      <c r="D721" s="77"/>
      <c r="E721" s="83"/>
      <c r="M721" s="32"/>
      <c r="N721" s="32"/>
      <c r="O721" s="32"/>
      <c r="P721" s="32"/>
      <c r="Q721" s="32"/>
      <c r="R721" s="32"/>
      <c r="S721" s="32"/>
      <c r="T721" s="32"/>
    </row>
    <row r="722" spans="1:20" x14ac:dyDescent="0.25">
      <c r="A722" s="76"/>
      <c r="B722" s="77"/>
      <c r="C722" s="77"/>
      <c r="D722" s="77"/>
      <c r="E722" s="83"/>
      <c r="M722" s="32"/>
      <c r="N722" s="32"/>
      <c r="O722" s="32"/>
      <c r="P722" s="32"/>
      <c r="Q722" s="32"/>
      <c r="R722" s="32"/>
      <c r="S722" s="32"/>
      <c r="T722" s="32"/>
    </row>
    <row r="723" spans="1:20" x14ac:dyDescent="0.25">
      <c r="A723" s="76"/>
      <c r="B723" s="77"/>
      <c r="C723" s="77"/>
      <c r="D723" s="77"/>
      <c r="E723" s="83"/>
      <c r="M723" s="32"/>
      <c r="N723" s="32"/>
      <c r="O723" s="32"/>
      <c r="P723" s="32"/>
      <c r="Q723" s="32"/>
      <c r="R723" s="32"/>
      <c r="S723" s="32"/>
      <c r="T723" s="32"/>
    </row>
    <row r="724" spans="1:20" x14ac:dyDescent="0.25">
      <c r="A724" s="76"/>
      <c r="B724" s="77"/>
      <c r="C724" s="77"/>
      <c r="D724" s="77"/>
      <c r="E724" s="83"/>
      <c r="M724" s="32"/>
      <c r="N724" s="32"/>
      <c r="O724" s="32"/>
      <c r="P724" s="32"/>
      <c r="Q724" s="32"/>
      <c r="R724" s="32"/>
      <c r="S724" s="32"/>
      <c r="T724" s="32"/>
    </row>
    <row r="725" spans="1:20" x14ac:dyDescent="0.25">
      <c r="A725" s="76"/>
      <c r="B725" s="77"/>
      <c r="C725" s="77"/>
      <c r="D725" s="77"/>
      <c r="E725" s="83"/>
      <c r="M725" s="32"/>
      <c r="N725" s="32"/>
      <c r="O725" s="32"/>
      <c r="P725" s="32"/>
      <c r="Q725" s="32"/>
      <c r="R725" s="32"/>
      <c r="S725" s="32"/>
      <c r="T725" s="32"/>
    </row>
    <row r="726" spans="1:20" x14ac:dyDescent="0.25">
      <c r="A726" s="76"/>
      <c r="B726" s="77"/>
      <c r="C726" s="77"/>
      <c r="D726" s="77"/>
      <c r="E726" s="83"/>
      <c r="M726" s="32"/>
      <c r="N726" s="32"/>
      <c r="O726" s="32"/>
      <c r="P726" s="32"/>
      <c r="Q726" s="32"/>
      <c r="R726" s="32"/>
      <c r="S726" s="32"/>
      <c r="T726" s="32"/>
    </row>
    <row r="727" spans="1:20" x14ac:dyDescent="0.25">
      <c r="A727" s="76"/>
      <c r="B727" s="77"/>
      <c r="C727" s="77"/>
      <c r="D727" s="77"/>
      <c r="E727" s="83"/>
      <c r="M727" s="32"/>
      <c r="N727" s="32"/>
      <c r="O727" s="32"/>
      <c r="P727" s="32"/>
      <c r="Q727" s="32"/>
      <c r="R727" s="32"/>
      <c r="S727" s="32"/>
      <c r="T727" s="32"/>
    </row>
    <row r="728" spans="1:20" x14ac:dyDescent="0.25">
      <c r="A728" s="76"/>
      <c r="B728" s="77"/>
      <c r="C728" s="77"/>
      <c r="D728" s="77"/>
      <c r="E728" s="83"/>
      <c r="M728" s="32"/>
      <c r="N728" s="32"/>
      <c r="O728" s="32"/>
      <c r="P728" s="32"/>
      <c r="Q728" s="32"/>
      <c r="R728" s="32"/>
      <c r="S728" s="32"/>
      <c r="T728" s="32"/>
    </row>
    <row r="729" spans="1:20" x14ac:dyDescent="0.25">
      <c r="A729" s="76"/>
      <c r="B729" s="77"/>
      <c r="C729" s="77"/>
      <c r="D729" s="77"/>
      <c r="E729" s="83"/>
      <c r="M729" s="32"/>
      <c r="N729" s="32"/>
      <c r="O729" s="32"/>
      <c r="P729" s="32"/>
      <c r="Q729" s="32"/>
      <c r="R729" s="32"/>
      <c r="S729" s="32"/>
      <c r="T729" s="32"/>
    </row>
    <row r="730" spans="1:20" x14ac:dyDescent="0.25">
      <c r="A730" s="76"/>
      <c r="B730" s="77"/>
      <c r="C730" s="77"/>
      <c r="D730" s="77"/>
      <c r="E730" s="83"/>
      <c r="M730" s="32"/>
      <c r="N730" s="32"/>
      <c r="O730" s="32"/>
      <c r="P730" s="32"/>
      <c r="Q730" s="32"/>
      <c r="R730" s="32"/>
      <c r="S730" s="32"/>
      <c r="T730" s="32"/>
    </row>
    <row r="731" spans="1:20" x14ac:dyDescent="0.25">
      <c r="A731" s="76"/>
      <c r="B731" s="77"/>
      <c r="C731" s="77"/>
      <c r="D731" s="77"/>
      <c r="E731" s="83"/>
      <c r="M731" s="32"/>
      <c r="N731" s="32"/>
      <c r="O731" s="32"/>
      <c r="P731" s="32"/>
      <c r="Q731" s="32"/>
      <c r="R731" s="32"/>
      <c r="S731" s="32"/>
      <c r="T731" s="32"/>
    </row>
    <row r="732" spans="1:20" x14ac:dyDescent="0.25">
      <c r="A732" s="76"/>
      <c r="B732" s="77"/>
      <c r="C732" s="77"/>
      <c r="D732" s="77"/>
      <c r="E732" s="83"/>
      <c r="M732" s="32"/>
      <c r="N732" s="32"/>
      <c r="O732" s="32"/>
      <c r="P732" s="32"/>
      <c r="Q732" s="32"/>
      <c r="R732" s="32"/>
      <c r="S732" s="32"/>
      <c r="T732" s="32"/>
    </row>
    <row r="733" spans="1:20" x14ac:dyDescent="0.25">
      <c r="A733" s="76"/>
      <c r="B733" s="77"/>
      <c r="C733" s="77"/>
      <c r="D733" s="77"/>
      <c r="E733" s="83"/>
      <c r="M733" s="32"/>
      <c r="N733" s="32"/>
      <c r="O733" s="32"/>
      <c r="P733" s="32"/>
      <c r="Q733" s="32"/>
      <c r="R733" s="32"/>
      <c r="S733" s="32"/>
      <c r="T733" s="32"/>
    </row>
    <row r="734" spans="1:20" x14ac:dyDescent="0.25">
      <c r="A734" s="76"/>
      <c r="B734" s="77"/>
      <c r="C734" s="77"/>
      <c r="D734" s="77"/>
      <c r="E734" s="83"/>
      <c r="M734" s="32"/>
      <c r="N734" s="32"/>
      <c r="O734" s="32"/>
      <c r="P734" s="32"/>
      <c r="Q734" s="32"/>
      <c r="R734" s="32"/>
      <c r="S734" s="32"/>
      <c r="T734" s="32"/>
    </row>
    <row r="735" spans="1:20" x14ac:dyDescent="0.25">
      <c r="A735" s="76"/>
      <c r="B735" s="77"/>
      <c r="C735" s="77"/>
      <c r="D735" s="77"/>
      <c r="E735" s="83"/>
      <c r="M735" s="32"/>
      <c r="N735" s="32"/>
      <c r="O735" s="32"/>
      <c r="P735" s="32"/>
      <c r="Q735" s="32"/>
      <c r="R735" s="32"/>
      <c r="S735" s="32"/>
      <c r="T735" s="32"/>
    </row>
    <row r="736" spans="1:20" x14ac:dyDescent="0.25">
      <c r="A736" s="76"/>
      <c r="B736" s="77"/>
      <c r="C736" s="77"/>
      <c r="D736" s="77"/>
      <c r="E736" s="83"/>
      <c r="M736" s="32"/>
      <c r="N736" s="32"/>
      <c r="O736" s="32"/>
      <c r="P736" s="32"/>
      <c r="Q736" s="32"/>
      <c r="R736" s="32"/>
      <c r="S736" s="32"/>
      <c r="T736" s="32"/>
    </row>
    <row r="737" spans="1:20" x14ac:dyDescent="0.25">
      <c r="A737" s="76"/>
      <c r="B737" s="77"/>
      <c r="C737" s="77"/>
      <c r="D737" s="77"/>
      <c r="E737" s="83"/>
      <c r="M737" s="32"/>
      <c r="N737" s="32"/>
      <c r="O737" s="32"/>
      <c r="P737" s="32"/>
      <c r="Q737" s="32"/>
      <c r="R737" s="32"/>
      <c r="S737" s="32"/>
      <c r="T737" s="32"/>
    </row>
    <row r="738" spans="1:20" x14ac:dyDescent="0.25">
      <c r="A738" s="76"/>
      <c r="B738" s="77"/>
      <c r="C738" s="77"/>
      <c r="D738" s="77"/>
      <c r="E738" s="83"/>
      <c r="M738" s="32"/>
      <c r="N738" s="32"/>
      <c r="O738" s="32"/>
      <c r="P738" s="32"/>
      <c r="Q738" s="32"/>
      <c r="R738" s="32"/>
      <c r="S738" s="32"/>
      <c r="T738" s="32"/>
    </row>
    <row r="739" spans="1:20" x14ac:dyDescent="0.25">
      <c r="A739" s="76"/>
      <c r="B739" s="77"/>
      <c r="C739" s="77"/>
      <c r="D739" s="77"/>
      <c r="E739" s="83"/>
      <c r="M739" s="32"/>
      <c r="N739" s="32"/>
      <c r="O739" s="32"/>
      <c r="P739" s="32"/>
      <c r="Q739" s="32"/>
      <c r="R739" s="32"/>
      <c r="S739" s="32"/>
      <c r="T739" s="32"/>
    </row>
    <row r="740" spans="1:20" x14ac:dyDescent="0.25">
      <c r="A740" s="76"/>
      <c r="B740" s="77"/>
      <c r="C740" s="77"/>
      <c r="D740" s="77"/>
      <c r="E740" s="83"/>
      <c r="M740" s="32"/>
      <c r="N740" s="32"/>
      <c r="O740" s="32"/>
      <c r="P740" s="32"/>
      <c r="Q740" s="32"/>
      <c r="R740" s="32"/>
      <c r="S740" s="32"/>
      <c r="T740" s="32"/>
    </row>
    <row r="741" spans="1:20" x14ac:dyDescent="0.25">
      <c r="A741" s="76"/>
      <c r="B741" s="77"/>
      <c r="C741" s="77"/>
      <c r="D741" s="77"/>
      <c r="E741" s="83"/>
      <c r="M741" s="32"/>
      <c r="N741" s="32"/>
      <c r="O741" s="32"/>
      <c r="P741" s="32"/>
      <c r="Q741" s="32"/>
      <c r="R741" s="32"/>
      <c r="S741" s="32"/>
      <c r="T741" s="32"/>
    </row>
    <row r="742" spans="1:20" x14ac:dyDescent="0.25">
      <c r="A742" s="76"/>
      <c r="B742" s="77"/>
      <c r="C742" s="77"/>
      <c r="D742" s="77"/>
      <c r="E742" s="83"/>
      <c r="M742" s="32"/>
      <c r="N742" s="32"/>
      <c r="O742" s="32"/>
      <c r="P742" s="32"/>
      <c r="Q742" s="32"/>
      <c r="R742" s="32"/>
      <c r="S742" s="32"/>
      <c r="T742" s="32"/>
    </row>
    <row r="743" spans="1:20" x14ac:dyDescent="0.25">
      <c r="A743" s="76"/>
      <c r="B743" s="77"/>
      <c r="C743" s="77"/>
      <c r="D743" s="77"/>
      <c r="E743" s="83"/>
      <c r="M743" s="32"/>
      <c r="N743" s="32"/>
      <c r="O743" s="32"/>
      <c r="P743" s="32"/>
      <c r="Q743" s="32"/>
      <c r="R743" s="32"/>
      <c r="S743" s="32"/>
      <c r="T743" s="32"/>
    </row>
    <row r="744" spans="1:20" x14ac:dyDescent="0.25">
      <c r="A744" s="76"/>
      <c r="B744" s="77"/>
      <c r="C744" s="77"/>
      <c r="D744" s="77"/>
      <c r="E744" s="83"/>
      <c r="M744" s="32"/>
      <c r="N744" s="32"/>
      <c r="O744" s="32"/>
      <c r="P744" s="32"/>
      <c r="Q744" s="32"/>
      <c r="R744" s="32"/>
      <c r="S744" s="32"/>
      <c r="T744" s="32"/>
    </row>
    <row r="745" spans="1:20" x14ac:dyDescent="0.25">
      <c r="A745" s="76"/>
      <c r="B745" s="77"/>
      <c r="C745" s="77"/>
      <c r="D745" s="77"/>
      <c r="E745" s="83"/>
      <c r="M745" s="32"/>
      <c r="N745" s="32"/>
      <c r="O745" s="32"/>
      <c r="P745" s="32"/>
      <c r="Q745" s="32"/>
      <c r="R745" s="32"/>
      <c r="S745" s="32"/>
      <c r="T745" s="32"/>
    </row>
    <row r="746" spans="1:20" x14ac:dyDescent="0.25">
      <c r="A746" s="76"/>
      <c r="B746" s="77"/>
      <c r="C746" s="77"/>
      <c r="D746" s="77"/>
      <c r="E746" s="83"/>
      <c r="M746" s="32"/>
      <c r="N746" s="32"/>
      <c r="O746" s="32"/>
      <c r="P746" s="32"/>
      <c r="Q746" s="32"/>
      <c r="R746" s="32"/>
      <c r="S746" s="32"/>
      <c r="T746" s="32"/>
    </row>
    <row r="747" spans="1:20" x14ac:dyDescent="0.25">
      <c r="A747" s="76"/>
      <c r="B747" s="77"/>
      <c r="C747" s="77"/>
      <c r="D747" s="77"/>
      <c r="E747" s="83"/>
      <c r="M747" s="32"/>
      <c r="N747" s="32"/>
      <c r="O747" s="32"/>
      <c r="P747" s="32"/>
      <c r="Q747" s="32"/>
      <c r="R747" s="32"/>
      <c r="S747" s="32"/>
      <c r="T747" s="32"/>
    </row>
    <row r="748" spans="1:20" x14ac:dyDescent="0.25">
      <c r="A748" s="76"/>
      <c r="B748" s="77"/>
      <c r="C748" s="77"/>
      <c r="D748" s="77"/>
      <c r="E748" s="83"/>
      <c r="M748" s="32"/>
      <c r="N748" s="32"/>
      <c r="O748" s="32"/>
      <c r="P748" s="32"/>
      <c r="Q748" s="32"/>
      <c r="R748" s="32"/>
      <c r="S748" s="32"/>
      <c r="T748" s="32"/>
    </row>
    <row r="749" spans="1:20" x14ac:dyDescent="0.25">
      <c r="A749" s="76"/>
      <c r="B749" s="77"/>
      <c r="C749" s="77"/>
      <c r="D749" s="77"/>
      <c r="E749" s="83"/>
      <c r="M749" s="32"/>
      <c r="N749" s="32"/>
      <c r="O749" s="32"/>
      <c r="P749" s="32"/>
      <c r="Q749" s="32"/>
      <c r="R749" s="32"/>
      <c r="S749" s="32"/>
      <c r="T749" s="32"/>
    </row>
    <row r="750" spans="1:20" x14ac:dyDescent="0.25">
      <c r="A750" s="76"/>
      <c r="B750" s="77"/>
      <c r="C750" s="77"/>
      <c r="D750" s="77"/>
      <c r="E750" s="83"/>
      <c r="M750" s="32"/>
      <c r="N750" s="32"/>
      <c r="O750" s="32"/>
      <c r="P750" s="32"/>
      <c r="Q750" s="32"/>
      <c r="R750" s="32"/>
      <c r="S750" s="32"/>
      <c r="T750" s="32"/>
    </row>
    <row r="751" spans="1:20" x14ac:dyDescent="0.25">
      <c r="A751" s="76"/>
      <c r="B751" s="77"/>
      <c r="C751" s="77"/>
      <c r="D751" s="77"/>
      <c r="E751" s="83"/>
      <c r="M751" s="32"/>
      <c r="N751" s="32"/>
      <c r="O751" s="32"/>
      <c r="P751" s="32"/>
      <c r="Q751" s="32"/>
      <c r="R751" s="32"/>
      <c r="S751" s="32"/>
      <c r="T751" s="32"/>
    </row>
    <row r="752" spans="1:20" x14ac:dyDescent="0.25">
      <c r="A752" s="76"/>
      <c r="B752" s="77"/>
      <c r="C752" s="77"/>
      <c r="D752" s="77"/>
      <c r="E752" s="83"/>
      <c r="M752" s="32"/>
      <c r="N752" s="32"/>
      <c r="O752" s="32"/>
      <c r="P752" s="32"/>
      <c r="Q752" s="32"/>
      <c r="R752" s="32"/>
      <c r="S752" s="32"/>
      <c r="T752" s="32"/>
    </row>
    <row r="753" spans="1:20" x14ac:dyDescent="0.25">
      <c r="A753" s="76"/>
      <c r="B753" s="77"/>
      <c r="C753" s="77"/>
      <c r="D753" s="77"/>
      <c r="E753" s="83"/>
      <c r="M753" s="32"/>
      <c r="N753" s="32"/>
      <c r="O753" s="32"/>
      <c r="P753" s="32"/>
      <c r="Q753" s="32"/>
      <c r="R753" s="32"/>
      <c r="S753" s="32"/>
      <c r="T753" s="32"/>
    </row>
    <row r="754" spans="1:20" x14ac:dyDescent="0.25">
      <c r="A754" s="76"/>
      <c r="B754" s="77"/>
      <c r="C754" s="77"/>
      <c r="D754" s="77"/>
      <c r="E754" s="83"/>
      <c r="M754" s="32"/>
      <c r="N754" s="32"/>
      <c r="O754" s="32"/>
      <c r="P754" s="32"/>
      <c r="Q754" s="32"/>
      <c r="R754" s="32"/>
      <c r="S754" s="32"/>
      <c r="T754" s="32"/>
    </row>
    <row r="755" spans="1:20" x14ac:dyDescent="0.25">
      <c r="A755" s="76"/>
      <c r="B755" s="77"/>
      <c r="C755" s="77"/>
      <c r="D755" s="77"/>
      <c r="E755" s="83"/>
      <c r="M755" s="32"/>
      <c r="N755" s="32"/>
      <c r="O755" s="32"/>
      <c r="P755" s="32"/>
      <c r="Q755" s="32"/>
      <c r="R755" s="32"/>
      <c r="S755" s="32"/>
      <c r="T755" s="32"/>
    </row>
    <row r="756" spans="1:20" x14ac:dyDescent="0.25">
      <c r="A756" s="76"/>
      <c r="B756" s="77"/>
      <c r="C756" s="77"/>
      <c r="D756" s="77"/>
      <c r="E756" s="83"/>
      <c r="M756" s="32"/>
      <c r="N756" s="32"/>
      <c r="O756" s="32"/>
      <c r="P756" s="32"/>
      <c r="Q756" s="32"/>
      <c r="R756" s="32"/>
      <c r="S756" s="32"/>
      <c r="T756" s="32"/>
    </row>
    <row r="757" spans="1:20" x14ac:dyDescent="0.25">
      <c r="A757" s="76"/>
      <c r="B757" s="77"/>
      <c r="C757" s="77"/>
      <c r="D757" s="77"/>
      <c r="E757" s="83"/>
      <c r="M757" s="32"/>
      <c r="N757" s="32"/>
      <c r="O757" s="32"/>
      <c r="P757" s="32"/>
      <c r="Q757" s="32"/>
      <c r="R757" s="32"/>
      <c r="S757" s="32"/>
      <c r="T757" s="32"/>
    </row>
    <row r="758" spans="1:20" x14ac:dyDescent="0.25">
      <c r="A758" s="76"/>
      <c r="B758" s="77"/>
      <c r="C758" s="77"/>
      <c r="D758" s="77"/>
      <c r="E758" s="83"/>
      <c r="M758" s="32"/>
      <c r="N758" s="32"/>
      <c r="O758" s="32"/>
      <c r="P758" s="32"/>
      <c r="Q758" s="32"/>
      <c r="R758" s="32"/>
      <c r="S758" s="32"/>
      <c r="T758" s="32"/>
    </row>
    <row r="759" spans="1:20" x14ac:dyDescent="0.25">
      <c r="A759" s="76"/>
      <c r="B759" s="77"/>
      <c r="C759" s="77"/>
      <c r="D759" s="77"/>
      <c r="E759" s="83"/>
      <c r="M759" s="32"/>
      <c r="N759" s="32"/>
      <c r="O759" s="32"/>
      <c r="P759" s="32"/>
      <c r="Q759" s="32"/>
      <c r="R759" s="32"/>
      <c r="S759" s="32"/>
      <c r="T759" s="32"/>
    </row>
    <row r="760" spans="1:20" x14ac:dyDescent="0.25">
      <c r="A760" s="76"/>
      <c r="B760" s="77"/>
      <c r="C760" s="77"/>
      <c r="D760" s="77"/>
      <c r="E760" s="83"/>
      <c r="M760" s="32"/>
      <c r="N760" s="32"/>
      <c r="O760" s="32"/>
      <c r="P760" s="32"/>
      <c r="Q760" s="32"/>
      <c r="R760" s="32"/>
      <c r="S760" s="32"/>
      <c r="T760" s="32"/>
    </row>
    <row r="761" spans="1:20" x14ac:dyDescent="0.25">
      <c r="A761" s="76"/>
      <c r="B761" s="77"/>
      <c r="C761" s="77"/>
      <c r="D761" s="77"/>
      <c r="E761" s="83"/>
      <c r="M761" s="32"/>
      <c r="N761" s="32"/>
      <c r="O761" s="32"/>
      <c r="P761" s="32"/>
      <c r="Q761" s="32"/>
      <c r="R761" s="32"/>
      <c r="S761" s="32"/>
      <c r="T761" s="32"/>
    </row>
    <row r="762" spans="1:20" x14ac:dyDescent="0.25">
      <c r="A762" s="76"/>
      <c r="B762" s="77"/>
      <c r="C762" s="77"/>
      <c r="D762" s="77"/>
      <c r="E762" s="83"/>
      <c r="M762" s="32"/>
      <c r="N762" s="32"/>
      <c r="O762" s="32"/>
      <c r="P762" s="32"/>
      <c r="Q762" s="32"/>
      <c r="R762" s="32"/>
      <c r="S762" s="32"/>
      <c r="T762" s="32"/>
    </row>
    <row r="763" spans="1:20" x14ac:dyDescent="0.25">
      <c r="A763" s="76"/>
      <c r="B763" s="77"/>
      <c r="C763" s="77"/>
      <c r="D763" s="77"/>
      <c r="E763" s="83"/>
      <c r="M763" s="32"/>
      <c r="N763" s="32"/>
      <c r="O763" s="32"/>
      <c r="P763" s="32"/>
      <c r="Q763" s="32"/>
      <c r="R763" s="32"/>
      <c r="S763" s="32"/>
      <c r="T763" s="32"/>
    </row>
    <row r="764" spans="1:20" x14ac:dyDescent="0.25">
      <c r="A764" s="76"/>
      <c r="B764" s="77"/>
      <c r="C764" s="77"/>
      <c r="D764" s="77"/>
      <c r="E764" s="83"/>
      <c r="M764" s="32"/>
      <c r="N764" s="32"/>
      <c r="O764" s="32"/>
      <c r="P764" s="32"/>
      <c r="Q764" s="32"/>
      <c r="R764" s="32"/>
      <c r="S764" s="32"/>
      <c r="T764" s="32"/>
    </row>
    <row r="765" spans="1:20" x14ac:dyDescent="0.25">
      <c r="A765" s="76"/>
      <c r="B765" s="77"/>
      <c r="C765" s="77"/>
      <c r="D765" s="77"/>
      <c r="E765" s="83"/>
      <c r="M765" s="32"/>
      <c r="N765" s="32"/>
      <c r="O765" s="32"/>
      <c r="P765" s="32"/>
      <c r="Q765" s="32"/>
      <c r="R765" s="32"/>
      <c r="S765" s="32"/>
      <c r="T765" s="32"/>
    </row>
    <row r="766" spans="1:20" x14ac:dyDescent="0.25">
      <c r="A766" s="76"/>
      <c r="B766" s="77"/>
      <c r="C766" s="77"/>
      <c r="D766" s="77"/>
      <c r="E766" s="83"/>
      <c r="M766" s="32"/>
      <c r="N766" s="32"/>
      <c r="O766" s="32"/>
      <c r="P766" s="32"/>
      <c r="Q766" s="32"/>
      <c r="R766" s="32"/>
      <c r="S766" s="32"/>
      <c r="T766" s="32"/>
    </row>
    <row r="767" spans="1:20" x14ac:dyDescent="0.25">
      <c r="A767" s="76"/>
      <c r="B767" s="77"/>
      <c r="C767" s="77"/>
      <c r="D767" s="77"/>
      <c r="E767" s="83"/>
      <c r="M767" s="32"/>
      <c r="N767" s="32"/>
      <c r="O767" s="32"/>
      <c r="P767" s="32"/>
      <c r="Q767" s="32"/>
      <c r="R767" s="32"/>
      <c r="S767" s="32"/>
      <c r="T767" s="32"/>
    </row>
    <row r="768" spans="1:20" x14ac:dyDescent="0.25">
      <c r="A768" s="76"/>
      <c r="B768" s="77"/>
      <c r="C768" s="77"/>
      <c r="D768" s="77"/>
      <c r="E768" s="83"/>
      <c r="M768" s="32"/>
      <c r="N768" s="32"/>
      <c r="O768" s="32"/>
      <c r="P768" s="32"/>
      <c r="Q768" s="32"/>
      <c r="R768" s="32"/>
      <c r="S768" s="32"/>
      <c r="T768" s="32"/>
    </row>
    <row r="769" spans="1:20" x14ac:dyDescent="0.25">
      <c r="A769" s="76"/>
      <c r="B769" s="77"/>
      <c r="C769" s="77"/>
      <c r="D769" s="77"/>
      <c r="E769" s="83"/>
      <c r="M769" s="32"/>
      <c r="N769" s="32"/>
      <c r="O769" s="32"/>
      <c r="P769" s="32"/>
      <c r="Q769" s="32"/>
      <c r="R769" s="32"/>
      <c r="S769" s="32"/>
      <c r="T769" s="32"/>
    </row>
    <row r="770" spans="1:20" x14ac:dyDescent="0.25">
      <c r="A770" s="76"/>
      <c r="B770" s="77"/>
      <c r="C770" s="77"/>
      <c r="D770" s="77"/>
      <c r="E770" s="83"/>
      <c r="M770" s="32"/>
      <c r="N770" s="32"/>
      <c r="O770" s="32"/>
      <c r="P770" s="32"/>
      <c r="Q770" s="32"/>
      <c r="R770" s="32"/>
      <c r="S770" s="32"/>
      <c r="T770" s="32"/>
    </row>
    <row r="771" spans="1:20" x14ac:dyDescent="0.25">
      <c r="A771" s="76"/>
      <c r="B771" s="77"/>
      <c r="C771" s="77"/>
      <c r="D771" s="77"/>
      <c r="E771" s="83"/>
      <c r="M771" s="32"/>
      <c r="N771" s="32"/>
      <c r="O771" s="32"/>
      <c r="P771" s="32"/>
      <c r="Q771" s="32"/>
      <c r="R771" s="32"/>
      <c r="S771" s="32"/>
      <c r="T771" s="32"/>
    </row>
    <row r="772" spans="1:20" x14ac:dyDescent="0.25">
      <c r="A772" s="76"/>
      <c r="B772" s="77"/>
      <c r="C772" s="77"/>
      <c r="D772" s="77"/>
      <c r="E772" s="83"/>
      <c r="M772" s="32"/>
      <c r="N772" s="32"/>
      <c r="O772" s="32"/>
      <c r="P772" s="32"/>
      <c r="Q772" s="32"/>
      <c r="R772" s="32"/>
      <c r="S772" s="32"/>
      <c r="T772" s="32"/>
    </row>
    <row r="773" spans="1:20" x14ac:dyDescent="0.25">
      <c r="A773" s="76"/>
      <c r="B773" s="77"/>
      <c r="C773" s="77"/>
      <c r="D773" s="77"/>
      <c r="E773" s="83"/>
      <c r="M773" s="32"/>
      <c r="N773" s="32"/>
      <c r="O773" s="32"/>
      <c r="P773" s="32"/>
      <c r="Q773" s="32"/>
      <c r="R773" s="32"/>
      <c r="S773" s="32"/>
      <c r="T773" s="32"/>
    </row>
    <row r="774" spans="1:20" x14ac:dyDescent="0.25">
      <c r="A774" s="76"/>
      <c r="B774" s="77"/>
      <c r="C774" s="77"/>
      <c r="D774" s="77"/>
      <c r="E774" s="83"/>
      <c r="M774" s="32"/>
      <c r="N774" s="32"/>
      <c r="O774" s="32"/>
      <c r="P774" s="32"/>
      <c r="Q774" s="32"/>
      <c r="R774" s="32"/>
      <c r="S774" s="32"/>
      <c r="T774" s="32"/>
    </row>
    <row r="775" spans="1:20" x14ac:dyDescent="0.25">
      <c r="A775" s="76"/>
      <c r="B775" s="77"/>
      <c r="C775" s="77"/>
      <c r="D775" s="77"/>
      <c r="E775" s="83"/>
      <c r="M775" s="32"/>
      <c r="N775" s="32"/>
      <c r="O775" s="32"/>
      <c r="P775" s="32"/>
      <c r="Q775" s="32"/>
      <c r="R775" s="32"/>
      <c r="S775" s="32"/>
      <c r="T775" s="32"/>
    </row>
    <row r="776" spans="1:20" x14ac:dyDescent="0.25">
      <c r="A776" s="76"/>
      <c r="B776" s="77"/>
      <c r="C776" s="77"/>
      <c r="D776" s="77"/>
      <c r="E776" s="83"/>
      <c r="M776" s="32"/>
      <c r="N776" s="32"/>
      <c r="O776" s="32"/>
      <c r="P776" s="32"/>
      <c r="Q776" s="32"/>
      <c r="R776" s="32"/>
      <c r="S776" s="32"/>
      <c r="T776" s="32"/>
    </row>
    <row r="777" spans="1:20" x14ac:dyDescent="0.25">
      <c r="A777" s="76"/>
      <c r="B777" s="77"/>
      <c r="C777" s="77"/>
      <c r="D777" s="77"/>
      <c r="E777" s="83"/>
      <c r="M777" s="32"/>
      <c r="N777" s="32"/>
      <c r="O777" s="32"/>
      <c r="P777" s="32"/>
      <c r="Q777" s="32"/>
      <c r="R777" s="32"/>
      <c r="S777" s="32"/>
      <c r="T777" s="32"/>
    </row>
    <row r="778" spans="1:20" x14ac:dyDescent="0.25">
      <c r="A778" s="76"/>
      <c r="B778" s="77"/>
      <c r="C778" s="77"/>
      <c r="D778" s="77"/>
      <c r="E778" s="83"/>
      <c r="M778" s="32"/>
      <c r="N778" s="32"/>
      <c r="O778" s="32"/>
      <c r="P778" s="32"/>
      <c r="Q778" s="32"/>
      <c r="R778" s="32"/>
      <c r="S778" s="32"/>
      <c r="T778" s="32"/>
    </row>
    <row r="779" spans="1:20" x14ac:dyDescent="0.25">
      <c r="A779" s="76"/>
      <c r="B779" s="77"/>
      <c r="C779" s="77"/>
      <c r="D779" s="77"/>
      <c r="E779" s="83"/>
      <c r="M779" s="32"/>
      <c r="N779" s="32"/>
      <c r="O779" s="32"/>
      <c r="P779" s="32"/>
      <c r="Q779" s="32"/>
      <c r="R779" s="32"/>
      <c r="S779" s="32"/>
      <c r="T779" s="32"/>
    </row>
    <row r="780" spans="1:20" x14ac:dyDescent="0.25">
      <c r="A780" s="76"/>
      <c r="B780" s="77"/>
      <c r="C780" s="77"/>
      <c r="D780" s="77"/>
      <c r="E780" s="83"/>
      <c r="M780" s="32"/>
      <c r="N780" s="32"/>
      <c r="O780" s="32"/>
      <c r="P780" s="32"/>
      <c r="Q780" s="32"/>
      <c r="R780" s="32"/>
      <c r="S780" s="32"/>
      <c r="T780" s="32"/>
    </row>
    <row r="781" spans="1:20" x14ac:dyDescent="0.25">
      <c r="A781" s="76"/>
      <c r="B781" s="77"/>
      <c r="C781" s="77"/>
      <c r="D781" s="77"/>
      <c r="E781" s="83"/>
      <c r="M781" s="32"/>
      <c r="N781" s="32"/>
      <c r="O781" s="32"/>
      <c r="P781" s="32"/>
      <c r="Q781" s="32"/>
      <c r="R781" s="32"/>
      <c r="S781" s="32"/>
      <c r="T781" s="32"/>
    </row>
    <row r="782" spans="1:20" x14ac:dyDescent="0.25">
      <c r="A782" s="76"/>
      <c r="B782" s="77"/>
      <c r="C782" s="77"/>
      <c r="D782" s="77"/>
      <c r="E782" s="83"/>
      <c r="M782" s="32"/>
      <c r="N782" s="32"/>
      <c r="O782" s="32"/>
      <c r="P782" s="32"/>
      <c r="Q782" s="32"/>
      <c r="R782" s="32"/>
      <c r="S782" s="32"/>
      <c r="T782" s="32"/>
    </row>
    <row r="783" spans="1:20" x14ac:dyDescent="0.25">
      <c r="A783" s="76"/>
      <c r="B783" s="77"/>
      <c r="C783" s="77"/>
      <c r="D783" s="77"/>
      <c r="E783" s="83"/>
      <c r="M783" s="32"/>
      <c r="N783" s="32"/>
      <c r="O783" s="32"/>
      <c r="P783" s="32"/>
      <c r="Q783" s="32"/>
      <c r="R783" s="32"/>
      <c r="S783" s="32"/>
      <c r="T783" s="32"/>
    </row>
    <row r="784" spans="1:20" x14ac:dyDescent="0.25">
      <c r="A784" s="76"/>
      <c r="B784" s="77"/>
      <c r="C784" s="77"/>
      <c r="D784" s="77"/>
      <c r="E784" s="83"/>
      <c r="M784" s="32"/>
      <c r="N784" s="32"/>
      <c r="O784" s="32"/>
      <c r="P784" s="32"/>
      <c r="Q784" s="32"/>
      <c r="R784" s="32"/>
      <c r="S784" s="32"/>
      <c r="T784" s="32"/>
    </row>
    <row r="785" spans="1:20" x14ac:dyDescent="0.25">
      <c r="A785" s="76"/>
      <c r="B785" s="77"/>
      <c r="C785" s="77"/>
      <c r="D785" s="77"/>
      <c r="E785" s="83"/>
      <c r="M785" s="32"/>
      <c r="N785" s="32"/>
      <c r="O785" s="32"/>
      <c r="P785" s="32"/>
      <c r="Q785" s="32"/>
      <c r="R785" s="32"/>
      <c r="S785" s="32"/>
      <c r="T785" s="32"/>
    </row>
    <row r="786" spans="1:20" x14ac:dyDescent="0.25">
      <c r="A786" s="76"/>
      <c r="B786" s="77"/>
      <c r="C786" s="77"/>
      <c r="D786" s="77"/>
      <c r="E786" s="83"/>
      <c r="M786" s="32"/>
      <c r="N786" s="32"/>
      <c r="O786" s="32"/>
      <c r="P786" s="32"/>
      <c r="Q786" s="32"/>
      <c r="R786" s="32"/>
      <c r="S786" s="32"/>
      <c r="T786" s="32"/>
    </row>
    <row r="787" spans="1:20" x14ac:dyDescent="0.25">
      <c r="A787" s="76"/>
      <c r="B787" s="77"/>
      <c r="C787" s="77"/>
      <c r="D787" s="77"/>
      <c r="E787" s="83"/>
      <c r="M787" s="32"/>
      <c r="N787" s="32"/>
      <c r="O787" s="32"/>
      <c r="P787" s="32"/>
      <c r="Q787" s="32"/>
      <c r="R787" s="32"/>
      <c r="S787" s="32"/>
      <c r="T787" s="32"/>
    </row>
    <row r="788" spans="1:20" x14ac:dyDescent="0.25">
      <c r="A788" s="76"/>
      <c r="B788" s="77"/>
      <c r="C788" s="77"/>
      <c r="D788" s="77"/>
      <c r="E788" s="83"/>
      <c r="M788" s="32"/>
      <c r="N788" s="32"/>
      <c r="O788" s="32"/>
      <c r="P788" s="32"/>
      <c r="Q788" s="32"/>
      <c r="R788" s="32"/>
      <c r="S788" s="32"/>
      <c r="T788" s="32"/>
    </row>
    <row r="789" spans="1:20" x14ac:dyDescent="0.25">
      <c r="A789" s="76"/>
      <c r="B789" s="77"/>
      <c r="C789" s="77"/>
      <c r="D789" s="77"/>
      <c r="E789" s="83"/>
      <c r="M789" s="32"/>
      <c r="N789" s="32"/>
      <c r="O789" s="32"/>
      <c r="P789" s="32"/>
      <c r="Q789" s="32"/>
      <c r="R789" s="32"/>
      <c r="S789" s="32"/>
      <c r="T789" s="32"/>
    </row>
    <row r="790" spans="1:20" x14ac:dyDescent="0.25">
      <c r="A790" s="76"/>
      <c r="B790" s="77"/>
      <c r="C790" s="77"/>
      <c r="D790" s="77"/>
      <c r="E790" s="83"/>
      <c r="M790" s="32"/>
      <c r="N790" s="32"/>
      <c r="O790" s="32"/>
      <c r="P790" s="32"/>
      <c r="Q790" s="32"/>
      <c r="R790" s="32"/>
      <c r="S790" s="32"/>
      <c r="T790" s="32"/>
    </row>
    <row r="791" spans="1:20" x14ac:dyDescent="0.25">
      <c r="A791" s="76"/>
      <c r="B791" s="77"/>
      <c r="C791" s="77"/>
      <c r="D791" s="77"/>
      <c r="E791" s="83"/>
      <c r="M791" s="32"/>
      <c r="N791" s="32"/>
      <c r="O791" s="32"/>
      <c r="P791" s="32"/>
      <c r="Q791" s="32"/>
      <c r="R791" s="32"/>
      <c r="S791" s="32"/>
      <c r="T791" s="32"/>
    </row>
    <row r="792" spans="1:20" x14ac:dyDescent="0.25">
      <c r="A792" s="76"/>
      <c r="B792" s="77"/>
      <c r="C792" s="77"/>
      <c r="D792" s="77"/>
      <c r="E792" s="83"/>
      <c r="M792" s="32"/>
      <c r="N792" s="32"/>
      <c r="O792" s="32"/>
      <c r="P792" s="32"/>
      <c r="Q792" s="32"/>
      <c r="R792" s="32"/>
      <c r="S792" s="32"/>
      <c r="T792" s="32"/>
    </row>
    <row r="793" spans="1:20" x14ac:dyDescent="0.25">
      <c r="A793" s="76"/>
      <c r="B793" s="77"/>
      <c r="C793" s="77"/>
      <c r="D793" s="77"/>
      <c r="E793" s="83"/>
      <c r="M793" s="32"/>
      <c r="N793" s="32"/>
      <c r="O793" s="32"/>
      <c r="P793" s="32"/>
      <c r="Q793" s="32"/>
      <c r="R793" s="32"/>
      <c r="S793" s="32"/>
      <c r="T793" s="32"/>
    </row>
    <row r="794" spans="1:20" x14ac:dyDescent="0.25">
      <c r="A794" s="76"/>
      <c r="B794" s="77"/>
      <c r="C794" s="77"/>
      <c r="D794" s="77"/>
      <c r="E794" s="83"/>
      <c r="M794" s="32"/>
      <c r="N794" s="32"/>
      <c r="O794" s="32"/>
      <c r="P794" s="32"/>
      <c r="Q794" s="32"/>
      <c r="R794" s="32"/>
      <c r="S794" s="32"/>
      <c r="T794" s="32"/>
    </row>
    <row r="795" spans="1:20" x14ac:dyDescent="0.25">
      <c r="A795" s="76"/>
      <c r="B795" s="77"/>
      <c r="C795" s="77"/>
      <c r="D795" s="77"/>
      <c r="E795" s="83"/>
      <c r="M795" s="32"/>
      <c r="N795" s="32"/>
      <c r="O795" s="32"/>
      <c r="P795" s="32"/>
      <c r="Q795" s="32"/>
      <c r="R795" s="32"/>
      <c r="S795" s="32"/>
      <c r="T795" s="32"/>
    </row>
    <row r="796" spans="1:20" x14ac:dyDescent="0.25">
      <c r="A796" s="76"/>
      <c r="B796" s="77"/>
      <c r="C796" s="77"/>
      <c r="D796" s="77"/>
      <c r="E796" s="83"/>
      <c r="M796" s="32"/>
      <c r="N796" s="32"/>
      <c r="O796" s="32"/>
      <c r="P796" s="32"/>
      <c r="Q796" s="32"/>
      <c r="R796" s="32"/>
      <c r="S796" s="32"/>
      <c r="T796" s="32"/>
    </row>
    <row r="797" spans="1:20" x14ac:dyDescent="0.25">
      <c r="A797" s="76"/>
      <c r="B797" s="77"/>
      <c r="C797" s="77"/>
      <c r="D797" s="77"/>
      <c r="E797" s="83"/>
      <c r="M797" s="32"/>
      <c r="N797" s="32"/>
      <c r="O797" s="32"/>
      <c r="P797" s="32"/>
      <c r="Q797" s="32"/>
      <c r="R797" s="32"/>
      <c r="S797" s="32"/>
      <c r="T797" s="32"/>
    </row>
    <row r="798" spans="1:20" x14ac:dyDescent="0.25">
      <c r="A798" s="76"/>
      <c r="B798" s="77"/>
      <c r="C798" s="77"/>
      <c r="D798" s="77"/>
      <c r="E798" s="83"/>
      <c r="M798" s="32"/>
      <c r="N798" s="32"/>
      <c r="O798" s="32"/>
      <c r="P798" s="32"/>
      <c r="Q798" s="32"/>
      <c r="R798" s="32"/>
      <c r="S798" s="32"/>
      <c r="T798" s="32"/>
    </row>
    <row r="799" spans="1:20" x14ac:dyDescent="0.25">
      <c r="A799" s="76"/>
      <c r="B799" s="77"/>
      <c r="C799" s="77"/>
      <c r="D799" s="77"/>
      <c r="E799" s="83"/>
      <c r="M799" s="32"/>
      <c r="N799" s="32"/>
      <c r="O799" s="32"/>
      <c r="P799" s="32"/>
      <c r="Q799" s="32"/>
      <c r="R799" s="32"/>
      <c r="S799" s="32"/>
      <c r="T799" s="32"/>
    </row>
    <row r="800" spans="1:20" x14ac:dyDescent="0.25">
      <c r="A800" s="76"/>
      <c r="B800" s="77"/>
      <c r="C800" s="77"/>
      <c r="D800" s="77"/>
      <c r="E800" s="83"/>
      <c r="M800" s="32"/>
      <c r="N800" s="32"/>
      <c r="O800" s="32"/>
      <c r="P800" s="32"/>
      <c r="Q800" s="32"/>
      <c r="R800" s="32"/>
      <c r="S800" s="32"/>
      <c r="T800" s="32"/>
    </row>
    <row r="801" spans="1:20" x14ac:dyDescent="0.25">
      <c r="A801" s="76"/>
      <c r="B801" s="77"/>
      <c r="C801" s="77"/>
      <c r="D801" s="77"/>
      <c r="E801" s="83"/>
      <c r="M801" s="32"/>
      <c r="N801" s="32"/>
      <c r="O801" s="32"/>
      <c r="P801" s="32"/>
      <c r="Q801" s="32"/>
      <c r="R801" s="32"/>
      <c r="S801" s="32"/>
      <c r="T801" s="32"/>
    </row>
    <row r="802" spans="1:20" x14ac:dyDescent="0.25">
      <c r="A802" s="76"/>
      <c r="B802" s="77"/>
      <c r="C802" s="77"/>
      <c r="D802" s="77"/>
      <c r="E802" s="83"/>
      <c r="M802" s="32"/>
      <c r="N802" s="32"/>
      <c r="O802" s="32"/>
      <c r="P802" s="32"/>
      <c r="Q802" s="32"/>
      <c r="R802" s="32"/>
      <c r="S802" s="32"/>
      <c r="T802" s="32"/>
    </row>
    <row r="803" spans="1:20" x14ac:dyDescent="0.25">
      <c r="A803" s="76"/>
      <c r="B803" s="77"/>
      <c r="C803" s="77"/>
      <c r="D803" s="77"/>
      <c r="E803" s="83"/>
      <c r="M803" s="32"/>
      <c r="N803" s="32"/>
      <c r="O803" s="32"/>
      <c r="P803" s="32"/>
      <c r="Q803" s="32"/>
      <c r="R803" s="32"/>
      <c r="S803" s="32"/>
      <c r="T803" s="32"/>
    </row>
    <row r="804" spans="1:20" x14ac:dyDescent="0.25">
      <c r="A804" s="76"/>
      <c r="B804" s="77"/>
      <c r="C804" s="77"/>
      <c r="D804" s="77"/>
      <c r="E804" s="83"/>
      <c r="M804" s="32"/>
      <c r="N804" s="32"/>
      <c r="O804" s="32"/>
      <c r="P804" s="32"/>
      <c r="Q804" s="32"/>
      <c r="R804" s="32"/>
      <c r="S804" s="32"/>
      <c r="T804" s="32"/>
    </row>
    <row r="805" spans="1:20" x14ac:dyDescent="0.25">
      <c r="A805" s="76"/>
      <c r="B805" s="77"/>
      <c r="C805" s="77"/>
      <c r="D805" s="77"/>
      <c r="E805" s="83"/>
      <c r="M805" s="32"/>
      <c r="N805" s="32"/>
      <c r="O805" s="32"/>
      <c r="P805" s="32"/>
      <c r="Q805" s="32"/>
      <c r="R805" s="32"/>
      <c r="S805" s="32"/>
      <c r="T805" s="32"/>
    </row>
    <row r="806" spans="1:20" x14ac:dyDescent="0.25">
      <c r="A806" s="76"/>
      <c r="B806" s="77"/>
      <c r="C806" s="77"/>
      <c r="D806" s="77"/>
      <c r="E806" s="83"/>
      <c r="M806" s="32"/>
      <c r="N806" s="32"/>
      <c r="O806" s="32"/>
      <c r="P806" s="32"/>
      <c r="Q806" s="32"/>
      <c r="R806" s="32"/>
      <c r="S806" s="32"/>
      <c r="T806" s="32"/>
    </row>
    <row r="807" spans="1:20" x14ac:dyDescent="0.25">
      <c r="A807" s="76"/>
      <c r="B807" s="77"/>
      <c r="C807" s="77"/>
      <c r="D807" s="77"/>
      <c r="E807" s="83"/>
      <c r="M807" s="32"/>
      <c r="N807" s="32"/>
      <c r="O807" s="32"/>
      <c r="P807" s="32"/>
      <c r="Q807" s="32"/>
      <c r="R807" s="32"/>
      <c r="S807" s="32"/>
      <c r="T807" s="32"/>
    </row>
    <row r="808" spans="1:20" x14ac:dyDescent="0.25">
      <c r="A808" s="76"/>
      <c r="B808" s="77"/>
      <c r="C808" s="77"/>
      <c r="D808" s="77"/>
      <c r="E808" s="83"/>
      <c r="M808" s="32"/>
      <c r="N808" s="32"/>
      <c r="O808" s="32"/>
      <c r="P808" s="32"/>
      <c r="Q808" s="32"/>
      <c r="R808" s="32"/>
      <c r="S808" s="32"/>
      <c r="T808" s="32"/>
    </row>
    <row r="809" spans="1:20" x14ac:dyDescent="0.25">
      <c r="A809" s="76"/>
      <c r="B809" s="77"/>
      <c r="C809" s="77"/>
      <c r="D809" s="77"/>
      <c r="E809" s="83"/>
      <c r="M809" s="32"/>
      <c r="N809" s="32"/>
      <c r="O809" s="32"/>
      <c r="P809" s="32"/>
      <c r="Q809" s="32"/>
      <c r="R809" s="32"/>
      <c r="S809" s="32"/>
      <c r="T809" s="32"/>
    </row>
    <row r="810" spans="1:20" x14ac:dyDescent="0.25">
      <c r="A810" s="76"/>
      <c r="B810" s="77"/>
      <c r="C810" s="77"/>
      <c r="D810" s="77"/>
      <c r="E810" s="83"/>
      <c r="M810" s="32"/>
      <c r="N810" s="32"/>
      <c r="O810" s="32"/>
      <c r="P810" s="32"/>
      <c r="Q810" s="32"/>
      <c r="R810" s="32"/>
      <c r="S810" s="32"/>
      <c r="T810" s="32"/>
    </row>
    <row r="811" spans="1:20" x14ac:dyDescent="0.25">
      <c r="A811" s="76"/>
      <c r="B811" s="77"/>
      <c r="C811" s="77"/>
      <c r="D811" s="77"/>
      <c r="E811" s="83"/>
      <c r="M811" s="32"/>
      <c r="N811" s="32"/>
      <c r="O811" s="32"/>
      <c r="P811" s="32"/>
      <c r="Q811" s="32"/>
      <c r="R811" s="32"/>
      <c r="S811" s="32"/>
      <c r="T811" s="32"/>
    </row>
    <row r="812" spans="1:20" x14ac:dyDescent="0.25">
      <c r="A812" s="76"/>
      <c r="B812" s="77"/>
      <c r="C812" s="77"/>
      <c r="D812" s="77"/>
      <c r="E812" s="83"/>
      <c r="M812" s="32"/>
      <c r="N812" s="32"/>
      <c r="O812" s="32"/>
      <c r="P812" s="32"/>
      <c r="Q812" s="32"/>
      <c r="R812" s="32"/>
      <c r="S812" s="32"/>
      <c r="T812" s="32"/>
    </row>
    <row r="813" spans="1:20" x14ac:dyDescent="0.25">
      <c r="A813" s="76"/>
      <c r="B813" s="77"/>
      <c r="C813" s="77"/>
      <c r="D813" s="77"/>
      <c r="E813" s="83"/>
      <c r="M813" s="32"/>
      <c r="N813" s="32"/>
      <c r="O813" s="32"/>
      <c r="P813" s="32"/>
      <c r="Q813" s="32"/>
      <c r="R813" s="32"/>
      <c r="S813" s="32"/>
      <c r="T813" s="32"/>
    </row>
    <row r="814" spans="1:20" x14ac:dyDescent="0.25">
      <c r="A814" s="76"/>
      <c r="B814" s="77"/>
      <c r="C814" s="77"/>
      <c r="D814" s="77"/>
      <c r="E814" s="83"/>
      <c r="M814" s="32"/>
      <c r="N814" s="32"/>
      <c r="O814" s="32"/>
      <c r="P814" s="32"/>
      <c r="Q814" s="32"/>
      <c r="R814" s="32"/>
      <c r="S814" s="32"/>
      <c r="T814" s="32"/>
    </row>
    <row r="815" spans="1:20" x14ac:dyDescent="0.25">
      <c r="A815" s="76"/>
      <c r="B815" s="77"/>
      <c r="C815" s="77"/>
      <c r="D815" s="77"/>
      <c r="E815" s="83"/>
      <c r="M815" s="32"/>
      <c r="N815" s="32"/>
      <c r="O815" s="32"/>
      <c r="P815" s="32"/>
      <c r="Q815" s="32"/>
      <c r="R815" s="32"/>
      <c r="S815" s="32"/>
      <c r="T815" s="32"/>
    </row>
    <row r="816" spans="1:20" x14ac:dyDescent="0.25">
      <c r="A816" s="76"/>
      <c r="B816" s="77"/>
      <c r="C816" s="77"/>
      <c r="D816" s="77"/>
      <c r="E816" s="83"/>
      <c r="M816" s="32"/>
      <c r="N816" s="32"/>
      <c r="O816" s="32"/>
      <c r="P816" s="32"/>
      <c r="Q816" s="32"/>
      <c r="R816" s="32"/>
      <c r="S816" s="32"/>
      <c r="T816" s="32"/>
    </row>
    <row r="817" spans="1:20" x14ac:dyDescent="0.25">
      <c r="A817" s="76"/>
      <c r="B817" s="77"/>
      <c r="C817" s="77"/>
      <c r="D817" s="77"/>
      <c r="E817" s="83"/>
      <c r="M817" s="32"/>
      <c r="N817" s="32"/>
      <c r="O817" s="32"/>
      <c r="P817" s="32"/>
      <c r="Q817" s="32"/>
      <c r="R817" s="32"/>
      <c r="S817" s="32"/>
      <c r="T817" s="32"/>
    </row>
    <row r="818" spans="1:20" x14ac:dyDescent="0.25">
      <c r="A818" s="76"/>
      <c r="B818" s="77"/>
      <c r="C818" s="77"/>
      <c r="D818" s="77"/>
      <c r="E818" s="83"/>
      <c r="M818" s="32"/>
      <c r="N818" s="32"/>
      <c r="O818" s="32"/>
      <c r="P818" s="32"/>
      <c r="Q818" s="32"/>
      <c r="R818" s="32"/>
      <c r="S818" s="32"/>
      <c r="T818" s="32"/>
    </row>
    <row r="819" spans="1:20" x14ac:dyDescent="0.25">
      <c r="A819" s="76"/>
      <c r="B819" s="77"/>
      <c r="C819" s="77"/>
      <c r="D819" s="77"/>
      <c r="E819" s="83"/>
      <c r="M819" s="32"/>
      <c r="N819" s="32"/>
      <c r="O819" s="32"/>
      <c r="P819" s="32"/>
      <c r="Q819" s="32"/>
      <c r="R819" s="32"/>
      <c r="S819" s="32"/>
      <c r="T819" s="32"/>
    </row>
    <row r="820" spans="1:20" x14ac:dyDescent="0.25">
      <c r="A820" s="76"/>
      <c r="B820" s="77"/>
      <c r="C820" s="77"/>
      <c r="D820" s="77"/>
      <c r="E820" s="83"/>
      <c r="M820" s="32"/>
      <c r="N820" s="32"/>
      <c r="O820" s="32"/>
      <c r="P820" s="32"/>
      <c r="Q820" s="32"/>
      <c r="R820" s="32"/>
      <c r="S820" s="32"/>
      <c r="T820" s="32"/>
    </row>
    <row r="821" spans="1:20" x14ac:dyDescent="0.25">
      <c r="A821" s="76"/>
      <c r="B821" s="77"/>
      <c r="C821" s="77"/>
      <c r="D821" s="77"/>
      <c r="E821" s="83"/>
      <c r="M821" s="32"/>
      <c r="N821" s="32"/>
      <c r="O821" s="32"/>
      <c r="P821" s="32"/>
      <c r="Q821" s="32"/>
      <c r="R821" s="32"/>
      <c r="S821" s="32"/>
      <c r="T821" s="32"/>
    </row>
    <row r="822" spans="1:20" x14ac:dyDescent="0.25">
      <c r="A822" s="76"/>
      <c r="B822" s="77"/>
      <c r="C822" s="77"/>
      <c r="D822" s="77"/>
      <c r="E822" s="83"/>
      <c r="M822" s="32"/>
      <c r="N822" s="32"/>
      <c r="O822" s="32"/>
      <c r="P822" s="32"/>
      <c r="Q822" s="32"/>
      <c r="R822" s="32"/>
      <c r="S822" s="32"/>
      <c r="T822" s="32"/>
    </row>
    <row r="823" spans="1:20" x14ac:dyDescent="0.25">
      <c r="A823" s="76"/>
      <c r="B823" s="77"/>
      <c r="C823" s="77"/>
      <c r="D823" s="77"/>
      <c r="E823" s="83"/>
      <c r="M823" s="32"/>
      <c r="N823" s="32"/>
      <c r="O823" s="32"/>
      <c r="P823" s="32"/>
      <c r="Q823" s="32"/>
      <c r="R823" s="32"/>
      <c r="S823" s="32"/>
      <c r="T823" s="32"/>
    </row>
    <row r="824" spans="1:20" x14ac:dyDescent="0.25">
      <c r="A824" s="76"/>
      <c r="B824" s="77"/>
      <c r="C824" s="77"/>
      <c r="D824" s="77"/>
      <c r="E824" s="83"/>
      <c r="M824" s="32"/>
      <c r="N824" s="32"/>
      <c r="O824" s="32"/>
      <c r="P824" s="32"/>
      <c r="Q824" s="32"/>
      <c r="R824" s="32"/>
      <c r="S824" s="32"/>
      <c r="T824" s="32"/>
    </row>
    <row r="825" spans="1:20" x14ac:dyDescent="0.25">
      <c r="A825" s="76"/>
      <c r="B825" s="77"/>
      <c r="C825" s="77"/>
      <c r="D825" s="77"/>
      <c r="E825" s="83"/>
      <c r="M825" s="32"/>
      <c r="N825" s="32"/>
      <c r="O825" s="32"/>
      <c r="P825" s="32"/>
      <c r="Q825" s="32"/>
      <c r="R825" s="32"/>
      <c r="S825" s="32"/>
      <c r="T825" s="32"/>
    </row>
    <row r="826" spans="1:20" x14ac:dyDescent="0.25">
      <c r="A826" s="76"/>
      <c r="B826" s="77"/>
      <c r="C826" s="77"/>
      <c r="D826" s="77"/>
      <c r="E826" s="83"/>
      <c r="M826" s="32"/>
      <c r="N826" s="32"/>
      <c r="O826" s="32"/>
      <c r="P826" s="32"/>
      <c r="Q826" s="32"/>
      <c r="R826" s="32"/>
      <c r="S826" s="32"/>
      <c r="T826" s="32"/>
    </row>
    <row r="827" spans="1:20" x14ac:dyDescent="0.25">
      <c r="A827" s="76"/>
      <c r="B827" s="77"/>
      <c r="C827" s="77"/>
      <c r="D827" s="77"/>
      <c r="E827" s="83"/>
      <c r="M827" s="32"/>
      <c r="N827" s="32"/>
      <c r="O827" s="32"/>
      <c r="P827" s="32"/>
      <c r="Q827" s="32"/>
      <c r="R827" s="32"/>
      <c r="S827" s="32"/>
      <c r="T827" s="32"/>
    </row>
    <row r="828" spans="1:20" x14ac:dyDescent="0.25">
      <c r="A828" s="76"/>
      <c r="B828" s="77"/>
      <c r="C828" s="77"/>
      <c r="D828" s="77"/>
      <c r="E828" s="83"/>
      <c r="M828" s="32"/>
      <c r="N828" s="32"/>
      <c r="O828" s="32"/>
      <c r="P828" s="32"/>
      <c r="Q828" s="32"/>
      <c r="R828" s="32"/>
      <c r="S828" s="32"/>
      <c r="T828" s="32"/>
    </row>
    <row r="829" spans="1:20" x14ac:dyDescent="0.25">
      <c r="A829" s="76"/>
      <c r="B829" s="77"/>
      <c r="C829" s="77"/>
      <c r="D829" s="77"/>
      <c r="E829" s="83"/>
      <c r="M829" s="32"/>
      <c r="N829" s="32"/>
      <c r="O829" s="32"/>
      <c r="P829" s="32"/>
      <c r="Q829" s="32"/>
      <c r="R829" s="32"/>
      <c r="S829" s="32"/>
      <c r="T829" s="32"/>
    </row>
    <row r="830" spans="1:20" x14ac:dyDescent="0.25">
      <c r="A830" s="76"/>
      <c r="B830" s="77"/>
      <c r="C830" s="77"/>
      <c r="D830" s="77"/>
      <c r="E830" s="83"/>
      <c r="M830" s="32"/>
      <c r="N830" s="32"/>
      <c r="O830" s="32"/>
      <c r="P830" s="32"/>
      <c r="Q830" s="32"/>
      <c r="R830" s="32"/>
      <c r="S830" s="32"/>
      <c r="T830" s="32"/>
    </row>
    <row r="831" spans="1:20" x14ac:dyDescent="0.25">
      <c r="A831" s="76"/>
      <c r="B831" s="77"/>
      <c r="C831" s="77"/>
      <c r="D831" s="77"/>
      <c r="E831" s="83"/>
      <c r="M831" s="32"/>
      <c r="N831" s="32"/>
      <c r="O831" s="32"/>
      <c r="P831" s="32"/>
      <c r="Q831" s="32"/>
      <c r="R831" s="32"/>
      <c r="S831" s="32"/>
      <c r="T831" s="32"/>
    </row>
    <row r="832" spans="1:20" x14ac:dyDescent="0.25">
      <c r="A832" s="76"/>
      <c r="B832" s="77"/>
      <c r="C832" s="77"/>
      <c r="D832" s="77"/>
      <c r="E832" s="83"/>
      <c r="M832" s="32"/>
      <c r="N832" s="32"/>
      <c r="O832" s="32"/>
      <c r="P832" s="32"/>
      <c r="Q832" s="32"/>
      <c r="R832" s="32"/>
      <c r="S832" s="32"/>
      <c r="T832" s="32"/>
    </row>
    <row r="833" spans="1:20" x14ac:dyDescent="0.25">
      <c r="A833" s="76"/>
      <c r="B833" s="77"/>
      <c r="C833" s="77"/>
      <c r="D833" s="77"/>
      <c r="E833" s="83"/>
      <c r="M833" s="32"/>
      <c r="N833" s="32"/>
      <c r="O833" s="32"/>
      <c r="P833" s="32"/>
      <c r="Q833" s="32"/>
      <c r="R833" s="32"/>
      <c r="S833" s="32"/>
      <c r="T833" s="32"/>
    </row>
    <row r="834" spans="1:20" x14ac:dyDescent="0.25">
      <c r="A834" s="76"/>
      <c r="B834" s="77"/>
      <c r="C834" s="77"/>
      <c r="D834" s="77"/>
      <c r="E834" s="83"/>
      <c r="M834" s="32"/>
      <c r="N834" s="32"/>
      <c r="O834" s="32"/>
      <c r="P834" s="32"/>
      <c r="Q834" s="32"/>
      <c r="R834" s="32"/>
      <c r="S834" s="32"/>
      <c r="T834" s="32"/>
    </row>
    <row r="835" spans="1:20" x14ac:dyDescent="0.25">
      <c r="A835" s="76"/>
      <c r="B835" s="77"/>
      <c r="C835" s="77"/>
      <c r="D835" s="77"/>
      <c r="E835" s="83"/>
      <c r="M835" s="32"/>
      <c r="N835" s="32"/>
      <c r="O835" s="32"/>
      <c r="P835" s="32"/>
      <c r="Q835" s="32"/>
      <c r="R835" s="32"/>
      <c r="S835" s="32"/>
      <c r="T835" s="32"/>
    </row>
    <row r="836" spans="1:20" x14ac:dyDescent="0.25">
      <c r="A836" s="76"/>
      <c r="B836" s="77"/>
      <c r="C836" s="77"/>
      <c r="D836" s="77"/>
      <c r="E836" s="83"/>
      <c r="M836" s="32"/>
      <c r="N836" s="32"/>
      <c r="O836" s="32"/>
      <c r="P836" s="32"/>
      <c r="Q836" s="32"/>
      <c r="R836" s="32"/>
      <c r="S836" s="32"/>
      <c r="T836" s="32"/>
    </row>
    <row r="837" spans="1:20" x14ac:dyDescent="0.25">
      <c r="A837" s="76"/>
      <c r="B837" s="77"/>
      <c r="C837" s="77"/>
      <c r="D837" s="77"/>
      <c r="E837" s="83"/>
      <c r="M837" s="32"/>
      <c r="N837" s="32"/>
      <c r="O837" s="32"/>
      <c r="P837" s="32"/>
      <c r="Q837" s="32"/>
      <c r="R837" s="32"/>
      <c r="S837" s="32"/>
      <c r="T837" s="32"/>
    </row>
    <row r="838" spans="1:20" x14ac:dyDescent="0.25">
      <c r="A838" s="76"/>
      <c r="B838" s="77"/>
      <c r="C838" s="77"/>
      <c r="D838" s="77"/>
      <c r="E838" s="83"/>
      <c r="M838" s="32"/>
      <c r="N838" s="32"/>
      <c r="O838" s="32"/>
      <c r="P838" s="32"/>
      <c r="Q838" s="32"/>
      <c r="R838" s="32"/>
      <c r="S838" s="32"/>
      <c r="T838" s="32"/>
    </row>
    <row r="839" spans="1:20" x14ac:dyDescent="0.25">
      <c r="A839" s="76"/>
      <c r="B839" s="77"/>
      <c r="C839" s="77"/>
      <c r="D839" s="77"/>
      <c r="E839" s="83"/>
      <c r="M839" s="32"/>
      <c r="N839" s="32"/>
      <c r="O839" s="32"/>
      <c r="P839" s="32"/>
      <c r="Q839" s="32"/>
      <c r="R839" s="32"/>
      <c r="S839" s="32"/>
      <c r="T839" s="32"/>
    </row>
    <row r="840" spans="1:20" x14ac:dyDescent="0.25">
      <c r="A840" s="76"/>
      <c r="B840" s="77"/>
      <c r="C840" s="77"/>
      <c r="D840" s="77"/>
      <c r="E840" s="83"/>
      <c r="M840" s="32"/>
      <c r="N840" s="32"/>
      <c r="O840" s="32"/>
      <c r="P840" s="32"/>
      <c r="Q840" s="32"/>
      <c r="R840" s="32"/>
      <c r="S840" s="32"/>
      <c r="T840" s="32"/>
    </row>
    <row r="841" spans="1:20" x14ac:dyDescent="0.25">
      <c r="A841" s="76"/>
      <c r="B841" s="77"/>
      <c r="C841" s="77"/>
      <c r="D841" s="77"/>
      <c r="E841" s="83"/>
      <c r="M841" s="32"/>
      <c r="N841" s="32"/>
      <c r="O841" s="32"/>
      <c r="P841" s="32"/>
      <c r="Q841" s="32"/>
      <c r="R841" s="32"/>
      <c r="S841" s="32"/>
      <c r="T841" s="32"/>
    </row>
    <row r="842" spans="1:20" x14ac:dyDescent="0.25">
      <c r="A842" s="76"/>
      <c r="B842" s="77"/>
      <c r="C842" s="77"/>
      <c r="D842" s="77"/>
      <c r="E842" s="83"/>
      <c r="M842" s="32"/>
      <c r="N842" s="32"/>
      <c r="O842" s="32"/>
      <c r="P842" s="32"/>
      <c r="Q842" s="32"/>
      <c r="R842" s="32"/>
      <c r="S842" s="32"/>
      <c r="T842" s="32"/>
    </row>
    <row r="843" spans="1:20" x14ac:dyDescent="0.25">
      <c r="A843" s="76"/>
      <c r="B843" s="77"/>
      <c r="C843" s="77"/>
      <c r="D843" s="77"/>
      <c r="E843" s="83"/>
      <c r="M843" s="32"/>
      <c r="N843" s="32"/>
      <c r="O843" s="32"/>
      <c r="P843" s="32"/>
      <c r="Q843" s="32"/>
      <c r="R843" s="32"/>
      <c r="S843" s="32"/>
      <c r="T843" s="32"/>
    </row>
    <row r="844" spans="1:20" x14ac:dyDescent="0.25">
      <c r="A844" s="76"/>
      <c r="B844" s="77"/>
      <c r="C844" s="77"/>
      <c r="D844" s="77"/>
      <c r="E844" s="83"/>
      <c r="M844" s="32"/>
      <c r="N844" s="32"/>
      <c r="O844" s="32"/>
      <c r="P844" s="32"/>
      <c r="Q844" s="32"/>
      <c r="R844" s="32"/>
      <c r="S844" s="32"/>
      <c r="T844" s="32"/>
    </row>
    <row r="845" spans="1:20" x14ac:dyDescent="0.25">
      <c r="A845" s="76"/>
      <c r="B845" s="77"/>
      <c r="C845" s="77"/>
      <c r="D845" s="77"/>
      <c r="E845" s="83"/>
      <c r="M845" s="32"/>
      <c r="N845" s="32"/>
      <c r="O845" s="32"/>
      <c r="P845" s="32"/>
      <c r="Q845" s="32"/>
      <c r="R845" s="32"/>
      <c r="S845" s="32"/>
      <c r="T845" s="32"/>
    </row>
    <row r="846" spans="1:20" x14ac:dyDescent="0.25">
      <c r="A846" s="76"/>
      <c r="B846" s="77"/>
      <c r="C846" s="77"/>
      <c r="D846" s="77"/>
      <c r="E846" s="83"/>
      <c r="M846" s="32"/>
      <c r="N846" s="32"/>
      <c r="O846" s="32"/>
      <c r="P846" s="32"/>
      <c r="Q846" s="32"/>
      <c r="R846" s="32"/>
      <c r="S846" s="32"/>
      <c r="T846" s="32"/>
    </row>
    <row r="847" spans="1:20" x14ac:dyDescent="0.25">
      <c r="A847" s="76"/>
      <c r="B847" s="77"/>
      <c r="C847" s="77"/>
      <c r="D847" s="77"/>
      <c r="E847" s="83"/>
      <c r="M847" s="32"/>
      <c r="N847" s="32"/>
      <c r="O847" s="32"/>
      <c r="P847" s="32"/>
      <c r="Q847" s="32"/>
      <c r="R847" s="32"/>
      <c r="S847" s="32"/>
      <c r="T847" s="32"/>
    </row>
    <row r="848" spans="1:20" x14ac:dyDescent="0.25">
      <c r="A848" s="76"/>
      <c r="B848" s="77"/>
      <c r="C848" s="77"/>
      <c r="D848" s="77"/>
      <c r="E848" s="83"/>
      <c r="M848" s="32"/>
      <c r="N848" s="32"/>
      <c r="O848" s="32"/>
      <c r="P848" s="32"/>
      <c r="Q848" s="32"/>
      <c r="R848" s="32"/>
      <c r="S848" s="32"/>
      <c r="T848" s="32"/>
    </row>
    <row r="849" spans="1:20" x14ac:dyDescent="0.25">
      <c r="A849" s="76"/>
      <c r="B849" s="77"/>
      <c r="C849" s="77"/>
      <c r="D849" s="77"/>
      <c r="E849" s="83"/>
      <c r="M849" s="32"/>
      <c r="N849" s="32"/>
      <c r="O849" s="32"/>
      <c r="P849" s="32"/>
      <c r="Q849" s="32"/>
      <c r="R849" s="32"/>
      <c r="S849" s="32"/>
      <c r="T849" s="32"/>
    </row>
    <row r="850" spans="1:20" x14ac:dyDescent="0.25">
      <c r="A850" s="76"/>
      <c r="B850" s="77"/>
      <c r="C850" s="77"/>
      <c r="D850" s="77"/>
      <c r="E850" s="83"/>
      <c r="M850" s="32"/>
      <c r="N850" s="32"/>
      <c r="O850" s="32"/>
      <c r="P850" s="32"/>
      <c r="Q850" s="32"/>
      <c r="R850" s="32"/>
      <c r="S850" s="32"/>
      <c r="T850" s="32"/>
    </row>
    <row r="851" spans="1:20" x14ac:dyDescent="0.25">
      <c r="A851" s="76"/>
      <c r="B851" s="77"/>
      <c r="C851" s="77"/>
      <c r="D851" s="77"/>
      <c r="E851" s="83"/>
      <c r="M851" s="32"/>
      <c r="N851" s="32"/>
      <c r="O851" s="32"/>
      <c r="P851" s="32"/>
      <c r="Q851" s="32"/>
      <c r="R851" s="32"/>
      <c r="S851" s="32"/>
      <c r="T851" s="32"/>
    </row>
    <row r="852" spans="1:20" x14ac:dyDescent="0.25">
      <c r="A852" s="76"/>
      <c r="B852" s="77"/>
      <c r="C852" s="77"/>
      <c r="D852" s="77"/>
      <c r="E852" s="83"/>
      <c r="M852" s="32"/>
      <c r="N852" s="32"/>
      <c r="O852" s="32"/>
      <c r="P852" s="32"/>
      <c r="Q852" s="32"/>
      <c r="R852" s="32"/>
      <c r="S852" s="32"/>
      <c r="T852" s="32"/>
    </row>
    <row r="853" spans="1:20" x14ac:dyDescent="0.25">
      <c r="A853" s="76"/>
      <c r="B853" s="77"/>
      <c r="C853" s="77"/>
      <c r="D853" s="77"/>
      <c r="E853" s="83"/>
      <c r="M853" s="32"/>
      <c r="N853" s="32"/>
      <c r="O853" s="32"/>
      <c r="P853" s="32"/>
      <c r="Q853" s="32"/>
      <c r="R853" s="32"/>
      <c r="S853" s="32"/>
      <c r="T853" s="32"/>
    </row>
    <row r="854" spans="1:20" x14ac:dyDescent="0.25">
      <c r="A854" s="76"/>
      <c r="B854" s="77"/>
      <c r="C854" s="77"/>
      <c r="D854" s="77"/>
      <c r="E854" s="83"/>
      <c r="M854" s="32"/>
      <c r="N854" s="32"/>
      <c r="O854" s="32"/>
      <c r="P854" s="32"/>
      <c r="Q854" s="32"/>
      <c r="R854" s="32"/>
      <c r="S854" s="32"/>
      <c r="T854" s="32"/>
    </row>
    <row r="855" spans="1:20" x14ac:dyDescent="0.25">
      <c r="A855" s="76"/>
      <c r="B855" s="77"/>
      <c r="C855" s="77"/>
      <c r="D855" s="77"/>
      <c r="E855" s="83"/>
      <c r="M855" s="32"/>
      <c r="N855" s="32"/>
      <c r="O855" s="32"/>
      <c r="P855" s="32"/>
      <c r="Q855" s="32"/>
      <c r="R855" s="32"/>
      <c r="S855" s="32"/>
      <c r="T855" s="32"/>
    </row>
    <row r="856" spans="1:20" x14ac:dyDescent="0.25">
      <c r="A856" s="76"/>
      <c r="B856" s="77"/>
      <c r="C856" s="77"/>
      <c r="D856" s="77"/>
      <c r="E856" s="83"/>
      <c r="M856" s="32"/>
      <c r="N856" s="32"/>
      <c r="O856" s="32"/>
      <c r="P856" s="32"/>
      <c r="Q856" s="32"/>
      <c r="R856" s="32"/>
      <c r="S856" s="32"/>
      <c r="T856" s="32"/>
    </row>
    <row r="857" spans="1:20" x14ac:dyDescent="0.25">
      <c r="A857" s="76"/>
      <c r="B857" s="77"/>
      <c r="C857" s="77"/>
      <c r="D857" s="77"/>
      <c r="E857" s="83"/>
      <c r="M857" s="32"/>
      <c r="N857" s="32"/>
      <c r="O857" s="32"/>
      <c r="P857" s="32"/>
      <c r="Q857" s="32"/>
      <c r="R857" s="32"/>
      <c r="S857" s="32"/>
      <c r="T857" s="32"/>
    </row>
    <row r="858" spans="1:20" x14ac:dyDescent="0.25">
      <c r="A858" s="76"/>
      <c r="B858" s="77"/>
      <c r="C858" s="77"/>
      <c r="D858" s="77"/>
      <c r="E858" s="83"/>
      <c r="M858" s="32"/>
      <c r="N858" s="32"/>
      <c r="O858" s="32"/>
      <c r="P858" s="32"/>
      <c r="Q858" s="32"/>
      <c r="R858" s="32"/>
      <c r="S858" s="32"/>
      <c r="T858" s="32"/>
    </row>
    <row r="859" spans="1:20" x14ac:dyDescent="0.25">
      <c r="A859" s="76"/>
      <c r="B859" s="77"/>
      <c r="C859" s="77"/>
      <c r="D859" s="77"/>
      <c r="E859" s="83"/>
      <c r="M859" s="32"/>
      <c r="N859" s="32"/>
      <c r="O859" s="32"/>
      <c r="P859" s="32"/>
      <c r="Q859" s="32"/>
      <c r="R859" s="32"/>
      <c r="S859" s="32"/>
      <c r="T859" s="32"/>
    </row>
    <row r="860" spans="1:20" x14ac:dyDescent="0.25">
      <c r="A860" s="76"/>
      <c r="B860" s="77"/>
      <c r="C860" s="77"/>
      <c r="D860" s="77"/>
      <c r="E860" s="83"/>
      <c r="M860" s="32"/>
      <c r="N860" s="32"/>
      <c r="O860" s="32"/>
      <c r="P860" s="32"/>
      <c r="Q860" s="32"/>
      <c r="R860" s="32"/>
      <c r="S860" s="32"/>
      <c r="T860" s="32"/>
    </row>
    <row r="861" spans="1:20" x14ac:dyDescent="0.25">
      <c r="A861" s="76"/>
      <c r="B861" s="77"/>
      <c r="C861" s="77"/>
      <c r="D861" s="77"/>
      <c r="E861" s="83"/>
      <c r="M861" s="32"/>
      <c r="N861" s="32"/>
      <c r="O861" s="32"/>
      <c r="P861" s="32"/>
      <c r="Q861" s="32"/>
      <c r="R861" s="32"/>
      <c r="S861" s="32"/>
      <c r="T861" s="32"/>
    </row>
    <row r="862" spans="1:20" x14ac:dyDescent="0.25">
      <c r="A862" s="76"/>
      <c r="B862" s="77"/>
      <c r="C862" s="77"/>
      <c r="D862" s="77"/>
      <c r="E862" s="83"/>
      <c r="M862" s="32"/>
      <c r="N862" s="32"/>
      <c r="O862" s="32"/>
      <c r="P862" s="32"/>
      <c r="Q862" s="32"/>
      <c r="R862" s="32"/>
      <c r="S862" s="32"/>
      <c r="T862" s="32"/>
    </row>
    <row r="863" spans="1:20" x14ac:dyDescent="0.25">
      <c r="A863" s="76"/>
      <c r="B863" s="77"/>
      <c r="C863" s="77"/>
      <c r="D863" s="77"/>
      <c r="E863" s="83"/>
      <c r="M863" s="32"/>
      <c r="N863" s="32"/>
      <c r="O863" s="32"/>
      <c r="P863" s="32"/>
      <c r="Q863" s="32"/>
      <c r="R863" s="32"/>
      <c r="S863" s="32"/>
      <c r="T863" s="32"/>
    </row>
    <row r="864" spans="1:20" x14ac:dyDescent="0.25">
      <c r="A864" s="76"/>
      <c r="B864" s="77"/>
      <c r="C864" s="77"/>
      <c r="D864" s="77"/>
      <c r="E864" s="83"/>
      <c r="M864" s="32"/>
      <c r="N864" s="32"/>
      <c r="O864" s="32"/>
      <c r="P864" s="32"/>
      <c r="Q864" s="32"/>
      <c r="R864" s="32"/>
      <c r="S864" s="32"/>
      <c r="T864" s="32"/>
    </row>
    <row r="865" spans="1:20" x14ac:dyDescent="0.25">
      <c r="A865" s="76"/>
      <c r="B865" s="77"/>
      <c r="C865" s="77"/>
      <c r="D865" s="77"/>
      <c r="E865" s="83"/>
      <c r="M865" s="32"/>
      <c r="N865" s="32"/>
      <c r="O865" s="32"/>
      <c r="P865" s="32"/>
      <c r="Q865" s="32"/>
      <c r="R865" s="32"/>
      <c r="S865" s="32"/>
      <c r="T865" s="32"/>
    </row>
    <row r="866" spans="1:20" x14ac:dyDescent="0.25">
      <c r="A866" s="76"/>
      <c r="B866" s="77"/>
      <c r="C866" s="77"/>
      <c r="D866" s="77"/>
      <c r="E866" s="83"/>
      <c r="M866" s="32"/>
      <c r="N866" s="32"/>
      <c r="O866" s="32"/>
      <c r="P866" s="32"/>
      <c r="Q866" s="32"/>
      <c r="R866" s="32"/>
      <c r="S866" s="32"/>
      <c r="T866" s="32"/>
    </row>
    <row r="867" spans="1:20" x14ac:dyDescent="0.25">
      <c r="A867" s="76"/>
      <c r="B867" s="77"/>
      <c r="C867" s="77"/>
      <c r="D867" s="77"/>
      <c r="E867" s="83"/>
      <c r="M867" s="32"/>
      <c r="N867" s="32"/>
      <c r="O867" s="32"/>
      <c r="P867" s="32"/>
      <c r="Q867" s="32"/>
      <c r="R867" s="32"/>
      <c r="S867" s="32"/>
      <c r="T867" s="32"/>
    </row>
    <row r="868" spans="1:20" x14ac:dyDescent="0.25">
      <c r="A868" s="76"/>
      <c r="B868" s="77"/>
      <c r="C868" s="77"/>
      <c r="D868" s="77"/>
      <c r="E868" s="83"/>
      <c r="M868" s="32"/>
      <c r="N868" s="32"/>
      <c r="O868" s="32"/>
      <c r="P868" s="32"/>
      <c r="Q868" s="32"/>
      <c r="R868" s="32"/>
      <c r="S868" s="32"/>
      <c r="T868" s="32"/>
    </row>
    <row r="869" spans="1:20" x14ac:dyDescent="0.25">
      <c r="A869" s="76"/>
      <c r="B869" s="77"/>
      <c r="C869" s="77"/>
      <c r="D869" s="77"/>
      <c r="E869" s="83"/>
      <c r="M869" s="32"/>
      <c r="N869" s="32"/>
      <c r="O869" s="32"/>
      <c r="P869" s="32"/>
      <c r="Q869" s="32"/>
      <c r="R869" s="32"/>
      <c r="S869" s="32"/>
      <c r="T869" s="32"/>
    </row>
    <row r="870" spans="1:20" x14ac:dyDescent="0.25">
      <c r="A870" s="76"/>
      <c r="B870" s="77"/>
      <c r="C870" s="77"/>
      <c r="D870" s="77"/>
      <c r="E870" s="83"/>
      <c r="M870" s="32"/>
      <c r="N870" s="32"/>
      <c r="O870" s="32"/>
      <c r="P870" s="32"/>
      <c r="Q870" s="32"/>
      <c r="R870" s="32"/>
      <c r="S870" s="32"/>
      <c r="T870" s="32"/>
    </row>
    <row r="871" spans="1:20" x14ac:dyDescent="0.25">
      <c r="A871" s="76"/>
      <c r="B871" s="77"/>
      <c r="C871" s="77"/>
      <c r="D871" s="77"/>
      <c r="E871" s="83"/>
      <c r="M871" s="32"/>
      <c r="N871" s="32"/>
      <c r="O871" s="32"/>
      <c r="P871" s="32"/>
      <c r="Q871" s="32"/>
      <c r="R871" s="32"/>
      <c r="S871" s="32"/>
      <c r="T871" s="32"/>
    </row>
    <row r="872" spans="1:20" x14ac:dyDescent="0.25">
      <c r="A872" s="76"/>
      <c r="B872" s="77"/>
      <c r="C872" s="77"/>
      <c r="D872" s="77"/>
      <c r="E872" s="83"/>
      <c r="M872" s="32"/>
      <c r="N872" s="32"/>
      <c r="O872" s="32"/>
      <c r="P872" s="32"/>
      <c r="Q872" s="32"/>
      <c r="R872" s="32"/>
      <c r="S872" s="32"/>
      <c r="T872" s="32"/>
    </row>
    <row r="873" spans="1:20" x14ac:dyDescent="0.25">
      <c r="A873" s="76"/>
      <c r="B873" s="77"/>
      <c r="C873" s="77"/>
      <c r="D873" s="77"/>
      <c r="E873" s="83"/>
      <c r="M873" s="32"/>
      <c r="N873" s="32"/>
      <c r="O873" s="32"/>
      <c r="P873" s="32"/>
      <c r="Q873" s="32"/>
      <c r="R873" s="32"/>
      <c r="S873" s="32"/>
      <c r="T873" s="32"/>
    </row>
    <row r="874" spans="1:20" x14ac:dyDescent="0.25">
      <c r="A874" s="76"/>
      <c r="B874" s="77"/>
      <c r="C874" s="77"/>
      <c r="D874" s="77"/>
      <c r="E874" s="83"/>
      <c r="M874" s="32"/>
      <c r="N874" s="32"/>
      <c r="O874" s="32"/>
      <c r="P874" s="32"/>
      <c r="Q874" s="32"/>
      <c r="R874" s="32"/>
      <c r="S874" s="32"/>
      <c r="T874" s="32"/>
    </row>
    <row r="875" spans="1:20" x14ac:dyDescent="0.25">
      <c r="A875" s="76"/>
      <c r="B875" s="77"/>
      <c r="C875" s="77"/>
      <c r="D875" s="77"/>
      <c r="E875" s="83"/>
      <c r="M875" s="32"/>
      <c r="N875" s="32"/>
      <c r="O875" s="32"/>
      <c r="P875" s="32"/>
      <c r="Q875" s="32"/>
      <c r="R875" s="32"/>
      <c r="S875" s="32"/>
      <c r="T875" s="32"/>
    </row>
    <row r="876" spans="1:20" x14ac:dyDescent="0.25">
      <c r="A876" s="76"/>
      <c r="B876" s="77"/>
      <c r="C876" s="77"/>
      <c r="D876" s="77"/>
      <c r="E876" s="83"/>
      <c r="M876" s="32"/>
      <c r="N876" s="32"/>
      <c r="O876" s="32"/>
      <c r="P876" s="32"/>
      <c r="Q876" s="32"/>
      <c r="R876" s="32"/>
      <c r="S876" s="32"/>
      <c r="T876" s="32"/>
    </row>
    <row r="877" spans="1:20" x14ac:dyDescent="0.25">
      <c r="A877" s="76"/>
      <c r="B877" s="77"/>
      <c r="C877" s="77"/>
      <c r="D877" s="77"/>
      <c r="E877" s="83"/>
      <c r="M877" s="32"/>
      <c r="N877" s="32"/>
      <c r="O877" s="32"/>
      <c r="P877" s="32"/>
      <c r="Q877" s="32"/>
      <c r="R877" s="32"/>
      <c r="S877" s="32"/>
      <c r="T877" s="32"/>
    </row>
    <row r="878" spans="1:20" x14ac:dyDescent="0.25">
      <c r="A878" s="76"/>
      <c r="B878" s="77"/>
      <c r="C878" s="77"/>
      <c r="D878" s="77"/>
      <c r="E878" s="83"/>
      <c r="M878" s="32"/>
      <c r="N878" s="32"/>
      <c r="O878" s="32"/>
      <c r="P878" s="32"/>
      <c r="Q878" s="32"/>
      <c r="R878" s="32"/>
      <c r="S878" s="32"/>
      <c r="T878" s="32"/>
    </row>
    <row r="879" spans="1:20" x14ac:dyDescent="0.25">
      <c r="A879" s="76"/>
      <c r="B879" s="77"/>
      <c r="C879" s="77"/>
      <c r="D879" s="77"/>
      <c r="E879" s="83"/>
      <c r="M879" s="32"/>
      <c r="N879" s="32"/>
      <c r="O879" s="32"/>
      <c r="P879" s="32"/>
      <c r="Q879" s="32"/>
      <c r="R879" s="32"/>
      <c r="S879" s="32"/>
      <c r="T879" s="32"/>
    </row>
    <row r="880" spans="1:20" x14ac:dyDescent="0.25">
      <c r="A880" s="76"/>
      <c r="B880" s="77"/>
      <c r="C880" s="77"/>
      <c r="D880" s="77"/>
      <c r="E880" s="83"/>
      <c r="M880" s="32"/>
      <c r="N880" s="32"/>
      <c r="O880" s="32"/>
      <c r="P880" s="32"/>
      <c r="Q880" s="32"/>
      <c r="R880" s="32"/>
      <c r="S880" s="32"/>
      <c r="T880" s="32"/>
    </row>
    <row r="881" spans="1:20" x14ac:dyDescent="0.25">
      <c r="A881" s="76"/>
      <c r="B881" s="77"/>
      <c r="C881" s="77"/>
      <c r="D881" s="77"/>
      <c r="E881" s="83"/>
      <c r="M881" s="32"/>
      <c r="N881" s="32"/>
      <c r="O881" s="32"/>
      <c r="P881" s="32"/>
      <c r="Q881" s="32"/>
      <c r="R881" s="32"/>
      <c r="S881" s="32"/>
      <c r="T881" s="32"/>
    </row>
    <row r="882" spans="1:20" x14ac:dyDescent="0.25">
      <c r="A882" s="76"/>
      <c r="B882" s="77"/>
      <c r="C882" s="77"/>
      <c r="D882" s="77"/>
      <c r="E882" s="83"/>
      <c r="M882" s="32"/>
      <c r="N882" s="32"/>
      <c r="O882" s="32"/>
      <c r="P882" s="32"/>
      <c r="Q882" s="32"/>
      <c r="R882" s="32"/>
      <c r="S882" s="32"/>
      <c r="T882" s="32"/>
    </row>
    <row r="883" spans="1:20" x14ac:dyDescent="0.25">
      <c r="A883" s="76"/>
      <c r="B883" s="77"/>
      <c r="C883" s="77"/>
      <c r="D883" s="77"/>
      <c r="E883" s="83"/>
      <c r="M883" s="32"/>
      <c r="N883" s="32"/>
      <c r="O883" s="32"/>
      <c r="P883" s="32"/>
      <c r="Q883" s="32"/>
      <c r="R883" s="32"/>
      <c r="S883" s="32"/>
      <c r="T883" s="32"/>
    </row>
    <row r="884" spans="1:20" x14ac:dyDescent="0.25">
      <c r="A884" s="76"/>
      <c r="B884" s="77"/>
      <c r="C884" s="77"/>
      <c r="D884" s="77"/>
      <c r="E884" s="83"/>
      <c r="M884" s="32"/>
      <c r="N884" s="32"/>
      <c r="O884" s="32"/>
      <c r="P884" s="32"/>
      <c r="Q884" s="32"/>
      <c r="R884" s="32"/>
      <c r="S884" s="32"/>
      <c r="T884" s="32"/>
    </row>
    <row r="885" spans="1:20" x14ac:dyDescent="0.25">
      <c r="A885" s="76"/>
      <c r="B885" s="77"/>
      <c r="C885" s="77"/>
      <c r="D885" s="77"/>
      <c r="E885" s="83"/>
      <c r="M885" s="32"/>
      <c r="N885" s="32"/>
      <c r="O885" s="32"/>
      <c r="P885" s="32"/>
      <c r="Q885" s="32"/>
      <c r="R885" s="32"/>
      <c r="S885" s="32"/>
      <c r="T885" s="32"/>
    </row>
    <row r="886" spans="1:20" x14ac:dyDescent="0.25">
      <c r="A886" s="76"/>
      <c r="B886" s="77"/>
      <c r="C886" s="77"/>
      <c r="D886" s="77"/>
      <c r="E886" s="83"/>
      <c r="M886" s="32"/>
      <c r="N886" s="32"/>
      <c r="O886" s="32"/>
      <c r="P886" s="32"/>
      <c r="Q886" s="32"/>
      <c r="R886" s="32"/>
      <c r="S886" s="32"/>
      <c r="T886" s="32"/>
    </row>
    <row r="887" spans="1:20" x14ac:dyDescent="0.25">
      <c r="A887" s="76"/>
      <c r="B887" s="77"/>
      <c r="C887" s="77"/>
      <c r="D887" s="77"/>
      <c r="E887" s="83"/>
      <c r="M887" s="32"/>
      <c r="N887" s="32"/>
      <c r="O887" s="32"/>
      <c r="P887" s="32"/>
      <c r="Q887" s="32"/>
      <c r="R887" s="32"/>
      <c r="S887" s="32"/>
      <c r="T887" s="32"/>
    </row>
    <row r="888" spans="1:20" x14ac:dyDescent="0.25">
      <c r="A888" s="76"/>
      <c r="B888" s="77"/>
      <c r="C888" s="77"/>
      <c r="D888" s="77"/>
      <c r="E888" s="83"/>
      <c r="M888" s="32"/>
      <c r="N888" s="32"/>
      <c r="O888" s="32"/>
      <c r="P888" s="32"/>
      <c r="Q888" s="32"/>
      <c r="R888" s="32"/>
      <c r="S888" s="32"/>
      <c r="T888" s="32"/>
    </row>
    <row r="889" spans="1:20" x14ac:dyDescent="0.25">
      <c r="A889" s="76"/>
      <c r="B889" s="77"/>
      <c r="C889" s="77"/>
      <c r="D889" s="77"/>
      <c r="E889" s="83"/>
      <c r="M889" s="32"/>
      <c r="N889" s="32"/>
      <c r="O889" s="32"/>
      <c r="P889" s="32"/>
      <c r="Q889" s="32"/>
      <c r="R889" s="32"/>
      <c r="S889" s="32"/>
      <c r="T889" s="32"/>
    </row>
    <row r="890" spans="1:20" x14ac:dyDescent="0.25">
      <c r="A890" s="76"/>
      <c r="B890" s="77"/>
      <c r="C890" s="77"/>
      <c r="D890" s="77"/>
      <c r="E890" s="83"/>
      <c r="M890" s="32"/>
      <c r="N890" s="32"/>
      <c r="O890" s="32"/>
      <c r="P890" s="32"/>
      <c r="Q890" s="32"/>
      <c r="R890" s="32"/>
      <c r="S890" s="32"/>
      <c r="T890" s="32"/>
    </row>
    <row r="891" spans="1:20" x14ac:dyDescent="0.25">
      <c r="A891" s="76"/>
      <c r="B891" s="77"/>
      <c r="C891" s="77"/>
      <c r="D891" s="77"/>
      <c r="E891" s="83"/>
      <c r="M891" s="32"/>
      <c r="N891" s="32"/>
      <c r="O891" s="32"/>
      <c r="P891" s="32"/>
      <c r="Q891" s="32"/>
      <c r="R891" s="32"/>
      <c r="S891" s="32"/>
      <c r="T891" s="32"/>
    </row>
    <row r="892" spans="1:20" x14ac:dyDescent="0.25">
      <c r="A892" s="76"/>
      <c r="B892" s="77"/>
      <c r="C892" s="77"/>
      <c r="D892" s="77"/>
      <c r="E892" s="83"/>
      <c r="M892" s="32"/>
      <c r="N892" s="32"/>
      <c r="O892" s="32"/>
      <c r="P892" s="32"/>
      <c r="Q892" s="32"/>
      <c r="R892" s="32"/>
      <c r="S892" s="32"/>
      <c r="T892" s="32"/>
    </row>
    <row r="893" spans="1:20" x14ac:dyDescent="0.25">
      <c r="A893" s="76"/>
      <c r="B893" s="77"/>
      <c r="C893" s="77"/>
      <c r="D893" s="77"/>
      <c r="E893" s="83"/>
      <c r="M893" s="32"/>
      <c r="N893" s="32"/>
      <c r="O893" s="32"/>
      <c r="P893" s="32"/>
      <c r="Q893" s="32"/>
      <c r="R893" s="32"/>
      <c r="S893" s="32"/>
      <c r="T893" s="32"/>
    </row>
    <row r="894" spans="1:20" x14ac:dyDescent="0.25">
      <c r="A894" s="76"/>
      <c r="B894" s="77"/>
      <c r="C894" s="77"/>
      <c r="D894" s="77"/>
      <c r="E894" s="83"/>
      <c r="M894" s="32"/>
      <c r="N894" s="32"/>
      <c r="O894" s="32"/>
      <c r="P894" s="32"/>
      <c r="Q894" s="32"/>
      <c r="R894" s="32"/>
      <c r="S894" s="32"/>
      <c r="T894" s="32"/>
    </row>
    <row r="895" spans="1:20" x14ac:dyDescent="0.25">
      <c r="A895" s="76"/>
      <c r="B895" s="77"/>
      <c r="C895" s="77"/>
      <c r="D895" s="77"/>
      <c r="E895" s="83"/>
      <c r="M895" s="32"/>
      <c r="N895" s="32"/>
      <c r="O895" s="32"/>
      <c r="P895" s="32"/>
      <c r="Q895" s="32"/>
      <c r="R895" s="32"/>
      <c r="S895" s="32"/>
      <c r="T895" s="32"/>
    </row>
    <row r="896" spans="1:20" x14ac:dyDescent="0.25">
      <c r="A896" s="76"/>
      <c r="B896" s="77"/>
      <c r="C896" s="77"/>
      <c r="D896" s="77"/>
      <c r="E896" s="83"/>
      <c r="M896" s="32"/>
      <c r="N896" s="32"/>
      <c r="O896" s="32"/>
      <c r="P896" s="32"/>
      <c r="Q896" s="32"/>
      <c r="R896" s="32"/>
      <c r="S896" s="32"/>
      <c r="T896" s="32"/>
    </row>
    <row r="897" spans="1:20" x14ac:dyDescent="0.25">
      <c r="A897" s="76"/>
      <c r="B897" s="77"/>
      <c r="C897" s="77"/>
      <c r="D897" s="77"/>
      <c r="E897" s="83"/>
      <c r="M897" s="32"/>
      <c r="N897" s="32"/>
      <c r="O897" s="32"/>
      <c r="P897" s="32"/>
      <c r="Q897" s="32"/>
      <c r="R897" s="32"/>
      <c r="S897" s="32"/>
      <c r="T897" s="32"/>
    </row>
    <row r="898" spans="1:20" x14ac:dyDescent="0.25">
      <c r="A898" s="76"/>
      <c r="B898" s="77"/>
      <c r="C898" s="77"/>
      <c r="D898" s="77"/>
      <c r="E898" s="83"/>
      <c r="M898" s="32"/>
      <c r="N898" s="32"/>
      <c r="O898" s="32"/>
      <c r="P898" s="32"/>
      <c r="Q898" s="32"/>
      <c r="R898" s="32"/>
      <c r="S898" s="32"/>
      <c r="T898" s="32"/>
    </row>
    <row r="899" spans="1:20" x14ac:dyDescent="0.25">
      <c r="A899" s="76"/>
      <c r="B899" s="77"/>
      <c r="C899" s="77"/>
      <c r="D899" s="77"/>
      <c r="E899" s="83"/>
      <c r="M899" s="32"/>
      <c r="N899" s="32"/>
      <c r="O899" s="32"/>
      <c r="P899" s="32"/>
      <c r="Q899" s="32"/>
      <c r="R899" s="32"/>
      <c r="S899" s="32"/>
      <c r="T899" s="32"/>
    </row>
    <row r="900" spans="1:20" x14ac:dyDescent="0.25">
      <c r="A900" s="76"/>
      <c r="B900" s="77"/>
      <c r="C900" s="77"/>
      <c r="D900" s="77"/>
      <c r="E900" s="83"/>
      <c r="M900" s="32"/>
      <c r="N900" s="32"/>
      <c r="O900" s="32"/>
      <c r="P900" s="32"/>
      <c r="Q900" s="32"/>
      <c r="R900" s="32"/>
      <c r="S900" s="32"/>
      <c r="T900" s="32"/>
    </row>
    <row r="901" spans="1:20" x14ac:dyDescent="0.25">
      <c r="A901" s="76"/>
      <c r="B901" s="77"/>
      <c r="C901" s="77"/>
      <c r="D901" s="77"/>
      <c r="E901" s="83"/>
      <c r="M901" s="32"/>
      <c r="N901" s="32"/>
      <c r="O901" s="32"/>
      <c r="P901" s="32"/>
      <c r="Q901" s="32"/>
      <c r="R901" s="32"/>
      <c r="S901" s="32"/>
      <c r="T901" s="32"/>
    </row>
    <row r="902" spans="1:20" x14ac:dyDescent="0.25">
      <c r="A902" s="76"/>
      <c r="B902" s="77"/>
      <c r="C902" s="77"/>
      <c r="D902" s="77"/>
      <c r="E902" s="83"/>
      <c r="M902" s="32"/>
      <c r="N902" s="32"/>
      <c r="O902" s="32"/>
      <c r="P902" s="32"/>
      <c r="Q902" s="32"/>
      <c r="R902" s="32"/>
      <c r="S902" s="32"/>
      <c r="T902" s="32"/>
    </row>
    <row r="903" spans="1:20" x14ac:dyDescent="0.25">
      <c r="A903" s="76"/>
      <c r="B903" s="77"/>
      <c r="C903" s="77"/>
      <c r="D903" s="77"/>
      <c r="E903" s="83"/>
      <c r="M903" s="32"/>
      <c r="N903" s="32"/>
      <c r="O903" s="32"/>
      <c r="P903" s="32"/>
      <c r="Q903" s="32"/>
      <c r="R903" s="32"/>
      <c r="S903" s="32"/>
      <c r="T903" s="32"/>
    </row>
    <row r="904" spans="1:20" x14ac:dyDescent="0.25">
      <c r="A904" s="76"/>
      <c r="B904" s="77"/>
      <c r="C904" s="77"/>
      <c r="D904" s="77"/>
      <c r="E904" s="83"/>
      <c r="M904" s="32"/>
      <c r="N904" s="32"/>
      <c r="O904" s="32"/>
      <c r="P904" s="32"/>
      <c r="Q904" s="32"/>
      <c r="R904" s="32"/>
      <c r="S904" s="32"/>
      <c r="T904" s="32"/>
    </row>
    <row r="905" spans="1:20" x14ac:dyDescent="0.25">
      <c r="A905" s="76"/>
      <c r="B905" s="77"/>
      <c r="C905" s="77"/>
      <c r="D905" s="77"/>
      <c r="E905" s="83"/>
      <c r="M905" s="32"/>
      <c r="N905" s="32"/>
      <c r="O905" s="32"/>
      <c r="P905" s="32"/>
      <c r="Q905" s="32"/>
      <c r="R905" s="32"/>
      <c r="S905" s="32"/>
      <c r="T905" s="32"/>
    </row>
    <row r="906" spans="1:20" x14ac:dyDescent="0.25">
      <c r="A906" s="76"/>
      <c r="B906" s="77"/>
      <c r="C906" s="77"/>
      <c r="D906" s="77"/>
      <c r="E906" s="83"/>
      <c r="M906" s="32"/>
      <c r="N906" s="32"/>
      <c r="O906" s="32"/>
      <c r="P906" s="32"/>
      <c r="Q906" s="32"/>
      <c r="R906" s="32"/>
      <c r="S906" s="32"/>
      <c r="T906" s="32"/>
    </row>
    <row r="907" spans="1:20" x14ac:dyDescent="0.25">
      <c r="A907" s="76"/>
      <c r="B907" s="77"/>
      <c r="C907" s="77"/>
      <c r="D907" s="77"/>
      <c r="E907" s="83"/>
      <c r="M907" s="32"/>
      <c r="N907" s="32"/>
      <c r="O907" s="32"/>
      <c r="P907" s="32"/>
      <c r="Q907" s="32"/>
      <c r="R907" s="32"/>
      <c r="S907" s="32"/>
      <c r="T907" s="32"/>
    </row>
    <row r="908" spans="1:20" x14ac:dyDescent="0.25">
      <c r="A908" s="76"/>
      <c r="B908" s="77"/>
      <c r="C908" s="77"/>
      <c r="D908" s="77"/>
      <c r="E908" s="83"/>
      <c r="M908" s="32"/>
      <c r="N908" s="32"/>
      <c r="O908" s="32"/>
      <c r="P908" s="32"/>
      <c r="Q908" s="32"/>
      <c r="R908" s="32"/>
      <c r="S908" s="32"/>
      <c r="T908" s="32"/>
    </row>
    <row r="909" spans="1:20" x14ac:dyDescent="0.25">
      <c r="A909" s="76"/>
      <c r="B909" s="77"/>
      <c r="C909" s="77"/>
      <c r="D909" s="77"/>
      <c r="E909" s="83"/>
      <c r="M909" s="32"/>
      <c r="N909" s="32"/>
      <c r="O909" s="32"/>
      <c r="P909" s="32"/>
      <c r="Q909" s="32"/>
      <c r="R909" s="32"/>
      <c r="S909" s="32"/>
      <c r="T909" s="32"/>
    </row>
    <row r="910" spans="1:20" x14ac:dyDescent="0.25">
      <c r="A910" s="76"/>
      <c r="B910" s="77"/>
      <c r="C910" s="77"/>
      <c r="D910" s="77"/>
      <c r="E910" s="83"/>
      <c r="M910" s="32"/>
      <c r="N910" s="32"/>
      <c r="O910" s="32"/>
      <c r="P910" s="32"/>
      <c r="Q910" s="32"/>
      <c r="R910" s="32"/>
      <c r="S910" s="32"/>
      <c r="T910" s="32"/>
    </row>
    <row r="911" spans="1:20" x14ac:dyDescent="0.25">
      <c r="A911" s="76"/>
      <c r="B911" s="77"/>
      <c r="C911" s="77"/>
      <c r="D911" s="77"/>
      <c r="E911" s="83"/>
      <c r="M911" s="32"/>
      <c r="N911" s="32"/>
      <c r="O911" s="32"/>
      <c r="P911" s="32"/>
      <c r="Q911" s="32"/>
      <c r="R911" s="32"/>
      <c r="S911" s="32"/>
      <c r="T911" s="32"/>
    </row>
    <row r="912" spans="1:20" x14ac:dyDescent="0.25">
      <c r="A912" s="76"/>
      <c r="B912" s="77"/>
      <c r="C912" s="77"/>
      <c r="D912" s="77"/>
      <c r="E912" s="83"/>
      <c r="M912" s="32"/>
      <c r="N912" s="32"/>
      <c r="O912" s="32"/>
      <c r="P912" s="32"/>
      <c r="Q912" s="32"/>
      <c r="R912" s="32"/>
      <c r="S912" s="32"/>
      <c r="T912" s="32"/>
    </row>
    <row r="913" spans="1:20" x14ac:dyDescent="0.25">
      <c r="A913" s="76"/>
      <c r="B913" s="77"/>
      <c r="C913" s="77"/>
      <c r="D913" s="77"/>
      <c r="E913" s="83"/>
      <c r="M913" s="32"/>
      <c r="N913" s="32"/>
      <c r="O913" s="32"/>
      <c r="P913" s="32"/>
      <c r="Q913" s="32"/>
      <c r="R913" s="32"/>
      <c r="S913" s="32"/>
      <c r="T913" s="32"/>
    </row>
    <row r="914" spans="1:20" x14ac:dyDescent="0.25">
      <c r="A914" s="76"/>
      <c r="B914" s="77"/>
      <c r="C914" s="77"/>
      <c r="D914" s="77"/>
      <c r="E914" s="83"/>
      <c r="M914" s="32"/>
      <c r="N914" s="32"/>
      <c r="O914" s="32"/>
      <c r="P914" s="32"/>
      <c r="Q914" s="32"/>
      <c r="R914" s="32"/>
      <c r="S914" s="32"/>
      <c r="T914" s="32"/>
    </row>
    <row r="915" spans="1:20" x14ac:dyDescent="0.25">
      <c r="A915" s="76"/>
      <c r="B915" s="77"/>
      <c r="C915" s="77"/>
      <c r="D915" s="77"/>
      <c r="E915" s="83"/>
      <c r="M915" s="32"/>
      <c r="N915" s="32"/>
      <c r="O915" s="32"/>
      <c r="P915" s="32"/>
      <c r="Q915" s="32"/>
      <c r="R915" s="32"/>
      <c r="S915" s="32"/>
      <c r="T915" s="32"/>
    </row>
    <row r="916" spans="1:20" x14ac:dyDescent="0.25">
      <c r="A916" s="76"/>
      <c r="B916" s="77"/>
      <c r="C916" s="77"/>
      <c r="D916" s="77"/>
      <c r="E916" s="83"/>
      <c r="M916" s="32"/>
      <c r="N916" s="32"/>
      <c r="O916" s="32"/>
      <c r="P916" s="32"/>
      <c r="Q916" s="32"/>
      <c r="R916" s="32"/>
      <c r="S916" s="32"/>
      <c r="T916" s="32"/>
    </row>
    <row r="917" spans="1:20" x14ac:dyDescent="0.25">
      <c r="A917" s="76"/>
      <c r="B917" s="77"/>
      <c r="C917" s="77"/>
      <c r="D917" s="77"/>
      <c r="E917" s="83"/>
      <c r="M917" s="32"/>
      <c r="N917" s="32"/>
      <c r="O917" s="32"/>
      <c r="P917" s="32"/>
      <c r="Q917" s="32"/>
      <c r="R917" s="32"/>
      <c r="S917" s="32"/>
      <c r="T917" s="32"/>
    </row>
    <row r="918" spans="1:20" x14ac:dyDescent="0.25">
      <c r="A918" s="76"/>
      <c r="B918" s="77"/>
      <c r="C918" s="77"/>
      <c r="D918" s="77"/>
      <c r="E918" s="83"/>
      <c r="M918" s="32"/>
      <c r="N918" s="32"/>
      <c r="O918" s="32"/>
      <c r="P918" s="32"/>
      <c r="Q918" s="32"/>
      <c r="R918" s="32"/>
      <c r="S918" s="32"/>
      <c r="T918" s="32"/>
    </row>
    <row r="919" spans="1:20" x14ac:dyDescent="0.25">
      <c r="A919" s="76"/>
      <c r="B919" s="77"/>
      <c r="C919" s="77"/>
      <c r="D919" s="77"/>
      <c r="E919" s="83"/>
      <c r="M919" s="32"/>
      <c r="N919" s="32"/>
      <c r="O919" s="32"/>
      <c r="P919" s="32"/>
      <c r="Q919" s="32"/>
      <c r="R919" s="32"/>
      <c r="S919" s="32"/>
      <c r="T919" s="32"/>
    </row>
    <row r="920" spans="1:20" x14ac:dyDescent="0.25">
      <c r="A920" s="76"/>
      <c r="B920" s="77"/>
      <c r="C920" s="77"/>
      <c r="D920" s="77"/>
      <c r="E920" s="83"/>
      <c r="M920" s="32"/>
      <c r="N920" s="32"/>
      <c r="O920" s="32"/>
      <c r="P920" s="32"/>
      <c r="Q920" s="32"/>
      <c r="R920" s="32"/>
      <c r="S920" s="32"/>
      <c r="T920" s="32"/>
    </row>
    <row r="921" spans="1:20" x14ac:dyDescent="0.25">
      <c r="A921" s="76"/>
      <c r="B921" s="77"/>
      <c r="C921" s="77"/>
      <c r="D921" s="77"/>
      <c r="E921" s="83"/>
      <c r="M921" s="32"/>
      <c r="N921" s="32"/>
      <c r="O921" s="32"/>
      <c r="P921" s="32"/>
      <c r="Q921" s="32"/>
      <c r="R921" s="32"/>
      <c r="S921" s="32"/>
      <c r="T921" s="32"/>
    </row>
    <row r="922" spans="1:20" x14ac:dyDescent="0.25">
      <c r="A922" s="76"/>
      <c r="B922" s="77"/>
      <c r="C922" s="77"/>
      <c r="D922" s="77"/>
      <c r="E922" s="83"/>
      <c r="M922" s="32"/>
      <c r="N922" s="32"/>
      <c r="O922" s="32"/>
      <c r="P922" s="32"/>
      <c r="Q922" s="32"/>
      <c r="R922" s="32"/>
      <c r="S922" s="32"/>
      <c r="T922" s="32"/>
    </row>
    <row r="923" spans="1:20" x14ac:dyDescent="0.25">
      <c r="A923" s="76"/>
      <c r="B923" s="77"/>
      <c r="C923" s="77"/>
      <c r="D923" s="77"/>
      <c r="E923" s="83"/>
      <c r="M923" s="32"/>
      <c r="N923" s="32"/>
      <c r="O923" s="32"/>
      <c r="P923" s="32"/>
      <c r="Q923" s="32"/>
      <c r="R923" s="32"/>
      <c r="S923" s="32"/>
      <c r="T923" s="32"/>
    </row>
    <row r="924" spans="1:20" x14ac:dyDescent="0.25">
      <c r="A924" s="76"/>
      <c r="B924" s="77"/>
      <c r="C924" s="77"/>
      <c r="D924" s="77"/>
      <c r="E924" s="83"/>
      <c r="M924" s="32"/>
      <c r="N924" s="32"/>
      <c r="O924" s="32"/>
      <c r="P924" s="32"/>
      <c r="Q924" s="32"/>
      <c r="R924" s="32"/>
      <c r="S924" s="32"/>
      <c r="T924" s="32"/>
    </row>
    <row r="925" spans="1:20" x14ac:dyDescent="0.25">
      <c r="A925" s="76"/>
      <c r="B925" s="77"/>
      <c r="C925" s="77"/>
      <c r="D925" s="77"/>
      <c r="E925" s="83"/>
      <c r="M925" s="32"/>
      <c r="N925" s="32"/>
      <c r="O925" s="32"/>
      <c r="P925" s="32"/>
      <c r="Q925" s="32"/>
      <c r="R925" s="32"/>
      <c r="S925" s="32"/>
      <c r="T925" s="32"/>
    </row>
    <row r="926" spans="1:20" x14ac:dyDescent="0.25">
      <c r="A926" s="76"/>
      <c r="B926" s="77"/>
      <c r="C926" s="77"/>
      <c r="D926" s="77"/>
      <c r="E926" s="83"/>
      <c r="M926" s="32"/>
      <c r="N926" s="32"/>
      <c r="O926" s="32"/>
      <c r="P926" s="32"/>
      <c r="Q926" s="32"/>
      <c r="R926" s="32"/>
      <c r="S926" s="32"/>
      <c r="T926" s="32"/>
    </row>
    <row r="927" spans="1:20" x14ac:dyDescent="0.25">
      <c r="A927" s="76"/>
      <c r="B927" s="77"/>
      <c r="C927" s="77"/>
      <c r="D927" s="77"/>
      <c r="E927" s="83"/>
      <c r="M927" s="32"/>
      <c r="N927" s="32"/>
      <c r="O927" s="32"/>
      <c r="P927" s="32"/>
      <c r="Q927" s="32"/>
      <c r="R927" s="32"/>
      <c r="S927" s="32"/>
      <c r="T927" s="32"/>
    </row>
    <row r="928" spans="1:20" x14ac:dyDescent="0.25">
      <c r="A928" s="76"/>
      <c r="B928" s="77"/>
      <c r="C928" s="77"/>
      <c r="D928" s="77"/>
      <c r="E928" s="83"/>
      <c r="M928" s="32"/>
      <c r="N928" s="32"/>
      <c r="O928" s="32"/>
      <c r="P928" s="32"/>
      <c r="Q928" s="32"/>
      <c r="R928" s="32"/>
      <c r="S928" s="32"/>
      <c r="T928" s="32"/>
    </row>
    <row r="929" spans="1:20" x14ac:dyDescent="0.25">
      <c r="A929" s="76"/>
      <c r="B929" s="77"/>
      <c r="C929" s="77"/>
      <c r="D929" s="77"/>
      <c r="E929" s="83"/>
      <c r="M929" s="32"/>
      <c r="N929" s="32"/>
      <c r="O929" s="32"/>
      <c r="P929" s="32"/>
      <c r="Q929" s="32"/>
      <c r="R929" s="32"/>
      <c r="S929" s="32"/>
      <c r="T929" s="32"/>
    </row>
    <row r="930" spans="1:20" x14ac:dyDescent="0.25">
      <c r="A930" s="76"/>
      <c r="B930" s="77"/>
      <c r="C930" s="77"/>
      <c r="D930" s="77"/>
      <c r="E930" s="83"/>
      <c r="M930" s="32"/>
      <c r="N930" s="32"/>
      <c r="O930" s="32"/>
      <c r="P930" s="32"/>
      <c r="Q930" s="32"/>
      <c r="R930" s="32"/>
      <c r="S930" s="32"/>
      <c r="T930" s="32"/>
    </row>
    <row r="931" spans="1:20" x14ac:dyDescent="0.25">
      <c r="A931" s="76"/>
      <c r="B931" s="77"/>
      <c r="C931" s="77"/>
      <c r="D931" s="77"/>
      <c r="E931" s="83"/>
      <c r="M931" s="32"/>
      <c r="N931" s="32"/>
      <c r="O931" s="32"/>
      <c r="P931" s="32"/>
      <c r="Q931" s="32"/>
      <c r="R931" s="32"/>
      <c r="S931" s="32"/>
      <c r="T931" s="32"/>
    </row>
    <row r="932" spans="1:20" x14ac:dyDescent="0.25">
      <c r="A932" s="76"/>
      <c r="B932" s="77"/>
      <c r="C932" s="77"/>
      <c r="D932" s="77"/>
      <c r="E932" s="83"/>
      <c r="M932" s="32"/>
      <c r="N932" s="32"/>
      <c r="O932" s="32"/>
      <c r="P932" s="32"/>
      <c r="Q932" s="32"/>
      <c r="R932" s="32"/>
      <c r="S932" s="32"/>
      <c r="T932" s="32"/>
    </row>
    <row r="933" spans="1:20" x14ac:dyDescent="0.25">
      <c r="A933" s="76"/>
      <c r="B933" s="77"/>
      <c r="C933" s="77"/>
      <c r="D933" s="77"/>
      <c r="E933" s="83"/>
      <c r="M933" s="32"/>
      <c r="N933" s="32"/>
      <c r="O933" s="32"/>
      <c r="P933" s="32"/>
      <c r="Q933" s="32"/>
      <c r="R933" s="32"/>
      <c r="S933" s="32"/>
      <c r="T933" s="32"/>
    </row>
    <row r="934" spans="1:20" x14ac:dyDescent="0.25">
      <c r="A934" s="76"/>
      <c r="B934" s="77"/>
      <c r="C934" s="77"/>
      <c r="D934" s="77"/>
      <c r="E934" s="83"/>
      <c r="M934" s="32"/>
      <c r="N934" s="32"/>
      <c r="O934" s="32"/>
      <c r="P934" s="32"/>
      <c r="Q934" s="32"/>
      <c r="R934" s="32"/>
      <c r="S934" s="32"/>
      <c r="T934" s="32"/>
    </row>
    <row r="935" spans="1:20" x14ac:dyDescent="0.25">
      <c r="A935" s="76"/>
      <c r="B935" s="77"/>
      <c r="C935" s="77"/>
      <c r="D935" s="77"/>
      <c r="E935" s="83"/>
      <c r="M935" s="32"/>
      <c r="N935" s="32"/>
      <c r="O935" s="32"/>
      <c r="P935" s="32"/>
      <c r="Q935" s="32"/>
      <c r="R935" s="32"/>
      <c r="S935" s="32"/>
      <c r="T935" s="32"/>
    </row>
    <row r="936" spans="1:20" x14ac:dyDescent="0.25">
      <c r="A936" s="76"/>
      <c r="B936" s="77"/>
      <c r="C936" s="77"/>
      <c r="D936" s="77"/>
      <c r="E936" s="83"/>
      <c r="M936" s="32"/>
      <c r="N936" s="32"/>
      <c r="O936" s="32"/>
      <c r="P936" s="32"/>
      <c r="Q936" s="32"/>
      <c r="R936" s="32"/>
      <c r="S936" s="32"/>
      <c r="T936" s="32"/>
    </row>
    <row r="937" spans="1:20" x14ac:dyDescent="0.25">
      <c r="A937" s="76"/>
      <c r="B937" s="77"/>
      <c r="C937" s="77"/>
      <c r="D937" s="77"/>
      <c r="E937" s="83"/>
      <c r="M937" s="32"/>
      <c r="N937" s="32"/>
      <c r="O937" s="32"/>
      <c r="P937" s="32"/>
      <c r="Q937" s="32"/>
      <c r="R937" s="32"/>
      <c r="S937" s="32"/>
      <c r="T937" s="32"/>
    </row>
    <row r="938" spans="1:20" x14ac:dyDescent="0.25">
      <c r="A938" s="76"/>
      <c r="B938" s="77"/>
      <c r="C938" s="77"/>
      <c r="D938" s="77"/>
      <c r="E938" s="83"/>
      <c r="M938" s="32"/>
      <c r="N938" s="32"/>
      <c r="O938" s="32"/>
      <c r="P938" s="32"/>
      <c r="Q938" s="32"/>
      <c r="R938" s="32"/>
      <c r="S938" s="32"/>
      <c r="T938" s="32"/>
    </row>
    <row r="939" spans="1:20" x14ac:dyDescent="0.25">
      <c r="A939" s="76"/>
      <c r="B939" s="77"/>
      <c r="C939" s="77"/>
      <c r="D939" s="77"/>
      <c r="E939" s="83"/>
      <c r="M939" s="32"/>
      <c r="N939" s="32"/>
      <c r="O939" s="32"/>
      <c r="P939" s="32"/>
      <c r="Q939" s="32"/>
      <c r="R939" s="32"/>
      <c r="S939" s="32"/>
      <c r="T939" s="32"/>
    </row>
    <row r="940" spans="1:20" x14ac:dyDescent="0.25">
      <c r="A940" s="76"/>
      <c r="B940" s="77"/>
      <c r="C940" s="77"/>
      <c r="D940" s="77"/>
      <c r="E940" s="83"/>
      <c r="M940" s="32"/>
      <c r="N940" s="32"/>
      <c r="O940" s="32"/>
      <c r="P940" s="32"/>
      <c r="Q940" s="32"/>
      <c r="R940" s="32"/>
      <c r="S940" s="32"/>
      <c r="T940" s="32"/>
    </row>
    <row r="941" spans="1:20" x14ac:dyDescent="0.25">
      <c r="A941" s="76"/>
      <c r="B941" s="77"/>
      <c r="C941" s="77"/>
      <c r="D941" s="77"/>
      <c r="E941" s="83"/>
      <c r="M941" s="32"/>
      <c r="N941" s="32"/>
      <c r="O941" s="32"/>
      <c r="P941" s="32"/>
      <c r="Q941" s="32"/>
      <c r="R941" s="32"/>
      <c r="S941" s="32"/>
      <c r="T941" s="32"/>
    </row>
    <row r="942" spans="1:20" x14ac:dyDescent="0.25">
      <c r="A942" s="76"/>
      <c r="B942" s="77"/>
      <c r="C942" s="77"/>
      <c r="D942" s="77"/>
      <c r="E942" s="83"/>
      <c r="M942" s="32"/>
      <c r="N942" s="32"/>
      <c r="O942" s="32"/>
      <c r="P942" s="32"/>
      <c r="Q942" s="32"/>
      <c r="R942" s="32"/>
      <c r="S942" s="32"/>
      <c r="T942" s="32"/>
    </row>
    <row r="943" spans="1:20" x14ac:dyDescent="0.25">
      <c r="A943" s="76"/>
      <c r="B943" s="77"/>
      <c r="C943" s="77"/>
      <c r="D943" s="77"/>
      <c r="E943" s="83"/>
      <c r="M943" s="32"/>
      <c r="N943" s="32"/>
      <c r="O943" s="32"/>
      <c r="P943" s="32"/>
      <c r="Q943" s="32"/>
      <c r="R943" s="32"/>
      <c r="S943" s="32"/>
      <c r="T943" s="32"/>
    </row>
    <row r="944" spans="1:20" x14ac:dyDescent="0.25">
      <c r="A944" s="76"/>
      <c r="B944" s="77"/>
      <c r="C944" s="77"/>
      <c r="D944" s="77"/>
      <c r="E944" s="83"/>
      <c r="M944" s="32"/>
      <c r="N944" s="32"/>
      <c r="O944" s="32"/>
      <c r="P944" s="32"/>
      <c r="Q944" s="32"/>
      <c r="R944" s="32"/>
      <c r="S944" s="32"/>
      <c r="T944" s="32"/>
    </row>
    <row r="945" spans="1:20" x14ac:dyDescent="0.25">
      <c r="A945" s="76"/>
      <c r="B945" s="77"/>
      <c r="C945" s="77"/>
      <c r="D945" s="77"/>
      <c r="E945" s="83"/>
      <c r="M945" s="32"/>
      <c r="N945" s="32"/>
      <c r="O945" s="32"/>
      <c r="P945" s="32"/>
      <c r="Q945" s="32"/>
      <c r="R945" s="32"/>
      <c r="S945" s="32"/>
      <c r="T945" s="32"/>
    </row>
    <row r="946" spans="1:20" x14ac:dyDescent="0.25">
      <c r="A946" s="76"/>
      <c r="B946" s="77"/>
      <c r="C946" s="77"/>
      <c r="D946" s="77"/>
      <c r="E946" s="83"/>
      <c r="M946" s="32"/>
      <c r="N946" s="32"/>
      <c r="O946" s="32"/>
      <c r="P946" s="32"/>
      <c r="Q946" s="32"/>
      <c r="R946" s="32"/>
      <c r="S946" s="32"/>
      <c r="T946" s="32"/>
    </row>
    <row r="947" spans="1:20" x14ac:dyDescent="0.25">
      <c r="A947" s="76"/>
      <c r="B947" s="77"/>
      <c r="C947" s="77"/>
      <c r="D947" s="77"/>
      <c r="E947" s="83"/>
      <c r="M947" s="32"/>
      <c r="N947" s="32"/>
      <c r="O947" s="32"/>
      <c r="P947" s="32"/>
      <c r="Q947" s="32"/>
      <c r="R947" s="32"/>
      <c r="S947" s="32"/>
      <c r="T947" s="32"/>
    </row>
    <row r="948" spans="1:20" x14ac:dyDescent="0.25">
      <c r="A948" s="76"/>
      <c r="B948" s="77"/>
      <c r="C948" s="77"/>
      <c r="D948" s="77"/>
      <c r="E948" s="83"/>
      <c r="M948" s="32"/>
      <c r="N948" s="32"/>
      <c r="O948" s="32"/>
      <c r="P948" s="32"/>
      <c r="Q948" s="32"/>
      <c r="R948" s="32"/>
      <c r="S948" s="32"/>
      <c r="T948" s="32"/>
    </row>
    <row r="949" spans="1:20" x14ac:dyDescent="0.25">
      <c r="A949" s="76"/>
      <c r="B949" s="77"/>
      <c r="C949" s="77"/>
      <c r="D949" s="77"/>
      <c r="E949" s="83"/>
      <c r="M949" s="32"/>
      <c r="N949" s="32"/>
      <c r="O949" s="32"/>
      <c r="P949" s="32"/>
      <c r="Q949" s="32"/>
      <c r="R949" s="32"/>
      <c r="S949" s="32"/>
      <c r="T949" s="32"/>
    </row>
    <row r="950" spans="1:20" x14ac:dyDescent="0.25">
      <c r="A950" s="76"/>
      <c r="B950" s="77"/>
      <c r="C950" s="77"/>
      <c r="D950" s="77"/>
      <c r="E950" s="83"/>
      <c r="M950" s="32"/>
      <c r="N950" s="32"/>
      <c r="O950" s="32"/>
      <c r="P950" s="32"/>
      <c r="Q950" s="32"/>
      <c r="R950" s="32"/>
      <c r="S950" s="32"/>
      <c r="T950" s="32"/>
    </row>
    <row r="951" spans="1:20" x14ac:dyDescent="0.25">
      <c r="A951" s="76"/>
      <c r="B951" s="77"/>
      <c r="C951" s="77"/>
      <c r="D951" s="77"/>
      <c r="E951" s="83"/>
      <c r="M951" s="32"/>
      <c r="N951" s="32"/>
      <c r="O951" s="32"/>
      <c r="P951" s="32"/>
      <c r="Q951" s="32"/>
      <c r="R951" s="32"/>
      <c r="S951" s="32"/>
      <c r="T951" s="32"/>
    </row>
    <row r="952" spans="1:20" x14ac:dyDescent="0.25">
      <c r="A952" s="76"/>
      <c r="B952" s="77"/>
      <c r="C952" s="77"/>
      <c r="D952" s="77"/>
      <c r="E952" s="83"/>
      <c r="M952" s="32"/>
      <c r="N952" s="32"/>
      <c r="O952" s="32"/>
      <c r="P952" s="32"/>
      <c r="Q952" s="32"/>
      <c r="R952" s="32"/>
      <c r="S952" s="32"/>
      <c r="T952" s="32"/>
    </row>
    <row r="953" spans="1:20" x14ac:dyDescent="0.25">
      <c r="A953" s="76"/>
      <c r="B953" s="77"/>
      <c r="C953" s="77"/>
      <c r="D953" s="77"/>
      <c r="E953" s="83"/>
      <c r="M953" s="32"/>
      <c r="N953" s="32"/>
      <c r="O953" s="32"/>
      <c r="P953" s="32"/>
      <c r="Q953" s="32"/>
      <c r="R953" s="32"/>
      <c r="S953" s="32"/>
      <c r="T953" s="32"/>
    </row>
    <row r="954" spans="1:20" x14ac:dyDescent="0.25">
      <c r="A954" s="76"/>
      <c r="B954" s="77"/>
      <c r="C954" s="77"/>
      <c r="D954" s="77"/>
      <c r="E954" s="83"/>
      <c r="M954" s="32"/>
      <c r="N954" s="32"/>
      <c r="O954" s="32"/>
      <c r="P954" s="32"/>
      <c r="Q954" s="32"/>
      <c r="R954" s="32"/>
      <c r="S954" s="32"/>
      <c r="T954" s="32"/>
    </row>
    <row r="955" spans="1:20" x14ac:dyDescent="0.25">
      <c r="A955" s="76"/>
      <c r="B955" s="77"/>
      <c r="C955" s="77"/>
      <c r="D955" s="77"/>
      <c r="E955" s="83"/>
      <c r="M955" s="32"/>
      <c r="N955" s="32"/>
      <c r="O955" s="32"/>
      <c r="P955" s="32"/>
      <c r="Q955" s="32"/>
      <c r="R955" s="32"/>
      <c r="S955" s="32"/>
      <c r="T955" s="32"/>
    </row>
    <row r="956" spans="1:20" x14ac:dyDescent="0.25">
      <c r="A956" s="76"/>
      <c r="B956" s="77"/>
      <c r="C956" s="77"/>
      <c r="D956" s="77"/>
      <c r="E956" s="83"/>
      <c r="M956" s="32"/>
      <c r="N956" s="32"/>
      <c r="O956" s="32"/>
      <c r="P956" s="32"/>
      <c r="Q956" s="32"/>
      <c r="R956" s="32"/>
      <c r="S956" s="32"/>
      <c r="T956" s="32"/>
    </row>
    <row r="957" spans="1:20" x14ac:dyDescent="0.25">
      <c r="A957" s="76"/>
      <c r="B957" s="77"/>
      <c r="C957" s="77"/>
      <c r="D957" s="77"/>
      <c r="E957" s="83"/>
      <c r="M957" s="32"/>
      <c r="N957" s="32"/>
      <c r="O957" s="32"/>
      <c r="P957" s="32"/>
      <c r="Q957" s="32"/>
      <c r="R957" s="32"/>
      <c r="S957" s="32"/>
      <c r="T957" s="32"/>
    </row>
    <row r="958" spans="1:20" x14ac:dyDescent="0.25">
      <c r="A958" s="76"/>
      <c r="B958" s="77"/>
      <c r="C958" s="77"/>
      <c r="D958" s="77"/>
      <c r="E958" s="83"/>
      <c r="M958" s="32"/>
      <c r="N958" s="32"/>
      <c r="O958" s="32"/>
      <c r="P958" s="32"/>
      <c r="Q958" s="32"/>
      <c r="R958" s="32"/>
      <c r="S958" s="32"/>
      <c r="T958" s="32"/>
    </row>
    <row r="959" spans="1:20" x14ac:dyDescent="0.25">
      <c r="A959" s="76"/>
      <c r="B959" s="77"/>
      <c r="C959" s="77"/>
      <c r="D959" s="77"/>
      <c r="E959" s="83"/>
      <c r="M959" s="32"/>
      <c r="N959" s="32"/>
      <c r="O959" s="32"/>
      <c r="P959" s="32"/>
      <c r="Q959" s="32"/>
      <c r="R959" s="32"/>
      <c r="S959" s="32"/>
      <c r="T959" s="32"/>
    </row>
    <row r="960" spans="1:20" x14ac:dyDescent="0.25">
      <c r="A960" s="76"/>
      <c r="B960" s="77"/>
      <c r="C960" s="77"/>
      <c r="D960" s="77"/>
      <c r="E960" s="83"/>
      <c r="M960" s="32"/>
      <c r="N960" s="32"/>
      <c r="O960" s="32"/>
      <c r="P960" s="32"/>
      <c r="Q960" s="32"/>
      <c r="R960" s="32"/>
      <c r="S960" s="32"/>
      <c r="T960" s="32"/>
    </row>
    <row r="961" spans="1:20" x14ac:dyDescent="0.25">
      <c r="A961" s="76"/>
      <c r="B961" s="77"/>
      <c r="C961" s="77"/>
      <c r="D961" s="77"/>
      <c r="E961" s="83"/>
      <c r="M961" s="32"/>
      <c r="N961" s="32"/>
      <c r="O961" s="32"/>
      <c r="P961" s="32"/>
      <c r="Q961" s="32"/>
      <c r="R961" s="32"/>
      <c r="S961" s="32"/>
      <c r="T961" s="32"/>
    </row>
    <row r="962" spans="1:20" x14ac:dyDescent="0.25">
      <c r="A962" s="76"/>
      <c r="B962" s="77"/>
      <c r="C962" s="77"/>
      <c r="D962" s="77"/>
      <c r="E962" s="83"/>
      <c r="M962" s="32"/>
      <c r="N962" s="32"/>
      <c r="O962" s="32"/>
      <c r="P962" s="32"/>
      <c r="Q962" s="32"/>
      <c r="R962" s="32"/>
      <c r="S962" s="32"/>
      <c r="T962" s="32"/>
    </row>
    <row r="963" spans="1:20" x14ac:dyDescent="0.25">
      <c r="A963" s="76"/>
      <c r="B963" s="77"/>
      <c r="C963" s="77"/>
      <c r="D963" s="77"/>
      <c r="E963" s="83"/>
      <c r="M963" s="32"/>
      <c r="N963" s="32"/>
      <c r="O963" s="32"/>
      <c r="P963" s="32"/>
      <c r="Q963" s="32"/>
      <c r="R963" s="32"/>
      <c r="S963" s="32"/>
      <c r="T963" s="32"/>
    </row>
    <row r="964" spans="1:20" x14ac:dyDescent="0.25">
      <c r="A964" s="76"/>
      <c r="B964" s="77"/>
      <c r="C964" s="77"/>
      <c r="D964" s="77"/>
      <c r="E964" s="83"/>
      <c r="M964" s="32"/>
      <c r="N964" s="32"/>
      <c r="O964" s="32"/>
      <c r="P964" s="32"/>
      <c r="Q964" s="32"/>
      <c r="R964" s="32"/>
      <c r="S964" s="32"/>
      <c r="T964" s="32"/>
    </row>
    <row r="965" spans="1:20" x14ac:dyDescent="0.25">
      <c r="A965" s="76"/>
      <c r="B965" s="77"/>
      <c r="C965" s="77"/>
      <c r="D965" s="77"/>
      <c r="E965" s="83"/>
      <c r="M965" s="32"/>
      <c r="N965" s="32"/>
      <c r="O965" s="32"/>
      <c r="P965" s="32"/>
      <c r="Q965" s="32"/>
      <c r="R965" s="32"/>
      <c r="S965" s="32"/>
      <c r="T965" s="32"/>
    </row>
    <row r="966" spans="1:20" x14ac:dyDescent="0.25">
      <c r="A966" s="76"/>
      <c r="B966" s="77"/>
      <c r="C966" s="77"/>
      <c r="D966" s="77"/>
      <c r="E966" s="83"/>
      <c r="M966" s="32"/>
      <c r="N966" s="32"/>
      <c r="O966" s="32"/>
      <c r="P966" s="32"/>
      <c r="Q966" s="32"/>
      <c r="R966" s="32"/>
      <c r="S966" s="32"/>
      <c r="T966" s="32"/>
    </row>
    <row r="967" spans="1:20" x14ac:dyDescent="0.25">
      <c r="A967" s="76"/>
      <c r="B967" s="77"/>
      <c r="C967" s="77"/>
      <c r="D967" s="77"/>
      <c r="E967" s="83"/>
      <c r="M967" s="32"/>
      <c r="N967" s="32"/>
      <c r="O967" s="32"/>
      <c r="P967" s="32"/>
      <c r="Q967" s="32"/>
      <c r="R967" s="32"/>
      <c r="S967" s="32"/>
      <c r="T967" s="32"/>
    </row>
    <row r="968" spans="1:20" x14ac:dyDescent="0.25">
      <c r="A968" s="76"/>
      <c r="B968" s="77"/>
      <c r="C968" s="77"/>
      <c r="D968" s="77"/>
      <c r="E968" s="83"/>
      <c r="M968" s="32"/>
      <c r="N968" s="32"/>
      <c r="O968" s="32"/>
      <c r="P968" s="32"/>
      <c r="Q968" s="32"/>
      <c r="R968" s="32"/>
      <c r="S968" s="32"/>
      <c r="T968" s="32"/>
    </row>
    <row r="969" spans="1:20" x14ac:dyDescent="0.25">
      <c r="A969" s="76"/>
      <c r="B969" s="77"/>
      <c r="C969" s="77"/>
      <c r="D969" s="77"/>
      <c r="E969" s="83"/>
      <c r="M969" s="32"/>
      <c r="N969" s="32"/>
      <c r="O969" s="32"/>
      <c r="P969" s="32"/>
      <c r="Q969" s="32"/>
      <c r="R969" s="32"/>
      <c r="S969" s="32"/>
      <c r="T969" s="32"/>
    </row>
    <row r="970" spans="1:20" x14ac:dyDescent="0.25">
      <c r="A970" s="76"/>
      <c r="B970" s="77"/>
      <c r="C970" s="77"/>
      <c r="D970" s="77"/>
      <c r="E970" s="83"/>
      <c r="M970" s="32"/>
      <c r="N970" s="32"/>
      <c r="O970" s="32"/>
      <c r="P970" s="32"/>
      <c r="Q970" s="32"/>
      <c r="R970" s="32"/>
      <c r="S970" s="32"/>
      <c r="T970" s="32"/>
    </row>
    <row r="971" spans="1:20" x14ac:dyDescent="0.25">
      <c r="A971" s="76"/>
      <c r="B971" s="77"/>
      <c r="C971" s="77"/>
      <c r="D971" s="77"/>
      <c r="E971" s="83"/>
      <c r="M971" s="32"/>
      <c r="N971" s="32"/>
      <c r="O971" s="32"/>
      <c r="P971" s="32"/>
      <c r="Q971" s="32"/>
      <c r="R971" s="32"/>
      <c r="S971" s="32"/>
      <c r="T971" s="32"/>
    </row>
    <row r="972" spans="1:20" x14ac:dyDescent="0.25">
      <c r="A972" s="76"/>
      <c r="B972" s="77"/>
      <c r="C972" s="77"/>
      <c r="D972" s="77"/>
      <c r="E972" s="83"/>
      <c r="M972" s="32"/>
      <c r="N972" s="32"/>
      <c r="O972" s="32"/>
      <c r="P972" s="32"/>
      <c r="Q972" s="32"/>
      <c r="R972" s="32"/>
      <c r="S972" s="32"/>
      <c r="T972" s="32"/>
    </row>
    <row r="973" spans="1:20" x14ac:dyDescent="0.25">
      <c r="A973" s="76"/>
      <c r="B973" s="77"/>
      <c r="C973" s="77"/>
      <c r="D973" s="77"/>
      <c r="E973" s="83"/>
      <c r="M973" s="32"/>
      <c r="N973" s="32"/>
      <c r="O973" s="32"/>
      <c r="P973" s="32"/>
      <c r="Q973" s="32"/>
      <c r="R973" s="32"/>
      <c r="S973" s="32"/>
      <c r="T973" s="32"/>
    </row>
    <row r="974" spans="1:20" x14ac:dyDescent="0.25">
      <c r="A974" s="76"/>
      <c r="B974" s="77"/>
      <c r="C974" s="77"/>
      <c r="D974" s="77"/>
      <c r="E974" s="83"/>
      <c r="M974" s="32"/>
      <c r="N974" s="32"/>
      <c r="O974" s="32"/>
      <c r="P974" s="32"/>
      <c r="Q974" s="32"/>
      <c r="R974" s="32"/>
      <c r="S974" s="32"/>
      <c r="T974" s="32"/>
    </row>
    <row r="975" spans="1:20" x14ac:dyDescent="0.25">
      <c r="A975" s="76"/>
      <c r="B975" s="77"/>
      <c r="C975" s="77"/>
      <c r="D975" s="77"/>
      <c r="E975" s="83"/>
      <c r="M975" s="32"/>
      <c r="N975" s="32"/>
      <c r="O975" s="32"/>
      <c r="P975" s="32"/>
      <c r="Q975" s="32"/>
      <c r="R975" s="32"/>
      <c r="S975" s="32"/>
      <c r="T975" s="32"/>
    </row>
    <row r="976" spans="1:20" x14ac:dyDescent="0.25">
      <c r="A976" s="76"/>
      <c r="B976" s="77"/>
      <c r="C976" s="77"/>
      <c r="D976" s="77"/>
      <c r="E976" s="83"/>
      <c r="M976" s="32"/>
      <c r="N976" s="32"/>
      <c r="O976" s="32"/>
      <c r="P976" s="32"/>
      <c r="Q976" s="32"/>
      <c r="R976" s="32"/>
      <c r="S976" s="32"/>
      <c r="T976" s="32"/>
    </row>
    <row r="977" spans="1:20" x14ac:dyDescent="0.25">
      <c r="A977" s="76"/>
      <c r="B977" s="77"/>
      <c r="C977" s="77"/>
      <c r="D977" s="77"/>
      <c r="E977" s="83"/>
      <c r="M977" s="32"/>
      <c r="N977" s="32"/>
      <c r="O977" s="32"/>
      <c r="P977" s="32"/>
      <c r="Q977" s="32"/>
      <c r="R977" s="32"/>
      <c r="S977" s="32"/>
      <c r="T977" s="32"/>
    </row>
    <row r="978" spans="1:20" x14ac:dyDescent="0.25">
      <c r="A978" s="76"/>
      <c r="B978" s="77"/>
      <c r="C978" s="77"/>
      <c r="D978" s="77"/>
      <c r="E978" s="83"/>
      <c r="M978" s="32"/>
      <c r="N978" s="32"/>
      <c r="O978" s="32"/>
      <c r="P978" s="32"/>
      <c r="Q978" s="32"/>
      <c r="R978" s="32"/>
      <c r="S978" s="32"/>
      <c r="T978" s="32"/>
    </row>
    <row r="979" spans="1:20" x14ac:dyDescent="0.25">
      <c r="A979" s="76"/>
      <c r="B979" s="77"/>
      <c r="C979" s="77"/>
      <c r="D979" s="77"/>
      <c r="E979" s="83"/>
      <c r="M979" s="32"/>
      <c r="N979" s="32"/>
      <c r="O979" s="32"/>
      <c r="P979" s="32"/>
      <c r="Q979" s="32"/>
      <c r="R979" s="32"/>
      <c r="S979" s="32"/>
      <c r="T979" s="32"/>
    </row>
    <row r="980" spans="1:20" x14ac:dyDescent="0.25">
      <c r="A980" s="76"/>
      <c r="B980" s="77"/>
      <c r="C980" s="77"/>
      <c r="D980" s="77"/>
      <c r="E980" s="83"/>
      <c r="M980" s="32"/>
      <c r="N980" s="32"/>
      <c r="O980" s="32"/>
      <c r="P980" s="32"/>
      <c r="Q980" s="32"/>
      <c r="R980" s="32"/>
      <c r="S980" s="32"/>
      <c r="T980" s="32"/>
    </row>
    <row r="981" spans="1:20" x14ac:dyDescent="0.25">
      <c r="A981" s="76"/>
      <c r="B981" s="77"/>
      <c r="C981" s="77"/>
      <c r="D981" s="77"/>
      <c r="E981" s="83"/>
      <c r="M981" s="32"/>
      <c r="N981" s="32"/>
      <c r="O981" s="32"/>
      <c r="P981" s="32"/>
      <c r="Q981" s="32"/>
      <c r="R981" s="32"/>
      <c r="S981" s="32"/>
      <c r="T981" s="32"/>
    </row>
    <row r="982" spans="1:20" x14ac:dyDescent="0.25">
      <c r="A982" s="76"/>
      <c r="B982" s="77"/>
      <c r="C982" s="77"/>
      <c r="D982" s="77"/>
      <c r="E982" s="83"/>
      <c r="M982" s="32"/>
      <c r="N982" s="32"/>
      <c r="O982" s="32"/>
      <c r="P982" s="32"/>
      <c r="Q982" s="32"/>
      <c r="R982" s="32"/>
      <c r="S982" s="32"/>
      <c r="T982" s="32"/>
    </row>
    <row r="983" spans="1:20" x14ac:dyDescent="0.25">
      <c r="A983" s="76"/>
      <c r="B983" s="77"/>
      <c r="C983" s="77"/>
      <c r="D983" s="77"/>
      <c r="E983" s="83"/>
      <c r="M983" s="32"/>
      <c r="N983" s="32"/>
      <c r="O983" s="32"/>
      <c r="P983" s="32"/>
      <c r="Q983" s="32"/>
      <c r="R983" s="32"/>
      <c r="S983" s="32"/>
      <c r="T983" s="32"/>
    </row>
    <row r="984" spans="1:20" x14ac:dyDescent="0.25">
      <c r="A984" s="76"/>
      <c r="B984" s="77"/>
      <c r="C984" s="77"/>
      <c r="D984" s="77"/>
      <c r="E984" s="83"/>
      <c r="M984" s="32"/>
      <c r="N984" s="32"/>
      <c r="O984" s="32"/>
      <c r="P984" s="32"/>
      <c r="Q984" s="32"/>
      <c r="R984" s="32"/>
      <c r="S984" s="32"/>
      <c r="T984" s="32"/>
    </row>
    <row r="985" spans="1:20" x14ac:dyDescent="0.25">
      <c r="A985" s="76"/>
      <c r="B985" s="77"/>
      <c r="C985" s="77"/>
      <c r="D985" s="77"/>
      <c r="E985" s="83"/>
      <c r="M985" s="32"/>
      <c r="N985" s="32"/>
      <c r="O985" s="32"/>
      <c r="P985" s="32"/>
      <c r="Q985" s="32"/>
      <c r="R985" s="32"/>
      <c r="S985" s="32"/>
      <c r="T985" s="32"/>
    </row>
    <row r="986" spans="1:20" x14ac:dyDescent="0.25">
      <c r="A986" s="76"/>
      <c r="B986" s="77"/>
      <c r="C986" s="77"/>
      <c r="D986" s="77"/>
      <c r="E986" s="83"/>
      <c r="M986" s="32"/>
      <c r="N986" s="32"/>
      <c r="O986" s="32"/>
      <c r="P986" s="32"/>
      <c r="Q986" s="32"/>
      <c r="R986" s="32"/>
      <c r="S986" s="32"/>
      <c r="T986" s="32"/>
    </row>
    <row r="987" spans="1:20" x14ac:dyDescent="0.25">
      <c r="A987" s="76"/>
      <c r="B987" s="77"/>
      <c r="C987" s="77"/>
      <c r="D987" s="77"/>
      <c r="E987" s="83"/>
      <c r="M987" s="32"/>
      <c r="N987" s="32"/>
      <c r="O987" s="32"/>
      <c r="P987" s="32"/>
      <c r="Q987" s="32"/>
      <c r="R987" s="32"/>
      <c r="S987" s="32"/>
      <c r="T987" s="32"/>
    </row>
    <row r="988" spans="1:20" x14ac:dyDescent="0.25">
      <c r="A988" s="76"/>
      <c r="B988" s="77"/>
      <c r="C988" s="77"/>
      <c r="D988" s="77"/>
      <c r="E988" s="83"/>
      <c r="M988" s="32"/>
      <c r="N988" s="32"/>
      <c r="O988" s="32"/>
      <c r="P988" s="32"/>
      <c r="Q988" s="32"/>
      <c r="R988" s="32"/>
      <c r="S988" s="32"/>
      <c r="T988" s="32"/>
    </row>
    <row r="989" spans="1:20" x14ac:dyDescent="0.25">
      <c r="A989" s="76"/>
      <c r="B989" s="77"/>
      <c r="C989" s="77"/>
      <c r="D989" s="77"/>
      <c r="E989" s="83"/>
      <c r="M989" s="32"/>
      <c r="N989" s="32"/>
      <c r="O989" s="32"/>
      <c r="P989" s="32"/>
      <c r="Q989" s="32"/>
      <c r="R989" s="32"/>
      <c r="S989" s="32"/>
      <c r="T989" s="32"/>
    </row>
    <row r="990" spans="1:20" x14ac:dyDescent="0.25">
      <c r="A990" s="76"/>
      <c r="B990" s="77"/>
      <c r="C990" s="77"/>
      <c r="D990" s="77"/>
      <c r="E990" s="83"/>
      <c r="M990" s="32"/>
      <c r="N990" s="32"/>
      <c r="O990" s="32"/>
      <c r="P990" s="32"/>
      <c r="Q990" s="32"/>
      <c r="R990" s="32"/>
      <c r="S990" s="32"/>
      <c r="T990" s="32"/>
    </row>
    <row r="991" spans="1:20" x14ac:dyDescent="0.25">
      <c r="A991" s="76"/>
      <c r="B991" s="77"/>
      <c r="C991" s="77"/>
      <c r="D991" s="77"/>
      <c r="E991" s="83"/>
      <c r="M991" s="32"/>
      <c r="N991" s="32"/>
      <c r="O991" s="32"/>
      <c r="P991" s="32"/>
      <c r="Q991" s="32"/>
      <c r="R991" s="32"/>
      <c r="S991" s="32"/>
      <c r="T991" s="32"/>
    </row>
    <row r="992" spans="1:20" x14ac:dyDescent="0.25">
      <c r="A992" s="76"/>
      <c r="B992" s="77"/>
      <c r="C992" s="77"/>
      <c r="D992" s="77"/>
      <c r="E992" s="83"/>
      <c r="M992" s="32"/>
      <c r="N992" s="32"/>
      <c r="O992" s="32"/>
      <c r="P992" s="32"/>
      <c r="Q992" s="32"/>
      <c r="R992" s="32"/>
      <c r="S992" s="32"/>
      <c r="T992" s="32"/>
    </row>
    <row r="993" spans="1:20" x14ac:dyDescent="0.25">
      <c r="A993" s="76"/>
      <c r="B993" s="77"/>
      <c r="C993" s="77"/>
      <c r="D993" s="77"/>
      <c r="E993" s="83"/>
      <c r="M993" s="32"/>
      <c r="N993" s="32"/>
      <c r="O993" s="32"/>
      <c r="P993" s="32"/>
      <c r="Q993" s="32"/>
      <c r="R993" s="32"/>
      <c r="S993" s="32"/>
      <c r="T993" s="32"/>
    </row>
    <row r="994" spans="1:20" x14ac:dyDescent="0.25">
      <c r="A994" s="76"/>
      <c r="B994" s="77"/>
      <c r="C994" s="77"/>
      <c r="D994" s="77"/>
      <c r="E994" s="83"/>
      <c r="M994" s="32"/>
      <c r="N994" s="32"/>
      <c r="O994" s="32"/>
      <c r="P994" s="32"/>
      <c r="Q994" s="32"/>
      <c r="R994" s="32"/>
      <c r="S994" s="32"/>
      <c r="T994" s="32"/>
    </row>
    <row r="995" spans="1:20" x14ac:dyDescent="0.25">
      <c r="A995" s="76"/>
      <c r="B995" s="77"/>
      <c r="C995" s="77"/>
      <c r="D995" s="77"/>
      <c r="E995" s="83"/>
      <c r="M995" s="32"/>
      <c r="N995" s="32"/>
      <c r="O995" s="32"/>
      <c r="P995" s="32"/>
      <c r="Q995" s="32"/>
      <c r="R995" s="32"/>
      <c r="S995" s="32"/>
      <c r="T995" s="32"/>
    </row>
    <row r="996" spans="1:20" x14ac:dyDescent="0.25">
      <c r="A996" s="76"/>
      <c r="B996" s="77"/>
      <c r="C996" s="77"/>
      <c r="D996" s="77"/>
      <c r="E996" s="83"/>
      <c r="M996" s="32"/>
      <c r="N996" s="32"/>
      <c r="O996" s="32"/>
      <c r="P996" s="32"/>
      <c r="Q996" s="32"/>
      <c r="R996" s="32"/>
      <c r="S996" s="32"/>
      <c r="T996" s="32"/>
    </row>
    <row r="997" spans="1:20" x14ac:dyDescent="0.25">
      <c r="A997" s="76"/>
      <c r="B997" s="77"/>
      <c r="C997" s="77"/>
      <c r="D997" s="77"/>
      <c r="E997" s="83"/>
      <c r="M997" s="32"/>
      <c r="N997" s="32"/>
      <c r="O997" s="32"/>
      <c r="P997" s="32"/>
      <c r="Q997" s="32"/>
      <c r="R997" s="32"/>
      <c r="S997" s="32"/>
      <c r="T997" s="32"/>
    </row>
    <row r="998" spans="1:20" x14ac:dyDescent="0.25">
      <c r="A998" s="76"/>
      <c r="B998" s="77"/>
      <c r="C998" s="77"/>
      <c r="D998" s="77"/>
      <c r="E998" s="83"/>
      <c r="M998" s="32"/>
      <c r="N998" s="32"/>
      <c r="O998" s="32"/>
      <c r="P998" s="32"/>
      <c r="Q998" s="32"/>
      <c r="R998" s="32"/>
      <c r="S998" s="32"/>
      <c r="T998" s="32"/>
    </row>
    <row r="999" spans="1:20" x14ac:dyDescent="0.25">
      <c r="A999" s="76"/>
      <c r="B999" s="77"/>
      <c r="C999" s="77"/>
      <c r="D999" s="77"/>
      <c r="E999" s="83"/>
      <c r="M999" s="32"/>
      <c r="N999" s="32"/>
      <c r="O999" s="32"/>
      <c r="P999" s="32"/>
      <c r="Q999" s="32"/>
      <c r="R999" s="32"/>
      <c r="S999" s="32"/>
      <c r="T999" s="32"/>
    </row>
    <row r="1000" spans="1:20" x14ac:dyDescent="0.25">
      <c r="A1000" s="76"/>
      <c r="B1000" s="77"/>
      <c r="C1000" s="77"/>
      <c r="D1000" s="77"/>
      <c r="E1000" s="83"/>
      <c r="M1000" s="32"/>
      <c r="N1000" s="32"/>
      <c r="O1000" s="32"/>
      <c r="P1000" s="32"/>
      <c r="Q1000" s="32"/>
      <c r="R1000" s="32"/>
      <c r="S1000" s="32"/>
      <c r="T1000" s="32"/>
    </row>
    <row r="1001" spans="1:20" x14ac:dyDescent="0.25">
      <c r="A1001" s="76"/>
      <c r="B1001" s="77"/>
      <c r="C1001" s="77"/>
      <c r="D1001" s="77"/>
      <c r="E1001" s="83"/>
      <c r="M1001" s="32"/>
      <c r="N1001" s="32"/>
      <c r="O1001" s="32"/>
      <c r="P1001" s="32"/>
      <c r="Q1001" s="32"/>
      <c r="R1001" s="32"/>
      <c r="S1001" s="32"/>
      <c r="T1001" s="32"/>
    </row>
    <row r="1002" spans="1:20" x14ac:dyDescent="0.25">
      <c r="A1002" s="76"/>
      <c r="B1002" s="77"/>
      <c r="C1002" s="77"/>
      <c r="D1002" s="77"/>
      <c r="E1002" s="83"/>
      <c r="M1002" s="32"/>
      <c r="N1002" s="32"/>
      <c r="O1002" s="32"/>
      <c r="P1002" s="32"/>
      <c r="Q1002" s="32"/>
      <c r="R1002" s="32"/>
      <c r="S1002" s="32"/>
      <c r="T1002" s="32"/>
    </row>
    <row r="1003" spans="1:20" x14ac:dyDescent="0.25">
      <c r="A1003" s="76"/>
      <c r="B1003" s="77"/>
      <c r="C1003" s="77"/>
      <c r="D1003" s="77"/>
      <c r="E1003" s="83"/>
      <c r="M1003" s="32"/>
      <c r="N1003" s="32"/>
      <c r="O1003" s="32"/>
      <c r="P1003" s="32"/>
      <c r="Q1003" s="32"/>
      <c r="R1003" s="32"/>
      <c r="S1003" s="32"/>
      <c r="T1003" s="32"/>
    </row>
    <row r="1004" spans="1:20" x14ac:dyDescent="0.25">
      <c r="A1004" s="76"/>
      <c r="B1004" s="77"/>
      <c r="C1004" s="77"/>
      <c r="D1004" s="77"/>
      <c r="E1004" s="83"/>
      <c r="M1004" s="32"/>
      <c r="N1004" s="32"/>
      <c r="O1004" s="32"/>
      <c r="P1004" s="32"/>
      <c r="Q1004" s="32"/>
      <c r="R1004" s="32"/>
      <c r="S1004" s="32"/>
      <c r="T1004" s="32"/>
    </row>
    <row r="1005" spans="1:20" x14ac:dyDescent="0.25">
      <c r="A1005" s="76"/>
      <c r="B1005" s="77"/>
      <c r="C1005" s="77"/>
      <c r="D1005" s="77"/>
      <c r="E1005" s="83"/>
      <c r="M1005" s="32"/>
      <c r="N1005" s="32"/>
      <c r="O1005" s="32"/>
      <c r="P1005" s="32"/>
      <c r="Q1005" s="32"/>
      <c r="R1005" s="32"/>
      <c r="S1005" s="32"/>
      <c r="T1005" s="32"/>
    </row>
    <row r="1006" spans="1:20" x14ac:dyDescent="0.25">
      <c r="A1006" s="76"/>
      <c r="B1006" s="77"/>
      <c r="C1006" s="77"/>
      <c r="D1006" s="77"/>
      <c r="E1006" s="83"/>
      <c r="M1006" s="32"/>
      <c r="N1006" s="32"/>
      <c r="O1006" s="32"/>
      <c r="P1006" s="32"/>
      <c r="Q1006" s="32"/>
      <c r="R1006" s="32"/>
      <c r="S1006" s="32"/>
      <c r="T1006" s="32"/>
    </row>
    <row r="1007" spans="1:20" x14ac:dyDescent="0.25">
      <c r="A1007" s="76"/>
      <c r="B1007" s="77"/>
      <c r="C1007" s="77"/>
      <c r="D1007" s="77"/>
      <c r="E1007" s="83"/>
      <c r="M1007" s="32"/>
      <c r="N1007" s="32"/>
      <c r="O1007" s="32"/>
      <c r="P1007" s="32"/>
      <c r="Q1007" s="32"/>
      <c r="R1007" s="32"/>
      <c r="S1007" s="32"/>
      <c r="T1007" s="32"/>
    </row>
    <row r="1008" spans="1:20" x14ac:dyDescent="0.25">
      <c r="A1008" s="76"/>
      <c r="B1008" s="77"/>
      <c r="C1008" s="77"/>
      <c r="D1008" s="77"/>
      <c r="E1008" s="83"/>
      <c r="M1008" s="32"/>
      <c r="N1008" s="32"/>
      <c r="O1008" s="32"/>
      <c r="P1008" s="32"/>
      <c r="Q1008" s="32"/>
      <c r="R1008" s="32"/>
      <c r="S1008" s="32"/>
      <c r="T1008" s="32"/>
    </row>
    <row r="1009" spans="1:20" x14ac:dyDescent="0.25">
      <c r="A1009" s="76"/>
      <c r="B1009" s="77"/>
      <c r="C1009" s="77"/>
      <c r="D1009" s="77"/>
      <c r="E1009" s="83"/>
      <c r="M1009" s="32"/>
      <c r="N1009" s="32"/>
      <c r="O1009" s="32"/>
      <c r="P1009" s="32"/>
      <c r="Q1009" s="32"/>
      <c r="R1009" s="32"/>
      <c r="S1009" s="32"/>
      <c r="T1009" s="32"/>
    </row>
    <row r="1010" spans="1:20" x14ac:dyDescent="0.25">
      <c r="A1010" s="76"/>
      <c r="B1010" s="77"/>
      <c r="C1010" s="77"/>
      <c r="D1010" s="77"/>
      <c r="E1010" s="83"/>
      <c r="M1010" s="32"/>
      <c r="N1010" s="32"/>
      <c r="O1010" s="32"/>
      <c r="P1010" s="32"/>
      <c r="Q1010" s="32"/>
      <c r="R1010" s="32"/>
      <c r="S1010" s="32"/>
      <c r="T1010" s="32"/>
    </row>
    <row r="1011" spans="1:20" x14ac:dyDescent="0.25">
      <c r="A1011" s="76"/>
      <c r="B1011" s="77"/>
      <c r="C1011" s="77"/>
      <c r="D1011" s="77"/>
      <c r="E1011" s="83"/>
      <c r="M1011" s="32"/>
      <c r="N1011" s="32"/>
      <c r="O1011" s="32"/>
      <c r="P1011" s="32"/>
      <c r="Q1011" s="32"/>
      <c r="R1011" s="32"/>
      <c r="S1011" s="32"/>
      <c r="T1011" s="32"/>
    </row>
    <row r="1012" spans="1:20" x14ac:dyDescent="0.25">
      <c r="A1012" s="76"/>
      <c r="B1012" s="77"/>
      <c r="C1012" s="77"/>
      <c r="D1012" s="77"/>
      <c r="E1012" s="83"/>
      <c r="M1012" s="32"/>
      <c r="N1012" s="32"/>
      <c r="O1012" s="32"/>
      <c r="P1012" s="32"/>
      <c r="Q1012" s="32"/>
      <c r="R1012" s="32"/>
      <c r="S1012" s="32"/>
      <c r="T1012" s="32"/>
    </row>
    <row r="1013" spans="1:20" x14ac:dyDescent="0.25">
      <c r="A1013" s="76"/>
      <c r="B1013" s="77"/>
      <c r="C1013" s="77"/>
      <c r="D1013" s="77"/>
      <c r="E1013" s="83"/>
      <c r="M1013" s="32"/>
      <c r="N1013" s="32"/>
      <c r="O1013" s="32"/>
      <c r="P1013" s="32"/>
      <c r="Q1013" s="32"/>
      <c r="R1013" s="32"/>
      <c r="S1013" s="32"/>
      <c r="T1013" s="32"/>
    </row>
    <row r="1014" spans="1:20" x14ac:dyDescent="0.25">
      <c r="A1014" s="76"/>
      <c r="B1014" s="77"/>
      <c r="C1014" s="77"/>
      <c r="D1014" s="77"/>
      <c r="E1014" s="83"/>
      <c r="M1014" s="32"/>
      <c r="N1014" s="32"/>
      <c r="O1014" s="32"/>
      <c r="P1014" s="32"/>
      <c r="Q1014" s="32"/>
      <c r="R1014" s="32"/>
      <c r="S1014" s="32"/>
      <c r="T1014" s="32"/>
    </row>
    <row r="1015" spans="1:20" x14ac:dyDescent="0.25">
      <c r="A1015" s="76"/>
      <c r="B1015" s="77"/>
      <c r="C1015" s="77"/>
      <c r="D1015" s="77"/>
      <c r="E1015" s="83"/>
      <c r="M1015" s="32"/>
      <c r="N1015" s="32"/>
      <c r="O1015" s="32"/>
      <c r="P1015" s="32"/>
      <c r="Q1015" s="32"/>
      <c r="R1015" s="32"/>
      <c r="S1015" s="32"/>
      <c r="T1015" s="32"/>
    </row>
    <row r="1016" spans="1:20" x14ac:dyDescent="0.25">
      <c r="A1016" s="76"/>
      <c r="B1016" s="77"/>
      <c r="C1016" s="77"/>
      <c r="D1016" s="77"/>
      <c r="E1016" s="83"/>
      <c r="M1016" s="32"/>
      <c r="N1016" s="32"/>
      <c r="O1016" s="32"/>
      <c r="P1016" s="32"/>
      <c r="Q1016" s="32"/>
      <c r="R1016" s="32"/>
      <c r="S1016" s="32"/>
      <c r="T1016" s="32"/>
    </row>
    <row r="1017" spans="1:20" x14ac:dyDescent="0.25">
      <c r="A1017" s="76"/>
      <c r="B1017" s="77"/>
      <c r="C1017" s="77"/>
      <c r="D1017" s="77"/>
      <c r="E1017" s="83"/>
      <c r="M1017" s="32"/>
      <c r="N1017" s="32"/>
      <c r="O1017" s="32"/>
      <c r="P1017" s="32"/>
      <c r="Q1017" s="32"/>
      <c r="R1017" s="32"/>
      <c r="S1017" s="32"/>
      <c r="T1017" s="32"/>
    </row>
    <row r="1018" spans="1:20" x14ac:dyDescent="0.25">
      <c r="A1018" s="76"/>
      <c r="B1018" s="77"/>
      <c r="C1018" s="77"/>
      <c r="D1018" s="77"/>
      <c r="E1018" s="83"/>
      <c r="M1018" s="32"/>
      <c r="N1018" s="32"/>
      <c r="O1018" s="32"/>
      <c r="P1018" s="32"/>
      <c r="Q1018" s="32"/>
      <c r="R1018" s="32"/>
      <c r="S1018" s="32"/>
      <c r="T1018" s="32"/>
    </row>
    <row r="1019" spans="1:20" x14ac:dyDescent="0.25">
      <c r="A1019" s="76"/>
      <c r="B1019" s="77"/>
      <c r="C1019" s="77"/>
      <c r="D1019" s="77"/>
      <c r="E1019" s="83"/>
      <c r="M1019" s="32"/>
      <c r="N1019" s="32"/>
      <c r="O1019" s="32"/>
      <c r="P1019" s="32"/>
      <c r="Q1019" s="32"/>
      <c r="R1019" s="32"/>
      <c r="S1019" s="32"/>
      <c r="T1019" s="32"/>
    </row>
    <row r="1020" spans="1:20" x14ac:dyDescent="0.25">
      <c r="A1020" s="76"/>
      <c r="B1020" s="77"/>
      <c r="C1020" s="77"/>
      <c r="D1020" s="77"/>
      <c r="E1020" s="83"/>
      <c r="M1020" s="32"/>
      <c r="N1020" s="32"/>
      <c r="O1020" s="32"/>
      <c r="P1020" s="32"/>
      <c r="Q1020" s="32"/>
      <c r="R1020" s="32"/>
      <c r="S1020" s="32"/>
      <c r="T1020" s="32"/>
    </row>
    <row r="1021" spans="1:20" x14ac:dyDescent="0.25">
      <c r="A1021" s="76"/>
      <c r="B1021" s="77"/>
      <c r="C1021" s="77"/>
      <c r="D1021" s="77"/>
      <c r="E1021" s="83"/>
      <c r="M1021" s="32"/>
      <c r="N1021" s="32"/>
      <c r="O1021" s="32"/>
      <c r="P1021" s="32"/>
      <c r="Q1021" s="32"/>
      <c r="R1021" s="32"/>
      <c r="S1021" s="32"/>
      <c r="T1021" s="32"/>
    </row>
    <row r="1022" spans="1:20" x14ac:dyDescent="0.25">
      <c r="A1022" s="76"/>
      <c r="B1022" s="77"/>
      <c r="C1022" s="77"/>
      <c r="D1022" s="77"/>
      <c r="E1022" s="83"/>
      <c r="M1022" s="32"/>
      <c r="N1022" s="32"/>
      <c r="O1022" s="32"/>
      <c r="P1022" s="32"/>
      <c r="Q1022" s="32"/>
      <c r="R1022" s="32"/>
      <c r="S1022" s="32"/>
      <c r="T1022" s="32"/>
    </row>
    <row r="1023" spans="1:20" x14ac:dyDescent="0.25">
      <c r="A1023" s="76"/>
      <c r="B1023" s="77"/>
      <c r="C1023" s="77"/>
      <c r="D1023" s="77"/>
      <c r="E1023" s="83"/>
      <c r="M1023" s="32"/>
      <c r="N1023" s="32"/>
      <c r="O1023" s="32"/>
      <c r="P1023" s="32"/>
      <c r="Q1023" s="32"/>
      <c r="R1023" s="32"/>
      <c r="S1023" s="32"/>
      <c r="T1023" s="32"/>
    </row>
    <row r="1024" spans="1:20" x14ac:dyDescent="0.25">
      <c r="A1024" s="76"/>
      <c r="B1024" s="77"/>
      <c r="C1024" s="77"/>
      <c r="D1024" s="77"/>
      <c r="E1024" s="83"/>
      <c r="M1024" s="32"/>
      <c r="N1024" s="32"/>
      <c r="O1024" s="32"/>
      <c r="P1024" s="32"/>
      <c r="Q1024" s="32"/>
      <c r="R1024" s="32"/>
      <c r="S1024" s="32"/>
      <c r="T1024" s="32"/>
    </row>
    <row r="1025" spans="1:20" x14ac:dyDescent="0.25">
      <c r="A1025" s="76"/>
      <c r="B1025" s="77"/>
      <c r="C1025" s="77"/>
      <c r="D1025" s="77"/>
      <c r="E1025" s="83"/>
      <c r="M1025" s="32"/>
      <c r="N1025" s="32"/>
      <c r="O1025" s="32"/>
      <c r="P1025" s="32"/>
      <c r="Q1025" s="32"/>
      <c r="R1025" s="32"/>
      <c r="S1025" s="32"/>
      <c r="T1025" s="32"/>
    </row>
    <row r="1026" spans="1:20" x14ac:dyDescent="0.25">
      <c r="A1026" s="76"/>
      <c r="B1026" s="77"/>
      <c r="C1026" s="77"/>
      <c r="D1026" s="77"/>
      <c r="E1026" s="83"/>
      <c r="M1026" s="32"/>
      <c r="N1026" s="32"/>
      <c r="O1026" s="32"/>
      <c r="P1026" s="32"/>
      <c r="Q1026" s="32"/>
      <c r="R1026" s="32"/>
      <c r="S1026" s="32"/>
      <c r="T1026" s="32"/>
    </row>
    <row r="1027" spans="1:20" x14ac:dyDescent="0.25">
      <c r="A1027" s="76"/>
      <c r="B1027" s="77"/>
      <c r="C1027" s="77"/>
      <c r="D1027" s="77"/>
      <c r="E1027" s="83"/>
      <c r="M1027" s="32"/>
      <c r="N1027" s="32"/>
      <c r="O1027" s="32"/>
      <c r="P1027" s="32"/>
      <c r="Q1027" s="32"/>
      <c r="R1027" s="32"/>
      <c r="S1027" s="32"/>
      <c r="T1027" s="32"/>
    </row>
    <row r="1028" spans="1:20" x14ac:dyDescent="0.25">
      <c r="A1028" s="76"/>
      <c r="B1028" s="77"/>
      <c r="C1028" s="77"/>
      <c r="D1028" s="77"/>
      <c r="E1028" s="83"/>
      <c r="M1028" s="32"/>
      <c r="N1028" s="32"/>
      <c r="O1028" s="32"/>
      <c r="P1028" s="32"/>
      <c r="Q1028" s="32"/>
      <c r="R1028" s="32"/>
      <c r="S1028" s="32"/>
      <c r="T1028" s="32"/>
    </row>
    <row r="1029" spans="1:20" x14ac:dyDescent="0.25">
      <c r="A1029" s="76"/>
      <c r="B1029" s="77"/>
      <c r="C1029" s="77"/>
      <c r="D1029" s="77"/>
      <c r="E1029" s="83"/>
      <c r="M1029" s="32"/>
      <c r="N1029" s="32"/>
      <c r="O1029" s="32"/>
      <c r="P1029" s="32"/>
      <c r="Q1029" s="32"/>
      <c r="R1029" s="32"/>
      <c r="S1029" s="32"/>
      <c r="T1029" s="32"/>
    </row>
    <row r="1030" spans="1:20" x14ac:dyDescent="0.25">
      <c r="A1030" s="76"/>
      <c r="B1030" s="77"/>
      <c r="C1030" s="77"/>
      <c r="D1030" s="77"/>
      <c r="E1030" s="83"/>
      <c r="M1030" s="32"/>
      <c r="N1030" s="32"/>
      <c r="O1030" s="32"/>
      <c r="P1030" s="32"/>
      <c r="Q1030" s="32"/>
      <c r="R1030" s="32"/>
      <c r="S1030" s="32"/>
      <c r="T1030" s="32"/>
    </row>
    <row r="1031" spans="1:20" x14ac:dyDescent="0.25">
      <c r="A1031" s="76"/>
      <c r="B1031" s="77"/>
      <c r="C1031" s="77"/>
      <c r="D1031" s="77"/>
      <c r="E1031" s="83"/>
      <c r="M1031" s="32"/>
      <c r="N1031" s="32"/>
      <c r="O1031" s="32"/>
      <c r="P1031" s="32"/>
      <c r="Q1031" s="32"/>
      <c r="R1031" s="32"/>
      <c r="S1031" s="32"/>
      <c r="T1031" s="32"/>
    </row>
    <row r="1032" spans="1:20" x14ac:dyDescent="0.25">
      <c r="A1032" s="76"/>
      <c r="B1032" s="77"/>
      <c r="C1032" s="77"/>
      <c r="D1032" s="77"/>
      <c r="E1032" s="83"/>
      <c r="M1032" s="32"/>
      <c r="N1032" s="32"/>
      <c r="O1032" s="32"/>
      <c r="P1032" s="32"/>
      <c r="Q1032" s="32"/>
      <c r="R1032" s="32"/>
      <c r="S1032" s="32"/>
      <c r="T1032" s="32"/>
    </row>
    <row r="1033" spans="1:20" x14ac:dyDescent="0.25">
      <c r="A1033" s="76"/>
      <c r="B1033" s="77"/>
      <c r="C1033" s="77"/>
      <c r="D1033" s="77"/>
      <c r="E1033" s="83"/>
      <c r="M1033" s="32"/>
      <c r="N1033" s="32"/>
      <c r="O1033" s="32"/>
      <c r="P1033" s="32"/>
      <c r="Q1033" s="32"/>
      <c r="R1033" s="32"/>
      <c r="S1033" s="32"/>
      <c r="T1033" s="32"/>
    </row>
    <row r="1034" spans="1:20" x14ac:dyDescent="0.25">
      <c r="A1034" s="76"/>
      <c r="B1034" s="77"/>
      <c r="C1034" s="77"/>
      <c r="D1034" s="77"/>
      <c r="E1034" s="83"/>
      <c r="M1034" s="32"/>
      <c r="N1034" s="32"/>
      <c r="O1034" s="32"/>
      <c r="P1034" s="32"/>
      <c r="Q1034" s="32"/>
      <c r="R1034" s="32"/>
      <c r="S1034" s="32"/>
      <c r="T1034" s="32"/>
    </row>
    <row r="1035" spans="1:20" x14ac:dyDescent="0.25">
      <c r="A1035" s="76"/>
      <c r="B1035" s="77"/>
      <c r="C1035" s="77"/>
      <c r="D1035" s="77"/>
      <c r="E1035" s="83"/>
      <c r="M1035" s="32"/>
      <c r="N1035" s="32"/>
      <c r="O1035" s="32"/>
      <c r="P1035" s="32"/>
      <c r="Q1035" s="32"/>
      <c r="R1035" s="32"/>
      <c r="S1035" s="32"/>
      <c r="T1035" s="32"/>
    </row>
    <row r="1036" spans="1:20" x14ac:dyDescent="0.25">
      <c r="A1036" s="76"/>
      <c r="B1036" s="77"/>
      <c r="C1036" s="77"/>
      <c r="D1036" s="77"/>
      <c r="E1036" s="83"/>
      <c r="M1036" s="32"/>
      <c r="N1036" s="32"/>
      <c r="O1036" s="32"/>
      <c r="P1036" s="32"/>
      <c r="Q1036" s="32"/>
      <c r="R1036" s="32"/>
      <c r="S1036" s="32"/>
      <c r="T1036" s="32"/>
    </row>
    <row r="1037" spans="1:20" x14ac:dyDescent="0.25">
      <c r="A1037" s="76"/>
      <c r="B1037" s="77"/>
      <c r="C1037" s="77"/>
      <c r="D1037" s="77"/>
      <c r="E1037" s="83"/>
      <c r="M1037" s="32"/>
      <c r="N1037" s="32"/>
      <c r="O1037" s="32"/>
      <c r="P1037" s="32"/>
      <c r="Q1037" s="32"/>
      <c r="R1037" s="32"/>
      <c r="S1037" s="32"/>
      <c r="T1037" s="32"/>
    </row>
    <row r="1038" spans="1:20" x14ac:dyDescent="0.25">
      <c r="A1038" s="76"/>
      <c r="B1038" s="77"/>
      <c r="C1038" s="77"/>
      <c r="D1038" s="77"/>
      <c r="E1038" s="83"/>
      <c r="M1038" s="32"/>
      <c r="N1038" s="32"/>
      <c r="O1038" s="32"/>
      <c r="P1038" s="32"/>
      <c r="Q1038" s="32"/>
      <c r="R1038" s="32"/>
      <c r="S1038" s="32"/>
      <c r="T1038" s="32"/>
    </row>
    <row r="1039" spans="1:20" x14ac:dyDescent="0.25">
      <c r="A1039" s="76"/>
      <c r="B1039" s="77"/>
      <c r="C1039" s="77"/>
      <c r="D1039" s="77"/>
      <c r="E1039" s="83"/>
      <c r="M1039" s="32"/>
      <c r="N1039" s="32"/>
      <c r="O1039" s="32"/>
      <c r="P1039" s="32"/>
      <c r="Q1039" s="32"/>
      <c r="R1039" s="32"/>
      <c r="S1039" s="32"/>
      <c r="T1039" s="32"/>
    </row>
    <row r="1040" spans="1:20" x14ac:dyDescent="0.25">
      <c r="A1040" s="76"/>
      <c r="B1040" s="77"/>
      <c r="C1040" s="77"/>
      <c r="D1040" s="77"/>
      <c r="E1040" s="83"/>
      <c r="M1040" s="32"/>
      <c r="N1040" s="32"/>
      <c r="O1040" s="32"/>
      <c r="P1040" s="32"/>
      <c r="Q1040" s="32"/>
      <c r="R1040" s="32"/>
      <c r="S1040" s="32"/>
      <c r="T1040" s="32"/>
    </row>
    <row r="1041" spans="1:20" x14ac:dyDescent="0.25">
      <c r="A1041" s="76"/>
      <c r="B1041" s="77"/>
      <c r="C1041" s="77"/>
      <c r="D1041" s="77"/>
      <c r="E1041" s="83"/>
      <c r="M1041" s="32"/>
      <c r="N1041" s="32"/>
      <c r="O1041" s="32"/>
      <c r="P1041" s="32"/>
      <c r="Q1041" s="32"/>
      <c r="R1041" s="32"/>
      <c r="S1041" s="32"/>
      <c r="T1041" s="32"/>
    </row>
    <row r="1042" spans="1:20" x14ac:dyDescent="0.25">
      <c r="A1042" s="76"/>
      <c r="B1042" s="77"/>
      <c r="C1042" s="77"/>
      <c r="D1042" s="77"/>
      <c r="E1042" s="83"/>
      <c r="M1042" s="32"/>
      <c r="N1042" s="32"/>
      <c r="O1042" s="32"/>
      <c r="P1042" s="32"/>
      <c r="Q1042" s="32"/>
      <c r="R1042" s="32"/>
      <c r="S1042" s="32"/>
      <c r="T1042" s="32"/>
    </row>
    <row r="1043" spans="1:20" x14ac:dyDescent="0.25">
      <c r="A1043" s="76"/>
      <c r="B1043" s="77"/>
      <c r="C1043" s="77"/>
      <c r="D1043" s="77"/>
      <c r="E1043" s="83"/>
      <c r="M1043" s="32"/>
      <c r="N1043" s="32"/>
      <c r="O1043" s="32"/>
      <c r="P1043" s="32"/>
      <c r="Q1043" s="32"/>
      <c r="R1043" s="32"/>
      <c r="S1043" s="32"/>
      <c r="T1043" s="32"/>
    </row>
    <row r="1044" spans="1:20" x14ac:dyDescent="0.25">
      <c r="A1044" s="76"/>
      <c r="B1044" s="77"/>
      <c r="C1044" s="77"/>
      <c r="D1044" s="77"/>
      <c r="E1044" s="83"/>
      <c r="M1044" s="32"/>
      <c r="N1044" s="32"/>
      <c r="O1044" s="32"/>
      <c r="P1044" s="32"/>
      <c r="Q1044" s="32"/>
      <c r="R1044" s="32"/>
      <c r="S1044" s="32"/>
      <c r="T1044" s="32"/>
    </row>
    <row r="1045" spans="1:20" x14ac:dyDescent="0.25">
      <c r="A1045" s="76"/>
      <c r="B1045" s="77"/>
      <c r="C1045" s="77"/>
      <c r="D1045" s="77"/>
      <c r="E1045" s="83"/>
      <c r="M1045" s="32"/>
      <c r="N1045" s="32"/>
      <c r="O1045" s="32"/>
      <c r="P1045" s="32"/>
      <c r="Q1045" s="32"/>
      <c r="R1045" s="32"/>
      <c r="S1045" s="32"/>
      <c r="T1045" s="32"/>
    </row>
    <row r="1046" spans="1:20" x14ac:dyDescent="0.25">
      <c r="A1046" s="76"/>
      <c r="B1046" s="77"/>
      <c r="C1046" s="77"/>
      <c r="D1046" s="77"/>
      <c r="E1046" s="83"/>
      <c r="M1046" s="32"/>
      <c r="N1046" s="32"/>
      <c r="O1046" s="32"/>
      <c r="P1046" s="32"/>
      <c r="Q1046" s="32"/>
      <c r="R1046" s="32"/>
      <c r="S1046" s="32"/>
      <c r="T1046" s="32"/>
    </row>
    <row r="1047" spans="1:20" x14ac:dyDescent="0.25">
      <c r="A1047" s="76"/>
      <c r="B1047" s="77"/>
      <c r="C1047" s="77"/>
      <c r="D1047" s="77"/>
      <c r="E1047" s="83"/>
      <c r="M1047" s="32"/>
      <c r="N1047" s="32"/>
      <c r="O1047" s="32"/>
      <c r="P1047" s="32"/>
      <c r="Q1047" s="32"/>
      <c r="R1047" s="32"/>
      <c r="S1047" s="32"/>
      <c r="T1047" s="32"/>
    </row>
    <row r="1048" spans="1:20" x14ac:dyDescent="0.25">
      <c r="A1048" s="76"/>
      <c r="B1048" s="77"/>
      <c r="C1048" s="77"/>
      <c r="D1048" s="77"/>
      <c r="E1048" s="83"/>
      <c r="M1048" s="32"/>
      <c r="N1048" s="32"/>
      <c r="O1048" s="32"/>
      <c r="P1048" s="32"/>
      <c r="Q1048" s="32"/>
      <c r="R1048" s="32"/>
      <c r="S1048" s="32"/>
      <c r="T1048" s="32"/>
    </row>
    <row r="1049" spans="1:20" x14ac:dyDescent="0.25">
      <c r="A1049" s="76"/>
      <c r="B1049" s="77"/>
      <c r="C1049" s="77"/>
      <c r="D1049" s="77"/>
      <c r="E1049" s="83"/>
      <c r="M1049" s="32"/>
      <c r="N1049" s="32"/>
      <c r="O1049" s="32"/>
      <c r="P1049" s="32"/>
      <c r="Q1049" s="32"/>
      <c r="R1049" s="32"/>
      <c r="S1049" s="32"/>
      <c r="T1049" s="32"/>
    </row>
    <row r="1050" spans="1:20" x14ac:dyDescent="0.25">
      <c r="A1050" s="76"/>
      <c r="B1050" s="77"/>
      <c r="C1050" s="77"/>
      <c r="D1050" s="77"/>
      <c r="E1050" s="83"/>
      <c r="M1050" s="32"/>
      <c r="N1050" s="32"/>
      <c r="O1050" s="32"/>
      <c r="P1050" s="32"/>
      <c r="Q1050" s="32"/>
      <c r="R1050" s="32"/>
      <c r="S1050" s="32"/>
      <c r="T1050" s="32"/>
    </row>
    <row r="1051" spans="1:20" x14ac:dyDescent="0.25">
      <c r="A1051" s="76"/>
      <c r="B1051" s="77"/>
      <c r="C1051" s="77"/>
      <c r="D1051" s="77"/>
      <c r="E1051" s="83"/>
      <c r="M1051" s="32"/>
      <c r="N1051" s="32"/>
      <c r="O1051" s="32"/>
      <c r="P1051" s="32"/>
      <c r="Q1051" s="32"/>
      <c r="R1051" s="32"/>
      <c r="S1051" s="32"/>
      <c r="T1051" s="32"/>
    </row>
    <row r="1052" spans="1:20" x14ac:dyDescent="0.25">
      <c r="A1052" s="76"/>
      <c r="B1052" s="77"/>
      <c r="C1052" s="77"/>
      <c r="D1052" s="77"/>
      <c r="E1052" s="83"/>
      <c r="M1052" s="32"/>
      <c r="N1052" s="32"/>
      <c r="O1052" s="32"/>
      <c r="P1052" s="32"/>
      <c r="Q1052" s="32"/>
      <c r="R1052" s="32"/>
      <c r="S1052" s="32"/>
      <c r="T1052" s="32"/>
    </row>
    <row r="1053" spans="1:20" x14ac:dyDescent="0.25">
      <c r="A1053" s="76"/>
      <c r="B1053" s="77"/>
      <c r="C1053" s="77"/>
      <c r="D1053" s="77"/>
      <c r="E1053" s="83"/>
      <c r="M1053" s="32"/>
      <c r="N1053" s="32"/>
      <c r="O1053" s="32"/>
      <c r="P1053" s="32"/>
      <c r="Q1053" s="32"/>
      <c r="R1053" s="32"/>
      <c r="S1053" s="32"/>
      <c r="T1053" s="32"/>
    </row>
    <row r="1054" spans="1:20" x14ac:dyDescent="0.25">
      <c r="A1054" s="76"/>
      <c r="B1054" s="77"/>
      <c r="C1054" s="77"/>
      <c r="D1054" s="77"/>
      <c r="E1054" s="83"/>
      <c r="M1054" s="32"/>
      <c r="N1054" s="32"/>
      <c r="O1054" s="32"/>
      <c r="P1054" s="32"/>
      <c r="Q1054" s="32"/>
      <c r="R1054" s="32"/>
      <c r="S1054" s="32"/>
      <c r="T1054" s="32"/>
    </row>
    <row r="1055" spans="1:20" x14ac:dyDescent="0.25">
      <c r="A1055" s="76"/>
      <c r="B1055" s="77"/>
      <c r="C1055" s="77"/>
      <c r="D1055" s="77"/>
      <c r="E1055" s="83"/>
      <c r="M1055" s="32"/>
      <c r="N1055" s="32"/>
      <c r="O1055" s="32"/>
      <c r="P1055" s="32"/>
      <c r="Q1055" s="32"/>
      <c r="R1055" s="32"/>
      <c r="S1055" s="32"/>
      <c r="T1055" s="32"/>
    </row>
    <row r="1056" spans="1:20" x14ac:dyDescent="0.25">
      <c r="A1056" s="76"/>
      <c r="B1056" s="77"/>
      <c r="C1056" s="77"/>
      <c r="D1056" s="77"/>
      <c r="E1056" s="83"/>
      <c r="M1056" s="32"/>
      <c r="N1056" s="32"/>
      <c r="O1056" s="32"/>
      <c r="P1056" s="32"/>
      <c r="Q1056" s="32"/>
      <c r="R1056" s="32"/>
      <c r="S1056" s="32"/>
      <c r="T1056" s="32"/>
    </row>
    <row r="1057" spans="1:20" x14ac:dyDescent="0.25">
      <c r="A1057" s="76"/>
      <c r="B1057" s="77"/>
      <c r="C1057" s="77"/>
      <c r="D1057" s="77"/>
      <c r="E1057" s="83"/>
      <c r="M1057" s="32"/>
      <c r="N1057" s="32"/>
      <c r="O1057" s="32"/>
      <c r="P1057" s="32"/>
      <c r="Q1057" s="32"/>
      <c r="R1057" s="32"/>
      <c r="S1057" s="32"/>
      <c r="T1057" s="32"/>
    </row>
    <row r="1058" spans="1:20" x14ac:dyDescent="0.25">
      <c r="A1058" s="76"/>
      <c r="B1058" s="77"/>
      <c r="C1058" s="77"/>
      <c r="D1058" s="77"/>
      <c r="E1058" s="83"/>
      <c r="M1058" s="32"/>
      <c r="N1058" s="32"/>
      <c r="O1058" s="32"/>
      <c r="P1058" s="32"/>
      <c r="Q1058" s="32"/>
      <c r="R1058" s="32"/>
      <c r="S1058" s="32"/>
      <c r="T1058" s="32"/>
    </row>
    <row r="1059" spans="1:20" x14ac:dyDescent="0.25">
      <c r="A1059" s="76"/>
      <c r="B1059" s="77"/>
      <c r="C1059" s="77"/>
      <c r="D1059" s="77"/>
      <c r="E1059" s="83"/>
      <c r="M1059" s="32"/>
      <c r="N1059" s="32"/>
      <c r="O1059" s="32"/>
      <c r="P1059" s="32"/>
      <c r="Q1059" s="32"/>
      <c r="R1059" s="32"/>
      <c r="S1059" s="32"/>
      <c r="T1059" s="32"/>
    </row>
    <row r="1060" spans="1:20" x14ac:dyDescent="0.25">
      <c r="A1060" s="76"/>
      <c r="B1060" s="77"/>
      <c r="C1060" s="77"/>
      <c r="D1060" s="77"/>
      <c r="E1060" s="83"/>
      <c r="M1060" s="32"/>
      <c r="N1060" s="32"/>
      <c r="O1060" s="32"/>
      <c r="P1060" s="32"/>
      <c r="Q1060" s="32"/>
      <c r="R1060" s="32"/>
      <c r="S1060" s="32"/>
      <c r="T1060" s="32"/>
    </row>
    <row r="1061" spans="1:20" x14ac:dyDescent="0.25">
      <c r="A1061" s="76"/>
      <c r="B1061" s="77"/>
      <c r="C1061" s="77"/>
      <c r="D1061" s="77"/>
      <c r="E1061" s="83"/>
      <c r="M1061" s="32"/>
      <c r="N1061" s="32"/>
      <c r="O1061" s="32"/>
      <c r="P1061" s="32"/>
      <c r="Q1061" s="32"/>
      <c r="R1061" s="32"/>
      <c r="S1061" s="32"/>
      <c r="T1061" s="32"/>
    </row>
    <row r="1062" spans="1:20" x14ac:dyDescent="0.25">
      <c r="A1062" s="76"/>
      <c r="B1062" s="77"/>
      <c r="C1062" s="77"/>
      <c r="D1062" s="77"/>
      <c r="E1062" s="83"/>
      <c r="M1062" s="32"/>
      <c r="N1062" s="32"/>
      <c r="O1062" s="32"/>
      <c r="P1062" s="32"/>
      <c r="Q1062" s="32"/>
      <c r="R1062" s="32"/>
      <c r="S1062" s="32"/>
      <c r="T1062" s="32"/>
    </row>
    <row r="1063" spans="1:20" x14ac:dyDescent="0.25">
      <c r="A1063" s="76"/>
      <c r="B1063" s="77"/>
      <c r="C1063" s="77"/>
      <c r="D1063" s="77"/>
      <c r="E1063" s="83"/>
      <c r="M1063" s="32"/>
      <c r="N1063" s="32"/>
      <c r="O1063" s="32"/>
      <c r="P1063" s="32"/>
      <c r="Q1063" s="32"/>
      <c r="R1063" s="32"/>
      <c r="S1063" s="32"/>
      <c r="T1063" s="32"/>
    </row>
    <row r="1064" spans="1:20" x14ac:dyDescent="0.25">
      <c r="A1064" s="76"/>
      <c r="B1064" s="77"/>
      <c r="C1064" s="77"/>
      <c r="D1064" s="77"/>
      <c r="E1064" s="83"/>
      <c r="M1064" s="32"/>
      <c r="N1064" s="32"/>
      <c r="O1064" s="32"/>
      <c r="P1064" s="32"/>
      <c r="Q1064" s="32"/>
      <c r="R1064" s="32"/>
      <c r="S1064" s="32"/>
      <c r="T1064" s="32"/>
    </row>
    <row r="1065" spans="1:20" x14ac:dyDescent="0.25">
      <c r="A1065" s="76"/>
      <c r="B1065" s="77"/>
      <c r="C1065" s="77"/>
      <c r="D1065" s="77"/>
      <c r="E1065" s="83"/>
      <c r="M1065" s="32"/>
      <c r="N1065" s="32"/>
      <c r="O1065" s="32"/>
      <c r="P1065" s="32"/>
      <c r="Q1065" s="32"/>
      <c r="R1065" s="32"/>
      <c r="S1065" s="32"/>
      <c r="T1065" s="32"/>
    </row>
    <row r="1066" spans="1:20" x14ac:dyDescent="0.25">
      <c r="A1066" s="76"/>
      <c r="B1066" s="77"/>
      <c r="C1066" s="77"/>
      <c r="D1066" s="77"/>
      <c r="E1066" s="83"/>
      <c r="M1066" s="32"/>
      <c r="N1066" s="32"/>
      <c r="O1066" s="32"/>
      <c r="P1066" s="32"/>
      <c r="Q1066" s="32"/>
      <c r="R1066" s="32"/>
      <c r="S1066" s="32"/>
      <c r="T1066" s="32"/>
    </row>
    <row r="1067" spans="1:20" x14ac:dyDescent="0.25">
      <c r="A1067" s="76"/>
      <c r="B1067" s="77"/>
      <c r="C1067" s="77"/>
      <c r="D1067" s="77"/>
      <c r="E1067" s="83"/>
      <c r="M1067" s="32"/>
      <c r="N1067" s="32"/>
      <c r="O1067" s="32"/>
      <c r="P1067" s="32"/>
      <c r="Q1067" s="32"/>
      <c r="R1067" s="32"/>
      <c r="S1067" s="32"/>
      <c r="T1067" s="32"/>
    </row>
    <row r="1068" spans="1:20" x14ac:dyDescent="0.25">
      <c r="A1068" s="76"/>
      <c r="B1068" s="77"/>
      <c r="C1068" s="77"/>
      <c r="D1068" s="77"/>
      <c r="E1068" s="83"/>
      <c r="M1068" s="32"/>
      <c r="N1068" s="32"/>
      <c r="O1068" s="32"/>
      <c r="P1068" s="32"/>
      <c r="Q1068" s="32"/>
      <c r="R1068" s="32"/>
      <c r="S1068" s="32"/>
      <c r="T1068" s="32"/>
    </row>
    <row r="1069" spans="1:20" x14ac:dyDescent="0.25">
      <c r="A1069" s="76"/>
      <c r="B1069" s="77"/>
      <c r="C1069" s="77"/>
      <c r="D1069" s="77"/>
      <c r="E1069" s="83"/>
      <c r="M1069" s="32"/>
      <c r="N1069" s="32"/>
      <c r="O1069" s="32"/>
      <c r="P1069" s="32"/>
      <c r="Q1069" s="32"/>
      <c r="R1069" s="32"/>
      <c r="S1069" s="32"/>
      <c r="T1069" s="32"/>
    </row>
    <row r="1070" spans="1:20" x14ac:dyDescent="0.25">
      <c r="A1070" s="76"/>
      <c r="B1070" s="77"/>
      <c r="C1070" s="77"/>
      <c r="D1070" s="77"/>
      <c r="E1070" s="83"/>
      <c r="M1070" s="32"/>
      <c r="N1070" s="32"/>
      <c r="O1070" s="32"/>
      <c r="P1070" s="32"/>
      <c r="Q1070" s="32"/>
      <c r="R1070" s="32"/>
      <c r="S1070" s="32"/>
      <c r="T1070" s="32"/>
    </row>
    <row r="1071" spans="1:20" x14ac:dyDescent="0.25">
      <c r="A1071" s="76"/>
      <c r="B1071" s="77"/>
      <c r="C1071" s="77"/>
      <c r="D1071" s="77"/>
      <c r="E1071" s="83"/>
      <c r="M1071" s="32"/>
      <c r="N1071" s="32"/>
      <c r="O1071" s="32"/>
      <c r="P1071" s="32"/>
      <c r="Q1071" s="32"/>
      <c r="R1071" s="32"/>
      <c r="S1071" s="32"/>
      <c r="T1071" s="32"/>
    </row>
    <row r="1072" spans="1:20" x14ac:dyDescent="0.25">
      <c r="A1072" s="76"/>
      <c r="B1072" s="77"/>
      <c r="C1072" s="77"/>
      <c r="D1072" s="77"/>
      <c r="E1072" s="83"/>
      <c r="M1072" s="32"/>
      <c r="N1072" s="32"/>
      <c r="O1072" s="32"/>
      <c r="P1072" s="32"/>
      <c r="Q1072" s="32"/>
      <c r="R1072" s="32"/>
      <c r="S1072" s="32"/>
      <c r="T1072" s="32"/>
    </row>
    <row r="1073" spans="1:20" x14ac:dyDescent="0.25">
      <c r="A1073" s="76"/>
      <c r="B1073" s="77"/>
      <c r="C1073" s="77"/>
      <c r="D1073" s="77"/>
      <c r="E1073" s="83"/>
      <c r="M1073" s="32"/>
      <c r="N1073" s="32"/>
      <c r="O1073" s="32"/>
      <c r="P1073" s="32"/>
      <c r="Q1073" s="32"/>
      <c r="R1073" s="32"/>
      <c r="S1073" s="32"/>
      <c r="T1073" s="32"/>
    </row>
    <row r="1074" spans="1:20" x14ac:dyDescent="0.25">
      <c r="A1074" s="76"/>
      <c r="B1074" s="77"/>
      <c r="C1074" s="77"/>
      <c r="D1074" s="77"/>
      <c r="E1074" s="83"/>
      <c r="M1074" s="32"/>
      <c r="N1074" s="32"/>
      <c r="O1074" s="32"/>
      <c r="P1074" s="32"/>
      <c r="Q1074" s="32"/>
      <c r="R1074" s="32"/>
      <c r="S1074" s="32"/>
      <c r="T1074" s="32"/>
    </row>
    <row r="1075" spans="1:20" x14ac:dyDescent="0.25">
      <c r="A1075" s="76"/>
      <c r="B1075" s="77"/>
      <c r="C1075" s="77"/>
      <c r="D1075" s="77"/>
      <c r="E1075" s="83"/>
      <c r="M1075" s="32"/>
      <c r="N1075" s="32"/>
      <c r="O1075" s="32"/>
      <c r="P1075" s="32"/>
      <c r="Q1075" s="32"/>
      <c r="R1075" s="32"/>
      <c r="S1075" s="32"/>
      <c r="T1075" s="32"/>
    </row>
    <row r="1076" spans="1:20" x14ac:dyDescent="0.25">
      <c r="A1076" s="76"/>
      <c r="B1076" s="77"/>
      <c r="C1076" s="77"/>
      <c r="D1076" s="77"/>
      <c r="E1076" s="83"/>
      <c r="M1076" s="32"/>
      <c r="N1076" s="32"/>
      <c r="O1076" s="32"/>
      <c r="P1076" s="32"/>
      <c r="Q1076" s="32"/>
      <c r="R1076" s="32"/>
      <c r="S1076" s="32"/>
      <c r="T1076" s="32"/>
    </row>
    <row r="1077" spans="1:20" x14ac:dyDescent="0.25">
      <c r="A1077" s="76"/>
      <c r="B1077" s="77"/>
      <c r="C1077" s="77"/>
      <c r="D1077" s="77"/>
      <c r="E1077" s="83"/>
      <c r="M1077" s="32"/>
      <c r="N1077" s="32"/>
      <c r="O1077" s="32"/>
      <c r="P1077" s="32"/>
      <c r="Q1077" s="32"/>
      <c r="R1077" s="32"/>
      <c r="S1077" s="32"/>
      <c r="T1077" s="32"/>
    </row>
    <row r="1078" spans="1:20" x14ac:dyDescent="0.25">
      <c r="A1078" s="76"/>
      <c r="B1078" s="77"/>
      <c r="C1078" s="77"/>
      <c r="D1078" s="77"/>
      <c r="E1078" s="83"/>
      <c r="M1078" s="32"/>
      <c r="N1078" s="32"/>
      <c r="O1078" s="32"/>
      <c r="P1078" s="32"/>
      <c r="Q1078" s="32"/>
      <c r="R1078" s="32"/>
      <c r="S1078" s="32"/>
      <c r="T1078" s="32"/>
    </row>
    <row r="1079" spans="1:20" x14ac:dyDescent="0.25">
      <c r="A1079" s="76"/>
      <c r="B1079" s="77"/>
      <c r="C1079" s="77"/>
      <c r="D1079" s="77"/>
      <c r="E1079" s="83"/>
      <c r="M1079" s="32"/>
      <c r="N1079" s="32"/>
      <c r="O1079" s="32"/>
      <c r="P1079" s="32"/>
      <c r="Q1079" s="32"/>
      <c r="R1079" s="32"/>
      <c r="S1079" s="32"/>
      <c r="T1079" s="32"/>
    </row>
    <row r="1080" spans="1:20" x14ac:dyDescent="0.25">
      <c r="A1080" s="76"/>
      <c r="B1080" s="77"/>
      <c r="C1080" s="77"/>
      <c r="D1080" s="77"/>
      <c r="E1080" s="83"/>
      <c r="M1080" s="32"/>
      <c r="N1080" s="32"/>
      <c r="O1080" s="32"/>
      <c r="P1080" s="32"/>
      <c r="Q1080" s="32"/>
      <c r="R1080" s="32"/>
      <c r="S1080" s="32"/>
      <c r="T1080" s="32"/>
    </row>
    <row r="1081" spans="1:20" x14ac:dyDescent="0.25">
      <c r="A1081" s="76"/>
      <c r="B1081" s="77"/>
      <c r="C1081" s="77"/>
      <c r="D1081" s="77"/>
      <c r="E1081" s="83"/>
      <c r="M1081" s="32"/>
      <c r="N1081" s="32"/>
      <c r="O1081" s="32"/>
      <c r="P1081" s="32"/>
      <c r="Q1081" s="32"/>
      <c r="R1081" s="32"/>
      <c r="S1081" s="32"/>
      <c r="T1081" s="32"/>
    </row>
    <row r="1082" spans="1:20" x14ac:dyDescent="0.25">
      <c r="A1082" s="76"/>
      <c r="B1082" s="77"/>
      <c r="C1082" s="77"/>
      <c r="D1082" s="77"/>
      <c r="E1082" s="83"/>
      <c r="M1082" s="32"/>
      <c r="N1082" s="32"/>
      <c r="O1082" s="32"/>
      <c r="P1082" s="32"/>
      <c r="Q1082" s="32"/>
      <c r="R1082" s="32"/>
      <c r="S1082" s="32"/>
      <c r="T1082" s="32"/>
    </row>
    <row r="1083" spans="1:20" x14ac:dyDescent="0.25">
      <c r="A1083" s="76"/>
      <c r="B1083" s="77"/>
      <c r="C1083" s="77"/>
      <c r="D1083" s="77"/>
      <c r="E1083" s="83"/>
      <c r="M1083" s="32"/>
      <c r="N1083" s="32"/>
      <c r="O1083" s="32"/>
      <c r="P1083" s="32"/>
      <c r="Q1083" s="32"/>
      <c r="R1083" s="32"/>
      <c r="S1083" s="32"/>
      <c r="T1083" s="32"/>
    </row>
    <row r="1084" spans="1:20" x14ac:dyDescent="0.25">
      <c r="A1084" s="76"/>
      <c r="B1084" s="77"/>
      <c r="C1084" s="77"/>
      <c r="D1084" s="77"/>
      <c r="E1084" s="83"/>
      <c r="M1084" s="32"/>
      <c r="N1084" s="32"/>
      <c r="O1084" s="32"/>
      <c r="P1084" s="32"/>
      <c r="Q1084" s="32"/>
      <c r="R1084" s="32"/>
      <c r="S1084" s="32"/>
      <c r="T1084" s="32"/>
    </row>
    <row r="1085" spans="1:20" x14ac:dyDescent="0.25">
      <c r="A1085" s="76"/>
      <c r="B1085" s="77"/>
      <c r="C1085" s="77"/>
      <c r="D1085" s="77"/>
      <c r="E1085" s="83"/>
      <c r="M1085" s="32"/>
      <c r="N1085" s="32"/>
      <c r="O1085" s="32"/>
      <c r="P1085" s="32"/>
      <c r="Q1085" s="32"/>
      <c r="R1085" s="32"/>
      <c r="S1085" s="32"/>
      <c r="T1085" s="32"/>
    </row>
    <row r="1086" spans="1:20" x14ac:dyDescent="0.25">
      <c r="A1086" s="76"/>
      <c r="B1086" s="77"/>
      <c r="C1086" s="77"/>
      <c r="D1086" s="77"/>
      <c r="E1086" s="83"/>
      <c r="M1086" s="32"/>
      <c r="N1086" s="32"/>
      <c r="O1086" s="32"/>
      <c r="P1086" s="32"/>
      <c r="Q1086" s="32"/>
      <c r="R1086" s="32"/>
      <c r="S1086" s="32"/>
      <c r="T1086" s="32"/>
    </row>
    <row r="1087" spans="1:20" x14ac:dyDescent="0.25">
      <c r="A1087" s="76"/>
      <c r="B1087" s="77"/>
      <c r="C1087" s="77"/>
      <c r="D1087" s="77"/>
      <c r="E1087" s="83"/>
      <c r="M1087" s="32"/>
      <c r="N1087" s="32"/>
      <c r="O1087" s="32"/>
      <c r="P1087" s="32"/>
      <c r="Q1087" s="32"/>
      <c r="R1087" s="32"/>
      <c r="S1087" s="32"/>
      <c r="T1087" s="32"/>
    </row>
    <row r="1088" spans="1:20" x14ac:dyDescent="0.25">
      <c r="A1088" s="76"/>
      <c r="B1088" s="77"/>
      <c r="C1088" s="77"/>
      <c r="D1088" s="77"/>
      <c r="E1088" s="83"/>
      <c r="M1088" s="32"/>
      <c r="N1088" s="32"/>
      <c r="O1088" s="32"/>
      <c r="P1088" s="32"/>
      <c r="Q1088" s="32"/>
      <c r="R1088" s="32"/>
      <c r="S1088" s="32"/>
      <c r="T1088" s="32"/>
    </row>
    <row r="1089" spans="1:20" x14ac:dyDescent="0.25">
      <c r="A1089" s="76"/>
      <c r="B1089" s="77"/>
      <c r="C1089" s="77"/>
      <c r="D1089" s="77"/>
      <c r="E1089" s="83"/>
      <c r="M1089" s="32"/>
      <c r="N1089" s="32"/>
      <c r="O1089" s="32"/>
      <c r="P1089" s="32"/>
      <c r="Q1089" s="32"/>
      <c r="R1089" s="32"/>
      <c r="S1089" s="32"/>
      <c r="T1089" s="32"/>
    </row>
    <row r="1090" spans="1:20" x14ac:dyDescent="0.25">
      <c r="A1090" s="76"/>
      <c r="B1090" s="77"/>
      <c r="C1090" s="77"/>
      <c r="D1090" s="77"/>
      <c r="E1090" s="83"/>
      <c r="M1090" s="32"/>
      <c r="N1090" s="32"/>
      <c r="O1090" s="32"/>
      <c r="P1090" s="32"/>
      <c r="Q1090" s="32"/>
      <c r="R1090" s="32"/>
      <c r="S1090" s="32"/>
      <c r="T1090" s="32"/>
    </row>
    <row r="1091" spans="1:20" x14ac:dyDescent="0.25">
      <c r="A1091" s="76"/>
      <c r="B1091" s="77"/>
      <c r="C1091" s="77"/>
      <c r="D1091" s="77"/>
      <c r="E1091" s="83"/>
      <c r="M1091" s="32"/>
      <c r="N1091" s="32"/>
      <c r="O1091" s="32"/>
      <c r="P1091" s="32"/>
      <c r="Q1091" s="32"/>
      <c r="R1091" s="32"/>
      <c r="S1091" s="32"/>
      <c r="T1091" s="32"/>
    </row>
    <row r="1092" spans="1:20" x14ac:dyDescent="0.25">
      <c r="A1092" s="76"/>
      <c r="B1092" s="77"/>
      <c r="C1092" s="77"/>
      <c r="D1092" s="77"/>
      <c r="E1092" s="83"/>
      <c r="M1092" s="32"/>
      <c r="N1092" s="32"/>
      <c r="O1092" s="32"/>
      <c r="P1092" s="32"/>
      <c r="Q1092" s="32"/>
      <c r="R1092" s="32"/>
      <c r="S1092" s="32"/>
      <c r="T1092" s="32"/>
    </row>
    <row r="1093" spans="1:20" x14ac:dyDescent="0.25">
      <c r="A1093" s="76"/>
      <c r="B1093" s="77"/>
      <c r="C1093" s="77"/>
      <c r="D1093" s="77"/>
      <c r="E1093" s="83"/>
      <c r="M1093" s="32"/>
      <c r="N1093" s="32"/>
      <c r="O1093" s="32"/>
      <c r="P1093" s="32"/>
      <c r="Q1093" s="32"/>
      <c r="R1093" s="32"/>
      <c r="S1093" s="32"/>
      <c r="T1093" s="32"/>
    </row>
    <row r="1094" spans="1:20" x14ac:dyDescent="0.25">
      <c r="A1094" s="76"/>
      <c r="B1094" s="77"/>
      <c r="C1094" s="77"/>
      <c r="D1094" s="77"/>
      <c r="E1094" s="83"/>
      <c r="M1094" s="32"/>
      <c r="N1094" s="32"/>
      <c r="O1094" s="32"/>
      <c r="P1094" s="32"/>
      <c r="Q1094" s="32"/>
      <c r="R1094" s="32"/>
      <c r="S1094" s="32"/>
      <c r="T1094" s="32"/>
    </row>
    <row r="1095" spans="1:20" x14ac:dyDescent="0.25">
      <c r="A1095" s="76"/>
      <c r="B1095" s="77"/>
      <c r="C1095" s="77"/>
      <c r="D1095" s="77"/>
      <c r="E1095" s="83"/>
      <c r="M1095" s="32"/>
      <c r="N1095" s="32"/>
      <c r="O1095" s="32"/>
      <c r="P1095" s="32"/>
      <c r="Q1095" s="32"/>
      <c r="R1095" s="32"/>
      <c r="S1095" s="32"/>
      <c r="T1095" s="32"/>
    </row>
    <row r="1096" spans="1:20" x14ac:dyDescent="0.25">
      <c r="A1096" s="76"/>
      <c r="B1096" s="77"/>
      <c r="C1096" s="77"/>
      <c r="D1096" s="77"/>
      <c r="E1096" s="83"/>
      <c r="M1096" s="32"/>
      <c r="N1096" s="32"/>
      <c r="O1096" s="32"/>
      <c r="P1096" s="32"/>
      <c r="Q1096" s="32"/>
      <c r="R1096" s="32"/>
      <c r="S1096" s="32"/>
      <c r="T1096" s="32"/>
    </row>
    <row r="1097" spans="1:20" x14ac:dyDescent="0.25">
      <c r="A1097" s="76"/>
      <c r="B1097" s="77"/>
      <c r="C1097" s="77"/>
      <c r="D1097" s="77"/>
      <c r="E1097" s="83"/>
      <c r="M1097" s="32"/>
      <c r="N1097" s="32"/>
      <c r="O1097" s="32"/>
      <c r="P1097" s="32"/>
      <c r="Q1097" s="32"/>
      <c r="R1097" s="32"/>
      <c r="S1097" s="32"/>
      <c r="T1097" s="32"/>
    </row>
    <row r="1098" spans="1:20" x14ac:dyDescent="0.25">
      <c r="A1098" s="76"/>
      <c r="B1098" s="77"/>
      <c r="C1098" s="77"/>
      <c r="D1098" s="77"/>
      <c r="E1098" s="83"/>
      <c r="M1098" s="32"/>
      <c r="N1098" s="32"/>
      <c r="O1098" s="32"/>
      <c r="P1098" s="32"/>
      <c r="Q1098" s="32"/>
      <c r="R1098" s="32"/>
      <c r="S1098" s="32"/>
      <c r="T1098" s="32"/>
    </row>
    <row r="1099" spans="1:20" x14ac:dyDescent="0.25">
      <c r="A1099" s="76"/>
      <c r="B1099" s="77"/>
      <c r="C1099" s="77"/>
      <c r="D1099" s="77"/>
      <c r="E1099" s="83"/>
      <c r="M1099" s="32"/>
      <c r="N1099" s="32"/>
      <c r="O1099" s="32"/>
      <c r="P1099" s="32"/>
      <c r="Q1099" s="32"/>
      <c r="R1099" s="32"/>
      <c r="S1099" s="32"/>
      <c r="T1099" s="32"/>
    </row>
    <row r="1100" spans="1:20" x14ac:dyDescent="0.25">
      <c r="A1100" s="76"/>
      <c r="B1100" s="77"/>
      <c r="C1100" s="77"/>
      <c r="D1100" s="77"/>
      <c r="E1100" s="83"/>
      <c r="M1100" s="32"/>
      <c r="N1100" s="32"/>
      <c r="O1100" s="32"/>
      <c r="P1100" s="32"/>
      <c r="Q1100" s="32"/>
      <c r="R1100" s="32"/>
      <c r="S1100" s="32"/>
      <c r="T1100" s="32"/>
    </row>
    <row r="1101" spans="1:20" x14ac:dyDescent="0.25">
      <c r="A1101" s="76"/>
      <c r="B1101" s="77"/>
      <c r="C1101" s="77"/>
      <c r="D1101" s="77"/>
      <c r="E1101" s="83"/>
      <c r="M1101" s="32"/>
      <c r="N1101" s="32"/>
      <c r="O1101" s="32"/>
      <c r="P1101" s="32"/>
      <c r="Q1101" s="32"/>
      <c r="R1101" s="32"/>
      <c r="S1101" s="32"/>
      <c r="T1101" s="32"/>
    </row>
    <row r="1102" spans="1:20" x14ac:dyDescent="0.25">
      <c r="A1102" s="76"/>
      <c r="B1102" s="77"/>
      <c r="C1102" s="77"/>
      <c r="D1102" s="77"/>
      <c r="E1102" s="83"/>
      <c r="M1102" s="32"/>
      <c r="N1102" s="32"/>
      <c r="O1102" s="32"/>
      <c r="P1102" s="32"/>
      <c r="Q1102" s="32"/>
      <c r="R1102" s="32"/>
      <c r="S1102" s="32"/>
      <c r="T1102" s="32"/>
    </row>
    <row r="1103" spans="1:20" x14ac:dyDescent="0.25">
      <c r="A1103" s="76"/>
      <c r="B1103" s="77"/>
      <c r="C1103" s="77"/>
      <c r="D1103" s="77"/>
      <c r="E1103" s="83"/>
      <c r="M1103" s="32"/>
      <c r="N1103" s="32"/>
      <c r="O1103" s="32"/>
      <c r="P1103" s="32"/>
      <c r="Q1103" s="32"/>
      <c r="R1103" s="32"/>
      <c r="S1103" s="32"/>
      <c r="T1103" s="32"/>
    </row>
    <row r="1104" spans="1:20" x14ac:dyDescent="0.25">
      <c r="A1104" s="76"/>
      <c r="B1104" s="77"/>
      <c r="C1104" s="77"/>
      <c r="D1104" s="77"/>
      <c r="E1104" s="83"/>
      <c r="M1104" s="32"/>
      <c r="N1104" s="32"/>
      <c r="O1104" s="32"/>
      <c r="P1104" s="32"/>
      <c r="Q1104" s="32"/>
      <c r="R1104" s="32"/>
      <c r="S1104" s="32"/>
      <c r="T1104" s="32"/>
    </row>
    <row r="1105" spans="1:20" x14ac:dyDescent="0.25">
      <c r="A1105" s="76"/>
      <c r="B1105" s="77"/>
      <c r="C1105" s="77"/>
      <c r="D1105" s="77"/>
      <c r="E1105" s="83"/>
      <c r="M1105" s="32"/>
      <c r="N1105" s="32"/>
      <c r="O1105" s="32"/>
      <c r="P1105" s="32"/>
      <c r="Q1105" s="32"/>
      <c r="R1105" s="32"/>
      <c r="S1105" s="32"/>
      <c r="T1105" s="32"/>
    </row>
    <row r="1106" spans="1:20" x14ac:dyDescent="0.25">
      <c r="A1106" s="76"/>
      <c r="B1106" s="77"/>
      <c r="C1106" s="77"/>
      <c r="D1106" s="77"/>
      <c r="E1106" s="83"/>
      <c r="M1106" s="32"/>
      <c r="N1106" s="32"/>
      <c r="O1106" s="32"/>
      <c r="P1106" s="32"/>
      <c r="Q1106" s="32"/>
      <c r="R1106" s="32"/>
      <c r="S1106" s="32"/>
      <c r="T1106" s="32"/>
    </row>
    <row r="1107" spans="1:20" x14ac:dyDescent="0.25">
      <c r="A1107" s="76"/>
      <c r="B1107" s="77"/>
      <c r="C1107" s="77"/>
      <c r="D1107" s="77"/>
      <c r="E1107" s="83"/>
      <c r="M1107" s="32"/>
      <c r="N1107" s="32"/>
      <c r="O1107" s="32"/>
      <c r="P1107" s="32"/>
      <c r="Q1107" s="32"/>
      <c r="R1107" s="32"/>
      <c r="S1107" s="32"/>
      <c r="T1107" s="32"/>
    </row>
    <row r="1108" spans="1:20" x14ac:dyDescent="0.25">
      <c r="A1108" s="76"/>
      <c r="B1108" s="77"/>
      <c r="C1108" s="77"/>
      <c r="D1108" s="77"/>
      <c r="E1108" s="83"/>
      <c r="M1108" s="32"/>
      <c r="N1108" s="32"/>
      <c r="O1108" s="32"/>
      <c r="P1108" s="32"/>
      <c r="Q1108" s="32"/>
      <c r="R1108" s="32"/>
      <c r="S1108" s="32"/>
      <c r="T1108" s="32"/>
    </row>
    <row r="1109" spans="1:20" x14ac:dyDescent="0.25">
      <c r="A1109" s="76"/>
      <c r="B1109" s="77"/>
      <c r="C1109" s="77"/>
      <c r="D1109" s="77"/>
      <c r="E1109" s="83"/>
      <c r="M1109" s="32"/>
      <c r="N1109" s="32"/>
      <c r="O1109" s="32"/>
      <c r="P1109" s="32"/>
      <c r="Q1109" s="32"/>
      <c r="R1109" s="32"/>
      <c r="S1109" s="32"/>
      <c r="T1109" s="32"/>
    </row>
    <row r="1110" spans="1:20" x14ac:dyDescent="0.25">
      <c r="A1110" s="76"/>
      <c r="B1110" s="77"/>
      <c r="C1110" s="77"/>
      <c r="D1110" s="77"/>
      <c r="E1110" s="83"/>
      <c r="M1110" s="32"/>
      <c r="N1110" s="32"/>
      <c r="O1110" s="32"/>
      <c r="P1110" s="32"/>
      <c r="Q1110" s="32"/>
      <c r="R1110" s="32"/>
      <c r="S1110" s="32"/>
      <c r="T1110" s="32"/>
    </row>
    <row r="1111" spans="1:20" x14ac:dyDescent="0.25">
      <c r="A1111" s="76"/>
      <c r="B1111" s="77"/>
      <c r="C1111" s="77"/>
      <c r="D1111" s="77"/>
      <c r="E1111" s="83"/>
      <c r="M1111" s="32"/>
      <c r="N1111" s="32"/>
      <c r="O1111" s="32"/>
      <c r="P1111" s="32"/>
      <c r="Q1111" s="32"/>
      <c r="R1111" s="32"/>
      <c r="S1111" s="32"/>
      <c r="T1111" s="32"/>
    </row>
    <row r="1112" spans="1:20" x14ac:dyDescent="0.25">
      <c r="A1112" s="76"/>
      <c r="B1112" s="77"/>
      <c r="C1112" s="77"/>
      <c r="D1112" s="77"/>
      <c r="E1112" s="83"/>
      <c r="M1112" s="32"/>
      <c r="N1112" s="32"/>
      <c r="O1112" s="32"/>
      <c r="P1112" s="32"/>
      <c r="Q1112" s="32"/>
      <c r="R1112" s="32"/>
      <c r="S1112" s="32"/>
      <c r="T1112" s="32"/>
    </row>
    <row r="1113" spans="1:20" x14ac:dyDescent="0.25">
      <c r="A1113" s="76"/>
      <c r="B1113" s="77"/>
      <c r="C1113" s="77"/>
      <c r="D1113" s="77"/>
      <c r="E1113" s="83"/>
      <c r="M1113" s="32"/>
      <c r="N1113" s="32"/>
      <c r="O1113" s="32"/>
      <c r="P1113" s="32"/>
      <c r="Q1113" s="32"/>
      <c r="R1113" s="32"/>
      <c r="S1113" s="32"/>
      <c r="T1113" s="32"/>
    </row>
    <row r="1114" spans="1:20" x14ac:dyDescent="0.25">
      <c r="A1114" s="76"/>
      <c r="B1114" s="77"/>
      <c r="C1114" s="77"/>
      <c r="D1114" s="77"/>
      <c r="E1114" s="83"/>
      <c r="M1114" s="32"/>
      <c r="N1114" s="32"/>
      <c r="O1114" s="32"/>
      <c r="P1114" s="32"/>
      <c r="Q1114" s="32"/>
      <c r="R1114" s="32"/>
      <c r="S1114" s="32"/>
      <c r="T1114" s="32"/>
    </row>
    <row r="1115" spans="1:20" x14ac:dyDescent="0.25">
      <c r="A1115" s="76"/>
      <c r="B1115" s="77"/>
      <c r="C1115" s="77"/>
      <c r="D1115" s="77"/>
      <c r="E1115" s="83"/>
      <c r="M1115" s="32"/>
      <c r="N1115" s="32"/>
      <c r="O1115" s="32"/>
      <c r="P1115" s="32"/>
      <c r="Q1115" s="32"/>
      <c r="R1115" s="32"/>
      <c r="S1115" s="32"/>
      <c r="T1115" s="32"/>
    </row>
    <row r="1116" spans="1:20" x14ac:dyDescent="0.25">
      <c r="A1116" s="76"/>
      <c r="B1116" s="77"/>
      <c r="C1116" s="77"/>
      <c r="D1116" s="77"/>
      <c r="E1116" s="83"/>
      <c r="M1116" s="32"/>
      <c r="N1116" s="32"/>
      <c r="O1116" s="32"/>
      <c r="P1116" s="32"/>
      <c r="Q1116" s="32"/>
      <c r="R1116" s="32"/>
      <c r="S1116" s="32"/>
      <c r="T1116" s="32"/>
    </row>
    <row r="1117" spans="1:20" x14ac:dyDescent="0.25">
      <c r="A1117" s="76"/>
      <c r="B1117" s="77"/>
      <c r="C1117" s="77"/>
      <c r="D1117" s="77"/>
      <c r="E1117" s="83"/>
      <c r="M1117" s="32"/>
      <c r="N1117" s="32"/>
      <c r="O1117" s="32"/>
      <c r="P1117" s="32"/>
      <c r="Q1117" s="32"/>
      <c r="R1117" s="32"/>
      <c r="S1117" s="32"/>
      <c r="T1117" s="32"/>
    </row>
    <row r="1118" spans="1:20" x14ac:dyDescent="0.25">
      <c r="A1118" s="76"/>
      <c r="B1118" s="77"/>
      <c r="C1118" s="77"/>
      <c r="D1118" s="77"/>
      <c r="E1118" s="83"/>
      <c r="M1118" s="32"/>
      <c r="N1118" s="32"/>
      <c r="O1118" s="32"/>
      <c r="P1118" s="32"/>
      <c r="Q1118" s="32"/>
      <c r="R1118" s="32"/>
      <c r="S1118" s="32"/>
      <c r="T1118" s="32"/>
    </row>
    <row r="1119" spans="1:20" x14ac:dyDescent="0.25">
      <c r="A1119" s="76"/>
      <c r="B1119" s="77"/>
      <c r="C1119" s="77"/>
      <c r="D1119" s="77"/>
      <c r="E1119" s="83"/>
      <c r="M1119" s="32"/>
      <c r="N1119" s="32"/>
      <c r="O1119" s="32"/>
      <c r="P1119" s="32"/>
      <c r="Q1119" s="32"/>
      <c r="R1119" s="32"/>
      <c r="S1119" s="32"/>
      <c r="T1119" s="32"/>
    </row>
    <row r="1120" spans="1:20" x14ac:dyDescent="0.25">
      <c r="A1120" s="76"/>
      <c r="B1120" s="77"/>
      <c r="C1120" s="77"/>
      <c r="D1120" s="77"/>
      <c r="E1120" s="83"/>
      <c r="M1120" s="32"/>
      <c r="N1120" s="32"/>
      <c r="O1120" s="32"/>
      <c r="P1120" s="32"/>
      <c r="Q1120" s="32"/>
      <c r="R1120" s="32"/>
      <c r="S1120" s="32"/>
      <c r="T1120" s="32"/>
    </row>
    <row r="1121" spans="1:20" x14ac:dyDescent="0.25">
      <c r="A1121" s="76"/>
      <c r="B1121" s="77"/>
      <c r="C1121" s="77"/>
      <c r="D1121" s="77"/>
      <c r="E1121" s="83"/>
      <c r="M1121" s="32"/>
      <c r="N1121" s="32"/>
      <c r="O1121" s="32"/>
      <c r="P1121" s="32"/>
      <c r="Q1121" s="32"/>
      <c r="R1121" s="32"/>
      <c r="S1121" s="32"/>
      <c r="T1121" s="32"/>
    </row>
    <row r="1122" spans="1:20" x14ac:dyDescent="0.25">
      <c r="A1122" s="76"/>
      <c r="B1122" s="77"/>
      <c r="C1122" s="77"/>
      <c r="D1122" s="77"/>
      <c r="E1122" s="83"/>
      <c r="M1122" s="32"/>
      <c r="N1122" s="32"/>
      <c r="O1122" s="32"/>
      <c r="P1122" s="32"/>
      <c r="Q1122" s="32"/>
      <c r="R1122" s="32"/>
      <c r="S1122" s="32"/>
      <c r="T1122" s="32"/>
    </row>
    <row r="1123" spans="1:20" x14ac:dyDescent="0.25">
      <c r="A1123" s="76"/>
      <c r="B1123" s="77"/>
      <c r="C1123" s="77"/>
      <c r="D1123" s="77"/>
      <c r="E1123" s="83"/>
      <c r="M1123" s="32"/>
      <c r="N1123" s="32"/>
      <c r="O1123" s="32"/>
      <c r="P1123" s="32"/>
      <c r="Q1123" s="32"/>
      <c r="R1123" s="32"/>
      <c r="S1123" s="32"/>
      <c r="T1123" s="32"/>
    </row>
    <row r="1124" spans="1:20" x14ac:dyDescent="0.25">
      <c r="A1124" s="76"/>
      <c r="B1124" s="77"/>
      <c r="C1124" s="77"/>
      <c r="D1124" s="77"/>
      <c r="E1124" s="83"/>
      <c r="M1124" s="32"/>
      <c r="N1124" s="32"/>
      <c r="O1124" s="32"/>
      <c r="P1124" s="32"/>
      <c r="Q1124" s="32"/>
      <c r="R1124" s="32"/>
      <c r="S1124" s="32"/>
      <c r="T1124" s="32"/>
    </row>
    <row r="1125" spans="1:20" x14ac:dyDescent="0.25">
      <c r="A1125" s="76"/>
      <c r="B1125" s="77"/>
      <c r="C1125" s="77"/>
      <c r="D1125" s="77"/>
      <c r="E1125" s="83"/>
      <c r="M1125" s="32"/>
      <c r="N1125" s="32"/>
      <c r="O1125" s="32"/>
      <c r="P1125" s="32"/>
      <c r="Q1125" s="32"/>
      <c r="R1125" s="32"/>
      <c r="S1125" s="32"/>
      <c r="T1125" s="32"/>
    </row>
    <row r="1126" spans="1:20" x14ac:dyDescent="0.25">
      <c r="A1126" s="76"/>
      <c r="B1126" s="77"/>
      <c r="C1126" s="77"/>
      <c r="D1126" s="77"/>
      <c r="E1126" s="83"/>
      <c r="M1126" s="32"/>
      <c r="N1126" s="32"/>
      <c r="O1126" s="32"/>
      <c r="P1126" s="32"/>
      <c r="Q1126" s="32"/>
      <c r="R1126" s="32"/>
      <c r="S1126" s="32"/>
      <c r="T1126" s="32"/>
    </row>
    <row r="1127" spans="1:20" x14ac:dyDescent="0.25">
      <c r="A1127" s="76"/>
      <c r="B1127" s="77"/>
      <c r="C1127" s="77"/>
      <c r="D1127" s="77"/>
      <c r="E1127" s="83"/>
      <c r="M1127" s="32"/>
      <c r="N1127" s="32"/>
      <c r="O1127" s="32"/>
      <c r="P1127" s="32"/>
      <c r="Q1127" s="32"/>
      <c r="R1127" s="32"/>
      <c r="S1127" s="32"/>
      <c r="T1127" s="32"/>
    </row>
    <row r="1128" spans="1:20" x14ac:dyDescent="0.25">
      <c r="A1128" s="76"/>
      <c r="B1128" s="77"/>
      <c r="C1128" s="77"/>
      <c r="D1128" s="77"/>
      <c r="E1128" s="83"/>
      <c r="M1128" s="32"/>
      <c r="N1128" s="32"/>
      <c r="O1128" s="32"/>
      <c r="P1128" s="32"/>
      <c r="Q1128" s="32"/>
      <c r="R1128" s="32"/>
      <c r="S1128" s="32"/>
      <c r="T1128" s="32"/>
    </row>
    <row r="1129" spans="1:20" x14ac:dyDescent="0.25">
      <c r="A1129" s="76"/>
      <c r="B1129" s="77"/>
      <c r="C1129" s="77"/>
      <c r="D1129" s="77"/>
      <c r="E1129" s="83"/>
      <c r="M1129" s="32"/>
      <c r="N1129" s="32"/>
      <c r="O1129" s="32"/>
      <c r="P1129" s="32"/>
      <c r="Q1129" s="32"/>
      <c r="R1129" s="32"/>
      <c r="S1129" s="32"/>
      <c r="T1129" s="32"/>
    </row>
    <row r="1130" spans="1:20" x14ac:dyDescent="0.25">
      <c r="A1130" s="76"/>
      <c r="B1130" s="77"/>
      <c r="C1130" s="77"/>
      <c r="D1130" s="77"/>
      <c r="E1130" s="83"/>
      <c r="M1130" s="32"/>
      <c r="N1130" s="32"/>
      <c r="O1130" s="32"/>
      <c r="P1130" s="32"/>
      <c r="Q1130" s="32"/>
      <c r="R1130" s="32"/>
      <c r="S1130" s="32"/>
      <c r="T1130" s="32"/>
    </row>
    <row r="1131" spans="1:20" x14ac:dyDescent="0.25">
      <c r="A1131" s="76"/>
      <c r="B1131" s="77"/>
      <c r="C1131" s="77"/>
      <c r="D1131" s="77"/>
      <c r="E1131" s="83"/>
      <c r="M1131" s="32"/>
      <c r="N1131" s="32"/>
      <c r="O1131" s="32"/>
      <c r="P1131" s="32"/>
      <c r="Q1131" s="32"/>
      <c r="R1131" s="32"/>
      <c r="S1131" s="32"/>
      <c r="T1131" s="32"/>
    </row>
    <row r="1132" spans="1:20" x14ac:dyDescent="0.25">
      <c r="A1132" s="76"/>
      <c r="B1132" s="77"/>
      <c r="C1132" s="77"/>
      <c r="D1132" s="77"/>
      <c r="E1132" s="83"/>
      <c r="M1132" s="32"/>
      <c r="N1132" s="32"/>
      <c r="O1132" s="32"/>
      <c r="P1132" s="32"/>
      <c r="Q1132" s="32"/>
      <c r="R1132" s="32"/>
      <c r="S1132" s="32"/>
      <c r="T1132" s="32"/>
    </row>
    <row r="1133" spans="1:20" x14ac:dyDescent="0.25">
      <c r="A1133" s="76"/>
      <c r="B1133" s="77"/>
      <c r="C1133" s="77"/>
      <c r="D1133" s="77"/>
      <c r="E1133" s="83"/>
      <c r="M1133" s="32"/>
      <c r="N1133" s="32"/>
      <c r="O1133" s="32"/>
      <c r="P1133" s="32"/>
      <c r="Q1133" s="32"/>
      <c r="R1133" s="32"/>
      <c r="S1133" s="32"/>
      <c r="T1133" s="32"/>
    </row>
    <row r="1134" spans="1:20" x14ac:dyDescent="0.25">
      <c r="A1134" s="76"/>
      <c r="B1134" s="77"/>
      <c r="C1134" s="77"/>
      <c r="D1134" s="77"/>
      <c r="E1134" s="83"/>
      <c r="M1134" s="32"/>
      <c r="N1134" s="32"/>
      <c r="O1134" s="32"/>
      <c r="P1134" s="32"/>
      <c r="Q1134" s="32"/>
      <c r="R1134" s="32"/>
      <c r="S1134" s="32"/>
      <c r="T1134" s="32"/>
    </row>
    <row r="1135" spans="1:20" x14ac:dyDescent="0.25">
      <c r="A1135" s="76"/>
      <c r="B1135" s="77"/>
      <c r="C1135" s="77"/>
      <c r="D1135" s="77"/>
      <c r="E1135" s="83"/>
      <c r="M1135" s="32"/>
      <c r="N1135" s="32"/>
      <c r="O1135" s="32"/>
      <c r="P1135" s="32"/>
      <c r="Q1135" s="32"/>
      <c r="R1135" s="32"/>
      <c r="S1135" s="32"/>
      <c r="T1135" s="32"/>
    </row>
    <row r="1136" spans="1:20" x14ac:dyDescent="0.25">
      <c r="A1136" s="76"/>
      <c r="B1136" s="77"/>
      <c r="C1136" s="77"/>
      <c r="D1136" s="77"/>
      <c r="E1136" s="83"/>
      <c r="M1136" s="32"/>
      <c r="N1136" s="32"/>
      <c r="O1136" s="32"/>
      <c r="P1136" s="32"/>
      <c r="Q1136" s="32"/>
      <c r="R1136" s="32"/>
      <c r="S1136" s="32"/>
      <c r="T1136" s="32"/>
    </row>
    <row r="1137" spans="1:20" x14ac:dyDescent="0.25">
      <c r="A1137" s="76"/>
      <c r="B1137" s="77"/>
      <c r="C1137" s="77"/>
      <c r="D1137" s="77"/>
      <c r="E1137" s="83"/>
      <c r="M1137" s="32"/>
      <c r="N1137" s="32"/>
      <c r="O1137" s="32"/>
      <c r="P1137" s="32"/>
      <c r="Q1137" s="32"/>
      <c r="R1137" s="32"/>
      <c r="S1137" s="32"/>
      <c r="T1137" s="32"/>
    </row>
    <row r="1138" spans="1:20" x14ac:dyDescent="0.25">
      <c r="A1138" s="76"/>
      <c r="B1138" s="77"/>
      <c r="C1138" s="77"/>
      <c r="D1138" s="77"/>
      <c r="E1138" s="83"/>
      <c r="M1138" s="32"/>
      <c r="N1138" s="32"/>
      <c r="O1138" s="32"/>
      <c r="P1138" s="32"/>
      <c r="Q1138" s="32"/>
      <c r="R1138" s="32"/>
      <c r="S1138" s="32"/>
      <c r="T1138" s="32"/>
    </row>
    <row r="1139" spans="1:20" x14ac:dyDescent="0.25">
      <c r="A1139" s="76"/>
      <c r="B1139" s="77"/>
      <c r="C1139" s="77"/>
      <c r="D1139" s="77"/>
      <c r="E1139" s="83"/>
      <c r="M1139" s="32"/>
      <c r="N1139" s="32"/>
      <c r="O1139" s="32"/>
      <c r="P1139" s="32"/>
      <c r="Q1139" s="32"/>
      <c r="R1139" s="32"/>
      <c r="S1139" s="32"/>
      <c r="T1139" s="32"/>
    </row>
    <row r="1140" spans="1:20" x14ac:dyDescent="0.25">
      <c r="A1140" s="76"/>
      <c r="B1140" s="77"/>
      <c r="C1140" s="77"/>
      <c r="D1140" s="77"/>
      <c r="E1140" s="83"/>
      <c r="M1140" s="32"/>
      <c r="N1140" s="32"/>
      <c r="O1140" s="32"/>
      <c r="P1140" s="32"/>
      <c r="Q1140" s="32"/>
      <c r="R1140" s="32"/>
      <c r="S1140" s="32"/>
      <c r="T1140" s="32"/>
    </row>
    <row r="1141" spans="1:20" x14ac:dyDescent="0.25">
      <c r="A1141" s="76"/>
      <c r="B1141" s="77"/>
      <c r="C1141" s="77"/>
      <c r="D1141" s="77"/>
      <c r="E1141" s="83"/>
      <c r="M1141" s="32"/>
      <c r="N1141" s="32"/>
      <c r="O1141" s="32"/>
      <c r="P1141" s="32"/>
      <c r="Q1141" s="32"/>
      <c r="R1141" s="32"/>
      <c r="S1141" s="32"/>
      <c r="T1141" s="32"/>
    </row>
    <row r="1142" spans="1:20" x14ac:dyDescent="0.25">
      <c r="A1142" s="76"/>
      <c r="B1142" s="77"/>
      <c r="C1142" s="77"/>
      <c r="D1142" s="77"/>
      <c r="E1142" s="83"/>
      <c r="M1142" s="32"/>
      <c r="N1142" s="32"/>
      <c r="O1142" s="32"/>
      <c r="P1142" s="32"/>
      <c r="Q1142" s="32"/>
      <c r="R1142" s="32"/>
      <c r="S1142" s="32"/>
      <c r="T1142" s="32"/>
    </row>
    <row r="1143" spans="1:20" x14ac:dyDescent="0.25">
      <c r="A1143" s="76"/>
      <c r="B1143" s="77"/>
      <c r="C1143" s="77"/>
      <c r="D1143" s="77"/>
      <c r="E1143" s="83"/>
      <c r="M1143" s="32"/>
      <c r="N1143" s="32"/>
      <c r="O1143" s="32"/>
      <c r="P1143" s="32"/>
      <c r="Q1143" s="32"/>
      <c r="R1143" s="32"/>
      <c r="S1143" s="32"/>
      <c r="T1143" s="32"/>
    </row>
    <row r="1144" spans="1:20" x14ac:dyDescent="0.25">
      <c r="A1144" s="76"/>
      <c r="B1144" s="77"/>
      <c r="C1144" s="77"/>
      <c r="D1144" s="77"/>
      <c r="E1144" s="83"/>
      <c r="M1144" s="32"/>
      <c r="N1144" s="32"/>
      <c r="O1144" s="32"/>
      <c r="P1144" s="32"/>
      <c r="Q1144" s="32"/>
      <c r="R1144" s="32"/>
      <c r="S1144" s="32"/>
      <c r="T1144" s="32"/>
    </row>
    <row r="1145" spans="1:20" x14ac:dyDescent="0.25">
      <c r="A1145" s="76"/>
      <c r="B1145" s="77"/>
      <c r="C1145" s="77"/>
      <c r="D1145" s="77"/>
      <c r="E1145" s="83"/>
      <c r="M1145" s="32"/>
      <c r="N1145" s="32"/>
      <c r="O1145" s="32"/>
      <c r="P1145" s="32"/>
      <c r="Q1145" s="32"/>
      <c r="R1145" s="32"/>
      <c r="S1145" s="32"/>
      <c r="T1145" s="32"/>
    </row>
    <row r="1146" spans="1:20" x14ac:dyDescent="0.25">
      <c r="A1146" s="76"/>
      <c r="B1146" s="77"/>
      <c r="C1146" s="77"/>
      <c r="D1146" s="77"/>
      <c r="E1146" s="83"/>
      <c r="M1146" s="32"/>
      <c r="N1146" s="32"/>
      <c r="O1146" s="32"/>
      <c r="P1146" s="32"/>
      <c r="Q1146" s="32"/>
      <c r="R1146" s="32"/>
      <c r="S1146" s="32"/>
      <c r="T1146" s="32"/>
    </row>
    <row r="1147" spans="1:20" x14ac:dyDescent="0.25">
      <c r="A1147" s="76"/>
      <c r="B1147" s="77"/>
      <c r="C1147" s="77"/>
      <c r="D1147" s="77"/>
      <c r="E1147" s="83"/>
      <c r="M1147" s="32"/>
      <c r="N1147" s="32"/>
      <c r="O1147" s="32"/>
      <c r="P1147" s="32"/>
      <c r="Q1147" s="32"/>
      <c r="R1147" s="32"/>
      <c r="S1147" s="32"/>
      <c r="T1147" s="32"/>
    </row>
    <row r="1148" spans="1:20" x14ac:dyDescent="0.25">
      <c r="A1148" s="76"/>
      <c r="B1148" s="77"/>
      <c r="C1148" s="77"/>
      <c r="D1148" s="77"/>
      <c r="E1148" s="83"/>
      <c r="M1148" s="32"/>
      <c r="N1148" s="32"/>
      <c r="O1148" s="32"/>
      <c r="P1148" s="32"/>
      <c r="Q1148" s="32"/>
      <c r="R1148" s="32"/>
      <c r="S1148" s="32"/>
      <c r="T1148" s="32"/>
    </row>
    <row r="1149" spans="1:20" x14ac:dyDescent="0.25">
      <c r="A1149" s="76"/>
      <c r="B1149" s="77"/>
      <c r="C1149" s="77"/>
      <c r="D1149" s="77"/>
      <c r="E1149" s="83"/>
      <c r="M1149" s="32"/>
      <c r="N1149" s="32"/>
      <c r="O1149" s="32"/>
      <c r="P1149" s="32"/>
      <c r="Q1149" s="32"/>
      <c r="R1149" s="32"/>
      <c r="S1149" s="32"/>
      <c r="T1149" s="32"/>
    </row>
    <row r="1150" spans="1:20" x14ac:dyDescent="0.25">
      <c r="A1150" s="76"/>
      <c r="B1150" s="77"/>
      <c r="C1150" s="77"/>
      <c r="D1150" s="77"/>
      <c r="E1150" s="83"/>
      <c r="M1150" s="32"/>
      <c r="N1150" s="32"/>
      <c r="O1150" s="32"/>
      <c r="P1150" s="32"/>
      <c r="Q1150" s="32"/>
      <c r="R1150" s="32"/>
      <c r="S1150" s="32"/>
      <c r="T1150" s="32"/>
    </row>
    <row r="1151" spans="1:20" x14ac:dyDescent="0.25">
      <c r="A1151" s="76"/>
      <c r="B1151" s="77"/>
      <c r="C1151" s="77"/>
      <c r="D1151" s="77"/>
      <c r="E1151" s="83"/>
      <c r="M1151" s="32"/>
      <c r="N1151" s="32"/>
      <c r="O1151" s="32"/>
      <c r="P1151" s="32"/>
      <c r="Q1151" s="32"/>
      <c r="R1151" s="32"/>
      <c r="S1151" s="32"/>
      <c r="T1151" s="32"/>
    </row>
    <row r="1152" spans="1:20" x14ac:dyDescent="0.25">
      <c r="A1152" s="76"/>
      <c r="B1152" s="77"/>
      <c r="C1152" s="77"/>
      <c r="D1152" s="77"/>
      <c r="E1152" s="83"/>
      <c r="M1152" s="32"/>
      <c r="N1152" s="32"/>
      <c r="O1152" s="32"/>
      <c r="P1152" s="32"/>
      <c r="Q1152" s="32"/>
      <c r="R1152" s="32"/>
      <c r="S1152" s="32"/>
      <c r="T1152" s="32"/>
    </row>
    <row r="1153" spans="1:20" x14ac:dyDescent="0.25">
      <c r="A1153" s="76"/>
      <c r="B1153" s="77"/>
      <c r="C1153" s="77"/>
      <c r="D1153" s="77"/>
      <c r="E1153" s="83"/>
      <c r="M1153" s="32"/>
      <c r="N1153" s="32"/>
      <c r="O1153" s="32"/>
      <c r="P1153" s="32"/>
      <c r="Q1153" s="32"/>
      <c r="R1153" s="32"/>
      <c r="S1153" s="32"/>
      <c r="T1153" s="32"/>
    </row>
    <row r="1154" spans="1:20" x14ac:dyDescent="0.25">
      <c r="A1154" s="76"/>
      <c r="B1154" s="77"/>
      <c r="C1154" s="77"/>
      <c r="D1154" s="77"/>
      <c r="E1154" s="83"/>
      <c r="M1154" s="32"/>
      <c r="N1154" s="32"/>
      <c r="O1154" s="32"/>
      <c r="P1154" s="32"/>
      <c r="Q1154" s="32"/>
      <c r="R1154" s="32"/>
      <c r="S1154" s="32"/>
      <c r="T1154" s="32"/>
    </row>
    <row r="1155" spans="1:20" x14ac:dyDescent="0.25">
      <c r="A1155" s="76"/>
      <c r="B1155" s="77"/>
      <c r="C1155" s="77"/>
      <c r="D1155" s="77"/>
      <c r="E1155" s="83"/>
      <c r="M1155" s="32"/>
      <c r="N1155" s="32"/>
      <c r="O1155" s="32"/>
      <c r="P1155" s="32"/>
      <c r="Q1155" s="32"/>
      <c r="R1155" s="32"/>
      <c r="S1155" s="32"/>
      <c r="T1155" s="32"/>
    </row>
    <row r="1156" spans="1:20" x14ac:dyDescent="0.25">
      <c r="A1156" s="76"/>
      <c r="B1156" s="77"/>
      <c r="C1156" s="77"/>
      <c r="D1156" s="77"/>
      <c r="E1156" s="83"/>
      <c r="M1156" s="32"/>
      <c r="N1156" s="32"/>
      <c r="O1156" s="32"/>
      <c r="P1156" s="32"/>
      <c r="Q1156" s="32"/>
      <c r="R1156" s="32"/>
      <c r="S1156" s="32"/>
      <c r="T1156" s="32"/>
    </row>
    <row r="1157" spans="1:20" x14ac:dyDescent="0.25">
      <c r="A1157" s="76"/>
      <c r="B1157" s="77"/>
      <c r="C1157" s="77"/>
      <c r="D1157" s="77"/>
      <c r="E1157" s="83"/>
      <c r="M1157" s="32"/>
      <c r="N1157" s="32"/>
      <c r="O1157" s="32"/>
      <c r="P1157" s="32"/>
      <c r="Q1157" s="32"/>
      <c r="R1157" s="32"/>
      <c r="S1157" s="32"/>
      <c r="T1157" s="32"/>
    </row>
    <row r="1158" spans="1:20" x14ac:dyDescent="0.25">
      <c r="A1158" s="76"/>
      <c r="B1158" s="77"/>
      <c r="C1158" s="77"/>
      <c r="D1158" s="77"/>
      <c r="E1158" s="83"/>
      <c r="M1158" s="32"/>
      <c r="N1158" s="32"/>
      <c r="O1158" s="32"/>
      <c r="P1158" s="32"/>
      <c r="Q1158" s="32"/>
      <c r="R1158" s="32"/>
      <c r="S1158" s="32"/>
      <c r="T1158" s="32"/>
    </row>
    <row r="1159" spans="1:20" x14ac:dyDescent="0.25">
      <c r="A1159" s="76"/>
      <c r="B1159" s="77"/>
      <c r="C1159" s="77"/>
      <c r="D1159" s="77"/>
      <c r="E1159" s="83"/>
      <c r="M1159" s="32"/>
      <c r="N1159" s="32"/>
      <c r="O1159" s="32"/>
      <c r="P1159" s="32"/>
      <c r="Q1159" s="32"/>
      <c r="R1159" s="32"/>
      <c r="S1159" s="32"/>
      <c r="T1159" s="32"/>
    </row>
    <row r="1160" spans="1:20" x14ac:dyDescent="0.25">
      <c r="A1160" s="76"/>
      <c r="B1160" s="77"/>
      <c r="C1160" s="77"/>
      <c r="D1160" s="77"/>
      <c r="E1160" s="83"/>
      <c r="M1160" s="32"/>
      <c r="N1160" s="32"/>
      <c r="O1160" s="32"/>
      <c r="P1160" s="32"/>
      <c r="Q1160" s="32"/>
      <c r="R1160" s="32"/>
      <c r="S1160" s="32"/>
      <c r="T1160" s="32"/>
    </row>
    <row r="1161" spans="1:20" x14ac:dyDescent="0.25">
      <c r="A1161" s="76"/>
      <c r="B1161" s="77"/>
      <c r="C1161" s="77"/>
      <c r="D1161" s="77"/>
      <c r="E1161" s="83"/>
      <c r="M1161" s="32"/>
      <c r="N1161" s="32"/>
      <c r="O1161" s="32"/>
      <c r="P1161" s="32"/>
      <c r="Q1161" s="32"/>
      <c r="R1161" s="32"/>
      <c r="S1161" s="32"/>
      <c r="T1161" s="32"/>
    </row>
    <row r="1162" spans="1:20" x14ac:dyDescent="0.25">
      <c r="A1162" s="76"/>
      <c r="B1162" s="77"/>
      <c r="C1162" s="77"/>
      <c r="D1162" s="77"/>
      <c r="E1162" s="83"/>
      <c r="M1162" s="32"/>
      <c r="N1162" s="32"/>
      <c r="O1162" s="32"/>
      <c r="P1162" s="32"/>
      <c r="Q1162" s="32"/>
      <c r="R1162" s="32"/>
      <c r="S1162" s="32"/>
      <c r="T1162" s="32"/>
    </row>
    <row r="1163" spans="1:20" x14ac:dyDescent="0.25">
      <c r="A1163" s="76"/>
      <c r="B1163" s="77"/>
      <c r="C1163" s="77"/>
      <c r="D1163" s="77"/>
      <c r="E1163" s="83"/>
      <c r="M1163" s="32"/>
      <c r="N1163" s="32"/>
      <c r="O1163" s="32"/>
      <c r="P1163" s="32"/>
      <c r="Q1163" s="32"/>
      <c r="R1163" s="32"/>
      <c r="S1163" s="32"/>
      <c r="T1163" s="32"/>
    </row>
    <row r="1164" spans="1:20" x14ac:dyDescent="0.25">
      <c r="A1164" s="76"/>
      <c r="B1164" s="77"/>
      <c r="C1164" s="77"/>
      <c r="D1164" s="77"/>
      <c r="E1164" s="83"/>
      <c r="M1164" s="32"/>
      <c r="N1164" s="32"/>
      <c r="O1164" s="32"/>
      <c r="P1164" s="32"/>
      <c r="Q1164" s="32"/>
      <c r="R1164" s="32"/>
      <c r="S1164" s="32"/>
      <c r="T1164" s="32"/>
    </row>
    <row r="1165" spans="1:20" x14ac:dyDescent="0.25">
      <c r="A1165" s="76"/>
      <c r="B1165" s="77"/>
      <c r="C1165" s="77"/>
      <c r="D1165" s="77"/>
      <c r="E1165" s="83"/>
      <c r="M1165" s="32"/>
      <c r="N1165" s="32"/>
      <c r="O1165" s="32"/>
      <c r="P1165" s="32"/>
      <c r="Q1165" s="32"/>
      <c r="R1165" s="32"/>
      <c r="S1165" s="32"/>
      <c r="T1165" s="32"/>
    </row>
    <row r="1166" spans="1:20" x14ac:dyDescent="0.25">
      <c r="A1166" s="76"/>
      <c r="B1166" s="77"/>
      <c r="C1166" s="77"/>
      <c r="D1166" s="77"/>
      <c r="E1166" s="83"/>
      <c r="M1166" s="32"/>
      <c r="N1166" s="32"/>
      <c r="O1166" s="32"/>
      <c r="P1166" s="32"/>
      <c r="Q1166" s="32"/>
      <c r="R1166" s="32"/>
      <c r="S1166" s="32"/>
      <c r="T1166" s="32"/>
    </row>
    <row r="1167" spans="1:20" x14ac:dyDescent="0.25">
      <c r="A1167" s="76"/>
      <c r="B1167" s="77"/>
      <c r="C1167" s="77"/>
      <c r="D1167" s="77"/>
      <c r="E1167" s="83"/>
      <c r="M1167" s="32"/>
      <c r="N1167" s="32"/>
      <c r="O1167" s="32"/>
      <c r="P1167" s="32"/>
      <c r="Q1167" s="32"/>
      <c r="R1167" s="32"/>
      <c r="S1167" s="32"/>
      <c r="T1167" s="32"/>
    </row>
    <row r="1168" spans="1:20" x14ac:dyDescent="0.25">
      <c r="A1168" s="76"/>
      <c r="B1168" s="77"/>
      <c r="C1168" s="77"/>
      <c r="D1168" s="77"/>
      <c r="E1168" s="83"/>
      <c r="M1168" s="32"/>
      <c r="N1168" s="32"/>
      <c r="O1168" s="32"/>
      <c r="P1168" s="32"/>
      <c r="Q1168" s="32"/>
      <c r="R1168" s="32"/>
      <c r="S1168" s="32"/>
      <c r="T1168" s="32"/>
    </row>
    <row r="1169" spans="1:20" x14ac:dyDescent="0.25">
      <c r="A1169" s="76"/>
      <c r="B1169" s="77"/>
      <c r="C1169" s="77"/>
      <c r="D1169" s="77"/>
      <c r="E1169" s="83"/>
      <c r="M1169" s="32"/>
      <c r="N1169" s="32"/>
      <c r="O1169" s="32"/>
      <c r="P1169" s="32"/>
      <c r="Q1169" s="32"/>
      <c r="R1169" s="32"/>
      <c r="S1169" s="32"/>
      <c r="T1169" s="32"/>
    </row>
    <row r="1170" spans="1:20" x14ac:dyDescent="0.25">
      <c r="A1170" s="76"/>
      <c r="B1170" s="77"/>
      <c r="C1170" s="77"/>
      <c r="D1170" s="77"/>
      <c r="E1170" s="83"/>
      <c r="M1170" s="32"/>
      <c r="N1170" s="32"/>
      <c r="O1170" s="32"/>
      <c r="P1170" s="32"/>
      <c r="Q1170" s="32"/>
      <c r="R1170" s="32"/>
      <c r="S1170" s="32"/>
      <c r="T1170" s="32"/>
    </row>
    <row r="1171" spans="1:20" x14ac:dyDescent="0.25">
      <c r="A1171" s="76"/>
      <c r="B1171" s="77"/>
      <c r="C1171" s="77"/>
      <c r="D1171" s="77"/>
      <c r="E1171" s="83"/>
      <c r="M1171" s="32"/>
      <c r="N1171" s="32"/>
      <c r="O1171" s="32"/>
      <c r="P1171" s="32"/>
      <c r="Q1171" s="32"/>
      <c r="R1171" s="32"/>
      <c r="S1171" s="32"/>
      <c r="T1171" s="32"/>
    </row>
    <row r="1172" spans="1:20" x14ac:dyDescent="0.25">
      <c r="A1172" s="76"/>
      <c r="B1172" s="77"/>
      <c r="C1172" s="77"/>
      <c r="D1172" s="77"/>
      <c r="E1172" s="83"/>
      <c r="M1172" s="32"/>
      <c r="N1172" s="32"/>
      <c r="O1172" s="32"/>
      <c r="P1172" s="32"/>
      <c r="Q1172" s="32"/>
      <c r="R1172" s="32"/>
      <c r="S1172" s="32"/>
      <c r="T1172" s="32"/>
    </row>
    <row r="1173" spans="1:20" x14ac:dyDescent="0.25">
      <c r="A1173" s="76"/>
      <c r="B1173" s="77"/>
      <c r="C1173" s="77"/>
      <c r="D1173" s="77"/>
      <c r="E1173" s="83"/>
      <c r="M1173" s="32"/>
      <c r="N1173" s="32"/>
      <c r="O1173" s="32"/>
      <c r="P1173" s="32"/>
      <c r="Q1173" s="32"/>
      <c r="R1173" s="32"/>
      <c r="S1173" s="32"/>
      <c r="T1173" s="32"/>
    </row>
    <row r="1174" spans="1:20" x14ac:dyDescent="0.25">
      <c r="A1174" s="76"/>
      <c r="B1174" s="77"/>
      <c r="C1174" s="77"/>
      <c r="D1174" s="77"/>
      <c r="E1174" s="83"/>
      <c r="M1174" s="32"/>
      <c r="N1174" s="32"/>
      <c r="O1174" s="32"/>
      <c r="P1174" s="32"/>
      <c r="Q1174" s="32"/>
      <c r="R1174" s="32"/>
      <c r="S1174" s="32"/>
      <c r="T1174" s="32"/>
    </row>
    <row r="1175" spans="1:20" x14ac:dyDescent="0.25">
      <c r="A1175" s="76"/>
      <c r="B1175" s="77"/>
      <c r="C1175" s="77"/>
      <c r="D1175" s="77"/>
      <c r="E1175" s="83"/>
      <c r="M1175" s="32"/>
      <c r="N1175" s="32"/>
      <c r="O1175" s="32"/>
      <c r="P1175" s="32"/>
      <c r="Q1175" s="32"/>
      <c r="R1175" s="32"/>
      <c r="S1175" s="32"/>
      <c r="T1175" s="32"/>
    </row>
    <row r="1176" spans="1:20" x14ac:dyDescent="0.25">
      <c r="A1176" s="76"/>
      <c r="B1176" s="77"/>
      <c r="C1176" s="77"/>
      <c r="D1176" s="77"/>
      <c r="E1176" s="83"/>
      <c r="M1176" s="32"/>
      <c r="N1176" s="32"/>
      <c r="O1176" s="32"/>
      <c r="P1176" s="32"/>
      <c r="Q1176" s="32"/>
      <c r="R1176" s="32"/>
      <c r="S1176" s="32"/>
      <c r="T1176" s="32"/>
    </row>
    <row r="1177" spans="1:20" x14ac:dyDescent="0.25">
      <c r="A1177" s="76"/>
      <c r="B1177" s="77"/>
      <c r="C1177" s="77"/>
      <c r="D1177" s="77"/>
      <c r="E1177" s="83"/>
      <c r="M1177" s="32"/>
      <c r="N1177" s="32"/>
      <c r="O1177" s="32"/>
      <c r="P1177" s="32"/>
      <c r="Q1177" s="32"/>
      <c r="R1177" s="32"/>
      <c r="S1177" s="32"/>
      <c r="T1177" s="32"/>
    </row>
    <row r="1178" spans="1:20" x14ac:dyDescent="0.25">
      <c r="A1178" s="76"/>
      <c r="B1178" s="77"/>
      <c r="C1178" s="77"/>
      <c r="D1178" s="77"/>
      <c r="E1178" s="83"/>
      <c r="M1178" s="32"/>
      <c r="N1178" s="32"/>
      <c r="O1178" s="32"/>
      <c r="P1178" s="32"/>
      <c r="Q1178" s="32"/>
      <c r="R1178" s="32"/>
      <c r="S1178" s="32"/>
      <c r="T1178" s="32"/>
    </row>
    <row r="1179" spans="1:20" x14ac:dyDescent="0.25">
      <c r="A1179" s="76"/>
      <c r="B1179" s="77"/>
      <c r="C1179" s="77"/>
      <c r="D1179" s="77"/>
      <c r="E1179" s="83"/>
      <c r="M1179" s="32"/>
      <c r="N1179" s="32"/>
      <c r="O1179" s="32"/>
      <c r="P1179" s="32"/>
      <c r="Q1179" s="32"/>
      <c r="R1179" s="32"/>
      <c r="S1179" s="32"/>
      <c r="T1179" s="32"/>
    </row>
    <row r="1180" spans="1:20" x14ac:dyDescent="0.25">
      <c r="A1180" s="76"/>
      <c r="B1180" s="77"/>
      <c r="C1180" s="77"/>
      <c r="D1180" s="77"/>
      <c r="E1180" s="83"/>
      <c r="M1180" s="32"/>
      <c r="N1180" s="32"/>
      <c r="O1180" s="32"/>
      <c r="P1180" s="32"/>
      <c r="Q1180" s="32"/>
      <c r="R1180" s="32"/>
      <c r="S1180" s="32"/>
      <c r="T1180" s="32"/>
    </row>
    <row r="1181" spans="1:20" x14ac:dyDescent="0.25">
      <c r="A1181" s="76"/>
      <c r="B1181" s="77"/>
      <c r="C1181" s="77"/>
      <c r="D1181" s="77"/>
      <c r="E1181" s="83"/>
      <c r="M1181" s="32"/>
      <c r="N1181" s="32"/>
      <c r="O1181" s="32"/>
      <c r="P1181" s="32"/>
      <c r="Q1181" s="32"/>
      <c r="R1181" s="32"/>
      <c r="S1181" s="32"/>
      <c r="T1181" s="32"/>
    </row>
    <row r="1182" spans="1:20" x14ac:dyDescent="0.25">
      <c r="A1182" s="76"/>
      <c r="B1182" s="77"/>
      <c r="C1182" s="77"/>
      <c r="D1182" s="77"/>
      <c r="E1182" s="83"/>
      <c r="M1182" s="32"/>
      <c r="N1182" s="32"/>
      <c r="O1182" s="32"/>
      <c r="P1182" s="32"/>
      <c r="Q1182" s="32"/>
      <c r="R1182" s="32"/>
      <c r="S1182" s="32"/>
      <c r="T1182" s="32"/>
    </row>
    <row r="1183" spans="1:20" x14ac:dyDescent="0.25">
      <c r="A1183" s="76"/>
      <c r="B1183" s="77"/>
      <c r="C1183" s="77"/>
      <c r="D1183" s="77"/>
      <c r="E1183" s="83"/>
      <c r="M1183" s="32"/>
      <c r="N1183" s="32"/>
      <c r="O1183" s="32"/>
      <c r="P1183" s="32"/>
      <c r="Q1183" s="32"/>
      <c r="R1183" s="32"/>
      <c r="S1183" s="32"/>
      <c r="T1183" s="32"/>
    </row>
    <row r="1184" spans="1:20" x14ac:dyDescent="0.25">
      <c r="A1184" s="76"/>
      <c r="B1184" s="77"/>
      <c r="C1184" s="77"/>
      <c r="D1184" s="77"/>
      <c r="E1184" s="83"/>
      <c r="M1184" s="32"/>
      <c r="N1184" s="32"/>
      <c r="O1184" s="32"/>
      <c r="P1184" s="32"/>
      <c r="Q1184" s="32"/>
      <c r="R1184" s="32"/>
      <c r="S1184" s="32"/>
      <c r="T1184" s="32"/>
    </row>
    <row r="1185" spans="1:20" x14ac:dyDescent="0.25">
      <c r="A1185" s="76"/>
      <c r="B1185" s="77"/>
      <c r="C1185" s="77"/>
      <c r="D1185" s="77"/>
      <c r="E1185" s="83"/>
      <c r="M1185" s="32"/>
      <c r="N1185" s="32"/>
      <c r="O1185" s="32"/>
      <c r="P1185" s="32"/>
      <c r="Q1185" s="32"/>
      <c r="R1185" s="32"/>
      <c r="S1185" s="32"/>
      <c r="T1185" s="32"/>
    </row>
    <row r="1186" spans="1:20" x14ac:dyDescent="0.25">
      <c r="A1186" s="76"/>
      <c r="B1186" s="77"/>
      <c r="C1186" s="77"/>
      <c r="D1186" s="77"/>
      <c r="E1186" s="83"/>
      <c r="M1186" s="32"/>
      <c r="N1186" s="32"/>
      <c r="O1186" s="32"/>
      <c r="P1186" s="32"/>
      <c r="Q1186" s="32"/>
      <c r="R1186" s="32"/>
      <c r="S1186" s="32"/>
      <c r="T1186" s="32"/>
    </row>
    <row r="1187" spans="1:20" x14ac:dyDescent="0.25">
      <c r="A1187" s="76"/>
      <c r="B1187" s="77"/>
      <c r="C1187" s="77"/>
      <c r="D1187" s="77"/>
      <c r="E1187" s="83"/>
      <c r="M1187" s="32"/>
      <c r="N1187" s="32"/>
      <c r="O1187" s="32"/>
      <c r="P1187" s="32"/>
      <c r="Q1187" s="32"/>
      <c r="R1187" s="32"/>
      <c r="S1187" s="32"/>
      <c r="T1187" s="32"/>
    </row>
    <row r="1188" spans="1:20" x14ac:dyDescent="0.25">
      <c r="A1188" s="76"/>
      <c r="B1188" s="77"/>
      <c r="C1188" s="77"/>
      <c r="D1188" s="77"/>
      <c r="E1188" s="83"/>
      <c r="M1188" s="32"/>
      <c r="N1188" s="32"/>
      <c r="O1188" s="32"/>
      <c r="P1188" s="32"/>
      <c r="Q1188" s="32"/>
      <c r="R1188" s="32"/>
      <c r="S1188" s="32"/>
      <c r="T1188" s="32"/>
    </row>
    <row r="1189" spans="1:20" x14ac:dyDescent="0.25">
      <c r="A1189" s="76"/>
      <c r="B1189" s="77"/>
      <c r="C1189" s="77"/>
      <c r="D1189" s="77"/>
      <c r="E1189" s="83"/>
      <c r="M1189" s="32"/>
      <c r="N1189" s="32"/>
      <c r="O1189" s="32"/>
      <c r="P1189" s="32"/>
      <c r="Q1189" s="32"/>
      <c r="R1189" s="32"/>
      <c r="S1189" s="32"/>
      <c r="T1189" s="32"/>
    </row>
    <row r="1190" spans="1:20" x14ac:dyDescent="0.25">
      <c r="A1190" s="76"/>
      <c r="B1190" s="77"/>
      <c r="C1190" s="77"/>
      <c r="D1190" s="77"/>
      <c r="E1190" s="83"/>
      <c r="M1190" s="32"/>
      <c r="N1190" s="32"/>
      <c r="O1190" s="32"/>
      <c r="P1190" s="32"/>
      <c r="Q1190" s="32"/>
      <c r="R1190" s="32"/>
      <c r="S1190" s="32"/>
      <c r="T1190" s="32"/>
    </row>
    <row r="1191" spans="1:20" x14ac:dyDescent="0.25">
      <c r="A1191" s="76"/>
      <c r="B1191" s="77"/>
      <c r="C1191" s="77"/>
      <c r="D1191" s="77"/>
      <c r="E1191" s="83"/>
      <c r="M1191" s="32"/>
      <c r="N1191" s="32"/>
      <c r="O1191" s="32"/>
      <c r="P1191" s="32"/>
      <c r="Q1191" s="32"/>
      <c r="R1191" s="32"/>
      <c r="S1191" s="32"/>
      <c r="T1191" s="32"/>
    </row>
    <row r="1192" spans="1:20" x14ac:dyDescent="0.25">
      <c r="A1192" s="76"/>
      <c r="B1192" s="77"/>
      <c r="C1192" s="77"/>
      <c r="D1192" s="77"/>
      <c r="E1192" s="83"/>
      <c r="M1192" s="32"/>
      <c r="N1192" s="32"/>
      <c r="O1192" s="32"/>
      <c r="P1192" s="32"/>
      <c r="Q1192" s="32"/>
      <c r="R1192" s="32"/>
      <c r="S1192" s="32"/>
      <c r="T1192" s="32"/>
    </row>
    <row r="1193" spans="1:20" x14ac:dyDescent="0.25">
      <c r="A1193" s="76"/>
      <c r="B1193" s="77"/>
      <c r="C1193" s="77"/>
      <c r="D1193" s="77"/>
      <c r="E1193" s="83"/>
      <c r="M1193" s="32"/>
      <c r="N1193" s="32"/>
      <c r="O1193" s="32"/>
      <c r="P1193" s="32"/>
      <c r="Q1193" s="32"/>
      <c r="R1193" s="32"/>
      <c r="S1193" s="32"/>
      <c r="T1193" s="32"/>
    </row>
    <row r="1194" spans="1:20" x14ac:dyDescent="0.25">
      <c r="A1194" s="76"/>
      <c r="B1194" s="77"/>
      <c r="C1194" s="77"/>
      <c r="D1194" s="77"/>
      <c r="E1194" s="83"/>
      <c r="M1194" s="32"/>
      <c r="N1194" s="32"/>
      <c r="O1194" s="32"/>
      <c r="P1194" s="32"/>
      <c r="Q1194" s="32"/>
      <c r="R1194" s="32"/>
      <c r="S1194" s="32"/>
      <c r="T1194" s="32"/>
    </row>
    <row r="1195" spans="1:20" x14ac:dyDescent="0.25">
      <c r="A1195" s="76"/>
      <c r="B1195" s="77"/>
      <c r="C1195" s="77"/>
      <c r="D1195" s="77"/>
      <c r="E1195" s="83"/>
      <c r="M1195" s="32"/>
      <c r="N1195" s="32"/>
      <c r="O1195" s="32"/>
      <c r="P1195" s="32"/>
      <c r="Q1195" s="32"/>
      <c r="R1195" s="32"/>
      <c r="S1195" s="32"/>
      <c r="T1195" s="32"/>
    </row>
    <row r="1196" spans="1:20" x14ac:dyDescent="0.25">
      <c r="A1196" s="76"/>
      <c r="B1196" s="77"/>
      <c r="C1196" s="77"/>
      <c r="D1196" s="77"/>
      <c r="E1196" s="83"/>
      <c r="M1196" s="32"/>
      <c r="N1196" s="32"/>
      <c r="O1196" s="32"/>
      <c r="P1196" s="32"/>
      <c r="Q1196" s="32"/>
      <c r="R1196" s="32"/>
      <c r="S1196" s="32"/>
      <c r="T1196" s="32"/>
    </row>
    <row r="1197" spans="1:20" x14ac:dyDescent="0.25">
      <c r="A1197" s="76"/>
      <c r="B1197" s="77"/>
      <c r="C1197" s="77"/>
      <c r="D1197" s="77"/>
      <c r="E1197" s="83"/>
      <c r="M1197" s="32"/>
      <c r="N1197" s="32"/>
      <c r="O1197" s="32"/>
      <c r="P1197" s="32"/>
      <c r="Q1197" s="32"/>
      <c r="R1197" s="32"/>
      <c r="S1197" s="32"/>
      <c r="T1197" s="32"/>
    </row>
    <row r="1198" spans="1:20" x14ac:dyDescent="0.25">
      <c r="A1198" s="76"/>
      <c r="B1198" s="77"/>
      <c r="C1198" s="77"/>
      <c r="D1198" s="77"/>
      <c r="E1198" s="83"/>
      <c r="M1198" s="32"/>
      <c r="N1198" s="32"/>
      <c r="O1198" s="32"/>
      <c r="P1198" s="32"/>
      <c r="Q1198" s="32"/>
      <c r="R1198" s="32"/>
      <c r="S1198" s="32"/>
      <c r="T1198" s="32"/>
    </row>
    <row r="1199" spans="1:20" x14ac:dyDescent="0.25">
      <c r="A1199" s="76"/>
      <c r="B1199" s="77"/>
      <c r="C1199" s="77"/>
      <c r="D1199" s="77"/>
      <c r="E1199" s="83"/>
      <c r="M1199" s="32"/>
      <c r="N1199" s="32"/>
      <c r="O1199" s="32"/>
      <c r="P1199" s="32"/>
      <c r="Q1199" s="32"/>
      <c r="R1199" s="32"/>
      <c r="S1199" s="32"/>
      <c r="T1199" s="32"/>
    </row>
    <row r="1200" spans="1:20" x14ac:dyDescent="0.25">
      <c r="A1200" s="76"/>
      <c r="B1200" s="77"/>
      <c r="C1200" s="77"/>
      <c r="D1200" s="77"/>
      <c r="E1200" s="83"/>
      <c r="M1200" s="32"/>
      <c r="N1200" s="32"/>
      <c r="O1200" s="32"/>
      <c r="P1200" s="32"/>
      <c r="Q1200" s="32"/>
      <c r="R1200" s="32"/>
      <c r="S1200" s="32"/>
      <c r="T1200" s="32"/>
    </row>
    <row r="1201" spans="1:20" x14ac:dyDescent="0.25">
      <c r="A1201" s="76"/>
      <c r="B1201" s="77"/>
      <c r="C1201" s="77"/>
      <c r="D1201" s="77"/>
      <c r="E1201" s="83"/>
      <c r="M1201" s="32"/>
      <c r="N1201" s="32"/>
      <c r="O1201" s="32"/>
      <c r="P1201" s="32"/>
      <c r="Q1201" s="32"/>
      <c r="R1201" s="32"/>
      <c r="S1201" s="32"/>
      <c r="T1201" s="32"/>
    </row>
    <row r="1202" spans="1:20" x14ac:dyDescent="0.25">
      <c r="A1202" s="76"/>
      <c r="B1202" s="77"/>
      <c r="C1202" s="77"/>
      <c r="D1202" s="77"/>
      <c r="E1202" s="83"/>
      <c r="M1202" s="32"/>
      <c r="N1202" s="32"/>
      <c r="O1202" s="32"/>
      <c r="P1202" s="32"/>
      <c r="Q1202" s="32"/>
      <c r="R1202" s="32"/>
      <c r="S1202" s="32"/>
      <c r="T1202" s="32"/>
    </row>
    <row r="1203" spans="1:20" x14ac:dyDescent="0.25">
      <c r="A1203" s="76"/>
      <c r="B1203" s="77"/>
      <c r="C1203" s="77"/>
      <c r="D1203" s="77"/>
      <c r="E1203" s="83"/>
      <c r="M1203" s="32"/>
      <c r="N1203" s="32"/>
      <c r="O1203" s="32"/>
      <c r="P1203" s="32"/>
      <c r="Q1203" s="32"/>
      <c r="R1203" s="32"/>
      <c r="S1203" s="32"/>
      <c r="T1203" s="32"/>
    </row>
    <row r="1204" spans="1:20" x14ac:dyDescent="0.25">
      <c r="A1204" s="76"/>
      <c r="B1204" s="77"/>
      <c r="C1204" s="77"/>
      <c r="D1204" s="77"/>
      <c r="E1204" s="83"/>
      <c r="M1204" s="32"/>
      <c r="N1204" s="32"/>
      <c r="O1204" s="32"/>
      <c r="P1204" s="32"/>
      <c r="Q1204" s="32"/>
      <c r="R1204" s="32"/>
      <c r="S1204" s="32"/>
      <c r="T1204" s="32"/>
    </row>
    <row r="1205" spans="1:20" x14ac:dyDescent="0.25">
      <c r="A1205" s="76"/>
      <c r="B1205" s="77"/>
      <c r="C1205" s="77"/>
      <c r="D1205" s="77"/>
      <c r="E1205" s="83"/>
      <c r="M1205" s="32"/>
      <c r="N1205" s="32"/>
      <c r="O1205" s="32"/>
      <c r="P1205" s="32"/>
      <c r="Q1205" s="32"/>
      <c r="R1205" s="32"/>
      <c r="S1205" s="32"/>
      <c r="T1205" s="32"/>
    </row>
    <row r="1206" spans="1:20" x14ac:dyDescent="0.25">
      <c r="A1206" s="76"/>
      <c r="B1206" s="77"/>
      <c r="C1206" s="77"/>
      <c r="D1206" s="77"/>
      <c r="E1206" s="83"/>
      <c r="M1206" s="32"/>
      <c r="N1206" s="32"/>
      <c r="O1206" s="32"/>
      <c r="P1206" s="32"/>
      <c r="Q1206" s="32"/>
      <c r="R1206" s="32"/>
      <c r="S1206" s="32"/>
      <c r="T1206" s="32"/>
    </row>
    <row r="1207" spans="1:20" x14ac:dyDescent="0.25">
      <c r="A1207" s="76"/>
      <c r="B1207" s="77"/>
      <c r="C1207" s="77"/>
      <c r="D1207" s="77"/>
      <c r="E1207" s="83"/>
      <c r="M1207" s="32"/>
      <c r="N1207" s="32"/>
      <c r="O1207" s="32"/>
      <c r="P1207" s="32"/>
      <c r="Q1207" s="32"/>
      <c r="R1207" s="32"/>
      <c r="S1207" s="32"/>
      <c r="T1207" s="32"/>
    </row>
    <row r="1208" spans="1:20" x14ac:dyDescent="0.25">
      <c r="A1208" s="76"/>
      <c r="B1208" s="77"/>
      <c r="C1208" s="77"/>
      <c r="D1208" s="77"/>
      <c r="E1208" s="83"/>
      <c r="M1208" s="32"/>
      <c r="N1208" s="32"/>
      <c r="O1208" s="32"/>
      <c r="P1208" s="32"/>
      <c r="Q1208" s="32"/>
      <c r="R1208" s="32"/>
      <c r="S1208" s="32"/>
      <c r="T1208" s="32"/>
    </row>
    <row r="1209" spans="1:20" x14ac:dyDescent="0.25">
      <c r="A1209" s="76"/>
      <c r="B1209" s="77"/>
      <c r="C1209" s="77"/>
      <c r="D1209" s="77"/>
      <c r="E1209" s="83"/>
      <c r="M1209" s="32"/>
      <c r="N1209" s="32"/>
      <c r="O1209" s="32"/>
      <c r="P1209" s="32"/>
      <c r="Q1209" s="32"/>
      <c r="R1209" s="32"/>
      <c r="S1209" s="32"/>
      <c r="T1209" s="32"/>
    </row>
    <row r="1210" spans="1:20" x14ac:dyDescent="0.25">
      <c r="A1210" s="76"/>
      <c r="B1210" s="77"/>
      <c r="C1210" s="77"/>
      <c r="D1210" s="77"/>
      <c r="E1210" s="83"/>
      <c r="M1210" s="32"/>
      <c r="N1210" s="32"/>
      <c r="O1210" s="32"/>
      <c r="P1210" s="32"/>
      <c r="Q1210" s="32"/>
      <c r="R1210" s="32"/>
      <c r="S1210" s="32"/>
      <c r="T1210" s="32"/>
    </row>
    <row r="1211" spans="1:20" x14ac:dyDescent="0.25">
      <c r="A1211" s="76"/>
      <c r="B1211" s="77"/>
      <c r="C1211" s="77"/>
      <c r="D1211" s="77"/>
      <c r="E1211" s="83"/>
      <c r="M1211" s="32"/>
      <c r="N1211" s="32"/>
      <c r="O1211" s="32"/>
      <c r="P1211" s="32"/>
      <c r="Q1211" s="32"/>
      <c r="R1211" s="32"/>
      <c r="S1211" s="32"/>
      <c r="T1211" s="32"/>
    </row>
    <row r="1212" spans="1:20" x14ac:dyDescent="0.25">
      <c r="A1212" s="76"/>
      <c r="B1212" s="77"/>
      <c r="C1212" s="77"/>
      <c r="D1212" s="77"/>
      <c r="E1212" s="83"/>
      <c r="M1212" s="32"/>
      <c r="N1212" s="32"/>
      <c r="O1212" s="32"/>
      <c r="P1212" s="32"/>
      <c r="Q1212" s="32"/>
      <c r="R1212" s="32"/>
      <c r="S1212" s="32"/>
      <c r="T1212" s="32"/>
    </row>
    <row r="1213" spans="1:20" x14ac:dyDescent="0.25">
      <c r="A1213" s="76"/>
      <c r="B1213" s="77"/>
      <c r="C1213" s="77"/>
      <c r="D1213" s="77"/>
      <c r="E1213" s="83"/>
      <c r="M1213" s="32"/>
      <c r="N1213" s="32"/>
      <c r="O1213" s="32"/>
      <c r="P1213" s="32"/>
      <c r="Q1213" s="32"/>
      <c r="R1213" s="32"/>
      <c r="S1213" s="32"/>
      <c r="T1213" s="32"/>
    </row>
    <row r="1214" spans="1:20" x14ac:dyDescent="0.25">
      <c r="A1214" s="76"/>
      <c r="B1214" s="77"/>
      <c r="C1214" s="77"/>
      <c r="D1214" s="77"/>
      <c r="E1214" s="83"/>
      <c r="M1214" s="32"/>
      <c r="N1214" s="32"/>
      <c r="O1214" s="32"/>
      <c r="P1214" s="32"/>
      <c r="Q1214" s="32"/>
      <c r="R1214" s="32"/>
      <c r="S1214" s="32"/>
      <c r="T1214" s="32"/>
    </row>
    <row r="1215" spans="1:20" x14ac:dyDescent="0.25">
      <c r="A1215" s="76"/>
      <c r="B1215" s="77"/>
      <c r="C1215" s="77"/>
      <c r="D1215" s="77"/>
      <c r="E1215" s="83"/>
      <c r="M1215" s="32"/>
      <c r="N1215" s="32"/>
      <c r="O1215" s="32"/>
      <c r="P1215" s="32"/>
      <c r="Q1215" s="32"/>
      <c r="R1215" s="32"/>
      <c r="S1215" s="32"/>
      <c r="T1215" s="32"/>
    </row>
    <row r="1216" spans="1:20" x14ac:dyDescent="0.25">
      <c r="A1216" s="76"/>
      <c r="B1216" s="77"/>
      <c r="C1216" s="77"/>
      <c r="D1216" s="77"/>
      <c r="E1216" s="83"/>
      <c r="M1216" s="32"/>
      <c r="N1216" s="32"/>
      <c r="O1216" s="32"/>
      <c r="P1216" s="32"/>
      <c r="Q1216" s="32"/>
      <c r="R1216" s="32"/>
      <c r="S1216" s="32"/>
      <c r="T1216" s="32"/>
    </row>
    <row r="1217" spans="1:20" x14ac:dyDescent="0.25">
      <c r="A1217" s="76"/>
      <c r="B1217" s="77"/>
      <c r="C1217" s="77"/>
      <c r="D1217" s="77"/>
      <c r="E1217" s="83"/>
      <c r="M1217" s="32"/>
      <c r="N1217" s="32"/>
      <c r="O1217" s="32"/>
      <c r="P1217" s="32"/>
      <c r="Q1217" s="32"/>
      <c r="R1217" s="32"/>
      <c r="S1217" s="32"/>
      <c r="T1217" s="32"/>
    </row>
    <row r="1218" spans="1:20" x14ac:dyDescent="0.25">
      <c r="A1218" s="76"/>
      <c r="B1218" s="77"/>
      <c r="C1218" s="77"/>
      <c r="D1218" s="77"/>
      <c r="E1218" s="83"/>
      <c r="M1218" s="32"/>
      <c r="N1218" s="32"/>
      <c r="O1218" s="32"/>
      <c r="P1218" s="32"/>
      <c r="Q1218" s="32"/>
      <c r="R1218" s="32"/>
      <c r="S1218" s="32"/>
      <c r="T1218" s="32"/>
    </row>
    <row r="1219" spans="1:20" x14ac:dyDescent="0.25">
      <c r="A1219" s="76"/>
      <c r="B1219" s="77"/>
      <c r="C1219" s="77"/>
      <c r="D1219" s="77"/>
      <c r="E1219" s="83"/>
      <c r="M1219" s="32"/>
      <c r="N1219" s="32"/>
      <c r="O1219" s="32"/>
      <c r="P1219" s="32"/>
      <c r="Q1219" s="32"/>
      <c r="R1219" s="32"/>
      <c r="S1219" s="32"/>
      <c r="T1219" s="32"/>
    </row>
    <row r="1220" spans="1:20" x14ac:dyDescent="0.25">
      <c r="A1220" s="76"/>
      <c r="B1220" s="77"/>
      <c r="C1220" s="77"/>
      <c r="D1220" s="77"/>
      <c r="E1220" s="83"/>
      <c r="M1220" s="32"/>
      <c r="N1220" s="32"/>
      <c r="O1220" s="32"/>
      <c r="P1220" s="32"/>
      <c r="Q1220" s="32"/>
      <c r="R1220" s="32"/>
      <c r="S1220" s="32"/>
      <c r="T1220" s="32"/>
    </row>
    <row r="1221" spans="1:20" x14ac:dyDescent="0.25">
      <c r="A1221" s="76"/>
      <c r="B1221" s="77"/>
      <c r="C1221" s="77"/>
      <c r="D1221" s="77"/>
      <c r="E1221" s="83"/>
      <c r="M1221" s="32"/>
      <c r="N1221" s="32"/>
      <c r="O1221" s="32"/>
      <c r="P1221" s="32"/>
      <c r="Q1221" s="32"/>
      <c r="R1221" s="32"/>
      <c r="S1221" s="32"/>
      <c r="T1221" s="32"/>
    </row>
    <row r="1222" spans="1:20" x14ac:dyDescent="0.25">
      <c r="A1222" s="76"/>
      <c r="B1222" s="77"/>
      <c r="C1222" s="77"/>
      <c r="D1222" s="77"/>
      <c r="E1222" s="83"/>
      <c r="M1222" s="32"/>
      <c r="N1222" s="32"/>
      <c r="O1222" s="32"/>
      <c r="P1222" s="32"/>
      <c r="Q1222" s="32"/>
      <c r="R1222" s="32"/>
      <c r="S1222" s="32"/>
      <c r="T1222" s="32"/>
    </row>
    <row r="1223" spans="1:20" x14ac:dyDescent="0.25">
      <c r="A1223" s="76"/>
      <c r="B1223" s="77"/>
      <c r="C1223" s="77"/>
      <c r="D1223" s="77"/>
      <c r="E1223" s="83"/>
      <c r="M1223" s="32"/>
      <c r="N1223" s="32"/>
      <c r="O1223" s="32"/>
      <c r="P1223" s="32"/>
      <c r="Q1223" s="32"/>
      <c r="R1223" s="32"/>
      <c r="S1223" s="32"/>
      <c r="T1223" s="32"/>
    </row>
    <row r="1224" spans="1:20" x14ac:dyDescent="0.25">
      <c r="A1224" s="76"/>
      <c r="B1224" s="77"/>
      <c r="C1224" s="77"/>
      <c r="D1224" s="77"/>
      <c r="E1224" s="83"/>
      <c r="M1224" s="32"/>
      <c r="N1224" s="32"/>
      <c r="O1224" s="32"/>
      <c r="P1224" s="32"/>
      <c r="Q1224" s="32"/>
      <c r="R1224" s="32"/>
      <c r="S1224" s="32"/>
      <c r="T1224" s="32"/>
    </row>
    <row r="1225" spans="1:20" x14ac:dyDescent="0.25">
      <c r="A1225" s="76"/>
      <c r="B1225" s="77"/>
      <c r="C1225" s="77"/>
      <c r="D1225" s="77"/>
      <c r="E1225" s="83"/>
      <c r="M1225" s="32"/>
      <c r="N1225" s="32"/>
      <c r="O1225" s="32"/>
      <c r="P1225" s="32"/>
      <c r="Q1225" s="32"/>
      <c r="R1225" s="32"/>
      <c r="S1225" s="32"/>
      <c r="T1225" s="32"/>
    </row>
    <row r="1226" spans="1:20" x14ac:dyDescent="0.25">
      <c r="A1226" s="76"/>
      <c r="B1226" s="77"/>
      <c r="C1226" s="77"/>
      <c r="D1226" s="77"/>
      <c r="E1226" s="83"/>
      <c r="M1226" s="32"/>
      <c r="N1226" s="32"/>
      <c r="O1226" s="32"/>
      <c r="P1226" s="32"/>
      <c r="Q1226" s="32"/>
      <c r="R1226" s="32"/>
      <c r="S1226" s="32"/>
      <c r="T1226" s="32"/>
    </row>
    <row r="1227" spans="1:20" x14ac:dyDescent="0.25">
      <c r="A1227" s="76"/>
      <c r="B1227" s="77"/>
      <c r="C1227" s="77"/>
      <c r="D1227" s="77"/>
      <c r="E1227" s="83"/>
      <c r="M1227" s="32"/>
      <c r="N1227" s="32"/>
      <c r="O1227" s="32"/>
      <c r="P1227" s="32"/>
      <c r="Q1227" s="32"/>
      <c r="R1227" s="32"/>
      <c r="S1227" s="32"/>
      <c r="T1227" s="32"/>
    </row>
    <row r="1228" spans="1:20" x14ac:dyDescent="0.25">
      <c r="A1228" s="76"/>
      <c r="B1228" s="77"/>
      <c r="C1228" s="77"/>
      <c r="D1228" s="77"/>
      <c r="E1228" s="83"/>
      <c r="M1228" s="32"/>
      <c r="N1228" s="32"/>
      <c r="O1228" s="32"/>
      <c r="P1228" s="32"/>
      <c r="Q1228" s="32"/>
      <c r="R1228" s="32"/>
      <c r="S1228" s="32"/>
      <c r="T1228" s="32"/>
    </row>
    <row r="1229" spans="1:20" x14ac:dyDescent="0.25">
      <c r="A1229" s="76"/>
      <c r="B1229" s="77"/>
      <c r="C1229" s="77"/>
      <c r="D1229" s="77"/>
      <c r="E1229" s="83"/>
      <c r="M1229" s="32"/>
      <c r="N1229" s="32"/>
      <c r="O1229" s="32"/>
      <c r="P1229" s="32"/>
      <c r="Q1229" s="32"/>
      <c r="R1229" s="32"/>
      <c r="S1229" s="32"/>
      <c r="T1229" s="32"/>
    </row>
    <row r="1230" spans="1:20" x14ac:dyDescent="0.25">
      <c r="A1230" s="76"/>
      <c r="B1230" s="77"/>
      <c r="C1230" s="77"/>
      <c r="D1230" s="77"/>
      <c r="E1230" s="83"/>
      <c r="M1230" s="32"/>
      <c r="N1230" s="32"/>
      <c r="O1230" s="32"/>
      <c r="P1230" s="32"/>
      <c r="Q1230" s="32"/>
      <c r="R1230" s="32"/>
      <c r="S1230" s="32"/>
      <c r="T1230" s="32"/>
    </row>
    <row r="1231" spans="1:20" x14ac:dyDescent="0.25">
      <c r="A1231" s="76"/>
      <c r="B1231" s="77"/>
      <c r="C1231" s="77"/>
      <c r="D1231" s="77"/>
      <c r="E1231" s="83"/>
      <c r="M1231" s="32"/>
      <c r="N1231" s="32"/>
      <c r="O1231" s="32"/>
      <c r="P1231" s="32"/>
      <c r="Q1231" s="32"/>
      <c r="R1231" s="32"/>
      <c r="S1231" s="32"/>
      <c r="T1231" s="32"/>
    </row>
    <row r="1232" spans="1:20" x14ac:dyDescent="0.25">
      <c r="A1232" s="76"/>
      <c r="B1232" s="77"/>
      <c r="C1232" s="77"/>
      <c r="D1232" s="77"/>
      <c r="E1232" s="83"/>
      <c r="M1232" s="32"/>
      <c r="N1232" s="32"/>
      <c r="O1232" s="32"/>
      <c r="P1232" s="32"/>
      <c r="Q1232" s="32"/>
      <c r="R1232" s="32"/>
      <c r="S1232" s="32"/>
      <c r="T1232" s="32"/>
    </row>
    <row r="1233" spans="1:20" x14ac:dyDescent="0.25">
      <c r="A1233" s="76"/>
      <c r="B1233" s="77"/>
      <c r="C1233" s="77"/>
      <c r="D1233" s="77"/>
      <c r="E1233" s="83"/>
      <c r="M1233" s="32"/>
      <c r="N1233" s="32"/>
      <c r="O1233" s="32"/>
      <c r="P1233" s="32"/>
      <c r="Q1233" s="32"/>
      <c r="R1233" s="32"/>
      <c r="S1233" s="32"/>
      <c r="T1233" s="32"/>
    </row>
    <row r="1234" spans="1:20" x14ac:dyDescent="0.25">
      <c r="A1234" s="76"/>
      <c r="B1234" s="77"/>
      <c r="C1234" s="77"/>
      <c r="D1234" s="77"/>
      <c r="E1234" s="83"/>
      <c r="M1234" s="32"/>
      <c r="N1234" s="32"/>
      <c r="O1234" s="32"/>
      <c r="P1234" s="32"/>
      <c r="Q1234" s="32"/>
      <c r="R1234" s="32"/>
      <c r="S1234" s="32"/>
      <c r="T1234" s="32"/>
    </row>
    <row r="1235" spans="1:20" x14ac:dyDescent="0.25">
      <c r="A1235" s="76"/>
      <c r="B1235" s="77"/>
      <c r="C1235" s="77"/>
      <c r="D1235" s="77"/>
      <c r="E1235" s="83"/>
      <c r="M1235" s="32"/>
      <c r="N1235" s="32"/>
      <c r="O1235" s="32"/>
      <c r="P1235" s="32"/>
      <c r="Q1235" s="32"/>
      <c r="R1235" s="32"/>
      <c r="S1235" s="32"/>
      <c r="T1235" s="32"/>
    </row>
    <row r="1236" spans="1:20" x14ac:dyDescent="0.25">
      <c r="A1236" s="76"/>
      <c r="B1236" s="77"/>
      <c r="C1236" s="77"/>
      <c r="D1236" s="77"/>
      <c r="E1236" s="83"/>
      <c r="M1236" s="32"/>
      <c r="N1236" s="32"/>
      <c r="O1236" s="32"/>
      <c r="P1236" s="32"/>
      <c r="Q1236" s="32"/>
      <c r="R1236" s="32"/>
      <c r="S1236" s="32"/>
      <c r="T1236" s="32"/>
    </row>
    <row r="1237" spans="1:20" x14ac:dyDescent="0.25">
      <c r="A1237" s="76"/>
      <c r="B1237" s="77"/>
      <c r="C1237" s="77"/>
      <c r="D1237" s="77"/>
      <c r="E1237" s="83"/>
      <c r="M1237" s="32"/>
      <c r="N1237" s="32"/>
      <c r="O1237" s="32"/>
      <c r="P1237" s="32"/>
      <c r="Q1237" s="32"/>
      <c r="R1237" s="32"/>
      <c r="S1237" s="32"/>
      <c r="T1237" s="32"/>
    </row>
    <row r="1238" spans="1:20" x14ac:dyDescent="0.25">
      <c r="A1238" s="76"/>
      <c r="B1238" s="77"/>
      <c r="C1238" s="77"/>
      <c r="D1238" s="77"/>
      <c r="E1238" s="83"/>
      <c r="M1238" s="32"/>
      <c r="N1238" s="32"/>
      <c r="O1238" s="32"/>
      <c r="P1238" s="32"/>
      <c r="Q1238" s="32"/>
      <c r="R1238" s="32"/>
      <c r="S1238" s="32"/>
      <c r="T1238" s="32"/>
    </row>
    <row r="1239" spans="1:20" x14ac:dyDescent="0.25">
      <c r="A1239" s="76"/>
      <c r="B1239" s="77"/>
      <c r="C1239" s="77"/>
      <c r="D1239" s="77"/>
      <c r="E1239" s="83"/>
      <c r="M1239" s="32"/>
      <c r="N1239" s="32"/>
      <c r="O1239" s="32"/>
      <c r="P1239" s="32"/>
      <c r="Q1239" s="32"/>
      <c r="R1239" s="32"/>
      <c r="S1239" s="32"/>
      <c r="T1239" s="32"/>
    </row>
    <row r="1240" spans="1:20" x14ac:dyDescent="0.25">
      <c r="A1240" s="76"/>
      <c r="B1240" s="77"/>
      <c r="C1240" s="77"/>
      <c r="D1240" s="77"/>
      <c r="E1240" s="83"/>
      <c r="M1240" s="32"/>
      <c r="N1240" s="32"/>
      <c r="O1240" s="32"/>
      <c r="P1240" s="32"/>
      <c r="Q1240" s="32"/>
      <c r="R1240" s="32"/>
      <c r="S1240" s="32"/>
      <c r="T1240" s="32"/>
    </row>
    <row r="1241" spans="1:20" x14ac:dyDescent="0.25">
      <c r="A1241" s="76"/>
      <c r="B1241" s="77"/>
      <c r="C1241" s="77"/>
      <c r="D1241" s="77"/>
      <c r="E1241" s="83"/>
      <c r="M1241" s="32"/>
      <c r="N1241" s="32"/>
      <c r="O1241" s="32"/>
      <c r="P1241" s="32"/>
      <c r="Q1241" s="32"/>
      <c r="R1241" s="32"/>
      <c r="S1241" s="32"/>
      <c r="T1241" s="32"/>
    </row>
    <row r="1242" spans="1:20" x14ac:dyDescent="0.25">
      <c r="A1242" s="76"/>
      <c r="B1242" s="77"/>
      <c r="C1242" s="77"/>
      <c r="D1242" s="77"/>
      <c r="E1242" s="83"/>
      <c r="M1242" s="32"/>
      <c r="N1242" s="32"/>
      <c r="O1242" s="32"/>
      <c r="P1242" s="32"/>
      <c r="Q1242" s="32"/>
      <c r="R1242" s="32"/>
      <c r="S1242" s="32"/>
      <c r="T1242" s="32"/>
    </row>
    <row r="1243" spans="1:20" x14ac:dyDescent="0.25">
      <c r="A1243" s="76"/>
      <c r="B1243" s="77"/>
      <c r="C1243" s="77"/>
      <c r="D1243" s="77"/>
      <c r="E1243" s="83"/>
      <c r="M1243" s="32"/>
      <c r="N1243" s="32"/>
      <c r="O1243" s="32"/>
      <c r="P1243" s="32"/>
      <c r="Q1243" s="32"/>
      <c r="R1243" s="32"/>
      <c r="S1243" s="32"/>
      <c r="T1243" s="32"/>
    </row>
    <row r="1244" spans="1:20" x14ac:dyDescent="0.25">
      <c r="A1244" s="76"/>
      <c r="B1244" s="77"/>
      <c r="C1244" s="77"/>
      <c r="D1244" s="77"/>
      <c r="E1244" s="83"/>
      <c r="M1244" s="32"/>
      <c r="N1244" s="32"/>
      <c r="O1244" s="32"/>
      <c r="P1244" s="32"/>
      <c r="Q1244" s="32"/>
      <c r="R1244" s="32"/>
      <c r="S1244" s="32"/>
      <c r="T1244" s="32"/>
    </row>
    <row r="1245" spans="1:20" x14ac:dyDescent="0.25">
      <c r="A1245" s="76"/>
      <c r="B1245" s="77"/>
      <c r="C1245" s="77"/>
      <c r="D1245" s="77"/>
      <c r="E1245" s="83"/>
      <c r="M1245" s="32"/>
      <c r="N1245" s="32"/>
      <c r="O1245" s="32"/>
      <c r="P1245" s="32"/>
      <c r="Q1245" s="32"/>
      <c r="R1245" s="32"/>
      <c r="S1245" s="32"/>
      <c r="T1245" s="32"/>
    </row>
    <row r="1246" spans="1:20" x14ac:dyDescent="0.25">
      <c r="A1246" s="76"/>
      <c r="B1246" s="77"/>
      <c r="C1246" s="77"/>
      <c r="D1246" s="77"/>
      <c r="E1246" s="83"/>
      <c r="M1246" s="32"/>
      <c r="N1246" s="32"/>
      <c r="O1246" s="32"/>
      <c r="P1246" s="32"/>
      <c r="Q1246" s="32"/>
      <c r="R1246" s="32"/>
      <c r="S1246" s="32"/>
      <c r="T1246" s="32"/>
    </row>
    <row r="1247" spans="1:20" x14ac:dyDescent="0.25">
      <c r="A1247" s="76"/>
      <c r="B1247" s="77"/>
      <c r="C1247" s="77"/>
      <c r="D1247" s="77"/>
      <c r="E1247" s="83"/>
      <c r="M1247" s="32"/>
      <c r="N1247" s="32"/>
      <c r="O1247" s="32"/>
      <c r="P1247" s="32"/>
      <c r="Q1247" s="32"/>
      <c r="R1247" s="32"/>
      <c r="S1247" s="32"/>
      <c r="T1247" s="32"/>
    </row>
    <row r="1248" spans="1:20" x14ac:dyDescent="0.25">
      <c r="A1248" s="76"/>
      <c r="B1248" s="77"/>
      <c r="C1248" s="77"/>
      <c r="D1248" s="77"/>
      <c r="E1248" s="83"/>
      <c r="M1248" s="32"/>
      <c r="N1248" s="32"/>
      <c r="O1248" s="32"/>
      <c r="P1248" s="32"/>
      <c r="Q1248" s="32"/>
      <c r="R1248" s="32"/>
      <c r="S1248" s="32"/>
      <c r="T1248" s="32"/>
    </row>
    <row r="1249" spans="1:20" x14ac:dyDescent="0.25">
      <c r="A1249" s="76"/>
      <c r="B1249" s="77"/>
      <c r="C1249" s="77"/>
      <c r="D1249" s="77"/>
      <c r="E1249" s="83"/>
      <c r="M1249" s="32"/>
      <c r="N1249" s="32"/>
      <c r="O1249" s="32"/>
      <c r="P1249" s="32"/>
      <c r="Q1249" s="32"/>
      <c r="R1249" s="32"/>
      <c r="S1249" s="32"/>
      <c r="T1249" s="32"/>
    </row>
    <row r="1250" spans="1:20" x14ac:dyDescent="0.25">
      <c r="A1250" s="76"/>
      <c r="B1250" s="77"/>
      <c r="C1250" s="77"/>
      <c r="D1250" s="77"/>
      <c r="E1250" s="83"/>
      <c r="M1250" s="32"/>
      <c r="N1250" s="32"/>
      <c r="O1250" s="32"/>
      <c r="P1250" s="32"/>
      <c r="Q1250" s="32"/>
      <c r="R1250" s="32"/>
      <c r="S1250" s="32"/>
      <c r="T1250" s="32"/>
    </row>
    <row r="1251" spans="1:20" x14ac:dyDescent="0.25">
      <c r="A1251" s="76"/>
      <c r="B1251" s="77"/>
      <c r="C1251" s="77"/>
      <c r="D1251" s="77"/>
      <c r="E1251" s="83"/>
      <c r="M1251" s="32"/>
      <c r="N1251" s="32"/>
      <c r="O1251" s="32"/>
      <c r="P1251" s="32"/>
      <c r="Q1251" s="32"/>
      <c r="R1251" s="32"/>
      <c r="S1251" s="32"/>
      <c r="T1251" s="32"/>
    </row>
    <row r="1252" spans="1:20" x14ac:dyDescent="0.25">
      <c r="A1252" s="76"/>
      <c r="B1252" s="77"/>
      <c r="C1252" s="77"/>
      <c r="D1252" s="77"/>
      <c r="E1252" s="83"/>
      <c r="M1252" s="32"/>
      <c r="N1252" s="32"/>
      <c r="O1252" s="32"/>
      <c r="P1252" s="32"/>
      <c r="Q1252" s="32"/>
      <c r="R1252" s="32"/>
      <c r="S1252" s="32"/>
      <c r="T1252" s="32"/>
    </row>
    <row r="1253" spans="1:20" x14ac:dyDescent="0.25">
      <c r="A1253" s="76"/>
      <c r="B1253" s="77"/>
      <c r="C1253" s="77"/>
      <c r="D1253" s="77"/>
      <c r="E1253" s="83"/>
      <c r="M1253" s="32"/>
      <c r="N1253" s="32"/>
      <c r="O1253" s="32"/>
      <c r="P1253" s="32"/>
      <c r="Q1253" s="32"/>
      <c r="R1253" s="32"/>
      <c r="S1253" s="32"/>
      <c r="T1253" s="32"/>
    </row>
    <row r="1254" spans="1:20" x14ac:dyDescent="0.25">
      <c r="A1254" s="76"/>
      <c r="B1254" s="77"/>
      <c r="C1254" s="77"/>
      <c r="D1254" s="77"/>
      <c r="E1254" s="83"/>
      <c r="M1254" s="32"/>
      <c r="N1254" s="32"/>
      <c r="O1254" s="32"/>
      <c r="P1254" s="32"/>
      <c r="Q1254" s="32"/>
      <c r="R1254" s="32"/>
      <c r="S1254" s="32"/>
      <c r="T1254" s="32"/>
    </row>
    <row r="1255" spans="1:20" x14ac:dyDescent="0.25">
      <c r="A1255" s="76"/>
      <c r="B1255" s="77"/>
      <c r="C1255" s="77"/>
      <c r="D1255" s="77"/>
      <c r="E1255" s="83"/>
      <c r="M1255" s="32"/>
      <c r="N1255" s="32"/>
      <c r="O1255" s="32"/>
      <c r="P1255" s="32"/>
      <c r="Q1255" s="32"/>
      <c r="R1255" s="32"/>
      <c r="S1255" s="32"/>
      <c r="T1255" s="32"/>
    </row>
    <row r="1256" spans="1:20" x14ac:dyDescent="0.25">
      <c r="A1256" s="76"/>
      <c r="B1256" s="77"/>
      <c r="C1256" s="77"/>
      <c r="D1256" s="77"/>
      <c r="E1256" s="83"/>
      <c r="M1256" s="32"/>
      <c r="N1256" s="32"/>
      <c r="O1256" s="32"/>
      <c r="P1256" s="32"/>
      <c r="Q1256" s="32"/>
      <c r="R1256" s="32"/>
      <c r="S1256" s="32"/>
      <c r="T1256" s="32"/>
    </row>
    <row r="1257" spans="1:20" x14ac:dyDescent="0.25">
      <c r="A1257" s="76"/>
      <c r="B1257" s="77"/>
      <c r="C1257" s="77"/>
      <c r="D1257" s="77"/>
      <c r="E1257" s="83"/>
      <c r="M1257" s="32"/>
      <c r="N1257" s="32"/>
      <c r="O1257" s="32"/>
      <c r="P1257" s="32"/>
      <c r="Q1257" s="32"/>
      <c r="R1257" s="32"/>
      <c r="S1257" s="32"/>
      <c r="T1257" s="32"/>
    </row>
    <row r="1258" spans="1:20" x14ac:dyDescent="0.25">
      <c r="A1258" s="76"/>
      <c r="B1258" s="77"/>
      <c r="C1258" s="77"/>
      <c r="D1258" s="77"/>
      <c r="E1258" s="83"/>
      <c r="M1258" s="32"/>
      <c r="N1258" s="32"/>
      <c r="O1258" s="32"/>
      <c r="P1258" s="32"/>
      <c r="Q1258" s="32"/>
      <c r="R1258" s="32"/>
      <c r="S1258" s="32"/>
      <c r="T1258" s="32"/>
    </row>
    <row r="1259" spans="1:20" x14ac:dyDescent="0.25">
      <c r="A1259" s="76"/>
      <c r="B1259" s="77"/>
      <c r="C1259" s="77"/>
      <c r="D1259" s="77"/>
      <c r="E1259" s="83"/>
      <c r="M1259" s="32"/>
      <c r="N1259" s="32"/>
      <c r="O1259" s="32"/>
      <c r="P1259" s="32"/>
      <c r="Q1259" s="32"/>
      <c r="R1259" s="32"/>
      <c r="S1259" s="32"/>
      <c r="T1259" s="32"/>
    </row>
    <row r="1260" spans="1:20" x14ac:dyDescent="0.25">
      <c r="A1260" s="76"/>
      <c r="B1260" s="77"/>
      <c r="C1260" s="77"/>
      <c r="D1260" s="77"/>
      <c r="E1260" s="83"/>
      <c r="M1260" s="32"/>
      <c r="N1260" s="32"/>
      <c r="O1260" s="32"/>
      <c r="P1260" s="32"/>
      <c r="Q1260" s="32"/>
      <c r="R1260" s="32"/>
      <c r="S1260" s="32"/>
      <c r="T1260" s="32"/>
    </row>
    <row r="1261" spans="1:20" x14ac:dyDescent="0.25">
      <c r="A1261" s="76"/>
      <c r="B1261" s="77"/>
      <c r="C1261" s="77"/>
      <c r="D1261" s="77"/>
      <c r="E1261" s="83"/>
      <c r="M1261" s="32"/>
      <c r="N1261" s="32"/>
      <c r="O1261" s="32"/>
      <c r="P1261" s="32"/>
      <c r="Q1261" s="32"/>
      <c r="R1261" s="32"/>
      <c r="S1261" s="32"/>
      <c r="T1261" s="32"/>
    </row>
    <row r="1262" spans="1:20" x14ac:dyDescent="0.25">
      <c r="A1262" s="76"/>
      <c r="B1262" s="77"/>
      <c r="C1262" s="77"/>
      <c r="D1262" s="77"/>
      <c r="E1262" s="83"/>
      <c r="M1262" s="32"/>
      <c r="N1262" s="32"/>
      <c r="O1262" s="32"/>
      <c r="P1262" s="32"/>
      <c r="Q1262" s="32"/>
      <c r="R1262" s="32"/>
      <c r="S1262" s="32"/>
      <c r="T1262" s="32"/>
    </row>
    <row r="1263" spans="1:20" x14ac:dyDescent="0.25">
      <c r="A1263" s="76"/>
      <c r="B1263" s="77"/>
      <c r="C1263" s="77"/>
      <c r="D1263" s="77"/>
      <c r="E1263" s="83"/>
      <c r="M1263" s="32"/>
      <c r="N1263" s="32"/>
      <c r="O1263" s="32"/>
      <c r="P1263" s="32"/>
      <c r="Q1263" s="32"/>
      <c r="R1263" s="32"/>
      <c r="S1263" s="32"/>
      <c r="T1263" s="32"/>
    </row>
    <row r="1264" spans="1:20" x14ac:dyDescent="0.25">
      <c r="A1264" s="76"/>
      <c r="B1264" s="77"/>
      <c r="C1264" s="77"/>
      <c r="D1264" s="77"/>
      <c r="E1264" s="83"/>
      <c r="M1264" s="32"/>
      <c r="N1264" s="32"/>
      <c r="O1264" s="32"/>
      <c r="P1264" s="32"/>
      <c r="Q1264" s="32"/>
      <c r="R1264" s="32"/>
      <c r="S1264" s="32"/>
      <c r="T1264" s="32"/>
    </row>
    <row r="1265" spans="1:20" x14ac:dyDescent="0.25">
      <c r="A1265" s="76"/>
      <c r="B1265" s="77"/>
      <c r="C1265" s="77"/>
      <c r="D1265" s="77"/>
      <c r="E1265" s="83"/>
      <c r="M1265" s="32"/>
      <c r="N1265" s="32"/>
      <c r="O1265" s="32"/>
      <c r="P1265" s="32"/>
      <c r="Q1265" s="32"/>
      <c r="R1265" s="32"/>
      <c r="S1265" s="32"/>
      <c r="T1265" s="32"/>
    </row>
    <row r="1266" spans="1:20" x14ac:dyDescent="0.25">
      <c r="A1266" s="76"/>
      <c r="B1266" s="77"/>
      <c r="C1266" s="77"/>
      <c r="D1266" s="77"/>
      <c r="E1266" s="83"/>
      <c r="M1266" s="32"/>
      <c r="N1266" s="32"/>
      <c r="O1266" s="32"/>
      <c r="P1266" s="32"/>
      <c r="Q1266" s="32"/>
      <c r="R1266" s="32"/>
      <c r="S1266" s="32"/>
      <c r="T1266" s="32"/>
    </row>
    <row r="1267" spans="1:20" x14ac:dyDescent="0.25">
      <c r="A1267" s="76"/>
      <c r="B1267" s="77"/>
      <c r="C1267" s="77"/>
      <c r="D1267" s="77"/>
      <c r="E1267" s="83"/>
      <c r="M1267" s="32"/>
      <c r="N1267" s="32"/>
      <c r="O1267" s="32"/>
      <c r="P1267" s="32"/>
      <c r="Q1267" s="32"/>
      <c r="R1267" s="32"/>
      <c r="S1267" s="32"/>
      <c r="T1267" s="32"/>
    </row>
    <row r="1268" spans="1:20" x14ac:dyDescent="0.25">
      <c r="A1268" s="76"/>
      <c r="B1268" s="77"/>
      <c r="C1268" s="77"/>
      <c r="D1268" s="77"/>
      <c r="E1268" s="83"/>
      <c r="M1268" s="32"/>
      <c r="N1268" s="32"/>
      <c r="O1268" s="32"/>
      <c r="P1268" s="32"/>
      <c r="Q1268" s="32"/>
      <c r="R1268" s="32"/>
      <c r="S1268" s="32"/>
      <c r="T1268" s="32"/>
    </row>
    <row r="1269" spans="1:20" x14ac:dyDescent="0.25">
      <c r="A1269" s="76"/>
      <c r="B1269" s="77"/>
      <c r="C1269" s="77"/>
      <c r="D1269" s="77"/>
      <c r="E1269" s="83"/>
      <c r="M1269" s="32"/>
      <c r="N1269" s="32"/>
      <c r="O1269" s="32"/>
      <c r="P1269" s="32"/>
      <c r="Q1269" s="32"/>
      <c r="R1269" s="32"/>
      <c r="S1269" s="32"/>
      <c r="T1269" s="32"/>
    </row>
    <row r="1270" spans="1:20" x14ac:dyDescent="0.25">
      <c r="A1270" s="76"/>
      <c r="B1270" s="77"/>
      <c r="C1270" s="77"/>
      <c r="D1270" s="77"/>
      <c r="E1270" s="83"/>
      <c r="M1270" s="32"/>
      <c r="N1270" s="32"/>
      <c r="O1270" s="32"/>
      <c r="P1270" s="32"/>
      <c r="Q1270" s="32"/>
      <c r="R1270" s="32"/>
      <c r="S1270" s="32"/>
      <c r="T1270" s="32"/>
    </row>
    <row r="1271" spans="1:20" x14ac:dyDescent="0.25">
      <c r="A1271" s="76"/>
      <c r="B1271" s="77"/>
      <c r="C1271" s="77"/>
      <c r="D1271" s="77"/>
      <c r="E1271" s="83"/>
      <c r="M1271" s="32"/>
      <c r="N1271" s="32"/>
      <c r="O1271" s="32"/>
      <c r="P1271" s="32"/>
      <c r="Q1271" s="32"/>
      <c r="R1271" s="32"/>
      <c r="S1271" s="32"/>
      <c r="T1271" s="32"/>
    </row>
    <row r="1272" spans="1:20" x14ac:dyDescent="0.25">
      <c r="A1272" s="76"/>
      <c r="B1272" s="77"/>
      <c r="C1272" s="77"/>
      <c r="D1272" s="77"/>
      <c r="E1272" s="83"/>
      <c r="M1272" s="32"/>
      <c r="N1272" s="32"/>
      <c r="O1272" s="32"/>
      <c r="P1272" s="32"/>
      <c r="Q1272" s="32"/>
      <c r="R1272" s="32"/>
      <c r="S1272" s="32"/>
      <c r="T1272" s="32"/>
    </row>
    <row r="1273" spans="1:20" x14ac:dyDescent="0.25">
      <c r="A1273" s="76"/>
      <c r="B1273" s="77"/>
      <c r="C1273" s="77"/>
      <c r="D1273" s="77"/>
      <c r="E1273" s="83"/>
      <c r="M1273" s="32"/>
      <c r="N1273" s="32"/>
      <c r="O1273" s="32"/>
      <c r="P1273" s="32"/>
      <c r="Q1273" s="32"/>
      <c r="R1273" s="32"/>
      <c r="S1273" s="32"/>
      <c r="T1273" s="32"/>
    </row>
    <row r="1274" spans="1:20" x14ac:dyDescent="0.25">
      <c r="A1274" s="76"/>
      <c r="B1274" s="77"/>
      <c r="C1274" s="77"/>
      <c r="D1274" s="77"/>
      <c r="E1274" s="83"/>
      <c r="M1274" s="32"/>
      <c r="N1274" s="32"/>
      <c r="O1274" s="32"/>
      <c r="P1274" s="32"/>
      <c r="Q1274" s="32"/>
      <c r="R1274" s="32"/>
      <c r="S1274" s="32"/>
      <c r="T1274" s="32"/>
    </row>
    <row r="1275" spans="1:20" x14ac:dyDescent="0.25">
      <c r="A1275" s="76"/>
      <c r="B1275" s="77"/>
      <c r="C1275" s="77"/>
      <c r="D1275" s="77"/>
      <c r="E1275" s="83"/>
      <c r="M1275" s="32"/>
      <c r="N1275" s="32"/>
      <c r="O1275" s="32"/>
      <c r="P1275" s="32"/>
      <c r="Q1275" s="32"/>
      <c r="R1275" s="32"/>
      <c r="S1275" s="32"/>
      <c r="T1275" s="32"/>
    </row>
    <row r="1276" spans="1:20" x14ac:dyDescent="0.25">
      <c r="A1276" s="76"/>
      <c r="B1276" s="77"/>
      <c r="C1276" s="77"/>
      <c r="D1276" s="77"/>
      <c r="E1276" s="83"/>
      <c r="M1276" s="32"/>
      <c r="N1276" s="32"/>
      <c r="O1276" s="32"/>
      <c r="P1276" s="32"/>
      <c r="Q1276" s="32"/>
      <c r="R1276" s="32"/>
      <c r="S1276" s="32"/>
      <c r="T1276" s="32"/>
    </row>
    <row r="1277" spans="1:20" x14ac:dyDescent="0.25">
      <c r="A1277" s="76"/>
      <c r="B1277" s="77"/>
      <c r="C1277" s="77"/>
      <c r="D1277" s="77"/>
      <c r="E1277" s="83"/>
      <c r="M1277" s="32"/>
      <c r="N1277" s="32"/>
      <c r="O1277" s="32"/>
      <c r="P1277" s="32"/>
      <c r="Q1277" s="32"/>
      <c r="R1277" s="32"/>
      <c r="S1277" s="32"/>
      <c r="T1277" s="32"/>
    </row>
    <row r="1278" spans="1:20" x14ac:dyDescent="0.25">
      <c r="A1278" s="76"/>
      <c r="B1278" s="77"/>
      <c r="C1278" s="77"/>
      <c r="D1278" s="77"/>
      <c r="E1278" s="83"/>
      <c r="M1278" s="32"/>
      <c r="N1278" s="32"/>
      <c r="O1278" s="32"/>
      <c r="P1278" s="32"/>
      <c r="Q1278" s="32"/>
      <c r="R1278" s="32"/>
      <c r="S1278" s="32"/>
      <c r="T1278" s="32"/>
    </row>
    <row r="1279" spans="1:20" x14ac:dyDescent="0.25">
      <c r="A1279" s="76"/>
      <c r="B1279" s="77"/>
      <c r="C1279" s="77"/>
      <c r="D1279" s="77"/>
      <c r="E1279" s="83"/>
      <c r="M1279" s="32"/>
      <c r="N1279" s="32"/>
      <c r="O1279" s="32"/>
      <c r="P1279" s="32"/>
      <c r="Q1279" s="32"/>
      <c r="R1279" s="32"/>
      <c r="S1279" s="32"/>
      <c r="T1279" s="32"/>
    </row>
    <row r="1280" spans="1:20" x14ac:dyDescent="0.25">
      <c r="A1280" s="76"/>
      <c r="B1280" s="77"/>
      <c r="C1280" s="77"/>
      <c r="D1280" s="77"/>
      <c r="E1280" s="83"/>
      <c r="M1280" s="32"/>
      <c r="N1280" s="32"/>
      <c r="O1280" s="32"/>
      <c r="P1280" s="32"/>
      <c r="Q1280" s="32"/>
      <c r="R1280" s="32"/>
      <c r="S1280" s="32"/>
      <c r="T1280" s="32"/>
    </row>
    <row r="1281" spans="1:20" x14ac:dyDescent="0.25">
      <c r="A1281" s="76"/>
      <c r="B1281" s="77"/>
      <c r="C1281" s="77"/>
      <c r="D1281" s="77"/>
      <c r="E1281" s="83"/>
      <c r="M1281" s="32"/>
      <c r="N1281" s="32"/>
      <c r="O1281" s="32"/>
      <c r="P1281" s="32"/>
      <c r="Q1281" s="32"/>
      <c r="R1281" s="32"/>
      <c r="S1281" s="32"/>
      <c r="T1281" s="32"/>
    </row>
    <row r="1282" spans="1:20" x14ac:dyDescent="0.25">
      <c r="A1282" s="76"/>
      <c r="B1282" s="77"/>
      <c r="C1282" s="77"/>
      <c r="D1282" s="77"/>
      <c r="E1282" s="83"/>
      <c r="M1282" s="32"/>
      <c r="N1282" s="32"/>
      <c r="O1282" s="32"/>
      <c r="P1282" s="32"/>
      <c r="Q1282" s="32"/>
      <c r="R1282" s="32"/>
      <c r="S1282" s="32"/>
      <c r="T1282" s="32"/>
    </row>
    <row r="1283" spans="1:20" x14ac:dyDescent="0.25">
      <c r="A1283" s="76"/>
      <c r="B1283" s="77"/>
      <c r="C1283" s="77"/>
      <c r="D1283" s="77"/>
      <c r="E1283" s="83"/>
      <c r="M1283" s="32"/>
      <c r="N1283" s="32"/>
      <c r="O1283" s="32"/>
      <c r="P1283" s="32"/>
      <c r="Q1283" s="32"/>
      <c r="R1283" s="32"/>
      <c r="S1283" s="32"/>
      <c r="T1283" s="32"/>
    </row>
    <row r="1284" spans="1:20" x14ac:dyDescent="0.25">
      <c r="A1284" s="76"/>
      <c r="B1284" s="77"/>
      <c r="C1284" s="77"/>
      <c r="D1284" s="77"/>
      <c r="E1284" s="83"/>
      <c r="M1284" s="32"/>
      <c r="N1284" s="32"/>
      <c r="O1284" s="32"/>
      <c r="P1284" s="32"/>
      <c r="Q1284" s="32"/>
      <c r="R1284" s="32"/>
      <c r="S1284" s="32"/>
      <c r="T1284" s="32"/>
    </row>
    <row r="1285" spans="1:20" x14ac:dyDescent="0.25">
      <c r="A1285" s="76"/>
      <c r="B1285" s="77"/>
      <c r="C1285" s="77"/>
      <c r="D1285" s="77"/>
      <c r="E1285" s="83"/>
      <c r="M1285" s="32"/>
      <c r="N1285" s="32"/>
      <c r="O1285" s="32"/>
      <c r="P1285" s="32"/>
      <c r="Q1285" s="32"/>
      <c r="R1285" s="32"/>
      <c r="S1285" s="32"/>
      <c r="T1285" s="32"/>
    </row>
    <row r="1286" spans="1:20" x14ac:dyDescent="0.25">
      <c r="A1286" s="76"/>
      <c r="B1286" s="77"/>
      <c r="C1286" s="77"/>
      <c r="D1286" s="77"/>
      <c r="E1286" s="83"/>
      <c r="M1286" s="32"/>
      <c r="N1286" s="32"/>
      <c r="O1286" s="32"/>
      <c r="P1286" s="32"/>
      <c r="Q1286" s="32"/>
      <c r="R1286" s="32"/>
      <c r="S1286" s="32"/>
      <c r="T1286" s="32"/>
    </row>
    <row r="1287" spans="1:20" x14ac:dyDescent="0.25">
      <c r="A1287" s="76"/>
      <c r="B1287" s="77"/>
      <c r="C1287" s="77"/>
      <c r="D1287" s="77"/>
      <c r="E1287" s="83"/>
      <c r="M1287" s="32"/>
      <c r="N1287" s="32"/>
      <c r="O1287" s="32"/>
      <c r="P1287" s="32"/>
      <c r="Q1287" s="32"/>
      <c r="R1287" s="32"/>
      <c r="S1287" s="32"/>
      <c r="T1287" s="32"/>
    </row>
    <row r="1288" spans="1:20" x14ac:dyDescent="0.25">
      <c r="A1288" s="76"/>
      <c r="B1288" s="77"/>
      <c r="C1288" s="77"/>
      <c r="D1288" s="77"/>
      <c r="E1288" s="83"/>
      <c r="M1288" s="32"/>
      <c r="N1288" s="32"/>
      <c r="O1288" s="32"/>
      <c r="P1288" s="32"/>
      <c r="Q1288" s="32"/>
      <c r="R1288" s="32"/>
      <c r="S1288" s="32"/>
      <c r="T1288" s="32"/>
    </row>
    <row r="1289" spans="1:20" x14ac:dyDescent="0.25">
      <c r="A1289" s="76"/>
      <c r="B1289" s="77"/>
      <c r="C1289" s="77"/>
      <c r="D1289" s="77"/>
      <c r="E1289" s="83"/>
      <c r="M1289" s="32"/>
      <c r="N1289" s="32"/>
      <c r="O1289" s="32"/>
      <c r="P1289" s="32"/>
      <c r="Q1289" s="32"/>
      <c r="R1289" s="32"/>
      <c r="S1289" s="32"/>
      <c r="T1289" s="32"/>
    </row>
    <row r="1290" spans="1:20" x14ac:dyDescent="0.25">
      <c r="A1290" s="76"/>
      <c r="B1290" s="77"/>
      <c r="C1290" s="77"/>
      <c r="D1290" s="77"/>
      <c r="E1290" s="83"/>
      <c r="M1290" s="32"/>
      <c r="N1290" s="32"/>
      <c r="O1290" s="32"/>
      <c r="P1290" s="32"/>
      <c r="Q1290" s="32"/>
      <c r="R1290" s="32"/>
      <c r="S1290" s="32"/>
      <c r="T1290" s="32"/>
    </row>
    <row r="1291" spans="1:20" x14ac:dyDescent="0.25">
      <c r="A1291" s="76"/>
      <c r="B1291" s="77"/>
      <c r="C1291" s="77"/>
      <c r="D1291" s="77"/>
      <c r="E1291" s="83"/>
      <c r="M1291" s="32"/>
      <c r="N1291" s="32"/>
      <c r="O1291" s="32"/>
      <c r="P1291" s="32"/>
      <c r="Q1291" s="32"/>
      <c r="R1291" s="32"/>
      <c r="S1291" s="32"/>
      <c r="T1291" s="32"/>
    </row>
    <row r="1292" spans="1:20" x14ac:dyDescent="0.25">
      <c r="A1292" s="76"/>
      <c r="B1292" s="77"/>
      <c r="C1292" s="77"/>
      <c r="D1292" s="77"/>
      <c r="E1292" s="83"/>
      <c r="M1292" s="32"/>
      <c r="N1292" s="32"/>
      <c r="O1292" s="32"/>
      <c r="P1292" s="32"/>
      <c r="Q1292" s="32"/>
      <c r="R1292" s="32"/>
      <c r="S1292" s="32"/>
      <c r="T1292" s="32"/>
    </row>
    <row r="1293" spans="1:20" x14ac:dyDescent="0.25">
      <c r="A1293" s="76"/>
      <c r="B1293" s="77"/>
      <c r="C1293" s="77"/>
      <c r="D1293" s="77"/>
      <c r="E1293" s="83"/>
      <c r="M1293" s="32"/>
      <c r="N1293" s="32"/>
      <c r="O1293" s="32"/>
      <c r="P1293" s="32"/>
      <c r="Q1293" s="32"/>
      <c r="R1293" s="32"/>
      <c r="S1293" s="32"/>
      <c r="T1293" s="32"/>
    </row>
    <row r="1294" spans="1:20" x14ac:dyDescent="0.25">
      <c r="A1294" s="76"/>
      <c r="B1294" s="77"/>
      <c r="C1294" s="77"/>
      <c r="D1294" s="77"/>
      <c r="E1294" s="83"/>
      <c r="M1294" s="32"/>
      <c r="N1294" s="32"/>
      <c r="O1294" s="32"/>
      <c r="P1294" s="32"/>
      <c r="Q1294" s="32"/>
      <c r="R1294" s="32"/>
      <c r="S1294" s="32"/>
      <c r="T1294" s="32"/>
    </row>
    <row r="1295" spans="1:20" x14ac:dyDescent="0.25">
      <c r="A1295" s="76"/>
      <c r="B1295" s="77"/>
      <c r="C1295" s="77"/>
      <c r="D1295" s="77"/>
      <c r="E1295" s="83"/>
      <c r="M1295" s="32"/>
      <c r="N1295" s="32"/>
      <c r="O1295" s="32"/>
      <c r="P1295" s="32"/>
      <c r="Q1295" s="32"/>
      <c r="R1295" s="32"/>
      <c r="S1295" s="32"/>
      <c r="T1295" s="32"/>
    </row>
    <row r="1296" spans="1:20" x14ac:dyDescent="0.25">
      <c r="A1296" s="76"/>
      <c r="B1296" s="77"/>
      <c r="C1296" s="77"/>
      <c r="D1296" s="77"/>
      <c r="E1296" s="83"/>
      <c r="M1296" s="32"/>
      <c r="N1296" s="32"/>
      <c r="O1296" s="32"/>
      <c r="P1296" s="32"/>
      <c r="Q1296" s="32"/>
      <c r="R1296" s="32"/>
      <c r="S1296" s="32"/>
      <c r="T1296" s="32"/>
    </row>
    <row r="1297" spans="1:20" x14ac:dyDescent="0.25">
      <c r="A1297" s="76"/>
      <c r="B1297" s="77"/>
      <c r="C1297" s="77"/>
      <c r="D1297" s="77"/>
      <c r="E1297" s="83"/>
      <c r="M1297" s="32"/>
      <c r="N1297" s="32"/>
      <c r="O1297" s="32"/>
      <c r="P1297" s="32"/>
      <c r="Q1297" s="32"/>
      <c r="R1297" s="32"/>
      <c r="S1297" s="32"/>
      <c r="T1297" s="32"/>
    </row>
    <row r="1298" spans="1:20" x14ac:dyDescent="0.25">
      <c r="A1298" s="76"/>
      <c r="B1298" s="77"/>
      <c r="C1298" s="77"/>
      <c r="D1298" s="77"/>
      <c r="E1298" s="83"/>
      <c r="M1298" s="32"/>
      <c r="N1298" s="32"/>
      <c r="O1298" s="32"/>
      <c r="P1298" s="32"/>
      <c r="Q1298" s="32"/>
      <c r="R1298" s="32"/>
      <c r="S1298" s="32"/>
      <c r="T1298" s="32"/>
    </row>
    <row r="1299" spans="1:20" x14ac:dyDescent="0.25">
      <c r="A1299" s="76"/>
      <c r="B1299" s="77"/>
      <c r="C1299" s="77"/>
      <c r="D1299" s="77"/>
      <c r="E1299" s="83"/>
      <c r="M1299" s="32"/>
      <c r="N1299" s="32"/>
      <c r="O1299" s="32"/>
      <c r="P1299" s="32"/>
      <c r="Q1299" s="32"/>
      <c r="R1299" s="32"/>
      <c r="S1299" s="32"/>
      <c r="T1299" s="32"/>
    </row>
    <row r="1300" spans="1:20" x14ac:dyDescent="0.25">
      <c r="A1300" s="76"/>
      <c r="B1300" s="77"/>
      <c r="C1300" s="77"/>
      <c r="D1300" s="77"/>
      <c r="E1300" s="83"/>
      <c r="M1300" s="32"/>
      <c r="N1300" s="32"/>
      <c r="O1300" s="32"/>
      <c r="P1300" s="32"/>
      <c r="Q1300" s="32"/>
      <c r="R1300" s="32"/>
      <c r="S1300" s="32"/>
      <c r="T1300" s="32"/>
    </row>
    <row r="1301" spans="1:20" x14ac:dyDescent="0.25">
      <c r="A1301" s="76"/>
      <c r="B1301" s="77"/>
      <c r="C1301" s="77"/>
      <c r="D1301" s="77"/>
      <c r="E1301" s="83"/>
      <c r="M1301" s="32"/>
      <c r="N1301" s="32"/>
      <c r="O1301" s="32"/>
      <c r="P1301" s="32"/>
      <c r="Q1301" s="32"/>
      <c r="R1301" s="32"/>
      <c r="S1301" s="32"/>
      <c r="T1301" s="32"/>
    </row>
    <row r="1302" spans="1:20" x14ac:dyDescent="0.25">
      <c r="A1302" s="76"/>
      <c r="B1302" s="77"/>
      <c r="C1302" s="77"/>
      <c r="D1302" s="77"/>
      <c r="E1302" s="83"/>
      <c r="M1302" s="32"/>
      <c r="N1302" s="32"/>
      <c r="O1302" s="32"/>
      <c r="P1302" s="32"/>
      <c r="Q1302" s="32"/>
      <c r="R1302" s="32"/>
      <c r="S1302" s="32"/>
      <c r="T1302" s="32"/>
    </row>
    <row r="1303" spans="1:20" x14ac:dyDescent="0.25">
      <c r="A1303" s="76"/>
      <c r="B1303" s="77"/>
      <c r="C1303" s="77"/>
      <c r="D1303" s="77"/>
      <c r="E1303" s="83"/>
      <c r="M1303" s="32"/>
      <c r="N1303" s="32"/>
      <c r="O1303" s="32"/>
      <c r="P1303" s="32"/>
      <c r="Q1303" s="32"/>
      <c r="R1303" s="32"/>
      <c r="S1303" s="32"/>
      <c r="T1303" s="32"/>
    </row>
    <row r="1304" spans="1:20" x14ac:dyDescent="0.25">
      <c r="A1304" s="76"/>
      <c r="B1304" s="77"/>
      <c r="C1304" s="77"/>
      <c r="D1304" s="77"/>
      <c r="E1304" s="83"/>
      <c r="M1304" s="32"/>
      <c r="N1304" s="32"/>
      <c r="O1304" s="32"/>
      <c r="P1304" s="32"/>
      <c r="Q1304" s="32"/>
      <c r="R1304" s="32"/>
      <c r="S1304" s="32"/>
      <c r="T1304" s="32"/>
    </row>
    <row r="1305" spans="1:20" x14ac:dyDescent="0.25">
      <c r="A1305" s="76"/>
      <c r="B1305" s="77"/>
      <c r="C1305" s="77"/>
      <c r="D1305" s="77"/>
      <c r="E1305" s="83"/>
      <c r="M1305" s="32"/>
      <c r="N1305" s="32"/>
      <c r="O1305" s="32"/>
      <c r="P1305" s="32"/>
      <c r="Q1305" s="32"/>
      <c r="R1305" s="32"/>
      <c r="S1305" s="32"/>
      <c r="T1305" s="32"/>
    </row>
    <row r="1306" spans="1:20" x14ac:dyDescent="0.25">
      <c r="A1306" s="76"/>
      <c r="B1306" s="77"/>
      <c r="C1306" s="77"/>
      <c r="D1306" s="77"/>
      <c r="E1306" s="83"/>
      <c r="M1306" s="32"/>
      <c r="N1306" s="32"/>
      <c r="O1306" s="32"/>
      <c r="P1306" s="32"/>
      <c r="Q1306" s="32"/>
      <c r="R1306" s="32"/>
      <c r="S1306" s="32"/>
      <c r="T1306" s="32"/>
    </row>
    <row r="1307" spans="1:20" x14ac:dyDescent="0.25">
      <c r="A1307" s="76"/>
      <c r="B1307" s="77"/>
      <c r="C1307" s="77"/>
      <c r="D1307" s="77"/>
      <c r="E1307" s="83"/>
      <c r="M1307" s="32"/>
      <c r="N1307" s="32"/>
      <c r="O1307" s="32"/>
      <c r="P1307" s="32"/>
      <c r="Q1307" s="32"/>
      <c r="R1307" s="32"/>
      <c r="S1307" s="32"/>
      <c r="T1307" s="32"/>
    </row>
    <row r="1308" spans="1:20" x14ac:dyDescent="0.25">
      <c r="A1308" s="76"/>
      <c r="B1308" s="77"/>
      <c r="C1308" s="77"/>
      <c r="D1308" s="77"/>
      <c r="E1308" s="83"/>
      <c r="M1308" s="32"/>
      <c r="N1308" s="32"/>
      <c r="O1308" s="32"/>
      <c r="P1308" s="32"/>
      <c r="Q1308" s="32"/>
      <c r="R1308" s="32"/>
      <c r="S1308" s="32"/>
      <c r="T1308" s="32"/>
    </row>
    <row r="1309" spans="1:20" x14ac:dyDescent="0.25">
      <c r="A1309" s="76"/>
      <c r="B1309" s="77"/>
      <c r="C1309" s="77"/>
      <c r="D1309" s="77"/>
      <c r="E1309" s="83"/>
      <c r="M1309" s="32"/>
      <c r="N1309" s="32"/>
      <c r="O1309" s="32"/>
      <c r="P1309" s="32"/>
      <c r="Q1309" s="32"/>
      <c r="R1309" s="32"/>
      <c r="S1309" s="32"/>
      <c r="T1309" s="32"/>
    </row>
    <row r="1310" spans="1:20" x14ac:dyDescent="0.25">
      <c r="A1310" s="76"/>
      <c r="B1310" s="77"/>
      <c r="C1310" s="77"/>
      <c r="D1310" s="77"/>
      <c r="E1310" s="83"/>
      <c r="M1310" s="32"/>
      <c r="N1310" s="32"/>
      <c r="O1310" s="32"/>
      <c r="P1310" s="32"/>
      <c r="Q1310" s="32"/>
      <c r="R1310" s="32"/>
      <c r="S1310" s="32"/>
      <c r="T1310" s="32"/>
    </row>
    <row r="1311" spans="1:20" x14ac:dyDescent="0.25">
      <c r="A1311" s="76"/>
      <c r="B1311" s="77"/>
      <c r="C1311" s="77"/>
      <c r="D1311" s="77"/>
      <c r="E1311" s="83"/>
      <c r="M1311" s="32"/>
      <c r="N1311" s="32"/>
      <c r="O1311" s="32"/>
      <c r="P1311" s="32"/>
      <c r="Q1311" s="32"/>
      <c r="R1311" s="32"/>
      <c r="S1311" s="32"/>
      <c r="T1311" s="32"/>
    </row>
    <row r="1312" spans="1:20" x14ac:dyDescent="0.25">
      <c r="A1312" s="76"/>
      <c r="B1312" s="77"/>
      <c r="C1312" s="77"/>
      <c r="D1312" s="77"/>
      <c r="E1312" s="83"/>
      <c r="M1312" s="32"/>
      <c r="N1312" s="32"/>
      <c r="O1312" s="32"/>
      <c r="P1312" s="32"/>
      <c r="Q1312" s="32"/>
      <c r="R1312" s="32"/>
      <c r="S1312" s="32"/>
      <c r="T1312" s="32"/>
    </row>
    <row r="1313" spans="1:20" x14ac:dyDescent="0.25">
      <c r="A1313" s="76"/>
      <c r="B1313" s="77"/>
      <c r="C1313" s="77"/>
      <c r="D1313" s="77"/>
      <c r="E1313" s="83"/>
      <c r="M1313" s="32"/>
      <c r="N1313" s="32"/>
      <c r="O1313" s="32"/>
      <c r="P1313" s="32"/>
      <c r="Q1313" s="32"/>
      <c r="R1313" s="32"/>
      <c r="S1313" s="32"/>
      <c r="T1313" s="32"/>
    </row>
    <row r="1314" spans="1:20" x14ac:dyDescent="0.25">
      <c r="A1314" s="76"/>
      <c r="B1314" s="77"/>
      <c r="C1314" s="77"/>
      <c r="D1314" s="77"/>
      <c r="E1314" s="83"/>
      <c r="M1314" s="32"/>
      <c r="N1314" s="32"/>
      <c r="O1314" s="32"/>
      <c r="P1314" s="32"/>
      <c r="Q1314" s="32"/>
      <c r="R1314" s="32"/>
      <c r="S1314" s="32"/>
      <c r="T1314" s="32"/>
    </row>
    <row r="1315" spans="1:20" x14ac:dyDescent="0.25">
      <c r="A1315" s="76"/>
      <c r="B1315" s="77"/>
      <c r="C1315" s="77"/>
      <c r="D1315" s="77"/>
      <c r="E1315" s="83"/>
      <c r="M1315" s="32"/>
      <c r="N1315" s="32"/>
      <c r="O1315" s="32"/>
      <c r="P1315" s="32"/>
      <c r="Q1315" s="32"/>
      <c r="R1315" s="32"/>
      <c r="S1315" s="32"/>
      <c r="T1315" s="32"/>
    </row>
    <row r="1316" spans="1:20" x14ac:dyDescent="0.25">
      <c r="A1316" s="76"/>
      <c r="B1316" s="77"/>
      <c r="C1316" s="77"/>
      <c r="D1316" s="77"/>
      <c r="E1316" s="83"/>
      <c r="M1316" s="32"/>
      <c r="N1316" s="32"/>
      <c r="O1316" s="32"/>
      <c r="P1316" s="32"/>
      <c r="Q1316" s="32"/>
      <c r="R1316" s="32"/>
      <c r="S1316" s="32"/>
      <c r="T1316" s="32"/>
    </row>
    <row r="1317" spans="1:20" x14ac:dyDescent="0.25">
      <c r="A1317" s="76"/>
      <c r="B1317" s="77"/>
      <c r="C1317" s="77"/>
      <c r="D1317" s="77"/>
      <c r="E1317" s="83"/>
      <c r="M1317" s="32"/>
      <c r="N1317" s="32"/>
      <c r="O1317" s="32"/>
      <c r="P1317" s="32"/>
      <c r="Q1317" s="32"/>
      <c r="R1317" s="32"/>
      <c r="S1317" s="32"/>
      <c r="T1317" s="32"/>
    </row>
    <row r="1318" spans="1:20" x14ac:dyDescent="0.25">
      <c r="A1318" s="76"/>
      <c r="B1318" s="77"/>
      <c r="C1318" s="77"/>
      <c r="D1318" s="77"/>
      <c r="E1318" s="83"/>
      <c r="M1318" s="32"/>
      <c r="N1318" s="32"/>
      <c r="O1318" s="32"/>
      <c r="P1318" s="32"/>
      <c r="Q1318" s="32"/>
      <c r="R1318" s="32"/>
      <c r="S1318" s="32"/>
      <c r="T1318" s="32"/>
    </row>
    <row r="1319" spans="1:20" x14ac:dyDescent="0.25">
      <c r="A1319" s="76"/>
      <c r="B1319" s="77"/>
      <c r="C1319" s="77"/>
      <c r="D1319" s="77"/>
      <c r="E1319" s="83"/>
      <c r="M1319" s="32"/>
      <c r="N1319" s="32"/>
      <c r="O1319" s="32"/>
      <c r="P1319" s="32"/>
      <c r="Q1319" s="32"/>
      <c r="R1319" s="32"/>
      <c r="S1319" s="32"/>
      <c r="T1319" s="32"/>
    </row>
    <row r="1320" spans="1:20" x14ac:dyDescent="0.25">
      <c r="A1320" s="76"/>
      <c r="B1320" s="77"/>
      <c r="C1320" s="77"/>
      <c r="D1320" s="77"/>
      <c r="E1320" s="83"/>
      <c r="M1320" s="32"/>
      <c r="N1320" s="32"/>
      <c r="O1320" s="32"/>
      <c r="P1320" s="32"/>
      <c r="Q1320" s="32"/>
      <c r="R1320" s="32"/>
      <c r="S1320" s="32"/>
      <c r="T1320" s="32"/>
    </row>
    <row r="1321" spans="1:20" x14ac:dyDescent="0.25">
      <c r="A1321" s="76"/>
      <c r="B1321" s="77"/>
      <c r="C1321" s="77"/>
      <c r="D1321" s="77"/>
      <c r="E1321" s="83"/>
      <c r="M1321" s="32"/>
      <c r="N1321" s="32"/>
      <c r="O1321" s="32"/>
      <c r="P1321" s="32"/>
      <c r="Q1321" s="32"/>
      <c r="R1321" s="32"/>
      <c r="S1321" s="32"/>
      <c r="T1321" s="32"/>
    </row>
    <row r="1322" spans="1:20" x14ac:dyDescent="0.25">
      <c r="A1322" s="76"/>
      <c r="B1322" s="77"/>
      <c r="C1322" s="77"/>
      <c r="D1322" s="77"/>
      <c r="E1322" s="83"/>
      <c r="M1322" s="32"/>
      <c r="N1322" s="32"/>
      <c r="O1322" s="32"/>
      <c r="P1322" s="32"/>
      <c r="Q1322" s="32"/>
      <c r="R1322" s="32"/>
      <c r="S1322" s="32"/>
      <c r="T1322" s="32"/>
    </row>
    <row r="1323" spans="1:20" x14ac:dyDescent="0.25">
      <c r="A1323" s="76"/>
      <c r="B1323" s="77"/>
      <c r="C1323" s="77"/>
      <c r="D1323" s="77"/>
      <c r="E1323" s="83"/>
      <c r="M1323" s="32"/>
      <c r="N1323" s="32"/>
      <c r="O1323" s="32"/>
      <c r="P1323" s="32"/>
      <c r="Q1323" s="32"/>
      <c r="R1323" s="32"/>
      <c r="S1323" s="32"/>
      <c r="T1323" s="32"/>
    </row>
    <row r="1324" spans="1:20" x14ac:dyDescent="0.25">
      <c r="A1324" s="76"/>
      <c r="B1324" s="77"/>
      <c r="C1324" s="77"/>
      <c r="D1324" s="77"/>
      <c r="E1324" s="83"/>
      <c r="M1324" s="32"/>
      <c r="N1324" s="32"/>
      <c r="O1324" s="32"/>
      <c r="P1324" s="32"/>
      <c r="Q1324" s="32"/>
      <c r="R1324" s="32"/>
      <c r="S1324" s="32"/>
      <c r="T1324" s="32"/>
    </row>
    <row r="1325" spans="1:20" x14ac:dyDescent="0.25">
      <c r="A1325" s="76"/>
      <c r="B1325" s="77"/>
      <c r="C1325" s="77"/>
      <c r="D1325" s="77"/>
      <c r="E1325" s="83"/>
      <c r="M1325" s="32"/>
      <c r="N1325" s="32"/>
      <c r="O1325" s="32"/>
      <c r="P1325" s="32"/>
      <c r="Q1325" s="32"/>
      <c r="R1325" s="32"/>
      <c r="S1325" s="32"/>
      <c r="T1325" s="32"/>
    </row>
    <row r="1326" spans="1:20" x14ac:dyDescent="0.25">
      <c r="A1326" s="76"/>
      <c r="B1326" s="77"/>
      <c r="C1326" s="77"/>
      <c r="D1326" s="77"/>
      <c r="E1326" s="83"/>
      <c r="M1326" s="32"/>
      <c r="N1326" s="32"/>
      <c r="O1326" s="32"/>
      <c r="P1326" s="32"/>
      <c r="Q1326" s="32"/>
      <c r="R1326" s="32"/>
      <c r="S1326" s="32"/>
      <c r="T1326" s="32"/>
    </row>
    <row r="1327" spans="1:20" x14ac:dyDescent="0.25">
      <c r="A1327" s="76"/>
      <c r="B1327" s="77"/>
      <c r="C1327" s="77"/>
      <c r="D1327" s="77"/>
      <c r="E1327" s="83"/>
      <c r="M1327" s="32"/>
      <c r="N1327" s="32"/>
      <c r="O1327" s="32"/>
      <c r="P1327" s="32"/>
      <c r="Q1327" s="32"/>
      <c r="R1327" s="32"/>
      <c r="S1327" s="32"/>
      <c r="T1327" s="32"/>
    </row>
    <row r="1328" spans="1:20" x14ac:dyDescent="0.25">
      <c r="A1328" s="76"/>
      <c r="B1328" s="77"/>
      <c r="C1328" s="77"/>
      <c r="D1328" s="77"/>
      <c r="E1328" s="83"/>
      <c r="M1328" s="32"/>
      <c r="N1328" s="32"/>
      <c r="O1328" s="32"/>
      <c r="P1328" s="32"/>
      <c r="Q1328" s="32"/>
      <c r="R1328" s="32"/>
      <c r="S1328" s="32"/>
      <c r="T1328" s="32"/>
    </row>
    <row r="1329" spans="1:20" x14ac:dyDescent="0.25">
      <c r="A1329" s="76"/>
      <c r="B1329" s="77"/>
      <c r="C1329" s="77"/>
      <c r="D1329" s="77"/>
      <c r="E1329" s="83"/>
      <c r="M1329" s="32"/>
      <c r="N1329" s="32"/>
      <c r="O1329" s="32"/>
      <c r="P1329" s="32"/>
      <c r="Q1329" s="32"/>
      <c r="R1329" s="32"/>
      <c r="S1329" s="32"/>
      <c r="T1329" s="32"/>
    </row>
    <row r="1330" spans="1:20" x14ac:dyDescent="0.25">
      <c r="A1330" s="76"/>
      <c r="B1330" s="77"/>
      <c r="C1330" s="77"/>
      <c r="D1330" s="77"/>
      <c r="E1330" s="83"/>
      <c r="M1330" s="32"/>
      <c r="N1330" s="32"/>
      <c r="O1330" s="32"/>
      <c r="P1330" s="32"/>
      <c r="Q1330" s="32"/>
      <c r="R1330" s="32"/>
      <c r="S1330" s="32"/>
      <c r="T1330" s="32"/>
    </row>
    <row r="1331" spans="1:20" x14ac:dyDescent="0.25">
      <c r="A1331" s="76"/>
      <c r="B1331" s="77"/>
      <c r="C1331" s="77"/>
      <c r="D1331" s="77"/>
      <c r="E1331" s="83"/>
      <c r="M1331" s="32"/>
      <c r="N1331" s="32"/>
      <c r="O1331" s="32"/>
      <c r="P1331" s="32"/>
      <c r="Q1331" s="32"/>
      <c r="R1331" s="32"/>
      <c r="S1331" s="32"/>
      <c r="T1331" s="32"/>
    </row>
    <row r="1332" spans="1:20" x14ac:dyDescent="0.25">
      <c r="A1332" s="76"/>
      <c r="B1332" s="77"/>
      <c r="C1332" s="77"/>
      <c r="D1332" s="77"/>
      <c r="E1332" s="83"/>
      <c r="M1332" s="32"/>
      <c r="N1332" s="32"/>
      <c r="O1332" s="32"/>
      <c r="P1332" s="32"/>
      <c r="Q1332" s="32"/>
      <c r="R1332" s="32"/>
      <c r="S1332" s="32"/>
      <c r="T1332" s="32"/>
    </row>
    <row r="1333" spans="1:20" x14ac:dyDescent="0.25">
      <c r="A1333" s="76"/>
      <c r="B1333" s="77"/>
      <c r="C1333" s="77"/>
      <c r="D1333" s="77"/>
      <c r="E1333" s="83"/>
      <c r="M1333" s="32"/>
      <c r="N1333" s="32"/>
      <c r="O1333" s="32"/>
      <c r="P1333" s="32"/>
      <c r="Q1333" s="32"/>
      <c r="R1333" s="32"/>
      <c r="S1333" s="32"/>
      <c r="T1333" s="32"/>
    </row>
    <row r="1334" spans="1:20" x14ac:dyDescent="0.25">
      <c r="A1334" s="76"/>
      <c r="B1334" s="77"/>
      <c r="C1334" s="77"/>
      <c r="D1334" s="77"/>
      <c r="E1334" s="83"/>
      <c r="M1334" s="32"/>
      <c r="N1334" s="32"/>
      <c r="O1334" s="32"/>
      <c r="P1334" s="32"/>
      <c r="Q1334" s="32"/>
      <c r="R1334" s="32"/>
      <c r="S1334" s="32"/>
      <c r="T1334" s="32"/>
    </row>
    <row r="1335" spans="1:20" x14ac:dyDescent="0.25">
      <c r="A1335" s="76"/>
      <c r="B1335" s="77"/>
      <c r="C1335" s="77"/>
      <c r="D1335" s="77"/>
      <c r="E1335" s="83"/>
      <c r="M1335" s="32"/>
      <c r="N1335" s="32"/>
      <c r="O1335" s="32"/>
      <c r="P1335" s="32"/>
      <c r="Q1335" s="32"/>
      <c r="R1335" s="32"/>
      <c r="S1335" s="32"/>
      <c r="T1335" s="32"/>
    </row>
    <row r="1336" spans="1:20" x14ac:dyDescent="0.25">
      <c r="A1336" s="76"/>
      <c r="B1336" s="77"/>
      <c r="C1336" s="77"/>
      <c r="D1336" s="77"/>
      <c r="E1336" s="83"/>
      <c r="M1336" s="32"/>
      <c r="N1336" s="32"/>
      <c r="O1336" s="32"/>
      <c r="P1336" s="32"/>
      <c r="Q1336" s="32"/>
      <c r="R1336" s="32"/>
      <c r="S1336" s="32"/>
      <c r="T1336" s="32"/>
    </row>
    <row r="1337" spans="1:20" x14ac:dyDescent="0.25">
      <c r="A1337" s="76"/>
      <c r="B1337" s="77"/>
      <c r="C1337" s="77"/>
      <c r="D1337" s="77"/>
      <c r="E1337" s="83"/>
      <c r="M1337" s="32"/>
      <c r="N1337" s="32"/>
      <c r="O1337" s="32"/>
      <c r="P1337" s="32"/>
      <c r="Q1337" s="32"/>
      <c r="R1337" s="32"/>
      <c r="S1337" s="32"/>
      <c r="T1337" s="32"/>
    </row>
    <row r="1338" spans="1:20" x14ac:dyDescent="0.25">
      <c r="A1338" s="76"/>
      <c r="B1338" s="77"/>
      <c r="C1338" s="77"/>
      <c r="D1338" s="77"/>
      <c r="E1338" s="83"/>
      <c r="M1338" s="32"/>
      <c r="N1338" s="32"/>
      <c r="O1338" s="32"/>
      <c r="P1338" s="32"/>
      <c r="Q1338" s="32"/>
      <c r="R1338" s="32"/>
      <c r="S1338" s="32"/>
      <c r="T1338" s="32"/>
    </row>
    <row r="1339" spans="1:20" x14ac:dyDescent="0.25">
      <c r="A1339" s="76"/>
      <c r="B1339" s="77"/>
      <c r="C1339" s="77"/>
      <c r="D1339" s="77"/>
      <c r="E1339" s="83"/>
      <c r="M1339" s="32"/>
      <c r="N1339" s="32"/>
      <c r="O1339" s="32"/>
      <c r="P1339" s="32"/>
      <c r="Q1339" s="32"/>
      <c r="R1339" s="32"/>
      <c r="S1339" s="32"/>
      <c r="T1339" s="32"/>
    </row>
    <row r="1340" spans="1:20" x14ac:dyDescent="0.25">
      <c r="A1340" s="76"/>
      <c r="B1340" s="77"/>
      <c r="C1340" s="77"/>
      <c r="D1340" s="77"/>
      <c r="E1340" s="83"/>
      <c r="M1340" s="32"/>
      <c r="N1340" s="32"/>
      <c r="O1340" s="32"/>
      <c r="P1340" s="32"/>
      <c r="Q1340" s="32"/>
      <c r="R1340" s="32"/>
      <c r="S1340" s="32"/>
      <c r="T1340" s="32"/>
    </row>
    <row r="1341" spans="1:20" x14ac:dyDescent="0.25">
      <c r="A1341" s="76"/>
      <c r="B1341" s="77"/>
      <c r="C1341" s="77"/>
      <c r="D1341" s="77"/>
      <c r="E1341" s="83"/>
      <c r="M1341" s="32"/>
      <c r="N1341" s="32"/>
      <c r="O1341" s="32"/>
      <c r="P1341" s="32"/>
      <c r="Q1341" s="32"/>
      <c r="R1341" s="32"/>
      <c r="S1341" s="32"/>
      <c r="T1341" s="32"/>
    </row>
    <row r="1342" spans="1:20" x14ac:dyDescent="0.25">
      <c r="A1342" s="76"/>
      <c r="B1342" s="77"/>
      <c r="C1342" s="77"/>
      <c r="D1342" s="77"/>
      <c r="E1342" s="83"/>
      <c r="M1342" s="32"/>
      <c r="N1342" s="32"/>
      <c r="O1342" s="32"/>
      <c r="P1342" s="32"/>
      <c r="Q1342" s="32"/>
      <c r="R1342" s="32"/>
      <c r="S1342" s="32"/>
      <c r="T1342" s="32"/>
    </row>
    <row r="1343" spans="1:20" x14ac:dyDescent="0.25">
      <c r="A1343" s="76"/>
      <c r="B1343" s="77"/>
      <c r="C1343" s="77"/>
      <c r="D1343" s="77"/>
      <c r="E1343" s="83"/>
      <c r="M1343" s="32"/>
      <c r="N1343" s="32"/>
      <c r="O1343" s="32"/>
      <c r="P1343" s="32"/>
      <c r="Q1343" s="32"/>
      <c r="R1343" s="32"/>
      <c r="S1343" s="32"/>
      <c r="T1343" s="32"/>
    </row>
    <row r="1344" spans="1:20" x14ac:dyDescent="0.25">
      <c r="A1344" s="76"/>
      <c r="B1344" s="77"/>
      <c r="C1344" s="77"/>
      <c r="D1344" s="77"/>
      <c r="E1344" s="83"/>
      <c r="M1344" s="32"/>
      <c r="N1344" s="32"/>
      <c r="O1344" s="32"/>
      <c r="P1344" s="32"/>
      <c r="Q1344" s="32"/>
      <c r="R1344" s="32"/>
      <c r="S1344" s="32"/>
      <c r="T1344" s="32"/>
    </row>
    <row r="1345" spans="1:20" x14ac:dyDescent="0.25">
      <c r="A1345" s="76"/>
      <c r="B1345" s="77"/>
      <c r="C1345" s="77"/>
      <c r="D1345" s="77"/>
      <c r="E1345" s="83"/>
      <c r="M1345" s="32"/>
      <c r="N1345" s="32"/>
      <c r="O1345" s="32"/>
      <c r="P1345" s="32"/>
      <c r="Q1345" s="32"/>
      <c r="R1345" s="32"/>
      <c r="S1345" s="32"/>
      <c r="T1345" s="32"/>
    </row>
    <row r="1346" spans="1:20" x14ac:dyDescent="0.25">
      <c r="A1346" s="76"/>
      <c r="B1346" s="77"/>
      <c r="C1346" s="77"/>
      <c r="D1346" s="77"/>
      <c r="E1346" s="83"/>
      <c r="M1346" s="32"/>
      <c r="N1346" s="32"/>
      <c r="O1346" s="32"/>
      <c r="P1346" s="32"/>
      <c r="Q1346" s="32"/>
      <c r="R1346" s="32"/>
      <c r="S1346" s="32"/>
      <c r="T1346" s="32"/>
    </row>
    <row r="1347" spans="1:20" x14ac:dyDescent="0.25">
      <c r="A1347" s="76"/>
      <c r="B1347" s="77"/>
      <c r="C1347" s="77"/>
      <c r="D1347" s="77"/>
      <c r="E1347" s="83"/>
      <c r="M1347" s="32"/>
      <c r="N1347" s="32"/>
      <c r="O1347" s="32"/>
      <c r="P1347" s="32"/>
      <c r="Q1347" s="32"/>
      <c r="R1347" s="32"/>
      <c r="S1347" s="32"/>
      <c r="T1347" s="32"/>
    </row>
    <row r="1348" spans="1:20" x14ac:dyDescent="0.25">
      <c r="A1348" s="76"/>
      <c r="B1348" s="77"/>
      <c r="C1348" s="77"/>
      <c r="D1348" s="77"/>
      <c r="E1348" s="83"/>
      <c r="M1348" s="32"/>
      <c r="N1348" s="32"/>
      <c r="O1348" s="32"/>
      <c r="P1348" s="32"/>
      <c r="Q1348" s="32"/>
      <c r="R1348" s="32"/>
      <c r="S1348" s="32"/>
      <c r="T1348" s="32"/>
    </row>
    <row r="1349" spans="1:20" x14ac:dyDescent="0.25">
      <c r="A1349" s="76"/>
      <c r="B1349" s="77"/>
      <c r="C1349" s="77"/>
      <c r="D1349" s="77"/>
      <c r="E1349" s="83"/>
      <c r="M1349" s="32"/>
      <c r="N1349" s="32"/>
      <c r="O1349" s="32"/>
      <c r="P1349" s="32"/>
      <c r="Q1349" s="32"/>
      <c r="R1349" s="32"/>
      <c r="S1349" s="32"/>
      <c r="T1349" s="32"/>
    </row>
    <row r="1350" spans="1:20" x14ac:dyDescent="0.25">
      <c r="A1350" s="76"/>
      <c r="B1350" s="77"/>
      <c r="C1350" s="77"/>
      <c r="D1350" s="77"/>
      <c r="E1350" s="83"/>
      <c r="M1350" s="32"/>
      <c r="N1350" s="32"/>
      <c r="O1350" s="32"/>
      <c r="P1350" s="32"/>
      <c r="Q1350" s="32"/>
      <c r="R1350" s="32"/>
      <c r="S1350" s="32"/>
      <c r="T1350" s="32"/>
    </row>
    <row r="1351" spans="1:20" x14ac:dyDescent="0.25">
      <c r="A1351" s="76"/>
      <c r="B1351" s="77"/>
      <c r="C1351" s="77"/>
      <c r="D1351" s="77"/>
      <c r="E1351" s="83"/>
      <c r="M1351" s="32"/>
      <c r="N1351" s="32"/>
      <c r="O1351" s="32"/>
      <c r="P1351" s="32"/>
      <c r="Q1351" s="32"/>
      <c r="R1351" s="32"/>
      <c r="S1351" s="32"/>
      <c r="T1351" s="32"/>
    </row>
    <row r="1352" spans="1:20" x14ac:dyDescent="0.25">
      <c r="A1352" s="76"/>
      <c r="B1352" s="77"/>
      <c r="C1352" s="77"/>
      <c r="D1352" s="77"/>
      <c r="E1352" s="83"/>
      <c r="M1352" s="32"/>
      <c r="N1352" s="32"/>
      <c r="O1352" s="32"/>
      <c r="P1352" s="32"/>
      <c r="Q1352" s="32"/>
      <c r="R1352" s="32"/>
      <c r="S1352" s="32"/>
      <c r="T1352" s="32"/>
    </row>
    <row r="1353" spans="1:20" x14ac:dyDescent="0.25">
      <c r="A1353" s="76"/>
      <c r="B1353" s="77"/>
      <c r="C1353" s="77"/>
      <c r="D1353" s="77"/>
      <c r="E1353" s="83"/>
      <c r="M1353" s="32"/>
      <c r="N1353" s="32"/>
      <c r="O1353" s="32"/>
      <c r="P1353" s="32"/>
      <c r="Q1353" s="32"/>
      <c r="R1353" s="32"/>
      <c r="S1353" s="32"/>
      <c r="T1353" s="32"/>
    </row>
    <row r="1354" spans="1:20" x14ac:dyDescent="0.25">
      <c r="A1354" s="76"/>
      <c r="B1354" s="77"/>
      <c r="C1354" s="77"/>
      <c r="D1354" s="77"/>
      <c r="E1354" s="83"/>
      <c r="M1354" s="32"/>
      <c r="N1354" s="32"/>
      <c r="O1354" s="32"/>
      <c r="P1354" s="32"/>
      <c r="Q1354" s="32"/>
      <c r="R1354" s="32"/>
      <c r="S1354" s="32"/>
      <c r="T1354" s="32"/>
    </row>
    <row r="1355" spans="1:20" x14ac:dyDescent="0.25">
      <c r="A1355" s="76"/>
      <c r="B1355" s="77"/>
      <c r="C1355" s="77"/>
      <c r="D1355" s="77"/>
      <c r="E1355" s="83"/>
      <c r="M1355" s="32"/>
      <c r="N1355" s="32"/>
      <c r="O1355" s="32"/>
      <c r="P1355" s="32"/>
      <c r="Q1355" s="32"/>
      <c r="R1355" s="32"/>
      <c r="S1355" s="32"/>
      <c r="T1355" s="32"/>
    </row>
    <row r="1356" spans="1:20" x14ac:dyDescent="0.25">
      <c r="A1356" s="76"/>
      <c r="B1356" s="77"/>
      <c r="C1356" s="77"/>
      <c r="D1356" s="77"/>
      <c r="E1356" s="83"/>
      <c r="M1356" s="32"/>
      <c r="N1356" s="32"/>
      <c r="O1356" s="32"/>
      <c r="P1356" s="32"/>
      <c r="Q1356" s="32"/>
      <c r="R1356" s="32"/>
      <c r="S1356" s="32"/>
      <c r="T1356" s="32"/>
    </row>
    <row r="1357" spans="1:20" x14ac:dyDescent="0.25">
      <c r="A1357" s="76"/>
      <c r="B1357" s="77"/>
      <c r="C1357" s="77"/>
      <c r="D1357" s="77"/>
      <c r="E1357" s="83"/>
      <c r="M1357" s="32"/>
      <c r="N1357" s="32"/>
      <c r="O1357" s="32"/>
      <c r="P1357" s="32"/>
      <c r="Q1357" s="32"/>
      <c r="R1357" s="32"/>
      <c r="S1357" s="32"/>
      <c r="T1357" s="32"/>
    </row>
    <row r="1358" spans="1:20" x14ac:dyDescent="0.25">
      <c r="A1358" s="76"/>
      <c r="B1358" s="77"/>
      <c r="C1358" s="77"/>
      <c r="D1358" s="77"/>
      <c r="E1358" s="83"/>
      <c r="M1358" s="32"/>
      <c r="N1358" s="32"/>
      <c r="O1358" s="32"/>
      <c r="P1358" s="32"/>
      <c r="Q1358" s="32"/>
      <c r="R1358" s="32"/>
      <c r="S1358" s="32"/>
      <c r="T1358" s="32"/>
    </row>
    <row r="1359" spans="1:20" x14ac:dyDescent="0.25">
      <c r="A1359" s="76"/>
      <c r="B1359" s="77"/>
      <c r="C1359" s="77"/>
      <c r="D1359" s="77"/>
      <c r="E1359" s="83"/>
      <c r="M1359" s="32"/>
      <c r="N1359" s="32"/>
      <c r="O1359" s="32"/>
      <c r="P1359" s="32"/>
      <c r="Q1359" s="32"/>
      <c r="R1359" s="32"/>
      <c r="S1359" s="32"/>
      <c r="T1359" s="32"/>
    </row>
    <row r="1360" spans="1:20" x14ac:dyDescent="0.25">
      <c r="A1360" s="76"/>
      <c r="B1360" s="77"/>
      <c r="C1360" s="77"/>
      <c r="D1360" s="77"/>
      <c r="E1360" s="83"/>
      <c r="M1360" s="32"/>
      <c r="N1360" s="32"/>
      <c r="O1360" s="32"/>
      <c r="P1360" s="32"/>
      <c r="Q1360" s="32"/>
      <c r="R1360" s="32"/>
      <c r="S1360" s="32"/>
      <c r="T1360" s="32"/>
    </row>
    <row r="1361" spans="1:20" x14ac:dyDescent="0.25">
      <c r="A1361" s="76"/>
      <c r="B1361" s="77"/>
      <c r="C1361" s="77"/>
      <c r="D1361" s="77"/>
      <c r="E1361" s="83"/>
      <c r="M1361" s="32"/>
      <c r="N1361" s="32"/>
      <c r="O1361" s="32"/>
      <c r="P1361" s="32"/>
      <c r="Q1361" s="32"/>
      <c r="R1361" s="32"/>
      <c r="S1361" s="32"/>
      <c r="T1361" s="32"/>
    </row>
    <row r="1362" spans="1:20" x14ac:dyDescent="0.25">
      <c r="A1362" s="76"/>
      <c r="B1362" s="77"/>
      <c r="C1362" s="77"/>
      <c r="D1362" s="77"/>
      <c r="E1362" s="83"/>
      <c r="M1362" s="32"/>
      <c r="N1362" s="32"/>
      <c r="O1362" s="32"/>
      <c r="P1362" s="32"/>
      <c r="Q1362" s="32"/>
      <c r="R1362" s="32"/>
      <c r="S1362" s="32"/>
      <c r="T1362" s="32"/>
    </row>
    <row r="1363" spans="1:20" x14ac:dyDescent="0.25">
      <c r="A1363" s="76"/>
      <c r="B1363" s="77"/>
      <c r="C1363" s="77"/>
      <c r="D1363" s="77"/>
      <c r="E1363" s="83"/>
      <c r="M1363" s="32"/>
      <c r="N1363" s="32"/>
      <c r="O1363" s="32"/>
      <c r="P1363" s="32"/>
      <c r="Q1363" s="32"/>
      <c r="R1363" s="32"/>
      <c r="S1363" s="32"/>
      <c r="T1363" s="32"/>
    </row>
    <row r="1364" spans="1:20" x14ac:dyDescent="0.25">
      <c r="A1364" s="76"/>
      <c r="B1364" s="77"/>
      <c r="C1364" s="77"/>
      <c r="D1364" s="77"/>
      <c r="E1364" s="83"/>
      <c r="M1364" s="32"/>
      <c r="N1364" s="32"/>
      <c r="O1364" s="32"/>
      <c r="P1364" s="32"/>
      <c r="Q1364" s="32"/>
      <c r="R1364" s="32"/>
      <c r="S1364" s="32"/>
      <c r="T1364" s="32"/>
    </row>
    <row r="1365" spans="1:20" x14ac:dyDescent="0.25">
      <c r="A1365" s="76"/>
      <c r="B1365" s="77"/>
      <c r="C1365" s="77"/>
      <c r="D1365" s="77"/>
      <c r="E1365" s="83"/>
      <c r="M1365" s="32"/>
      <c r="N1365" s="32"/>
      <c r="O1365" s="32"/>
      <c r="P1365" s="32"/>
      <c r="Q1365" s="32"/>
      <c r="R1365" s="32"/>
      <c r="S1365" s="32"/>
      <c r="T1365" s="32"/>
    </row>
    <row r="1366" spans="1:20" x14ac:dyDescent="0.25">
      <c r="A1366" s="76"/>
      <c r="B1366" s="77"/>
      <c r="C1366" s="77"/>
      <c r="D1366" s="77"/>
      <c r="E1366" s="83"/>
      <c r="M1366" s="32"/>
      <c r="N1366" s="32"/>
      <c r="O1366" s="32"/>
      <c r="P1366" s="32"/>
      <c r="Q1366" s="32"/>
      <c r="R1366" s="32"/>
      <c r="S1366" s="32"/>
      <c r="T1366" s="32"/>
    </row>
    <row r="1367" spans="1:20" x14ac:dyDescent="0.25">
      <c r="A1367" s="76"/>
      <c r="B1367" s="77"/>
      <c r="C1367" s="77"/>
      <c r="D1367" s="77"/>
      <c r="E1367" s="83"/>
      <c r="M1367" s="32"/>
      <c r="N1367" s="32"/>
      <c r="O1367" s="32"/>
      <c r="P1367" s="32"/>
      <c r="Q1367" s="32"/>
      <c r="R1367" s="32"/>
      <c r="S1367" s="32"/>
      <c r="T1367" s="32"/>
    </row>
    <row r="1368" spans="1:20" x14ac:dyDescent="0.25">
      <c r="A1368" s="76"/>
      <c r="B1368" s="77"/>
      <c r="C1368" s="77"/>
      <c r="D1368" s="77"/>
      <c r="E1368" s="83"/>
      <c r="M1368" s="32"/>
      <c r="N1368" s="32"/>
      <c r="O1368" s="32"/>
      <c r="P1368" s="32"/>
      <c r="Q1368" s="32"/>
      <c r="R1368" s="32"/>
      <c r="S1368" s="32"/>
      <c r="T1368" s="32"/>
    </row>
    <row r="1369" spans="1:20" x14ac:dyDescent="0.25">
      <c r="A1369" s="76"/>
      <c r="B1369" s="77"/>
      <c r="C1369" s="77"/>
      <c r="D1369" s="77"/>
      <c r="E1369" s="83"/>
      <c r="M1369" s="32"/>
      <c r="N1369" s="32"/>
      <c r="O1369" s="32"/>
      <c r="P1369" s="32"/>
      <c r="Q1369" s="32"/>
      <c r="R1369" s="32"/>
      <c r="S1369" s="32"/>
      <c r="T1369" s="32"/>
    </row>
    <row r="1370" spans="1:20" x14ac:dyDescent="0.25">
      <c r="A1370" s="76"/>
      <c r="B1370" s="77"/>
      <c r="C1370" s="77"/>
      <c r="D1370" s="77"/>
      <c r="E1370" s="83"/>
      <c r="M1370" s="32"/>
      <c r="N1370" s="32"/>
      <c r="O1370" s="32"/>
      <c r="P1370" s="32"/>
      <c r="Q1370" s="32"/>
      <c r="R1370" s="32"/>
      <c r="S1370" s="32"/>
      <c r="T1370" s="32"/>
    </row>
    <row r="1371" spans="1:20" x14ac:dyDescent="0.25">
      <c r="A1371" s="76"/>
      <c r="B1371" s="77"/>
      <c r="C1371" s="77"/>
      <c r="D1371" s="77"/>
      <c r="E1371" s="83"/>
      <c r="M1371" s="32"/>
      <c r="N1371" s="32"/>
      <c r="O1371" s="32"/>
      <c r="P1371" s="32"/>
      <c r="Q1371" s="32"/>
      <c r="R1371" s="32"/>
      <c r="S1371" s="32"/>
      <c r="T1371" s="32"/>
    </row>
    <row r="1372" spans="1:20" x14ac:dyDescent="0.25">
      <c r="A1372" s="76"/>
      <c r="B1372" s="77"/>
      <c r="C1372" s="77"/>
      <c r="D1372" s="77"/>
      <c r="E1372" s="83"/>
      <c r="M1372" s="32"/>
      <c r="N1372" s="32"/>
      <c r="O1372" s="32"/>
      <c r="P1372" s="32"/>
      <c r="Q1372" s="32"/>
      <c r="R1372" s="32"/>
      <c r="S1372" s="32"/>
      <c r="T1372" s="32"/>
    </row>
    <row r="1373" spans="1:20" x14ac:dyDescent="0.25">
      <c r="A1373" s="76"/>
      <c r="B1373" s="77"/>
      <c r="C1373" s="77"/>
      <c r="D1373" s="77"/>
      <c r="E1373" s="83"/>
      <c r="M1373" s="32"/>
      <c r="N1373" s="32"/>
      <c r="O1373" s="32"/>
      <c r="P1373" s="32"/>
      <c r="Q1373" s="32"/>
      <c r="R1373" s="32"/>
      <c r="S1373" s="32"/>
      <c r="T1373" s="32"/>
    </row>
    <row r="1374" spans="1:20" x14ac:dyDescent="0.25">
      <c r="A1374" s="76"/>
      <c r="B1374" s="77"/>
      <c r="C1374" s="77"/>
      <c r="D1374" s="77"/>
      <c r="E1374" s="83"/>
      <c r="M1374" s="32"/>
      <c r="N1374" s="32"/>
      <c r="O1374" s="32"/>
      <c r="P1374" s="32"/>
      <c r="Q1374" s="32"/>
      <c r="R1374" s="32"/>
      <c r="S1374" s="32"/>
      <c r="T1374" s="32"/>
    </row>
    <row r="1375" spans="1:20" x14ac:dyDescent="0.25">
      <c r="A1375" s="76"/>
      <c r="B1375" s="77"/>
      <c r="C1375" s="77"/>
      <c r="D1375" s="77"/>
      <c r="E1375" s="83"/>
      <c r="M1375" s="32"/>
      <c r="N1375" s="32"/>
      <c r="O1375" s="32"/>
      <c r="P1375" s="32"/>
      <c r="Q1375" s="32"/>
      <c r="R1375" s="32"/>
      <c r="S1375" s="32"/>
      <c r="T1375" s="32"/>
    </row>
    <row r="1376" spans="1:20" x14ac:dyDescent="0.25">
      <c r="A1376" s="76"/>
      <c r="B1376" s="77"/>
      <c r="C1376" s="77"/>
      <c r="D1376" s="77"/>
      <c r="E1376" s="83"/>
      <c r="M1376" s="32"/>
      <c r="N1376" s="32"/>
      <c r="O1376" s="32"/>
      <c r="P1376" s="32"/>
      <c r="Q1376" s="32"/>
      <c r="R1376" s="32"/>
      <c r="S1376" s="32"/>
      <c r="T1376" s="32"/>
    </row>
    <row r="1377" spans="1:20" x14ac:dyDescent="0.25">
      <c r="A1377" s="76"/>
      <c r="B1377" s="77"/>
      <c r="C1377" s="77"/>
      <c r="D1377" s="77"/>
      <c r="E1377" s="83"/>
      <c r="M1377" s="32"/>
      <c r="N1377" s="32"/>
      <c r="O1377" s="32"/>
      <c r="P1377" s="32"/>
      <c r="Q1377" s="32"/>
      <c r="R1377" s="32"/>
      <c r="S1377" s="32"/>
      <c r="T1377" s="32"/>
    </row>
    <row r="1378" spans="1:20" x14ac:dyDescent="0.25">
      <c r="A1378" s="76"/>
      <c r="B1378" s="77"/>
      <c r="C1378" s="77"/>
      <c r="D1378" s="77"/>
      <c r="E1378" s="83"/>
      <c r="M1378" s="32"/>
      <c r="N1378" s="32"/>
      <c r="O1378" s="32"/>
      <c r="P1378" s="32"/>
      <c r="Q1378" s="32"/>
      <c r="R1378" s="32"/>
      <c r="S1378" s="32"/>
      <c r="T1378" s="32"/>
    </row>
    <row r="1379" spans="1:20" x14ac:dyDescent="0.25">
      <c r="A1379" s="76"/>
      <c r="B1379" s="77"/>
      <c r="C1379" s="77"/>
      <c r="D1379" s="77"/>
      <c r="E1379" s="83"/>
      <c r="M1379" s="32"/>
      <c r="N1379" s="32"/>
      <c r="O1379" s="32"/>
      <c r="P1379" s="32"/>
      <c r="Q1379" s="32"/>
      <c r="R1379" s="32"/>
      <c r="S1379" s="32"/>
      <c r="T1379" s="32"/>
    </row>
    <row r="1380" spans="1:20" x14ac:dyDescent="0.25">
      <c r="A1380" s="76"/>
      <c r="B1380" s="77"/>
      <c r="C1380" s="77"/>
      <c r="D1380" s="77"/>
      <c r="E1380" s="83"/>
      <c r="M1380" s="32"/>
      <c r="N1380" s="32"/>
      <c r="O1380" s="32"/>
      <c r="P1380" s="32"/>
      <c r="Q1380" s="32"/>
      <c r="R1380" s="32"/>
      <c r="S1380" s="32"/>
      <c r="T1380" s="32"/>
    </row>
    <row r="1381" spans="1:20" x14ac:dyDescent="0.25">
      <c r="A1381" s="76"/>
      <c r="B1381" s="77"/>
      <c r="C1381" s="77"/>
      <c r="D1381" s="77"/>
      <c r="E1381" s="83"/>
      <c r="M1381" s="32"/>
      <c r="N1381" s="32"/>
      <c r="O1381" s="32"/>
      <c r="P1381" s="32"/>
      <c r="Q1381" s="32"/>
      <c r="R1381" s="32"/>
      <c r="S1381" s="32"/>
      <c r="T1381" s="32"/>
    </row>
    <row r="1382" spans="1:20" x14ac:dyDescent="0.25">
      <c r="A1382" s="76"/>
      <c r="B1382" s="77"/>
      <c r="C1382" s="77"/>
      <c r="D1382" s="77"/>
      <c r="E1382" s="83"/>
      <c r="M1382" s="32"/>
      <c r="N1382" s="32"/>
      <c r="O1382" s="32"/>
      <c r="P1382" s="32"/>
      <c r="Q1382" s="32"/>
      <c r="R1382" s="32"/>
      <c r="S1382" s="32"/>
      <c r="T1382" s="32"/>
    </row>
    <row r="1383" spans="1:20" x14ac:dyDescent="0.25">
      <c r="A1383" s="76"/>
      <c r="B1383" s="77"/>
      <c r="C1383" s="77"/>
      <c r="D1383" s="77"/>
      <c r="E1383" s="83"/>
      <c r="M1383" s="32"/>
      <c r="N1383" s="32"/>
      <c r="O1383" s="32"/>
      <c r="P1383" s="32"/>
      <c r="Q1383" s="32"/>
      <c r="R1383" s="32"/>
      <c r="S1383" s="32"/>
      <c r="T1383" s="32"/>
    </row>
    <row r="1384" spans="1:20" x14ac:dyDescent="0.25">
      <c r="A1384" s="76"/>
      <c r="B1384" s="77"/>
      <c r="C1384" s="77"/>
      <c r="D1384" s="77"/>
      <c r="E1384" s="83"/>
      <c r="M1384" s="32"/>
      <c r="N1384" s="32"/>
      <c r="O1384" s="32"/>
      <c r="P1384" s="32"/>
      <c r="Q1384" s="32"/>
      <c r="R1384" s="32"/>
      <c r="S1384" s="32"/>
      <c r="T1384" s="32"/>
    </row>
    <row r="1385" spans="1:20" x14ac:dyDescent="0.25">
      <c r="A1385" s="76"/>
      <c r="B1385" s="77"/>
      <c r="C1385" s="77"/>
      <c r="D1385" s="77"/>
      <c r="E1385" s="83"/>
      <c r="M1385" s="32"/>
      <c r="N1385" s="32"/>
      <c r="O1385" s="32"/>
      <c r="P1385" s="32"/>
      <c r="Q1385" s="32"/>
      <c r="R1385" s="32"/>
      <c r="S1385" s="32"/>
      <c r="T1385" s="32"/>
    </row>
    <row r="1386" spans="1:20" x14ac:dyDescent="0.25">
      <c r="A1386" s="76"/>
      <c r="B1386" s="77"/>
      <c r="C1386" s="77"/>
      <c r="D1386" s="77"/>
      <c r="E1386" s="83"/>
      <c r="M1386" s="32"/>
      <c r="N1386" s="32"/>
      <c r="O1386" s="32"/>
      <c r="P1386" s="32"/>
      <c r="Q1386" s="32"/>
      <c r="R1386" s="32"/>
      <c r="S1386" s="32"/>
      <c r="T1386" s="32"/>
    </row>
    <row r="1387" spans="1:20" x14ac:dyDescent="0.25">
      <c r="A1387" s="76"/>
      <c r="B1387" s="77"/>
      <c r="C1387" s="77"/>
      <c r="D1387" s="77"/>
      <c r="E1387" s="83"/>
      <c r="M1387" s="32"/>
      <c r="N1387" s="32"/>
      <c r="O1387" s="32"/>
      <c r="P1387" s="32"/>
      <c r="Q1387" s="32"/>
      <c r="R1387" s="32"/>
      <c r="S1387" s="32"/>
      <c r="T1387" s="32"/>
    </row>
    <row r="1388" spans="1:20" x14ac:dyDescent="0.25">
      <c r="A1388" s="76"/>
      <c r="B1388" s="77"/>
      <c r="C1388" s="77"/>
      <c r="D1388" s="77"/>
      <c r="E1388" s="83"/>
      <c r="M1388" s="32"/>
      <c r="N1388" s="32"/>
      <c r="O1388" s="32"/>
      <c r="P1388" s="32"/>
      <c r="Q1388" s="32"/>
      <c r="R1388" s="32"/>
      <c r="S1388" s="32"/>
      <c r="T1388" s="32"/>
    </row>
    <row r="1389" spans="1:20" x14ac:dyDescent="0.25">
      <c r="A1389" s="76"/>
      <c r="B1389" s="77"/>
      <c r="C1389" s="77"/>
      <c r="D1389" s="77"/>
      <c r="E1389" s="83"/>
      <c r="M1389" s="32"/>
      <c r="N1389" s="32"/>
      <c r="O1389" s="32"/>
      <c r="P1389" s="32"/>
      <c r="Q1389" s="32"/>
      <c r="R1389" s="32"/>
      <c r="S1389" s="32"/>
      <c r="T1389" s="32"/>
    </row>
    <row r="1390" spans="1:20" x14ac:dyDescent="0.25">
      <c r="A1390" s="76"/>
      <c r="B1390" s="77"/>
      <c r="C1390" s="77"/>
      <c r="D1390" s="77"/>
      <c r="E1390" s="83"/>
      <c r="M1390" s="32"/>
      <c r="N1390" s="32"/>
      <c r="O1390" s="32"/>
      <c r="P1390" s="32"/>
      <c r="Q1390" s="32"/>
      <c r="R1390" s="32"/>
      <c r="S1390" s="32"/>
      <c r="T1390" s="32"/>
    </row>
    <row r="1391" spans="1:20" x14ac:dyDescent="0.25">
      <c r="A1391" s="76"/>
      <c r="B1391" s="77"/>
      <c r="C1391" s="77"/>
      <c r="D1391" s="77"/>
      <c r="E1391" s="83"/>
      <c r="M1391" s="32"/>
      <c r="N1391" s="32"/>
      <c r="O1391" s="32"/>
      <c r="P1391" s="32"/>
      <c r="Q1391" s="32"/>
      <c r="R1391" s="32"/>
      <c r="S1391" s="32"/>
      <c r="T1391" s="32"/>
    </row>
    <row r="1392" spans="1:20" x14ac:dyDescent="0.25">
      <c r="A1392" s="76"/>
      <c r="B1392" s="77"/>
      <c r="C1392" s="77"/>
      <c r="D1392" s="77"/>
      <c r="E1392" s="83"/>
      <c r="M1392" s="32"/>
      <c r="N1392" s="32"/>
      <c r="O1392" s="32"/>
      <c r="P1392" s="32"/>
      <c r="Q1392" s="32"/>
      <c r="R1392" s="32"/>
      <c r="S1392" s="32"/>
      <c r="T1392" s="32"/>
    </row>
    <row r="1393" spans="1:20" x14ac:dyDescent="0.25">
      <c r="A1393" s="76"/>
      <c r="B1393" s="77"/>
      <c r="C1393" s="77"/>
      <c r="D1393" s="77"/>
      <c r="E1393" s="83"/>
      <c r="M1393" s="32"/>
      <c r="N1393" s="32"/>
      <c r="O1393" s="32"/>
      <c r="P1393" s="32"/>
      <c r="Q1393" s="32"/>
      <c r="R1393" s="32"/>
      <c r="S1393" s="32"/>
      <c r="T1393" s="32"/>
    </row>
    <row r="1394" spans="1:20" x14ac:dyDescent="0.25">
      <c r="A1394" s="76"/>
      <c r="B1394" s="77"/>
      <c r="C1394" s="77"/>
      <c r="D1394" s="77"/>
      <c r="E1394" s="83"/>
      <c r="M1394" s="32"/>
      <c r="N1394" s="32"/>
      <c r="O1394" s="32"/>
      <c r="P1394" s="32"/>
      <c r="Q1394" s="32"/>
      <c r="R1394" s="32"/>
      <c r="S1394" s="32"/>
      <c r="T1394" s="32"/>
    </row>
    <row r="1395" spans="1:20" x14ac:dyDescent="0.25">
      <c r="A1395" s="76"/>
      <c r="B1395" s="77"/>
      <c r="C1395" s="77"/>
      <c r="D1395" s="77"/>
      <c r="E1395" s="83"/>
      <c r="M1395" s="32"/>
      <c r="N1395" s="32"/>
      <c r="O1395" s="32"/>
      <c r="P1395" s="32"/>
      <c r="Q1395" s="32"/>
      <c r="R1395" s="32"/>
      <c r="S1395" s="32"/>
      <c r="T1395" s="32"/>
    </row>
    <row r="1396" spans="1:20" x14ac:dyDescent="0.25">
      <c r="A1396" s="76"/>
      <c r="B1396" s="77"/>
      <c r="C1396" s="77"/>
      <c r="D1396" s="77"/>
      <c r="E1396" s="83"/>
      <c r="M1396" s="32"/>
      <c r="N1396" s="32"/>
      <c r="O1396" s="32"/>
      <c r="P1396" s="32"/>
      <c r="Q1396" s="32"/>
      <c r="R1396" s="32"/>
      <c r="S1396" s="32"/>
      <c r="T1396" s="32"/>
    </row>
    <row r="1397" spans="1:20" x14ac:dyDescent="0.25">
      <c r="A1397" s="76"/>
      <c r="B1397" s="77"/>
      <c r="C1397" s="77"/>
      <c r="D1397" s="77"/>
      <c r="E1397" s="83"/>
      <c r="M1397" s="32"/>
      <c r="N1397" s="32"/>
      <c r="O1397" s="32"/>
      <c r="P1397" s="32"/>
      <c r="Q1397" s="32"/>
      <c r="R1397" s="32"/>
      <c r="S1397" s="32"/>
      <c r="T1397" s="32"/>
    </row>
    <row r="1398" spans="1:20" x14ac:dyDescent="0.25">
      <c r="A1398" s="76"/>
      <c r="B1398" s="77"/>
      <c r="C1398" s="77"/>
      <c r="D1398" s="77"/>
      <c r="E1398" s="83"/>
      <c r="M1398" s="32"/>
      <c r="N1398" s="32"/>
      <c r="O1398" s="32"/>
      <c r="P1398" s="32"/>
      <c r="Q1398" s="32"/>
      <c r="R1398" s="32"/>
      <c r="S1398" s="32"/>
      <c r="T1398" s="32"/>
    </row>
    <row r="1399" spans="1:20" x14ac:dyDescent="0.25">
      <c r="A1399" s="76"/>
      <c r="B1399" s="77"/>
      <c r="C1399" s="77"/>
      <c r="D1399" s="77"/>
      <c r="E1399" s="83"/>
      <c r="M1399" s="32"/>
      <c r="N1399" s="32"/>
      <c r="O1399" s="32"/>
      <c r="P1399" s="32"/>
      <c r="Q1399" s="32"/>
      <c r="R1399" s="32"/>
      <c r="S1399" s="32"/>
      <c r="T1399" s="32"/>
    </row>
    <row r="1400" spans="1:20" x14ac:dyDescent="0.25">
      <c r="A1400" s="76"/>
      <c r="B1400" s="77"/>
      <c r="C1400" s="77"/>
      <c r="D1400" s="77"/>
      <c r="E1400" s="83"/>
      <c r="M1400" s="32"/>
      <c r="N1400" s="32"/>
      <c r="O1400" s="32"/>
      <c r="P1400" s="32"/>
      <c r="Q1400" s="32"/>
      <c r="R1400" s="32"/>
      <c r="S1400" s="32"/>
      <c r="T1400" s="32"/>
    </row>
    <row r="1401" spans="1:20" x14ac:dyDescent="0.25">
      <c r="A1401" s="76"/>
      <c r="B1401" s="77"/>
      <c r="C1401" s="77"/>
      <c r="D1401" s="77"/>
      <c r="E1401" s="83"/>
      <c r="M1401" s="32"/>
      <c r="N1401" s="32"/>
      <c r="O1401" s="32"/>
      <c r="P1401" s="32"/>
      <c r="Q1401" s="32"/>
      <c r="R1401" s="32"/>
      <c r="S1401" s="32"/>
      <c r="T1401" s="32"/>
    </row>
    <row r="1402" spans="1:20" x14ac:dyDescent="0.25">
      <c r="A1402" s="76"/>
      <c r="B1402" s="77"/>
      <c r="C1402" s="77"/>
      <c r="D1402" s="77"/>
      <c r="E1402" s="83"/>
      <c r="M1402" s="32"/>
      <c r="N1402" s="32"/>
      <c r="O1402" s="32"/>
      <c r="P1402" s="32"/>
      <c r="Q1402" s="32"/>
      <c r="R1402" s="32"/>
      <c r="S1402" s="32"/>
      <c r="T1402" s="32"/>
    </row>
    <row r="1403" spans="1:20" x14ac:dyDescent="0.25">
      <c r="A1403" s="76"/>
      <c r="B1403" s="77"/>
      <c r="C1403" s="77"/>
      <c r="D1403" s="77"/>
      <c r="E1403" s="83"/>
      <c r="M1403" s="32"/>
      <c r="N1403" s="32"/>
      <c r="O1403" s="32"/>
      <c r="P1403" s="32"/>
      <c r="Q1403" s="32"/>
      <c r="R1403" s="32"/>
      <c r="S1403" s="32"/>
      <c r="T1403" s="32"/>
    </row>
    <row r="1404" spans="1:20" x14ac:dyDescent="0.25">
      <c r="A1404" s="76"/>
      <c r="B1404" s="77"/>
      <c r="C1404" s="77"/>
      <c r="D1404" s="77"/>
      <c r="E1404" s="83"/>
      <c r="M1404" s="32"/>
      <c r="N1404" s="32"/>
      <c r="O1404" s="32"/>
      <c r="P1404" s="32"/>
      <c r="Q1404" s="32"/>
      <c r="R1404" s="32"/>
      <c r="S1404" s="32"/>
      <c r="T1404" s="32"/>
    </row>
    <row r="1405" spans="1:20" x14ac:dyDescent="0.25">
      <c r="A1405" s="76"/>
      <c r="B1405" s="77"/>
      <c r="C1405" s="77"/>
      <c r="D1405" s="77"/>
      <c r="E1405" s="83"/>
      <c r="M1405" s="32"/>
      <c r="N1405" s="32"/>
      <c r="O1405" s="32"/>
      <c r="P1405" s="32"/>
      <c r="Q1405" s="32"/>
      <c r="R1405" s="32"/>
      <c r="S1405" s="32"/>
      <c r="T1405" s="32"/>
    </row>
    <row r="1406" spans="1:20" x14ac:dyDescent="0.25">
      <c r="A1406" s="76"/>
      <c r="B1406" s="77"/>
      <c r="C1406" s="77"/>
      <c r="D1406" s="77"/>
      <c r="E1406" s="83"/>
      <c r="M1406" s="32"/>
      <c r="N1406" s="32"/>
      <c r="O1406" s="32"/>
      <c r="P1406" s="32"/>
      <c r="Q1406" s="32"/>
      <c r="R1406" s="32"/>
      <c r="S1406" s="32"/>
      <c r="T1406" s="32"/>
    </row>
    <row r="1407" spans="1:20" x14ac:dyDescent="0.25">
      <c r="A1407" s="76"/>
      <c r="B1407" s="77"/>
      <c r="C1407" s="77"/>
      <c r="D1407" s="77"/>
      <c r="E1407" s="83"/>
      <c r="M1407" s="32"/>
      <c r="N1407" s="32"/>
      <c r="O1407" s="32"/>
      <c r="P1407" s="32"/>
      <c r="Q1407" s="32"/>
      <c r="R1407" s="32"/>
      <c r="S1407" s="32"/>
      <c r="T1407" s="32"/>
    </row>
    <row r="1408" spans="1:20" x14ac:dyDescent="0.25">
      <c r="A1408" s="76"/>
      <c r="B1408" s="77"/>
      <c r="C1408" s="77"/>
      <c r="D1408" s="77"/>
      <c r="E1408" s="83"/>
      <c r="M1408" s="32"/>
      <c r="N1408" s="32"/>
      <c r="O1408" s="32"/>
      <c r="P1408" s="32"/>
      <c r="Q1408" s="32"/>
      <c r="R1408" s="32"/>
      <c r="S1408" s="32"/>
      <c r="T1408" s="32"/>
    </row>
    <row r="1409" spans="1:20" x14ac:dyDescent="0.25">
      <c r="A1409" s="76"/>
      <c r="B1409" s="77"/>
      <c r="C1409" s="77"/>
      <c r="D1409" s="77"/>
      <c r="E1409" s="83"/>
      <c r="M1409" s="32"/>
      <c r="N1409" s="32"/>
      <c r="O1409" s="32"/>
      <c r="P1409" s="32"/>
      <c r="Q1409" s="32"/>
      <c r="R1409" s="32"/>
      <c r="S1409" s="32"/>
      <c r="T1409" s="32"/>
    </row>
    <row r="1410" spans="1:20" x14ac:dyDescent="0.25">
      <c r="A1410" s="76"/>
      <c r="B1410" s="77"/>
      <c r="C1410" s="77"/>
      <c r="D1410" s="77"/>
      <c r="E1410" s="83"/>
      <c r="M1410" s="32"/>
      <c r="N1410" s="32"/>
      <c r="O1410" s="32"/>
      <c r="P1410" s="32"/>
      <c r="Q1410" s="32"/>
      <c r="R1410" s="32"/>
      <c r="S1410" s="32"/>
      <c r="T1410" s="32"/>
    </row>
    <row r="1411" spans="1:20" x14ac:dyDescent="0.25">
      <c r="A1411" s="76"/>
      <c r="B1411" s="77"/>
      <c r="C1411" s="77"/>
      <c r="D1411" s="77"/>
      <c r="E1411" s="83"/>
      <c r="M1411" s="32"/>
      <c r="N1411" s="32"/>
      <c r="O1411" s="32"/>
      <c r="P1411" s="32"/>
      <c r="Q1411" s="32"/>
      <c r="R1411" s="32"/>
      <c r="S1411" s="32"/>
      <c r="T1411" s="32"/>
    </row>
    <row r="1412" spans="1:20" x14ac:dyDescent="0.25">
      <c r="A1412" s="76"/>
      <c r="B1412" s="77"/>
      <c r="C1412" s="77"/>
      <c r="D1412" s="77"/>
      <c r="E1412" s="83"/>
      <c r="M1412" s="32"/>
      <c r="N1412" s="32"/>
      <c r="O1412" s="32"/>
      <c r="P1412" s="32"/>
      <c r="Q1412" s="32"/>
      <c r="R1412" s="32"/>
      <c r="S1412" s="32"/>
      <c r="T1412" s="32"/>
    </row>
    <row r="1413" spans="1:20" x14ac:dyDescent="0.25">
      <c r="A1413" s="76"/>
      <c r="B1413" s="77"/>
      <c r="C1413" s="77"/>
      <c r="D1413" s="77"/>
      <c r="E1413" s="83"/>
      <c r="M1413" s="32"/>
      <c r="N1413" s="32"/>
      <c r="O1413" s="32"/>
      <c r="P1413" s="32"/>
      <c r="Q1413" s="32"/>
      <c r="R1413" s="32"/>
      <c r="S1413" s="32"/>
      <c r="T1413" s="32"/>
    </row>
    <row r="1414" spans="1:20" x14ac:dyDescent="0.25">
      <c r="A1414" s="76"/>
      <c r="B1414" s="77"/>
      <c r="C1414" s="77"/>
      <c r="D1414" s="77"/>
      <c r="E1414" s="83"/>
      <c r="M1414" s="32"/>
      <c r="N1414" s="32"/>
      <c r="O1414" s="32"/>
      <c r="P1414" s="32"/>
      <c r="Q1414" s="32"/>
      <c r="R1414" s="32"/>
      <c r="S1414" s="32"/>
      <c r="T1414" s="32"/>
    </row>
    <row r="1415" spans="1:20" x14ac:dyDescent="0.25">
      <c r="A1415" s="76"/>
      <c r="B1415" s="77"/>
      <c r="C1415" s="77"/>
      <c r="D1415" s="77"/>
      <c r="E1415" s="83"/>
      <c r="M1415" s="32"/>
      <c r="N1415" s="32"/>
      <c r="O1415" s="32"/>
      <c r="P1415" s="32"/>
      <c r="Q1415" s="32"/>
      <c r="R1415" s="32"/>
      <c r="S1415" s="32"/>
      <c r="T1415" s="32"/>
    </row>
    <row r="1416" spans="1:20" x14ac:dyDescent="0.25">
      <c r="A1416" s="76"/>
      <c r="B1416" s="77"/>
      <c r="C1416" s="77"/>
      <c r="D1416" s="77"/>
      <c r="E1416" s="83"/>
      <c r="M1416" s="32"/>
      <c r="N1416" s="32"/>
      <c r="O1416" s="32"/>
      <c r="P1416" s="32"/>
      <c r="Q1416" s="32"/>
      <c r="R1416" s="32"/>
      <c r="S1416" s="32"/>
      <c r="T1416" s="32"/>
    </row>
    <row r="1417" spans="1:20" x14ac:dyDescent="0.25">
      <c r="A1417" s="76"/>
      <c r="B1417" s="77"/>
      <c r="C1417" s="77"/>
      <c r="D1417" s="77"/>
      <c r="E1417" s="83"/>
      <c r="M1417" s="32"/>
      <c r="N1417" s="32"/>
      <c r="O1417" s="32"/>
      <c r="P1417" s="32"/>
      <c r="Q1417" s="32"/>
      <c r="R1417" s="32"/>
      <c r="S1417" s="32"/>
      <c r="T1417" s="32"/>
    </row>
    <row r="1418" spans="1:20" x14ac:dyDescent="0.25">
      <c r="A1418" s="76"/>
      <c r="B1418" s="77"/>
      <c r="C1418" s="77"/>
      <c r="D1418" s="77"/>
      <c r="E1418" s="83"/>
      <c r="M1418" s="32"/>
      <c r="N1418" s="32"/>
      <c r="O1418" s="32"/>
      <c r="P1418" s="32"/>
      <c r="Q1418" s="32"/>
      <c r="R1418" s="32"/>
      <c r="S1418" s="32"/>
      <c r="T1418" s="32"/>
    </row>
    <row r="1419" spans="1:20" x14ac:dyDescent="0.25">
      <c r="A1419" s="76"/>
      <c r="B1419" s="77"/>
      <c r="C1419" s="77"/>
      <c r="D1419" s="77"/>
      <c r="E1419" s="83"/>
      <c r="M1419" s="32"/>
      <c r="N1419" s="32"/>
      <c r="O1419" s="32"/>
      <c r="P1419" s="32"/>
      <c r="Q1419" s="32"/>
      <c r="R1419" s="32"/>
      <c r="S1419" s="32"/>
      <c r="T1419" s="32"/>
    </row>
    <row r="1420" spans="1:20" x14ac:dyDescent="0.25">
      <c r="A1420" s="76"/>
      <c r="B1420" s="77"/>
      <c r="C1420" s="77"/>
      <c r="D1420" s="77"/>
      <c r="E1420" s="83"/>
      <c r="M1420" s="32"/>
      <c r="N1420" s="32"/>
      <c r="O1420" s="32"/>
      <c r="P1420" s="32"/>
      <c r="Q1420" s="32"/>
      <c r="R1420" s="32"/>
      <c r="S1420" s="32"/>
      <c r="T1420" s="32"/>
    </row>
    <row r="1421" spans="1:20" x14ac:dyDescent="0.25">
      <c r="A1421" s="76"/>
      <c r="B1421" s="77"/>
      <c r="C1421" s="77"/>
      <c r="D1421" s="77"/>
      <c r="E1421" s="83"/>
      <c r="M1421" s="32"/>
      <c r="N1421" s="32"/>
      <c r="O1421" s="32"/>
      <c r="P1421" s="32"/>
      <c r="Q1421" s="32"/>
      <c r="R1421" s="32"/>
      <c r="S1421" s="32"/>
      <c r="T1421" s="32"/>
    </row>
    <row r="1422" spans="1:20" x14ac:dyDescent="0.25">
      <c r="A1422" s="76"/>
      <c r="B1422" s="77"/>
      <c r="C1422" s="77"/>
      <c r="D1422" s="77"/>
      <c r="E1422" s="83"/>
      <c r="M1422" s="32"/>
      <c r="N1422" s="32"/>
      <c r="O1422" s="32"/>
      <c r="P1422" s="32"/>
      <c r="Q1422" s="32"/>
      <c r="R1422" s="32"/>
      <c r="S1422" s="32"/>
      <c r="T1422" s="32"/>
    </row>
    <row r="1423" spans="1:20" x14ac:dyDescent="0.25">
      <c r="A1423" s="76"/>
      <c r="B1423" s="77"/>
      <c r="C1423" s="77"/>
      <c r="D1423" s="77"/>
      <c r="E1423" s="83"/>
      <c r="M1423" s="32"/>
      <c r="N1423" s="32"/>
      <c r="O1423" s="32"/>
      <c r="P1423" s="32"/>
      <c r="Q1423" s="32"/>
      <c r="R1423" s="32"/>
      <c r="S1423" s="32"/>
      <c r="T1423" s="32"/>
    </row>
    <row r="1424" spans="1:20" x14ac:dyDescent="0.25">
      <c r="A1424" s="76"/>
      <c r="B1424" s="77"/>
      <c r="C1424" s="77"/>
      <c r="D1424" s="77"/>
      <c r="E1424" s="83"/>
      <c r="M1424" s="32"/>
      <c r="N1424" s="32"/>
      <c r="O1424" s="32"/>
      <c r="P1424" s="32"/>
      <c r="Q1424" s="32"/>
      <c r="R1424" s="32"/>
      <c r="S1424" s="32"/>
      <c r="T1424" s="32"/>
    </row>
    <row r="1425" spans="1:20" x14ac:dyDescent="0.25">
      <c r="A1425" s="76"/>
      <c r="B1425" s="77"/>
      <c r="C1425" s="77"/>
      <c r="D1425" s="77"/>
      <c r="E1425" s="83"/>
      <c r="M1425" s="32"/>
      <c r="N1425" s="32"/>
      <c r="O1425" s="32"/>
      <c r="P1425" s="32"/>
      <c r="Q1425" s="32"/>
      <c r="R1425" s="32"/>
      <c r="S1425" s="32"/>
      <c r="T1425" s="32"/>
    </row>
    <row r="1426" spans="1:20" x14ac:dyDescent="0.25">
      <c r="A1426" s="76"/>
      <c r="B1426" s="77"/>
      <c r="C1426" s="77"/>
      <c r="D1426" s="77"/>
      <c r="E1426" s="83"/>
      <c r="M1426" s="32"/>
      <c r="N1426" s="32"/>
      <c r="O1426" s="32"/>
      <c r="P1426" s="32"/>
      <c r="Q1426" s="32"/>
      <c r="R1426" s="32"/>
      <c r="S1426" s="32"/>
      <c r="T1426" s="32"/>
    </row>
    <row r="1427" spans="1:20" x14ac:dyDescent="0.25">
      <c r="A1427" s="76"/>
      <c r="B1427" s="77"/>
      <c r="C1427" s="77"/>
      <c r="D1427" s="77"/>
      <c r="E1427" s="83"/>
      <c r="M1427" s="32"/>
      <c r="N1427" s="32"/>
      <c r="O1427" s="32"/>
      <c r="P1427" s="32"/>
      <c r="Q1427" s="32"/>
      <c r="R1427" s="32"/>
      <c r="S1427" s="32"/>
      <c r="T1427" s="32"/>
    </row>
    <row r="1428" spans="1:20" x14ac:dyDescent="0.25">
      <c r="A1428" s="76"/>
      <c r="B1428" s="77"/>
      <c r="C1428" s="77"/>
      <c r="D1428" s="77"/>
      <c r="E1428" s="83"/>
      <c r="M1428" s="32"/>
      <c r="N1428" s="32"/>
      <c r="O1428" s="32"/>
      <c r="P1428" s="32"/>
      <c r="Q1428" s="32"/>
      <c r="R1428" s="32"/>
      <c r="S1428" s="32"/>
      <c r="T1428" s="32"/>
    </row>
    <row r="1429" spans="1:20" x14ac:dyDescent="0.25">
      <c r="A1429" s="76"/>
      <c r="B1429" s="77"/>
      <c r="C1429" s="77"/>
      <c r="D1429" s="77"/>
      <c r="E1429" s="83"/>
      <c r="M1429" s="32"/>
      <c r="N1429" s="32"/>
      <c r="O1429" s="32"/>
      <c r="P1429" s="32"/>
      <c r="Q1429" s="32"/>
      <c r="R1429" s="32"/>
      <c r="S1429" s="32"/>
      <c r="T1429" s="32"/>
    </row>
    <row r="1430" spans="1:20" x14ac:dyDescent="0.25">
      <c r="A1430" s="76"/>
      <c r="B1430" s="77"/>
      <c r="C1430" s="77"/>
      <c r="D1430" s="77"/>
      <c r="E1430" s="83"/>
      <c r="M1430" s="32"/>
      <c r="N1430" s="32"/>
      <c r="O1430" s="32"/>
      <c r="P1430" s="32"/>
      <c r="Q1430" s="32"/>
      <c r="R1430" s="32"/>
      <c r="S1430" s="32"/>
      <c r="T1430" s="32"/>
    </row>
    <row r="1431" spans="1:20" x14ac:dyDescent="0.25">
      <c r="A1431" s="76"/>
      <c r="B1431" s="77"/>
      <c r="C1431" s="77"/>
      <c r="D1431" s="77"/>
      <c r="E1431" s="83"/>
      <c r="M1431" s="32"/>
      <c r="N1431" s="32"/>
      <c r="O1431" s="32"/>
      <c r="P1431" s="32"/>
      <c r="Q1431" s="32"/>
      <c r="R1431" s="32"/>
      <c r="S1431" s="32"/>
      <c r="T1431" s="32"/>
    </row>
    <row r="1432" spans="1:20" x14ac:dyDescent="0.25">
      <c r="A1432" s="76"/>
      <c r="B1432" s="77"/>
      <c r="C1432" s="77"/>
      <c r="D1432" s="77"/>
      <c r="E1432" s="83"/>
      <c r="M1432" s="32"/>
      <c r="N1432" s="32"/>
      <c r="O1432" s="32"/>
      <c r="P1432" s="32"/>
      <c r="Q1432" s="32"/>
      <c r="R1432" s="32"/>
      <c r="S1432" s="32"/>
      <c r="T1432" s="32"/>
    </row>
    <row r="1433" spans="1:20" x14ac:dyDescent="0.25">
      <c r="A1433" s="76"/>
      <c r="B1433" s="77"/>
      <c r="C1433" s="77"/>
      <c r="D1433" s="77"/>
      <c r="E1433" s="83"/>
      <c r="M1433" s="32"/>
      <c r="N1433" s="32"/>
      <c r="O1433" s="32"/>
      <c r="P1433" s="32"/>
      <c r="Q1433" s="32"/>
      <c r="R1433" s="32"/>
      <c r="S1433" s="32"/>
      <c r="T1433" s="32"/>
    </row>
    <row r="1434" spans="1:20" x14ac:dyDescent="0.25">
      <c r="A1434" s="76"/>
      <c r="B1434" s="77"/>
      <c r="C1434" s="77"/>
      <c r="D1434" s="77"/>
      <c r="E1434" s="83"/>
      <c r="M1434" s="32"/>
      <c r="N1434" s="32"/>
      <c r="O1434" s="32"/>
      <c r="P1434" s="32"/>
      <c r="Q1434" s="32"/>
      <c r="R1434" s="32"/>
      <c r="S1434" s="32"/>
      <c r="T1434" s="32"/>
    </row>
    <row r="1435" spans="1:20" x14ac:dyDescent="0.25">
      <c r="A1435" s="76"/>
      <c r="B1435" s="77"/>
      <c r="C1435" s="77"/>
      <c r="D1435" s="77"/>
      <c r="E1435" s="83"/>
      <c r="M1435" s="32"/>
      <c r="N1435" s="32"/>
      <c r="O1435" s="32"/>
      <c r="P1435" s="32"/>
      <c r="Q1435" s="32"/>
      <c r="R1435" s="32"/>
      <c r="S1435" s="32"/>
      <c r="T1435" s="32"/>
    </row>
    <row r="1436" spans="1:20" x14ac:dyDescent="0.25">
      <c r="A1436" s="76"/>
      <c r="B1436" s="77"/>
      <c r="C1436" s="77"/>
      <c r="D1436" s="77"/>
      <c r="E1436" s="83"/>
      <c r="M1436" s="32"/>
      <c r="N1436" s="32"/>
      <c r="O1436" s="32"/>
      <c r="P1436" s="32"/>
      <c r="Q1436" s="32"/>
      <c r="R1436" s="32"/>
      <c r="S1436" s="32"/>
      <c r="T1436" s="32"/>
    </row>
    <row r="1437" spans="1:20" x14ac:dyDescent="0.25">
      <c r="A1437" s="76"/>
      <c r="B1437" s="77"/>
      <c r="C1437" s="77"/>
      <c r="D1437" s="77"/>
      <c r="E1437" s="83"/>
      <c r="M1437" s="32"/>
      <c r="N1437" s="32"/>
      <c r="O1437" s="32"/>
      <c r="P1437" s="32"/>
      <c r="Q1437" s="32"/>
      <c r="R1437" s="32"/>
      <c r="S1437" s="32"/>
      <c r="T1437" s="32"/>
    </row>
    <row r="1438" spans="1:20" x14ac:dyDescent="0.25">
      <c r="A1438" s="76"/>
      <c r="B1438" s="77"/>
      <c r="C1438" s="77"/>
      <c r="D1438" s="77"/>
      <c r="E1438" s="83"/>
      <c r="M1438" s="32"/>
      <c r="N1438" s="32"/>
      <c r="O1438" s="32"/>
      <c r="P1438" s="32"/>
      <c r="Q1438" s="32"/>
      <c r="R1438" s="32"/>
      <c r="S1438" s="32"/>
      <c r="T1438" s="32"/>
    </row>
    <row r="1439" spans="1:20" x14ac:dyDescent="0.25">
      <c r="A1439" s="76"/>
      <c r="B1439" s="77"/>
      <c r="C1439" s="77"/>
      <c r="D1439" s="77"/>
      <c r="E1439" s="83"/>
      <c r="M1439" s="32"/>
      <c r="N1439" s="32"/>
      <c r="O1439" s="32"/>
      <c r="P1439" s="32"/>
      <c r="Q1439" s="32"/>
      <c r="R1439" s="32"/>
      <c r="S1439" s="32"/>
      <c r="T1439" s="32"/>
    </row>
    <row r="1440" spans="1:20" x14ac:dyDescent="0.25">
      <c r="A1440" s="76"/>
      <c r="B1440" s="77"/>
      <c r="C1440" s="77"/>
      <c r="D1440" s="77"/>
      <c r="E1440" s="83"/>
      <c r="M1440" s="32"/>
      <c r="N1440" s="32"/>
      <c r="O1440" s="32"/>
      <c r="P1440" s="32"/>
      <c r="Q1440" s="32"/>
      <c r="R1440" s="32"/>
      <c r="S1440" s="32"/>
      <c r="T1440" s="32"/>
    </row>
    <row r="1441" spans="1:20" x14ac:dyDescent="0.25">
      <c r="A1441" s="76"/>
      <c r="B1441" s="77"/>
      <c r="C1441" s="77"/>
      <c r="D1441" s="77"/>
      <c r="E1441" s="83"/>
      <c r="M1441" s="32"/>
      <c r="N1441" s="32"/>
      <c r="O1441" s="32"/>
      <c r="P1441" s="32"/>
      <c r="Q1441" s="32"/>
      <c r="R1441" s="32"/>
      <c r="S1441" s="32"/>
      <c r="T1441" s="32"/>
    </row>
    <row r="1442" spans="1:20" x14ac:dyDescent="0.25">
      <c r="A1442" s="76"/>
      <c r="B1442" s="77"/>
      <c r="C1442" s="77"/>
      <c r="D1442" s="77"/>
      <c r="E1442" s="83"/>
      <c r="M1442" s="32"/>
      <c r="N1442" s="32"/>
      <c r="O1442" s="32"/>
      <c r="P1442" s="32"/>
      <c r="Q1442" s="32"/>
      <c r="R1442" s="32"/>
      <c r="S1442" s="32"/>
      <c r="T1442" s="32"/>
    </row>
    <row r="1443" spans="1:20" x14ac:dyDescent="0.25">
      <c r="A1443" s="76"/>
      <c r="B1443" s="77"/>
      <c r="C1443" s="77"/>
      <c r="D1443" s="77"/>
      <c r="E1443" s="83"/>
      <c r="M1443" s="32"/>
      <c r="N1443" s="32"/>
      <c r="O1443" s="32"/>
      <c r="P1443" s="32"/>
      <c r="Q1443" s="32"/>
      <c r="R1443" s="32"/>
      <c r="S1443" s="32"/>
      <c r="T1443" s="32"/>
    </row>
    <row r="1444" spans="1:20" x14ac:dyDescent="0.25">
      <c r="A1444" s="76"/>
      <c r="B1444" s="77"/>
      <c r="C1444" s="77"/>
      <c r="D1444" s="77"/>
      <c r="E1444" s="83"/>
      <c r="M1444" s="32"/>
      <c r="N1444" s="32"/>
      <c r="O1444" s="32"/>
      <c r="P1444" s="32"/>
      <c r="Q1444" s="32"/>
      <c r="R1444" s="32"/>
      <c r="S1444" s="32"/>
      <c r="T1444" s="32"/>
    </row>
    <row r="1445" spans="1:20" x14ac:dyDescent="0.25">
      <c r="A1445" s="76"/>
      <c r="B1445" s="77"/>
      <c r="C1445" s="77"/>
      <c r="D1445" s="77"/>
      <c r="E1445" s="83"/>
      <c r="M1445" s="32"/>
      <c r="N1445" s="32"/>
      <c r="O1445" s="32"/>
      <c r="P1445" s="32"/>
      <c r="Q1445" s="32"/>
      <c r="R1445" s="32"/>
      <c r="S1445" s="32"/>
      <c r="T1445" s="32"/>
    </row>
    <row r="1446" spans="1:20" x14ac:dyDescent="0.25">
      <c r="A1446" s="76"/>
      <c r="B1446" s="77"/>
      <c r="C1446" s="77"/>
      <c r="D1446" s="77"/>
      <c r="E1446" s="83"/>
      <c r="M1446" s="32"/>
      <c r="N1446" s="32"/>
      <c r="O1446" s="32"/>
      <c r="P1446" s="32"/>
      <c r="Q1446" s="32"/>
      <c r="R1446" s="32"/>
      <c r="S1446" s="32"/>
      <c r="T1446" s="32"/>
    </row>
    <row r="1447" spans="1:20" x14ac:dyDescent="0.25">
      <c r="A1447" s="76"/>
      <c r="B1447" s="77"/>
      <c r="C1447" s="77"/>
      <c r="D1447" s="77"/>
      <c r="E1447" s="83"/>
      <c r="M1447" s="32"/>
      <c r="N1447" s="32"/>
      <c r="O1447" s="32"/>
      <c r="P1447" s="32"/>
      <c r="Q1447" s="32"/>
      <c r="R1447" s="32"/>
      <c r="S1447" s="32"/>
      <c r="T1447" s="32"/>
    </row>
    <row r="1448" spans="1:20" x14ac:dyDescent="0.25">
      <c r="A1448" s="76"/>
      <c r="B1448" s="77"/>
      <c r="C1448" s="77"/>
      <c r="D1448" s="77"/>
      <c r="E1448" s="83"/>
      <c r="M1448" s="32"/>
      <c r="N1448" s="32"/>
      <c r="O1448" s="32"/>
      <c r="P1448" s="32"/>
      <c r="Q1448" s="32"/>
      <c r="R1448" s="32"/>
      <c r="S1448" s="32"/>
      <c r="T1448" s="32"/>
    </row>
    <row r="1449" spans="1:20" x14ac:dyDescent="0.25">
      <c r="A1449" s="76"/>
      <c r="B1449" s="77"/>
      <c r="C1449" s="77"/>
      <c r="D1449" s="77"/>
      <c r="E1449" s="83"/>
      <c r="M1449" s="32"/>
      <c r="N1449" s="32"/>
      <c r="O1449" s="32"/>
      <c r="P1449" s="32"/>
      <c r="Q1449" s="32"/>
      <c r="R1449" s="32"/>
      <c r="S1449" s="32"/>
      <c r="T1449" s="32"/>
    </row>
    <row r="1450" spans="1:20" x14ac:dyDescent="0.25">
      <c r="A1450" s="76"/>
      <c r="B1450" s="77"/>
      <c r="C1450" s="77"/>
      <c r="D1450" s="77"/>
      <c r="E1450" s="83"/>
      <c r="M1450" s="32"/>
      <c r="N1450" s="32"/>
      <c r="O1450" s="32"/>
      <c r="P1450" s="32"/>
      <c r="Q1450" s="32"/>
      <c r="R1450" s="32"/>
      <c r="S1450" s="32"/>
      <c r="T1450" s="32"/>
    </row>
    <row r="1451" spans="1:20" x14ac:dyDescent="0.25">
      <c r="A1451" s="76"/>
      <c r="B1451" s="77"/>
      <c r="C1451" s="77"/>
      <c r="D1451" s="77"/>
      <c r="E1451" s="83"/>
      <c r="M1451" s="32"/>
      <c r="N1451" s="32"/>
      <c r="O1451" s="32"/>
      <c r="P1451" s="32"/>
      <c r="Q1451" s="32"/>
      <c r="R1451" s="32"/>
      <c r="S1451" s="32"/>
      <c r="T1451" s="32"/>
    </row>
    <row r="1452" spans="1:20" x14ac:dyDescent="0.25">
      <c r="A1452" s="76"/>
      <c r="B1452" s="77"/>
      <c r="C1452" s="77"/>
      <c r="D1452" s="77"/>
      <c r="E1452" s="83"/>
      <c r="M1452" s="32"/>
      <c r="N1452" s="32"/>
      <c r="O1452" s="32"/>
      <c r="P1452" s="32"/>
      <c r="Q1452" s="32"/>
      <c r="R1452" s="32"/>
      <c r="S1452" s="32"/>
      <c r="T1452" s="32"/>
    </row>
    <row r="1453" spans="1:20" x14ac:dyDescent="0.25">
      <c r="A1453" s="76"/>
      <c r="B1453" s="77"/>
      <c r="C1453" s="77"/>
      <c r="D1453" s="77"/>
      <c r="E1453" s="83"/>
      <c r="M1453" s="32"/>
      <c r="N1453" s="32"/>
      <c r="O1453" s="32"/>
      <c r="P1453" s="32"/>
      <c r="Q1453" s="32"/>
      <c r="R1453" s="32"/>
      <c r="S1453" s="32"/>
      <c r="T1453" s="32"/>
    </row>
    <row r="1454" spans="1:20" x14ac:dyDescent="0.25">
      <c r="A1454" s="76"/>
      <c r="B1454" s="77"/>
      <c r="C1454" s="77"/>
      <c r="D1454" s="77"/>
      <c r="E1454" s="83"/>
      <c r="M1454" s="32"/>
      <c r="N1454" s="32"/>
      <c r="O1454" s="32"/>
      <c r="P1454" s="32"/>
      <c r="Q1454" s="32"/>
      <c r="R1454" s="32"/>
      <c r="S1454" s="32"/>
      <c r="T1454" s="32"/>
    </row>
    <row r="1455" spans="1:20" x14ac:dyDescent="0.25">
      <c r="A1455" s="76"/>
      <c r="B1455" s="77"/>
      <c r="C1455" s="77"/>
      <c r="D1455" s="77"/>
      <c r="E1455" s="83"/>
      <c r="M1455" s="32"/>
      <c r="N1455" s="32"/>
      <c r="O1455" s="32"/>
      <c r="P1455" s="32"/>
      <c r="Q1455" s="32"/>
      <c r="R1455" s="32"/>
      <c r="S1455" s="32"/>
      <c r="T1455" s="32"/>
    </row>
    <row r="1456" spans="1:20" x14ac:dyDescent="0.25">
      <c r="A1456" s="76"/>
      <c r="B1456" s="77"/>
      <c r="C1456" s="77"/>
      <c r="D1456" s="77"/>
      <c r="E1456" s="83"/>
      <c r="M1456" s="32"/>
      <c r="N1456" s="32"/>
      <c r="O1456" s="32"/>
      <c r="P1456" s="32"/>
      <c r="Q1456" s="32"/>
      <c r="R1456" s="32"/>
      <c r="S1456" s="32"/>
      <c r="T1456" s="32"/>
    </row>
    <row r="1457" spans="1:20" x14ac:dyDescent="0.25">
      <c r="A1457" s="76"/>
      <c r="B1457" s="77"/>
      <c r="C1457" s="77"/>
      <c r="D1457" s="77"/>
      <c r="E1457" s="83"/>
      <c r="M1457" s="32"/>
      <c r="N1457" s="32"/>
      <c r="O1457" s="32"/>
      <c r="P1457" s="32"/>
      <c r="Q1457" s="32"/>
      <c r="R1457" s="32"/>
      <c r="S1457" s="32"/>
      <c r="T1457" s="32"/>
    </row>
    <row r="1458" spans="1:20" x14ac:dyDescent="0.25">
      <c r="A1458" s="76"/>
      <c r="B1458" s="77"/>
      <c r="C1458" s="77"/>
      <c r="D1458" s="77"/>
      <c r="E1458" s="83"/>
      <c r="M1458" s="32"/>
      <c r="N1458" s="32"/>
      <c r="O1458" s="32"/>
      <c r="P1458" s="32"/>
      <c r="Q1458" s="32"/>
      <c r="R1458" s="32"/>
      <c r="S1458" s="32"/>
      <c r="T1458" s="32"/>
    </row>
    <row r="1459" spans="1:20" x14ac:dyDescent="0.25">
      <c r="A1459" s="76"/>
      <c r="B1459" s="77"/>
      <c r="C1459" s="77"/>
      <c r="D1459" s="77"/>
      <c r="E1459" s="83"/>
      <c r="M1459" s="32"/>
      <c r="N1459" s="32"/>
      <c r="O1459" s="32"/>
      <c r="P1459" s="32"/>
      <c r="Q1459" s="32"/>
      <c r="R1459" s="32"/>
      <c r="S1459" s="32"/>
      <c r="T1459" s="32"/>
    </row>
    <row r="1460" spans="1:20" x14ac:dyDescent="0.25">
      <c r="A1460" s="76"/>
      <c r="B1460" s="77"/>
      <c r="C1460" s="77"/>
      <c r="D1460" s="77"/>
      <c r="E1460" s="83"/>
      <c r="M1460" s="32"/>
      <c r="N1460" s="32"/>
      <c r="O1460" s="32"/>
      <c r="P1460" s="32"/>
      <c r="Q1460" s="32"/>
      <c r="R1460" s="32"/>
      <c r="S1460" s="32"/>
      <c r="T1460" s="32"/>
    </row>
    <row r="1461" spans="1:20" x14ac:dyDescent="0.25">
      <c r="A1461" s="76"/>
      <c r="B1461" s="77"/>
      <c r="C1461" s="77"/>
      <c r="D1461" s="77"/>
      <c r="E1461" s="83"/>
      <c r="M1461" s="32"/>
      <c r="N1461" s="32"/>
      <c r="O1461" s="32"/>
      <c r="P1461" s="32"/>
      <c r="Q1461" s="32"/>
      <c r="R1461" s="32"/>
      <c r="S1461" s="32"/>
      <c r="T1461" s="32"/>
    </row>
    <row r="1462" spans="1:20" x14ac:dyDescent="0.25">
      <c r="A1462" s="76"/>
      <c r="B1462" s="77"/>
      <c r="C1462" s="77"/>
      <c r="D1462" s="77"/>
      <c r="E1462" s="83"/>
      <c r="M1462" s="32"/>
      <c r="N1462" s="32"/>
      <c r="O1462" s="32"/>
      <c r="P1462" s="32"/>
      <c r="Q1462" s="32"/>
      <c r="R1462" s="32"/>
      <c r="S1462" s="32"/>
      <c r="T1462" s="32"/>
    </row>
    <row r="1463" spans="1:20" x14ac:dyDescent="0.25">
      <c r="A1463" s="76"/>
      <c r="B1463" s="77"/>
      <c r="C1463" s="77"/>
      <c r="D1463" s="77"/>
      <c r="E1463" s="83"/>
      <c r="M1463" s="32"/>
      <c r="N1463" s="32"/>
      <c r="O1463" s="32"/>
      <c r="P1463" s="32"/>
      <c r="Q1463" s="32"/>
      <c r="R1463" s="32"/>
      <c r="S1463" s="32"/>
      <c r="T1463" s="32"/>
    </row>
    <row r="1464" spans="1:20" x14ac:dyDescent="0.25">
      <c r="A1464" s="76"/>
      <c r="B1464" s="77"/>
      <c r="C1464" s="77"/>
      <c r="D1464" s="77"/>
      <c r="E1464" s="83"/>
      <c r="M1464" s="32"/>
      <c r="N1464" s="32"/>
      <c r="O1464" s="32"/>
      <c r="P1464" s="32"/>
      <c r="Q1464" s="32"/>
      <c r="R1464" s="32"/>
      <c r="S1464" s="32"/>
      <c r="T1464" s="32"/>
    </row>
    <row r="1465" spans="1:20" x14ac:dyDescent="0.25">
      <c r="A1465" s="76"/>
      <c r="B1465" s="77"/>
      <c r="C1465" s="77"/>
      <c r="D1465" s="77"/>
      <c r="E1465" s="83"/>
      <c r="M1465" s="32"/>
      <c r="N1465" s="32"/>
      <c r="O1465" s="32"/>
      <c r="P1465" s="32"/>
      <c r="Q1465" s="32"/>
      <c r="R1465" s="32"/>
      <c r="S1465" s="32"/>
      <c r="T1465" s="32"/>
    </row>
    <row r="1466" spans="1:20" x14ac:dyDescent="0.25">
      <c r="A1466" s="76"/>
      <c r="B1466" s="77"/>
      <c r="C1466" s="77"/>
      <c r="D1466" s="77"/>
      <c r="E1466" s="83"/>
      <c r="M1466" s="32"/>
      <c r="N1466" s="32"/>
      <c r="O1466" s="32"/>
      <c r="P1466" s="32"/>
      <c r="Q1466" s="32"/>
      <c r="R1466" s="32"/>
      <c r="S1466" s="32"/>
      <c r="T1466" s="32"/>
    </row>
    <row r="1467" spans="1:20" x14ac:dyDescent="0.25">
      <c r="A1467" s="76"/>
      <c r="B1467" s="77"/>
      <c r="C1467" s="77"/>
      <c r="D1467" s="77"/>
      <c r="E1467" s="83"/>
      <c r="M1467" s="32"/>
      <c r="N1467" s="32"/>
      <c r="O1467" s="32"/>
      <c r="P1467" s="32"/>
      <c r="Q1467" s="32"/>
      <c r="R1467" s="32"/>
      <c r="S1467" s="32"/>
      <c r="T1467" s="32"/>
    </row>
    <row r="1468" spans="1:20" x14ac:dyDescent="0.25">
      <c r="A1468" s="76"/>
      <c r="B1468" s="77"/>
      <c r="C1468" s="77"/>
      <c r="D1468" s="77"/>
      <c r="E1468" s="83"/>
      <c r="M1468" s="32"/>
      <c r="N1468" s="32"/>
      <c r="O1468" s="32"/>
      <c r="P1468" s="32"/>
      <c r="Q1468" s="32"/>
      <c r="R1468" s="32"/>
      <c r="S1468" s="32"/>
      <c r="T1468" s="32"/>
    </row>
    <row r="1469" spans="1:20" x14ac:dyDescent="0.25">
      <c r="A1469" s="76"/>
      <c r="B1469" s="77"/>
      <c r="C1469" s="77"/>
      <c r="D1469" s="77"/>
      <c r="E1469" s="83"/>
      <c r="M1469" s="32"/>
      <c r="N1469" s="32"/>
      <c r="O1469" s="32"/>
      <c r="P1469" s="32"/>
      <c r="Q1469" s="32"/>
      <c r="R1469" s="32"/>
      <c r="S1469" s="32"/>
      <c r="T1469" s="32"/>
    </row>
    <row r="1470" spans="1:20" x14ac:dyDescent="0.25">
      <c r="A1470" s="76"/>
      <c r="B1470" s="77"/>
      <c r="C1470" s="77"/>
      <c r="D1470" s="77"/>
      <c r="E1470" s="83"/>
      <c r="M1470" s="32"/>
      <c r="N1470" s="32"/>
      <c r="O1470" s="32"/>
      <c r="P1470" s="32"/>
      <c r="Q1470" s="32"/>
      <c r="R1470" s="32"/>
      <c r="S1470" s="32"/>
      <c r="T1470" s="32"/>
    </row>
    <row r="1471" spans="1:20" x14ac:dyDescent="0.25">
      <c r="A1471" s="76"/>
      <c r="B1471" s="77"/>
      <c r="C1471" s="77"/>
      <c r="D1471" s="77"/>
      <c r="E1471" s="83"/>
      <c r="M1471" s="32"/>
      <c r="N1471" s="32"/>
      <c r="O1471" s="32"/>
      <c r="P1471" s="32"/>
      <c r="Q1471" s="32"/>
      <c r="R1471" s="32"/>
      <c r="S1471" s="32"/>
      <c r="T1471" s="32"/>
    </row>
    <row r="1472" spans="1:20" x14ac:dyDescent="0.25">
      <c r="A1472" s="76"/>
      <c r="B1472" s="77"/>
      <c r="C1472" s="77"/>
      <c r="D1472" s="77"/>
      <c r="E1472" s="83"/>
      <c r="M1472" s="32"/>
      <c r="N1472" s="32"/>
      <c r="O1472" s="32"/>
      <c r="P1472" s="32"/>
      <c r="Q1472" s="32"/>
      <c r="R1472" s="32"/>
      <c r="S1472" s="32"/>
      <c r="T1472" s="32"/>
    </row>
    <row r="1473" spans="1:20" x14ac:dyDescent="0.25">
      <c r="A1473" s="76"/>
      <c r="B1473" s="77"/>
      <c r="C1473" s="77"/>
      <c r="D1473" s="77"/>
      <c r="E1473" s="83"/>
      <c r="M1473" s="32"/>
      <c r="N1473" s="32"/>
      <c r="O1473" s="32"/>
      <c r="P1473" s="32"/>
      <c r="Q1473" s="32"/>
      <c r="R1473" s="32"/>
      <c r="S1473" s="32"/>
      <c r="T1473" s="32"/>
    </row>
    <row r="1474" spans="1:20" x14ac:dyDescent="0.25">
      <c r="A1474" s="76"/>
      <c r="B1474" s="77"/>
      <c r="C1474" s="77"/>
      <c r="D1474" s="77"/>
      <c r="E1474" s="83"/>
      <c r="M1474" s="32"/>
      <c r="N1474" s="32"/>
      <c r="O1474" s="32"/>
      <c r="P1474" s="32"/>
      <c r="Q1474" s="32"/>
      <c r="R1474" s="32"/>
      <c r="S1474" s="32"/>
      <c r="T1474" s="32"/>
    </row>
    <row r="1475" spans="1:20" x14ac:dyDescent="0.25">
      <c r="A1475" s="76"/>
      <c r="B1475" s="77"/>
      <c r="C1475" s="77"/>
      <c r="D1475" s="77"/>
      <c r="E1475" s="83"/>
      <c r="M1475" s="32"/>
      <c r="N1475" s="32"/>
      <c r="O1475" s="32"/>
      <c r="P1475" s="32"/>
      <c r="Q1475" s="32"/>
      <c r="R1475" s="32"/>
      <c r="S1475" s="32"/>
      <c r="T1475" s="32"/>
    </row>
    <row r="1476" spans="1:20" x14ac:dyDescent="0.25">
      <c r="A1476" s="76"/>
      <c r="B1476" s="77"/>
      <c r="C1476" s="77"/>
      <c r="D1476" s="77"/>
      <c r="E1476" s="83"/>
      <c r="M1476" s="32"/>
      <c r="N1476" s="32"/>
      <c r="O1476" s="32"/>
      <c r="P1476" s="32"/>
      <c r="Q1476" s="32"/>
      <c r="R1476" s="32"/>
      <c r="S1476" s="32"/>
      <c r="T1476" s="32"/>
    </row>
    <row r="1477" spans="1:20" x14ac:dyDescent="0.25">
      <c r="A1477" s="76"/>
      <c r="B1477" s="77"/>
      <c r="C1477" s="77"/>
      <c r="D1477" s="77"/>
      <c r="E1477" s="83"/>
      <c r="M1477" s="32"/>
      <c r="N1477" s="32"/>
      <c r="O1477" s="32"/>
      <c r="P1477" s="32"/>
      <c r="Q1477" s="32"/>
      <c r="R1477" s="32"/>
      <c r="S1477" s="32"/>
      <c r="T1477" s="32"/>
    </row>
    <row r="1478" spans="1:20" x14ac:dyDescent="0.25">
      <c r="A1478" s="76"/>
      <c r="B1478" s="77"/>
      <c r="C1478" s="77"/>
      <c r="D1478" s="77"/>
      <c r="E1478" s="83"/>
      <c r="M1478" s="32"/>
      <c r="N1478" s="32"/>
      <c r="O1478" s="32"/>
      <c r="P1478" s="32"/>
      <c r="Q1478" s="32"/>
      <c r="R1478" s="32"/>
      <c r="S1478" s="32"/>
      <c r="T1478" s="32"/>
    </row>
    <row r="1479" spans="1:20" x14ac:dyDescent="0.25">
      <c r="A1479" s="76"/>
      <c r="B1479" s="77"/>
      <c r="C1479" s="77"/>
      <c r="D1479" s="77"/>
      <c r="E1479" s="83"/>
      <c r="M1479" s="32"/>
      <c r="N1479" s="32"/>
      <c r="O1479" s="32"/>
      <c r="P1479" s="32"/>
      <c r="Q1479" s="32"/>
      <c r="R1479" s="32"/>
      <c r="S1479" s="32"/>
      <c r="T1479" s="32"/>
    </row>
    <row r="1480" spans="1:20" x14ac:dyDescent="0.25">
      <c r="A1480" s="76"/>
      <c r="B1480" s="77"/>
      <c r="C1480" s="77"/>
      <c r="D1480" s="77"/>
      <c r="E1480" s="83"/>
      <c r="M1480" s="32"/>
      <c r="N1480" s="32"/>
      <c r="O1480" s="32"/>
      <c r="P1480" s="32"/>
      <c r="Q1480" s="32"/>
      <c r="R1480" s="32"/>
      <c r="S1480" s="32"/>
      <c r="T1480" s="32"/>
    </row>
    <row r="1481" spans="1:20" x14ac:dyDescent="0.25">
      <c r="A1481" s="76"/>
      <c r="B1481" s="77"/>
      <c r="C1481" s="77"/>
      <c r="D1481" s="77"/>
      <c r="E1481" s="83"/>
      <c r="M1481" s="32"/>
      <c r="N1481" s="32"/>
      <c r="O1481" s="32"/>
      <c r="P1481" s="32"/>
      <c r="Q1481" s="32"/>
      <c r="R1481" s="32"/>
      <c r="S1481" s="32"/>
      <c r="T1481" s="32"/>
    </row>
    <row r="1482" spans="1:20" x14ac:dyDescent="0.25">
      <c r="A1482" s="76"/>
      <c r="B1482" s="77"/>
      <c r="C1482" s="77"/>
      <c r="D1482" s="77"/>
      <c r="E1482" s="83"/>
      <c r="M1482" s="32"/>
      <c r="N1482" s="32"/>
      <c r="O1482" s="32"/>
      <c r="P1482" s="32"/>
      <c r="Q1482" s="32"/>
      <c r="R1482" s="32"/>
      <c r="S1482" s="32"/>
      <c r="T1482" s="32"/>
    </row>
    <row r="1483" spans="1:20" x14ac:dyDescent="0.25">
      <c r="A1483" s="76"/>
      <c r="B1483" s="77"/>
      <c r="C1483" s="77"/>
      <c r="D1483" s="77"/>
      <c r="E1483" s="83"/>
      <c r="M1483" s="32"/>
      <c r="N1483" s="32"/>
      <c r="O1483" s="32"/>
      <c r="P1483" s="32"/>
      <c r="Q1483" s="32"/>
      <c r="R1483" s="32"/>
      <c r="S1483" s="32"/>
      <c r="T1483" s="32"/>
    </row>
    <row r="1484" spans="1:20" x14ac:dyDescent="0.25">
      <c r="A1484" s="76"/>
      <c r="B1484" s="77"/>
      <c r="C1484" s="77"/>
      <c r="D1484" s="77"/>
      <c r="E1484" s="83"/>
      <c r="M1484" s="32"/>
      <c r="N1484" s="32"/>
      <c r="O1484" s="32"/>
      <c r="P1484" s="32"/>
      <c r="Q1484" s="32"/>
      <c r="R1484" s="32"/>
      <c r="S1484" s="32"/>
      <c r="T1484" s="32"/>
    </row>
    <row r="1485" spans="1:20" x14ac:dyDescent="0.25">
      <c r="A1485" s="76"/>
      <c r="B1485" s="77"/>
      <c r="C1485" s="77"/>
      <c r="D1485" s="77"/>
      <c r="E1485" s="83"/>
      <c r="M1485" s="32"/>
      <c r="N1485" s="32"/>
      <c r="O1485" s="32"/>
      <c r="P1485" s="32"/>
      <c r="Q1485" s="32"/>
      <c r="R1485" s="32"/>
      <c r="S1485" s="32"/>
      <c r="T1485" s="32"/>
    </row>
    <row r="1486" spans="1:20" x14ac:dyDescent="0.25">
      <c r="A1486" s="76"/>
      <c r="B1486" s="77"/>
      <c r="C1486" s="77"/>
      <c r="D1486" s="77"/>
      <c r="E1486" s="83"/>
      <c r="M1486" s="32"/>
      <c r="N1486" s="32"/>
      <c r="O1486" s="32"/>
      <c r="P1486" s="32"/>
      <c r="Q1486" s="32"/>
      <c r="R1486" s="32"/>
      <c r="S1486" s="32"/>
      <c r="T1486" s="32"/>
    </row>
    <row r="1487" spans="1:20" x14ac:dyDescent="0.25">
      <c r="A1487" s="76"/>
      <c r="B1487" s="77"/>
      <c r="C1487" s="77"/>
      <c r="D1487" s="77"/>
      <c r="E1487" s="83"/>
      <c r="M1487" s="32"/>
      <c r="N1487" s="32"/>
      <c r="O1487" s="32"/>
      <c r="P1487" s="32"/>
      <c r="Q1487" s="32"/>
      <c r="R1487" s="32"/>
      <c r="S1487" s="32"/>
      <c r="T1487" s="32"/>
    </row>
    <row r="1488" spans="1:20" x14ac:dyDescent="0.25">
      <c r="A1488" s="76"/>
      <c r="B1488" s="77"/>
      <c r="C1488" s="77"/>
      <c r="D1488" s="77"/>
      <c r="E1488" s="83"/>
      <c r="M1488" s="32"/>
      <c r="N1488" s="32"/>
      <c r="O1488" s="32"/>
      <c r="P1488" s="32"/>
      <c r="Q1488" s="32"/>
      <c r="R1488" s="32"/>
      <c r="S1488" s="32"/>
      <c r="T1488" s="32"/>
    </row>
    <row r="1489" spans="1:20" x14ac:dyDescent="0.25">
      <c r="A1489" s="76"/>
      <c r="B1489" s="77"/>
      <c r="C1489" s="77"/>
      <c r="D1489" s="77"/>
      <c r="E1489" s="83"/>
      <c r="M1489" s="32"/>
      <c r="N1489" s="32"/>
      <c r="O1489" s="32"/>
      <c r="P1489" s="32"/>
      <c r="Q1489" s="32"/>
      <c r="R1489" s="32"/>
      <c r="S1489" s="32"/>
      <c r="T1489" s="32"/>
    </row>
    <row r="1490" spans="1:20" x14ac:dyDescent="0.25">
      <c r="A1490" s="76"/>
      <c r="B1490" s="77"/>
      <c r="C1490" s="77"/>
      <c r="D1490" s="77"/>
      <c r="E1490" s="83"/>
      <c r="M1490" s="32"/>
      <c r="N1490" s="32"/>
      <c r="O1490" s="32"/>
      <c r="P1490" s="32"/>
      <c r="Q1490" s="32"/>
      <c r="R1490" s="32"/>
      <c r="S1490" s="32"/>
      <c r="T1490" s="32"/>
    </row>
    <row r="1491" spans="1:20" x14ac:dyDescent="0.25">
      <c r="A1491" s="76"/>
      <c r="B1491" s="77"/>
      <c r="C1491" s="77"/>
      <c r="D1491" s="77"/>
      <c r="E1491" s="83"/>
      <c r="M1491" s="32"/>
      <c r="N1491" s="32"/>
      <c r="O1491" s="32"/>
      <c r="P1491" s="32"/>
      <c r="Q1491" s="32"/>
      <c r="R1491" s="32"/>
      <c r="S1491" s="32"/>
      <c r="T1491" s="32"/>
    </row>
    <row r="1492" spans="1:20" x14ac:dyDescent="0.25">
      <c r="A1492" s="76"/>
      <c r="B1492" s="77"/>
      <c r="C1492" s="77"/>
      <c r="D1492" s="77"/>
      <c r="E1492" s="83"/>
      <c r="M1492" s="32"/>
      <c r="N1492" s="32"/>
      <c r="O1492" s="32"/>
      <c r="P1492" s="32"/>
      <c r="Q1492" s="32"/>
      <c r="R1492" s="32"/>
      <c r="S1492" s="32"/>
      <c r="T1492" s="32"/>
    </row>
    <row r="1493" spans="1:20" x14ac:dyDescent="0.25">
      <c r="A1493" s="76"/>
      <c r="B1493" s="77"/>
      <c r="C1493" s="77"/>
      <c r="D1493" s="77"/>
      <c r="E1493" s="83"/>
      <c r="M1493" s="32"/>
      <c r="N1493" s="32"/>
      <c r="O1493" s="32"/>
      <c r="P1493" s="32"/>
      <c r="Q1493" s="32"/>
      <c r="R1493" s="32"/>
      <c r="S1493" s="32"/>
      <c r="T1493" s="32"/>
    </row>
    <row r="1494" spans="1:20" x14ac:dyDescent="0.25">
      <c r="A1494" s="76"/>
      <c r="B1494" s="77"/>
      <c r="C1494" s="77"/>
      <c r="D1494" s="77"/>
      <c r="E1494" s="83"/>
      <c r="M1494" s="32"/>
      <c r="N1494" s="32"/>
      <c r="O1494" s="32"/>
      <c r="P1494" s="32"/>
      <c r="Q1494" s="32"/>
      <c r="R1494" s="32"/>
      <c r="S1494" s="32"/>
      <c r="T1494" s="32"/>
    </row>
    <row r="1495" spans="1:20" x14ac:dyDescent="0.25">
      <c r="A1495" s="76"/>
      <c r="B1495" s="77"/>
      <c r="C1495" s="77"/>
      <c r="D1495" s="77"/>
      <c r="E1495" s="83"/>
      <c r="M1495" s="32"/>
      <c r="N1495" s="32"/>
      <c r="O1495" s="32"/>
      <c r="P1495" s="32"/>
      <c r="Q1495" s="32"/>
      <c r="R1495" s="32"/>
      <c r="S1495" s="32"/>
      <c r="T1495" s="32"/>
    </row>
    <row r="1496" spans="1:20" x14ac:dyDescent="0.25">
      <c r="A1496" s="76"/>
      <c r="B1496" s="77"/>
      <c r="C1496" s="77"/>
      <c r="D1496" s="77"/>
      <c r="E1496" s="83"/>
      <c r="M1496" s="32"/>
      <c r="N1496" s="32"/>
      <c r="O1496" s="32"/>
      <c r="P1496" s="32"/>
      <c r="Q1496" s="32"/>
      <c r="R1496" s="32"/>
      <c r="S1496" s="32"/>
      <c r="T1496" s="32"/>
    </row>
    <row r="1497" spans="1:20" x14ac:dyDescent="0.25">
      <c r="A1497" s="76"/>
      <c r="B1497" s="77"/>
      <c r="C1497" s="77"/>
      <c r="D1497" s="77"/>
      <c r="E1497" s="83"/>
      <c r="M1497" s="32"/>
      <c r="N1497" s="32"/>
      <c r="O1497" s="32"/>
      <c r="P1497" s="32"/>
      <c r="Q1497" s="32"/>
      <c r="R1497" s="32"/>
      <c r="S1497" s="32"/>
      <c r="T1497" s="32"/>
    </row>
    <row r="1498" spans="1:20" x14ac:dyDescent="0.25">
      <c r="A1498" s="76"/>
      <c r="B1498" s="77"/>
      <c r="C1498" s="77"/>
      <c r="D1498" s="77"/>
      <c r="E1498" s="83"/>
      <c r="M1498" s="32"/>
      <c r="N1498" s="32"/>
      <c r="O1498" s="32"/>
      <c r="P1498" s="32"/>
      <c r="Q1498" s="32"/>
      <c r="R1498" s="32"/>
      <c r="S1498" s="32"/>
      <c r="T1498" s="32"/>
    </row>
    <row r="1499" spans="1:20" x14ac:dyDescent="0.25">
      <c r="A1499" s="76"/>
      <c r="B1499" s="77"/>
      <c r="C1499" s="77"/>
      <c r="D1499" s="77"/>
      <c r="E1499" s="83"/>
      <c r="M1499" s="32"/>
      <c r="N1499" s="32"/>
      <c r="O1499" s="32"/>
      <c r="P1499" s="32"/>
      <c r="Q1499" s="32"/>
      <c r="R1499" s="32"/>
      <c r="S1499" s="32"/>
      <c r="T1499" s="32"/>
    </row>
    <row r="1500" spans="1:20" x14ac:dyDescent="0.25">
      <c r="A1500" s="76"/>
      <c r="B1500" s="77"/>
      <c r="C1500" s="77"/>
      <c r="D1500" s="77"/>
      <c r="E1500" s="83"/>
      <c r="M1500" s="32"/>
      <c r="N1500" s="32"/>
      <c r="O1500" s="32"/>
      <c r="P1500" s="32"/>
      <c r="Q1500" s="32"/>
      <c r="R1500" s="32"/>
      <c r="S1500" s="32"/>
      <c r="T1500" s="32"/>
    </row>
    <row r="1501" spans="1:20" x14ac:dyDescent="0.25">
      <c r="A1501" s="76"/>
      <c r="B1501" s="77"/>
      <c r="C1501" s="77"/>
      <c r="D1501" s="77"/>
      <c r="E1501" s="83"/>
      <c r="M1501" s="32"/>
      <c r="N1501" s="32"/>
      <c r="O1501" s="32"/>
      <c r="P1501" s="32"/>
      <c r="Q1501" s="32"/>
      <c r="R1501" s="32"/>
      <c r="S1501" s="32"/>
      <c r="T1501" s="32"/>
    </row>
    <row r="1502" spans="1:20" x14ac:dyDescent="0.25">
      <c r="A1502" s="76"/>
      <c r="B1502" s="77"/>
      <c r="C1502" s="77"/>
      <c r="D1502" s="77"/>
      <c r="E1502" s="83"/>
      <c r="M1502" s="32"/>
      <c r="N1502" s="32"/>
      <c r="O1502" s="32"/>
      <c r="P1502" s="32"/>
      <c r="Q1502" s="32"/>
      <c r="R1502" s="32"/>
      <c r="S1502" s="32"/>
      <c r="T1502" s="32"/>
    </row>
    <row r="1503" spans="1:20" x14ac:dyDescent="0.25">
      <c r="A1503" s="76"/>
      <c r="B1503" s="77"/>
      <c r="C1503" s="77"/>
      <c r="D1503" s="77"/>
      <c r="E1503" s="83"/>
      <c r="M1503" s="32"/>
      <c r="N1503" s="32"/>
      <c r="O1503" s="32"/>
      <c r="P1503" s="32"/>
      <c r="Q1503" s="32"/>
      <c r="R1503" s="32"/>
      <c r="S1503" s="32"/>
      <c r="T1503" s="32"/>
    </row>
    <row r="1504" spans="1:20" x14ac:dyDescent="0.25">
      <c r="A1504" s="76"/>
      <c r="B1504" s="77"/>
      <c r="C1504" s="77"/>
      <c r="D1504" s="77"/>
      <c r="E1504" s="83"/>
      <c r="M1504" s="32"/>
      <c r="N1504" s="32"/>
      <c r="O1504" s="32"/>
      <c r="P1504" s="32"/>
      <c r="Q1504" s="32"/>
      <c r="R1504" s="32"/>
      <c r="S1504" s="32"/>
      <c r="T1504" s="32"/>
    </row>
    <row r="1505" spans="1:20" x14ac:dyDescent="0.25">
      <c r="A1505" s="76"/>
      <c r="B1505" s="77"/>
      <c r="C1505" s="77"/>
      <c r="D1505" s="77"/>
      <c r="E1505" s="83"/>
      <c r="M1505" s="32"/>
      <c r="N1505" s="32"/>
      <c r="O1505" s="32"/>
      <c r="P1505" s="32"/>
      <c r="Q1505" s="32"/>
      <c r="R1505" s="32"/>
      <c r="S1505" s="32"/>
      <c r="T1505" s="32"/>
    </row>
    <row r="1506" spans="1:20" x14ac:dyDescent="0.25">
      <c r="A1506" s="76"/>
      <c r="B1506" s="77"/>
      <c r="C1506" s="77"/>
      <c r="D1506" s="77"/>
      <c r="E1506" s="83"/>
      <c r="M1506" s="32"/>
      <c r="N1506" s="32"/>
      <c r="O1506" s="32"/>
      <c r="P1506" s="32"/>
      <c r="Q1506" s="32"/>
      <c r="R1506" s="32"/>
      <c r="S1506" s="32"/>
      <c r="T1506" s="32"/>
    </row>
    <row r="1507" spans="1:20" x14ac:dyDescent="0.25">
      <c r="A1507" s="76"/>
      <c r="B1507" s="77"/>
      <c r="C1507" s="77"/>
      <c r="D1507" s="77"/>
      <c r="E1507" s="83"/>
      <c r="M1507" s="32"/>
      <c r="N1507" s="32"/>
      <c r="O1507" s="32"/>
      <c r="P1507" s="32"/>
      <c r="Q1507" s="32"/>
      <c r="R1507" s="32"/>
      <c r="S1507" s="32"/>
      <c r="T1507" s="32"/>
    </row>
    <row r="1508" spans="1:20" x14ac:dyDescent="0.25">
      <c r="A1508" s="76"/>
      <c r="B1508" s="77"/>
      <c r="C1508" s="77"/>
      <c r="D1508" s="77"/>
      <c r="E1508" s="83"/>
      <c r="M1508" s="32"/>
      <c r="N1508" s="32"/>
      <c r="O1508" s="32"/>
      <c r="P1508" s="32"/>
      <c r="Q1508" s="32"/>
      <c r="R1508" s="32"/>
      <c r="S1508" s="32"/>
      <c r="T1508" s="32"/>
    </row>
    <row r="1509" spans="1:20" x14ac:dyDescent="0.25">
      <c r="A1509" s="76"/>
      <c r="B1509" s="77"/>
      <c r="C1509" s="77"/>
      <c r="D1509" s="77"/>
      <c r="E1509" s="83"/>
      <c r="M1509" s="32"/>
      <c r="N1509" s="32"/>
      <c r="O1509" s="32"/>
      <c r="P1509" s="32"/>
      <c r="Q1509" s="32"/>
      <c r="R1509" s="32"/>
      <c r="S1509" s="32"/>
      <c r="T1509" s="32"/>
    </row>
    <row r="1510" spans="1:20" x14ac:dyDescent="0.25">
      <c r="A1510" s="76"/>
      <c r="B1510" s="77"/>
      <c r="C1510" s="77"/>
      <c r="D1510" s="77"/>
      <c r="E1510" s="83"/>
      <c r="M1510" s="32"/>
      <c r="N1510" s="32"/>
      <c r="O1510" s="32"/>
      <c r="P1510" s="32"/>
      <c r="Q1510" s="32"/>
      <c r="R1510" s="32"/>
      <c r="S1510" s="32"/>
      <c r="T1510" s="32"/>
    </row>
    <row r="1511" spans="1:20" x14ac:dyDescent="0.25">
      <c r="A1511" s="76"/>
      <c r="B1511" s="77"/>
      <c r="C1511" s="77"/>
      <c r="D1511" s="77"/>
      <c r="E1511" s="83"/>
      <c r="M1511" s="32"/>
      <c r="N1511" s="32"/>
      <c r="O1511" s="32"/>
      <c r="P1511" s="32"/>
      <c r="Q1511" s="32"/>
      <c r="R1511" s="32"/>
      <c r="S1511" s="32"/>
      <c r="T1511" s="32"/>
    </row>
    <row r="1512" spans="1:20" x14ac:dyDescent="0.25">
      <c r="A1512" s="76"/>
      <c r="B1512" s="77"/>
      <c r="C1512" s="77"/>
      <c r="D1512" s="77"/>
      <c r="E1512" s="83"/>
      <c r="M1512" s="32"/>
      <c r="N1512" s="32"/>
      <c r="O1512" s="32"/>
      <c r="P1512" s="32"/>
      <c r="Q1512" s="32"/>
      <c r="R1512" s="32"/>
      <c r="S1512" s="32"/>
      <c r="T1512" s="32"/>
    </row>
    <row r="1513" spans="1:20" x14ac:dyDescent="0.25">
      <c r="A1513" s="76"/>
      <c r="B1513" s="77"/>
      <c r="C1513" s="77"/>
      <c r="D1513" s="77"/>
      <c r="E1513" s="83"/>
      <c r="M1513" s="32"/>
      <c r="N1513" s="32"/>
      <c r="O1513" s="32"/>
      <c r="P1513" s="32"/>
      <c r="Q1513" s="32"/>
      <c r="R1513" s="32"/>
      <c r="S1513" s="32"/>
      <c r="T1513" s="32"/>
    </row>
    <row r="1514" spans="1:20" x14ac:dyDescent="0.25">
      <c r="A1514" s="76"/>
      <c r="B1514" s="77"/>
      <c r="C1514" s="77"/>
      <c r="D1514" s="77"/>
      <c r="E1514" s="83"/>
      <c r="M1514" s="32"/>
      <c r="N1514" s="32"/>
      <c r="O1514" s="32"/>
      <c r="P1514" s="32"/>
      <c r="Q1514" s="32"/>
      <c r="R1514" s="32"/>
      <c r="S1514" s="32"/>
      <c r="T1514" s="32"/>
    </row>
    <row r="1515" spans="1:20" x14ac:dyDescent="0.25">
      <c r="A1515" s="76"/>
      <c r="B1515" s="77"/>
      <c r="C1515" s="77"/>
      <c r="D1515" s="77"/>
      <c r="E1515" s="83"/>
      <c r="M1515" s="32"/>
      <c r="N1515" s="32"/>
      <c r="O1515" s="32"/>
      <c r="P1515" s="32"/>
      <c r="Q1515" s="32"/>
      <c r="R1515" s="32"/>
      <c r="S1515" s="32"/>
      <c r="T1515" s="32"/>
    </row>
    <row r="1516" spans="1:20" x14ac:dyDescent="0.25">
      <c r="A1516" s="76"/>
      <c r="B1516" s="77"/>
      <c r="C1516" s="77"/>
      <c r="D1516" s="77"/>
      <c r="E1516" s="83"/>
      <c r="M1516" s="32"/>
      <c r="N1516" s="32"/>
      <c r="O1516" s="32"/>
      <c r="P1516" s="32"/>
      <c r="Q1516" s="32"/>
      <c r="R1516" s="32"/>
      <c r="S1516" s="32"/>
      <c r="T1516" s="32"/>
    </row>
    <row r="1517" spans="1:20" x14ac:dyDescent="0.25">
      <c r="A1517" s="76"/>
      <c r="B1517" s="77"/>
      <c r="C1517" s="77"/>
      <c r="D1517" s="77"/>
      <c r="E1517" s="83"/>
      <c r="M1517" s="32"/>
      <c r="N1517" s="32"/>
      <c r="O1517" s="32"/>
      <c r="P1517" s="32"/>
      <c r="Q1517" s="32"/>
      <c r="R1517" s="32"/>
      <c r="S1517" s="32"/>
      <c r="T1517" s="32"/>
    </row>
    <row r="1518" spans="1:20" x14ac:dyDescent="0.25">
      <c r="A1518" s="76"/>
      <c r="B1518" s="77"/>
      <c r="C1518" s="77"/>
      <c r="D1518" s="77"/>
      <c r="E1518" s="83"/>
      <c r="M1518" s="32"/>
      <c r="N1518" s="32"/>
      <c r="O1518" s="32"/>
      <c r="P1518" s="32"/>
      <c r="Q1518" s="32"/>
      <c r="R1518" s="32"/>
      <c r="S1518" s="32"/>
      <c r="T1518" s="32"/>
    </row>
    <row r="1519" spans="1:20" x14ac:dyDescent="0.25">
      <c r="A1519" s="76"/>
      <c r="B1519" s="77"/>
      <c r="C1519" s="77"/>
      <c r="D1519" s="77"/>
      <c r="E1519" s="83"/>
      <c r="M1519" s="32"/>
      <c r="N1519" s="32"/>
      <c r="O1519" s="32"/>
      <c r="P1519" s="32"/>
      <c r="Q1519" s="32"/>
      <c r="R1519" s="32"/>
      <c r="S1519" s="32"/>
      <c r="T1519" s="32"/>
    </row>
    <row r="1520" spans="1:20" x14ac:dyDescent="0.25">
      <c r="A1520" s="76"/>
      <c r="B1520" s="77"/>
      <c r="C1520" s="77"/>
      <c r="D1520" s="77"/>
      <c r="E1520" s="83"/>
      <c r="M1520" s="32"/>
      <c r="N1520" s="32"/>
      <c r="O1520" s="32"/>
      <c r="P1520" s="32"/>
      <c r="Q1520" s="32"/>
      <c r="R1520" s="32"/>
      <c r="S1520" s="32"/>
      <c r="T1520" s="32"/>
    </row>
    <row r="1521" spans="1:20" x14ac:dyDescent="0.25">
      <c r="A1521" s="76"/>
      <c r="B1521" s="77"/>
      <c r="C1521" s="77"/>
      <c r="D1521" s="77"/>
      <c r="E1521" s="83"/>
      <c r="M1521" s="32"/>
      <c r="N1521" s="32"/>
      <c r="O1521" s="32"/>
      <c r="P1521" s="32"/>
      <c r="Q1521" s="32"/>
      <c r="R1521" s="32"/>
      <c r="S1521" s="32"/>
      <c r="T1521" s="32"/>
    </row>
    <row r="1522" spans="1:20" x14ac:dyDescent="0.25">
      <c r="A1522" s="76"/>
      <c r="B1522" s="77"/>
      <c r="C1522" s="77"/>
      <c r="D1522" s="77"/>
      <c r="E1522" s="83"/>
      <c r="M1522" s="32"/>
      <c r="N1522" s="32"/>
      <c r="O1522" s="32"/>
      <c r="P1522" s="32"/>
      <c r="Q1522" s="32"/>
      <c r="R1522" s="32"/>
      <c r="S1522" s="32"/>
      <c r="T1522" s="32"/>
    </row>
    <row r="1523" spans="1:20" x14ac:dyDescent="0.25">
      <c r="A1523" s="76"/>
      <c r="B1523" s="77"/>
      <c r="C1523" s="77"/>
      <c r="D1523" s="77"/>
      <c r="E1523" s="83"/>
      <c r="M1523" s="32"/>
      <c r="N1523" s="32"/>
      <c r="O1523" s="32"/>
      <c r="P1523" s="32"/>
      <c r="Q1523" s="32"/>
      <c r="R1523" s="32"/>
      <c r="S1523" s="32"/>
      <c r="T1523" s="32"/>
    </row>
    <row r="1524" spans="1:20" x14ac:dyDescent="0.25">
      <c r="A1524" s="76"/>
      <c r="B1524" s="77"/>
      <c r="C1524" s="77"/>
      <c r="D1524" s="77"/>
      <c r="E1524" s="83"/>
      <c r="M1524" s="32"/>
      <c r="N1524" s="32"/>
      <c r="O1524" s="32"/>
      <c r="P1524" s="32"/>
      <c r="Q1524" s="32"/>
      <c r="R1524" s="32"/>
      <c r="S1524" s="32"/>
      <c r="T1524" s="32"/>
    </row>
    <row r="1525" spans="1:20" x14ac:dyDescent="0.25">
      <c r="A1525" s="76"/>
      <c r="B1525" s="77"/>
      <c r="C1525" s="77"/>
      <c r="D1525" s="77"/>
      <c r="E1525" s="83"/>
      <c r="M1525" s="32"/>
      <c r="N1525" s="32"/>
      <c r="O1525" s="32"/>
      <c r="P1525" s="32"/>
      <c r="Q1525" s="32"/>
      <c r="R1525" s="32"/>
      <c r="S1525" s="32"/>
      <c r="T1525" s="32"/>
    </row>
    <row r="1526" spans="1:20" x14ac:dyDescent="0.25">
      <c r="A1526" s="76"/>
      <c r="B1526" s="77"/>
      <c r="C1526" s="77"/>
      <c r="D1526" s="77"/>
      <c r="E1526" s="83"/>
      <c r="M1526" s="32"/>
      <c r="N1526" s="32"/>
      <c r="O1526" s="32"/>
      <c r="P1526" s="32"/>
      <c r="Q1526" s="32"/>
      <c r="R1526" s="32"/>
      <c r="S1526" s="32"/>
      <c r="T1526" s="32"/>
    </row>
    <row r="1527" spans="1:20" x14ac:dyDescent="0.25">
      <c r="A1527" s="76"/>
      <c r="B1527" s="77"/>
      <c r="C1527" s="77"/>
      <c r="D1527" s="77"/>
      <c r="E1527" s="83"/>
      <c r="M1527" s="32"/>
      <c r="N1527" s="32"/>
      <c r="O1527" s="32"/>
      <c r="P1527" s="32"/>
      <c r="Q1527" s="32"/>
      <c r="R1527" s="32"/>
      <c r="S1527" s="32"/>
      <c r="T1527" s="32"/>
    </row>
    <row r="1528" spans="1:20" x14ac:dyDescent="0.25">
      <c r="A1528" s="76"/>
      <c r="B1528" s="77"/>
      <c r="C1528" s="77"/>
      <c r="D1528" s="77"/>
      <c r="E1528" s="83"/>
      <c r="M1528" s="32"/>
      <c r="N1528" s="32"/>
      <c r="O1528" s="32"/>
      <c r="P1528" s="32"/>
      <c r="Q1528" s="32"/>
      <c r="R1528" s="32"/>
      <c r="S1528" s="32"/>
      <c r="T1528" s="32"/>
    </row>
    <row r="1529" spans="1:20" x14ac:dyDescent="0.25">
      <c r="A1529" s="76"/>
      <c r="B1529" s="77"/>
      <c r="C1529" s="77"/>
      <c r="D1529" s="77"/>
      <c r="E1529" s="83"/>
      <c r="M1529" s="32"/>
      <c r="N1529" s="32"/>
      <c r="O1529" s="32"/>
      <c r="P1529" s="32"/>
      <c r="Q1529" s="32"/>
      <c r="R1529" s="32"/>
      <c r="S1529" s="32"/>
      <c r="T1529" s="32"/>
    </row>
    <row r="1530" spans="1:20" x14ac:dyDescent="0.25">
      <c r="A1530" s="76"/>
      <c r="B1530" s="77"/>
      <c r="C1530" s="77"/>
      <c r="D1530" s="77"/>
      <c r="E1530" s="83"/>
      <c r="M1530" s="32"/>
      <c r="N1530" s="32"/>
      <c r="O1530" s="32"/>
      <c r="P1530" s="32"/>
      <c r="Q1530" s="32"/>
      <c r="R1530" s="32"/>
      <c r="S1530" s="32"/>
      <c r="T1530" s="32"/>
    </row>
    <row r="1531" spans="1:20" x14ac:dyDescent="0.25">
      <c r="A1531" s="76"/>
      <c r="B1531" s="77"/>
      <c r="C1531" s="77"/>
      <c r="D1531" s="77"/>
      <c r="E1531" s="83"/>
      <c r="M1531" s="32"/>
      <c r="N1531" s="32"/>
      <c r="O1531" s="32"/>
      <c r="P1531" s="32"/>
      <c r="Q1531" s="32"/>
      <c r="R1531" s="32"/>
      <c r="S1531" s="32"/>
      <c r="T1531" s="32"/>
    </row>
    <row r="1532" spans="1:20" x14ac:dyDescent="0.25">
      <c r="A1532" s="76"/>
      <c r="B1532" s="77"/>
      <c r="C1532" s="77"/>
      <c r="D1532" s="77"/>
      <c r="E1532" s="83"/>
      <c r="M1532" s="32"/>
      <c r="N1532" s="32"/>
      <c r="O1532" s="32"/>
      <c r="P1532" s="32"/>
      <c r="Q1532" s="32"/>
      <c r="R1532" s="32"/>
      <c r="S1532" s="32"/>
      <c r="T1532" s="32"/>
    </row>
    <row r="1533" spans="1:20" x14ac:dyDescent="0.25">
      <c r="A1533" s="76"/>
      <c r="B1533" s="77"/>
      <c r="C1533" s="77"/>
      <c r="D1533" s="77"/>
      <c r="E1533" s="83"/>
      <c r="M1533" s="32"/>
      <c r="N1533" s="32"/>
      <c r="O1533" s="32"/>
      <c r="P1533" s="32"/>
      <c r="Q1533" s="32"/>
      <c r="R1533" s="32"/>
      <c r="S1533" s="32"/>
      <c r="T1533" s="32"/>
    </row>
    <row r="1534" spans="1:20" x14ac:dyDescent="0.25">
      <c r="A1534" s="76"/>
      <c r="B1534" s="77"/>
      <c r="C1534" s="77"/>
      <c r="D1534" s="77"/>
      <c r="E1534" s="83"/>
      <c r="M1534" s="32"/>
      <c r="N1534" s="32"/>
      <c r="O1534" s="32"/>
      <c r="P1534" s="32"/>
      <c r="Q1534" s="32"/>
      <c r="R1534" s="32"/>
      <c r="S1534" s="32"/>
      <c r="T1534" s="32"/>
    </row>
    <row r="1535" spans="1:20" x14ac:dyDescent="0.25">
      <c r="A1535" s="76"/>
      <c r="B1535" s="77"/>
      <c r="C1535" s="77"/>
      <c r="D1535" s="77"/>
      <c r="E1535" s="83"/>
      <c r="M1535" s="32"/>
      <c r="N1535" s="32"/>
      <c r="O1535" s="32"/>
      <c r="P1535" s="32"/>
      <c r="Q1535" s="32"/>
      <c r="R1535" s="32"/>
      <c r="S1535" s="32"/>
      <c r="T1535" s="32"/>
    </row>
    <row r="1536" spans="1:20" x14ac:dyDescent="0.25">
      <c r="A1536" s="76"/>
      <c r="B1536" s="77"/>
      <c r="C1536" s="77"/>
      <c r="D1536" s="77"/>
      <c r="E1536" s="83"/>
      <c r="M1536" s="32"/>
      <c r="N1536" s="32"/>
      <c r="O1536" s="32"/>
      <c r="P1536" s="32"/>
      <c r="Q1536" s="32"/>
      <c r="R1536" s="32"/>
      <c r="S1536" s="32"/>
      <c r="T1536" s="32"/>
    </row>
    <row r="1537" spans="1:20" x14ac:dyDescent="0.25">
      <c r="A1537" s="76"/>
      <c r="B1537" s="77"/>
      <c r="C1537" s="77"/>
      <c r="D1537" s="77"/>
      <c r="E1537" s="83"/>
      <c r="M1537" s="32"/>
      <c r="N1537" s="32"/>
      <c r="O1537" s="32"/>
      <c r="P1537" s="32"/>
      <c r="Q1537" s="32"/>
      <c r="R1537" s="32"/>
      <c r="S1537" s="32"/>
      <c r="T1537" s="32"/>
    </row>
    <row r="1538" spans="1:20" x14ac:dyDescent="0.25">
      <c r="A1538" s="76"/>
      <c r="B1538" s="77"/>
      <c r="C1538" s="77"/>
      <c r="D1538" s="77"/>
      <c r="E1538" s="83"/>
      <c r="M1538" s="32"/>
      <c r="N1538" s="32"/>
      <c r="O1538" s="32"/>
      <c r="P1538" s="32"/>
      <c r="Q1538" s="32"/>
      <c r="R1538" s="32"/>
      <c r="S1538" s="32"/>
      <c r="T1538" s="32"/>
    </row>
    <row r="1539" spans="1:20" x14ac:dyDescent="0.25">
      <c r="A1539" s="76"/>
      <c r="B1539" s="77"/>
      <c r="C1539" s="77"/>
      <c r="D1539" s="77"/>
      <c r="E1539" s="83"/>
      <c r="M1539" s="32"/>
      <c r="N1539" s="32"/>
      <c r="O1539" s="32"/>
      <c r="P1539" s="32"/>
      <c r="Q1539" s="32"/>
      <c r="R1539" s="32"/>
      <c r="S1539" s="32"/>
      <c r="T1539" s="32"/>
    </row>
    <row r="1540" spans="1:20" x14ac:dyDescent="0.25">
      <c r="A1540" s="76"/>
      <c r="B1540" s="77"/>
      <c r="C1540" s="77"/>
      <c r="D1540" s="77"/>
      <c r="E1540" s="83"/>
      <c r="M1540" s="32"/>
      <c r="N1540" s="32"/>
      <c r="O1540" s="32"/>
      <c r="P1540" s="32"/>
      <c r="Q1540" s="32"/>
      <c r="R1540" s="32"/>
      <c r="S1540" s="32"/>
      <c r="T1540" s="32"/>
    </row>
    <row r="1541" spans="1:20" x14ac:dyDescent="0.25">
      <c r="A1541" s="76"/>
      <c r="B1541" s="77"/>
      <c r="C1541" s="77"/>
      <c r="D1541" s="77"/>
      <c r="E1541" s="83"/>
      <c r="M1541" s="32"/>
      <c r="N1541" s="32"/>
      <c r="O1541" s="32"/>
      <c r="P1541" s="32"/>
      <c r="Q1541" s="32"/>
      <c r="R1541" s="32"/>
      <c r="S1541" s="32"/>
      <c r="T1541" s="32"/>
    </row>
    <row r="1542" spans="1:20" x14ac:dyDescent="0.25">
      <c r="A1542" s="76"/>
      <c r="B1542" s="77"/>
      <c r="C1542" s="77"/>
      <c r="D1542" s="77"/>
      <c r="E1542" s="83"/>
      <c r="M1542" s="32"/>
      <c r="N1542" s="32"/>
      <c r="O1542" s="32"/>
      <c r="P1542" s="32"/>
      <c r="Q1542" s="32"/>
      <c r="R1542" s="32"/>
      <c r="S1542" s="32"/>
      <c r="T1542" s="32"/>
    </row>
    <row r="1543" spans="1:20" x14ac:dyDescent="0.25">
      <c r="A1543" s="76"/>
      <c r="B1543" s="77"/>
      <c r="C1543" s="77"/>
      <c r="D1543" s="77"/>
      <c r="E1543" s="83"/>
      <c r="M1543" s="32"/>
      <c r="N1543" s="32"/>
      <c r="O1543" s="32"/>
      <c r="P1543" s="32"/>
      <c r="Q1543" s="32"/>
      <c r="R1543" s="32"/>
      <c r="S1543" s="32"/>
      <c r="T1543" s="32"/>
    </row>
    <row r="1544" spans="1:20" x14ac:dyDescent="0.25">
      <c r="A1544" s="76"/>
      <c r="B1544" s="77"/>
      <c r="C1544" s="77"/>
      <c r="D1544" s="77"/>
      <c r="E1544" s="83"/>
      <c r="M1544" s="32"/>
      <c r="N1544" s="32"/>
      <c r="O1544" s="32"/>
      <c r="P1544" s="32"/>
      <c r="Q1544" s="32"/>
      <c r="R1544" s="32"/>
      <c r="S1544" s="32"/>
      <c r="T1544" s="32"/>
    </row>
    <row r="1545" spans="1:20" x14ac:dyDescent="0.25">
      <c r="A1545" s="76"/>
      <c r="B1545" s="77"/>
      <c r="C1545" s="77"/>
      <c r="D1545" s="77"/>
      <c r="E1545" s="83"/>
      <c r="M1545" s="32"/>
      <c r="N1545" s="32"/>
      <c r="O1545" s="32"/>
      <c r="P1545" s="32"/>
      <c r="Q1545" s="32"/>
      <c r="R1545" s="32"/>
      <c r="S1545" s="32"/>
      <c r="T1545" s="32"/>
    </row>
    <row r="1546" spans="1:20" x14ac:dyDescent="0.25">
      <c r="A1546" s="76"/>
      <c r="B1546" s="77"/>
      <c r="C1546" s="77"/>
      <c r="D1546" s="77"/>
      <c r="E1546" s="83"/>
      <c r="M1546" s="32"/>
      <c r="N1546" s="32"/>
      <c r="O1546" s="32"/>
      <c r="P1546" s="32"/>
      <c r="Q1546" s="32"/>
      <c r="R1546" s="32"/>
      <c r="S1546" s="32"/>
      <c r="T1546" s="32"/>
    </row>
    <row r="1547" spans="1:20" x14ac:dyDescent="0.25">
      <c r="A1547" s="76"/>
      <c r="B1547" s="77"/>
      <c r="C1547" s="77"/>
      <c r="D1547" s="77"/>
      <c r="E1547" s="83"/>
      <c r="M1547" s="32"/>
      <c r="N1547" s="32"/>
      <c r="O1547" s="32"/>
      <c r="P1547" s="32"/>
      <c r="Q1547" s="32"/>
      <c r="R1547" s="32"/>
      <c r="S1547" s="32"/>
      <c r="T1547" s="32"/>
    </row>
    <row r="1548" spans="1:20" x14ac:dyDescent="0.25">
      <c r="A1548" s="76"/>
      <c r="B1548" s="77"/>
      <c r="C1548" s="77"/>
      <c r="D1548" s="77"/>
      <c r="E1548" s="83"/>
      <c r="M1548" s="32"/>
      <c r="N1548" s="32"/>
      <c r="O1548" s="32"/>
      <c r="P1548" s="32"/>
      <c r="Q1548" s="32"/>
      <c r="R1548" s="32"/>
      <c r="S1548" s="32"/>
      <c r="T1548" s="32"/>
    </row>
    <row r="1549" spans="1:20" x14ac:dyDescent="0.25">
      <c r="A1549" s="76"/>
      <c r="B1549" s="77"/>
      <c r="C1549" s="77"/>
      <c r="D1549" s="77"/>
      <c r="E1549" s="83"/>
      <c r="M1549" s="32"/>
      <c r="N1549" s="32"/>
      <c r="O1549" s="32"/>
      <c r="P1549" s="32"/>
      <c r="Q1549" s="32"/>
      <c r="R1549" s="32"/>
      <c r="S1549" s="32"/>
      <c r="T1549" s="32"/>
    </row>
    <row r="1550" spans="1:20" x14ac:dyDescent="0.25">
      <c r="A1550" s="76"/>
      <c r="B1550" s="77"/>
      <c r="C1550" s="77"/>
      <c r="D1550" s="77"/>
      <c r="E1550" s="83"/>
      <c r="M1550" s="32"/>
      <c r="N1550" s="32"/>
      <c r="O1550" s="32"/>
      <c r="P1550" s="32"/>
      <c r="Q1550" s="32"/>
      <c r="R1550" s="32"/>
      <c r="S1550" s="32"/>
      <c r="T1550" s="32"/>
    </row>
    <row r="1551" spans="1:20" x14ac:dyDescent="0.25">
      <c r="A1551" s="76"/>
      <c r="B1551" s="77"/>
      <c r="C1551" s="77"/>
      <c r="D1551" s="77"/>
      <c r="E1551" s="83"/>
      <c r="M1551" s="32"/>
      <c r="N1551" s="32"/>
      <c r="O1551" s="32"/>
      <c r="P1551" s="32"/>
      <c r="Q1551" s="32"/>
      <c r="R1551" s="32"/>
      <c r="S1551" s="32"/>
      <c r="T1551" s="32"/>
    </row>
    <row r="1552" spans="1:20" x14ac:dyDescent="0.25">
      <c r="A1552" s="76"/>
      <c r="B1552" s="77"/>
      <c r="C1552" s="77"/>
      <c r="D1552" s="77"/>
      <c r="E1552" s="83"/>
      <c r="M1552" s="32"/>
      <c r="N1552" s="32"/>
      <c r="O1552" s="32"/>
      <c r="P1552" s="32"/>
      <c r="Q1552" s="32"/>
      <c r="R1552" s="32"/>
      <c r="S1552" s="32"/>
      <c r="T1552" s="32"/>
    </row>
    <row r="1553" spans="1:20" x14ac:dyDescent="0.25">
      <c r="A1553" s="76"/>
      <c r="B1553" s="77"/>
      <c r="C1553" s="77"/>
      <c r="D1553" s="77"/>
      <c r="E1553" s="83"/>
      <c r="M1553" s="32"/>
      <c r="N1553" s="32"/>
      <c r="O1553" s="32"/>
      <c r="P1553" s="32"/>
      <c r="Q1553" s="32"/>
      <c r="R1553" s="32"/>
      <c r="S1553" s="32"/>
      <c r="T1553" s="32"/>
    </row>
    <row r="1554" spans="1:20" x14ac:dyDescent="0.25">
      <c r="A1554" s="76"/>
      <c r="B1554" s="77"/>
      <c r="C1554" s="77"/>
      <c r="D1554" s="77"/>
      <c r="E1554" s="83"/>
      <c r="M1554" s="32"/>
      <c r="N1554" s="32"/>
      <c r="O1554" s="32"/>
      <c r="P1554" s="32"/>
      <c r="Q1554" s="32"/>
      <c r="R1554" s="32"/>
      <c r="S1554" s="32"/>
      <c r="T1554" s="32"/>
    </row>
    <row r="1555" spans="1:20" x14ac:dyDescent="0.25">
      <c r="A1555" s="76"/>
      <c r="B1555" s="77"/>
      <c r="C1555" s="77"/>
      <c r="D1555" s="77"/>
      <c r="E1555" s="83"/>
      <c r="M1555" s="32"/>
      <c r="N1555" s="32"/>
      <c r="O1555" s="32"/>
      <c r="P1555" s="32"/>
      <c r="Q1555" s="32"/>
      <c r="R1555" s="32"/>
      <c r="S1555" s="32"/>
      <c r="T1555" s="32"/>
    </row>
    <row r="1556" spans="1:20" x14ac:dyDescent="0.25">
      <c r="A1556" s="76"/>
      <c r="B1556" s="77"/>
      <c r="C1556" s="77"/>
      <c r="D1556" s="77"/>
      <c r="E1556" s="83"/>
      <c r="M1556" s="32"/>
      <c r="N1556" s="32"/>
      <c r="O1556" s="32"/>
      <c r="P1556" s="32"/>
      <c r="Q1556" s="32"/>
      <c r="R1556" s="32"/>
      <c r="S1556" s="32"/>
      <c r="T1556" s="32"/>
    </row>
    <row r="1557" spans="1:20" x14ac:dyDescent="0.25">
      <c r="A1557" s="76"/>
      <c r="B1557" s="77"/>
      <c r="C1557" s="77"/>
      <c r="D1557" s="77"/>
      <c r="E1557" s="83"/>
      <c r="M1557" s="32"/>
      <c r="N1557" s="32"/>
      <c r="O1557" s="32"/>
      <c r="P1557" s="32"/>
      <c r="Q1557" s="32"/>
      <c r="R1557" s="32"/>
      <c r="S1557" s="32"/>
      <c r="T1557" s="32"/>
    </row>
    <row r="1558" spans="1:20" x14ac:dyDescent="0.25">
      <c r="A1558" s="76"/>
      <c r="B1558" s="77"/>
      <c r="C1558" s="77"/>
      <c r="D1558" s="77"/>
      <c r="E1558" s="83"/>
      <c r="M1558" s="32"/>
      <c r="N1558" s="32"/>
      <c r="O1558" s="32"/>
      <c r="P1558" s="32"/>
      <c r="Q1558" s="32"/>
      <c r="R1558" s="32"/>
      <c r="S1558" s="32"/>
      <c r="T1558" s="32"/>
    </row>
    <row r="1559" spans="1:20" x14ac:dyDescent="0.25">
      <c r="A1559" s="76"/>
      <c r="B1559" s="77"/>
      <c r="C1559" s="77"/>
      <c r="D1559" s="77"/>
      <c r="E1559" s="83"/>
      <c r="M1559" s="32"/>
      <c r="N1559" s="32"/>
      <c r="O1559" s="32"/>
      <c r="P1559" s="32"/>
      <c r="Q1559" s="32"/>
      <c r="R1559" s="32"/>
      <c r="S1559" s="32"/>
      <c r="T1559" s="32"/>
    </row>
    <row r="1560" spans="1:20" x14ac:dyDescent="0.25">
      <c r="A1560" s="76"/>
      <c r="B1560" s="77"/>
      <c r="C1560" s="77"/>
      <c r="D1560" s="77"/>
      <c r="E1560" s="83"/>
      <c r="M1560" s="32"/>
      <c r="N1560" s="32"/>
      <c r="O1560" s="32"/>
      <c r="P1560" s="32"/>
      <c r="Q1560" s="32"/>
      <c r="R1560" s="32"/>
      <c r="S1560" s="32"/>
      <c r="T1560" s="32"/>
    </row>
    <row r="1561" spans="1:20" x14ac:dyDescent="0.25">
      <c r="A1561" s="76"/>
      <c r="B1561" s="77"/>
      <c r="C1561" s="77"/>
      <c r="D1561" s="77"/>
      <c r="E1561" s="83"/>
      <c r="M1561" s="32"/>
      <c r="N1561" s="32"/>
      <c r="O1561" s="32"/>
      <c r="P1561" s="32"/>
      <c r="Q1561" s="32"/>
      <c r="R1561" s="32"/>
      <c r="S1561" s="32"/>
      <c r="T1561" s="32"/>
    </row>
    <row r="1562" spans="1:20" x14ac:dyDescent="0.25">
      <c r="A1562" s="76"/>
      <c r="B1562" s="77"/>
      <c r="C1562" s="77"/>
      <c r="D1562" s="77"/>
      <c r="E1562" s="83"/>
      <c r="M1562" s="32"/>
      <c r="N1562" s="32"/>
      <c r="O1562" s="32"/>
      <c r="P1562" s="32"/>
      <c r="Q1562" s="32"/>
      <c r="R1562" s="32"/>
      <c r="S1562" s="32"/>
      <c r="T1562" s="32"/>
    </row>
    <row r="1563" spans="1:20" x14ac:dyDescent="0.25">
      <c r="A1563" s="76"/>
      <c r="B1563" s="77"/>
      <c r="C1563" s="77"/>
      <c r="D1563" s="77"/>
      <c r="E1563" s="83"/>
      <c r="M1563" s="32"/>
      <c r="N1563" s="32"/>
      <c r="O1563" s="32"/>
      <c r="P1563" s="32"/>
      <c r="Q1563" s="32"/>
      <c r="R1563" s="32"/>
      <c r="S1563" s="32"/>
      <c r="T1563" s="32"/>
    </row>
    <row r="1564" spans="1:20" x14ac:dyDescent="0.25">
      <c r="A1564" s="76"/>
      <c r="B1564" s="77"/>
      <c r="C1564" s="77"/>
      <c r="D1564" s="77"/>
      <c r="E1564" s="83"/>
      <c r="M1564" s="32"/>
      <c r="N1564" s="32"/>
      <c r="O1564" s="32"/>
      <c r="P1564" s="32"/>
      <c r="Q1564" s="32"/>
      <c r="R1564" s="32"/>
      <c r="S1564" s="32"/>
      <c r="T1564" s="32"/>
    </row>
    <row r="1565" spans="1:20" x14ac:dyDescent="0.25">
      <c r="A1565" s="76"/>
      <c r="B1565" s="77"/>
      <c r="C1565" s="77"/>
      <c r="D1565" s="77"/>
      <c r="E1565" s="83"/>
      <c r="M1565" s="32"/>
      <c r="N1565" s="32"/>
      <c r="O1565" s="32"/>
      <c r="P1565" s="32"/>
      <c r="Q1565" s="32"/>
      <c r="R1565" s="32"/>
      <c r="S1565" s="32"/>
      <c r="T1565" s="32"/>
    </row>
    <row r="1566" spans="1:20" x14ac:dyDescent="0.25">
      <c r="A1566" s="76"/>
      <c r="B1566" s="77"/>
      <c r="C1566" s="77"/>
      <c r="D1566" s="77"/>
      <c r="E1566" s="83"/>
      <c r="M1566" s="32"/>
      <c r="N1566" s="32"/>
      <c r="O1566" s="32"/>
      <c r="P1566" s="32"/>
      <c r="Q1566" s="32"/>
      <c r="R1566" s="32"/>
      <c r="S1566" s="32"/>
      <c r="T1566" s="32"/>
    </row>
    <row r="1567" spans="1:20" x14ac:dyDescent="0.25">
      <c r="A1567" s="76"/>
      <c r="B1567" s="77"/>
      <c r="C1567" s="77"/>
      <c r="D1567" s="77"/>
      <c r="E1567" s="83"/>
      <c r="M1567" s="32"/>
      <c r="N1567" s="32"/>
      <c r="O1567" s="32"/>
      <c r="P1567" s="32"/>
      <c r="Q1567" s="32"/>
      <c r="R1567" s="32"/>
      <c r="S1567" s="32"/>
      <c r="T1567" s="32"/>
    </row>
    <row r="1568" spans="1:20" x14ac:dyDescent="0.25">
      <c r="A1568" s="76"/>
      <c r="B1568" s="77"/>
      <c r="C1568" s="77"/>
      <c r="D1568" s="77"/>
      <c r="E1568" s="83"/>
      <c r="M1568" s="32"/>
      <c r="N1568" s="32"/>
      <c r="O1568" s="32"/>
      <c r="P1568" s="32"/>
      <c r="Q1568" s="32"/>
      <c r="R1568" s="32"/>
      <c r="S1568" s="32"/>
      <c r="T1568" s="32"/>
    </row>
    <row r="1569" spans="1:20" x14ac:dyDescent="0.25">
      <c r="A1569" s="76"/>
      <c r="B1569" s="77"/>
      <c r="C1569" s="77"/>
      <c r="D1569" s="77"/>
      <c r="E1569" s="83"/>
      <c r="M1569" s="32"/>
      <c r="N1569" s="32"/>
      <c r="O1569" s="32"/>
      <c r="P1569" s="32"/>
      <c r="Q1569" s="32"/>
      <c r="R1569" s="32"/>
      <c r="S1569" s="32"/>
      <c r="T1569" s="32"/>
    </row>
    <row r="1570" spans="1:20" x14ac:dyDescent="0.25">
      <c r="A1570" s="76"/>
      <c r="B1570" s="77"/>
      <c r="C1570" s="77"/>
      <c r="D1570" s="77"/>
      <c r="E1570" s="83"/>
      <c r="M1570" s="32"/>
      <c r="N1570" s="32"/>
      <c r="O1570" s="32"/>
      <c r="P1570" s="32"/>
      <c r="Q1570" s="32"/>
      <c r="R1570" s="32"/>
      <c r="S1570" s="32"/>
      <c r="T1570" s="32"/>
    </row>
    <row r="1571" spans="1:20" x14ac:dyDescent="0.25">
      <c r="A1571" s="76"/>
      <c r="B1571" s="77"/>
      <c r="C1571" s="77"/>
      <c r="D1571" s="77"/>
      <c r="E1571" s="83"/>
      <c r="M1571" s="32"/>
      <c r="N1571" s="32"/>
      <c r="O1571" s="32"/>
      <c r="P1571" s="32"/>
      <c r="Q1571" s="32"/>
      <c r="R1571" s="32"/>
      <c r="S1571" s="32"/>
      <c r="T1571" s="32"/>
    </row>
    <row r="1572" spans="1:20" x14ac:dyDescent="0.25">
      <c r="A1572" s="76"/>
      <c r="B1572" s="77"/>
      <c r="C1572" s="77"/>
      <c r="D1572" s="77"/>
      <c r="E1572" s="83"/>
      <c r="M1572" s="32"/>
      <c r="N1572" s="32"/>
      <c r="O1572" s="32"/>
      <c r="P1572" s="32"/>
      <c r="Q1572" s="32"/>
      <c r="R1572" s="32"/>
      <c r="S1572" s="32"/>
      <c r="T1572" s="32"/>
    </row>
    <row r="1573" spans="1:20" x14ac:dyDescent="0.25">
      <c r="A1573" s="76"/>
      <c r="B1573" s="77"/>
      <c r="C1573" s="77"/>
      <c r="D1573" s="77"/>
      <c r="E1573" s="83"/>
      <c r="M1573" s="32"/>
      <c r="N1573" s="32"/>
      <c r="O1573" s="32"/>
      <c r="P1573" s="32"/>
      <c r="Q1573" s="32"/>
      <c r="R1573" s="32"/>
      <c r="S1573" s="32"/>
      <c r="T1573" s="32"/>
    </row>
    <row r="1574" spans="1:20" x14ac:dyDescent="0.25">
      <c r="A1574" s="76"/>
      <c r="B1574" s="77"/>
      <c r="C1574" s="77"/>
      <c r="D1574" s="77"/>
      <c r="E1574" s="83"/>
      <c r="M1574" s="32"/>
      <c r="N1574" s="32"/>
      <c r="O1574" s="32"/>
      <c r="P1574" s="32"/>
      <c r="Q1574" s="32"/>
      <c r="R1574" s="32"/>
      <c r="S1574" s="32"/>
      <c r="T1574" s="32"/>
    </row>
    <row r="1575" spans="1:20" x14ac:dyDescent="0.25">
      <c r="A1575" s="76"/>
      <c r="B1575" s="77"/>
      <c r="C1575" s="77"/>
      <c r="D1575" s="77"/>
      <c r="E1575" s="83"/>
      <c r="M1575" s="32"/>
      <c r="N1575" s="32"/>
      <c r="O1575" s="32"/>
      <c r="P1575" s="32"/>
      <c r="Q1575" s="32"/>
      <c r="R1575" s="32"/>
      <c r="S1575" s="32"/>
      <c r="T1575" s="32"/>
    </row>
    <row r="1576" spans="1:20" x14ac:dyDescent="0.25">
      <c r="A1576" s="76"/>
      <c r="B1576" s="77"/>
      <c r="C1576" s="77"/>
      <c r="D1576" s="77"/>
      <c r="E1576" s="83"/>
      <c r="M1576" s="32"/>
      <c r="N1576" s="32"/>
      <c r="O1576" s="32"/>
      <c r="P1576" s="32"/>
      <c r="Q1576" s="32"/>
      <c r="R1576" s="32"/>
      <c r="S1576" s="32"/>
      <c r="T1576" s="32"/>
    </row>
    <row r="1577" spans="1:20" x14ac:dyDescent="0.25">
      <c r="A1577" s="76"/>
      <c r="B1577" s="77"/>
      <c r="C1577" s="77"/>
      <c r="D1577" s="77"/>
      <c r="E1577" s="83"/>
      <c r="M1577" s="32"/>
      <c r="N1577" s="32"/>
      <c r="O1577" s="32"/>
      <c r="P1577" s="32"/>
      <c r="Q1577" s="32"/>
      <c r="R1577" s="32"/>
      <c r="S1577" s="32"/>
      <c r="T1577" s="32"/>
    </row>
    <row r="1578" spans="1:20" x14ac:dyDescent="0.25">
      <c r="A1578" s="76"/>
      <c r="B1578" s="77"/>
      <c r="C1578" s="77"/>
      <c r="D1578" s="77"/>
      <c r="E1578" s="83"/>
      <c r="M1578" s="32"/>
      <c r="N1578" s="32"/>
      <c r="O1578" s="32"/>
      <c r="P1578" s="32"/>
      <c r="Q1578" s="32"/>
      <c r="R1578" s="32"/>
      <c r="S1578" s="32"/>
      <c r="T1578" s="32"/>
    </row>
    <row r="1579" spans="1:20" x14ac:dyDescent="0.25">
      <c r="A1579" s="76"/>
      <c r="B1579" s="77"/>
      <c r="C1579" s="77"/>
      <c r="D1579" s="77"/>
      <c r="E1579" s="83"/>
      <c r="M1579" s="32"/>
      <c r="N1579" s="32"/>
      <c r="O1579" s="32"/>
      <c r="P1579" s="32"/>
      <c r="Q1579" s="32"/>
      <c r="R1579" s="32"/>
      <c r="S1579" s="32"/>
      <c r="T1579" s="32"/>
    </row>
    <row r="1580" spans="1:20" x14ac:dyDescent="0.25">
      <c r="A1580" s="76"/>
      <c r="B1580" s="77"/>
      <c r="C1580" s="77"/>
      <c r="D1580" s="77"/>
      <c r="E1580" s="83"/>
      <c r="M1580" s="32"/>
      <c r="N1580" s="32"/>
      <c r="O1580" s="32"/>
      <c r="P1580" s="32"/>
      <c r="Q1580" s="32"/>
      <c r="R1580" s="32"/>
      <c r="S1580" s="32"/>
      <c r="T1580" s="32"/>
    </row>
    <row r="1581" spans="1:20" x14ac:dyDescent="0.25">
      <c r="A1581" s="76"/>
      <c r="B1581" s="77"/>
      <c r="C1581" s="77"/>
      <c r="D1581" s="77"/>
      <c r="E1581" s="83"/>
      <c r="M1581" s="32"/>
      <c r="N1581" s="32"/>
      <c r="O1581" s="32"/>
      <c r="P1581" s="32"/>
      <c r="Q1581" s="32"/>
      <c r="R1581" s="32"/>
      <c r="S1581" s="32"/>
      <c r="T1581" s="32"/>
    </row>
    <row r="1582" spans="1:20" x14ac:dyDescent="0.25">
      <c r="A1582" s="76"/>
      <c r="B1582" s="77"/>
      <c r="C1582" s="77"/>
      <c r="D1582" s="77"/>
      <c r="E1582" s="83"/>
      <c r="M1582" s="32"/>
      <c r="N1582" s="32"/>
      <c r="O1582" s="32"/>
      <c r="P1582" s="32"/>
      <c r="Q1582" s="32"/>
      <c r="R1582" s="32"/>
      <c r="S1582" s="32"/>
      <c r="T1582" s="32"/>
    </row>
    <row r="1583" spans="1:20" x14ac:dyDescent="0.25">
      <c r="A1583" s="76"/>
      <c r="B1583" s="77"/>
      <c r="C1583" s="77"/>
      <c r="D1583" s="77"/>
      <c r="E1583" s="83"/>
      <c r="M1583" s="32"/>
      <c r="N1583" s="32"/>
      <c r="O1583" s="32"/>
      <c r="P1583" s="32"/>
      <c r="Q1583" s="32"/>
      <c r="R1583" s="32"/>
      <c r="S1583" s="32"/>
      <c r="T1583" s="32"/>
    </row>
    <row r="1584" spans="1:20" x14ac:dyDescent="0.25">
      <c r="A1584" s="76"/>
      <c r="B1584" s="77"/>
      <c r="C1584" s="77"/>
      <c r="D1584" s="77"/>
      <c r="E1584" s="83"/>
      <c r="M1584" s="32"/>
      <c r="N1584" s="32"/>
      <c r="O1584" s="32"/>
      <c r="P1584" s="32"/>
      <c r="Q1584" s="32"/>
      <c r="R1584" s="32"/>
      <c r="S1584" s="32"/>
      <c r="T1584" s="32"/>
    </row>
    <row r="1585" spans="1:20" x14ac:dyDescent="0.25">
      <c r="A1585" s="76"/>
      <c r="B1585" s="77"/>
      <c r="C1585" s="77"/>
      <c r="D1585" s="77"/>
      <c r="E1585" s="83"/>
      <c r="M1585" s="32"/>
      <c r="N1585" s="32"/>
      <c r="O1585" s="32"/>
      <c r="P1585" s="32"/>
      <c r="Q1585" s="32"/>
      <c r="R1585" s="32"/>
      <c r="S1585" s="32"/>
      <c r="T1585" s="32"/>
    </row>
    <row r="1586" spans="1:20" x14ac:dyDescent="0.25">
      <c r="A1586" s="76"/>
      <c r="B1586" s="77"/>
      <c r="C1586" s="77"/>
      <c r="D1586" s="77"/>
      <c r="E1586" s="83"/>
      <c r="M1586" s="32"/>
      <c r="N1586" s="32"/>
      <c r="O1586" s="32"/>
      <c r="P1586" s="32"/>
      <c r="Q1586" s="32"/>
      <c r="R1586" s="32"/>
      <c r="S1586" s="32"/>
      <c r="T1586" s="32"/>
    </row>
    <row r="1587" spans="1:20" x14ac:dyDescent="0.25">
      <c r="A1587" s="76"/>
      <c r="B1587" s="77"/>
      <c r="C1587" s="77"/>
      <c r="D1587" s="77"/>
      <c r="E1587" s="83"/>
      <c r="M1587" s="32"/>
      <c r="N1587" s="32"/>
      <c r="O1587" s="32"/>
      <c r="P1587" s="32"/>
      <c r="Q1587" s="32"/>
      <c r="R1587" s="32"/>
      <c r="S1587" s="32"/>
      <c r="T1587" s="32"/>
    </row>
    <row r="1588" spans="1:20" x14ac:dyDescent="0.25">
      <c r="A1588" s="76"/>
      <c r="B1588" s="77"/>
      <c r="C1588" s="77"/>
      <c r="D1588" s="77"/>
      <c r="E1588" s="83"/>
      <c r="M1588" s="32"/>
      <c r="N1588" s="32"/>
      <c r="O1588" s="32"/>
      <c r="P1588" s="32"/>
      <c r="Q1588" s="32"/>
      <c r="R1588" s="32"/>
      <c r="S1588" s="32"/>
      <c r="T1588" s="32"/>
    </row>
    <row r="1589" spans="1:20" x14ac:dyDescent="0.25">
      <c r="A1589" s="76"/>
      <c r="B1589" s="77"/>
      <c r="C1589" s="77"/>
      <c r="D1589" s="77"/>
      <c r="E1589" s="83"/>
      <c r="M1589" s="32"/>
      <c r="N1589" s="32"/>
      <c r="O1589" s="32"/>
      <c r="P1589" s="32"/>
      <c r="Q1589" s="32"/>
      <c r="R1589" s="32"/>
      <c r="S1589" s="32"/>
      <c r="T1589" s="32"/>
    </row>
    <row r="1590" spans="1:20" x14ac:dyDescent="0.25">
      <c r="A1590" s="76"/>
      <c r="B1590" s="77"/>
      <c r="C1590" s="77"/>
      <c r="D1590" s="77"/>
      <c r="E1590" s="83"/>
      <c r="M1590" s="32"/>
      <c r="N1590" s="32"/>
      <c r="O1590" s="32"/>
      <c r="P1590" s="32"/>
      <c r="Q1590" s="32"/>
      <c r="R1590" s="32"/>
      <c r="S1590" s="32"/>
      <c r="T1590" s="32"/>
    </row>
    <row r="1591" spans="1:20" x14ac:dyDescent="0.25">
      <c r="A1591" s="76"/>
      <c r="B1591" s="77"/>
      <c r="C1591" s="77"/>
      <c r="D1591" s="77"/>
      <c r="E1591" s="83"/>
      <c r="M1591" s="32"/>
      <c r="N1591" s="32"/>
      <c r="O1591" s="32"/>
      <c r="P1591" s="32"/>
      <c r="Q1591" s="32"/>
      <c r="R1591" s="32"/>
      <c r="S1591" s="32"/>
      <c r="T1591" s="32"/>
    </row>
    <row r="1592" spans="1:20" x14ac:dyDescent="0.25">
      <c r="A1592" s="76"/>
      <c r="B1592" s="77"/>
      <c r="C1592" s="77"/>
      <c r="D1592" s="77"/>
      <c r="E1592" s="83"/>
      <c r="M1592" s="32"/>
      <c r="N1592" s="32"/>
      <c r="O1592" s="32"/>
      <c r="P1592" s="32"/>
      <c r="Q1592" s="32"/>
      <c r="R1592" s="32"/>
      <c r="S1592" s="32"/>
      <c r="T1592" s="32"/>
    </row>
    <row r="1593" spans="1:20" x14ac:dyDescent="0.25">
      <c r="A1593" s="76"/>
      <c r="B1593" s="77"/>
      <c r="C1593" s="77"/>
      <c r="D1593" s="77"/>
      <c r="E1593" s="83"/>
      <c r="M1593" s="32"/>
      <c r="N1593" s="32"/>
      <c r="O1593" s="32"/>
      <c r="P1593" s="32"/>
      <c r="Q1593" s="32"/>
      <c r="R1593" s="32"/>
      <c r="S1593" s="32"/>
      <c r="T1593" s="32"/>
    </row>
    <row r="1594" spans="1:20" x14ac:dyDescent="0.25">
      <c r="A1594" s="76"/>
      <c r="B1594" s="77"/>
      <c r="C1594" s="77"/>
      <c r="D1594" s="77"/>
      <c r="E1594" s="83"/>
      <c r="M1594" s="32"/>
      <c r="N1594" s="32"/>
      <c r="O1594" s="32"/>
      <c r="P1594" s="32"/>
      <c r="Q1594" s="32"/>
      <c r="R1594" s="32"/>
      <c r="S1594" s="32"/>
      <c r="T1594" s="32"/>
    </row>
    <row r="1595" spans="1:20" x14ac:dyDescent="0.25">
      <c r="A1595" s="76"/>
      <c r="B1595" s="77"/>
      <c r="C1595" s="77"/>
      <c r="D1595" s="77"/>
      <c r="E1595" s="83"/>
      <c r="M1595" s="32"/>
      <c r="N1595" s="32"/>
      <c r="O1595" s="32"/>
      <c r="P1595" s="32"/>
      <c r="Q1595" s="32"/>
      <c r="R1595" s="32"/>
      <c r="S1595" s="32"/>
      <c r="T1595" s="32"/>
    </row>
    <row r="1596" spans="1:20" x14ac:dyDescent="0.25">
      <c r="A1596" s="76"/>
      <c r="B1596" s="77"/>
      <c r="C1596" s="77"/>
      <c r="D1596" s="77"/>
      <c r="E1596" s="83"/>
      <c r="M1596" s="32"/>
      <c r="N1596" s="32"/>
      <c r="O1596" s="32"/>
      <c r="P1596" s="32"/>
      <c r="Q1596" s="32"/>
      <c r="R1596" s="32"/>
      <c r="S1596" s="32"/>
      <c r="T1596" s="32"/>
    </row>
    <row r="1597" spans="1:20" x14ac:dyDescent="0.25">
      <c r="A1597" s="76"/>
      <c r="B1597" s="77"/>
      <c r="C1597" s="77"/>
      <c r="D1597" s="77"/>
      <c r="E1597" s="83"/>
      <c r="M1597" s="32"/>
      <c r="N1597" s="32"/>
      <c r="O1597" s="32"/>
      <c r="P1597" s="32"/>
      <c r="Q1597" s="32"/>
      <c r="R1597" s="32"/>
      <c r="S1597" s="32"/>
      <c r="T1597" s="32"/>
    </row>
    <row r="1598" spans="1:20" x14ac:dyDescent="0.25">
      <c r="A1598" s="76"/>
      <c r="B1598" s="77"/>
      <c r="C1598" s="77"/>
      <c r="D1598" s="77"/>
      <c r="E1598" s="83"/>
      <c r="M1598" s="32"/>
      <c r="N1598" s="32"/>
      <c r="O1598" s="32"/>
      <c r="P1598" s="32"/>
      <c r="Q1598" s="32"/>
      <c r="R1598" s="32"/>
      <c r="S1598" s="32"/>
      <c r="T1598" s="32"/>
    </row>
    <row r="1599" spans="1:20" x14ac:dyDescent="0.25">
      <c r="A1599" s="76"/>
      <c r="B1599" s="77"/>
      <c r="C1599" s="77"/>
      <c r="D1599" s="77"/>
      <c r="E1599" s="83"/>
      <c r="M1599" s="32"/>
      <c r="N1599" s="32"/>
      <c r="O1599" s="32"/>
      <c r="P1599" s="32"/>
      <c r="Q1599" s="32"/>
      <c r="R1599" s="32"/>
      <c r="S1599" s="32"/>
      <c r="T1599" s="32"/>
    </row>
    <row r="1600" spans="1:20" x14ac:dyDescent="0.25">
      <c r="A1600" s="76"/>
      <c r="B1600" s="77"/>
      <c r="C1600" s="77"/>
      <c r="D1600" s="77"/>
      <c r="E1600" s="83"/>
      <c r="M1600" s="32"/>
      <c r="N1600" s="32"/>
      <c r="O1600" s="32"/>
      <c r="P1600" s="32"/>
      <c r="Q1600" s="32"/>
      <c r="R1600" s="32"/>
      <c r="S1600" s="32"/>
      <c r="T1600" s="32"/>
    </row>
    <row r="1601" spans="1:20" x14ac:dyDescent="0.25">
      <c r="A1601" s="76"/>
      <c r="B1601" s="77"/>
      <c r="C1601" s="77"/>
      <c r="D1601" s="77"/>
      <c r="E1601" s="83"/>
      <c r="M1601" s="32"/>
      <c r="N1601" s="32"/>
      <c r="O1601" s="32"/>
      <c r="P1601" s="32"/>
      <c r="Q1601" s="32"/>
      <c r="R1601" s="32"/>
      <c r="S1601" s="32"/>
      <c r="T1601" s="32"/>
    </row>
    <row r="1602" spans="1:20" x14ac:dyDescent="0.25">
      <c r="A1602" s="76"/>
      <c r="B1602" s="77"/>
      <c r="C1602" s="77"/>
      <c r="D1602" s="77"/>
      <c r="E1602" s="83"/>
      <c r="M1602" s="32"/>
      <c r="N1602" s="32"/>
      <c r="O1602" s="32"/>
      <c r="P1602" s="32"/>
      <c r="Q1602" s="32"/>
      <c r="R1602" s="32"/>
      <c r="S1602" s="32"/>
      <c r="T1602" s="32"/>
    </row>
    <row r="1603" spans="1:20" x14ac:dyDescent="0.25">
      <c r="A1603" s="76"/>
      <c r="B1603" s="77"/>
      <c r="C1603" s="77"/>
      <c r="D1603" s="77"/>
      <c r="E1603" s="83"/>
      <c r="M1603" s="32"/>
      <c r="N1603" s="32"/>
      <c r="O1603" s="32"/>
      <c r="P1603" s="32"/>
      <c r="Q1603" s="32"/>
      <c r="R1603" s="32"/>
      <c r="S1603" s="32"/>
      <c r="T1603" s="32"/>
    </row>
    <row r="1604" spans="1:20" x14ac:dyDescent="0.25">
      <c r="A1604" s="76"/>
      <c r="B1604" s="77"/>
      <c r="C1604" s="77"/>
      <c r="D1604" s="77"/>
      <c r="E1604" s="83"/>
      <c r="M1604" s="32"/>
      <c r="N1604" s="32"/>
      <c r="O1604" s="32"/>
      <c r="P1604" s="32"/>
      <c r="Q1604" s="32"/>
      <c r="R1604" s="32"/>
      <c r="S1604" s="32"/>
      <c r="T1604" s="32"/>
    </row>
    <row r="1605" spans="1:20" x14ac:dyDescent="0.25">
      <c r="A1605" s="76"/>
      <c r="B1605" s="77"/>
      <c r="C1605" s="77"/>
      <c r="D1605" s="77"/>
      <c r="E1605" s="83"/>
      <c r="M1605" s="32"/>
      <c r="N1605" s="32"/>
      <c r="O1605" s="32"/>
      <c r="P1605" s="32"/>
      <c r="Q1605" s="32"/>
      <c r="R1605" s="32"/>
      <c r="S1605" s="32"/>
      <c r="T1605" s="32"/>
    </row>
    <row r="1606" spans="1:20" x14ac:dyDescent="0.25">
      <c r="A1606" s="76"/>
      <c r="B1606" s="77"/>
      <c r="C1606" s="77"/>
      <c r="D1606" s="77"/>
      <c r="E1606" s="83"/>
      <c r="M1606" s="32"/>
      <c r="N1606" s="32"/>
      <c r="O1606" s="32"/>
      <c r="P1606" s="32"/>
      <c r="Q1606" s="32"/>
      <c r="R1606" s="32"/>
      <c r="S1606" s="32"/>
      <c r="T1606" s="32"/>
    </row>
    <row r="1607" spans="1:20" x14ac:dyDescent="0.25">
      <c r="A1607" s="76"/>
      <c r="B1607" s="77"/>
      <c r="C1607" s="77"/>
      <c r="D1607" s="77"/>
      <c r="E1607" s="83"/>
      <c r="M1607" s="32"/>
      <c r="N1607" s="32"/>
      <c r="O1607" s="32"/>
      <c r="P1607" s="32"/>
      <c r="Q1607" s="32"/>
      <c r="R1607" s="32"/>
      <c r="S1607" s="32"/>
      <c r="T1607" s="32"/>
    </row>
    <row r="1608" spans="1:20" x14ac:dyDescent="0.25">
      <c r="A1608" s="76"/>
      <c r="B1608" s="77"/>
      <c r="C1608" s="77"/>
      <c r="D1608" s="77"/>
      <c r="E1608" s="83"/>
      <c r="M1608" s="32"/>
      <c r="N1608" s="32"/>
      <c r="O1608" s="32"/>
      <c r="P1608" s="32"/>
      <c r="Q1608" s="32"/>
      <c r="R1608" s="32"/>
      <c r="S1608" s="32"/>
      <c r="T1608" s="32"/>
    </row>
    <row r="1609" spans="1:20" x14ac:dyDescent="0.25">
      <c r="A1609" s="76"/>
      <c r="B1609" s="77"/>
      <c r="C1609" s="77"/>
      <c r="D1609" s="77"/>
      <c r="E1609" s="83"/>
      <c r="M1609" s="32"/>
      <c r="N1609" s="32"/>
      <c r="O1609" s="32"/>
      <c r="P1609" s="32"/>
      <c r="Q1609" s="32"/>
      <c r="R1609" s="32"/>
      <c r="S1609" s="32"/>
      <c r="T1609" s="32"/>
    </row>
    <row r="1610" spans="1:20" x14ac:dyDescent="0.25">
      <c r="A1610" s="76"/>
      <c r="B1610" s="77"/>
      <c r="C1610" s="77"/>
      <c r="D1610" s="77"/>
      <c r="E1610" s="83"/>
      <c r="M1610" s="32"/>
      <c r="N1610" s="32"/>
      <c r="O1610" s="32"/>
      <c r="P1610" s="32"/>
      <c r="Q1610" s="32"/>
      <c r="R1610" s="32"/>
      <c r="S1610" s="32"/>
      <c r="T1610" s="32"/>
    </row>
    <row r="1611" spans="1:20" x14ac:dyDescent="0.25">
      <c r="A1611" s="76"/>
      <c r="B1611" s="77"/>
      <c r="C1611" s="77"/>
      <c r="D1611" s="77"/>
      <c r="E1611" s="83"/>
      <c r="M1611" s="32"/>
      <c r="N1611" s="32"/>
      <c r="O1611" s="32"/>
      <c r="P1611" s="32"/>
      <c r="Q1611" s="32"/>
      <c r="R1611" s="32"/>
      <c r="S1611" s="32"/>
      <c r="T1611" s="32"/>
    </row>
    <row r="1612" spans="1:20" x14ac:dyDescent="0.25">
      <c r="A1612" s="76"/>
      <c r="B1612" s="77"/>
      <c r="C1612" s="77"/>
      <c r="D1612" s="77"/>
      <c r="E1612" s="83"/>
      <c r="M1612" s="32"/>
      <c r="N1612" s="32"/>
      <c r="O1612" s="32"/>
      <c r="P1612" s="32"/>
      <c r="Q1612" s="32"/>
      <c r="R1612" s="32"/>
      <c r="S1612" s="32"/>
      <c r="T1612" s="32"/>
    </row>
    <row r="1613" spans="1:20" x14ac:dyDescent="0.25">
      <c r="A1613" s="76"/>
      <c r="B1613" s="77"/>
      <c r="C1613" s="77"/>
      <c r="D1613" s="77"/>
      <c r="E1613" s="83"/>
      <c r="M1613" s="32"/>
      <c r="N1613" s="32"/>
      <c r="O1613" s="32"/>
      <c r="P1613" s="32"/>
      <c r="Q1613" s="32"/>
      <c r="R1613" s="32"/>
      <c r="S1613" s="32"/>
      <c r="T1613" s="32"/>
    </row>
    <row r="1614" spans="1:20" x14ac:dyDescent="0.25">
      <c r="A1614" s="76"/>
      <c r="B1614" s="77"/>
      <c r="C1614" s="77"/>
      <c r="D1614" s="77"/>
      <c r="E1614" s="83"/>
      <c r="M1614" s="32"/>
      <c r="N1614" s="32"/>
      <c r="O1614" s="32"/>
      <c r="P1614" s="32"/>
      <c r="Q1614" s="32"/>
      <c r="R1614" s="32"/>
      <c r="S1614" s="32"/>
      <c r="T1614" s="32"/>
    </row>
    <row r="1615" spans="1:20" x14ac:dyDescent="0.25">
      <c r="A1615" s="76"/>
      <c r="B1615" s="77"/>
      <c r="C1615" s="77"/>
      <c r="D1615" s="77"/>
      <c r="E1615" s="83"/>
      <c r="M1615" s="32"/>
      <c r="N1615" s="32"/>
      <c r="O1615" s="32"/>
      <c r="P1615" s="32"/>
      <c r="Q1615" s="32"/>
      <c r="R1615" s="32"/>
      <c r="S1615" s="32"/>
      <c r="T1615" s="32"/>
    </row>
    <row r="1616" spans="1:20" x14ac:dyDescent="0.25">
      <c r="A1616" s="76"/>
      <c r="B1616" s="77"/>
      <c r="C1616" s="77"/>
      <c r="D1616" s="77"/>
      <c r="E1616" s="83"/>
      <c r="M1616" s="32"/>
      <c r="N1616" s="32"/>
      <c r="O1616" s="32"/>
      <c r="P1616" s="32"/>
      <c r="Q1616" s="32"/>
      <c r="R1616" s="32"/>
      <c r="S1616" s="32"/>
      <c r="T1616" s="32"/>
    </row>
    <row r="1617" spans="1:20" x14ac:dyDescent="0.25">
      <c r="A1617" s="76"/>
      <c r="B1617" s="77"/>
      <c r="C1617" s="77"/>
      <c r="D1617" s="77"/>
      <c r="E1617" s="83"/>
      <c r="M1617" s="32"/>
      <c r="N1617" s="32"/>
      <c r="O1617" s="32"/>
      <c r="P1617" s="32"/>
      <c r="Q1617" s="32"/>
      <c r="R1617" s="32"/>
      <c r="S1617" s="32"/>
      <c r="T1617" s="32"/>
    </row>
    <row r="1618" spans="1:20" x14ac:dyDescent="0.25">
      <c r="A1618" s="76"/>
      <c r="B1618" s="77"/>
      <c r="C1618" s="77"/>
      <c r="D1618" s="77"/>
      <c r="E1618" s="83"/>
      <c r="M1618" s="32"/>
      <c r="N1618" s="32"/>
      <c r="O1618" s="32"/>
      <c r="P1618" s="32"/>
      <c r="Q1618" s="32"/>
      <c r="R1618" s="32"/>
      <c r="S1618" s="32"/>
      <c r="T1618" s="32"/>
    </row>
    <row r="1619" spans="1:20" x14ac:dyDescent="0.25">
      <c r="A1619" s="76"/>
      <c r="B1619" s="77"/>
      <c r="C1619" s="77"/>
      <c r="D1619" s="77"/>
      <c r="E1619" s="83"/>
      <c r="M1619" s="32"/>
      <c r="N1619" s="32"/>
      <c r="O1619" s="32"/>
      <c r="P1619" s="32"/>
      <c r="Q1619" s="32"/>
      <c r="R1619" s="32"/>
      <c r="S1619" s="32"/>
      <c r="T1619" s="32"/>
    </row>
    <row r="1620" spans="1:20" x14ac:dyDescent="0.25">
      <c r="A1620" s="76"/>
      <c r="B1620" s="77"/>
      <c r="C1620" s="77"/>
      <c r="D1620" s="77"/>
      <c r="E1620" s="83"/>
      <c r="M1620" s="32"/>
      <c r="N1620" s="32"/>
      <c r="O1620" s="32"/>
      <c r="P1620" s="32"/>
      <c r="Q1620" s="32"/>
      <c r="R1620" s="32"/>
      <c r="S1620" s="32"/>
      <c r="T1620" s="32"/>
    </row>
    <row r="1621" spans="1:20" x14ac:dyDescent="0.25">
      <c r="A1621" s="76"/>
      <c r="B1621" s="77"/>
      <c r="C1621" s="77"/>
      <c r="D1621" s="77"/>
      <c r="E1621" s="83"/>
      <c r="M1621" s="32"/>
      <c r="N1621" s="32"/>
      <c r="O1621" s="32"/>
      <c r="P1621" s="32"/>
      <c r="Q1621" s="32"/>
      <c r="R1621" s="32"/>
      <c r="S1621" s="32"/>
      <c r="T1621" s="32"/>
    </row>
    <row r="1622" spans="1:20" x14ac:dyDescent="0.25">
      <c r="A1622" s="76"/>
      <c r="B1622" s="77"/>
      <c r="C1622" s="77"/>
      <c r="D1622" s="77"/>
      <c r="E1622" s="83"/>
      <c r="M1622" s="32"/>
      <c r="N1622" s="32"/>
      <c r="O1622" s="32"/>
      <c r="P1622" s="32"/>
      <c r="Q1622" s="32"/>
      <c r="R1622" s="32"/>
      <c r="S1622" s="32"/>
      <c r="T1622" s="32"/>
    </row>
    <row r="1623" spans="1:20" x14ac:dyDescent="0.25">
      <c r="A1623" s="76"/>
      <c r="B1623" s="77"/>
      <c r="C1623" s="77"/>
      <c r="D1623" s="77"/>
      <c r="E1623" s="83"/>
      <c r="M1623" s="32"/>
      <c r="N1623" s="32"/>
      <c r="O1623" s="32"/>
      <c r="P1623" s="32"/>
      <c r="Q1623" s="32"/>
      <c r="R1623" s="32"/>
      <c r="S1623" s="32"/>
      <c r="T1623" s="32"/>
    </row>
    <row r="1624" spans="1:20" x14ac:dyDescent="0.25">
      <c r="A1624" s="76"/>
      <c r="B1624" s="77"/>
      <c r="C1624" s="77"/>
      <c r="D1624" s="77"/>
      <c r="E1624" s="83"/>
      <c r="M1624" s="32"/>
      <c r="N1624" s="32"/>
      <c r="O1624" s="32"/>
      <c r="P1624" s="32"/>
      <c r="Q1624" s="32"/>
      <c r="R1624" s="32"/>
      <c r="S1624" s="32"/>
      <c r="T1624" s="32"/>
    </row>
    <row r="1625" spans="1:20" x14ac:dyDescent="0.25">
      <c r="A1625" s="76"/>
      <c r="B1625" s="77"/>
      <c r="C1625" s="77"/>
      <c r="D1625" s="77"/>
      <c r="E1625" s="83"/>
      <c r="M1625" s="32"/>
      <c r="N1625" s="32"/>
      <c r="O1625" s="32"/>
      <c r="P1625" s="32"/>
      <c r="Q1625" s="32"/>
      <c r="R1625" s="32"/>
      <c r="S1625" s="32"/>
      <c r="T1625" s="32"/>
    </row>
    <row r="1626" spans="1:20" x14ac:dyDescent="0.25">
      <c r="A1626" s="76"/>
      <c r="B1626" s="77"/>
      <c r="C1626" s="77"/>
      <c r="D1626" s="77"/>
      <c r="E1626" s="83"/>
      <c r="M1626" s="32"/>
      <c r="N1626" s="32"/>
      <c r="O1626" s="32"/>
      <c r="P1626" s="32"/>
      <c r="Q1626" s="32"/>
      <c r="R1626" s="32"/>
      <c r="S1626" s="32"/>
      <c r="T1626" s="32"/>
    </row>
    <row r="1627" spans="1:20" x14ac:dyDescent="0.25">
      <c r="A1627" s="76"/>
      <c r="B1627" s="77"/>
      <c r="C1627" s="77"/>
      <c r="D1627" s="77"/>
      <c r="E1627" s="83"/>
      <c r="M1627" s="32"/>
      <c r="N1627" s="32"/>
      <c r="O1627" s="32"/>
      <c r="P1627" s="32"/>
      <c r="Q1627" s="32"/>
      <c r="R1627" s="32"/>
      <c r="S1627" s="32"/>
      <c r="T1627" s="32"/>
    </row>
    <row r="1628" spans="1:20" x14ac:dyDescent="0.25">
      <c r="A1628" s="76"/>
      <c r="B1628" s="77"/>
      <c r="C1628" s="77"/>
      <c r="D1628" s="77"/>
      <c r="E1628" s="83"/>
      <c r="M1628" s="32"/>
      <c r="N1628" s="32"/>
      <c r="O1628" s="32"/>
      <c r="P1628" s="32"/>
      <c r="Q1628" s="32"/>
      <c r="R1628" s="32"/>
      <c r="S1628" s="32"/>
      <c r="T1628" s="32"/>
    </row>
    <row r="1629" spans="1:20" x14ac:dyDescent="0.25">
      <c r="A1629" s="76"/>
      <c r="B1629" s="77"/>
      <c r="C1629" s="77"/>
      <c r="D1629" s="77"/>
      <c r="E1629" s="83"/>
      <c r="M1629" s="32"/>
      <c r="N1629" s="32"/>
      <c r="O1629" s="32"/>
      <c r="P1629" s="32"/>
      <c r="Q1629" s="32"/>
      <c r="R1629" s="32"/>
      <c r="S1629" s="32"/>
      <c r="T1629" s="32"/>
    </row>
    <row r="1630" spans="1:20" x14ac:dyDescent="0.25">
      <c r="A1630" s="76"/>
      <c r="B1630" s="77"/>
      <c r="C1630" s="77"/>
      <c r="D1630" s="77"/>
      <c r="E1630" s="83"/>
      <c r="M1630" s="32"/>
      <c r="N1630" s="32"/>
      <c r="O1630" s="32"/>
      <c r="P1630" s="32"/>
      <c r="Q1630" s="32"/>
      <c r="R1630" s="32"/>
      <c r="S1630" s="32"/>
      <c r="T1630" s="32"/>
    </row>
    <row r="1631" spans="1:20" x14ac:dyDescent="0.25">
      <c r="A1631" s="76"/>
      <c r="B1631" s="77"/>
      <c r="C1631" s="77"/>
      <c r="D1631" s="77"/>
      <c r="E1631" s="83"/>
      <c r="M1631" s="32"/>
      <c r="N1631" s="32"/>
      <c r="O1631" s="32"/>
      <c r="P1631" s="32"/>
      <c r="Q1631" s="32"/>
      <c r="R1631" s="32"/>
      <c r="S1631" s="32"/>
      <c r="T1631" s="32"/>
    </row>
    <row r="1632" spans="1:20" x14ac:dyDescent="0.25">
      <c r="A1632" s="76"/>
      <c r="B1632" s="77"/>
      <c r="C1632" s="77"/>
      <c r="D1632" s="77"/>
      <c r="E1632" s="83"/>
      <c r="M1632" s="32"/>
      <c r="N1632" s="32"/>
      <c r="O1632" s="32"/>
      <c r="P1632" s="32"/>
      <c r="Q1632" s="32"/>
      <c r="R1632" s="32"/>
      <c r="S1632" s="32"/>
      <c r="T1632" s="32"/>
    </row>
    <row r="1633" spans="1:20" x14ac:dyDescent="0.25">
      <c r="A1633" s="76"/>
      <c r="B1633" s="77"/>
      <c r="C1633" s="77"/>
      <c r="D1633" s="77"/>
      <c r="E1633" s="83"/>
      <c r="M1633" s="32"/>
      <c r="N1633" s="32"/>
      <c r="O1633" s="32"/>
      <c r="P1633" s="32"/>
      <c r="Q1633" s="32"/>
      <c r="R1633" s="32"/>
      <c r="S1633" s="32"/>
      <c r="T1633" s="32"/>
    </row>
    <row r="1634" spans="1:20" x14ac:dyDescent="0.25">
      <c r="A1634" s="76"/>
      <c r="B1634" s="77"/>
      <c r="C1634" s="77"/>
      <c r="D1634" s="77"/>
      <c r="E1634" s="83"/>
      <c r="M1634" s="32"/>
      <c r="N1634" s="32"/>
      <c r="O1634" s="32"/>
      <c r="P1634" s="32"/>
      <c r="Q1634" s="32"/>
      <c r="R1634" s="32"/>
      <c r="S1634" s="32"/>
      <c r="T1634" s="32"/>
    </row>
    <row r="1635" spans="1:20" x14ac:dyDescent="0.25">
      <c r="A1635" s="76"/>
      <c r="B1635" s="77"/>
      <c r="C1635" s="77"/>
      <c r="D1635" s="77"/>
      <c r="E1635" s="83"/>
      <c r="M1635" s="32"/>
      <c r="N1635" s="32"/>
      <c r="O1635" s="32"/>
      <c r="P1635" s="32"/>
      <c r="Q1635" s="32"/>
      <c r="R1635" s="32"/>
      <c r="S1635" s="32"/>
      <c r="T1635" s="32"/>
    </row>
    <row r="1636" spans="1:20" x14ac:dyDescent="0.25">
      <c r="A1636" s="76"/>
      <c r="B1636" s="77"/>
      <c r="C1636" s="77"/>
      <c r="D1636" s="77"/>
      <c r="E1636" s="83"/>
      <c r="M1636" s="32"/>
      <c r="N1636" s="32"/>
      <c r="O1636" s="32"/>
      <c r="P1636" s="32"/>
      <c r="Q1636" s="32"/>
      <c r="R1636" s="32"/>
      <c r="S1636" s="32"/>
      <c r="T1636" s="32"/>
    </row>
    <row r="1637" spans="1:20" x14ac:dyDescent="0.25">
      <c r="A1637" s="76"/>
      <c r="B1637" s="77"/>
      <c r="C1637" s="77"/>
      <c r="D1637" s="77"/>
      <c r="E1637" s="83"/>
      <c r="M1637" s="32"/>
      <c r="N1637" s="32"/>
      <c r="O1637" s="32"/>
      <c r="P1637" s="32"/>
      <c r="Q1637" s="32"/>
      <c r="R1637" s="32"/>
      <c r="S1637" s="32"/>
      <c r="T1637" s="32"/>
    </row>
    <row r="1638" spans="1:20" x14ac:dyDescent="0.25">
      <c r="A1638" s="76"/>
      <c r="B1638" s="77"/>
      <c r="C1638" s="77"/>
      <c r="D1638" s="77"/>
      <c r="E1638" s="83"/>
      <c r="M1638" s="32"/>
      <c r="N1638" s="32"/>
      <c r="O1638" s="32"/>
      <c r="P1638" s="32"/>
      <c r="Q1638" s="32"/>
      <c r="R1638" s="32"/>
      <c r="S1638" s="32"/>
      <c r="T1638" s="32"/>
    </row>
    <row r="1639" spans="1:20" x14ac:dyDescent="0.25">
      <c r="A1639" s="76"/>
      <c r="B1639" s="77"/>
      <c r="C1639" s="77"/>
      <c r="D1639" s="77"/>
      <c r="E1639" s="83"/>
      <c r="M1639" s="32"/>
      <c r="N1639" s="32"/>
      <c r="O1639" s="32"/>
      <c r="P1639" s="32"/>
      <c r="Q1639" s="32"/>
      <c r="R1639" s="32"/>
      <c r="S1639" s="32"/>
      <c r="T1639" s="32"/>
    </row>
    <row r="1640" spans="1:20" x14ac:dyDescent="0.25">
      <c r="A1640" s="76"/>
      <c r="B1640" s="77"/>
      <c r="C1640" s="77"/>
      <c r="D1640" s="77"/>
      <c r="E1640" s="83"/>
      <c r="M1640" s="32"/>
      <c r="N1640" s="32"/>
      <c r="O1640" s="32"/>
      <c r="P1640" s="32"/>
      <c r="Q1640" s="32"/>
      <c r="R1640" s="32"/>
      <c r="S1640" s="32"/>
      <c r="T1640" s="32"/>
    </row>
    <row r="1641" spans="1:20" x14ac:dyDescent="0.25">
      <c r="A1641" s="76"/>
      <c r="B1641" s="77"/>
      <c r="C1641" s="77"/>
      <c r="D1641" s="77"/>
      <c r="E1641" s="83"/>
      <c r="M1641" s="32"/>
      <c r="N1641" s="32"/>
      <c r="O1641" s="32"/>
      <c r="P1641" s="32"/>
      <c r="Q1641" s="32"/>
      <c r="R1641" s="32"/>
      <c r="S1641" s="32"/>
      <c r="T1641" s="32"/>
    </row>
    <row r="1642" spans="1:20" x14ac:dyDescent="0.25">
      <c r="A1642" s="76"/>
      <c r="B1642" s="77"/>
      <c r="C1642" s="77"/>
      <c r="D1642" s="77"/>
      <c r="E1642" s="83"/>
      <c r="M1642" s="32"/>
      <c r="N1642" s="32"/>
      <c r="O1642" s="32"/>
      <c r="P1642" s="32"/>
      <c r="Q1642" s="32"/>
      <c r="R1642" s="32"/>
      <c r="S1642" s="32"/>
      <c r="T1642" s="32"/>
    </row>
    <row r="1643" spans="1:20" x14ac:dyDescent="0.25">
      <c r="A1643" s="76"/>
      <c r="B1643" s="77"/>
      <c r="C1643" s="77"/>
      <c r="D1643" s="77"/>
      <c r="E1643" s="83"/>
      <c r="M1643" s="32"/>
      <c r="N1643" s="32"/>
      <c r="O1643" s="32"/>
      <c r="P1643" s="32"/>
      <c r="Q1643" s="32"/>
      <c r="R1643" s="32"/>
      <c r="S1643" s="32"/>
      <c r="T1643" s="32"/>
    </row>
    <row r="1644" spans="1:20" x14ac:dyDescent="0.25">
      <c r="A1644" s="76"/>
      <c r="B1644" s="77"/>
      <c r="C1644" s="77"/>
      <c r="D1644" s="77"/>
      <c r="E1644" s="83"/>
      <c r="M1644" s="32"/>
      <c r="N1644" s="32"/>
      <c r="O1644" s="32"/>
      <c r="P1644" s="32"/>
      <c r="Q1644" s="32"/>
      <c r="R1644" s="32"/>
      <c r="S1644" s="32"/>
      <c r="T1644" s="32"/>
    </row>
    <row r="1645" spans="1:20" x14ac:dyDescent="0.25">
      <c r="A1645" s="76"/>
      <c r="B1645" s="77"/>
      <c r="C1645" s="77"/>
      <c r="D1645" s="77"/>
      <c r="E1645" s="83"/>
      <c r="M1645" s="32"/>
      <c r="N1645" s="32"/>
      <c r="O1645" s="32"/>
      <c r="P1645" s="32"/>
      <c r="Q1645" s="32"/>
      <c r="R1645" s="32"/>
      <c r="S1645" s="32"/>
      <c r="T1645" s="32"/>
    </row>
    <row r="1646" spans="1:20" x14ac:dyDescent="0.25">
      <c r="A1646" s="76"/>
      <c r="B1646" s="77"/>
      <c r="C1646" s="77"/>
      <c r="D1646" s="77"/>
      <c r="E1646" s="83"/>
      <c r="M1646" s="32"/>
      <c r="N1646" s="32"/>
      <c r="O1646" s="32"/>
      <c r="P1646" s="32"/>
      <c r="Q1646" s="32"/>
      <c r="R1646" s="32"/>
      <c r="S1646" s="32"/>
      <c r="T1646" s="32"/>
    </row>
    <row r="1647" spans="1:20" x14ac:dyDescent="0.25">
      <c r="A1647" s="76"/>
      <c r="B1647" s="77"/>
      <c r="C1647" s="77"/>
      <c r="D1647" s="77"/>
      <c r="E1647" s="83"/>
      <c r="M1647" s="32"/>
      <c r="N1647" s="32"/>
      <c r="O1647" s="32"/>
      <c r="P1647" s="32"/>
      <c r="Q1647" s="32"/>
      <c r="R1647" s="32"/>
      <c r="S1647" s="32"/>
      <c r="T1647" s="32"/>
    </row>
    <row r="1648" spans="1:20" x14ac:dyDescent="0.25">
      <c r="A1648" s="76"/>
      <c r="B1648" s="77"/>
      <c r="C1648" s="77"/>
      <c r="D1648" s="77"/>
      <c r="E1648" s="83"/>
      <c r="M1648" s="32"/>
      <c r="N1648" s="32"/>
      <c r="O1648" s="32"/>
      <c r="P1648" s="32"/>
      <c r="Q1648" s="32"/>
      <c r="R1648" s="32"/>
      <c r="S1648" s="32"/>
      <c r="T1648" s="32"/>
    </row>
    <row r="1649" spans="1:20" x14ac:dyDescent="0.25">
      <c r="A1649" s="76"/>
      <c r="B1649" s="77"/>
      <c r="C1649" s="77"/>
      <c r="D1649" s="77"/>
      <c r="E1649" s="83"/>
      <c r="M1649" s="32"/>
      <c r="N1649" s="32"/>
      <c r="O1649" s="32"/>
      <c r="P1649" s="32"/>
      <c r="Q1649" s="32"/>
      <c r="R1649" s="32"/>
      <c r="S1649" s="32"/>
      <c r="T1649" s="32"/>
    </row>
    <row r="1650" spans="1:20" x14ac:dyDescent="0.25">
      <c r="A1650" s="76"/>
      <c r="B1650" s="77"/>
      <c r="C1650" s="77"/>
      <c r="D1650" s="77"/>
      <c r="E1650" s="83"/>
      <c r="M1650" s="32"/>
      <c r="N1650" s="32"/>
      <c r="O1650" s="32"/>
      <c r="P1650" s="32"/>
      <c r="Q1650" s="32"/>
      <c r="R1650" s="32"/>
      <c r="S1650" s="32"/>
      <c r="T1650" s="32"/>
    </row>
    <row r="1651" spans="1:20" x14ac:dyDescent="0.25">
      <c r="A1651" s="76"/>
      <c r="B1651" s="77"/>
      <c r="C1651" s="77"/>
      <c r="D1651" s="77"/>
      <c r="E1651" s="83"/>
      <c r="M1651" s="32"/>
      <c r="N1651" s="32"/>
      <c r="O1651" s="32"/>
      <c r="P1651" s="32"/>
      <c r="Q1651" s="32"/>
      <c r="R1651" s="32"/>
      <c r="S1651" s="32"/>
      <c r="T1651" s="32"/>
    </row>
    <row r="1652" spans="1:20" x14ac:dyDescent="0.25">
      <c r="A1652" s="76"/>
      <c r="B1652" s="77"/>
      <c r="C1652" s="77"/>
      <c r="D1652" s="77"/>
      <c r="E1652" s="83"/>
      <c r="M1652" s="32"/>
      <c r="N1652" s="32"/>
      <c r="O1652" s="32"/>
      <c r="P1652" s="32"/>
      <c r="Q1652" s="32"/>
      <c r="R1652" s="32"/>
      <c r="S1652" s="32"/>
      <c r="T1652" s="32"/>
    </row>
    <row r="1653" spans="1:20" x14ac:dyDescent="0.25">
      <c r="A1653" s="76"/>
      <c r="B1653" s="77"/>
      <c r="C1653" s="77"/>
      <c r="D1653" s="77"/>
      <c r="E1653" s="83"/>
      <c r="M1653" s="32"/>
      <c r="N1653" s="32"/>
      <c r="O1653" s="32"/>
      <c r="P1653" s="32"/>
      <c r="Q1653" s="32"/>
      <c r="R1653" s="32"/>
      <c r="S1653" s="32"/>
      <c r="T1653" s="32"/>
    </row>
    <row r="1654" spans="1:20" x14ac:dyDescent="0.25">
      <c r="A1654" s="76"/>
      <c r="B1654" s="77"/>
      <c r="C1654" s="77"/>
      <c r="D1654" s="77"/>
      <c r="E1654" s="83"/>
      <c r="M1654" s="32"/>
      <c r="N1654" s="32"/>
      <c r="O1654" s="32"/>
      <c r="P1654" s="32"/>
      <c r="Q1654" s="32"/>
      <c r="R1654" s="32"/>
      <c r="S1654" s="32"/>
      <c r="T1654" s="32"/>
    </row>
    <row r="1655" spans="1:20" x14ac:dyDescent="0.25">
      <c r="A1655" s="76"/>
      <c r="B1655" s="77"/>
      <c r="C1655" s="77"/>
      <c r="D1655" s="77"/>
      <c r="E1655" s="83"/>
      <c r="M1655" s="32"/>
      <c r="N1655" s="32"/>
      <c r="O1655" s="32"/>
      <c r="P1655" s="32"/>
      <c r="Q1655" s="32"/>
      <c r="R1655" s="32"/>
      <c r="S1655" s="32"/>
      <c r="T1655" s="32"/>
    </row>
    <row r="1656" spans="1:20" x14ac:dyDescent="0.25">
      <c r="A1656" s="76"/>
      <c r="B1656" s="77"/>
      <c r="C1656" s="77"/>
      <c r="D1656" s="77"/>
      <c r="E1656" s="83"/>
      <c r="M1656" s="32"/>
      <c r="N1656" s="32"/>
      <c r="O1656" s="32"/>
      <c r="P1656" s="32"/>
      <c r="Q1656" s="32"/>
      <c r="R1656" s="32"/>
      <c r="S1656" s="32"/>
      <c r="T1656" s="32"/>
    </row>
    <row r="1657" spans="1:20" x14ac:dyDescent="0.25">
      <c r="A1657" s="76"/>
      <c r="B1657" s="77"/>
      <c r="C1657" s="77"/>
      <c r="D1657" s="77"/>
      <c r="E1657" s="83"/>
      <c r="M1657" s="32"/>
      <c r="N1657" s="32"/>
      <c r="O1657" s="32"/>
      <c r="P1657" s="32"/>
      <c r="Q1657" s="32"/>
      <c r="R1657" s="32"/>
      <c r="S1657" s="32"/>
      <c r="T1657" s="32"/>
    </row>
    <row r="1658" spans="1:20" x14ac:dyDescent="0.25">
      <c r="A1658" s="76"/>
      <c r="B1658" s="77"/>
      <c r="C1658" s="77"/>
      <c r="D1658" s="77"/>
      <c r="E1658" s="83"/>
      <c r="M1658" s="32"/>
      <c r="N1658" s="32"/>
      <c r="O1658" s="32"/>
      <c r="P1658" s="32"/>
      <c r="Q1658" s="32"/>
      <c r="R1658" s="32"/>
      <c r="S1658" s="32"/>
      <c r="T1658" s="32"/>
    </row>
    <row r="1659" spans="1:20" x14ac:dyDescent="0.25">
      <c r="A1659" s="76"/>
      <c r="B1659" s="77"/>
      <c r="C1659" s="77"/>
      <c r="D1659" s="77"/>
      <c r="E1659" s="83"/>
      <c r="M1659" s="32"/>
      <c r="N1659" s="32"/>
      <c r="O1659" s="32"/>
      <c r="P1659" s="32"/>
      <c r="Q1659" s="32"/>
      <c r="R1659" s="32"/>
      <c r="S1659" s="32"/>
      <c r="T1659" s="32"/>
    </row>
    <row r="1660" spans="1:20" x14ac:dyDescent="0.25">
      <c r="A1660" s="76"/>
      <c r="B1660" s="77"/>
      <c r="C1660" s="77"/>
      <c r="D1660" s="77"/>
      <c r="E1660" s="83"/>
      <c r="M1660" s="32"/>
      <c r="N1660" s="32"/>
      <c r="O1660" s="32"/>
      <c r="P1660" s="32"/>
      <c r="Q1660" s="32"/>
      <c r="R1660" s="32"/>
      <c r="S1660" s="32"/>
      <c r="T1660" s="32"/>
    </row>
    <row r="1661" spans="1:20" x14ac:dyDescent="0.25">
      <c r="A1661" s="76"/>
      <c r="B1661" s="77"/>
      <c r="C1661" s="77"/>
      <c r="D1661" s="77"/>
      <c r="E1661" s="83"/>
      <c r="M1661" s="32"/>
      <c r="N1661" s="32"/>
      <c r="O1661" s="32"/>
      <c r="P1661" s="32"/>
      <c r="Q1661" s="32"/>
      <c r="R1661" s="32"/>
      <c r="S1661" s="32"/>
      <c r="T1661" s="32"/>
    </row>
    <row r="1662" spans="1:20" x14ac:dyDescent="0.25">
      <c r="A1662" s="76"/>
      <c r="B1662" s="77"/>
      <c r="C1662" s="77"/>
      <c r="D1662" s="77"/>
      <c r="E1662" s="83"/>
      <c r="M1662" s="32"/>
      <c r="N1662" s="32"/>
      <c r="O1662" s="32"/>
      <c r="P1662" s="32"/>
      <c r="Q1662" s="32"/>
      <c r="R1662" s="32"/>
      <c r="S1662" s="32"/>
      <c r="T1662" s="32"/>
    </row>
    <row r="1663" spans="1:20" x14ac:dyDescent="0.25">
      <c r="A1663" s="76"/>
      <c r="B1663" s="77"/>
      <c r="C1663" s="77"/>
      <c r="D1663" s="77"/>
      <c r="E1663" s="83"/>
      <c r="M1663" s="32"/>
      <c r="N1663" s="32"/>
      <c r="O1663" s="32"/>
      <c r="P1663" s="32"/>
      <c r="Q1663" s="32"/>
      <c r="R1663" s="32"/>
      <c r="S1663" s="32"/>
      <c r="T1663" s="32"/>
    </row>
    <row r="1664" spans="1:20" x14ac:dyDescent="0.25">
      <c r="A1664" s="76"/>
      <c r="B1664" s="77"/>
      <c r="C1664" s="77"/>
      <c r="D1664" s="77"/>
      <c r="E1664" s="83"/>
      <c r="M1664" s="32"/>
      <c r="N1664" s="32"/>
      <c r="O1664" s="32"/>
      <c r="P1664" s="32"/>
      <c r="Q1664" s="32"/>
      <c r="R1664" s="32"/>
      <c r="S1664" s="32"/>
      <c r="T1664" s="32"/>
    </row>
    <row r="1665" spans="1:20" x14ac:dyDescent="0.25">
      <c r="A1665" s="76"/>
      <c r="B1665" s="77"/>
      <c r="C1665" s="77"/>
      <c r="D1665" s="77"/>
      <c r="E1665" s="83"/>
      <c r="M1665" s="32"/>
      <c r="N1665" s="32"/>
      <c r="O1665" s="32"/>
      <c r="P1665" s="32"/>
      <c r="Q1665" s="32"/>
      <c r="R1665" s="32"/>
      <c r="S1665" s="32"/>
      <c r="T1665" s="32"/>
    </row>
    <row r="1666" spans="1:20" x14ac:dyDescent="0.25">
      <c r="A1666" s="76"/>
      <c r="B1666" s="77"/>
      <c r="C1666" s="77"/>
      <c r="D1666" s="77"/>
      <c r="E1666" s="83"/>
      <c r="M1666" s="32"/>
      <c r="N1666" s="32"/>
      <c r="O1666" s="32"/>
      <c r="P1666" s="32"/>
      <c r="Q1666" s="32"/>
      <c r="R1666" s="32"/>
      <c r="S1666" s="32"/>
      <c r="T1666" s="32"/>
    </row>
    <row r="1667" spans="1:20" x14ac:dyDescent="0.25">
      <c r="A1667" s="76"/>
      <c r="B1667" s="77"/>
      <c r="C1667" s="77"/>
      <c r="D1667" s="77"/>
      <c r="E1667" s="83"/>
      <c r="M1667" s="32"/>
      <c r="N1667" s="32"/>
      <c r="O1667" s="32"/>
      <c r="P1667" s="32"/>
      <c r="Q1667" s="32"/>
      <c r="R1667" s="32"/>
      <c r="S1667" s="32"/>
      <c r="T1667" s="32"/>
    </row>
    <row r="1668" spans="1:20" x14ac:dyDescent="0.25">
      <c r="A1668" s="76"/>
      <c r="B1668" s="77"/>
      <c r="C1668" s="77"/>
      <c r="D1668" s="77"/>
      <c r="E1668" s="83"/>
      <c r="M1668" s="32"/>
      <c r="N1668" s="32"/>
      <c r="O1668" s="32"/>
      <c r="P1668" s="32"/>
      <c r="Q1668" s="32"/>
      <c r="R1668" s="32"/>
      <c r="S1668" s="32"/>
      <c r="T1668" s="32"/>
    </row>
    <row r="1669" spans="1:20" x14ac:dyDescent="0.25">
      <c r="A1669" s="76"/>
      <c r="B1669" s="77"/>
      <c r="C1669" s="77"/>
      <c r="D1669" s="77"/>
      <c r="E1669" s="83"/>
      <c r="M1669" s="32"/>
      <c r="N1669" s="32"/>
      <c r="O1669" s="32"/>
      <c r="P1669" s="32"/>
      <c r="Q1669" s="32"/>
      <c r="R1669" s="32"/>
      <c r="S1669" s="32"/>
      <c r="T1669" s="32"/>
    </row>
    <row r="1670" spans="1:20" x14ac:dyDescent="0.25">
      <c r="A1670" s="76"/>
      <c r="B1670" s="77"/>
      <c r="C1670" s="77"/>
      <c r="D1670" s="77"/>
      <c r="E1670" s="83"/>
      <c r="M1670" s="32"/>
      <c r="N1670" s="32"/>
      <c r="O1670" s="32"/>
      <c r="P1670" s="32"/>
      <c r="Q1670" s="32"/>
      <c r="R1670" s="32"/>
      <c r="S1670" s="32"/>
      <c r="T1670" s="32"/>
    </row>
    <row r="1671" spans="1:20" x14ac:dyDescent="0.25">
      <c r="A1671" s="76"/>
      <c r="B1671" s="77"/>
      <c r="C1671" s="77"/>
      <c r="D1671" s="77"/>
      <c r="E1671" s="83"/>
      <c r="M1671" s="32"/>
      <c r="N1671" s="32"/>
      <c r="O1671" s="32"/>
      <c r="P1671" s="32"/>
      <c r="Q1671" s="32"/>
      <c r="R1671" s="32"/>
      <c r="S1671" s="32"/>
      <c r="T1671" s="32"/>
    </row>
    <row r="1672" spans="1:20" x14ac:dyDescent="0.25">
      <c r="A1672" s="76"/>
      <c r="B1672" s="77"/>
      <c r="C1672" s="77"/>
      <c r="D1672" s="77"/>
      <c r="E1672" s="83"/>
      <c r="M1672" s="32"/>
      <c r="N1672" s="32"/>
      <c r="O1672" s="32"/>
      <c r="P1672" s="32"/>
      <c r="Q1672" s="32"/>
      <c r="R1672" s="32"/>
      <c r="S1672" s="32"/>
      <c r="T1672" s="32"/>
    </row>
    <row r="1673" spans="1:20" x14ac:dyDescent="0.25">
      <c r="A1673" s="76"/>
      <c r="B1673" s="77"/>
      <c r="C1673" s="77"/>
      <c r="D1673" s="77"/>
      <c r="E1673" s="83"/>
      <c r="M1673" s="32"/>
      <c r="N1673" s="32"/>
      <c r="O1673" s="32"/>
      <c r="P1673" s="32"/>
      <c r="Q1673" s="32"/>
      <c r="R1673" s="32"/>
      <c r="S1673" s="32"/>
      <c r="T1673" s="32"/>
    </row>
    <row r="1674" spans="1:20" x14ac:dyDescent="0.25">
      <c r="A1674" s="76"/>
      <c r="B1674" s="77"/>
      <c r="C1674" s="77"/>
      <c r="D1674" s="77"/>
      <c r="E1674" s="83"/>
      <c r="M1674" s="32"/>
      <c r="N1674" s="32"/>
      <c r="O1674" s="32"/>
      <c r="P1674" s="32"/>
      <c r="Q1674" s="32"/>
      <c r="R1674" s="32"/>
      <c r="S1674" s="32"/>
      <c r="T1674" s="32"/>
    </row>
    <row r="1675" spans="1:20" x14ac:dyDescent="0.25">
      <c r="A1675" s="76"/>
      <c r="B1675" s="77"/>
      <c r="C1675" s="77"/>
      <c r="D1675" s="77"/>
      <c r="E1675" s="83"/>
      <c r="M1675" s="32"/>
      <c r="N1675" s="32"/>
      <c r="O1675" s="32"/>
      <c r="P1675" s="32"/>
      <c r="Q1675" s="32"/>
      <c r="R1675" s="32"/>
      <c r="S1675" s="32"/>
      <c r="T1675" s="32"/>
    </row>
    <row r="1676" spans="1:20" x14ac:dyDescent="0.25">
      <c r="A1676" s="76"/>
      <c r="B1676" s="77"/>
      <c r="C1676" s="77"/>
      <c r="D1676" s="77"/>
      <c r="E1676" s="83"/>
      <c r="M1676" s="32"/>
      <c r="N1676" s="32"/>
      <c r="O1676" s="32"/>
      <c r="P1676" s="32"/>
      <c r="Q1676" s="32"/>
      <c r="R1676" s="32"/>
      <c r="S1676" s="32"/>
      <c r="T1676" s="32"/>
    </row>
    <row r="1677" spans="1:20" x14ac:dyDescent="0.25">
      <c r="A1677" s="76"/>
      <c r="B1677" s="77"/>
      <c r="C1677" s="77"/>
      <c r="D1677" s="77"/>
      <c r="E1677" s="83"/>
      <c r="M1677" s="32"/>
      <c r="N1677" s="32"/>
      <c r="O1677" s="32"/>
      <c r="P1677" s="32"/>
      <c r="Q1677" s="32"/>
      <c r="R1677" s="32"/>
      <c r="S1677" s="32"/>
      <c r="T1677" s="32"/>
    </row>
    <row r="1678" spans="1:20" x14ac:dyDescent="0.25">
      <c r="A1678" s="76"/>
      <c r="B1678" s="77"/>
      <c r="C1678" s="77"/>
      <c r="D1678" s="77"/>
      <c r="E1678" s="83"/>
      <c r="M1678" s="32"/>
      <c r="N1678" s="32"/>
      <c r="O1678" s="32"/>
      <c r="P1678" s="32"/>
      <c r="Q1678" s="32"/>
      <c r="R1678" s="32"/>
      <c r="S1678" s="32"/>
      <c r="T1678" s="32"/>
    </row>
    <row r="1679" spans="1:20" x14ac:dyDescent="0.25">
      <c r="A1679" s="76"/>
      <c r="B1679" s="77"/>
      <c r="C1679" s="77"/>
      <c r="D1679" s="77"/>
      <c r="E1679" s="83"/>
      <c r="M1679" s="32"/>
      <c r="N1679" s="32"/>
      <c r="O1679" s="32"/>
      <c r="P1679" s="32"/>
      <c r="Q1679" s="32"/>
      <c r="R1679" s="32"/>
      <c r="S1679" s="32"/>
      <c r="T1679" s="32"/>
    </row>
    <row r="1680" spans="1:20" x14ac:dyDescent="0.25">
      <c r="A1680" s="76"/>
      <c r="B1680" s="77"/>
      <c r="C1680" s="77"/>
      <c r="D1680" s="77"/>
      <c r="E1680" s="83"/>
      <c r="M1680" s="32"/>
      <c r="N1680" s="32"/>
      <c r="O1680" s="32"/>
      <c r="P1680" s="32"/>
      <c r="Q1680" s="32"/>
      <c r="R1680" s="32"/>
      <c r="S1680" s="32"/>
      <c r="T1680" s="32"/>
    </row>
    <row r="1681" spans="1:20" x14ac:dyDescent="0.25">
      <c r="A1681" s="76"/>
      <c r="B1681" s="77"/>
      <c r="C1681" s="77"/>
      <c r="D1681" s="77"/>
      <c r="E1681" s="83"/>
      <c r="M1681" s="32"/>
      <c r="N1681" s="32"/>
      <c r="O1681" s="32"/>
      <c r="P1681" s="32"/>
      <c r="Q1681" s="32"/>
      <c r="R1681" s="32"/>
      <c r="S1681" s="32"/>
      <c r="T1681" s="32"/>
    </row>
    <row r="1682" spans="1:20" x14ac:dyDescent="0.25">
      <c r="A1682" s="76"/>
      <c r="B1682" s="77"/>
      <c r="C1682" s="77"/>
      <c r="D1682" s="77"/>
      <c r="E1682" s="83"/>
      <c r="M1682" s="32"/>
      <c r="N1682" s="32"/>
      <c r="O1682" s="32"/>
      <c r="P1682" s="32"/>
      <c r="Q1682" s="32"/>
      <c r="R1682" s="32"/>
      <c r="S1682" s="32"/>
      <c r="T1682" s="32"/>
    </row>
    <row r="1683" spans="1:20" x14ac:dyDescent="0.25">
      <c r="A1683" s="76"/>
      <c r="B1683" s="77"/>
      <c r="C1683" s="77"/>
      <c r="D1683" s="77"/>
      <c r="E1683" s="83"/>
      <c r="M1683" s="32"/>
      <c r="N1683" s="32"/>
      <c r="O1683" s="32"/>
      <c r="P1683" s="32"/>
      <c r="Q1683" s="32"/>
      <c r="R1683" s="32"/>
      <c r="S1683" s="32"/>
      <c r="T1683" s="32"/>
    </row>
    <row r="1684" spans="1:20" x14ac:dyDescent="0.25">
      <c r="A1684" s="76"/>
      <c r="B1684" s="77"/>
      <c r="C1684" s="77"/>
      <c r="D1684" s="77"/>
      <c r="E1684" s="83"/>
      <c r="M1684" s="32"/>
      <c r="N1684" s="32"/>
      <c r="O1684" s="32"/>
      <c r="P1684" s="32"/>
      <c r="Q1684" s="32"/>
      <c r="R1684" s="32"/>
      <c r="S1684" s="32"/>
      <c r="T1684" s="32"/>
    </row>
    <row r="1685" spans="1:20" x14ac:dyDescent="0.25">
      <c r="A1685" s="76"/>
      <c r="B1685" s="77"/>
      <c r="C1685" s="77"/>
      <c r="D1685" s="77"/>
      <c r="E1685" s="83"/>
      <c r="M1685" s="32"/>
      <c r="N1685" s="32"/>
      <c r="O1685" s="32"/>
      <c r="P1685" s="32"/>
      <c r="Q1685" s="32"/>
      <c r="R1685" s="32"/>
      <c r="S1685" s="32"/>
      <c r="T1685" s="32"/>
    </row>
    <row r="1686" spans="1:20" x14ac:dyDescent="0.25">
      <c r="A1686" s="76"/>
      <c r="B1686" s="77"/>
      <c r="C1686" s="77"/>
      <c r="D1686" s="77"/>
      <c r="E1686" s="83"/>
      <c r="M1686" s="32"/>
      <c r="N1686" s="32"/>
      <c r="O1686" s="32"/>
      <c r="P1686" s="32"/>
      <c r="Q1686" s="32"/>
      <c r="R1686" s="32"/>
      <c r="S1686" s="32"/>
      <c r="T1686" s="32"/>
    </row>
    <row r="1687" spans="1:20" x14ac:dyDescent="0.25">
      <c r="A1687" s="76"/>
      <c r="B1687" s="77"/>
      <c r="C1687" s="77"/>
      <c r="D1687" s="77"/>
      <c r="E1687" s="83"/>
      <c r="M1687" s="32"/>
      <c r="N1687" s="32"/>
      <c r="O1687" s="32"/>
      <c r="P1687" s="32"/>
      <c r="Q1687" s="32"/>
      <c r="R1687" s="32"/>
      <c r="S1687" s="32"/>
      <c r="T1687" s="32"/>
    </row>
    <row r="1688" spans="1:20" x14ac:dyDescent="0.25">
      <c r="A1688" s="76"/>
      <c r="B1688" s="77"/>
      <c r="C1688" s="77"/>
      <c r="D1688" s="77"/>
      <c r="E1688" s="83"/>
      <c r="M1688" s="32"/>
      <c r="N1688" s="32"/>
      <c r="O1688" s="32"/>
      <c r="P1688" s="32"/>
      <c r="Q1688" s="32"/>
      <c r="R1688" s="32"/>
      <c r="S1688" s="32"/>
      <c r="T1688" s="32"/>
    </row>
    <row r="1689" spans="1:20" x14ac:dyDescent="0.25">
      <c r="A1689" s="76"/>
      <c r="B1689" s="77"/>
      <c r="C1689" s="77"/>
      <c r="D1689" s="77"/>
      <c r="E1689" s="83"/>
      <c r="M1689" s="32"/>
      <c r="N1689" s="32"/>
      <c r="O1689" s="32"/>
      <c r="P1689" s="32"/>
      <c r="Q1689" s="32"/>
      <c r="R1689" s="32"/>
      <c r="S1689" s="32"/>
      <c r="T1689" s="32"/>
    </row>
    <row r="1690" spans="1:20" x14ac:dyDescent="0.25">
      <c r="A1690" s="76"/>
      <c r="B1690" s="77"/>
      <c r="C1690" s="77"/>
      <c r="D1690" s="77"/>
      <c r="E1690" s="83"/>
      <c r="M1690" s="32"/>
      <c r="N1690" s="32"/>
      <c r="O1690" s="32"/>
      <c r="P1690" s="32"/>
      <c r="Q1690" s="32"/>
      <c r="R1690" s="32"/>
      <c r="S1690" s="32"/>
      <c r="T1690" s="32"/>
    </row>
    <row r="1691" spans="1:20" x14ac:dyDescent="0.25">
      <c r="A1691" s="76"/>
      <c r="B1691" s="77"/>
      <c r="C1691" s="77"/>
      <c r="D1691" s="77"/>
      <c r="E1691" s="83"/>
      <c r="M1691" s="32"/>
      <c r="N1691" s="32"/>
      <c r="O1691" s="32"/>
      <c r="P1691" s="32"/>
      <c r="Q1691" s="32"/>
      <c r="R1691" s="32"/>
      <c r="S1691" s="32"/>
      <c r="T1691" s="32"/>
    </row>
    <row r="1692" spans="1:20" x14ac:dyDescent="0.25">
      <c r="A1692" s="76"/>
      <c r="B1692" s="77"/>
      <c r="C1692" s="77"/>
      <c r="D1692" s="77"/>
      <c r="E1692" s="83"/>
      <c r="M1692" s="32"/>
      <c r="N1692" s="32"/>
      <c r="O1692" s="32"/>
      <c r="P1692" s="32"/>
      <c r="Q1692" s="32"/>
      <c r="R1692" s="32"/>
      <c r="S1692" s="32"/>
      <c r="T1692" s="32"/>
    </row>
    <row r="1693" spans="1:20" x14ac:dyDescent="0.25">
      <c r="A1693" s="76"/>
      <c r="B1693" s="77"/>
      <c r="C1693" s="77"/>
      <c r="D1693" s="77"/>
      <c r="E1693" s="83"/>
      <c r="M1693" s="32"/>
      <c r="N1693" s="32"/>
      <c r="O1693" s="32"/>
      <c r="P1693" s="32"/>
      <c r="Q1693" s="32"/>
      <c r="R1693" s="32"/>
      <c r="S1693" s="32"/>
      <c r="T1693" s="32"/>
    </row>
    <row r="1694" spans="1:20" x14ac:dyDescent="0.25">
      <c r="A1694" s="76"/>
      <c r="B1694" s="77"/>
      <c r="C1694" s="77"/>
      <c r="D1694" s="77"/>
      <c r="E1694" s="83"/>
      <c r="M1694" s="32"/>
      <c r="N1694" s="32"/>
      <c r="O1694" s="32"/>
      <c r="P1694" s="32"/>
      <c r="Q1694" s="32"/>
      <c r="R1694" s="32"/>
      <c r="S1694" s="32"/>
      <c r="T1694" s="32"/>
    </row>
    <row r="1695" spans="1:20" x14ac:dyDescent="0.25">
      <c r="A1695" s="76"/>
      <c r="B1695" s="77"/>
      <c r="C1695" s="77"/>
      <c r="D1695" s="77"/>
      <c r="E1695" s="83"/>
      <c r="M1695" s="32"/>
      <c r="N1695" s="32"/>
      <c r="O1695" s="32"/>
      <c r="P1695" s="32"/>
      <c r="Q1695" s="32"/>
      <c r="R1695" s="32"/>
      <c r="S1695" s="32"/>
      <c r="T1695" s="32"/>
    </row>
    <row r="1696" spans="1:20" x14ac:dyDescent="0.25">
      <c r="A1696" s="76"/>
      <c r="B1696" s="77"/>
      <c r="C1696" s="77"/>
      <c r="D1696" s="77"/>
      <c r="E1696" s="83"/>
      <c r="M1696" s="32"/>
      <c r="N1696" s="32"/>
      <c r="O1696" s="32"/>
      <c r="P1696" s="32"/>
      <c r="Q1696" s="32"/>
      <c r="R1696" s="32"/>
      <c r="S1696" s="32"/>
      <c r="T1696" s="32"/>
    </row>
    <row r="1697" spans="1:20" x14ac:dyDescent="0.25">
      <c r="A1697" s="76"/>
      <c r="B1697" s="77"/>
      <c r="C1697" s="77"/>
      <c r="D1697" s="77"/>
      <c r="E1697" s="83"/>
      <c r="M1697" s="32"/>
      <c r="N1697" s="32"/>
      <c r="O1697" s="32"/>
      <c r="P1697" s="32"/>
      <c r="Q1697" s="32"/>
      <c r="R1697" s="32"/>
      <c r="S1697" s="32"/>
      <c r="T1697" s="32"/>
    </row>
    <row r="1698" spans="1:20" x14ac:dyDescent="0.25">
      <c r="A1698" s="76"/>
      <c r="B1698" s="77"/>
      <c r="C1698" s="77"/>
      <c r="D1698" s="77"/>
      <c r="E1698" s="83"/>
      <c r="M1698" s="32"/>
      <c r="N1698" s="32"/>
      <c r="O1698" s="32"/>
      <c r="P1698" s="32"/>
      <c r="Q1698" s="32"/>
      <c r="R1698" s="32"/>
      <c r="S1698" s="32"/>
      <c r="T1698" s="32"/>
    </row>
    <row r="1699" spans="1:20" x14ac:dyDescent="0.25">
      <c r="A1699" s="76"/>
      <c r="B1699" s="77"/>
      <c r="C1699" s="77"/>
      <c r="D1699" s="77"/>
      <c r="E1699" s="83"/>
      <c r="M1699" s="32"/>
      <c r="N1699" s="32"/>
      <c r="O1699" s="32"/>
      <c r="P1699" s="32"/>
      <c r="Q1699" s="32"/>
      <c r="R1699" s="32"/>
      <c r="S1699" s="32"/>
      <c r="T1699" s="32"/>
    </row>
    <row r="1700" spans="1:20" x14ac:dyDescent="0.25">
      <c r="A1700" s="76"/>
      <c r="B1700" s="77"/>
      <c r="C1700" s="77"/>
      <c r="D1700" s="77"/>
      <c r="E1700" s="83"/>
      <c r="M1700" s="32"/>
      <c r="N1700" s="32"/>
      <c r="O1700" s="32"/>
      <c r="P1700" s="32"/>
      <c r="Q1700" s="32"/>
      <c r="R1700" s="32"/>
      <c r="S1700" s="32"/>
      <c r="T1700" s="32"/>
    </row>
    <row r="1701" spans="1:20" x14ac:dyDescent="0.25">
      <c r="A1701" s="76"/>
      <c r="B1701" s="77"/>
      <c r="C1701" s="77"/>
      <c r="D1701" s="77"/>
      <c r="E1701" s="83"/>
      <c r="M1701" s="32"/>
      <c r="N1701" s="32"/>
      <c r="O1701" s="32"/>
      <c r="P1701" s="32"/>
      <c r="Q1701" s="32"/>
      <c r="R1701" s="32"/>
      <c r="S1701" s="32"/>
      <c r="T1701" s="32"/>
    </row>
    <row r="1702" spans="1:20" x14ac:dyDescent="0.25">
      <c r="A1702" s="76"/>
      <c r="B1702" s="77"/>
      <c r="C1702" s="77"/>
      <c r="D1702" s="77"/>
      <c r="E1702" s="83"/>
      <c r="M1702" s="32"/>
      <c r="N1702" s="32"/>
      <c r="O1702" s="32"/>
      <c r="P1702" s="32"/>
      <c r="Q1702" s="32"/>
      <c r="R1702" s="32"/>
      <c r="S1702" s="32"/>
      <c r="T1702" s="32"/>
    </row>
    <row r="1703" spans="1:20" x14ac:dyDescent="0.25">
      <c r="A1703" s="76"/>
      <c r="B1703" s="77"/>
      <c r="C1703" s="77"/>
      <c r="D1703" s="77"/>
      <c r="E1703" s="83"/>
      <c r="M1703" s="32"/>
      <c r="N1703" s="32"/>
      <c r="O1703" s="32"/>
      <c r="P1703" s="32"/>
      <c r="Q1703" s="32"/>
      <c r="R1703" s="32"/>
      <c r="S1703" s="32"/>
      <c r="T1703" s="32"/>
    </row>
    <row r="1704" spans="1:20" x14ac:dyDescent="0.25">
      <c r="A1704" s="76"/>
      <c r="B1704" s="77"/>
      <c r="C1704" s="77"/>
      <c r="D1704" s="77"/>
      <c r="E1704" s="83"/>
      <c r="M1704" s="32"/>
      <c r="N1704" s="32"/>
      <c r="O1704" s="32"/>
      <c r="P1704" s="32"/>
      <c r="Q1704" s="32"/>
      <c r="R1704" s="32"/>
      <c r="S1704" s="32"/>
      <c r="T1704" s="32"/>
    </row>
    <row r="1705" spans="1:20" x14ac:dyDescent="0.25">
      <c r="A1705" s="76"/>
      <c r="B1705" s="77"/>
      <c r="C1705" s="77"/>
      <c r="D1705" s="77"/>
      <c r="E1705" s="83"/>
      <c r="M1705" s="32"/>
      <c r="N1705" s="32"/>
      <c r="O1705" s="32"/>
      <c r="P1705" s="32"/>
      <c r="Q1705" s="32"/>
      <c r="R1705" s="32"/>
      <c r="S1705" s="32"/>
      <c r="T1705" s="32"/>
    </row>
    <row r="1706" spans="1:20" x14ac:dyDescent="0.25">
      <c r="A1706" s="76"/>
      <c r="B1706" s="77"/>
      <c r="C1706" s="77"/>
      <c r="D1706" s="77"/>
      <c r="E1706" s="83"/>
      <c r="M1706" s="32"/>
      <c r="N1706" s="32"/>
      <c r="O1706" s="32"/>
      <c r="P1706" s="32"/>
      <c r="Q1706" s="32"/>
      <c r="R1706" s="32"/>
      <c r="S1706" s="32"/>
      <c r="T1706" s="32"/>
    </row>
    <row r="1707" spans="1:20" x14ac:dyDescent="0.25">
      <c r="A1707" s="76"/>
      <c r="B1707" s="77"/>
      <c r="C1707" s="77"/>
      <c r="D1707" s="77"/>
      <c r="E1707" s="83"/>
      <c r="M1707" s="32"/>
      <c r="N1707" s="32"/>
      <c r="O1707" s="32"/>
      <c r="P1707" s="32"/>
      <c r="Q1707" s="32"/>
      <c r="R1707" s="32"/>
      <c r="S1707" s="32"/>
      <c r="T1707" s="32"/>
    </row>
    <row r="1708" spans="1:20" x14ac:dyDescent="0.25">
      <c r="A1708" s="76"/>
      <c r="B1708" s="77"/>
      <c r="C1708" s="77"/>
      <c r="D1708" s="77"/>
      <c r="E1708" s="83"/>
      <c r="M1708" s="32"/>
      <c r="N1708" s="32"/>
      <c r="O1708" s="32"/>
      <c r="P1708" s="32"/>
      <c r="Q1708" s="32"/>
      <c r="R1708" s="32"/>
      <c r="S1708" s="32"/>
      <c r="T1708" s="32"/>
    </row>
    <row r="1709" spans="1:20" x14ac:dyDescent="0.25">
      <c r="A1709" s="76"/>
      <c r="B1709" s="77"/>
      <c r="C1709" s="77"/>
      <c r="D1709" s="77"/>
      <c r="E1709" s="83"/>
      <c r="M1709" s="32"/>
      <c r="N1709" s="32"/>
      <c r="O1709" s="32"/>
      <c r="P1709" s="32"/>
      <c r="Q1709" s="32"/>
      <c r="R1709" s="32"/>
      <c r="S1709" s="32"/>
      <c r="T1709" s="32"/>
    </row>
    <row r="1710" spans="1:20" x14ac:dyDescent="0.25">
      <c r="A1710" s="76"/>
      <c r="B1710" s="77"/>
      <c r="C1710" s="77"/>
      <c r="D1710" s="77"/>
      <c r="E1710" s="83"/>
      <c r="M1710" s="32"/>
      <c r="N1710" s="32"/>
      <c r="O1710" s="32"/>
      <c r="P1710" s="32"/>
      <c r="Q1710" s="32"/>
      <c r="R1710" s="32"/>
      <c r="S1710" s="32"/>
      <c r="T1710" s="32"/>
    </row>
    <row r="1711" spans="1:20" x14ac:dyDescent="0.25">
      <c r="A1711" s="76"/>
      <c r="B1711" s="77"/>
      <c r="C1711" s="77"/>
      <c r="D1711" s="77"/>
      <c r="E1711" s="83"/>
      <c r="M1711" s="32"/>
      <c r="N1711" s="32"/>
      <c r="O1711" s="32"/>
      <c r="P1711" s="32"/>
      <c r="Q1711" s="32"/>
      <c r="R1711" s="32"/>
      <c r="S1711" s="32"/>
      <c r="T1711" s="32"/>
    </row>
    <row r="1712" spans="1:20" x14ac:dyDescent="0.25">
      <c r="A1712" s="76"/>
      <c r="B1712" s="77"/>
      <c r="C1712" s="77"/>
      <c r="D1712" s="77"/>
      <c r="E1712" s="83"/>
      <c r="M1712" s="32"/>
      <c r="N1712" s="32"/>
      <c r="O1712" s="32"/>
      <c r="P1712" s="32"/>
      <c r="Q1712" s="32"/>
      <c r="R1712" s="32"/>
      <c r="S1712" s="32"/>
      <c r="T1712" s="32"/>
    </row>
    <row r="1713" spans="1:20" x14ac:dyDescent="0.25">
      <c r="A1713" s="76"/>
      <c r="B1713" s="77"/>
      <c r="C1713" s="77"/>
      <c r="D1713" s="77"/>
      <c r="E1713" s="83"/>
      <c r="M1713" s="32"/>
      <c r="N1713" s="32"/>
      <c r="O1713" s="32"/>
      <c r="P1713" s="32"/>
      <c r="Q1713" s="32"/>
      <c r="R1713" s="32"/>
      <c r="S1713" s="32"/>
      <c r="T1713" s="32"/>
    </row>
    <row r="1714" spans="1:20" x14ac:dyDescent="0.25">
      <c r="A1714" s="76"/>
      <c r="B1714" s="77"/>
      <c r="C1714" s="77"/>
      <c r="D1714" s="77"/>
      <c r="E1714" s="83"/>
      <c r="M1714" s="32"/>
      <c r="N1714" s="32"/>
      <c r="O1714" s="32"/>
      <c r="P1714" s="32"/>
      <c r="Q1714" s="32"/>
      <c r="R1714" s="32"/>
      <c r="S1714" s="32"/>
      <c r="T1714" s="32"/>
    </row>
    <row r="1715" spans="1:20" x14ac:dyDescent="0.25">
      <c r="A1715" s="76"/>
      <c r="B1715" s="77"/>
      <c r="C1715" s="77"/>
      <c r="D1715" s="77"/>
      <c r="E1715" s="83"/>
      <c r="M1715" s="32"/>
      <c r="N1715" s="32"/>
      <c r="O1715" s="32"/>
      <c r="P1715" s="32"/>
      <c r="Q1715" s="32"/>
      <c r="R1715" s="32"/>
      <c r="S1715" s="32"/>
      <c r="T1715" s="32"/>
    </row>
    <row r="1716" spans="1:20" x14ac:dyDescent="0.25">
      <c r="A1716" s="76"/>
      <c r="B1716" s="77"/>
      <c r="C1716" s="77"/>
      <c r="D1716" s="77"/>
      <c r="E1716" s="83"/>
      <c r="M1716" s="32"/>
      <c r="N1716" s="32"/>
      <c r="O1716" s="32"/>
      <c r="P1716" s="32"/>
      <c r="Q1716" s="32"/>
      <c r="R1716" s="32"/>
      <c r="S1716" s="32"/>
      <c r="T1716" s="32"/>
    </row>
    <row r="1717" spans="1:20" x14ac:dyDescent="0.25">
      <c r="A1717" s="76"/>
      <c r="B1717" s="77"/>
      <c r="C1717" s="77"/>
      <c r="D1717" s="77"/>
      <c r="E1717" s="83"/>
      <c r="M1717" s="32"/>
      <c r="N1717" s="32"/>
      <c r="O1717" s="32"/>
      <c r="P1717" s="32"/>
      <c r="Q1717" s="32"/>
      <c r="R1717" s="32"/>
      <c r="S1717" s="32"/>
      <c r="T1717" s="32"/>
    </row>
    <row r="1718" spans="1:20" x14ac:dyDescent="0.25">
      <c r="A1718" s="76"/>
      <c r="B1718" s="77"/>
      <c r="C1718" s="77"/>
      <c r="D1718" s="77"/>
      <c r="E1718" s="83"/>
      <c r="M1718" s="32"/>
      <c r="N1718" s="32"/>
      <c r="O1718" s="32"/>
      <c r="P1718" s="32"/>
      <c r="Q1718" s="32"/>
      <c r="R1718" s="32"/>
      <c r="S1718" s="32"/>
      <c r="T1718" s="32"/>
    </row>
    <row r="1719" spans="1:20" x14ac:dyDescent="0.25">
      <c r="A1719" s="76"/>
      <c r="B1719" s="77"/>
      <c r="C1719" s="77"/>
      <c r="D1719" s="77"/>
      <c r="E1719" s="83"/>
      <c r="M1719" s="32"/>
      <c r="N1719" s="32"/>
      <c r="O1719" s="32"/>
      <c r="P1719" s="32"/>
      <c r="Q1719" s="32"/>
      <c r="R1719" s="32"/>
      <c r="S1719" s="32"/>
      <c r="T1719" s="32"/>
    </row>
    <row r="1720" spans="1:20" x14ac:dyDescent="0.25">
      <c r="A1720" s="76"/>
      <c r="B1720" s="77"/>
      <c r="C1720" s="77"/>
      <c r="D1720" s="77"/>
      <c r="E1720" s="83"/>
      <c r="M1720" s="32"/>
      <c r="N1720" s="32"/>
      <c r="O1720" s="32"/>
      <c r="P1720" s="32"/>
      <c r="Q1720" s="32"/>
      <c r="R1720" s="32"/>
      <c r="S1720" s="32"/>
      <c r="T1720" s="32"/>
    </row>
    <row r="1721" spans="1:20" x14ac:dyDescent="0.25">
      <c r="A1721" s="76"/>
      <c r="B1721" s="77"/>
      <c r="C1721" s="77"/>
      <c r="D1721" s="77"/>
      <c r="E1721" s="83"/>
      <c r="M1721" s="32"/>
      <c r="N1721" s="32"/>
      <c r="O1721" s="32"/>
      <c r="P1721" s="32"/>
      <c r="Q1721" s="32"/>
      <c r="R1721" s="32"/>
      <c r="S1721" s="32"/>
      <c r="T1721" s="32"/>
    </row>
    <row r="1722" spans="1:20" x14ac:dyDescent="0.25">
      <c r="A1722" s="76"/>
      <c r="B1722" s="77"/>
      <c r="C1722" s="77"/>
      <c r="D1722" s="77"/>
      <c r="E1722" s="83"/>
      <c r="M1722" s="32"/>
      <c r="N1722" s="32"/>
      <c r="O1722" s="32"/>
      <c r="P1722" s="32"/>
      <c r="Q1722" s="32"/>
      <c r="R1722" s="32"/>
      <c r="S1722" s="32"/>
      <c r="T1722" s="32"/>
    </row>
    <row r="1723" spans="1:20" x14ac:dyDescent="0.25">
      <c r="A1723" s="76"/>
      <c r="B1723" s="77"/>
      <c r="C1723" s="77"/>
      <c r="D1723" s="77"/>
      <c r="E1723" s="83"/>
      <c r="M1723" s="32"/>
      <c r="N1723" s="32"/>
      <c r="O1723" s="32"/>
      <c r="P1723" s="32"/>
      <c r="Q1723" s="32"/>
      <c r="R1723" s="32"/>
      <c r="S1723" s="32"/>
      <c r="T1723" s="32"/>
    </row>
    <row r="1724" spans="1:20" x14ac:dyDescent="0.25">
      <c r="A1724" s="76"/>
      <c r="B1724" s="77"/>
      <c r="C1724" s="77"/>
      <c r="D1724" s="77"/>
      <c r="E1724" s="83"/>
      <c r="M1724" s="32"/>
      <c r="N1724" s="32"/>
      <c r="O1724" s="32"/>
      <c r="P1724" s="32"/>
      <c r="Q1724" s="32"/>
      <c r="R1724" s="32"/>
      <c r="S1724" s="32"/>
      <c r="T1724" s="32"/>
    </row>
    <row r="1725" spans="1:20" x14ac:dyDescent="0.25">
      <c r="A1725" s="76"/>
      <c r="B1725" s="77"/>
      <c r="C1725" s="77"/>
      <c r="D1725" s="77"/>
      <c r="E1725" s="83"/>
      <c r="M1725" s="32"/>
      <c r="N1725" s="32"/>
      <c r="O1725" s="32"/>
      <c r="P1725" s="32"/>
      <c r="Q1725" s="32"/>
      <c r="R1725" s="32"/>
      <c r="S1725" s="32"/>
      <c r="T1725" s="32"/>
    </row>
    <row r="1726" spans="1:20" x14ac:dyDescent="0.25">
      <c r="A1726" s="76"/>
      <c r="B1726" s="77"/>
      <c r="C1726" s="77"/>
      <c r="D1726" s="77"/>
      <c r="E1726" s="83"/>
      <c r="M1726" s="32"/>
      <c r="N1726" s="32"/>
      <c r="O1726" s="32"/>
      <c r="P1726" s="32"/>
      <c r="Q1726" s="32"/>
      <c r="R1726" s="32"/>
      <c r="S1726" s="32"/>
      <c r="T1726" s="32"/>
    </row>
    <row r="1727" spans="1:20" x14ac:dyDescent="0.25">
      <c r="A1727" s="76"/>
      <c r="B1727" s="77"/>
      <c r="C1727" s="77"/>
      <c r="D1727" s="77"/>
      <c r="E1727" s="83"/>
      <c r="M1727" s="32"/>
      <c r="N1727" s="32"/>
      <c r="O1727" s="32"/>
      <c r="P1727" s="32"/>
      <c r="Q1727" s="32"/>
      <c r="R1727" s="32"/>
      <c r="S1727" s="32"/>
      <c r="T1727" s="32"/>
    </row>
    <row r="1728" spans="1:20" x14ac:dyDescent="0.25">
      <c r="A1728" s="76"/>
      <c r="B1728" s="77"/>
      <c r="C1728" s="77"/>
      <c r="D1728" s="77"/>
      <c r="E1728" s="83"/>
      <c r="M1728" s="32"/>
      <c r="N1728" s="32"/>
      <c r="O1728" s="32"/>
      <c r="P1728" s="32"/>
      <c r="Q1728" s="32"/>
      <c r="R1728" s="32"/>
      <c r="S1728" s="32"/>
      <c r="T1728" s="32"/>
    </row>
    <row r="1729" spans="1:20" x14ac:dyDescent="0.25">
      <c r="A1729" s="76"/>
      <c r="B1729" s="77"/>
      <c r="C1729" s="77"/>
      <c r="D1729" s="77"/>
      <c r="E1729" s="83"/>
      <c r="M1729" s="32"/>
      <c r="N1729" s="32"/>
      <c r="O1729" s="32"/>
      <c r="P1729" s="32"/>
      <c r="Q1729" s="32"/>
      <c r="R1729" s="32"/>
      <c r="S1729" s="32"/>
      <c r="T1729" s="32"/>
    </row>
    <row r="1730" spans="1:20" x14ac:dyDescent="0.25">
      <c r="A1730" s="76"/>
      <c r="B1730" s="77"/>
      <c r="C1730" s="77"/>
      <c r="D1730" s="77"/>
      <c r="E1730" s="83"/>
      <c r="M1730" s="32"/>
      <c r="N1730" s="32"/>
      <c r="O1730" s="32"/>
      <c r="P1730" s="32"/>
      <c r="Q1730" s="32"/>
      <c r="R1730" s="32"/>
      <c r="S1730" s="32"/>
      <c r="T1730" s="32"/>
    </row>
    <row r="1731" spans="1:20" x14ac:dyDescent="0.25">
      <c r="A1731" s="76"/>
      <c r="B1731" s="77"/>
      <c r="C1731" s="77"/>
      <c r="D1731" s="77"/>
      <c r="E1731" s="83"/>
      <c r="M1731" s="32"/>
      <c r="N1731" s="32"/>
      <c r="O1731" s="32"/>
      <c r="P1731" s="32"/>
      <c r="Q1731" s="32"/>
      <c r="R1731" s="32"/>
      <c r="S1731" s="32"/>
      <c r="T1731" s="32"/>
    </row>
    <row r="1732" spans="1:20" x14ac:dyDescent="0.25">
      <c r="A1732" s="76"/>
      <c r="B1732" s="77"/>
      <c r="C1732" s="77"/>
      <c r="D1732" s="77"/>
      <c r="E1732" s="83"/>
      <c r="M1732" s="32"/>
      <c r="N1732" s="32"/>
      <c r="O1732" s="32"/>
      <c r="P1732" s="32"/>
      <c r="Q1732" s="32"/>
      <c r="R1732" s="32"/>
      <c r="S1732" s="32"/>
      <c r="T1732" s="32"/>
    </row>
    <row r="1733" spans="1:20" x14ac:dyDescent="0.25">
      <c r="A1733" s="76"/>
      <c r="B1733" s="77"/>
      <c r="C1733" s="77"/>
      <c r="D1733" s="77"/>
      <c r="E1733" s="83"/>
      <c r="M1733" s="32"/>
      <c r="N1733" s="32"/>
      <c r="O1733" s="32"/>
      <c r="P1733" s="32"/>
      <c r="Q1733" s="32"/>
      <c r="R1733" s="32"/>
      <c r="S1733" s="32"/>
      <c r="T1733" s="32"/>
    </row>
    <row r="1734" spans="1:20" x14ac:dyDescent="0.25">
      <c r="A1734" s="76"/>
      <c r="B1734" s="77"/>
      <c r="C1734" s="77"/>
      <c r="D1734" s="77"/>
      <c r="E1734" s="83"/>
      <c r="M1734" s="32"/>
      <c r="N1734" s="32"/>
      <c r="O1734" s="32"/>
      <c r="P1734" s="32"/>
      <c r="Q1734" s="32"/>
      <c r="R1734" s="32"/>
      <c r="S1734" s="32"/>
      <c r="T1734" s="32"/>
    </row>
    <row r="1735" spans="1:20" x14ac:dyDescent="0.25">
      <c r="A1735" s="76"/>
      <c r="B1735" s="77"/>
      <c r="C1735" s="77"/>
      <c r="D1735" s="77"/>
      <c r="E1735" s="83"/>
      <c r="M1735" s="32"/>
      <c r="N1735" s="32"/>
      <c r="O1735" s="32"/>
      <c r="P1735" s="32"/>
      <c r="Q1735" s="32"/>
      <c r="R1735" s="32"/>
      <c r="S1735" s="32"/>
      <c r="T1735" s="32"/>
    </row>
    <row r="1736" spans="1:20" x14ac:dyDescent="0.25">
      <c r="A1736" s="76"/>
      <c r="B1736" s="77"/>
      <c r="C1736" s="77"/>
      <c r="D1736" s="77"/>
      <c r="E1736" s="83"/>
      <c r="M1736" s="32"/>
      <c r="N1736" s="32"/>
      <c r="O1736" s="32"/>
      <c r="P1736" s="32"/>
      <c r="Q1736" s="32"/>
      <c r="R1736" s="32"/>
      <c r="S1736" s="32"/>
      <c r="T1736" s="32"/>
    </row>
    <row r="1737" spans="1:20" x14ac:dyDescent="0.25">
      <c r="A1737" s="76"/>
      <c r="B1737" s="77"/>
      <c r="C1737" s="77"/>
      <c r="D1737" s="77"/>
      <c r="E1737" s="83"/>
      <c r="M1737" s="32"/>
      <c r="N1737" s="32"/>
      <c r="O1737" s="32"/>
      <c r="P1737" s="32"/>
      <c r="Q1737" s="32"/>
      <c r="R1737" s="32"/>
      <c r="S1737" s="32"/>
      <c r="T1737" s="32"/>
    </row>
    <row r="1738" spans="1:20" x14ac:dyDescent="0.25">
      <c r="A1738" s="76"/>
      <c r="B1738" s="77"/>
      <c r="C1738" s="77"/>
      <c r="D1738" s="77"/>
      <c r="E1738" s="83"/>
      <c r="M1738" s="32"/>
      <c r="N1738" s="32"/>
      <c r="O1738" s="32"/>
      <c r="P1738" s="32"/>
      <c r="Q1738" s="32"/>
      <c r="R1738" s="32"/>
      <c r="S1738" s="32"/>
      <c r="T1738" s="32"/>
    </row>
    <row r="1739" spans="1:20" x14ac:dyDescent="0.25">
      <c r="A1739" s="76"/>
      <c r="B1739" s="77"/>
      <c r="C1739" s="77"/>
      <c r="D1739" s="77"/>
      <c r="E1739" s="83"/>
      <c r="M1739" s="32"/>
      <c r="N1739" s="32"/>
      <c r="O1739" s="32"/>
      <c r="P1739" s="32"/>
      <c r="Q1739" s="32"/>
      <c r="R1739" s="32"/>
      <c r="S1739" s="32"/>
      <c r="T1739" s="32"/>
    </row>
    <row r="1740" spans="1:20" x14ac:dyDescent="0.25">
      <c r="A1740" s="76"/>
      <c r="B1740" s="77"/>
      <c r="C1740" s="77"/>
      <c r="D1740" s="77"/>
      <c r="E1740" s="83"/>
      <c r="M1740" s="32"/>
      <c r="N1740" s="32"/>
      <c r="O1740" s="32"/>
      <c r="P1740" s="32"/>
      <c r="Q1740" s="32"/>
      <c r="R1740" s="32"/>
      <c r="S1740" s="32"/>
      <c r="T1740" s="32"/>
    </row>
    <row r="1741" spans="1:20" x14ac:dyDescent="0.25">
      <c r="A1741" s="76"/>
      <c r="B1741" s="77"/>
      <c r="C1741" s="77"/>
      <c r="D1741" s="77"/>
      <c r="E1741" s="83"/>
      <c r="M1741" s="32"/>
      <c r="N1741" s="32"/>
      <c r="O1741" s="32"/>
      <c r="P1741" s="32"/>
      <c r="Q1741" s="32"/>
      <c r="R1741" s="32"/>
      <c r="S1741" s="32"/>
      <c r="T1741" s="32"/>
    </row>
    <row r="1742" spans="1:20" x14ac:dyDescent="0.25">
      <c r="A1742" s="76"/>
      <c r="B1742" s="77"/>
      <c r="C1742" s="77"/>
      <c r="D1742" s="77"/>
      <c r="E1742" s="83"/>
      <c r="M1742" s="32"/>
      <c r="N1742" s="32"/>
      <c r="O1742" s="32"/>
      <c r="P1742" s="32"/>
      <c r="Q1742" s="32"/>
      <c r="R1742" s="32"/>
      <c r="S1742" s="32"/>
      <c r="T1742" s="32"/>
    </row>
    <row r="1743" spans="1:20" x14ac:dyDescent="0.25">
      <c r="A1743" s="76"/>
      <c r="B1743" s="77"/>
      <c r="C1743" s="77"/>
      <c r="D1743" s="77"/>
      <c r="E1743" s="83"/>
      <c r="M1743" s="32"/>
      <c r="N1743" s="32"/>
      <c r="O1743" s="32"/>
      <c r="P1743" s="32"/>
      <c r="Q1743" s="32"/>
      <c r="R1743" s="32"/>
      <c r="S1743" s="32"/>
      <c r="T1743" s="32"/>
    </row>
    <row r="1744" spans="1:20" x14ac:dyDescent="0.25">
      <c r="A1744" s="76"/>
      <c r="B1744" s="77"/>
      <c r="C1744" s="77"/>
      <c r="D1744" s="77"/>
      <c r="E1744" s="83"/>
      <c r="M1744" s="32"/>
      <c r="N1744" s="32"/>
      <c r="O1744" s="32"/>
      <c r="P1744" s="32"/>
      <c r="Q1744" s="32"/>
      <c r="R1744" s="32"/>
      <c r="S1744" s="32"/>
      <c r="T1744" s="32"/>
    </row>
    <row r="1745" spans="1:20" x14ac:dyDescent="0.25">
      <c r="A1745" s="76"/>
      <c r="B1745" s="77"/>
      <c r="C1745" s="77"/>
      <c r="D1745" s="77"/>
      <c r="E1745" s="83"/>
      <c r="M1745" s="32"/>
      <c r="N1745" s="32"/>
      <c r="O1745" s="32"/>
      <c r="P1745" s="32"/>
      <c r="Q1745" s="32"/>
      <c r="R1745" s="32"/>
      <c r="S1745" s="32"/>
      <c r="T1745" s="32"/>
    </row>
    <row r="1746" spans="1:20" x14ac:dyDescent="0.25">
      <c r="A1746" s="76"/>
      <c r="B1746" s="77"/>
      <c r="C1746" s="77"/>
      <c r="D1746" s="77"/>
      <c r="E1746" s="83"/>
      <c r="M1746" s="32"/>
      <c r="N1746" s="32"/>
      <c r="O1746" s="32"/>
      <c r="P1746" s="32"/>
      <c r="Q1746" s="32"/>
      <c r="R1746" s="32"/>
      <c r="S1746" s="32"/>
      <c r="T1746" s="32"/>
    </row>
    <row r="1747" spans="1:20" x14ac:dyDescent="0.25">
      <c r="A1747" s="76"/>
      <c r="B1747" s="77"/>
      <c r="C1747" s="77"/>
      <c r="D1747" s="77"/>
      <c r="E1747" s="83"/>
      <c r="M1747" s="32"/>
      <c r="N1747" s="32"/>
      <c r="O1747" s="32"/>
      <c r="P1747" s="32"/>
      <c r="Q1747" s="32"/>
      <c r="R1747" s="32"/>
      <c r="S1747" s="32"/>
      <c r="T1747" s="32"/>
    </row>
    <row r="1748" spans="1:20" x14ac:dyDescent="0.25">
      <c r="A1748" s="76"/>
      <c r="B1748" s="77"/>
      <c r="C1748" s="77"/>
      <c r="D1748" s="77"/>
      <c r="E1748" s="83"/>
      <c r="M1748" s="32"/>
      <c r="N1748" s="32"/>
      <c r="O1748" s="32"/>
      <c r="P1748" s="32"/>
      <c r="Q1748" s="32"/>
      <c r="R1748" s="32"/>
      <c r="S1748" s="32"/>
      <c r="T1748" s="32"/>
    </row>
    <row r="1749" spans="1:20" x14ac:dyDescent="0.25">
      <c r="A1749" s="76"/>
      <c r="B1749" s="77"/>
      <c r="C1749" s="77"/>
      <c r="D1749" s="77"/>
      <c r="E1749" s="83"/>
      <c r="M1749" s="32"/>
      <c r="N1749" s="32"/>
      <c r="O1749" s="32"/>
      <c r="P1749" s="32"/>
      <c r="Q1749" s="32"/>
      <c r="R1749" s="32"/>
      <c r="S1749" s="32"/>
      <c r="T1749" s="32"/>
    </row>
    <row r="1750" spans="1:20" x14ac:dyDescent="0.25">
      <c r="A1750" s="76"/>
      <c r="B1750" s="77"/>
      <c r="C1750" s="77"/>
      <c r="D1750" s="77"/>
      <c r="E1750" s="83"/>
      <c r="M1750" s="32"/>
      <c r="N1750" s="32"/>
      <c r="O1750" s="32"/>
      <c r="P1750" s="32"/>
      <c r="Q1750" s="32"/>
      <c r="R1750" s="32"/>
      <c r="S1750" s="32"/>
      <c r="T1750" s="32"/>
    </row>
    <row r="1751" spans="1:20" x14ac:dyDescent="0.25">
      <c r="A1751" s="76"/>
      <c r="B1751" s="77"/>
      <c r="C1751" s="77"/>
      <c r="D1751" s="77"/>
      <c r="E1751" s="83"/>
      <c r="M1751" s="32"/>
      <c r="N1751" s="32"/>
      <c r="O1751" s="32"/>
      <c r="P1751" s="32"/>
      <c r="Q1751" s="32"/>
      <c r="R1751" s="32"/>
      <c r="S1751" s="32"/>
      <c r="T1751" s="32"/>
    </row>
    <row r="1752" spans="1:20" x14ac:dyDescent="0.25">
      <c r="A1752" s="76"/>
      <c r="B1752" s="77"/>
      <c r="C1752" s="77"/>
      <c r="D1752" s="77"/>
      <c r="E1752" s="83"/>
      <c r="M1752" s="32"/>
      <c r="N1752" s="32"/>
      <c r="O1752" s="32"/>
      <c r="P1752" s="32"/>
      <c r="Q1752" s="32"/>
      <c r="R1752" s="32"/>
      <c r="S1752" s="32"/>
      <c r="T1752" s="32"/>
    </row>
    <row r="1753" spans="1:20" x14ac:dyDescent="0.25">
      <c r="A1753" s="76"/>
      <c r="B1753" s="77"/>
      <c r="C1753" s="77"/>
      <c r="D1753" s="77"/>
      <c r="E1753" s="83"/>
      <c r="M1753" s="32"/>
      <c r="N1753" s="32"/>
      <c r="O1753" s="32"/>
      <c r="P1753" s="32"/>
      <c r="Q1753" s="32"/>
      <c r="R1753" s="32"/>
      <c r="S1753" s="32"/>
      <c r="T1753" s="32"/>
    </row>
    <row r="1754" spans="1:20" x14ac:dyDescent="0.25">
      <c r="A1754" s="76"/>
      <c r="B1754" s="77"/>
      <c r="C1754" s="77"/>
      <c r="D1754" s="77"/>
      <c r="E1754" s="83"/>
      <c r="M1754" s="32"/>
      <c r="N1754" s="32"/>
      <c r="O1754" s="32"/>
      <c r="P1754" s="32"/>
      <c r="Q1754" s="32"/>
      <c r="R1754" s="32"/>
      <c r="S1754" s="32"/>
      <c r="T1754" s="32"/>
    </row>
    <row r="1755" spans="1:20" x14ac:dyDescent="0.25">
      <c r="A1755" s="76"/>
      <c r="B1755" s="77"/>
      <c r="C1755" s="77"/>
      <c r="D1755" s="77"/>
      <c r="E1755" s="83"/>
      <c r="M1755" s="32"/>
      <c r="N1755" s="32"/>
      <c r="O1755" s="32"/>
      <c r="P1755" s="32"/>
      <c r="Q1755" s="32"/>
      <c r="R1755" s="32"/>
      <c r="S1755" s="32"/>
      <c r="T1755" s="32"/>
    </row>
    <row r="1756" spans="1:20" x14ac:dyDescent="0.25">
      <c r="A1756" s="76"/>
      <c r="B1756" s="77"/>
      <c r="C1756" s="77"/>
      <c r="D1756" s="77"/>
      <c r="E1756" s="83"/>
      <c r="M1756" s="32"/>
      <c r="N1756" s="32"/>
      <c r="O1756" s="32"/>
      <c r="P1756" s="32"/>
      <c r="Q1756" s="32"/>
      <c r="R1756" s="32"/>
      <c r="S1756" s="32"/>
      <c r="T1756" s="32"/>
    </row>
    <row r="1757" spans="1:20" x14ac:dyDescent="0.25">
      <c r="A1757" s="76"/>
      <c r="B1757" s="77"/>
      <c r="C1757" s="77"/>
      <c r="D1757" s="77"/>
      <c r="E1757" s="83"/>
      <c r="M1757" s="32"/>
      <c r="N1757" s="32"/>
      <c r="O1757" s="32"/>
      <c r="P1757" s="32"/>
      <c r="Q1757" s="32"/>
      <c r="R1757" s="32"/>
      <c r="S1757" s="32"/>
      <c r="T1757" s="32"/>
    </row>
    <row r="1758" spans="1:20" x14ac:dyDescent="0.25">
      <c r="A1758" s="76"/>
      <c r="B1758" s="77"/>
      <c r="C1758" s="77"/>
      <c r="D1758" s="77"/>
      <c r="E1758" s="83"/>
      <c r="M1758" s="32"/>
      <c r="N1758" s="32"/>
      <c r="O1758" s="32"/>
      <c r="P1758" s="32"/>
      <c r="Q1758" s="32"/>
      <c r="R1758" s="32"/>
      <c r="S1758" s="32"/>
      <c r="T1758" s="32"/>
    </row>
    <row r="1759" spans="1:20" x14ac:dyDescent="0.25">
      <c r="A1759" s="76"/>
      <c r="B1759" s="77"/>
      <c r="C1759" s="77"/>
      <c r="D1759" s="77"/>
      <c r="E1759" s="83"/>
      <c r="M1759" s="32"/>
      <c r="N1759" s="32"/>
      <c r="O1759" s="32"/>
      <c r="P1759" s="32"/>
      <c r="Q1759" s="32"/>
      <c r="R1759" s="32"/>
      <c r="S1759" s="32"/>
      <c r="T1759" s="32"/>
    </row>
    <row r="1760" spans="1:20" x14ac:dyDescent="0.25">
      <c r="A1760" s="76"/>
      <c r="B1760" s="77"/>
      <c r="C1760" s="77"/>
      <c r="D1760" s="77"/>
      <c r="E1760" s="83"/>
      <c r="M1760" s="32"/>
      <c r="N1760" s="32"/>
      <c r="O1760" s="32"/>
      <c r="P1760" s="32"/>
      <c r="Q1760" s="32"/>
      <c r="R1760" s="32"/>
      <c r="S1760" s="32"/>
      <c r="T1760" s="32"/>
    </row>
    <row r="1761" spans="1:20" x14ac:dyDescent="0.25">
      <c r="A1761" s="76"/>
      <c r="B1761" s="77"/>
      <c r="C1761" s="77"/>
      <c r="D1761" s="77"/>
      <c r="E1761" s="83"/>
      <c r="M1761" s="32"/>
      <c r="N1761" s="32"/>
      <c r="O1761" s="32"/>
      <c r="P1761" s="32"/>
      <c r="Q1761" s="32"/>
      <c r="R1761" s="32"/>
      <c r="S1761" s="32"/>
      <c r="T1761" s="32"/>
    </row>
    <row r="1762" spans="1:20" x14ac:dyDescent="0.25">
      <c r="A1762" s="76"/>
      <c r="B1762" s="77"/>
      <c r="C1762" s="77"/>
      <c r="D1762" s="77"/>
      <c r="E1762" s="83"/>
      <c r="M1762" s="32"/>
      <c r="N1762" s="32"/>
      <c r="O1762" s="32"/>
      <c r="P1762" s="32"/>
      <c r="Q1762" s="32"/>
      <c r="R1762" s="32"/>
      <c r="S1762" s="32"/>
      <c r="T1762" s="32"/>
    </row>
    <row r="1763" spans="1:20" x14ac:dyDescent="0.25">
      <c r="A1763" s="76"/>
      <c r="B1763" s="77"/>
      <c r="C1763" s="77"/>
      <c r="D1763" s="77"/>
      <c r="E1763" s="83"/>
      <c r="M1763" s="32"/>
      <c r="N1763" s="32"/>
      <c r="O1763" s="32"/>
      <c r="P1763" s="32"/>
      <c r="Q1763" s="32"/>
      <c r="R1763" s="32"/>
      <c r="S1763" s="32"/>
      <c r="T1763" s="32"/>
    </row>
    <row r="1764" spans="1:20" x14ac:dyDescent="0.25">
      <c r="A1764" s="76"/>
      <c r="B1764" s="77"/>
      <c r="C1764" s="77"/>
      <c r="D1764" s="77"/>
      <c r="E1764" s="83"/>
      <c r="M1764" s="32"/>
      <c r="N1764" s="32"/>
      <c r="O1764" s="32"/>
      <c r="P1764" s="32"/>
      <c r="Q1764" s="32"/>
      <c r="R1764" s="32"/>
      <c r="S1764" s="32"/>
      <c r="T1764" s="32"/>
    </row>
    <row r="1765" spans="1:20" x14ac:dyDescent="0.25">
      <c r="A1765" s="76"/>
      <c r="B1765" s="77"/>
      <c r="C1765" s="77"/>
      <c r="D1765" s="77"/>
      <c r="E1765" s="83"/>
      <c r="M1765" s="32"/>
      <c r="N1765" s="32"/>
      <c r="O1765" s="32"/>
      <c r="P1765" s="32"/>
      <c r="Q1765" s="32"/>
      <c r="R1765" s="32"/>
      <c r="S1765" s="32"/>
      <c r="T1765" s="32"/>
    </row>
    <row r="1766" spans="1:20" x14ac:dyDescent="0.25">
      <c r="A1766" s="76"/>
      <c r="B1766" s="77"/>
      <c r="C1766" s="77"/>
      <c r="D1766" s="77"/>
      <c r="E1766" s="83"/>
      <c r="M1766" s="32"/>
      <c r="N1766" s="32"/>
      <c r="O1766" s="32"/>
      <c r="P1766" s="32"/>
      <c r="Q1766" s="32"/>
      <c r="R1766" s="32"/>
      <c r="S1766" s="32"/>
      <c r="T1766" s="32"/>
    </row>
    <row r="1767" spans="1:20" x14ac:dyDescent="0.25">
      <c r="A1767" s="76"/>
      <c r="B1767" s="77"/>
      <c r="C1767" s="77"/>
      <c r="D1767" s="77"/>
      <c r="E1767" s="83"/>
      <c r="M1767" s="32"/>
      <c r="N1767" s="32"/>
      <c r="O1767" s="32"/>
      <c r="P1767" s="32"/>
      <c r="Q1767" s="32"/>
      <c r="R1767" s="32"/>
      <c r="S1767" s="32"/>
      <c r="T1767" s="32"/>
    </row>
    <row r="1768" spans="1:20" x14ac:dyDescent="0.25">
      <c r="A1768" s="76"/>
      <c r="B1768" s="77"/>
      <c r="C1768" s="77"/>
      <c r="D1768" s="77"/>
      <c r="E1768" s="83"/>
      <c r="M1768" s="32"/>
      <c r="N1768" s="32"/>
      <c r="O1768" s="32"/>
      <c r="P1768" s="32"/>
      <c r="Q1768" s="32"/>
      <c r="R1768" s="32"/>
      <c r="S1768" s="32"/>
      <c r="T1768" s="32"/>
    </row>
    <row r="1769" spans="1:20" x14ac:dyDescent="0.25">
      <c r="A1769" s="76"/>
      <c r="B1769" s="77"/>
      <c r="C1769" s="77"/>
      <c r="D1769" s="77"/>
      <c r="E1769" s="83"/>
      <c r="M1769" s="32"/>
      <c r="N1769" s="32"/>
      <c r="O1769" s="32"/>
      <c r="P1769" s="32"/>
      <c r="Q1769" s="32"/>
      <c r="R1769" s="32"/>
      <c r="S1769" s="32"/>
      <c r="T1769" s="32"/>
    </row>
    <row r="1770" spans="1:20" x14ac:dyDescent="0.25">
      <c r="A1770" s="76"/>
      <c r="B1770" s="77"/>
      <c r="C1770" s="77"/>
      <c r="D1770" s="77"/>
      <c r="E1770" s="83"/>
      <c r="M1770" s="32"/>
      <c r="N1770" s="32"/>
      <c r="O1770" s="32"/>
      <c r="P1770" s="32"/>
      <c r="Q1770" s="32"/>
      <c r="R1770" s="32"/>
      <c r="S1770" s="32"/>
      <c r="T1770" s="32"/>
    </row>
    <row r="1771" spans="1:20" x14ac:dyDescent="0.25">
      <c r="A1771" s="76"/>
      <c r="B1771" s="77"/>
      <c r="C1771" s="77"/>
      <c r="D1771" s="77"/>
      <c r="E1771" s="83"/>
      <c r="M1771" s="32"/>
      <c r="N1771" s="32"/>
      <c r="O1771" s="32"/>
      <c r="P1771" s="32"/>
      <c r="Q1771" s="32"/>
      <c r="R1771" s="32"/>
      <c r="S1771" s="32"/>
      <c r="T1771" s="32"/>
    </row>
    <row r="1772" spans="1:20" x14ac:dyDescent="0.25">
      <c r="A1772" s="76"/>
      <c r="B1772" s="77"/>
      <c r="C1772" s="77"/>
      <c r="D1772" s="77"/>
      <c r="E1772" s="83"/>
      <c r="M1772" s="32"/>
      <c r="N1772" s="32"/>
      <c r="O1772" s="32"/>
      <c r="P1772" s="32"/>
      <c r="Q1772" s="32"/>
      <c r="R1772" s="32"/>
      <c r="S1772" s="32"/>
      <c r="T1772" s="32"/>
    </row>
    <row r="1773" spans="1:20" x14ac:dyDescent="0.25">
      <c r="A1773" s="76"/>
      <c r="B1773" s="77"/>
      <c r="C1773" s="77"/>
      <c r="D1773" s="77"/>
      <c r="E1773" s="83"/>
      <c r="M1773" s="32"/>
      <c r="N1773" s="32"/>
      <c r="O1773" s="32"/>
      <c r="P1773" s="32"/>
      <c r="Q1773" s="32"/>
      <c r="R1773" s="32"/>
      <c r="S1773" s="32"/>
      <c r="T1773" s="32"/>
    </row>
    <row r="1774" spans="1:20" x14ac:dyDescent="0.25">
      <c r="A1774" s="76"/>
      <c r="B1774" s="77"/>
      <c r="C1774" s="77"/>
      <c r="D1774" s="77"/>
      <c r="E1774" s="83"/>
      <c r="M1774" s="32"/>
      <c r="N1774" s="32"/>
      <c r="O1774" s="32"/>
      <c r="P1774" s="32"/>
      <c r="Q1774" s="32"/>
      <c r="R1774" s="32"/>
      <c r="S1774" s="32"/>
      <c r="T1774" s="32"/>
    </row>
    <row r="1775" spans="1:20" x14ac:dyDescent="0.25">
      <c r="A1775" s="76"/>
      <c r="B1775" s="77"/>
      <c r="C1775" s="77"/>
      <c r="D1775" s="77"/>
      <c r="E1775" s="83"/>
      <c r="M1775" s="32"/>
      <c r="N1775" s="32"/>
      <c r="O1775" s="32"/>
      <c r="P1775" s="32"/>
      <c r="Q1775" s="32"/>
      <c r="R1775" s="32"/>
      <c r="S1775" s="32"/>
      <c r="T1775" s="32"/>
    </row>
    <row r="1776" spans="1:20" x14ac:dyDescent="0.25">
      <c r="A1776" s="76"/>
      <c r="B1776" s="77"/>
      <c r="C1776" s="77"/>
      <c r="D1776" s="77"/>
      <c r="E1776" s="83"/>
      <c r="M1776" s="32"/>
      <c r="N1776" s="32"/>
      <c r="O1776" s="32"/>
      <c r="P1776" s="32"/>
      <c r="Q1776" s="32"/>
      <c r="R1776" s="32"/>
      <c r="S1776" s="32"/>
      <c r="T1776" s="32"/>
    </row>
    <row r="1777" spans="1:20" x14ac:dyDescent="0.25">
      <c r="A1777" s="76"/>
      <c r="B1777" s="77"/>
      <c r="C1777" s="77"/>
      <c r="D1777" s="77"/>
      <c r="E1777" s="83"/>
      <c r="M1777" s="32"/>
      <c r="N1777" s="32"/>
      <c r="O1777" s="32"/>
      <c r="P1777" s="32"/>
      <c r="Q1777" s="32"/>
      <c r="R1777" s="32"/>
      <c r="S1777" s="32"/>
      <c r="T1777" s="32"/>
    </row>
    <row r="1778" spans="1:20" x14ac:dyDescent="0.25">
      <c r="A1778" s="76"/>
      <c r="B1778" s="77"/>
      <c r="C1778" s="77"/>
      <c r="D1778" s="77"/>
      <c r="E1778" s="83"/>
      <c r="M1778" s="32"/>
      <c r="N1778" s="32"/>
      <c r="O1778" s="32"/>
      <c r="P1778" s="32"/>
      <c r="Q1778" s="32"/>
      <c r="R1778" s="32"/>
      <c r="S1778" s="32"/>
      <c r="T1778" s="32"/>
    </row>
    <row r="1779" spans="1:20" x14ac:dyDescent="0.25">
      <c r="A1779" s="76"/>
      <c r="B1779" s="77"/>
      <c r="C1779" s="77"/>
      <c r="D1779" s="77"/>
      <c r="E1779" s="83"/>
      <c r="M1779" s="32"/>
      <c r="N1779" s="32"/>
      <c r="O1779" s="32"/>
      <c r="P1779" s="32"/>
      <c r="Q1779" s="32"/>
      <c r="R1779" s="32"/>
      <c r="S1779" s="32"/>
      <c r="T1779" s="32"/>
    </row>
    <row r="1780" spans="1:20" x14ac:dyDescent="0.25">
      <c r="A1780" s="76"/>
      <c r="B1780" s="77"/>
      <c r="C1780" s="77"/>
      <c r="D1780" s="77"/>
      <c r="E1780" s="83"/>
      <c r="M1780" s="32"/>
      <c r="N1780" s="32"/>
      <c r="O1780" s="32"/>
      <c r="P1780" s="32"/>
      <c r="Q1780" s="32"/>
      <c r="R1780" s="32"/>
      <c r="S1780" s="32"/>
      <c r="T1780" s="32"/>
    </row>
    <row r="1781" spans="1:20" x14ac:dyDescent="0.25">
      <c r="A1781" s="76"/>
      <c r="B1781" s="77"/>
      <c r="C1781" s="77"/>
      <c r="D1781" s="77"/>
      <c r="E1781" s="83"/>
      <c r="M1781" s="32"/>
      <c r="N1781" s="32"/>
      <c r="O1781" s="32"/>
      <c r="P1781" s="32"/>
      <c r="Q1781" s="32"/>
      <c r="R1781" s="32"/>
      <c r="S1781" s="32"/>
      <c r="T1781" s="32"/>
    </row>
    <row r="1782" spans="1:20" x14ac:dyDescent="0.25">
      <c r="A1782" s="76"/>
      <c r="B1782" s="77"/>
      <c r="C1782" s="77"/>
      <c r="D1782" s="77"/>
      <c r="E1782" s="83"/>
      <c r="M1782" s="32"/>
      <c r="N1782" s="32"/>
      <c r="O1782" s="32"/>
      <c r="P1782" s="32"/>
      <c r="Q1782" s="32"/>
      <c r="R1782" s="32"/>
      <c r="S1782" s="32"/>
      <c r="T1782" s="32"/>
    </row>
    <row r="1783" spans="1:20" x14ac:dyDescent="0.25">
      <c r="A1783" s="76"/>
      <c r="B1783" s="77"/>
      <c r="C1783" s="77"/>
      <c r="D1783" s="77"/>
      <c r="E1783" s="83"/>
      <c r="M1783" s="32"/>
      <c r="N1783" s="32"/>
      <c r="O1783" s="32"/>
      <c r="P1783" s="32"/>
      <c r="Q1783" s="32"/>
      <c r="R1783" s="32"/>
      <c r="S1783" s="32"/>
      <c r="T1783" s="32"/>
    </row>
    <row r="1784" spans="1:20" x14ac:dyDescent="0.25">
      <c r="A1784" s="76"/>
      <c r="B1784" s="77"/>
      <c r="C1784" s="77"/>
      <c r="D1784" s="77"/>
      <c r="E1784" s="83"/>
      <c r="M1784" s="32"/>
      <c r="N1784" s="32"/>
      <c r="O1784" s="32"/>
      <c r="P1784" s="32"/>
      <c r="Q1784" s="32"/>
      <c r="R1784" s="32"/>
      <c r="S1784" s="32"/>
      <c r="T1784" s="32"/>
    </row>
    <row r="1785" spans="1:20" x14ac:dyDescent="0.25">
      <c r="A1785" s="76"/>
      <c r="B1785" s="77"/>
      <c r="C1785" s="77"/>
      <c r="D1785" s="77"/>
      <c r="E1785" s="83"/>
      <c r="M1785" s="32"/>
      <c r="N1785" s="32"/>
      <c r="O1785" s="32"/>
      <c r="P1785" s="32"/>
      <c r="Q1785" s="32"/>
      <c r="R1785" s="32"/>
      <c r="S1785" s="32"/>
      <c r="T1785" s="32"/>
    </row>
    <row r="1786" spans="1:20" x14ac:dyDescent="0.25">
      <c r="A1786" s="76"/>
      <c r="B1786" s="77"/>
      <c r="C1786" s="77"/>
      <c r="D1786" s="77"/>
      <c r="E1786" s="83"/>
      <c r="M1786" s="32"/>
      <c r="N1786" s="32"/>
      <c r="O1786" s="32"/>
      <c r="P1786" s="32"/>
      <c r="Q1786" s="32"/>
      <c r="R1786" s="32"/>
      <c r="S1786" s="32"/>
      <c r="T1786" s="32"/>
    </row>
    <row r="1787" spans="1:20" x14ac:dyDescent="0.25">
      <c r="A1787" s="76"/>
      <c r="B1787" s="77"/>
      <c r="C1787" s="77"/>
      <c r="D1787" s="77"/>
      <c r="E1787" s="83"/>
      <c r="M1787" s="32"/>
      <c r="N1787" s="32"/>
      <c r="O1787" s="32"/>
      <c r="P1787" s="32"/>
      <c r="Q1787" s="32"/>
      <c r="R1787" s="32"/>
      <c r="S1787" s="32"/>
      <c r="T1787" s="32"/>
    </row>
    <row r="1788" spans="1:20" x14ac:dyDescent="0.25">
      <c r="A1788" s="76"/>
      <c r="B1788" s="77"/>
      <c r="C1788" s="77"/>
      <c r="D1788" s="77"/>
      <c r="E1788" s="83"/>
      <c r="M1788" s="32"/>
      <c r="N1788" s="32"/>
      <c r="O1788" s="32"/>
      <c r="P1788" s="32"/>
      <c r="Q1788" s="32"/>
      <c r="R1788" s="32"/>
      <c r="S1788" s="32"/>
      <c r="T1788" s="32"/>
    </row>
    <row r="1789" spans="1:20" x14ac:dyDescent="0.25">
      <c r="A1789" s="76"/>
      <c r="B1789" s="77"/>
      <c r="C1789" s="77"/>
      <c r="D1789" s="77"/>
      <c r="E1789" s="83"/>
      <c r="M1789" s="32"/>
      <c r="N1789" s="32"/>
      <c r="O1789" s="32"/>
      <c r="P1789" s="32"/>
      <c r="Q1789" s="32"/>
      <c r="R1789" s="32"/>
      <c r="S1789" s="32"/>
      <c r="T1789" s="32"/>
    </row>
    <row r="1790" spans="1:20" x14ac:dyDescent="0.25">
      <c r="A1790" s="76"/>
      <c r="B1790" s="77"/>
      <c r="C1790" s="77"/>
      <c r="D1790" s="77"/>
      <c r="E1790" s="83"/>
      <c r="M1790" s="32"/>
      <c r="N1790" s="32"/>
      <c r="O1790" s="32"/>
      <c r="P1790" s="32"/>
      <c r="Q1790" s="32"/>
      <c r="R1790" s="32"/>
      <c r="S1790" s="32"/>
      <c r="T1790" s="32"/>
    </row>
    <row r="1791" spans="1:20" x14ac:dyDescent="0.25">
      <c r="A1791" s="76"/>
      <c r="B1791" s="77"/>
      <c r="C1791" s="77"/>
      <c r="D1791" s="77"/>
      <c r="E1791" s="83"/>
      <c r="M1791" s="32"/>
      <c r="N1791" s="32"/>
      <c r="O1791" s="32"/>
      <c r="P1791" s="32"/>
      <c r="Q1791" s="32"/>
      <c r="R1791" s="32"/>
      <c r="S1791" s="32"/>
      <c r="T1791" s="32"/>
    </row>
    <row r="1792" spans="1:20" x14ac:dyDescent="0.25">
      <c r="A1792" s="76"/>
      <c r="B1792" s="77"/>
      <c r="C1792" s="77"/>
      <c r="D1792" s="77"/>
      <c r="E1792" s="83"/>
      <c r="M1792" s="32"/>
      <c r="N1792" s="32"/>
      <c r="O1792" s="32"/>
      <c r="P1792" s="32"/>
      <c r="Q1792" s="32"/>
      <c r="R1792" s="32"/>
      <c r="S1792" s="32"/>
      <c r="T1792" s="32"/>
    </row>
    <row r="1793" spans="1:20" x14ac:dyDescent="0.25">
      <c r="A1793" s="76"/>
      <c r="B1793" s="77"/>
      <c r="C1793" s="77"/>
      <c r="D1793" s="77"/>
      <c r="E1793" s="83"/>
      <c r="M1793" s="32"/>
      <c r="N1793" s="32"/>
      <c r="O1793" s="32"/>
      <c r="P1793" s="32"/>
      <c r="Q1793" s="32"/>
      <c r="R1793" s="32"/>
      <c r="S1793" s="32"/>
      <c r="T1793" s="32"/>
    </row>
    <row r="1794" spans="1:20" x14ac:dyDescent="0.25">
      <c r="A1794" s="76"/>
      <c r="B1794" s="77"/>
      <c r="C1794" s="77"/>
      <c r="D1794" s="77"/>
      <c r="E1794" s="83"/>
      <c r="M1794" s="32"/>
      <c r="N1794" s="32"/>
      <c r="O1794" s="32"/>
      <c r="P1794" s="32"/>
      <c r="Q1794" s="32"/>
      <c r="R1794" s="32"/>
      <c r="S1794" s="32"/>
      <c r="T1794" s="32"/>
    </row>
    <row r="1795" spans="1:20" x14ac:dyDescent="0.25">
      <c r="A1795" s="76"/>
      <c r="B1795" s="77"/>
      <c r="C1795" s="77"/>
      <c r="D1795" s="77"/>
      <c r="E1795" s="83"/>
      <c r="M1795" s="32"/>
      <c r="N1795" s="32"/>
      <c r="O1795" s="32"/>
      <c r="P1795" s="32"/>
      <c r="Q1795" s="32"/>
      <c r="R1795" s="32"/>
      <c r="S1795" s="32"/>
      <c r="T1795" s="32"/>
    </row>
    <row r="1796" spans="1:20" x14ac:dyDescent="0.25">
      <c r="A1796" s="76"/>
      <c r="B1796" s="77"/>
      <c r="C1796" s="77"/>
      <c r="D1796" s="77"/>
      <c r="E1796" s="83"/>
      <c r="M1796" s="32"/>
      <c r="N1796" s="32"/>
      <c r="O1796" s="32"/>
      <c r="P1796" s="32"/>
      <c r="Q1796" s="32"/>
      <c r="R1796" s="32"/>
      <c r="S1796" s="32"/>
      <c r="T1796" s="32"/>
    </row>
    <row r="1797" spans="1:20" x14ac:dyDescent="0.25">
      <c r="A1797" s="76"/>
      <c r="B1797" s="77"/>
      <c r="C1797" s="77"/>
      <c r="D1797" s="77"/>
      <c r="E1797" s="83"/>
      <c r="M1797" s="32"/>
      <c r="N1797" s="32"/>
      <c r="O1797" s="32"/>
      <c r="P1797" s="32"/>
      <c r="Q1797" s="32"/>
      <c r="R1797" s="32"/>
      <c r="S1797" s="32"/>
      <c r="T1797" s="32"/>
    </row>
    <row r="1798" spans="1:20" x14ac:dyDescent="0.25">
      <c r="A1798" s="76"/>
      <c r="B1798" s="77"/>
      <c r="C1798" s="77"/>
      <c r="D1798" s="77"/>
      <c r="E1798" s="83"/>
      <c r="M1798" s="32"/>
      <c r="N1798" s="32"/>
      <c r="O1798" s="32"/>
      <c r="P1798" s="32"/>
      <c r="Q1798" s="32"/>
      <c r="R1798" s="32"/>
      <c r="S1798" s="32"/>
      <c r="T1798" s="32"/>
    </row>
    <row r="1799" spans="1:20" x14ac:dyDescent="0.25">
      <c r="A1799" s="76"/>
      <c r="B1799" s="77"/>
      <c r="C1799" s="77"/>
      <c r="D1799" s="77"/>
      <c r="E1799" s="83"/>
      <c r="M1799" s="32"/>
      <c r="N1799" s="32"/>
      <c r="O1799" s="32"/>
      <c r="P1799" s="32"/>
      <c r="Q1799" s="32"/>
      <c r="R1799" s="32"/>
      <c r="S1799" s="32"/>
      <c r="T1799" s="32"/>
    </row>
    <row r="1800" spans="1:20" x14ac:dyDescent="0.25">
      <c r="A1800" s="76"/>
      <c r="B1800" s="77"/>
      <c r="C1800" s="77"/>
      <c r="D1800" s="77"/>
      <c r="E1800" s="83"/>
      <c r="M1800" s="32"/>
      <c r="N1800" s="32"/>
      <c r="O1800" s="32"/>
      <c r="P1800" s="32"/>
      <c r="Q1800" s="32"/>
      <c r="R1800" s="32"/>
      <c r="S1800" s="32"/>
      <c r="T1800" s="32"/>
    </row>
    <row r="1801" spans="1:20" x14ac:dyDescent="0.25">
      <c r="A1801" s="76"/>
      <c r="B1801" s="77"/>
      <c r="C1801" s="77"/>
      <c r="D1801" s="77"/>
      <c r="E1801" s="83"/>
      <c r="M1801" s="32"/>
      <c r="N1801" s="32"/>
      <c r="O1801" s="32"/>
      <c r="P1801" s="32"/>
      <c r="Q1801" s="32"/>
      <c r="R1801" s="32"/>
      <c r="S1801" s="32"/>
      <c r="T1801" s="32"/>
    </row>
    <row r="1802" spans="1:20" x14ac:dyDescent="0.25">
      <c r="A1802" s="76"/>
      <c r="B1802" s="77"/>
      <c r="C1802" s="77"/>
      <c r="D1802" s="77"/>
      <c r="E1802" s="83"/>
      <c r="M1802" s="32"/>
      <c r="N1802" s="32"/>
      <c r="O1802" s="32"/>
      <c r="P1802" s="32"/>
      <c r="Q1802" s="32"/>
      <c r="R1802" s="32"/>
      <c r="S1802" s="32"/>
      <c r="T1802" s="32"/>
    </row>
    <row r="1803" spans="1:20" x14ac:dyDescent="0.25">
      <c r="A1803" s="76"/>
      <c r="B1803" s="77"/>
      <c r="C1803" s="77"/>
      <c r="D1803" s="77"/>
      <c r="E1803" s="83"/>
      <c r="M1803" s="32"/>
      <c r="N1803" s="32"/>
      <c r="O1803" s="32"/>
      <c r="P1803" s="32"/>
      <c r="Q1803" s="32"/>
      <c r="R1803" s="32"/>
      <c r="S1803" s="32"/>
      <c r="T1803" s="32"/>
    </row>
    <row r="1804" spans="1:20" x14ac:dyDescent="0.25">
      <c r="A1804" s="76"/>
      <c r="B1804" s="77"/>
      <c r="C1804" s="77"/>
      <c r="D1804" s="77"/>
      <c r="E1804" s="83"/>
      <c r="M1804" s="32"/>
      <c r="N1804" s="32"/>
      <c r="O1804" s="32"/>
      <c r="P1804" s="32"/>
      <c r="Q1804" s="32"/>
      <c r="R1804" s="32"/>
      <c r="S1804" s="32"/>
      <c r="T1804" s="32"/>
    </row>
    <row r="1805" spans="1:20" x14ac:dyDescent="0.25">
      <c r="A1805" s="76"/>
      <c r="B1805" s="77"/>
      <c r="C1805" s="77"/>
      <c r="D1805" s="77"/>
      <c r="E1805" s="83"/>
      <c r="M1805" s="32"/>
      <c r="N1805" s="32"/>
      <c r="O1805" s="32"/>
      <c r="P1805" s="32"/>
      <c r="Q1805" s="32"/>
      <c r="R1805" s="32"/>
      <c r="S1805" s="32"/>
      <c r="T1805" s="32"/>
    </row>
    <row r="1806" spans="1:20" x14ac:dyDescent="0.25">
      <c r="A1806" s="76"/>
      <c r="B1806" s="77"/>
      <c r="C1806" s="77"/>
      <c r="D1806" s="77"/>
      <c r="E1806" s="83"/>
      <c r="M1806" s="32"/>
      <c r="N1806" s="32"/>
      <c r="O1806" s="32"/>
      <c r="P1806" s="32"/>
      <c r="Q1806" s="32"/>
      <c r="R1806" s="32"/>
      <c r="S1806" s="32"/>
      <c r="T1806" s="32"/>
    </row>
    <row r="1807" spans="1:20" x14ac:dyDescent="0.25">
      <c r="A1807" s="76"/>
      <c r="B1807" s="77"/>
      <c r="C1807" s="77"/>
      <c r="D1807" s="77"/>
      <c r="E1807" s="83"/>
      <c r="M1807" s="32"/>
      <c r="N1807" s="32"/>
      <c r="O1807" s="32"/>
      <c r="P1807" s="32"/>
      <c r="Q1807" s="32"/>
      <c r="R1807" s="32"/>
      <c r="S1807" s="32"/>
      <c r="T1807" s="32"/>
    </row>
    <row r="1808" spans="1:20" x14ac:dyDescent="0.25">
      <c r="A1808" s="76"/>
      <c r="B1808" s="77"/>
      <c r="C1808" s="77"/>
      <c r="D1808" s="77"/>
      <c r="E1808" s="83"/>
      <c r="M1808" s="32"/>
      <c r="N1808" s="32"/>
      <c r="O1808" s="32"/>
      <c r="P1808" s="32"/>
      <c r="Q1808" s="32"/>
      <c r="R1808" s="32"/>
      <c r="S1808" s="32"/>
      <c r="T1808" s="32"/>
    </row>
    <row r="1809" spans="1:20" x14ac:dyDescent="0.25">
      <c r="A1809" s="76"/>
      <c r="B1809" s="77"/>
      <c r="C1809" s="77"/>
      <c r="D1809" s="77"/>
      <c r="E1809" s="83"/>
      <c r="M1809" s="32"/>
      <c r="N1809" s="32"/>
      <c r="O1809" s="32"/>
      <c r="P1809" s="32"/>
      <c r="Q1809" s="32"/>
      <c r="R1809" s="32"/>
      <c r="S1809" s="32"/>
      <c r="T1809" s="32"/>
    </row>
    <row r="1810" spans="1:20" x14ac:dyDescent="0.25">
      <c r="A1810" s="76"/>
      <c r="B1810" s="77"/>
      <c r="C1810" s="77"/>
      <c r="D1810" s="77"/>
      <c r="E1810" s="83"/>
      <c r="M1810" s="32"/>
      <c r="N1810" s="32"/>
      <c r="O1810" s="32"/>
      <c r="P1810" s="32"/>
      <c r="Q1810" s="32"/>
      <c r="R1810" s="32"/>
      <c r="S1810" s="32"/>
      <c r="T1810" s="32"/>
    </row>
    <row r="1811" spans="1:20" x14ac:dyDescent="0.25">
      <c r="A1811" s="76"/>
      <c r="B1811" s="77"/>
      <c r="C1811" s="77"/>
      <c r="D1811" s="77"/>
      <c r="E1811" s="83"/>
      <c r="M1811" s="32"/>
      <c r="N1811" s="32"/>
      <c r="O1811" s="32"/>
      <c r="P1811" s="32"/>
      <c r="Q1811" s="32"/>
      <c r="R1811" s="32"/>
      <c r="S1811" s="32"/>
      <c r="T1811" s="32"/>
    </row>
    <row r="1812" spans="1:20" x14ac:dyDescent="0.25">
      <c r="A1812" s="76"/>
      <c r="B1812" s="77"/>
      <c r="C1812" s="77"/>
      <c r="D1812" s="77"/>
      <c r="E1812" s="83"/>
      <c r="M1812" s="32"/>
      <c r="N1812" s="32"/>
      <c r="O1812" s="32"/>
      <c r="P1812" s="32"/>
      <c r="Q1812" s="32"/>
      <c r="R1812" s="32"/>
      <c r="S1812" s="32"/>
      <c r="T1812" s="32"/>
    </row>
    <row r="1813" spans="1:20" x14ac:dyDescent="0.25">
      <c r="A1813" s="76"/>
      <c r="B1813" s="77"/>
      <c r="C1813" s="77"/>
      <c r="D1813" s="77"/>
      <c r="E1813" s="83"/>
      <c r="M1813" s="32"/>
      <c r="N1813" s="32"/>
      <c r="O1813" s="32"/>
      <c r="P1813" s="32"/>
      <c r="Q1813" s="32"/>
      <c r="R1813" s="32"/>
      <c r="S1813" s="32"/>
      <c r="T1813" s="32"/>
    </row>
    <row r="1814" spans="1:20" x14ac:dyDescent="0.25">
      <c r="A1814" s="76"/>
      <c r="B1814" s="77"/>
      <c r="C1814" s="77"/>
      <c r="D1814" s="77"/>
      <c r="E1814" s="83"/>
      <c r="M1814" s="32"/>
      <c r="N1814" s="32"/>
      <c r="O1814" s="32"/>
      <c r="P1814" s="32"/>
      <c r="Q1814" s="32"/>
      <c r="R1814" s="32"/>
      <c r="S1814" s="32"/>
      <c r="T1814" s="32"/>
    </row>
    <row r="1815" spans="1:20" x14ac:dyDescent="0.25">
      <c r="A1815" s="76"/>
      <c r="B1815" s="77"/>
      <c r="C1815" s="77"/>
      <c r="D1815" s="77"/>
      <c r="E1815" s="83"/>
      <c r="M1815" s="32"/>
      <c r="N1815" s="32"/>
      <c r="O1815" s="32"/>
      <c r="P1815" s="32"/>
      <c r="Q1815" s="32"/>
      <c r="R1815" s="32"/>
      <c r="S1815" s="32"/>
      <c r="T1815" s="32"/>
    </row>
    <row r="1816" spans="1:20" x14ac:dyDescent="0.25">
      <c r="A1816" s="76"/>
      <c r="B1816" s="77"/>
      <c r="C1816" s="77"/>
      <c r="D1816" s="77"/>
      <c r="E1816" s="83"/>
      <c r="M1816" s="32"/>
      <c r="N1816" s="32"/>
      <c r="O1816" s="32"/>
      <c r="P1816" s="32"/>
      <c r="Q1816" s="32"/>
      <c r="R1816" s="32"/>
      <c r="S1816" s="32"/>
      <c r="T1816" s="32"/>
    </row>
    <row r="1817" spans="1:20" x14ac:dyDescent="0.25">
      <c r="A1817" s="76"/>
      <c r="B1817" s="77"/>
      <c r="C1817" s="77"/>
      <c r="D1817" s="77"/>
      <c r="E1817" s="83"/>
      <c r="M1817" s="32"/>
      <c r="N1817" s="32"/>
      <c r="O1817" s="32"/>
      <c r="P1817" s="32"/>
      <c r="Q1817" s="32"/>
      <c r="R1817" s="32"/>
      <c r="S1817" s="32"/>
      <c r="T1817" s="32"/>
    </row>
    <row r="1818" spans="1:20" x14ac:dyDescent="0.25">
      <c r="A1818" s="76"/>
      <c r="B1818" s="77"/>
      <c r="C1818" s="77"/>
      <c r="D1818" s="77"/>
      <c r="E1818" s="83"/>
      <c r="M1818" s="32"/>
      <c r="N1818" s="32"/>
      <c r="O1818" s="32"/>
      <c r="P1818" s="32"/>
      <c r="Q1818" s="32"/>
      <c r="R1818" s="32"/>
      <c r="S1818" s="32"/>
      <c r="T1818" s="32"/>
    </row>
    <row r="1819" spans="1:20" x14ac:dyDescent="0.25">
      <c r="A1819" s="76"/>
      <c r="B1819" s="77"/>
      <c r="C1819" s="77"/>
      <c r="D1819" s="77"/>
      <c r="E1819" s="83"/>
      <c r="M1819" s="32"/>
      <c r="N1819" s="32"/>
      <c r="O1819" s="32"/>
      <c r="P1819" s="32"/>
      <c r="Q1819" s="32"/>
      <c r="R1819" s="32"/>
      <c r="S1819" s="32"/>
      <c r="T1819" s="32"/>
    </row>
    <row r="1820" spans="1:20" x14ac:dyDescent="0.25">
      <c r="A1820" s="76"/>
      <c r="B1820" s="77"/>
      <c r="C1820" s="77"/>
      <c r="D1820" s="77"/>
      <c r="E1820" s="83"/>
      <c r="M1820" s="32"/>
      <c r="N1820" s="32"/>
      <c r="O1820" s="32"/>
      <c r="P1820" s="32"/>
      <c r="Q1820" s="32"/>
      <c r="R1820" s="32"/>
      <c r="S1820" s="32"/>
      <c r="T1820" s="32"/>
    </row>
    <row r="1821" spans="1:20" x14ac:dyDescent="0.25">
      <c r="A1821" s="76"/>
      <c r="B1821" s="77"/>
      <c r="C1821" s="77"/>
      <c r="D1821" s="77"/>
      <c r="E1821" s="83"/>
      <c r="M1821" s="32"/>
      <c r="N1821" s="32"/>
      <c r="O1821" s="32"/>
      <c r="P1821" s="32"/>
      <c r="Q1821" s="32"/>
      <c r="R1821" s="32"/>
      <c r="S1821" s="32"/>
      <c r="T1821" s="32"/>
    </row>
    <row r="1822" spans="1:20" x14ac:dyDescent="0.25">
      <c r="A1822" s="76"/>
      <c r="B1822" s="77"/>
      <c r="C1822" s="77"/>
      <c r="D1822" s="77"/>
      <c r="E1822" s="83"/>
      <c r="M1822" s="32"/>
      <c r="N1822" s="32"/>
      <c r="O1822" s="32"/>
      <c r="P1822" s="32"/>
      <c r="Q1822" s="32"/>
      <c r="R1822" s="32"/>
      <c r="S1822" s="32"/>
      <c r="T1822" s="32"/>
    </row>
    <row r="1823" spans="1:20" x14ac:dyDescent="0.25">
      <c r="A1823" s="76"/>
      <c r="B1823" s="77"/>
      <c r="C1823" s="77"/>
      <c r="D1823" s="77"/>
      <c r="E1823" s="83"/>
      <c r="M1823" s="32"/>
      <c r="N1823" s="32"/>
      <c r="O1823" s="32"/>
      <c r="P1823" s="32"/>
      <c r="Q1823" s="32"/>
      <c r="R1823" s="32"/>
      <c r="S1823" s="32"/>
      <c r="T1823" s="32"/>
    </row>
    <row r="1824" spans="1:20" x14ac:dyDescent="0.25">
      <c r="A1824" s="76"/>
      <c r="B1824" s="77"/>
      <c r="C1824" s="77"/>
      <c r="D1824" s="77"/>
      <c r="E1824" s="83"/>
      <c r="M1824" s="32"/>
      <c r="N1824" s="32"/>
      <c r="O1824" s="32"/>
      <c r="P1824" s="32"/>
      <c r="Q1824" s="32"/>
      <c r="R1824" s="32"/>
      <c r="S1824" s="32"/>
      <c r="T1824" s="32"/>
    </row>
    <row r="1825" spans="1:20" x14ac:dyDescent="0.25">
      <c r="A1825" s="76"/>
      <c r="B1825" s="77"/>
      <c r="C1825" s="77"/>
      <c r="D1825" s="77"/>
      <c r="E1825" s="83"/>
      <c r="M1825" s="32"/>
      <c r="N1825" s="32"/>
      <c r="O1825" s="32"/>
      <c r="P1825" s="32"/>
      <c r="Q1825" s="32"/>
      <c r="R1825" s="32"/>
      <c r="S1825" s="32"/>
      <c r="T1825" s="32"/>
    </row>
    <row r="1826" spans="1:20" x14ac:dyDescent="0.25">
      <c r="A1826" s="76"/>
      <c r="B1826" s="77"/>
      <c r="C1826" s="77"/>
      <c r="D1826" s="77"/>
      <c r="E1826" s="83"/>
      <c r="M1826" s="32"/>
      <c r="N1826" s="32"/>
      <c r="O1826" s="32"/>
      <c r="P1826" s="32"/>
      <c r="Q1826" s="32"/>
      <c r="R1826" s="32"/>
      <c r="S1826" s="32"/>
      <c r="T1826" s="32"/>
    </row>
    <row r="1827" spans="1:20" x14ac:dyDescent="0.25">
      <c r="A1827" s="76"/>
      <c r="B1827" s="77"/>
      <c r="C1827" s="77"/>
      <c r="D1827" s="77"/>
      <c r="E1827" s="83"/>
      <c r="M1827" s="32"/>
      <c r="N1827" s="32"/>
      <c r="O1827" s="32"/>
      <c r="P1827" s="32"/>
      <c r="Q1827" s="32"/>
      <c r="R1827" s="32"/>
      <c r="S1827" s="32"/>
      <c r="T1827" s="32"/>
    </row>
    <row r="1828" spans="1:20" x14ac:dyDescent="0.25">
      <c r="A1828" s="76"/>
      <c r="B1828" s="77"/>
      <c r="C1828" s="77"/>
      <c r="D1828" s="77"/>
      <c r="E1828" s="83"/>
      <c r="M1828" s="32"/>
      <c r="N1828" s="32"/>
      <c r="O1828" s="32"/>
      <c r="P1828" s="32"/>
      <c r="Q1828" s="32"/>
      <c r="R1828" s="32"/>
      <c r="S1828" s="32"/>
      <c r="T1828" s="32"/>
    </row>
    <row r="1829" spans="1:20" x14ac:dyDescent="0.25">
      <c r="A1829" s="76"/>
      <c r="B1829" s="77"/>
      <c r="C1829" s="77"/>
      <c r="D1829" s="77"/>
      <c r="E1829" s="83"/>
      <c r="M1829" s="32"/>
      <c r="N1829" s="32"/>
      <c r="O1829" s="32"/>
      <c r="P1829" s="32"/>
      <c r="Q1829" s="32"/>
      <c r="R1829" s="32"/>
      <c r="S1829" s="32"/>
      <c r="T1829" s="32"/>
    </row>
    <row r="1830" spans="1:20" x14ac:dyDescent="0.25">
      <c r="A1830" s="76"/>
      <c r="B1830" s="77"/>
      <c r="C1830" s="77"/>
      <c r="D1830" s="77"/>
      <c r="E1830" s="83"/>
      <c r="M1830" s="32"/>
      <c r="N1830" s="32"/>
      <c r="O1830" s="32"/>
      <c r="P1830" s="32"/>
      <c r="Q1830" s="32"/>
      <c r="R1830" s="32"/>
      <c r="S1830" s="32"/>
      <c r="T1830" s="32"/>
    </row>
    <row r="1831" spans="1:20" x14ac:dyDescent="0.25">
      <c r="A1831" s="76"/>
      <c r="B1831" s="77"/>
      <c r="C1831" s="77"/>
      <c r="D1831" s="77"/>
      <c r="E1831" s="83"/>
      <c r="M1831" s="32"/>
      <c r="N1831" s="32"/>
      <c r="O1831" s="32"/>
      <c r="P1831" s="32"/>
      <c r="Q1831" s="32"/>
      <c r="R1831" s="32"/>
      <c r="S1831" s="32"/>
      <c r="T1831" s="32"/>
    </row>
    <row r="1832" spans="1:20" x14ac:dyDescent="0.25">
      <c r="A1832" s="76"/>
      <c r="B1832" s="77"/>
      <c r="C1832" s="77"/>
      <c r="D1832" s="77"/>
      <c r="E1832" s="83"/>
      <c r="M1832" s="32"/>
      <c r="N1832" s="32"/>
      <c r="O1832" s="32"/>
      <c r="P1832" s="32"/>
      <c r="Q1832" s="32"/>
      <c r="R1832" s="32"/>
      <c r="S1832" s="32"/>
      <c r="T1832" s="32"/>
    </row>
    <row r="1833" spans="1:20" x14ac:dyDescent="0.25">
      <c r="A1833" s="76"/>
      <c r="B1833" s="77"/>
      <c r="C1833" s="77"/>
      <c r="D1833" s="77"/>
      <c r="E1833" s="83"/>
      <c r="M1833" s="32"/>
      <c r="N1833" s="32"/>
      <c r="O1833" s="32"/>
      <c r="P1833" s="32"/>
      <c r="Q1833" s="32"/>
      <c r="R1833" s="32"/>
      <c r="S1833" s="32"/>
      <c r="T1833" s="32"/>
    </row>
    <row r="1834" spans="1:20" x14ac:dyDescent="0.25">
      <c r="A1834" s="76"/>
      <c r="B1834" s="77"/>
      <c r="C1834" s="77"/>
      <c r="D1834" s="77"/>
      <c r="E1834" s="83"/>
      <c r="M1834" s="32"/>
      <c r="N1834" s="32"/>
      <c r="O1834" s="32"/>
      <c r="P1834" s="32"/>
      <c r="Q1834" s="32"/>
      <c r="R1834" s="32"/>
      <c r="S1834" s="32"/>
      <c r="T1834" s="32"/>
    </row>
    <row r="1835" spans="1:20" x14ac:dyDescent="0.25">
      <c r="A1835" s="76"/>
      <c r="B1835" s="77"/>
      <c r="C1835" s="77"/>
      <c r="D1835" s="77"/>
      <c r="E1835" s="83"/>
      <c r="M1835" s="32"/>
      <c r="N1835" s="32"/>
      <c r="O1835" s="32"/>
      <c r="P1835" s="32"/>
      <c r="Q1835" s="32"/>
      <c r="R1835" s="32"/>
      <c r="S1835" s="32"/>
      <c r="T1835" s="32"/>
    </row>
    <row r="1836" spans="1:20" x14ac:dyDescent="0.25">
      <c r="A1836" s="76"/>
      <c r="B1836" s="77"/>
      <c r="C1836" s="77"/>
      <c r="D1836" s="77"/>
      <c r="E1836" s="83"/>
      <c r="M1836" s="32"/>
      <c r="N1836" s="32"/>
      <c r="O1836" s="32"/>
      <c r="P1836" s="32"/>
      <c r="Q1836" s="32"/>
      <c r="R1836" s="32"/>
      <c r="S1836" s="32"/>
      <c r="T1836" s="32"/>
    </row>
    <row r="1837" spans="1:20" x14ac:dyDescent="0.25">
      <c r="A1837" s="76"/>
      <c r="B1837" s="77"/>
      <c r="C1837" s="77"/>
      <c r="D1837" s="77"/>
      <c r="E1837" s="83"/>
      <c r="M1837" s="32"/>
      <c r="N1837" s="32"/>
      <c r="O1837" s="32"/>
      <c r="P1837" s="32"/>
      <c r="Q1837" s="32"/>
      <c r="R1837" s="32"/>
      <c r="S1837" s="32"/>
      <c r="T1837" s="32"/>
    </row>
    <row r="1838" spans="1:20" x14ac:dyDescent="0.25">
      <c r="A1838" s="76"/>
      <c r="B1838" s="77"/>
      <c r="C1838" s="77"/>
      <c r="D1838" s="77"/>
      <c r="E1838" s="83"/>
      <c r="M1838" s="32"/>
      <c r="N1838" s="32"/>
      <c r="O1838" s="32"/>
      <c r="P1838" s="32"/>
      <c r="Q1838" s="32"/>
      <c r="R1838" s="32"/>
      <c r="S1838" s="32"/>
      <c r="T1838" s="32"/>
    </row>
    <row r="1839" spans="1:20" x14ac:dyDescent="0.25">
      <c r="A1839" s="76"/>
      <c r="B1839" s="77"/>
      <c r="C1839" s="77"/>
      <c r="D1839" s="77"/>
      <c r="E1839" s="83"/>
      <c r="M1839" s="32"/>
      <c r="N1839" s="32"/>
      <c r="O1839" s="32"/>
      <c r="P1839" s="32"/>
      <c r="Q1839" s="32"/>
      <c r="R1839" s="32"/>
      <c r="S1839" s="32"/>
      <c r="T1839" s="32"/>
    </row>
    <row r="1840" spans="1:20" x14ac:dyDescent="0.25">
      <c r="A1840" s="76"/>
      <c r="B1840" s="77"/>
      <c r="C1840" s="77"/>
      <c r="D1840" s="77"/>
      <c r="E1840" s="83"/>
      <c r="M1840" s="32"/>
      <c r="N1840" s="32"/>
      <c r="O1840" s="32"/>
      <c r="P1840" s="32"/>
      <c r="Q1840" s="32"/>
      <c r="R1840" s="32"/>
      <c r="S1840" s="32"/>
      <c r="T1840" s="32"/>
    </row>
    <row r="1841" spans="1:20" x14ac:dyDescent="0.25">
      <c r="A1841" s="76"/>
      <c r="B1841" s="77"/>
      <c r="C1841" s="77"/>
      <c r="D1841" s="77"/>
      <c r="E1841" s="83"/>
      <c r="M1841" s="32"/>
      <c r="N1841" s="32"/>
      <c r="O1841" s="32"/>
      <c r="P1841" s="32"/>
      <c r="Q1841" s="32"/>
      <c r="R1841" s="32"/>
      <c r="S1841" s="32"/>
      <c r="T1841" s="32"/>
    </row>
    <row r="1842" spans="1:20" x14ac:dyDescent="0.25">
      <c r="A1842" s="76"/>
      <c r="B1842" s="77"/>
      <c r="C1842" s="77"/>
      <c r="D1842" s="77"/>
      <c r="E1842" s="83"/>
      <c r="M1842" s="32"/>
      <c r="N1842" s="32"/>
      <c r="O1842" s="32"/>
      <c r="P1842" s="32"/>
      <c r="Q1842" s="32"/>
      <c r="R1842" s="32"/>
      <c r="S1842" s="32"/>
      <c r="T1842" s="32"/>
    </row>
    <row r="1843" spans="1:20" x14ac:dyDescent="0.25">
      <c r="A1843" s="76"/>
      <c r="B1843" s="77"/>
      <c r="C1843" s="77"/>
      <c r="D1843" s="77"/>
      <c r="E1843" s="83"/>
      <c r="M1843" s="32"/>
      <c r="N1843" s="32"/>
      <c r="O1843" s="32"/>
      <c r="P1843" s="32"/>
      <c r="Q1843" s="32"/>
      <c r="R1843" s="32"/>
      <c r="S1843" s="32"/>
      <c r="T1843" s="32"/>
    </row>
    <row r="1844" spans="1:20" x14ac:dyDescent="0.25">
      <c r="A1844" s="76"/>
      <c r="B1844" s="77"/>
      <c r="C1844" s="77"/>
      <c r="D1844" s="77"/>
      <c r="E1844" s="83"/>
      <c r="M1844" s="32"/>
      <c r="N1844" s="32"/>
      <c r="O1844" s="32"/>
      <c r="P1844" s="32"/>
      <c r="Q1844" s="32"/>
      <c r="R1844" s="32"/>
      <c r="S1844" s="32"/>
      <c r="T1844" s="32"/>
    </row>
    <row r="1845" spans="1:20" x14ac:dyDescent="0.25">
      <c r="A1845" s="76"/>
      <c r="B1845" s="77"/>
      <c r="C1845" s="77"/>
      <c r="D1845" s="77"/>
      <c r="E1845" s="83"/>
      <c r="M1845" s="32"/>
      <c r="N1845" s="32"/>
      <c r="O1845" s="32"/>
      <c r="P1845" s="32"/>
      <c r="Q1845" s="32"/>
      <c r="R1845" s="32"/>
      <c r="S1845" s="32"/>
      <c r="T1845" s="32"/>
    </row>
    <row r="1846" spans="1:20" x14ac:dyDescent="0.25">
      <c r="A1846" s="76"/>
      <c r="B1846" s="77"/>
      <c r="C1846" s="77"/>
      <c r="D1846" s="77"/>
      <c r="E1846" s="83"/>
      <c r="M1846" s="32"/>
      <c r="N1846" s="32"/>
      <c r="O1846" s="32"/>
      <c r="P1846" s="32"/>
      <c r="Q1846" s="32"/>
      <c r="R1846" s="32"/>
      <c r="S1846" s="32"/>
      <c r="T1846" s="32"/>
    </row>
    <row r="1847" spans="1:20" x14ac:dyDescent="0.25">
      <c r="A1847" s="76"/>
      <c r="B1847" s="77"/>
      <c r="C1847" s="77"/>
      <c r="D1847" s="77"/>
      <c r="E1847" s="83"/>
      <c r="M1847" s="32"/>
      <c r="N1847" s="32"/>
      <c r="O1847" s="32"/>
      <c r="P1847" s="32"/>
      <c r="Q1847" s="32"/>
      <c r="R1847" s="32"/>
      <c r="S1847" s="32"/>
      <c r="T1847" s="32"/>
    </row>
    <row r="1848" spans="1:20" x14ac:dyDescent="0.25">
      <c r="A1848" s="76"/>
      <c r="B1848" s="77"/>
      <c r="C1848" s="77"/>
      <c r="D1848" s="77"/>
      <c r="E1848" s="83"/>
      <c r="M1848" s="32"/>
      <c r="N1848" s="32"/>
      <c r="O1848" s="32"/>
      <c r="P1848" s="32"/>
      <c r="Q1848" s="32"/>
      <c r="R1848" s="32"/>
      <c r="S1848" s="32"/>
      <c r="T1848" s="32"/>
    </row>
    <row r="1849" spans="1:20" x14ac:dyDescent="0.25">
      <c r="A1849" s="76"/>
      <c r="B1849" s="77"/>
      <c r="C1849" s="77"/>
      <c r="D1849" s="77"/>
      <c r="E1849" s="83"/>
      <c r="M1849" s="32"/>
      <c r="N1849" s="32"/>
      <c r="O1849" s="32"/>
      <c r="P1849" s="32"/>
      <c r="Q1849" s="32"/>
      <c r="R1849" s="32"/>
      <c r="S1849" s="32"/>
      <c r="T1849" s="32"/>
    </row>
    <row r="1850" spans="1:20" x14ac:dyDescent="0.25">
      <c r="A1850" s="76"/>
      <c r="B1850" s="77"/>
      <c r="C1850" s="77"/>
      <c r="D1850" s="77"/>
      <c r="E1850" s="83"/>
      <c r="M1850" s="32"/>
      <c r="N1850" s="32"/>
      <c r="O1850" s="32"/>
      <c r="P1850" s="32"/>
      <c r="Q1850" s="32"/>
      <c r="R1850" s="32"/>
      <c r="S1850" s="32"/>
      <c r="T1850" s="32"/>
    </row>
    <row r="1851" spans="1:20" x14ac:dyDescent="0.25">
      <c r="A1851" s="76"/>
      <c r="B1851" s="77"/>
      <c r="C1851" s="77"/>
      <c r="D1851" s="77"/>
      <c r="E1851" s="83"/>
      <c r="M1851" s="32"/>
      <c r="N1851" s="32"/>
      <c r="O1851" s="32"/>
      <c r="P1851" s="32"/>
      <c r="Q1851" s="32"/>
      <c r="R1851" s="32"/>
      <c r="S1851" s="32"/>
      <c r="T1851" s="32"/>
    </row>
    <row r="1852" spans="1:20" x14ac:dyDescent="0.25">
      <c r="A1852" s="76"/>
      <c r="B1852" s="77"/>
      <c r="C1852" s="77"/>
      <c r="D1852" s="77"/>
      <c r="E1852" s="83"/>
      <c r="M1852" s="32"/>
      <c r="N1852" s="32"/>
      <c r="O1852" s="32"/>
      <c r="P1852" s="32"/>
      <c r="Q1852" s="32"/>
      <c r="R1852" s="32"/>
      <c r="S1852" s="32"/>
      <c r="T1852" s="32"/>
    </row>
    <row r="1853" spans="1:20" x14ac:dyDescent="0.25">
      <c r="A1853" s="76"/>
      <c r="B1853" s="77"/>
      <c r="C1853" s="77"/>
      <c r="D1853" s="77"/>
      <c r="E1853" s="83"/>
      <c r="M1853" s="32"/>
      <c r="N1853" s="32"/>
      <c r="O1853" s="32"/>
      <c r="P1853" s="32"/>
      <c r="Q1853" s="32"/>
      <c r="R1853" s="32"/>
      <c r="S1853" s="32"/>
      <c r="T1853" s="32"/>
    </row>
    <row r="1854" spans="1:20" x14ac:dyDescent="0.25">
      <c r="A1854" s="76"/>
      <c r="B1854" s="77"/>
      <c r="C1854" s="77"/>
      <c r="D1854" s="77"/>
      <c r="E1854" s="83"/>
      <c r="M1854" s="32"/>
      <c r="N1854" s="32"/>
      <c r="O1854" s="32"/>
      <c r="P1854" s="32"/>
      <c r="Q1854" s="32"/>
      <c r="R1854" s="32"/>
      <c r="S1854" s="32"/>
      <c r="T1854" s="32"/>
    </row>
    <row r="1855" spans="1:20" x14ac:dyDescent="0.25">
      <c r="A1855" s="76"/>
      <c r="B1855" s="77"/>
      <c r="C1855" s="77"/>
      <c r="D1855" s="77"/>
      <c r="E1855" s="83"/>
      <c r="M1855" s="32"/>
      <c r="N1855" s="32"/>
      <c r="O1855" s="32"/>
      <c r="P1855" s="32"/>
      <c r="Q1855" s="32"/>
      <c r="R1855" s="32"/>
      <c r="S1855" s="32"/>
      <c r="T1855" s="32"/>
    </row>
    <row r="1856" spans="1:20" x14ac:dyDescent="0.25">
      <c r="A1856" s="76"/>
      <c r="B1856" s="77"/>
      <c r="C1856" s="77"/>
      <c r="D1856" s="77"/>
      <c r="E1856" s="83"/>
      <c r="M1856" s="32"/>
      <c r="N1856" s="32"/>
      <c r="O1856" s="32"/>
      <c r="P1856" s="32"/>
      <c r="Q1856" s="32"/>
      <c r="R1856" s="32"/>
      <c r="S1856" s="32"/>
      <c r="T1856" s="32"/>
    </row>
    <row r="1857" spans="1:20" x14ac:dyDescent="0.25">
      <c r="A1857" s="76"/>
      <c r="B1857" s="77"/>
      <c r="C1857" s="77"/>
      <c r="D1857" s="77"/>
      <c r="E1857" s="83"/>
      <c r="M1857" s="32"/>
      <c r="N1857" s="32"/>
      <c r="O1857" s="32"/>
      <c r="P1857" s="32"/>
      <c r="Q1857" s="32"/>
      <c r="R1857" s="32"/>
      <c r="S1857" s="32"/>
      <c r="T1857" s="32"/>
    </row>
    <row r="1858" spans="1:20" x14ac:dyDescent="0.25">
      <c r="A1858" s="76"/>
      <c r="B1858" s="77"/>
      <c r="C1858" s="77"/>
      <c r="D1858" s="77"/>
      <c r="E1858" s="83"/>
      <c r="M1858" s="32"/>
      <c r="N1858" s="32"/>
      <c r="O1858" s="32"/>
      <c r="P1858" s="32"/>
      <c r="Q1858" s="32"/>
      <c r="R1858" s="32"/>
      <c r="S1858" s="32"/>
      <c r="T1858" s="32"/>
    </row>
    <row r="1859" spans="1:20" x14ac:dyDescent="0.25">
      <c r="A1859" s="76"/>
      <c r="B1859" s="77"/>
      <c r="C1859" s="77"/>
      <c r="D1859" s="77"/>
      <c r="E1859" s="83"/>
      <c r="M1859" s="32"/>
      <c r="N1859" s="32"/>
      <c r="O1859" s="32"/>
      <c r="P1859" s="32"/>
      <c r="Q1859" s="32"/>
      <c r="R1859" s="32"/>
      <c r="S1859" s="32"/>
      <c r="T1859" s="32"/>
    </row>
    <row r="1860" spans="1:20" x14ac:dyDescent="0.25">
      <c r="A1860" s="76"/>
      <c r="B1860" s="77"/>
      <c r="C1860" s="77"/>
      <c r="D1860" s="77"/>
      <c r="E1860" s="83"/>
      <c r="M1860" s="32"/>
      <c r="N1860" s="32"/>
      <c r="O1860" s="32"/>
      <c r="P1860" s="32"/>
      <c r="Q1860" s="32"/>
      <c r="R1860" s="32"/>
      <c r="S1860" s="32"/>
      <c r="T1860" s="32"/>
    </row>
    <row r="1861" spans="1:20" x14ac:dyDescent="0.25">
      <c r="A1861" s="76"/>
      <c r="B1861" s="77"/>
      <c r="C1861" s="77"/>
      <c r="D1861" s="77"/>
      <c r="E1861" s="83"/>
      <c r="M1861" s="32"/>
      <c r="N1861" s="32"/>
      <c r="O1861" s="32"/>
      <c r="P1861" s="32"/>
      <c r="Q1861" s="32"/>
      <c r="R1861" s="32"/>
      <c r="S1861" s="32"/>
      <c r="T1861" s="32"/>
    </row>
    <row r="1862" spans="1:20" x14ac:dyDescent="0.25">
      <c r="A1862" s="76"/>
      <c r="B1862" s="77"/>
      <c r="C1862" s="77"/>
      <c r="D1862" s="77"/>
      <c r="E1862" s="83"/>
      <c r="M1862" s="32"/>
      <c r="N1862" s="32"/>
      <c r="O1862" s="32"/>
      <c r="P1862" s="32"/>
      <c r="Q1862" s="32"/>
      <c r="R1862" s="32"/>
      <c r="S1862" s="32"/>
      <c r="T1862" s="32"/>
    </row>
    <row r="1863" spans="1:20" x14ac:dyDescent="0.25">
      <c r="A1863" s="76"/>
      <c r="B1863" s="77"/>
      <c r="C1863" s="77"/>
      <c r="D1863" s="77"/>
      <c r="E1863" s="83"/>
      <c r="M1863" s="32"/>
      <c r="N1863" s="32"/>
      <c r="O1863" s="32"/>
      <c r="P1863" s="32"/>
      <c r="Q1863" s="32"/>
      <c r="R1863" s="32"/>
      <c r="S1863" s="32"/>
      <c r="T1863" s="32"/>
    </row>
    <row r="1864" spans="1:20" x14ac:dyDescent="0.25">
      <c r="A1864" s="76"/>
      <c r="B1864" s="77"/>
      <c r="C1864" s="77"/>
      <c r="D1864" s="77"/>
      <c r="E1864" s="83"/>
      <c r="M1864" s="32"/>
      <c r="N1864" s="32"/>
      <c r="O1864" s="32"/>
      <c r="P1864" s="32"/>
      <c r="Q1864" s="32"/>
      <c r="R1864" s="32"/>
      <c r="S1864" s="32"/>
      <c r="T1864" s="32"/>
    </row>
    <row r="1865" spans="1:20" x14ac:dyDescent="0.25">
      <c r="A1865" s="76"/>
      <c r="B1865" s="77"/>
      <c r="C1865" s="77"/>
      <c r="D1865" s="77"/>
      <c r="E1865" s="83"/>
      <c r="M1865" s="32"/>
      <c r="N1865" s="32"/>
      <c r="O1865" s="32"/>
      <c r="P1865" s="32"/>
      <c r="Q1865" s="32"/>
      <c r="R1865" s="32"/>
      <c r="S1865" s="32"/>
      <c r="T1865" s="32"/>
    </row>
    <row r="1866" spans="1:20" x14ac:dyDescent="0.25">
      <c r="A1866" s="76"/>
      <c r="B1866" s="77"/>
      <c r="C1866" s="77"/>
      <c r="D1866" s="77"/>
      <c r="E1866" s="83"/>
      <c r="M1866" s="32"/>
      <c r="N1866" s="32"/>
      <c r="O1866" s="32"/>
      <c r="P1866" s="32"/>
      <c r="Q1866" s="32"/>
      <c r="R1866" s="32"/>
      <c r="S1866" s="32"/>
      <c r="T1866" s="32"/>
    </row>
    <row r="1867" spans="1:20" x14ac:dyDescent="0.25">
      <c r="A1867" s="76"/>
      <c r="B1867" s="77"/>
      <c r="C1867" s="77"/>
      <c r="D1867" s="77"/>
      <c r="E1867" s="83"/>
      <c r="M1867" s="32"/>
      <c r="N1867" s="32"/>
      <c r="O1867" s="32"/>
      <c r="P1867" s="32"/>
      <c r="Q1867" s="32"/>
      <c r="R1867" s="32"/>
      <c r="S1867" s="32"/>
      <c r="T1867" s="32"/>
    </row>
    <row r="1868" spans="1:20" x14ac:dyDescent="0.25">
      <c r="A1868" s="76"/>
      <c r="B1868" s="77"/>
      <c r="C1868" s="77"/>
      <c r="D1868" s="77"/>
      <c r="E1868" s="83"/>
      <c r="M1868" s="32"/>
      <c r="N1868" s="32"/>
      <c r="O1868" s="32"/>
      <c r="P1868" s="32"/>
      <c r="Q1868" s="32"/>
      <c r="R1868" s="32"/>
      <c r="S1868" s="32"/>
      <c r="T1868" s="32"/>
    </row>
    <row r="1869" spans="1:20" x14ac:dyDescent="0.25">
      <c r="A1869" s="76"/>
      <c r="B1869" s="77"/>
      <c r="C1869" s="77"/>
      <c r="D1869" s="77"/>
      <c r="E1869" s="83"/>
      <c r="M1869" s="32"/>
      <c r="N1869" s="32"/>
      <c r="O1869" s="32"/>
      <c r="P1869" s="32"/>
      <c r="Q1869" s="32"/>
      <c r="R1869" s="32"/>
      <c r="S1869" s="32"/>
      <c r="T1869" s="32"/>
    </row>
    <row r="1870" spans="1:20" x14ac:dyDescent="0.25">
      <c r="A1870" s="76"/>
      <c r="B1870" s="77"/>
      <c r="C1870" s="77"/>
      <c r="D1870" s="77"/>
      <c r="E1870" s="83"/>
      <c r="M1870" s="32"/>
      <c r="N1870" s="32"/>
      <c r="O1870" s="32"/>
      <c r="P1870" s="32"/>
      <c r="Q1870" s="32"/>
      <c r="R1870" s="32"/>
      <c r="S1870" s="32"/>
      <c r="T1870" s="32"/>
    </row>
    <row r="1871" spans="1:20" x14ac:dyDescent="0.25">
      <c r="A1871" s="76"/>
      <c r="B1871" s="77"/>
      <c r="C1871" s="77"/>
      <c r="D1871" s="77"/>
      <c r="E1871" s="83"/>
      <c r="M1871" s="32"/>
      <c r="N1871" s="32"/>
      <c r="O1871" s="32"/>
      <c r="P1871" s="32"/>
      <c r="Q1871" s="32"/>
      <c r="R1871" s="32"/>
      <c r="S1871" s="32"/>
      <c r="T1871" s="32"/>
    </row>
    <row r="1872" spans="1:20" x14ac:dyDescent="0.25">
      <c r="A1872" s="76"/>
      <c r="B1872" s="77"/>
      <c r="C1872" s="77"/>
      <c r="D1872" s="77"/>
      <c r="E1872" s="83"/>
      <c r="M1872" s="32"/>
      <c r="N1872" s="32"/>
      <c r="O1872" s="32"/>
      <c r="P1872" s="32"/>
      <c r="Q1872" s="32"/>
      <c r="R1872" s="32"/>
      <c r="S1872" s="32"/>
      <c r="T1872" s="32"/>
    </row>
    <row r="1873" spans="1:20" x14ac:dyDescent="0.25">
      <c r="A1873" s="76"/>
      <c r="B1873" s="77"/>
      <c r="C1873" s="77"/>
      <c r="D1873" s="77"/>
      <c r="E1873" s="83"/>
      <c r="M1873" s="32"/>
      <c r="N1873" s="32"/>
      <c r="O1873" s="32"/>
      <c r="P1873" s="32"/>
      <c r="Q1873" s="32"/>
      <c r="R1873" s="32"/>
      <c r="S1873" s="32"/>
      <c r="T1873" s="32"/>
    </row>
    <row r="1874" spans="1:20" x14ac:dyDescent="0.25">
      <c r="A1874" s="76"/>
      <c r="B1874" s="77"/>
      <c r="C1874" s="77"/>
      <c r="D1874" s="77"/>
      <c r="E1874" s="83"/>
      <c r="M1874" s="32"/>
      <c r="N1874" s="32"/>
      <c r="O1874" s="32"/>
      <c r="P1874" s="32"/>
      <c r="Q1874" s="32"/>
      <c r="R1874" s="32"/>
      <c r="S1874" s="32"/>
      <c r="T1874" s="32"/>
    </row>
    <row r="1875" spans="1:20" x14ac:dyDescent="0.25">
      <c r="A1875" s="76"/>
      <c r="B1875" s="77"/>
      <c r="C1875" s="77"/>
      <c r="D1875" s="77"/>
      <c r="E1875" s="83"/>
      <c r="M1875" s="32"/>
      <c r="N1875" s="32"/>
      <c r="O1875" s="32"/>
      <c r="P1875" s="32"/>
      <c r="Q1875" s="32"/>
      <c r="R1875" s="32"/>
      <c r="S1875" s="32"/>
      <c r="T1875" s="32"/>
    </row>
    <row r="1876" spans="1:20" x14ac:dyDescent="0.25">
      <c r="A1876" s="76"/>
      <c r="B1876" s="77"/>
      <c r="C1876" s="77"/>
      <c r="D1876" s="77"/>
      <c r="E1876" s="83"/>
      <c r="M1876" s="32"/>
      <c r="N1876" s="32"/>
      <c r="O1876" s="32"/>
      <c r="P1876" s="32"/>
      <c r="Q1876" s="32"/>
      <c r="R1876" s="32"/>
      <c r="S1876" s="32"/>
      <c r="T1876" s="32"/>
    </row>
    <row r="1877" spans="1:20" x14ac:dyDescent="0.25">
      <c r="A1877" s="76"/>
      <c r="B1877" s="77"/>
      <c r="C1877" s="77"/>
      <c r="D1877" s="77"/>
      <c r="E1877" s="83"/>
      <c r="M1877" s="32"/>
      <c r="N1877" s="32"/>
      <c r="O1877" s="32"/>
      <c r="P1877" s="32"/>
      <c r="Q1877" s="32"/>
      <c r="R1877" s="32"/>
      <c r="S1877" s="32"/>
      <c r="T1877" s="32"/>
    </row>
    <row r="1878" spans="1:20" x14ac:dyDescent="0.25">
      <c r="A1878" s="76"/>
      <c r="B1878" s="77"/>
      <c r="C1878" s="77"/>
      <c r="D1878" s="77"/>
      <c r="E1878" s="83"/>
      <c r="M1878" s="32"/>
      <c r="N1878" s="32"/>
      <c r="O1878" s="32"/>
      <c r="P1878" s="32"/>
      <c r="Q1878" s="32"/>
      <c r="R1878" s="32"/>
      <c r="S1878" s="32"/>
      <c r="T1878" s="32"/>
    </row>
    <row r="1879" spans="1:20" x14ac:dyDescent="0.25">
      <c r="A1879" s="76"/>
      <c r="B1879" s="77"/>
      <c r="C1879" s="77"/>
      <c r="D1879" s="77"/>
      <c r="E1879" s="83"/>
      <c r="M1879" s="32"/>
      <c r="N1879" s="32"/>
      <c r="O1879" s="32"/>
      <c r="P1879" s="32"/>
      <c r="Q1879" s="32"/>
      <c r="R1879" s="32"/>
      <c r="S1879" s="32"/>
      <c r="T1879" s="32"/>
    </row>
    <row r="1880" spans="1:20" x14ac:dyDescent="0.25">
      <c r="A1880" s="76"/>
      <c r="B1880" s="77"/>
      <c r="C1880" s="77"/>
      <c r="D1880" s="77"/>
      <c r="E1880" s="83"/>
      <c r="M1880" s="32"/>
      <c r="N1880" s="32"/>
      <c r="O1880" s="32"/>
      <c r="P1880" s="32"/>
      <c r="Q1880" s="32"/>
      <c r="R1880" s="32"/>
      <c r="S1880" s="32"/>
      <c r="T1880" s="32"/>
    </row>
    <row r="1881" spans="1:20" x14ac:dyDescent="0.25">
      <c r="A1881" s="76"/>
      <c r="B1881" s="77"/>
      <c r="C1881" s="77"/>
      <c r="D1881" s="77"/>
      <c r="E1881" s="83"/>
      <c r="M1881" s="32"/>
      <c r="N1881" s="32"/>
      <c r="O1881" s="32"/>
      <c r="P1881" s="32"/>
      <c r="Q1881" s="32"/>
      <c r="R1881" s="32"/>
      <c r="S1881" s="32"/>
      <c r="T1881" s="32"/>
    </row>
    <row r="1882" spans="1:20" x14ac:dyDescent="0.25">
      <c r="A1882" s="76"/>
      <c r="B1882" s="77"/>
      <c r="C1882" s="77"/>
      <c r="D1882" s="77"/>
      <c r="E1882" s="83"/>
      <c r="M1882" s="32"/>
      <c r="N1882" s="32"/>
      <c r="O1882" s="32"/>
      <c r="P1882" s="32"/>
      <c r="Q1882" s="32"/>
      <c r="R1882" s="32"/>
      <c r="S1882" s="32"/>
      <c r="T1882" s="32"/>
    </row>
    <row r="1883" spans="1:20" x14ac:dyDescent="0.25">
      <c r="A1883" s="76"/>
      <c r="B1883" s="77"/>
      <c r="C1883" s="77"/>
      <c r="D1883" s="77"/>
      <c r="E1883" s="83"/>
      <c r="M1883" s="32"/>
      <c r="N1883" s="32"/>
      <c r="O1883" s="32"/>
      <c r="P1883" s="32"/>
      <c r="Q1883" s="32"/>
      <c r="R1883" s="32"/>
      <c r="S1883" s="32"/>
      <c r="T1883" s="32"/>
    </row>
    <row r="1884" spans="1:20" x14ac:dyDescent="0.25">
      <c r="A1884" s="76"/>
      <c r="B1884" s="77"/>
      <c r="C1884" s="77"/>
      <c r="D1884" s="77"/>
      <c r="E1884" s="83"/>
      <c r="M1884" s="32"/>
      <c r="N1884" s="32"/>
      <c r="O1884" s="32"/>
      <c r="P1884" s="32"/>
      <c r="Q1884" s="32"/>
      <c r="R1884" s="32"/>
      <c r="S1884" s="32"/>
      <c r="T1884" s="32"/>
    </row>
    <row r="1885" spans="1:20" x14ac:dyDescent="0.25">
      <c r="A1885" s="76"/>
      <c r="B1885" s="77"/>
      <c r="C1885" s="77"/>
      <c r="D1885" s="77"/>
      <c r="E1885" s="83"/>
      <c r="M1885" s="32"/>
      <c r="N1885" s="32"/>
      <c r="O1885" s="32"/>
      <c r="P1885" s="32"/>
      <c r="Q1885" s="32"/>
      <c r="R1885" s="32"/>
      <c r="S1885" s="32"/>
      <c r="T1885" s="32"/>
    </row>
    <row r="1886" spans="1:20" x14ac:dyDescent="0.25">
      <c r="A1886" s="76"/>
      <c r="B1886" s="77"/>
      <c r="C1886" s="77"/>
      <c r="D1886" s="77"/>
      <c r="E1886" s="83"/>
      <c r="M1886" s="32"/>
      <c r="N1886" s="32"/>
      <c r="O1886" s="32"/>
      <c r="P1886" s="32"/>
      <c r="Q1886" s="32"/>
      <c r="R1886" s="32"/>
      <c r="S1886" s="32"/>
      <c r="T1886" s="32"/>
    </row>
    <row r="1887" spans="1:20" x14ac:dyDescent="0.25">
      <c r="A1887" s="76"/>
      <c r="B1887" s="77"/>
      <c r="C1887" s="77"/>
      <c r="D1887" s="77"/>
      <c r="E1887" s="83"/>
      <c r="M1887" s="32"/>
      <c r="N1887" s="32"/>
      <c r="O1887" s="32"/>
      <c r="P1887" s="32"/>
      <c r="Q1887" s="32"/>
      <c r="R1887" s="32"/>
      <c r="S1887" s="32"/>
      <c r="T1887" s="32"/>
    </row>
    <row r="1888" spans="1:20" x14ac:dyDescent="0.25">
      <c r="A1888" s="76"/>
      <c r="B1888" s="77"/>
      <c r="C1888" s="77"/>
      <c r="D1888" s="77"/>
      <c r="E1888" s="83"/>
      <c r="M1888" s="32"/>
      <c r="N1888" s="32"/>
      <c r="O1888" s="32"/>
      <c r="P1888" s="32"/>
      <c r="Q1888" s="32"/>
      <c r="R1888" s="32"/>
      <c r="S1888" s="32"/>
      <c r="T1888" s="32"/>
    </row>
    <row r="1889" spans="1:20" x14ac:dyDescent="0.25">
      <c r="A1889" s="76"/>
      <c r="B1889" s="77"/>
      <c r="C1889" s="77"/>
      <c r="D1889" s="77"/>
      <c r="E1889" s="83"/>
      <c r="M1889" s="32"/>
      <c r="N1889" s="32"/>
      <c r="O1889" s="32"/>
      <c r="P1889" s="32"/>
      <c r="Q1889" s="32"/>
      <c r="R1889" s="32"/>
      <c r="S1889" s="32"/>
      <c r="T1889" s="32"/>
    </row>
    <row r="1890" spans="1:20" x14ac:dyDescent="0.25">
      <c r="A1890" s="76"/>
      <c r="B1890" s="77"/>
      <c r="C1890" s="77"/>
      <c r="D1890" s="77"/>
      <c r="E1890" s="83"/>
      <c r="M1890" s="32"/>
      <c r="N1890" s="32"/>
      <c r="O1890" s="32"/>
      <c r="P1890" s="32"/>
      <c r="Q1890" s="32"/>
      <c r="R1890" s="32"/>
      <c r="S1890" s="32"/>
      <c r="T1890" s="32"/>
    </row>
    <row r="1891" spans="1:20" x14ac:dyDescent="0.25">
      <c r="A1891" s="76"/>
      <c r="B1891" s="77"/>
      <c r="C1891" s="77"/>
      <c r="D1891" s="77"/>
      <c r="E1891" s="83"/>
      <c r="M1891" s="32"/>
      <c r="N1891" s="32"/>
      <c r="O1891" s="32"/>
      <c r="P1891" s="32"/>
      <c r="Q1891" s="32"/>
      <c r="R1891" s="32"/>
      <c r="S1891" s="32"/>
      <c r="T1891" s="32"/>
    </row>
    <row r="1892" spans="1:20" x14ac:dyDescent="0.25">
      <c r="A1892" s="76"/>
      <c r="B1892" s="77"/>
      <c r="C1892" s="77"/>
      <c r="D1892" s="77"/>
      <c r="E1892" s="83"/>
      <c r="M1892" s="32"/>
      <c r="N1892" s="32"/>
      <c r="O1892" s="32"/>
      <c r="P1892" s="32"/>
      <c r="Q1892" s="32"/>
      <c r="R1892" s="32"/>
      <c r="S1892" s="32"/>
      <c r="T1892" s="32"/>
    </row>
    <row r="1893" spans="1:20" x14ac:dyDescent="0.25">
      <c r="A1893" s="76"/>
      <c r="B1893" s="77"/>
      <c r="C1893" s="77"/>
      <c r="D1893" s="77"/>
      <c r="E1893" s="83"/>
      <c r="M1893" s="32"/>
      <c r="N1893" s="32"/>
      <c r="O1893" s="32"/>
      <c r="P1893" s="32"/>
      <c r="Q1893" s="32"/>
      <c r="R1893" s="32"/>
      <c r="S1893" s="32"/>
      <c r="T1893" s="32"/>
    </row>
    <row r="1894" spans="1:20" x14ac:dyDescent="0.25">
      <c r="A1894" s="76"/>
      <c r="B1894" s="77"/>
      <c r="C1894" s="77"/>
      <c r="D1894" s="77"/>
      <c r="E1894" s="83"/>
      <c r="M1894" s="32"/>
      <c r="N1894" s="32"/>
      <c r="O1894" s="32"/>
      <c r="P1894" s="32"/>
      <c r="Q1894" s="32"/>
      <c r="R1894" s="32"/>
      <c r="S1894" s="32"/>
      <c r="T1894" s="32"/>
    </row>
    <row r="1895" spans="1:20" x14ac:dyDescent="0.25">
      <c r="A1895" s="76"/>
      <c r="B1895" s="77"/>
      <c r="C1895" s="77"/>
      <c r="D1895" s="77"/>
      <c r="E1895" s="83"/>
      <c r="M1895" s="32"/>
      <c r="N1895" s="32"/>
      <c r="O1895" s="32"/>
      <c r="P1895" s="32"/>
      <c r="Q1895" s="32"/>
      <c r="R1895" s="32"/>
      <c r="S1895" s="32"/>
      <c r="T1895" s="32"/>
    </row>
    <row r="1896" spans="1:20" x14ac:dyDescent="0.25">
      <c r="A1896" s="76"/>
      <c r="B1896" s="77"/>
      <c r="C1896" s="77"/>
      <c r="D1896" s="77"/>
      <c r="E1896" s="83"/>
      <c r="M1896" s="32"/>
      <c r="N1896" s="32"/>
      <c r="O1896" s="32"/>
      <c r="P1896" s="32"/>
      <c r="Q1896" s="32"/>
      <c r="R1896" s="32"/>
      <c r="S1896" s="32"/>
      <c r="T1896" s="32"/>
    </row>
    <row r="1897" spans="1:20" x14ac:dyDescent="0.25">
      <c r="A1897" s="76"/>
      <c r="B1897" s="77"/>
      <c r="C1897" s="77"/>
      <c r="D1897" s="77"/>
      <c r="E1897" s="83"/>
      <c r="M1897" s="32"/>
      <c r="N1897" s="32"/>
      <c r="O1897" s="32"/>
      <c r="P1897" s="32"/>
      <c r="Q1897" s="32"/>
      <c r="R1897" s="32"/>
      <c r="S1897" s="32"/>
      <c r="T1897" s="32"/>
    </row>
    <row r="1898" spans="1:20" x14ac:dyDescent="0.25">
      <c r="A1898" s="76"/>
      <c r="B1898" s="77"/>
      <c r="C1898" s="77"/>
      <c r="D1898" s="77"/>
      <c r="E1898" s="83"/>
      <c r="M1898" s="32"/>
      <c r="N1898" s="32"/>
      <c r="O1898" s="32"/>
      <c r="P1898" s="32"/>
      <c r="Q1898" s="32"/>
      <c r="R1898" s="32"/>
      <c r="S1898" s="32"/>
      <c r="T1898" s="32"/>
    </row>
    <row r="1899" spans="1:20" x14ac:dyDescent="0.25">
      <c r="A1899" s="76"/>
      <c r="B1899" s="77"/>
      <c r="C1899" s="77"/>
      <c r="D1899" s="77"/>
      <c r="E1899" s="83"/>
      <c r="M1899" s="32"/>
      <c r="N1899" s="32"/>
      <c r="O1899" s="32"/>
      <c r="P1899" s="32"/>
      <c r="Q1899" s="32"/>
      <c r="R1899" s="32"/>
      <c r="S1899" s="32"/>
      <c r="T1899" s="32"/>
    </row>
    <row r="1900" spans="1:20" x14ac:dyDescent="0.25">
      <c r="A1900" s="76"/>
      <c r="B1900" s="77"/>
      <c r="C1900" s="77"/>
      <c r="D1900" s="77"/>
      <c r="E1900" s="83"/>
      <c r="M1900" s="32"/>
      <c r="N1900" s="32"/>
      <c r="O1900" s="32"/>
      <c r="P1900" s="32"/>
      <c r="Q1900" s="32"/>
      <c r="R1900" s="32"/>
      <c r="S1900" s="32"/>
      <c r="T1900" s="32"/>
    </row>
    <row r="1901" spans="1:20" x14ac:dyDescent="0.25">
      <c r="A1901" s="76"/>
      <c r="B1901" s="77"/>
      <c r="C1901" s="77"/>
      <c r="D1901" s="77"/>
      <c r="E1901" s="83"/>
      <c r="M1901" s="32"/>
      <c r="N1901" s="32"/>
      <c r="O1901" s="32"/>
      <c r="P1901" s="32"/>
      <c r="Q1901" s="32"/>
      <c r="R1901" s="32"/>
      <c r="S1901" s="32"/>
      <c r="T1901" s="32"/>
    </row>
    <row r="1902" spans="1:20" x14ac:dyDescent="0.25">
      <c r="A1902" s="76"/>
      <c r="B1902" s="77"/>
      <c r="C1902" s="77"/>
      <c r="D1902" s="77"/>
      <c r="E1902" s="83"/>
      <c r="M1902" s="32"/>
      <c r="N1902" s="32"/>
      <c r="O1902" s="32"/>
      <c r="P1902" s="32"/>
      <c r="Q1902" s="32"/>
      <c r="R1902" s="32"/>
      <c r="S1902" s="32"/>
      <c r="T1902" s="32"/>
    </row>
    <row r="1903" spans="1:20" x14ac:dyDescent="0.25">
      <c r="A1903" s="76"/>
      <c r="B1903" s="77"/>
      <c r="C1903" s="77"/>
      <c r="D1903" s="77"/>
      <c r="E1903" s="83"/>
      <c r="M1903" s="32"/>
      <c r="N1903" s="32"/>
      <c r="O1903" s="32"/>
      <c r="P1903" s="32"/>
      <c r="Q1903" s="32"/>
      <c r="R1903" s="32"/>
      <c r="S1903" s="32"/>
      <c r="T1903" s="32"/>
    </row>
    <row r="1904" spans="1:20" x14ac:dyDescent="0.25">
      <c r="A1904" s="76"/>
      <c r="B1904" s="77"/>
      <c r="C1904" s="77"/>
      <c r="D1904" s="77"/>
      <c r="E1904" s="83"/>
      <c r="M1904" s="32"/>
      <c r="N1904" s="32"/>
      <c r="O1904" s="32"/>
      <c r="P1904" s="32"/>
      <c r="Q1904" s="32"/>
      <c r="R1904" s="32"/>
      <c r="S1904" s="32"/>
      <c r="T1904" s="32"/>
    </row>
    <row r="1905" spans="1:20" x14ac:dyDescent="0.25">
      <c r="A1905" s="76"/>
      <c r="B1905" s="77"/>
      <c r="C1905" s="77"/>
      <c r="D1905" s="77"/>
      <c r="E1905" s="83"/>
      <c r="M1905" s="32"/>
      <c r="N1905" s="32"/>
      <c r="O1905" s="32"/>
      <c r="P1905" s="32"/>
      <c r="Q1905" s="32"/>
      <c r="R1905" s="32"/>
      <c r="S1905" s="32"/>
      <c r="T1905" s="32"/>
    </row>
    <row r="1906" spans="1:20" x14ac:dyDescent="0.25">
      <c r="A1906" s="76"/>
      <c r="B1906" s="77"/>
      <c r="C1906" s="77"/>
      <c r="D1906" s="77"/>
      <c r="E1906" s="83"/>
      <c r="M1906" s="32"/>
      <c r="N1906" s="32"/>
      <c r="O1906" s="32"/>
      <c r="P1906" s="32"/>
      <c r="Q1906" s="32"/>
      <c r="R1906" s="32"/>
      <c r="S1906" s="32"/>
      <c r="T1906" s="32"/>
    </row>
    <row r="1907" spans="1:20" x14ac:dyDescent="0.25">
      <c r="A1907" s="76"/>
      <c r="B1907" s="77"/>
      <c r="C1907" s="77"/>
      <c r="D1907" s="77"/>
      <c r="E1907" s="83"/>
      <c r="M1907" s="32"/>
      <c r="N1907" s="32"/>
      <c r="O1907" s="32"/>
      <c r="P1907" s="32"/>
      <c r="Q1907" s="32"/>
      <c r="R1907" s="32"/>
      <c r="S1907" s="32"/>
      <c r="T1907" s="32"/>
    </row>
    <row r="1908" spans="1:20" x14ac:dyDescent="0.25">
      <c r="A1908" s="76"/>
      <c r="B1908" s="77"/>
      <c r="C1908" s="77"/>
      <c r="D1908" s="77"/>
      <c r="E1908" s="83"/>
      <c r="M1908" s="32"/>
      <c r="N1908" s="32"/>
      <c r="O1908" s="32"/>
      <c r="P1908" s="32"/>
      <c r="Q1908" s="32"/>
      <c r="R1908" s="32"/>
      <c r="S1908" s="32"/>
      <c r="T1908" s="32"/>
    </row>
    <row r="1909" spans="1:20" x14ac:dyDescent="0.25">
      <c r="A1909" s="76"/>
      <c r="B1909" s="77"/>
      <c r="C1909" s="77"/>
      <c r="D1909" s="77"/>
      <c r="E1909" s="83"/>
      <c r="M1909" s="32"/>
      <c r="N1909" s="32"/>
      <c r="O1909" s="32"/>
      <c r="P1909" s="32"/>
      <c r="Q1909" s="32"/>
      <c r="R1909" s="32"/>
      <c r="S1909" s="32"/>
      <c r="T1909" s="32"/>
    </row>
    <row r="1910" spans="1:20" x14ac:dyDescent="0.25">
      <c r="A1910" s="76"/>
      <c r="B1910" s="77"/>
      <c r="C1910" s="77"/>
      <c r="D1910" s="77"/>
      <c r="E1910" s="83"/>
      <c r="M1910" s="32"/>
      <c r="N1910" s="32"/>
      <c r="O1910" s="32"/>
      <c r="P1910" s="32"/>
      <c r="Q1910" s="32"/>
      <c r="R1910" s="32"/>
      <c r="S1910" s="32"/>
      <c r="T1910" s="32"/>
    </row>
    <row r="1911" spans="1:20" x14ac:dyDescent="0.25">
      <c r="A1911" s="76"/>
      <c r="B1911" s="77"/>
      <c r="C1911" s="77"/>
      <c r="D1911" s="77"/>
      <c r="E1911" s="83"/>
      <c r="M1911" s="32"/>
      <c r="N1911" s="32"/>
      <c r="O1911" s="32"/>
      <c r="P1911" s="32"/>
      <c r="Q1911" s="32"/>
      <c r="R1911" s="32"/>
      <c r="S1911" s="32"/>
      <c r="T1911" s="32"/>
    </row>
    <row r="1912" spans="1:20" x14ac:dyDescent="0.25">
      <c r="A1912" s="76"/>
      <c r="B1912" s="77"/>
      <c r="C1912" s="77"/>
      <c r="D1912" s="77"/>
      <c r="E1912" s="83"/>
      <c r="M1912" s="32"/>
      <c r="N1912" s="32"/>
      <c r="O1912" s="32"/>
      <c r="P1912" s="32"/>
      <c r="Q1912" s="32"/>
      <c r="R1912" s="32"/>
      <c r="S1912" s="32"/>
      <c r="T1912" s="32"/>
    </row>
    <row r="1913" spans="1:20" x14ac:dyDescent="0.25">
      <c r="A1913" s="76"/>
      <c r="B1913" s="77"/>
      <c r="C1913" s="77"/>
      <c r="D1913" s="77"/>
      <c r="E1913" s="83"/>
      <c r="M1913" s="32"/>
      <c r="N1913" s="32"/>
      <c r="O1913" s="32"/>
      <c r="P1913" s="32"/>
      <c r="Q1913" s="32"/>
      <c r="R1913" s="32"/>
      <c r="S1913" s="32"/>
      <c r="T1913" s="32"/>
    </row>
    <row r="1914" spans="1:20" x14ac:dyDescent="0.25">
      <c r="A1914" s="76"/>
      <c r="B1914" s="77"/>
      <c r="C1914" s="77"/>
      <c r="D1914" s="77"/>
      <c r="E1914" s="83"/>
      <c r="M1914" s="32"/>
      <c r="N1914" s="32"/>
      <c r="O1914" s="32"/>
      <c r="P1914" s="32"/>
      <c r="Q1914" s="32"/>
      <c r="R1914" s="32"/>
      <c r="S1914" s="32"/>
      <c r="T1914" s="32"/>
    </row>
    <row r="1915" spans="1:20" x14ac:dyDescent="0.25">
      <c r="A1915" s="76"/>
      <c r="B1915" s="77"/>
      <c r="C1915" s="77"/>
      <c r="D1915" s="77"/>
      <c r="E1915" s="83"/>
      <c r="M1915" s="32"/>
      <c r="N1915" s="32"/>
      <c r="O1915" s="32"/>
      <c r="P1915" s="32"/>
      <c r="Q1915" s="32"/>
      <c r="R1915" s="32"/>
      <c r="S1915" s="32"/>
      <c r="T1915" s="32"/>
    </row>
    <row r="1916" spans="1:20" x14ac:dyDescent="0.25">
      <c r="A1916" s="76"/>
      <c r="B1916" s="77"/>
      <c r="C1916" s="77"/>
      <c r="D1916" s="77"/>
      <c r="E1916" s="83"/>
      <c r="M1916" s="32"/>
      <c r="N1916" s="32"/>
      <c r="O1916" s="32"/>
      <c r="P1916" s="32"/>
      <c r="Q1916" s="32"/>
      <c r="R1916" s="32"/>
      <c r="S1916" s="32"/>
      <c r="T1916" s="32"/>
    </row>
    <row r="1917" spans="1:20" x14ac:dyDescent="0.25">
      <c r="A1917" s="76"/>
      <c r="B1917" s="77"/>
      <c r="C1917" s="77"/>
      <c r="D1917" s="77"/>
      <c r="E1917" s="83"/>
      <c r="M1917" s="32"/>
      <c r="N1917" s="32"/>
      <c r="O1917" s="32"/>
      <c r="P1917" s="32"/>
      <c r="Q1917" s="32"/>
      <c r="R1917" s="32"/>
      <c r="S1917" s="32"/>
      <c r="T1917" s="32"/>
    </row>
    <row r="1918" spans="1:20" x14ac:dyDescent="0.25">
      <c r="A1918" s="76"/>
      <c r="B1918" s="77"/>
      <c r="C1918" s="77"/>
      <c r="D1918" s="77"/>
      <c r="E1918" s="83"/>
      <c r="M1918" s="32"/>
      <c r="N1918" s="32"/>
      <c r="O1918" s="32"/>
      <c r="P1918" s="32"/>
      <c r="Q1918" s="32"/>
      <c r="R1918" s="32"/>
      <c r="S1918" s="32"/>
      <c r="T1918" s="32"/>
    </row>
    <row r="1919" spans="1:20" x14ac:dyDescent="0.25">
      <c r="A1919" s="76"/>
      <c r="B1919" s="77"/>
      <c r="C1919" s="77"/>
      <c r="D1919" s="77"/>
      <c r="E1919" s="83"/>
      <c r="M1919" s="32"/>
      <c r="N1919" s="32"/>
      <c r="O1919" s="32"/>
      <c r="P1919" s="32"/>
      <c r="Q1919" s="32"/>
      <c r="R1919" s="32"/>
      <c r="S1919" s="32"/>
      <c r="T1919" s="32"/>
    </row>
    <row r="1920" spans="1:20" x14ac:dyDescent="0.25">
      <c r="A1920" s="76"/>
      <c r="B1920" s="77"/>
      <c r="C1920" s="77"/>
      <c r="D1920" s="77"/>
      <c r="E1920" s="83"/>
      <c r="M1920" s="32"/>
      <c r="N1920" s="32"/>
      <c r="O1920" s="32"/>
      <c r="P1920" s="32"/>
      <c r="Q1920" s="32"/>
      <c r="R1920" s="32"/>
      <c r="S1920" s="32"/>
      <c r="T1920" s="32"/>
    </row>
    <row r="1921" spans="1:20" x14ac:dyDescent="0.25">
      <c r="A1921" s="76"/>
      <c r="B1921" s="77"/>
      <c r="C1921" s="77"/>
      <c r="D1921" s="77"/>
      <c r="E1921" s="83"/>
      <c r="M1921" s="32"/>
      <c r="N1921" s="32"/>
      <c r="O1921" s="32"/>
      <c r="P1921" s="32"/>
      <c r="Q1921" s="32"/>
      <c r="R1921" s="32"/>
      <c r="S1921" s="32"/>
      <c r="T1921" s="32"/>
    </row>
    <row r="1922" spans="1:20" x14ac:dyDescent="0.25">
      <c r="A1922" s="76"/>
      <c r="B1922" s="77"/>
      <c r="C1922" s="77"/>
      <c r="D1922" s="77"/>
      <c r="E1922" s="83"/>
      <c r="M1922" s="32"/>
      <c r="N1922" s="32"/>
      <c r="O1922" s="32"/>
      <c r="P1922" s="32"/>
      <c r="Q1922" s="32"/>
      <c r="R1922" s="32"/>
      <c r="S1922" s="32"/>
      <c r="T1922" s="32"/>
    </row>
    <row r="1923" spans="1:20" x14ac:dyDescent="0.25">
      <c r="A1923" s="76"/>
      <c r="B1923" s="77"/>
      <c r="C1923" s="77"/>
      <c r="D1923" s="77"/>
      <c r="E1923" s="83"/>
      <c r="M1923" s="32"/>
      <c r="N1923" s="32"/>
      <c r="O1923" s="32"/>
      <c r="P1923" s="32"/>
      <c r="Q1923" s="32"/>
      <c r="R1923" s="32"/>
      <c r="S1923" s="32"/>
      <c r="T1923" s="32"/>
    </row>
    <row r="1924" spans="1:20" x14ac:dyDescent="0.25">
      <c r="A1924" s="76"/>
      <c r="B1924" s="77"/>
      <c r="C1924" s="77"/>
      <c r="D1924" s="77"/>
      <c r="E1924" s="83"/>
      <c r="M1924" s="32"/>
      <c r="N1924" s="32"/>
      <c r="O1924" s="32"/>
      <c r="P1924" s="32"/>
      <c r="Q1924" s="32"/>
      <c r="R1924" s="32"/>
      <c r="S1924" s="32"/>
      <c r="T1924" s="32"/>
    </row>
    <row r="1925" spans="1:20" x14ac:dyDescent="0.25">
      <c r="A1925" s="76"/>
      <c r="B1925" s="77"/>
      <c r="C1925" s="77"/>
      <c r="D1925" s="77"/>
      <c r="E1925" s="83"/>
      <c r="M1925" s="32"/>
      <c r="N1925" s="32"/>
      <c r="O1925" s="32"/>
      <c r="P1925" s="32"/>
      <c r="Q1925" s="32"/>
      <c r="R1925" s="32"/>
      <c r="S1925" s="32"/>
      <c r="T1925" s="32"/>
    </row>
    <row r="1926" spans="1:20" x14ac:dyDescent="0.25">
      <c r="A1926" s="76"/>
      <c r="B1926" s="77"/>
      <c r="C1926" s="77"/>
      <c r="D1926" s="77"/>
      <c r="E1926" s="83"/>
      <c r="M1926" s="32"/>
      <c r="N1926" s="32"/>
      <c r="O1926" s="32"/>
      <c r="P1926" s="32"/>
      <c r="Q1926" s="32"/>
      <c r="R1926" s="32"/>
      <c r="S1926" s="32"/>
      <c r="T1926" s="32"/>
    </row>
    <row r="1927" spans="1:20" x14ac:dyDescent="0.25">
      <c r="A1927" s="76"/>
      <c r="B1927" s="77"/>
      <c r="C1927" s="77"/>
      <c r="D1927" s="77"/>
      <c r="E1927" s="83"/>
      <c r="M1927" s="32"/>
      <c r="N1927" s="32"/>
      <c r="O1927" s="32"/>
      <c r="P1927" s="32"/>
      <c r="Q1927" s="32"/>
      <c r="R1927" s="32"/>
      <c r="S1927" s="32"/>
      <c r="T1927" s="32"/>
    </row>
    <row r="1928" spans="1:20" x14ac:dyDescent="0.25">
      <c r="A1928" s="76"/>
      <c r="B1928" s="77"/>
      <c r="C1928" s="77"/>
      <c r="D1928" s="77"/>
      <c r="E1928" s="83"/>
      <c r="M1928" s="32"/>
      <c r="N1928" s="32"/>
      <c r="O1928" s="32"/>
      <c r="P1928" s="32"/>
      <c r="Q1928" s="32"/>
      <c r="R1928" s="32"/>
      <c r="S1928" s="32"/>
      <c r="T1928" s="32"/>
    </row>
    <row r="1929" spans="1:20" x14ac:dyDescent="0.25">
      <c r="A1929" s="76"/>
      <c r="B1929" s="77"/>
      <c r="C1929" s="77"/>
      <c r="D1929" s="77"/>
      <c r="E1929" s="83"/>
      <c r="M1929" s="32"/>
      <c r="N1929" s="32"/>
      <c r="O1929" s="32"/>
      <c r="P1929" s="32"/>
      <c r="Q1929" s="32"/>
      <c r="R1929" s="32"/>
      <c r="S1929" s="32"/>
      <c r="T1929" s="32"/>
    </row>
    <row r="1930" spans="1:20" x14ac:dyDescent="0.25">
      <c r="A1930" s="76"/>
      <c r="B1930" s="77"/>
      <c r="C1930" s="77"/>
      <c r="D1930" s="77"/>
      <c r="E1930" s="83"/>
      <c r="M1930" s="32"/>
      <c r="N1930" s="32"/>
      <c r="O1930" s="32"/>
      <c r="P1930" s="32"/>
      <c r="Q1930" s="32"/>
      <c r="R1930" s="32"/>
      <c r="S1930" s="32"/>
      <c r="T1930" s="32"/>
    </row>
    <row r="1931" spans="1:20" x14ac:dyDescent="0.25">
      <c r="A1931" s="76"/>
      <c r="B1931" s="77"/>
      <c r="C1931" s="77"/>
      <c r="D1931" s="77"/>
      <c r="E1931" s="83"/>
      <c r="M1931" s="32"/>
      <c r="N1931" s="32"/>
      <c r="O1931" s="32"/>
      <c r="P1931" s="32"/>
      <c r="Q1931" s="32"/>
      <c r="R1931" s="32"/>
      <c r="S1931" s="32"/>
      <c r="T1931" s="32"/>
    </row>
    <row r="1932" spans="1:20" x14ac:dyDescent="0.25">
      <c r="A1932" s="76"/>
      <c r="B1932" s="77"/>
      <c r="C1932" s="77"/>
      <c r="D1932" s="77"/>
      <c r="E1932" s="83"/>
      <c r="M1932" s="32"/>
      <c r="N1932" s="32"/>
      <c r="O1932" s="32"/>
      <c r="P1932" s="32"/>
      <c r="Q1932" s="32"/>
      <c r="R1932" s="32"/>
      <c r="S1932" s="32"/>
      <c r="T1932" s="32"/>
    </row>
    <row r="1933" spans="1:20" x14ac:dyDescent="0.25">
      <c r="A1933" s="76"/>
      <c r="B1933" s="77"/>
      <c r="C1933" s="77"/>
      <c r="D1933" s="77"/>
      <c r="E1933" s="83"/>
      <c r="M1933" s="32"/>
      <c r="N1933" s="32"/>
      <c r="O1933" s="32"/>
      <c r="P1933" s="32"/>
      <c r="Q1933" s="32"/>
      <c r="R1933" s="32"/>
      <c r="S1933" s="32"/>
      <c r="T1933" s="32"/>
    </row>
    <row r="1934" spans="1:20" x14ac:dyDescent="0.25">
      <c r="A1934" s="76"/>
      <c r="B1934" s="77"/>
      <c r="C1934" s="77"/>
      <c r="D1934" s="77"/>
      <c r="E1934" s="83"/>
      <c r="M1934" s="32"/>
      <c r="N1934" s="32"/>
      <c r="O1934" s="32"/>
      <c r="P1934" s="32"/>
      <c r="Q1934" s="32"/>
      <c r="R1934" s="32"/>
      <c r="S1934" s="32"/>
      <c r="T1934" s="32"/>
    </row>
    <row r="1935" spans="1:20" x14ac:dyDescent="0.25">
      <c r="A1935" s="76"/>
      <c r="B1935" s="77"/>
      <c r="C1935" s="77"/>
      <c r="D1935" s="77"/>
      <c r="E1935" s="83"/>
      <c r="M1935" s="32"/>
      <c r="N1935" s="32"/>
      <c r="O1935" s="32"/>
      <c r="P1935" s="32"/>
      <c r="Q1935" s="32"/>
      <c r="R1935" s="32"/>
      <c r="S1935" s="32"/>
      <c r="T1935" s="32"/>
    </row>
    <row r="1936" spans="1:20" x14ac:dyDescent="0.25">
      <c r="A1936" s="76"/>
      <c r="B1936" s="77"/>
      <c r="C1936" s="77"/>
      <c r="D1936" s="77"/>
      <c r="E1936" s="83"/>
      <c r="M1936" s="32"/>
      <c r="N1936" s="32"/>
      <c r="O1936" s="32"/>
      <c r="P1936" s="32"/>
      <c r="Q1936" s="32"/>
      <c r="R1936" s="32"/>
      <c r="S1936" s="32"/>
      <c r="T1936" s="32"/>
    </row>
    <row r="1937" spans="1:20" x14ac:dyDescent="0.25">
      <c r="A1937" s="76"/>
      <c r="B1937" s="77"/>
      <c r="C1937" s="77"/>
      <c r="D1937" s="77"/>
      <c r="E1937" s="83"/>
      <c r="M1937" s="32"/>
      <c r="N1937" s="32"/>
      <c r="O1937" s="32"/>
      <c r="P1937" s="32"/>
      <c r="Q1937" s="32"/>
      <c r="R1937" s="32"/>
      <c r="S1937" s="32"/>
      <c r="T1937" s="32"/>
    </row>
    <row r="1938" spans="1:20" x14ac:dyDescent="0.25">
      <c r="A1938" s="76"/>
      <c r="B1938" s="77"/>
      <c r="C1938" s="77"/>
      <c r="D1938" s="77"/>
      <c r="E1938" s="83"/>
      <c r="M1938" s="32"/>
      <c r="N1938" s="32"/>
      <c r="O1938" s="32"/>
      <c r="P1938" s="32"/>
      <c r="Q1938" s="32"/>
      <c r="R1938" s="32"/>
      <c r="S1938" s="32"/>
      <c r="T1938" s="32"/>
    </row>
    <row r="1939" spans="1:20" x14ac:dyDescent="0.25">
      <c r="A1939" s="76"/>
      <c r="B1939" s="77"/>
      <c r="C1939" s="77"/>
      <c r="D1939" s="77"/>
      <c r="E1939" s="83"/>
      <c r="M1939" s="32"/>
      <c r="N1939" s="32"/>
      <c r="O1939" s="32"/>
      <c r="P1939" s="32"/>
      <c r="Q1939" s="32"/>
      <c r="R1939" s="32"/>
      <c r="S1939" s="32"/>
      <c r="T1939" s="32"/>
    </row>
    <row r="1940" spans="1:20" x14ac:dyDescent="0.25">
      <c r="A1940" s="76"/>
      <c r="B1940" s="77"/>
      <c r="C1940" s="77"/>
      <c r="D1940" s="77"/>
      <c r="E1940" s="83"/>
      <c r="M1940" s="32"/>
      <c r="N1940" s="32"/>
      <c r="O1940" s="32"/>
      <c r="P1940" s="32"/>
      <c r="Q1940" s="32"/>
      <c r="R1940" s="32"/>
      <c r="S1940" s="32"/>
      <c r="T1940" s="32"/>
    </row>
    <row r="1941" spans="1:20" x14ac:dyDescent="0.25">
      <c r="A1941" s="76"/>
      <c r="B1941" s="77"/>
      <c r="C1941" s="77"/>
      <c r="D1941" s="77"/>
      <c r="E1941" s="83"/>
      <c r="M1941" s="32"/>
      <c r="N1941" s="32"/>
      <c r="O1941" s="32"/>
      <c r="P1941" s="32"/>
      <c r="Q1941" s="32"/>
      <c r="R1941" s="32"/>
      <c r="S1941" s="32"/>
      <c r="T1941" s="32"/>
    </row>
    <row r="1942" spans="1:20" x14ac:dyDescent="0.25">
      <c r="A1942" s="76"/>
      <c r="B1942" s="77"/>
      <c r="C1942" s="77"/>
      <c r="D1942" s="77"/>
      <c r="E1942" s="83"/>
      <c r="M1942" s="32"/>
      <c r="N1942" s="32"/>
      <c r="O1942" s="32"/>
      <c r="P1942" s="32"/>
      <c r="Q1942" s="32"/>
      <c r="R1942" s="32"/>
      <c r="S1942" s="32"/>
      <c r="T1942" s="32"/>
    </row>
    <row r="1943" spans="1:20" x14ac:dyDescent="0.25">
      <c r="A1943" s="76"/>
      <c r="B1943" s="77"/>
      <c r="C1943" s="77"/>
      <c r="D1943" s="77"/>
      <c r="E1943" s="83"/>
      <c r="M1943" s="32"/>
      <c r="N1943" s="32"/>
      <c r="O1943" s="32"/>
      <c r="P1943" s="32"/>
      <c r="Q1943" s="32"/>
      <c r="R1943" s="32"/>
      <c r="S1943" s="32"/>
      <c r="T1943" s="32"/>
    </row>
    <row r="1944" spans="1:20" x14ac:dyDescent="0.25">
      <c r="A1944" s="76"/>
      <c r="B1944" s="77"/>
      <c r="C1944" s="77"/>
      <c r="D1944" s="77"/>
      <c r="E1944" s="83"/>
      <c r="M1944" s="32"/>
      <c r="N1944" s="32"/>
      <c r="O1944" s="32"/>
      <c r="P1944" s="32"/>
      <c r="Q1944" s="32"/>
      <c r="R1944" s="32"/>
      <c r="S1944" s="32"/>
      <c r="T1944" s="32"/>
    </row>
    <row r="1945" spans="1:20" x14ac:dyDescent="0.25">
      <c r="A1945" s="76"/>
      <c r="B1945" s="77"/>
      <c r="C1945" s="77"/>
      <c r="D1945" s="77"/>
      <c r="E1945" s="83"/>
      <c r="M1945" s="32"/>
      <c r="N1945" s="32"/>
      <c r="O1945" s="32"/>
      <c r="P1945" s="32"/>
      <c r="Q1945" s="32"/>
      <c r="R1945" s="32"/>
      <c r="S1945" s="32"/>
      <c r="T1945" s="32"/>
    </row>
    <row r="1946" spans="1:20" x14ac:dyDescent="0.25">
      <c r="A1946" s="76"/>
      <c r="B1946" s="77"/>
      <c r="C1946" s="77"/>
      <c r="D1946" s="77"/>
      <c r="E1946" s="83"/>
      <c r="M1946" s="32"/>
      <c r="N1946" s="32"/>
      <c r="O1946" s="32"/>
      <c r="P1946" s="32"/>
      <c r="Q1946" s="32"/>
      <c r="R1946" s="32"/>
      <c r="S1946" s="32"/>
      <c r="T1946" s="32"/>
    </row>
    <row r="1947" spans="1:20" x14ac:dyDescent="0.25">
      <c r="A1947" s="76"/>
      <c r="B1947" s="77"/>
      <c r="C1947" s="77"/>
      <c r="D1947" s="77"/>
      <c r="E1947" s="83"/>
      <c r="M1947" s="32"/>
      <c r="N1947" s="32"/>
      <c r="O1947" s="32"/>
      <c r="P1947" s="32"/>
      <c r="Q1947" s="32"/>
      <c r="R1947" s="32"/>
      <c r="S1947" s="32"/>
      <c r="T1947" s="32"/>
    </row>
    <row r="1948" spans="1:20" x14ac:dyDescent="0.25">
      <c r="A1948" s="76"/>
      <c r="B1948" s="77"/>
      <c r="C1948" s="77"/>
      <c r="D1948" s="77"/>
      <c r="E1948" s="83"/>
      <c r="M1948" s="32"/>
      <c r="N1948" s="32"/>
      <c r="O1948" s="32"/>
      <c r="P1948" s="32"/>
      <c r="Q1948" s="32"/>
      <c r="R1948" s="32"/>
      <c r="S1948" s="32"/>
      <c r="T1948" s="32"/>
    </row>
    <row r="1949" spans="1:20" x14ac:dyDescent="0.25">
      <c r="A1949" s="76"/>
      <c r="B1949" s="77"/>
      <c r="C1949" s="77"/>
      <c r="D1949" s="77"/>
      <c r="E1949" s="83"/>
      <c r="M1949" s="32"/>
      <c r="N1949" s="32"/>
      <c r="O1949" s="32"/>
      <c r="P1949" s="32"/>
      <c r="Q1949" s="32"/>
      <c r="R1949" s="32"/>
      <c r="S1949" s="32"/>
      <c r="T1949" s="32"/>
    </row>
    <row r="1950" spans="1:20" x14ac:dyDescent="0.25">
      <c r="A1950" s="76"/>
      <c r="B1950" s="77"/>
      <c r="C1950" s="77"/>
      <c r="D1950" s="77"/>
      <c r="E1950" s="83"/>
      <c r="M1950" s="32"/>
      <c r="N1950" s="32"/>
      <c r="O1950" s="32"/>
      <c r="P1950" s="32"/>
      <c r="Q1950" s="32"/>
      <c r="R1950" s="32"/>
      <c r="S1950" s="32"/>
      <c r="T1950" s="32"/>
    </row>
    <row r="1951" spans="1:20" x14ac:dyDescent="0.25">
      <c r="A1951" s="76"/>
      <c r="B1951" s="77"/>
      <c r="C1951" s="77"/>
      <c r="D1951" s="77"/>
      <c r="E1951" s="83"/>
      <c r="M1951" s="32"/>
      <c r="N1951" s="32"/>
      <c r="O1951" s="32"/>
      <c r="P1951" s="32"/>
      <c r="Q1951" s="32"/>
      <c r="R1951" s="32"/>
      <c r="S1951" s="32"/>
      <c r="T1951" s="32"/>
    </row>
    <row r="1952" spans="1:20" x14ac:dyDescent="0.25">
      <c r="A1952" s="76"/>
      <c r="B1952" s="77"/>
      <c r="C1952" s="77"/>
      <c r="D1952" s="77"/>
      <c r="E1952" s="83"/>
      <c r="M1952" s="32"/>
      <c r="N1952" s="32"/>
      <c r="O1952" s="32"/>
      <c r="P1952" s="32"/>
      <c r="Q1952" s="32"/>
      <c r="R1952" s="32"/>
      <c r="S1952" s="32"/>
      <c r="T1952" s="32"/>
    </row>
    <row r="1953" spans="1:20" x14ac:dyDescent="0.25">
      <c r="A1953" s="76"/>
      <c r="B1953" s="77"/>
      <c r="C1953" s="77"/>
      <c r="D1953" s="77"/>
      <c r="E1953" s="83"/>
      <c r="M1953" s="32"/>
      <c r="N1953" s="32"/>
      <c r="O1953" s="32"/>
      <c r="P1953" s="32"/>
      <c r="Q1953" s="32"/>
      <c r="R1953" s="32"/>
      <c r="S1953" s="32"/>
      <c r="T1953" s="32"/>
    </row>
    <row r="1954" spans="1:20" x14ac:dyDescent="0.25">
      <c r="A1954" s="76"/>
      <c r="B1954" s="77"/>
      <c r="C1954" s="77"/>
      <c r="D1954" s="77"/>
      <c r="E1954" s="83"/>
      <c r="M1954" s="32"/>
      <c r="N1954" s="32"/>
      <c r="O1954" s="32"/>
      <c r="P1954" s="32"/>
      <c r="Q1954" s="32"/>
      <c r="R1954" s="32"/>
      <c r="S1954" s="32"/>
      <c r="T1954" s="32"/>
    </row>
    <row r="1955" spans="1:20" x14ac:dyDescent="0.25">
      <c r="A1955" s="76"/>
      <c r="B1955" s="77"/>
      <c r="C1955" s="77"/>
      <c r="D1955" s="77"/>
      <c r="E1955" s="83"/>
      <c r="M1955" s="32"/>
      <c r="N1955" s="32"/>
      <c r="O1955" s="32"/>
      <c r="P1955" s="32"/>
      <c r="Q1955" s="32"/>
      <c r="R1955" s="32"/>
      <c r="S1955" s="32"/>
      <c r="T1955" s="32"/>
    </row>
    <row r="1956" spans="1:20" x14ac:dyDescent="0.25">
      <c r="A1956" s="76"/>
      <c r="B1956" s="77"/>
      <c r="C1956" s="77"/>
      <c r="D1956" s="77"/>
      <c r="E1956" s="83"/>
      <c r="M1956" s="32"/>
      <c r="N1956" s="32"/>
      <c r="O1956" s="32"/>
      <c r="P1956" s="32"/>
      <c r="Q1956" s="32"/>
      <c r="R1956" s="32"/>
      <c r="S1956" s="32"/>
      <c r="T1956" s="32"/>
    </row>
    <row r="1957" spans="1:20" x14ac:dyDescent="0.25">
      <c r="A1957" s="76"/>
      <c r="B1957" s="77"/>
      <c r="C1957" s="77"/>
      <c r="D1957" s="77"/>
      <c r="E1957" s="83"/>
      <c r="M1957" s="32"/>
      <c r="N1957" s="32"/>
      <c r="O1957" s="32"/>
      <c r="P1957" s="32"/>
      <c r="Q1957" s="32"/>
      <c r="R1957" s="32"/>
      <c r="S1957" s="32"/>
      <c r="T1957" s="32"/>
    </row>
    <row r="1958" spans="1:20" x14ac:dyDescent="0.25">
      <c r="A1958" s="76"/>
      <c r="B1958" s="77"/>
      <c r="C1958" s="77"/>
      <c r="D1958" s="77"/>
      <c r="E1958" s="83"/>
      <c r="M1958" s="32"/>
      <c r="N1958" s="32"/>
      <c r="O1958" s="32"/>
      <c r="P1958" s="32"/>
      <c r="Q1958" s="32"/>
      <c r="R1958" s="32"/>
      <c r="S1958" s="32"/>
      <c r="T1958" s="32"/>
    </row>
    <row r="1959" spans="1:20" x14ac:dyDescent="0.25">
      <c r="A1959" s="76"/>
      <c r="B1959" s="77"/>
      <c r="C1959" s="77"/>
      <c r="D1959" s="77"/>
      <c r="E1959" s="83"/>
      <c r="M1959" s="32"/>
      <c r="N1959" s="32"/>
      <c r="O1959" s="32"/>
      <c r="P1959" s="32"/>
      <c r="Q1959" s="32"/>
      <c r="R1959" s="32"/>
      <c r="S1959" s="32"/>
      <c r="T1959" s="32"/>
    </row>
    <row r="1960" spans="1:20" x14ac:dyDescent="0.25">
      <c r="A1960" s="76"/>
      <c r="B1960" s="77"/>
      <c r="C1960" s="77"/>
      <c r="D1960" s="77"/>
      <c r="E1960" s="83"/>
      <c r="M1960" s="32"/>
      <c r="N1960" s="32"/>
      <c r="O1960" s="32"/>
      <c r="P1960" s="32"/>
      <c r="Q1960" s="32"/>
      <c r="R1960" s="32"/>
      <c r="S1960" s="32"/>
      <c r="T1960" s="32"/>
    </row>
    <row r="1961" spans="1:20" x14ac:dyDescent="0.25">
      <c r="A1961" s="76"/>
      <c r="B1961" s="77"/>
      <c r="C1961" s="77"/>
      <c r="D1961" s="77"/>
      <c r="E1961" s="83"/>
      <c r="M1961" s="32"/>
      <c r="N1961" s="32"/>
      <c r="O1961" s="32"/>
      <c r="P1961" s="32"/>
      <c r="Q1961" s="32"/>
      <c r="R1961" s="32"/>
      <c r="S1961" s="32"/>
      <c r="T1961" s="32"/>
    </row>
    <row r="1962" spans="1:20" x14ac:dyDescent="0.25">
      <c r="A1962" s="76"/>
      <c r="B1962" s="77"/>
      <c r="C1962" s="77"/>
      <c r="D1962" s="77"/>
      <c r="E1962" s="83"/>
      <c r="M1962" s="32"/>
      <c r="N1962" s="32"/>
      <c r="O1962" s="32"/>
      <c r="P1962" s="32"/>
      <c r="Q1962" s="32"/>
      <c r="R1962" s="32"/>
      <c r="S1962" s="32"/>
      <c r="T1962" s="32"/>
    </row>
    <row r="1963" spans="1:20" x14ac:dyDescent="0.25">
      <c r="A1963" s="76"/>
      <c r="B1963" s="77"/>
      <c r="C1963" s="77"/>
      <c r="D1963" s="77"/>
      <c r="E1963" s="83"/>
      <c r="M1963" s="32"/>
      <c r="N1963" s="32"/>
      <c r="O1963" s="32"/>
      <c r="P1963" s="32"/>
      <c r="Q1963" s="32"/>
      <c r="R1963" s="32"/>
      <c r="S1963" s="32"/>
      <c r="T1963" s="32"/>
    </row>
    <row r="1964" spans="1:20" x14ac:dyDescent="0.25">
      <c r="A1964" s="76"/>
      <c r="B1964" s="77"/>
      <c r="C1964" s="77"/>
      <c r="D1964" s="77"/>
      <c r="E1964" s="83"/>
      <c r="M1964" s="32"/>
      <c r="N1964" s="32"/>
      <c r="O1964" s="32"/>
      <c r="P1964" s="32"/>
      <c r="Q1964" s="32"/>
      <c r="R1964" s="32"/>
      <c r="S1964" s="32"/>
      <c r="T1964" s="32"/>
    </row>
    <row r="1965" spans="1:20" x14ac:dyDescent="0.25">
      <c r="A1965" s="76"/>
      <c r="B1965" s="77"/>
      <c r="C1965" s="77"/>
      <c r="D1965" s="77"/>
      <c r="E1965" s="83"/>
      <c r="M1965" s="32"/>
      <c r="N1965" s="32"/>
      <c r="O1965" s="32"/>
      <c r="P1965" s="32"/>
      <c r="Q1965" s="32"/>
      <c r="R1965" s="32"/>
      <c r="S1965" s="32"/>
      <c r="T1965" s="32"/>
    </row>
    <row r="1966" spans="1:20" x14ac:dyDescent="0.25">
      <c r="A1966" s="76"/>
      <c r="B1966" s="77"/>
      <c r="C1966" s="77"/>
      <c r="D1966" s="77"/>
      <c r="E1966" s="83"/>
      <c r="M1966" s="32"/>
      <c r="N1966" s="32"/>
      <c r="O1966" s="32"/>
      <c r="P1966" s="32"/>
      <c r="Q1966" s="32"/>
      <c r="R1966" s="32"/>
      <c r="S1966" s="32"/>
      <c r="T1966" s="32"/>
    </row>
    <row r="1967" spans="1:20" x14ac:dyDescent="0.25">
      <c r="A1967" s="76"/>
      <c r="B1967" s="77"/>
      <c r="C1967" s="77"/>
      <c r="D1967" s="77"/>
      <c r="E1967" s="83"/>
      <c r="M1967" s="32"/>
      <c r="N1967" s="32"/>
      <c r="O1967" s="32"/>
      <c r="P1967" s="32"/>
      <c r="Q1967" s="32"/>
      <c r="R1967" s="32"/>
      <c r="S1967" s="32"/>
      <c r="T1967" s="32"/>
    </row>
    <row r="1968" spans="1:20" x14ac:dyDescent="0.25">
      <c r="A1968" s="76"/>
      <c r="B1968" s="77"/>
      <c r="C1968" s="77"/>
      <c r="D1968" s="77"/>
      <c r="E1968" s="83"/>
      <c r="M1968" s="32"/>
      <c r="N1968" s="32"/>
      <c r="O1968" s="32"/>
      <c r="P1968" s="32"/>
      <c r="Q1968" s="32"/>
      <c r="R1968" s="32"/>
      <c r="S1968" s="32"/>
      <c r="T1968" s="32"/>
    </row>
    <row r="1969" spans="1:20" x14ac:dyDescent="0.25">
      <c r="A1969" s="76"/>
      <c r="B1969" s="77"/>
      <c r="C1969" s="77"/>
      <c r="D1969" s="77"/>
      <c r="E1969" s="83"/>
      <c r="M1969" s="32"/>
      <c r="N1969" s="32"/>
      <c r="O1969" s="32"/>
      <c r="P1969" s="32"/>
      <c r="Q1969" s="32"/>
      <c r="R1969" s="32"/>
      <c r="S1969" s="32"/>
      <c r="T1969" s="32"/>
    </row>
    <row r="1970" spans="1:20" x14ac:dyDescent="0.25">
      <c r="A1970" s="76"/>
      <c r="B1970" s="77"/>
      <c r="C1970" s="77"/>
      <c r="D1970" s="77"/>
      <c r="E1970" s="83"/>
      <c r="M1970" s="32"/>
      <c r="N1970" s="32"/>
      <c r="O1970" s="32"/>
      <c r="P1970" s="32"/>
      <c r="Q1970" s="32"/>
      <c r="R1970" s="32"/>
      <c r="S1970" s="32"/>
      <c r="T1970" s="32"/>
    </row>
    <row r="1971" spans="1:20" x14ac:dyDescent="0.25">
      <c r="A1971" s="76"/>
      <c r="B1971" s="77"/>
      <c r="C1971" s="77"/>
      <c r="D1971" s="77"/>
      <c r="E1971" s="83"/>
      <c r="M1971" s="32"/>
      <c r="N1971" s="32"/>
      <c r="O1971" s="32"/>
      <c r="P1971" s="32"/>
      <c r="Q1971" s="32"/>
      <c r="R1971" s="32"/>
      <c r="S1971" s="32"/>
      <c r="T1971" s="32"/>
    </row>
    <row r="1972" spans="1:20" x14ac:dyDescent="0.25">
      <c r="A1972" s="76"/>
      <c r="B1972" s="77"/>
      <c r="C1972" s="77"/>
      <c r="D1972" s="77"/>
      <c r="E1972" s="83"/>
      <c r="M1972" s="32"/>
      <c r="N1972" s="32"/>
      <c r="O1972" s="32"/>
      <c r="P1972" s="32"/>
      <c r="Q1972" s="32"/>
      <c r="R1972" s="32"/>
      <c r="S1972" s="32"/>
      <c r="T1972" s="32"/>
    </row>
    <row r="1973" spans="1:20" x14ac:dyDescent="0.25">
      <c r="A1973" s="76"/>
      <c r="B1973" s="77"/>
      <c r="C1973" s="77"/>
      <c r="D1973" s="77"/>
      <c r="E1973" s="83"/>
      <c r="M1973" s="32"/>
      <c r="N1973" s="32"/>
      <c r="O1973" s="32"/>
      <c r="P1973" s="32"/>
      <c r="Q1973" s="32"/>
      <c r="R1973" s="32"/>
      <c r="S1973" s="32"/>
      <c r="T1973" s="32"/>
    </row>
    <row r="1974" spans="1:20" x14ac:dyDescent="0.25">
      <c r="A1974" s="76"/>
      <c r="B1974" s="77"/>
      <c r="C1974" s="77"/>
      <c r="D1974" s="77"/>
      <c r="E1974" s="83"/>
      <c r="M1974" s="32"/>
      <c r="N1974" s="32"/>
      <c r="O1974" s="32"/>
      <c r="P1974" s="32"/>
      <c r="Q1974" s="32"/>
      <c r="R1974" s="32"/>
      <c r="S1974" s="32"/>
      <c r="T1974" s="32"/>
    </row>
    <row r="1975" spans="1:20" x14ac:dyDescent="0.25">
      <c r="A1975" s="76"/>
      <c r="B1975" s="77"/>
      <c r="C1975" s="77"/>
      <c r="D1975" s="77"/>
      <c r="E1975" s="83"/>
      <c r="M1975" s="32"/>
      <c r="N1975" s="32"/>
      <c r="O1975" s="32"/>
      <c r="P1975" s="32"/>
      <c r="Q1975" s="32"/>
      <c r="R1975" s="32"/>
      <c r="S1975" s="32"/>
      <c r="T1975" s="32"/>
    </row>
    <row r="1976" spans="1:20" x14ac:dyDescent="0.25">
      <c r="A1976" s="76"/>
      <c r="B1976" s="77"/>
      <c r="C1976" s="77"/>
      <c r="D1976" s="77"/>
      <c r="E1976" s="83"/>
      <c r="M1976" s="32"/>
      <c r="N1976" s="32"/>
      <c r="O1976" s="32"/>
      <c r="P1976" s="32"/>
      <c r="Q1976" s="32"/>
      <c r="R1976" s="32"/>
      <c r="S1976" s="32"/>
      <c r="T1976" s="32"/>
    </row>
    <row r="1977" spans="1:20" x14ac:dyDescent="0.25">
      <c r="A1977" s="76"/>
      <c r="B1977" s="77"/>
      <c r="C1977" s="77"/>
      <c r="D1977" s="77"/>
      <c r="E1977" s="83"/>
      <c r="M1977" s="32"/>
      <c r="N1977" s="32"/>
      <c r="O1977" s="32"/>
      <c r="P1977" s="32"/>
      <c r="Q1977" s="32"/>
      <c r="R1977" s="32"/>
      <c r="S1977" s="32"/>
      <c r="T1977" s="32"/>
    </row>
    <row r="1978" spans="1:20" x14ac:dyDescent="0.25">
      <c r="A1978" s="76"/>
      <c r="B1978" s="77"/>
      <c r="C1978" s="77"/>
      <c r="D1978" s="77"/>
      <c r="E1978" s="83"/>
      <c r="M1978" s="32"/>
      <c r="N1978" s="32"/>
      <c r="O1978" s="32"/>
      <c r="P1978" s="32"/>
      <c r="Q1978" s="32"/>
      <c r="R1978" s="32"/>
      <c r="S1978" s="32"/>
      <c r="T1978" s="32"/>
    </row>
    <row r="1979" spans="1:20" x14ac:dyDescent="0.25">
      <c r="A1979" s="76"/>
      <c r="B1979" s="77"/>
      <c r="C1979" s="77"/>
      <c r="D1979" s="77"/>
      <c r="E1979" s="83"/>
      <c r="M1979" s="32"/>
      <c r="N1979" s="32"/>
      <c r="O1979" s="32"/>
      <c r="P1979" s="32"/>
      <c r="Q1979" s="32"/>
      <c r="R1979" s="32"/>
      <c r="S1979" s="32"/>
      <c r="T1979" s="32"/>
    </row>
    <row r="1980" spans="1:20" x14ac:dyDescent="0.25">
      <c r="A1980" s="76"/>
      <c r="B1980" s="77"/>
      <c r="C1980" s="77"/>
      <c r="D1980" s="77"/>
      <c r="E1980" s="83"/>
      <c r="M1980" s="32"/>
      <c r="N1980" s="32"/>
      <c r="O1980" s="32"/>
      <c r="P1980" s="32"/>
      <c r="Q1980" s="32"/>
      <c r="R1980" s="32"/>
      <c r="S1980" s="32"/>
      <c r="T1980" s="32"/>
    </row>
    <row r="1981" spans="1:20" x14ac:dyDescent="0.25">
      <c r="A1981" s="76"/>
      <c r="B1981" s="77"/>
      <c r="C1981" s="77"/>
      <c r="D1981" s="77"/>
      <c r="E1981" s="83"/>
      <c r="M1981" s="32"/>
      <c r="N1981" s="32"/>
      <c r="O1981" s="32"/>
      <c r="P1981" s="32"/>
      <c r="Q1981" s="32"/>
      <c r="R1981" s="32"/>
      <c r="S1981" s="32"/>
      <c r="T1981" s="32"/>
    </row>
    <row r="1982" spans="1:20" x14ac:dyDescent="0.25">
      <c r="A1982" s="76"/>
      <c r="B1982" s="77"/>
      <c r="C1982" s="77"/>
      <c r="D1982" s="77"/>
      <c r="E1982" s="83"/>
      <c r="M1982" s="32"/>
      <c r="N1982" s="32"/>
      <c r="O1982" s="32"/>
      <c r="P1982" s="32"/>
      <c r="Q1982" s="32"/>
      <c r="R1982" s="32"/>
      <c r="S1982" s="32"/>
      <c r="T1982" s="32"/>
    </row>
    <row r="1983" spans="1:20" x14ac:dyDescent="0.25">
      <c r="A1983" s="76"/>
      <c r="B1983" s="77"/>
      <c r="C1983" s="77"/>
      <c r="D1983" s="77"/>
      <c r="E1983" s="83"/>
      <c r="M1983" s="32"/>
      <c r="N1983" s="32"/>
      <c r="O1983" s="32"/>
      <c r="P1983" s="32"/>
      <c r="Q1983" s="32"/>
      <c r="R1983" s="32"/>
      <c r="S1983" s="32"/>
      <c r="T1983" s="32"/>
    </row>
    <row r="1984" spans="1:20" x14ac:dyDescent="0.25">
      <c r="A1984" s="76"/>
      <c r="B1984" s="77"/>
      <c r="C1984" s="77"/>
      <c r="D1984" s="77"/>
      <c r="E1984" s="83"/>
      <c r="M1984" s="32"/>
      <c r="N1984" s="32"/>
      <c r="O1984" s="32"/>
      <c r="P1984" s="32"/>
      <c r="Q1984" s="32"/>
      <c r="R1984" s="32"/>
      <c r="S1984" s="32"/>
      <c r="T1984" s="32"/>
    </row>
    <row r="1985" spans="1:20" x14ac:dyDescent="0.25">
      <c r="A1985" s="76"/>
      <c r="B1985" s="77"/>
      <c r="C1985" s="77"/>
      <c r="D1985" s="77"/>
      <c r="E1985" s="83"/>
      <c r="M1985" s="32"/>
      <c r="N1985" s="32"/>
      <c r="O1985" s="32"/>
      <c r="P1985" s="32"/>
      <c r="Q1985" s="32"/>
      <c r="R1985" s="32"/>
      <c r="S1985" s="32"/>
      <c r="T1985" s="32"/>
    </row>
    <row r="1986" spans="1:20" x14ac:dyDescent="0.25">
      <c r="A1986" s="76"/>
      <c r="B1986" s="77"/>
      <c r="C1986" s="77"/>
      <c r="D1986" s="77"/>
      <c r="E1986" s="83"/>
      <c r="M1986" s="32"/>
      <c r="N1986" s="32"/>
      <c r="O1986" s="32"/>
      <c r="P1986" s="32"/>
      <c r="Q1986" s="32"/>
      <c r="R1986" s="32"/>
      <c r="S1986" s="32"/>
      <c r="T1986" s="32"/>
    </row>
    <row r="1987" spans="1:20" x14ac:dyDescent="0.25">
      <c r="A1987" s="76"/>
      <c r="B1987" s="77"/>
      <c r="C1987" s="77"/>
      <c r="D1987" s="77"/>
      <c r="E1987" s="83"/>
      <c r="M1987" s="32"/>
      <c r="N1987" s="32"/>
      <c r="O1987" s="32"/>
      <c r="P1987" s="32"/>
      <c r="Q1987" s="32"/>
      <c r="R1987" s="32"/>
      <c r="S1987" s="32"/>
      <c r="T1987" s="32"/>
    </row>
    <row r="1988" spans="1:20" x14ac:dyDescent="0.25">
      <c r="A1988" s="76"/>
      <c r="B1988" s="77"/>
      <c r="C1988" s="77"/>
      <c r="D1988" s="77"/>
      <c r="E1988" s="83"/>
      <c r="M1988" s="32"/>
      <c r="N1988" s="32"/>
      <c r="O1988" s="32"/>
      <c r="P1988" s="32"/>
      <c r="Q1988" s="32"/>
      <c r="R1988" s="32"/>
      <c r="S1988" s="32"/>
      <c r="T1988" s="32"/>
    </row>
    <row r="1989" spans="1:20" x14ac:dyDescent="0.25">
      <c r="A1989" s="76"/>
      <c r="B1989" s="77"/>
      <c r="C1989" s="77"/>
      <c r="D1989" s="77"/>
      <c r="E1989" s="83"/>
      <c r="M1989" s="32"/>
      <c r="N1989" s="32"/>
      <c r="O1989" s="32"/>
      <c r="P1989" s="32"/>
      <c r="Q1989" s="32"/>
      <c r="R1989" s="32"/>
      <c r="S1989" s="32"/>
      <c r="T1989" s="32"/>
    </row>
    <row r="1990" spans="1:20" x14ac:dyDescent="0.25">
      <c r="A1990" s="76"/>
      <c r="B1990" s="77"/>
      <c r="C1990" s="77"/>
      <c r="D1990" s="77"/>
      <c r="E1990" s="83"/>
      <c r="M1990" s="32"/>
      <c r="N1990" s="32"/>
      <c r="O1990" s="32"/>
      <c r="P1990" s="32"/>
      <c r="Q1990" s="32"/>
      <c r="R1990" s="32"/>
      <c r="S1990" s="32"/>
      <c r="T1990" s="32"/>
    </row>
    <row r="1991" spans="1:20" x14ac:dyDescent="0.25">
      <c r="A1991" s="76"/>
      <c r="B1991" s="77"/>
      <c r="C1991" s="77"/>
      <c r="D1991" s="77"/>
      <c r="E1991" s="83"/>
      <c r="M1991" s="32"/>
      <c r="N1991" s="32"/>
      <c r="O1991" s="32"/>
      <c r="P1991" s="32"/>
      <c r="Q1991" s="32"/>
      <c r="R1991" s="32"/>
      <c r="S1991" s="32"/>
      <c r="T1991" s="32"/>
    </row>
    <row r="1992" spans="1:20" x14ac:dyDescent="0.25">
      <c r="A1992" s="76"/>
      <c r="B1992" s="77"/>
      <c r="C1992" s="77"/>
      <c r="D1992" s="77"/>
      <c r="E1992" s="83"/>
      <c r="M1992" s="32"/>
      <c r="N1992" s="32"/>
      <c r="O1992" s="32"/>
      <c r="P1992" s="32"/>
      <c r="Q1992" s="32"/>
      <c r="R1992" s="32"/>
      <c r="S1992" s="32"/>
      <c r="T1992" s="32"/>
    </row>
    <row r="1993" spans="1:20" x14ac:dyDescent="0.25">
      <c r="A1993" s="76"/>
      <c r="B1993" s="77"/>
      <c r="C1993" s="77"/>
      <c r="D1993" s="77"/>
      <c r="E1993" s="83"/>
      <c r="M1993" s="32"/>
      <c r="N1993" s="32"/>
      <c r="O1993" s="32"/>
      <c r="P1993" s="32"/>
      <c r="Q1993" s="32"/>
      <c r="R1993" s="32"/>
      <c r="S1993" s="32"/>
      <c r="T1993" s="32"/>
    </row>
    <row r="1994" spans="1:20" x14ac:dyDescent="0.25">
      <c r="A1994" s="76"/>
      <c r="B1994" s="77"/>
      <c r="C1994" s="77"/>
      <c r="D1994" s="77"/>
      <c r="E1994" s="83"/>
      <c r="M1994" s="32"/>
      <c r="N1994" s="32"/>
      <c r="O1994" s="32"/>
      <c r="P1994" s="32"/>
      <c r="Q1994" s="32"/>
      <c r="R1994" s="32"/>
      <c r="S1994" s="32"/>
      <c r="T1994" s="32"/>
    </row>
    <row r="1995" spans="1:20" x14ac:dyDescent="0.25">
      <c r="A1995" s="76"/>
      <c r="B1995" s="77"/>
      <c r="C1995" s="77"/>
      <c r="D1995" s="77"/>
      <c r="E1995" s="83"/>
      <c r="M1995" s="32"/>
      <c r="N1995" s="32"/>
      <c r="O1995" s="32"/>
      <c r="P1995" s="32"/>
      <c r="Q1995" s="32"/>
      <c r="R1995" s="32"/>
      <c r="S1995" s="32"/>
      <c r="T1995" s="32"/>
    </row>
    <row r="1996" spans="1:20" x14ac:dyDescent="0.25">
      <c r="A1996" s="76"/>
      <c r="B1996" s="77"/>
      <c r="C1996" s="77"/>
      <c r="D1996" s="77"/>
      <c r="E1996" s="83"/>
      <c r="M1996" s="32"/>
      <c r="N1996" s="32"/>
      <c r="O1996" s="32"/>
      <c r="P1996" s="32"/>
      <c r="Q1996" s="32"/>
      <c r="R1996" s="32"/>
      <c r="S1996" s="32"/>
      <c r="T1996" s="32"/>
    </row>
    <row r="1997" spans="1:20" x14ac:dyDescent="0.25">
      <c r="A1997" s="76"/>
      <c r="B1997" s="77"/>
      <c r="C1997" s="77"/>
      <c r="D1997" s="77"/>
      <c r="E1997" s="83"/>
      <c r="M1997" s="32"/>
      <c r="N1997" s="32"/>
      <c r="O1997" s="32"/>
      <c r="P1997" s="32"/>
      <c r="Q1997" s="32"/>
      <c r="R1997" s="32"/>
      <c r="S1997" s="32"/>
      <c r="T1997" s="32"/>
    </row>
    <row r="1998" spans="1:20" x14ac:dyDescent="0.25">
      <c r="A1998" s="76"/>
      <c r="B1998" s="77"/>
      <c r="C1998" s="77"/>
      <c r="D1998" s="77"/>
      <c r="E1998" s="83"/>
      <c r="M1998" s="32"/>
      <c r="N1998" s="32"/>
      <c r="O1998" s="32"/>
      <c r="P1998" s="32"/>
      <c r="Q1998" s="32"/>
      <c r="R1998" s="32"/>
      <c r="S1998" s="32"/>
      <c r="T1998" s="32"/>
    </row>
    <row r="1999" spans="1:20" x14ac:dyDescent="0.25">
      <c r="A1999" s="76"/>
      <c r="B1999" s="77"/>
      <c r="C1999" s="77"/>
      <c r="D1999" s="77"/>
      <c r="E1999" s="83"/>
      <c r="M1999" s="32"/>
      <c r="N1999" s="32"/>
      <c r="O1999" s="32"/>
      <c r="P1999" s="32"/>
      <c r="Q1999" s="32"/>
      <c r="R1999" s="32"/>
      <c r="S1999" s="32"/>
      <c r="T1999" s="32"/>
    </row>
    <row r="2000" spans="1:20" x14ac:dyDescent="0.25">
      <c r="A2000" s="76"/>
      <c r="B2000" s="77"/>
      <c r="C2000" s="77"/>
      <c r="D2000" s="77"/>
      <c r="E2000" s="83"/>
      <c r="M2000" s="32"/>
      <c r="N2000" s="32"/>
      <c r="O2000" s="32"/>
      <c r="P2000" s="32"/>
      <c r="Q2000" s="32"/>
      <c r="R2000" s="32"/>
      <c r="S2000" s="32"/>
      <c r="T2000" s="32"/>
    </row>
    <row r="2001" spans="1:20" x14ac:dyDescent="0.25">
      <c r="A2001" s="76"/>
      <c r="B2001" s="77"/>
      <c r="C2001" s="77"/>
      <c r="D2001" s="77"/>
      <c r="E2001" s="83"/>
      <c r="M2001" s="32"/>
      <c r="N2001" s="32"/>
      <c r="O2001" s="32"/>
      <c r="P2001" s="32"/>
      <c r="Q2001" s="32"/>
      <c r="R2001" s="32"/>
      <c r="S2001" s="32"/>
      <c r="T2001" s="32"/>
    </row>
  </sheetData>
  <sortState xmlns:xlrd2="http://schemas.microsoft.com/office/spreadsheetml/2017/richdata2" ref="A2:E64">
    <sortCondition descending="1" ref="A2:A64"/>
  </sortState>
  <mergeCells count="6">
    <mergeCell ref="P5:V5"/>
    <mergeCell ref="P7:P8"/>
    <mergeCell ref="Q7:Q8"/>
    <mergeCell ref="R7:U7"/>
    <mergeCell ref="V7:V8"/>
    <mergeCell ref="P36:V40"/>
  </mergeCells>
  <hyperlinks>
    <hyperlink ref="P2" r:id="rId1" xr:uid="{6382502A-ADA9-46FC-A52E-09B49FB7E33E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D2605-311E-4655-94BC-A63D7B5184AA}">
  <sheetPr codeName="Sheet6">
    <tabColor theme="8" tint="0.59999389629810485"/>
  </sheetPr>
  <dimension ref="B2:E123"/>
  <sheetViews>
    <sheetView zoomScale="80" zoomScaleNormal="80" workbookViewId="0">
      <selection activeCell="B14" sqref="B14"/>
    </sheetView>
  </sheetViews>
  <sheetFormatPr defaultRowHeight="15" x14ac:dyDescent="0.25"/>
  <cols>
    <col min="1" max="1" width="4.42578125" customWidth="1"/>
    <col min="2" max="2" width="16.5703125" customWidth="1"/>
    <col min="3" max="3" width="16.28515625" customWidth="1"/>
    <col min="5" max="5" width="11.28515625" bestFit="1" customWidth="1"/>
  </cols>
  <sheetData>
    <row r="2" spans="2:5" x14ac:dyDescent="0.25">
      <c r="B2" s="19" t="s">
        <v>59</v>
      </c>
      <c r="C2" t="s">
        <v>83</v>
      </c>
    </row>
    <row r="3" spans="2:5" x14ac:dyDescent="0.25">
      <c r="B3" s="29">
        <f>'Terms&amp;Conditions + Transaction'!B3</f>
        <v>43980</v>
      </c>
      <c r="C3" s="4"/>
      <c r="E3" s="6"/>
    </row>
    <row r="4" spans="2:5" x14ac:dyDescent="0.25">
      <c r="B4" s="29">
        <f>'Terms&amp;Conditions + Transaction'!B4</f>
        <v>44073</v>
      </c>
      <c r="C4" s="30" cm="1">
        <f t="array" aca="1" ref="C4" ca="1">IF(B4="", "", ForwardDaysWithBusDayConv(B4, 'Terms&amp;Conditions + Transaction'!$B$26, 'Terms&amp;Conditions + Transaction'!$B$27, 'Terms&amp;Conditions + Transaction'!$B$17, 'Holiday Schedule'!$B$3:$B$1002))</f>
        <v>44074</v>
      </c>
      <c r="E4" s="18"/>
    </row>
    <row r="5" spans="2:5" x14ac:dyDescent="0.25">
      <c r="B5" s="29" cm="1">
        <f t="array" aca="1" ref="B5" ca="1">IF(B4="", "", NextAnniversary(B4+1, 'Terms&amp;Conditions + Transaction'!$B$4,'Terms&amp;Conditions + Transaction'!$B$5,'Terms&amp;Conditions + Transaction'!$C$7))</f>
        <v>44165</v>
      </c>
      <c r="C5" s="30" cm="1">
        <f t="array" aca="1" ref="C5" ca="1">IF(B5="", "", ForwardDaysWithBusDayConv(B5, 'Terms&amp;Conditions + Transaction'!$B$26, 'Terms&amp;Conditions + Transaction'!$B$27, 'Terms&amp;Conditions + Transaction'!$B$17, 'Holiday Schedule'!$B$3:$B$1002))</f>
        <v>44165</v>
      </c>
    </row>
    <row r="6" spans="2:5" x14ac:dyDescent="0.25">
      <c r="B6" s="29" t="str" cm="1">
        <f t="array" aca="1" ref="B6" ca="1">IF(B5="", "", NextAnniversary(B5+1, 'Terms&amp;Conditions + Transaction'!$B$4,'Terms&amp;Conditions + Transaction'!$B$5,'Terms&amp;Conditions + Transaction'!$C$7))</f>
        <v/>
      </c>
      <c r="C6" s="30" t="str" cm="1">
        <f t="array" aca="1" ref="C6" ca="1">IF(B6="", "", ForwardDaysWithBusDayConv(B6, 'Terms&amp;Conditions + Transaction'!$B$26, 'Terms&amp;Conditions + Transaction'!$B$27, 'Terms&amp;Conditions + Transaction'!$B$17, 'Holiday Schedule'!$B$3:$B$1002))</f>
        <v/>
      </c>
    </row>
    <row r="7" spans="2:5" x14ac:dyDescent="0.25">
      <c r="B7" s="29" t="str" cm="1">
        <f t="array" aca="1" ref="B7" ca="1">IF(B6="", "", NextAnniversary(B6+1, 'Terms&amp;Conditions + Transaction'!$B$4,'Terms&amp;Conditions + Transaction'!$B$5,'Terms&amp;Conditions + Transaction'!$C$7))</f>
        <v/>
      </c>
      <c r="C7" s="30" t="str" cm="1">
        <f t="array" aca="1" ref="C7" ca="1">IF(B7="", "", ForwardDaysWithBusDayConv(B7, 'Terms&amp;Conditions + Transaction'!$B$26, 'Terms&amp;Conditions + Transaction'!$B$27, 'Terms&amp;Conditions + Transaction'!$B$17, 'Holiday Schedule'!$B$3:$B$1002))</f>
        <v/>
      </c>
    </row>
    <row r="8" spans="2:5" x14ac:dyDescent="0.25">
      <c r="B8" s="29" t="str" cm="1">
        <f t="array" aca="1" ref="B8" ca="1">IF(B7="", "", NextAnniversary(B7+1, 'Terms&amp;Conditions + Transaction'!$B$4,'Terms&amp;Conditions + Transaction'!$B$5,'Terms&amp;Conditions + Transaction'!$C$7))</f>
        <v/>
      </c>
      <c r="C8" s="30" t="str" cm="1">
        <f t="array" aca="1" ref="C8" ca="1">IF(B8="", "", ForwardDaysWithBusDayConv(B8, 'Terms&amp;Conditions + Transaction'!$B$26, 'Terms&amp;Conditions + Transaction'!$B$27, 'Terms&amp;Conditions + Transaction'!$B$17, 'Holiday Schedule'!$B$3:$B$1002))</f>
        <v/>
      </c>
    </row>
    <row r="9" spans="2:5" x14ac:dyDescent="0.25">
      <c r="B9" s="29" t="str" cm="1">
        <f t="array" aca="1" ref="B9" ca="1">IF(B8="", "", NextAnniversary(B8+1, 'Terms&amp;Conditions + Transaction'!$B$4,'Terms&amp;Conditions + Transaction'!$B$5,'Terms&amp;Conditions + Transaction'!$C$7))</f>
        <v/>
      </c>
      <c r="C9" s="30" t="str" cm="1">
        <f t="array" aca="1" ref="C9" ca="1">IF(B9="", "", ForwardDaysWithBusDayConv(B9, 'Terms&amp;Conditions + Transaction'!$B$26, 'Terms&amp;Conditions + Transaction'!$B$27, 'Terms&amp;Conditions + Transaction'!$B$17, 'Holiday Schedule'!$B$3:$B$1002))</f>
        <v/>
      </c>
    </row>
    <row r="10" spans="2:5" x14ac:dyDescent="0.25">
      <c r="B10" s="29" t="str" cm="1">
        <f t="array" aca="1" ref="B10" ca="1">IF(B9="", "", NextAnniversary(B9+1, 'Terms&amp;Conditions + Transaction'!$B$4,'Terms&amp;Conditions + Transaction'!$B$5,'Terms&amp;Conditions + Transaction'!$C$7))</f>
        <v/>
      </c>
      <c r="C10" s="30" t="str" cm="1">
        <f t="array" aca="1" ref="C10" ca="1">IF(B10="", "", ForwardDaysWithBusDayConv(B10, 'Terms&amp;Conditions + Transaction'!$B$26, 'Terms&amp;Conditions + Transaction'!$B$27, 'Terms&amp;Conditions + Transaction'!$B$17, 'Holiday Schedule'!$B$3:$B$1002))</f>
        <v/>
      </c>
    </row>
    <row r="11" spans="2:5" x14ac:dyDescent="0.25">
      <c r="B11" s="29" t="str" cm="1">
        <f t="array" aca="1" ref="B11" ca="1">IF(B10="", "", NextAnniversary(B10+1, 'Terms&amp;Conditions + Transaction'!$B$4,'Terms&amp;Conditions + Transaction'!$B$5,'Terms&amp;Conditions + Transaction'!$C$7))</f>
        <v/>
      </c>
      <c r="C11" s="30" t="str" cm="1">
        <f t="array" aca="1" ref="C11" ca="1">IF(B11="", "", ForwardDaysWithBusDayConv(B11, 'Terms&amp;Conditions + Transaction'!$B$26, 'Terms&amp;Conditions + Transaction'!$B$27, 'Terms&amp;Conditions + Transaction'!$B$17, 'Holiday Schedule'!$B$3:$B$1002))</f>
        <v/>
      </c>
    </row>
    <row r="12" spans="2:5" x14ac:dyDescent="0.25">
      <c r="B12" s="29" t="str" cm="1">
        <f t="array" aca="1" ref="B12" ca="1">IF(B11="", "", NextAnniversary(B11+1, 'Terms&amp;Conditions + Transaction'!$B$4,'Terms&amp;Conditions + Transaction'!$B$5,'Terms&amp;Conditions + Transaction'!$C$7))</f>
        <v/>
      </c>
      <c r="C12" s="30" t="str" cm="1">
        <f t="array" aca="1" ref="C12" ca="1">IF(B12="", "", ForwardDaysWithBusDayConv(B12, 'Terms&amp;Conditions + Transaction'!$B$26, 'Terms&amp;Conditions + Transaction'!$B$27, 'Terms&amp;Conditions + Transaction'!$B$17, 'Holiday Schedule'!$B$3:$B$1002))</f>
        <v/>
      </c>
    </row>
    <row r="13" spans="2:5" x14ac:dyDescent="0.25">
      <c r="B13" s="29" t="str" cm="1">
        <f t="array" aca="1" ref="B13" ca="1">IF(B12="", "", NextAnniversary(B12+1, 'Terms&amp;Conditions + Transaction'!$B$4,'Terms&amp;Conditions + Transaction'!$B$5,'Terms&amp;Conditions + Transaction'!$C$7))</f>
        <v/>
      </c>
      <c r="C13" s="30" t="str" cm="1">
        <f t="array" aca="1" ref="C13" ca="1">IF(B13="", "", ForwardDaysWithBusDayConv(B13, 'Terms&amp;Conditions + Transaction'!$B$26, 'Terms&amp;Conditions + Transaction'!$B$27, 'Terms&amp;Conditions + Transaction'!$B$17, 'Holiday Schedule'!$B$3:$B$1002))</f>
        <v/>
      </c>
    </row>
    <row r="14" spans="2:5" x14ac:dyDescent="0.25">
      <c r="B14" s="29" t="str" cm="1">
        <f t="array" aca="1" ref="B14" ca="1">IF(B13="", "", NextAnniversary(B13+1, 'Terms&amp;Conditions + Transaction'!$B$4,'Terms&amp;Conditions + Transaction'!$B$5,'Terms&amp;Conditions + Transaction'!$C$7))</f>
        <v/>
      </c>
      <c r="C14" s="30" t="str" cm="1">
        <f t="array" aca="1" ref="C14" ca="1">IF(B14="", "", ForwardDaysWithBusDayConv(B14, 'Terms&amp;Conditions + Transaction'!$B$26, 'Terms&amp;Conditions + Transaction'!$B$27, 'Terms&amp;Conditions + Transaction'!$B$17, 'Holiday Schedule'!$B$3:$B$1002))</f>
        <v/>
      </c>
    </row>
    <row r="15" spans="2:5" x14ac:dyDescent="0.25">
      <c r="B15" s="29" t="str" cm="1">
        <f t="array" aca="1" ref="B15" ca="1">IF(B14="", "", NextAnniversary(B14+1, 'Terms&amp;Conditions + Transaction'!$B$4,'Terms&amp;Conditions + Transaction'!$B$5,'Terms&amp;Conditions + Transaction'!$C$7))</f>
        <v/>
      </c>
      <c r="C15" s="30" t="str" cm="1">
        <f t="array" aca="1" ref="C15" ca="1">IF(B15="", "", ForwardDaysWithBusDayConv(B15, 'Terms&amp;Conditions + Transaction'!$B$26, 'Terms&amp;Conditions + Transaction'!$B$27, 'Terms&amp;Conditions + Transaction'!$B$17, 'Holiday Schedule'!$B$3:$B$1002))</f>
        <v/>
      </c>
    </row>
    <row r="16" spans="2:5" x14ac:dyDescent="0.25">
      <c r="B16" s="29" t="str" cm="1">
        <f t="array" aca="1" ref="B16" ca="1">IF(B15="", "", NextAnniversary(B15+1, 'Terms&amp;Conditions + Transaction'!$B$4,'Terms&amp;Conditions + Transaction'!$B$5,'Terms&amp;Conditions + Transaction'!$C$7))</f>
        <v/>
      </c>
      <c r="C16" s="30" t="str" cm="1">
        <f t="array" aca="1" ref="C16" ca="1">IF(B16="", "", ForwardDaysWithBusDayConv(B16, 'Terms&amp;Conditions + Transaction'!$B$26, 'Terms&amp;Conditions + Transaction'!$B$27, 'Terms&amp;Conditions + Transaction'!$B$17, 'Holiday Schedule'!$B$3:$B$1002))</f>
        <v/>
      </c>
    </row>
    <row r="17" spans="2:3" x14ac:dyDescent="0.25">
      <c r="B17" s="29" t="str" cm="1">
        <f t="array" aca="1" ref="B17" ca="1">IF(B16="", "", NextAnniversary(B16+1, 'Terms&amp;Conditions + Transaction'!$B$4,'Terms&amp;Conditions + Transaction'!$B$5,'Terms&amp;Conditions + Transaction'!$C$7))</f>
        <v/>
      </c>
      <c r="C17" s="30" t="str" cm="1">
        <f t="array" aca="1" ref="C17" ca="1">IF(B17="", "", ForwardDaysWithBusDayConv(B17, 'Terms&amp;Conditions + Transaction'!$B$26, 'Terms&amp;Conditions + Transaction'!$B$27, 'Terms&amp;Conditions + Transaction'!$B$17, 'Holiday Schedule'!$B$3:$B$1002))</f>
        <v/>
      </c>
    </row>
    <row r="18" spans="2:3" x14ac:dyDescent="0.25">
      <c r="B18" s="29" t="str" cm="1">
        <f t="array" aca="1" ref="B18" ca="1">IF(B17="", "", NextAnniversary(B17+1, 'Terms&amp;Conditions + Transaction'!$B$4,'Terms&amp;Conditions + Transaction'!$B$5,'Terms&amp;Conditions + Transaction'!$C$7))</f>
        <v/>
      </c>
      <c r="C18" s="30" t="str" cm="1">
        <f t="array" aca="1" ref="C18" ca="1">IF(B18="", "", ForwardDaysWithBusDayConv(B18, 'Terms&amp;Conditions + Transaction'!$B$26, 'Terms&amp;Conditions + Transaction'!$B$27, 'Terms&amp;Conditions + Transaction'!$B$17, 'Holiday Schedule'!$B$3:$B$1002))</f>
        <v/>
      </c>
    </row>
    <row r="19" spans="2:3" x14ac:dyDescent="0.25">
      <c r="B19" s="29" t="str" cm="1">
        <f t="array" aca="1" ref="B19" ca="1">IF(B18="", "", NextAnniversary(B18+1, 'Terms&amp;Conditions + Transaction'!$B$4,'Terms&amp;Conditions + Transaction'!$B$5,'Terms&amp;Conditions + Transaction'!$C$7))</f>
        <v/>
      </c>
      <c r="C19" s="30" t="str" cm="1">
        <f t="array" aca="1" ref="C19" ca="1">IF(B19="", "", ForwardDaysWithBusDayConv(B19, 'Terms&amp;Conditions + Transaction'!$B$26, 'Terms&amp;Conditions + Transaction'!$B$27, 'Terms&amp;Conditions + Transaction'!$B$17, 'Holiday Schedule'!$B$3:$B$1002))</f>
        <v/>
      </c>
    </row>
    <row r="20" spans="2:3" x14ac:dyDescent="0.25">
      <c r="B20" s="29" t="str" cm="1">
        <f t="array" aca="1" ref="B20" ca="1">IF(B19="", "", NextAnniversary(B19+1, 'Terms&amp;Conditions + Transaction'!$B$4,'Terms&amp;Conditions + Transaction'!$B$5,'Terms&amp;Conditions + Transaction'!$C$7))</f>
        <v/>
      </c>
      <c r="C20" s="30" t="str" cm="1">
        <f t="array" aca="1" ref="C20" ca="1">IF(B20="", "", ForwardDaysWithBusDayConv(B20, 'Terms&amp;Conditions + Transaction'!$B$26, 'Terms&amp;Conditions + Transaction'!$B$27, 'Terms&amp;Conditions + Transaction'!$B$17, 'Holiday Schedule'!$B$3:$B$1002))</f>
        <v/>
      </c>
    </row>
    <row r="21" spans="2:3" x14ac:dyDescent="0.25">
      <c r="B21" s="29" t="str" cm="1">
        <f t="array" aca="1" ref="B21" ca="1">IF(B20="", "", NextAnniversary(B20+1, 'Terms&amp;Conditions + Transaction'!$B$4,'Terms&amp;Conditions + Transaction'!$B$5,'Terms&amp;Conditions + Transaction'!$C$7))</f>
        <v/>
      </c>
      <c r="C21" s="30" t="str" cm="1">
        <f t="array" aca="1" ref="C21" ca="1">IF(B21="", "", ForwardDaysWithBusDayConv(B21, 'Terms&amp;Conditions + Transaction'!$B$26, 'Terms&amp;Conditions + Transaction'!$B$27, 'Terms&amp;Conditions + Transaction'!$B$17, 'Holiday Schedule'!$B$3:$B$1002))</f>
        <v/>
      </c>
    </row>
    <row r="22" spans="2:3" x14ac:dyDescent="0.25">
      <c r="B22" s="29" t="str" cm="1">
        <f t="array" aca="1" ref="B22" ca="1">IF(B21="", "", NextAnniversary(B21+1, 'Terms&amp;Conditions + Transaction'!$B$4,'Terms&amp;Conditions + Transaction'!$B$5,'Terms&amp;Conditions + Transaction'!$C$7))</f>
        <v/>
      </c>
      <c r="C22" s="30" t="str" cm="1">
        <f t="array" aca="1" ref="C22" ca="1">IF(B22="", "", ForwardDaysWithBusDayConv(B22, 'Terms&amp;Conditions + Transaction'!$B$26, 'Terms&amp;Conditions + Transaction'!$B$27, 'Terms&amp;Conditions + Transaction'!$B$17, 'Holiday Schedule'!$B$3:$B$1002))</f>
        <v/>
      </c>
    </row>
    <row r="23" spans="2:3" x14ac:dyDescent="0.25">
      <c r="B23" s="29" t="str" cm="1">
        <f t="array" aca="1" ref="B23" ca="1">IF(B22="", "", NextAnniversary(B22+1, 'Terms&amp;Conditions + Transaction'!$B$4,'Terms&amp;Conditions + Transaction'!$B$5,'Terms&amp;Conditions + Transaction'!$C$7))</f>
        <v/>
      </c>
      <c r="C23" s="30" t="str" cm="1">
        <f t="array" aca="1" ref="C23" ca="1">IF(B23="", "", ForwardDaysWithBusDayConv(B23, 'Terms&amp;Conditions + Transaction'!$B$26, 'Terms&amp;Conditions + Transaction'!$B$27, 'Terms&amp;Conditions + Transaction'!$B$17, 'Holiday Schedule'!$B$3:$B$1002))</f>
        <v/>
      </c>
    </row>
    <row r="24" spans="2:3" x14ac:dyDescent="0.25">
      <c r="B24" s="29" t="str" cm="1">
        <f t="array" aca="1" ref="B24" ca="1">IF(B23="", "", NextAnniversary(B23+1, 'Terms&amp;Conditions + Transaction'!$B$4,'Terms&amp;Conditions + Transaction'!$B$5,'Terms&amp;Conditions + Transaction'!$C$7))</f>
        <v/>
      </c>
      <c r="C24" s="30" t="str" cm="1">
        <f t="array" aca="1" ref="C24" ca="1">IF(B24="", "", ForwardDaysWithBusDayConv(B24, 'Terms&amp;Conditions + Transaction'!$B$26, 'Terms&amp;Conditions + Transaction'!$B$27, 'Terms&amp;Conditions + Transaction'!$B$17, 'Holiday Schedule'!$B$3:$B$1002))</f>
        <v/>
      </c>
    </row>
    <row r="25" spans="2:3" x14ac:dyDescent="0.25">
      <c r="B25" s="29" t="str" cm="1">
        <f t="array" aca="1" ref="B25" ca="1">IF(B24="", "", NextAnniversary(B24+1, 'Terms&amp;Conditions + Transaction'!$B$4,'Terms&amp;Conditions + Transaction'!$B$5,'Terms&amp;Conditions + Transaction'!$C$7))</f>
        <v/>
      </c>
      <c r="C25" s="30" t="str" cm="1">
        <f t="array" aca="1" ref="C25" ca="1">IF(B25="", "", ForwardDaysWithBusDayConv(B25, 'Terms&amp;Conditions + Transaction'!$B$26, 'Terms&amp;Conditions + Transaction'!$B$27, 'Terms&amp;Conditions + Transaction'!$B$17, 'Holiday Schedule'!$B$3:$B$1002))</f>
        <v/>
      </c>
    </row>
    <row r="26" spans="2:3" x14ac:dyDescent="0.25">
      <c r="B26" s="29" t="str" cm="1">
        <f t="array" aca="1" ref="B26" ca="1">IF(B25="", "", NextAnniversary(B25+1, 'Terms&amp;Conditions + Transaction'!$B$4,'Terms&amp;Conditions + Transaction'!$B$5,'Terms&amp;Conditions + Transaction'!$C$7))</f>
        <v/>
      </c>
      <c r="C26" s="30" t="str" cm="1">
        <f t="array" aca="1" ref="C26" ca="1">IF(B26="", "", ForwardDaysWithBusDayConv(B26, 'Terms&amp;Conditions + Transaction'!$B$26, 'Terms&amp;Conditions + Transaction'!$B$27, 'Terms&amp;Conditions + Transaction'!$B$17, 'Holiday Schedule'!$B$3:$B$1002))</f>
        <v/>
      </c>
    </row>
    <row r="27" spans="2:3" x14ac:dyDescent="0.25">
      <c r="B27" s="29" t="str" cm="1">
        <f t="array" aca="1" ref="B27" ca="1">IF(B26="", "", NextAnniversary(B26+1, 'Terms&amp;Conditions + Transaction'!$B$4,'Terms&amp;Conditions + Transaction'!$B$5,'Terms&amp;Conditions + Transaction'!$C$7))</f>
        <v/>
      </c>
      <c r="C27" s="30" t="str" cm="1">
        <f t="array" aca="1" ref="C27" ca="1">IF(B27="", "", ForwardDaysWithBusDayConv(B27, 'Terms&amp;Conditions + Transaction'!$B$26, 'Terms&amp;Conditions + Transaction'!$B$27, 'Terms&amp;Conditions + Transaction'!$B$17, 'Holiday Schedule'!$B$3:$B$1002))</f>
        <v/>
      </c>
    </row>
    <row r="28" spans="2:3" x14ac:dyDescent="0.25">
      <c r="B28" s="29" t="str" cm="1">
        <f t="array" aca="1" ref="B28" ca="1">IF(B27="", "", NextAnniversary(B27+1, 'Terms&amp;Conditions + Transaction'!$B$4,'Terms&amp;Conditions + Transaction'!$B$5,'Terms&amp;Conditions + Transaction'!$C$7))</f>
        <v/>
      </c>
      <c r="C28" s="30" t="str" cm="1">
        <f t="array" aca="1" ref="C28" ca="1">IF(B28="", "", ForwardDaysWithBusDayConv(B28, 'Terms&amp;Conditions + Transaction'!$B$26, 'Terms&amp;Conditions + Transaction'!$B$27, 'Terms&amp;Conditions + Transaction'!$B$17, 'Holiday Schedule'!$B$3:$B$1002))</f>
        <v/>
      </c>
    </row>
    <row r="29" spans="2:3" x14ac:dyDescent="0.25">
      <c r="B29" s="29" t="str" cm="1">
        <f t="array" aca="1" ref="B29" ca="1">IF(B28="", "", NextAnniversary(B28+1, 'Terms&amp;Conditions + Transaction'!$B$4,'Terms&amp;Conditions + Transaction'!$B$5,'Terms&amp;Conditions + Transaction'!$C$7))</f>
        <v/>
      </c>
      <c r="C29" s="30" t="str" cm="1">
        <f t="array" aca="1" ref="C29" ca="1">IF(B29="", "", ForwardDaysWithBusDayConv(B29, 'Terms&amp;Conditions + Transaction'!$B$26, 'Terms&amp;Conditions + Transaction'!$B$27, 'Terms&amp;Conditions + Transaction'!$B$17, 'Holiday Schedule'!$B$3:$B$1002))</f>
        <v/>
      </c>
    </row>
    <row r="30" spans="2:3" x14ac:dyDescent="0.25">
      <c r="B30" s="29" t="str" cm="1">
        <f t="array" aca="1" ref="B30" ca="1">IF(B29="", "", NextAnniversary(B29+1, 'Terms&amp;Conditions + Transaction'!$B$4,'Terms&amp;Conditions + Transaction'!$B$5,'Terms&amp;Conditions + Transaction'!$C$7))</f>
        <v/>
      </c>
      <c r="C30" s="30" t="str" cm="1">
        <f t="array" aca="1" ref="C30" ca="1">IF(B30="", "", ForwardDaysWithBusDayConv(B30, 'Terms&amp;Conditions + Transaction'!$B$26, 'Terms&amp;Conditions + Transaction'!$B$27, 'Terms&amp;Conditions + Transaction'!$B$17, 'Holiday Schedule'!$B$3:$B$1002))</f>
        <v/>
      </c>
    </row>
    <row r="31" spans="2:3" x14ac:dyDescent="0.25">
      <c r="B31" s="29" t="str" cm="1">
        <f t="array" aca="1" ref="B31" ca="1">IF(B30="", "", NextAnniversary(B30+1, 'Terms&amp;Conditions + Transaction'!$B$4,'Terms&amp;Conditions + Transaction'!$B$5,'Terms&amp;Conditions + Transaction'!$C$7))</f>
        <v/>
      </c>
      <c r="C31" s="30" t="str" cm="1">
        <f t="array" aca="1" ref="C31" ca="1">IF(B31="", "", ForwardDaysWithBusDayConv(B31, 'Terms&amp;Conditions + Transaction'!$B$26, 'Terms&amp;Conditions + Transaction'!$B$27, 'Terms&amp;Conditions + Transaction'!$B$17, 'Holiday Schedule'!$B$3:$B$1002))</f>
        <v/>
      </c>
    </row>
    <row r="32" spans="2:3" x14ac:dyDescent="0.25">
      <c r="B32" s="29" t="str" cm="1">
        <f t="array" aca="1" ref="B32" ca="1">IF(B31="", "", NextAnniversary(B31+1, 'Terms&amp;Conditions + Transaction'!$B$4,'Terms&amp;Conditions + Transaction'!$B$5,'Terms&amp;Conditions + Transaction'!$C$7))</f>
        <v/>
      </c>
      <c r="C32" s="30" t="str" cm="1">
        <f t="array" aca="1" ref="C32" ca="1">IF(B32="", "", ForwardDaysWithBusDayConv(B32, 'Terms&amp;Conditions + Transaction'!$B$26, 'Terms&amp;Conditions + Transaction'!$B$27, 'Terms&amp;Conditions + Transaction'!$B$17, 'Holiday Schedule'!$B$3:$B$1002))</f>
        <v/>
      </c>
    </row>
    <row r="33" spans="2:3" x14ac:dyDescent="0.25">
      <c r="B33" s="29" t="str" cm="1">
        <f t="array" aca="1" ref="B33" ca="1">IF(B32="", "", NextAnniversary(B32+1, 'Terms&amp;Conditions + Transaction'!$B$4,'Terms&amp;Conditions + Transaction'!$B$5,'Terms&amp;Conditions + Transaction'!$C$7))</f>
        <v/>
      </c>
      <c r="C33" s="30" t="str" cm="1">
        <f t="array" aca="1" ref="C33" ca="1">IF(B33="", "", ForwardDaysWithBusDayConv(B33, 'Terms&amp;Conditions + Transaction'!$B$26, 'Terms&amp;Conditions + Transaction'!$B$27, 'Terms&amp;Conditions + Transaction'!$B$17, 'Holiday Schedule'!$B$3:$B$1002))</f>
        <v/>
      </c>
    </row>
    <row r="34" spans="2:3" x14ac:dyDescent="0.25">
      <c r="B34" s="29" t="str" cm="1">
        <f t="array" aca="1" ref="B34" ca="1">IF(B33="", "", NextAnniversary(B33+1, 'Terms&amp;Conditions + Transaction'!$B$4,'Terms&amp;Conditions + Transaction'!$B$5,'Terms&amp;Conditions + Transaction'!$C$7))</f>
        <v/>
      </c>
      <c r="C34" s="30" t="str" cm="1">
        <f t="array" aca="1" ref="C34" ca="1">IF(B34="", "", ForwardDaysWithBusDayConv(B34, 'Terms&amp;Conditions + Transaction'!$B$26, 'Terms&amp;Conditions + Transaction'!$B$27, 'Terms&amp;Conditions + Transaction'!$B$17, 'Holiday Schedule'!$B$3:$B$1002))</f>
        <v/>
      </c>
    </row>
    <row r="35" spans="2:3" x14ac:dyDescent="0.25">
      <c r="B35" s="29" t="str" cm="1">
        <f t="array" aca="1" ref="B35" ca="1">IF(B34="", "", NextAnniversary(B34+1, 'Terms&amp;Conditions + Transaction'!$B$4,'Terms&amp;Conditions + Transaction'!$B$5,'Terms&amp;Conditions + Transaction'!$C$7))</f>
        <v/>
      </c>
      <c r="C35" s="30" t="str" cm="1">
        <f t="array" aca="1" ref="C35" ca="1">IF(B35="", "", ForwardDaysWithBusDayConv(B35, 'Terms&amp;Conditions + Transaction'!$B$26, 'Terms&amp;Conditions + Transaction'!$B$27, 'Terms&amp;Conditions + Transaction'!$B$17, 'Holiday Schedule'!$B$3:$B$1002))</f>
        <v/>
      </c>
    </row>
    <row r="36" spans="2:3" x14ac:dyDescent="0.25">
      <c r="B36" s="29" t="str" cm="1">
        <f t="array" aca="1" ref="B36" ca="1">IF(B35="", "", NextAnniversary(B35+1, 'Terms&amp;Conditions + Transaction'!$B$4,'Terms&amp;Conditions + Transaction'!$B$5,'Terms&amp;Conditions + Transaction'!$C$7))</f>
        <v/>
      </c>
      <c r="C36" s="30" t="str" cm="1">
        <f t="array" aca="1" ref="C36" ca="1">IF(B36="", "", ForwardDaysWithBusDayConv(B36, 'Terms&amp;Conditions + Transaction'!$B$26, 'Terms&amp;Conditions + Transaction'!$B$27, 'Terms&amp;Conditions + Transaction'!$B$17, 'Holiday Schedule'!$B$3:$B$1002))</f>
        <v/>
      </c>
    </row>
    <row r="37" spans="2:3" x14ac:dyDescent="0.25">
      <c r="B37" s="29" t="str" cm="1">
        <f t="array" aca="1" ref="B37" ca="1">IF(B36="", "", NextAnniversary(B36+1, 'Terms&amp;Conditions + Transaction'!$B$4,'Terms&amp;Conditions + Transaction'!$B$5,'Terms&amp;Conditions + Transaction'!$C$7))</f>
        <v/>
      </c>
      <c r="C37" s="30" t="str" cm="1">
        <f t="array" aca="1" ref="C37" ca="1">IF(B37="", "", ForwardDaysWithBusDayConv(B37, 'Terms&amp;Conditions + Transaction'!$B$26, 'Terms&amp;Conditions + Transaction'!$B$27, 'Terms&amp;Conditions + Transaction'!$B$17, 'Holiday Schedule'!$B$3:$B$1002))</f>
        <v/>
      </c>
    </row>
    <row r="38" spans="2:3" x14ac:dyDescent="0.25">
      <c r="B38" s="29" t="str" cm="1">
        <f t="array" aca="1" ref="B38" ca="1">IF(B37="", "", NextAnniversary(B37+1, 'Terms&amp;Conditions + Transaction'!$B$4,'Terms&amp;Conditions + Transaction'!$B$5,'Terms&amp;Conditions + Transaction'!$C$7))</f>
        <v/>
      </c>
      <c r="C38" s="30" t="str" cm="1">
        <f t="array" aca="1" ref="C38" ca="1">IF(B38="", "", ForwardDaysWithBusDayConv(B38, 'Terms&amp;Conditions + Transaction'!$B$26, 'Terms&amp;Conditions + Transaction'!$B$27, 'Terms&amp;Conditions + Transaction'!$B$17, 'Holiday Schedule'!$B$3:$B$1002))</f>
        <v/>
      </c>
    </row>
    <row r="39" spans="2:3" x14ac:dyDescent="0.25">
      <c r="B39" s="29" t="str" cm="1">
        <f t="array" aca="1" ref="B39" ca="1">IF(B38="", "", NextAnniversary(B38+1, 'Terms&amp;Conditions + Transaction'!$B$4,'Terms&amp;Conditions + Transaction'!$B$5,'Terms&amp;Conditions + Transaction'!$C$7))</f>
        <v/>
      </c>
      <c r="C39" s="30" t="str" cm="1">
        <f t="array" aca="1" ref="C39" ca="1">IF(B39="", "", ForwardDaysWithBusDayConv(B39, 'Terms&amp;Conditions + Transaction'!$B$26, 'Terms&amp;Conditions + Transaction'!$B$27, 'Terms&amp;Conditions + Transaction'!$B$17, 'Holiday Schedule'!$B$3:$B$1002))</f>
        <v/>
      </c>
    </row>
    <row r="40" spans="2:3" x14ac:dyDescent="0.25">
      <c r="B40" s="29" t="str" cm="1">
        <f t="array" aca="1" ref="B40" ca="1">IF(B39="", "", NextAnniversary(B39+1, 'Terms&amp;Conditions + Transaction'!$B$4,'Terms&amp;Conditions + Transaction'!$B$5,'Terms&amp;Conditions + Transaction'!$C$7))</f>
        <v/>
      </c>
      <c r="C40" s="30" t="str" cm="1">
        <f t="array" aca="1" ref="C40" ca="1">IF(B40="", "", ForwardDaysWithBusDayConv(B40, 'Terms&amp;Conditions + Transaction'!$B$26, 'Terms&amp;Conditions + Transaction'!$B$27, 'Terms&amp;Conditions + Transaction'!$B$17, 'Holiday Schedule'!$B$3:$B$1002))</f>
        <v/>
      </c>
    </row>
    <row r="41" spans="2:3" x14ac:dyDescent="0.25">
      <c r="B41" s="29" t="str" cm="1">
        <f t="array" aca="1" ref="B41" ca="1">IF(B40="", "", NextAnniversary(B40+1, 'Terms&amp;Conditions + Transaction'!$B$4,'Terms&amp;Conditions + Transaction'!$B$5,'Terms&amp;Conditions + Transaction'!$C$7))</f>
        <v/>
      </c>
      <c r="C41" s="30" t="str" cm="1">
        <f t="array" aca="1" ref="C41" ca="1">IF(B41="", "", ForwardDaysWithBusDayConv(B41, 'Terms&amp;Conditions + Transaction'!$B$26, 'Terms&amp;Conditions + Transaction'!$B$27, 'Terms&amp;Conditions + Transaction'!$B$17, 'Holiday Schedule'!$B$3:$B$1002))</f>
        <v/>
      </c>
    </row>
    <row r="42" spans="2:3" x14ac:dyDescent="0.25">
      <c r="B42" s="29" t="str" cm="1">
        <f t="array" aca="1" ref="B42" ca="1">IF(B41="", "", NextAnniversary(B41+1, 'Terms&amp;Conditions + Transaction'!$B$4,'Terms&amp;Conditions + Transaction'!$B$5,'Terms&amp;Conditions + Transaction'!$C$7))</f>
        <v/>
      </c>
      <c r="C42" s="30" t="str" cm="1">
        <f t="array" aca="1" ref="C42" ca="1">IF(B42="", "", ForwardDaysWithBusDayConv(B42, 'Terms&amp;Conditions + Transaction'!$B$26, 'Terms&amp;Conditions + Transaction'!$B$27, 'Terms&amp;Conditions + Transaction'!$B$17, 'Holiday Schedule'!$B$3:$B$1002))</f>
        <v/>
      </c>
    </row>
    <row r="43" spans="2:3" x14ac:dyDescent="0.25">
      <c r="B43" s="29" t="str" cm="1">
        <f t="array" aca="1" ref="B43" ca="1">IF(B42="", "", NextAnniversary(B42+1, 'Terms&amp;Conditions + Transaction'!$B$4,'Terms&amp;Conditions + Transaction'!$B$5,'Terms&amp;Conditions + Transaction'!$C$7))</f>
        <v/>
      </c>
      <c r="C43" s="30" t="str" cm="1">
        <f t="array" aca="1" ref="C43" ca="1">IF(B43="", "", ForwardDaysWithBusDayConv(B43, 'Terms&amp;Conditions + Transaction'!$B$26, 'Terms&amp;Conditions + Transaction'!$B$27, 'Terms&amp;Conditions + Transaction'!$B$17, 'Holiday Schedule'!$B$3:$B$1002))</f>
        <v/>
      </c>
    </row>
    <row r="44" spans="2:3" x14ac:dyDescent="0.25">
      <c r="B44" s="29" t="str" cm="1">
        <f t="array" aca="1" ref="B44" ca="1">IF(B43="", "", NextAnniversary(B43+1, 'Terms&amp;Conditions + Transaction'!$B$4,'Terms&amp;Conditions + Transaction'!$B$5,'Terms&amp;Conditions + Transaction'!$C$7))</f>
        <v/>
      </c>
      <c r="C44" s="30" t="str" cm="1">
        <f t="array" aca="1" ref="C44" ca="1">IF(B44="", "", ForwardDaysWithBusDayConv(B44, 'Terms&amp;Conditions + Transaction'!$B$26, 'Terms&amp;Conditions + Transaction'!$B$27, 'Terms&amp;Conditions + Transaction'!$B$17, 'Holiday Schedule'!$B$3:$B$1002))</f>
        <v/>
      </c>
    </row>
    <row r="45" spans="2:3" x14ac:dyDescent="0.25">
      <c r="B45" s="29" t="str" cm="1">
        <f t="array" aca="1" ref="B45" ca="1">IF(B44="", "", NextAnniversary(B44+1, 'Terms&amp;Conditions + Transaction'!$B$4,'Terms&amp;Conditions + Transaction'!$B$5,'Terms&amp;Conditions + Transaction'!$C$7))</f>
        <v/>
      </c>
      <c r="C45" s="30" t="str" cm="1">
        <f t="array" aca="1" ref="C45" ca="1">IF(B45="", "", ForwardDaysWithBusDayConv(B45, 'Terms&amp;Conditions + Transaction'!$B$26, 'Terms&amp;Conditions + Transaction'!$B$27, 'Terms&amp;Conditions + Transaction'!$B$17, 'Holiday Schedule'!$B$3:$B$1002))</f>
        <v/>
      </c>
    </row>
    <row r="46" spans="2:3" x14ac:dyDescent="0.25">
      <c r="B46" s="29" t="str" cm="1">
        <f t="array" aca="1" ref="B46" ca="1">IF(B45="", "", NextAnniversary(B45+1, 'Terms&amp;Conditions + Transaction'!$B$4,'Terms&amp;Conditions + Transaction'!$B$5,'Terms&amp;Conditions + Transaction'!$C$7))</f>
        <v/>
      </c>
      <c r="C46" s="30" t="str" cm="1">
        <f t="array" aca="1" ref="C46" ca="1">IF(B46="", "", ForwardDaysWithBusDayConv(B46, 'Terms&amp;Conditions + Transaction'!$B$26, 'Terms&amp;Conditions + Transaction'!$B$27, 'Terms&amp;Conditions + Transaction'!$B$17, 'Holiday Schedule'!$B$3:$B$1002))</f>
        <v/>
      </c>
    </row>
    <row r="47" spans="2:3" x14ac:dyDescent="0.25">
      <c r="B47" s="29" t="str" cm="1">
        <f t="array" aca="1" ref="B47" ca="1">IF(B46="", "", NextAnniversary(B46+1, 'Terms&amp;Conditions + Transaction'!$B$4,'Terms&amp;Conditions + Transaction'!$B$5,'Terms&amp;Conditions + Transaction'!$C$7))</f>
        <v/>
      </c>
      <c r="C47" s="30" t="str" cm="1">
        <f t="array" aca="1" ref="C47" ca="1">IF(B47="", "", ForwardDaysWithBusDayConv(B47, 'Terms&amp;Conditions + Transaction'!$B$26, 'Terms&amp;Conditions + Transaction'!$B$27, 'Terms&amp;Conditions + Transaction'!$B$17, 'Holiday Schedule'!$B$3:$B$1002))</f>
        <v/>
      </c>
    </row>
    <row r="48" spans="2:3" x14ac:dyDescent="0.25">
      <c r="B48" s="29" t="str" cm="1">
        <f t="array" aca="1" ref="B48" ca="1">IF(B47="", "", NextAnniversary(B47+1, 'Terms&amp;Conditions + Transaction'!$B$4,'Terms&amp;Conditions + Transaction'!$B$5,'Terms&amp;Conditions + Transaction'!$C$7))</f>
        <v/>
      </c>
      <c r="C48" s="30" t="str" cm="1">
        <f t="array" aca="1" ref="C48" ca="1">IF(B48="", "", ForwardDaysWithBusDayConv(B48, 'Terms&amp;Conditions + Transaction'!$B$26, 'Terms&amp;Conditions + Transaction'!$B$27, 'Terms&amp;Conditions + Transaction'!$B$17, 'Holiday Schedule'!$B$3:$B$1002))</f>
        <v/>
      </c>
    </row>
    <row r="49" spans="2:3" x14ac:dyDescent="0.25">
      <c r="B49" s="29" t="str" cm="1">
        <f t="array" aca="1" ref="B49" ca="1">IF(B48="", "", NextAnniversary(B48+1, 'Terms&amp;Conditions + Transaction'!$B$4,'Terms&amp;Conditions + Transaction'!$B$5,'Terms&amp;Conditions + Transaction'!$C$7))</f>
        <v/>
      </c>
      <c r="C49" s="30" t="str" cm="1">
        <f t="array" aca="1" ref="C49" ca="1">IF(B49="", "", ForwardDaysWithBusDayConv(B49, 'Terms&amp;Conditions + Transaction'!$B$26, 'Terms&amp;Conditions + Transaction'!$B$27, 'Terms&amp;Conditions + Transaction'!$B$17, 'Holiday Schedule'!$B$3:$B$1002))</f>
        <v/>
      </c>
    </row>
    <row r="50" spans="2:3" x14ac:dyDescent="0.25">
      <c r="B50" s="29" t="str" cm="1">
        <f t="array" aca="1" ref="B50" ca="1">IF(B49="", "", NextAnniversary(B49+1, 'Terms&amp;Conditions + Transaction'!$B$4,'Terms&amp;Conditions + Transaction'!$B$5,'Terms&amp;Conditions + Transaction'!$C$7))</f>
        <v/>
      </c>
      <c r="C50" s="30" t="str" cm="1">
        <f t="array" aca="1" ref="C50" ca="1">IF(B50="", "", ForwardDaysWithBusDayConv(B50, 'Terms&amp;Conditions + Transaction'!$B$26, 'Terms&amp;Conditions + Transaction'!$B$27, 'Terms&amp;Conditions + Transaction'!$B$17, 'Holiday Schedule'!$B$3:$B$1002))</f>
        <v/>
      </c>
    </row>
    <row r="51" spans="2:3" x14ac:dyDescent="0.25">
      <c r="B51" s="29" t="str" cm="1">
        <f t="array" aca="1" ref="B51" ca="1">IF(B50="", "", NextAnniversary(B50+1, 'Terms&amp;Conditions + Transaction'!$B$4,'Terms&amp;Conditions + Transaction'!$B$5,'Terms&amp;Conditions + Transaction'!$C$7))</f>
        <v/>
      </c>
      <c r="C51" s="30" t="str" cm="1">
        <f t="array" aca="1" ref="C51" ca="1">IF(B51="", "", ForwardDaysWithBusDayConv(B51, 'Terms&amp;Conditions + Transaction'!$B$26, 'Terms&amp;Conditions + Transaction'!$B$27, 'Terms&amp;Conditions + Transaction'!$B$17, 'Holiday Schedule'!$B$3:$B$1002))</f>
        <v/>
      </c>
    </row>
    <row r="52" spans="2:3" x14ac:dyDescent="0.25">
      <c r="B52" s="29" t="str" cm="1">
        <f t="array" aca="1" ref="B52" ca="1">IF(B51="", "", NextAnniversary(B51+1, 'Terms&amp;Conditions + Transaction'!$B$4,'Terms&amp;Conditions + Transaction'!$B$5,'Terms&amp;Conditions + Transaction'!$C$7))</f>
        <v/>
      </c>
      <c r="C52" s="30" t="str" cm="1">
        <f t="array" aca="1" ref="C52" ca="1">IF(B52="", "", ForwardDaysWithBusDayConv(B52, 'Terms&amp;Conditions + Transaction'!$B$26, 'Terms&amp;Conditions + Transaction'!$B$27, 'Terms&amp;Conditions + Transaction'!$B$17, 'Holiday Schedule'!$B$3:$B$1002))</f>
        <v/>
      </c>
    </row>
    <row r="53" spans="2:3" x14ac:dyDescent="0.25">
      <c r="B53" s="29" t="str" cm="1">
        <f t="array" aca="1" ref="B53" ca="1">IF(B52="", "", NextAnniversary(B52+1, 'Terms&amp;Conditions + Transaction'!$B$4,'Terms&amp;Conditions + Transaction'!$B$5,'Terms&amp;Conditions + Transaction'!$C$7))</f>
        <v/>
      </c>
      <c r="C53" s="30" t="str" cm="1">
        <f t="array" aca="1" ref="C53" ca="1">IF(B53="", "", ForwardDaysWithBusDayConv(B53, 'Terms&amp;Conditions + Transaction'!$B$26, 'Terms&amp;Conditions + Transaction'!$B$27, 'Terms&amp;Conditions + Transaction'!$B$17, 'Holiday Schedule'!$B$3:$B$1002))</f>
        <v/>
      </c>
    </row>
    <row r="54" spans="2:3" x14ac:dyDescent="0.25">
      <c r="B54" s="29" t="str" cm="1">
        <f t="array" aca="1" ref="B54" ca="1">IF(B53="", "", NextAnniversary(B53+1, 'Terms&amp;Conditions + Transaction'!$B$4,'Terms&amp;Conditions + Transaction'!$B$5,'Terms&amp;Conditions + Transaction'!$C$7))</f>
        <v/>
      </c>
      <c r="C54" s="30" t="str" cm="1">
        <f t="array" aca="1" ref="C54" ca="1">IF(B54="", "", ForwardDaysWithBusDayConv(B54, 'Terms&amp;Conditions + Transaction'!$B$26, 'Terms&amp;Conditions + Transaction'!$B$27, 'Terms&amp;Conditions + Transaction'!$B$17, 'Holiday Schedule'!$B$3:$B$1002))</f>
        <v/>
      </c>
    </row>
    <row r="55" spans="2:3" x14ac:dyDescent="0.25">
      <c r="B55" s="29" t="str" cm="1">
        <f t="array" aca="1" ref="B55" ca="1">IF(B54="", "", NextAnniversary(B54+1, 'Terms&amp;Conditions + Transaction'!$B$4,'Terms&amp;Conditions + Transaction'!$B$5,'Terms&amp;Conditions + Transaction'!$C$7))</f>
        <v/>
      </c>
      <c r="C55" s="30" t="str" cm="1">
        <f t="array" aca="1" ref="C55" ca="1">IF(B55="", "", ForwardDaysWithBusDayConv(B55, 'Terms&amp;Conditions + Transaction'!$B$26, 'Terms&amp;Conditions + Transaction'!$B$27, 'Terms&amp;Conditions + Transaction'!$B$17, 'Holiday Schedule'!$B$3:$B$1002))</f>
        <v/>
      </c>
    </row>
    <row r="56" spans="2:3" x14ac:dyDescent="0.25">
      <c r="B56" s="29" t="str" cm="1">
        <f t="array" aca="1" ref="B56" ca="1">IF(B55="", "", NextAnniversary(B55+1, 'Terms&amp;Conditions + Transaction'!$B$4,'Terms&amp;Conditions + Transaction'!$B$5,'Terms&amp;Conditions + Transaction'!$C$7))</f>
        <v/>
      </c>
      <c r="C56" s="30" t="str" cm="1">
        <f t="array" aca="1" ref="C56" ca="1">IF(B56="", "", ForwardDaysWithBusDayConv(B56, 'Terms&amp;Conditions + Transaction'!$B$26, 'Terms&amp;Conditions + Transaction'!$B$27, 'Terms&amp;Conditions + Transaction'!$B$17, 'Holiday Schedule'!$B$3:$B$1002))</f>
        <v/>
      </c>
    </row>
    <row r="57" spans="2:3" x14ac:dyDescent="0.25">
      <c r="B57" s="29" t="str" cm="1">
        <f t="array" aca="1" ref="B57" ca="1">IF(B56="", "", NextAnniversary(B56+1, 'Terms&amp;Conditions + Transaction'!$B$4,'Terms&amp;Conditions + Transaction'!$B$5,'Terms&amp;Conditions + Transaction'!$C$7))</f>
        <v/>
      </c>
      <c r="C57" s="30" t="str" cm="1">
        <f t="array" aca="1" ref="C57" ca="1">IF(B57="", "", ForwardDaysWithBusDayConv(B57, 'Terms&amp;Conditions + Transaction'!$B$26, 'Terms&amp;Conditions + Transaction'!$B$27, 'Terms&amp;Conditions + Transaction'!$B$17, 'Holiday Schedule'!$B$3:$B$1002))</f>
        <v/>
      </c>
    </row>
    <row r="58" spans="2:3" x14ac:dyDescent="0.25">
      <c r="B58" s="29" t="str" cm="1">
        <f t="array" aca="1" ref="B58" ca="1">IF(B57="", "", NextAnniversary(B57+1, 'Terms&amp;Conditions + Transaction'!$B$4,'Terms&amp;Conditions + Transaction'!$B$5,'Terms&amp;Conditions + Transaction'!$C$7))</f>
        <v/>
      </c>
      <c r="C58" s="30" t="str" cm="1">
        <f t="array" aca="1" ref="C58" ca="1">IF(B58="", "", ForwardDaysWithBusDayConv(B58, 'Terms&amp;Conditions + Transaction'!$B$26, 'Terms&amp;Conditions + Transaction'!$B$27, 'Terms&amp;Conditions + Transaction'!$B$17, 'Holiday Schedule'!$B$3:$B$1002))</f>
        <v/>
      </c>
    </row>
    <row r="59" spans="2:3" x14ac:dyDescent="0.25">
      <c r="B59" s="29" t="str" cm="1">
        <f t="array" aca="1" ref="B59" ca="1">IF(B58="", "", NextAnniversary(B58+1, 'Terms&amp;Conditions + Transaction'!$B$4,'Terms&amp;Conditions + Transaction'!$B$5,'Terms&amp;Conditions + Transaction'!$C$7))</f>
        <v/>
      </c>
      <c r="C59" s="30" t="str" cm="1">
        <f t="array" aca="1" ref="C59" ca="1">IF(B59="", "", ForwardDaysWithBusDayConv(B59, 'Terms&amp;Conditions + Transaction'!$B$26, 'Terms&amp;Conditions + Transaction'!$B$27, 'Terms&amp;Conditions + Transaction'!$B$17, 'Holiday Schedule'!$B$3:$B$1002))</f>
        <v/>
      </c>
    </row>
    <row r="60" spans="2:3" x14ac:dyDescent="0.25">
      <c r="B60" s="29" t="str" cm="1">
        <f t="array" aca="1" ref="B60" ca="1">IF(B59="", "", NextAnniversary(B59+1, 'Terms&amp;Conditions + Transaction'!$B$4,'Terms&amp;Conditions + Transaction'!$B$5,'Terms&amp;Conditions + Transaction'!$C$7))</f>
        <v/>
      </c>
      <c r="C60" s="30" t="str" cm="1">
        <f t="array" aca="1" ref="C60" ca="1">IF(B60="", "", ForwardDaysWithBusDayConv(B60, 'Terms&amp;Conditions + Transaction'!$B$26, 'Terms&amp;Conditions + Transaction'!$B$27, 'Terms&amp;Conditions + Transaction'!$B$17, 'Holiday Schedule'!$B$3:$B$1002))</f>
        <v/>
      </c>
    </row>
    <row r="61" spans="2:3" x14ac:dyDescent="0.25">
      <c r="B61" s="29" t="str" cm="1">
        <f t="array" aca="1" ref="B61" ca="1">IF(B60="", "", NextAnniversary(B60+1, 'Terms&amp;Conditions + Transaction'!$B$4,'Terms&amp;Conditions + Transaction'!$B$5,'Terms&amp;Conditions + Transaction'!$C$7))</f>
        <v/>
      </c>
      <c r="C61" s="30" t="str" cm="1">
        <f t="array" aca="1" ref="C61" ca="1">IF(B61="", "", ForwardDaysWithBusDayConv(B61, 'Terms&amp;Conditions + Transaction'!$B$26, 'Terms&amp;Conditions + Transaction'!$B$27, 'Terms&amp;Conditions + Transaction'!$B$17, 'Holiday Schedule'!$B$3:$B$1002))</f>
        <v/>
      </c>
    </row>
    <row r="62" spans="2:3" x14ac:dyDescent="0.25">
      <c r="B62" s="29" t="str" cm="1">
        <f t="array" aca="1" ref="B62" ca="1">IF(B61="", "", NextAnniversary(B61+1, 'Terms&amp;Conditions + Transaction'!$B$4,'Terms&amp;Conditions + Transaction'!$B$5,'Terms&amp;Conditions + Transaction'!$C$7))</f>
        <v/>
      </c>
      <c r="C62" s="30" t="str" cm="1">
        <f t="array" aca="1" ref="C62" ca="1">IF(B62="", "", ForwardDaysWithBusDayConv(B62, 'Terms&amp;Conditions + Transaction'!$B$26, 'Terms&amp;Conditions + Transaction'!$B$27, 'Terms&amp;Conditions + Transaction'!$B$17, 'Holiday Schedule'!$B$3:$B$1002))</f>
        <v/>
      </c>
    </row>
    <row r="63" spans="2:3" x14ac:dyDescent="0.25">
      <c r="B63" s="29" t="str" cm="1">
        <f t="array" aca="1" ref="B63" ca="1">IF(B62="", "", NextAnniversary(B62+1, 'Terms&amp;Conditions + Transaction'!$B$4,'Terms&amp;Conditions + Transaction'!$B$5,'Terms&amp;Conditions + Transaction'!$C$7))</f>
        <v/>
      </c>
      <c r="C63" s="30" t="str" cm="1">
        <f t="array" aca="1" ref="C63" ca="1">IF(B63="", "", ForwardDaysWithBusDayConv(B63, 'Terms&amp;Conditions + Transaction'!$B$26, 'Terms&amp;Conditions + Transaction'!$B$27, 'Terms&amp;Conditions + Transaction'!$B$17, 'Holiday Schedule'!$B$3:$B$1002))</f>
        <v/>
      </c>
    </row>
    <row r="64" spans="2:3" x14ac:dyDescent="0.25">
      <c r="B64" s="29" t="str" cm="1">
        <f t="array" aca="1" ref="B64" ca="1">IF(B63="", "", NextAnniversary(B63+1, 'Terms&amp;Conditions + Transaction'!$B$4,'Terms&amp;Conditions + Transaction'!$B$5,'Terms&amp;Conditions + Transaction'!$C$7))</f>
        <v/>
      </c>
      <c r="C64" s="30" t="str" cm="1">
        <f t="array" aca="1" ref="C64" ca="1">IF(B64="", "", ForwardDaysWithBusDayConv(B64, 'Terms&amp;Conditions + Transaction'!$B$26, 'Terms&amp;Conditions + Transaction'!$B$27, 'Terms&amp;Conditions + Transaction'!$B$17, 'Holiday Schedule'!$B$3:$B$1002))</f>
        <v/>
      </c>
    </row>
    <row r="65" spans="2:3" x14ac:dyDescent="0.25">
      <c r="B65" s="29" t="str" cm="1">
        <f t="array" aca="1" ref="B65" ca="1">IF(B64="", "", NextAnniversary(B64+1, 'Terms&amp;Conditions + Transaction'!$B$4,'Terms&amp;Conditions + Transaction'!$B$5,'Terms&amp;Conditions + Transaction'!$C$7))</f>
        <v/>
      </c>
      <c r="C65" s="30" t="str" cm="1">
        <f t="array" aca="1" ref="C65" ca="1">IF(B65="", "", ForwardDaysWithBusDayConv(B65, 'Terms&amp;Conditions + Transaction'!$B$26, 'Terms&amp;Conditions + Transaction'!$B$27, 'Terms&amp;Conditions + Transaction'!$B$17, 'Holiday Schedule'!$B$3:$B$1002))</f>
        <v/>
      </c>
    </row>
    <row r="66" spans="2:3" x14ac:dyDescent="0.25">
      <c r="B66" s="29" t="str" cm="1">
        <f t="array" aca="1" ref="B66" ca="1">IF(B65="", "", NextAnniversary(B65+1, 'Terms&amp;Conditions + Transaction'!$B$4,'Terms&amp;Conditions + Transaction'!$B$5,'Terms&amp;Conditions + Transaction'!$C$7))</f>
        <v/>
      </c>
      <c r="C66" s="30" t="str" cm="1">
        <f t="array" aca="1" ref="C66" ca="1">IF(B66="", "", ForwardDaysWithBusDayConv(B66, 'Terms&amp;Conditions + Transaction'!$B$26, 'Terms&amp;Conditions + Transaction'!$B$27, 'Terms&amp;Conditions + Transaction'!$B$17, 'Holiday Schedule'!$B$3:$B$1002))</f>
        <v/>
      </c>
    </row>
    <row r="67" spans="2:3" x14ac:dyDescent="0.25">
      <c r="B67" s="29" t="str" cm="1">
        <f t="array" aca="1" ref="B67" ca="1">IF(B66="", "", NextAnniversary(B66+1, 'Terms&amp;Conditions + Transaction'!$B$4,'Terms&amp;Conditions + Transaction'!$B$5,'Terms&amp;Conditions + Transaction'!$C$7))</f>
        <v/>
      </c>
      <c r="C67" s="30" t="str" cm="1">
        <f t="array" aca="1" ref="C67" ca="1">IF(B67="", "", ForwardDaysWithBusDayConv(B67, 'Terms&amp;Conditions + Transaction'!$B$26, 'Terms&amp;Conditions + Transaction'!$B$27, 'Terms&amp;Conditions + Transaction'!$B$17, 'Holiday Schedule'!$B$3:$B$1002))</f>
        <v/>
      </c>
    </row>
    <row r="68" spans="2:3" x14ac:dyDescent="0.25">
      <c r="B68" s="29" t="str" cm="1">
        <f t="array" aca="1" ref="B68" ca="1">IF(B67="", "", NextAnniversary(B67+1, 'Terms&amp;Conditions + Transaction'!$B$4,'Terms&amp;Conditions + Transaction'!$B$5,'Terms&amp;Conditions + Transaction'!$C$7))</f>
        <v/>
      </c>
      <c r="C68" s="30" t="str" cm="1">
        <f t="array" aca="1" ref="C68" ca="1">IF(B68="", "", ForwardDaysWithBusDayConv(B68, 'Terms&amp;Conditions + Transaction'!$B$26, 'Terms&amp;Conditions + Transaction'!$B$27, 'Terms&amp;Conditions + Transaction'!$B$17, 'Holiday Schedule'!$B$3:$B$1002))</f>
        <v/>
      </c>
    </row>
    <row r="69" spans="2:3" x14ac:dyDescent="0.25">
      <c r="B69" s="29" t="str" cm="1">
        <f t="array" aca="1" ref="B69" ca="1">IF(B68="", "", NextAnniversary(B68+1, 'Terms&amp;Conditions + Transaction'!$B$4,'Terms&amp;Conditions + Transaction'!$B$5,'Terms&amp;Conditions + Transaction'!$C$7))</f>
        <v/>
      </c>
      <c r="C69" s="30" t="str" cm="1">
        <f t="array" aca="1" ref="C69" ca="1">IF(B69="", "", ForwardDaysWithBusDayConv(B69, 'Terms&amp;Conditions + Transaction'!$B$26, 'Terms&amp;Conditions + Transaction'!$B$27, 'Terms&amp;Conditions + Transaction'!$B$17, 'Holiday Schedule'!$B$3:$B$1002))</f>
        <v/>
      </c>
    </row>
    <row r="70" spans="2:3" x14ac:dyDescent="0.25">
      <c r="B70" s="29" t="str" cm="1">
        <f t="array" aca="1" ref="B70" ca="1">IF(B69="", "", NextAnniversary(B69+1, 'Terms&amp;Conditions + Transaction'!$B$4,'Terms&amp;Conditions + Transaction'!$B$5,'Terms&amp;Conditions + Transaction'!$C$7))</f>
        <v/>
      </c>
      <c r="C70" s="30" t="str" cm="1">
        <f t="array" aca="1" ref="C70" ca="1">IF(B70="", "", ForwardDaysWithBusDayConv(B70, 'Terms&amp;Conditions + Transaction'!$B$26, 'Terms&amp;Conditions + Transaction'!$B$27, 'Terms&amp;Conditions + Transaction'!$B$17, 'Holiday Schedule'!$B$3:$B$1002))</f>
        <v/>
      </c>
    </row>
    <row r="71" spans="2:3" x14ac:dyDescent="0.25">
      <c r="B71" s="29" t="str" cm="1">
        <f t="array" aca="1" ref="B71" ca="1">IF(B70="", "", NextAnniversary(B70+1, 'Terms&amp;Conditions + Transaction'!$B$4,'Terms&amp;Conditions + Transaction'!$B$5,'Terms&amp;Conditions + Transaction'!$C$7))</f>
        <v/>
      </c>
      <c r="C71" s="30" t="str" cm="1">
        <f t="array" aca="1" ref="C71" ca="1">IF(B71="", "", ForwardDaysWithBusDayConv(B71, 'Terms&amp;Conditions + Transaction'!$B$26, 'Terms&amp;Conditions + Transaction'!$B$27, 'Terms&amp;Conditions + Transaction'!$B$17, 'Holiday Schedule'!$B$3:$B$1002))</f>
        <v/>
      </c>
    </row>
    <row r="72" spans="2:3" x14ac:dyDescent="0.25">
      <c r="B72" s="29" t="str" cm="1">
        <f t="array" aca="1" ref="B72" ca="1">IF(B71="", "", NextAnniversary(B71+1, 'Terms&amp;Conditions + Transaction'!$B$4,'Terms&amp;Conditions + Transaction'!$B$5,'Terms&amp;Conditions + Transaction'!$C$7))</f>
        <v/>
      </c>
      <c r="C72" s="30" t="str" cm="1">
        <f t="array" aca="1" ref="C72" ca="1">IF(B72="", "", ForwardDaysWithBusDayConv(B72, 'Terms&amp;Conditions + Transaction'!$B$26, 'Terms&amp;Conditions + Transaction'!$B$27, 'Terms&amp;Conditions + Transaction'!$B$17, 'Holiday Schedule'!$B$3:$B$1002))</f>
        <v/>
      </c>
    </row>
    <row r="73" spans="2:3" x14ac:dyDescent="0.25">
      <c r="B73" s="29" t="str" cm="1">
        <f t="array" aca="1" ref="B73" ca="1">IF(B72="", "", NextAnniversary(B72+1, 'Terms&amp;Conditions + Transaction'!$B$4,'Terms&amp;Conditions + Transaction'!$B$5,'Terms&amp;Conditions + Transaction'!$C$7))</f>
        <v/>
      </c>
      <c r="C73" s="30" t="str" cm="1">
        <f t="array" aca="1" ref="C73" ca="1">IF(B73="", "", ForwardDaysWithBusDayConv(B73, 'Terms&amp;Conditions + Transaction'!$B$26, 'Terms&amp;Conditions + Transaction'!$B$27, 'Terms&amp;Conditions + Transaction'!$B$17, 'Holiday Schedule'!$B$3:$B$1002))</f>
        <v/>
      </c>
    </row>
    <row r="74" spans="2:3" x14ac:dyDescent="0.25">
      <c r="B74" s="29" t="str" cm="1">
        <f t="array" aca="1" ref="B74" ca="1">IF(B73="", "", NextAnniversary(B73+1, 'Terms&amp;Conditions + Transaction'!$B$4,'Terms&amp;Conditions + Transaction'!$B$5,'Terms&amp;Conditions + Transaction'!$C$7))</f>
        <v/>
      </c>
      <c r="C74" s="30" t="str" cm="1">
        <f t="array" aca="1" ref="C74" ca="1">IF(B74="", "", ForwardDaysWithBusDayConv(B74, 'Terms&amp;Conditions + Transaction'!$B$26, 'Terms&amp;Conditions + Transaction'!$B$27, 'Terms&amp;Conditions + Transaction'!$B$17, 'Holiday Schedule'!$B$3:$B$1002))</f>
        <v/>
      </c>
    </row>
    <row r="75" spans="2:3" x14ac:dyDescent="0.25">
      <c r="B75" s="29" t="str" cm="1">
        <f t="array" aca="1" ref="B75" ca="1">IF(B74="", "", NextAnniversary(B74+1, 'Terms&amp;Conditions + Transaction'!$B$4,'Terms&amp;Conditions + Transaction'!$B$5,'Terms&amp;Conditions + Transaction'!$C$7))</f>
        <v/>
      </c>
      <c r="C75" s="30" t="str" cm="1">
        <f t="array" aca="1" ref="C75" ca="1">IF(B75="", "", ForwardDaysWithBusDayConv(B75, 'Terms&amp;Conditions + Transaction'!$B$26, 'Terms&amp;Conditions + Transaction'!$B$27, 'Terms&amp;Conditions + Transaction'!$B$17, 'Holiday Schedule'!$B$3:$B$1002))</f>
        <v/>
      </c>
    </row>
    <row r="76" spans="2:3" x14ac:dyDescent="0.25">
      <c r="B76" s="29" t="str" cm="1">
        <f t="array" aca="1" ref="B76" ca="1">IF(B75="", "", NextAnniversary(B75+1, 'Terms&amp;Conditions + Transaction'!$B$4,'Terms&amp;Conditions + Transaction'!$B$5,'Terms&amp;Conditions + Transaction'!$C$7))</f>
        <v/>
      </c>
      <c r="C76" s="30" t="str" cm="1">
        <f t="array" aca="1" ref="C76" ca="1">IF(B76="", "", ForwardDaysWithBusDayConv(B76, 'Terms&amp;Conditions + Transaction'!$B$26, 'Terms&amp;Conditions + Transaction'!$B$27, 'Terms&amp;Conditions + Transaction'!$B$17, 'Holiday Schedule'!$B$3:$B$1002))</f>
        <v/>
      </c>
    </row>
    <row r="77" spans="2:3" x14ac:dyDescent="0.25">
      <c r="B77" s="29" t="str" cm="1">
        <f t="array" aca="1" ref="B77" ca="1">IF(B76="", "", NextAnniversary(B76+1, 'Terms&amp;Conditions + Transaction'!$B$4,'Terms&amp;Conditions + Transaction'!$B$5,'Terms&amp;Conditions + Transaction'!$C$7))</f>
        <v/>
      </c>
      <c r="C77" s="30" t="str" cm="1">
        <f t="array" aca="1" ref="C77" ca="1">IF(B77="", "", ForwardDaysWithBusDayConv(B77, 'Terms&amp;Conditions + Transaction'!$B$26, 'Terms&amp;Conditions + Transaction'!$B$27, 'Terms&amp;Conditions + Transaction'!$B$17, 'Holiday Schedule'!$B$3:$B$1002))</f>
        <v/>
      </c>
    </row>
    <row r="78" spans="2:3" x14ac:dyDescent="0.25">
      <c r="B78" s="29" t="str" cm="1">
        <f t="array" aca="1" ref="B78" ca="1">IF(B77="", "", NextAnniversary(B77+1, 'Terms&amp;Conditions + Transaction'!$B$4,'Terms&amp;Conditions + Transaction'!$B$5,'Terms&amp;Conditions + Transaction'!$C$7))</f>
        <v/>
      </c>
      <c r="C78" s="30" t="str" cm="1">
        <f t="array" aca="1" ref="C78" ca="1">IF(B78="", "", ForwardDaysWithBusDayConv(B78, 'Terms&amp;Conditions + Transaction'!$B$26, 'Terms&amp;Conditions + Transaction'!$B$27, 'Terms&amp;Conditions + Transaction'!$B$17, 'Holiday Schedule'!$B$3:$B$1002))</f>
        <v/>
      </c>
    </row>
    <row r="79" spans="2:3" x14ac:dyDescent="0.25">
      <c r="B79" s="29" t="str" cm="1">
        <f t="array" aca="1" ref="B79" ca="1">IF(B78="", "", NextAnniversary(B78+1, 'Terms&amp;Conditions + Transaction'!$B$4,'Terms&amp;Conditions + Transaction'!$B$5,'Terms&amp;Conditions + Transaction'!$C$7))</f>
        <v/>
      </c>
      <c r="C79" s="30" t="str" cm="1">
        <f t="array" aca="1" ref="C79" ca="1">IF(B79="", "", ForwardDaysWithBusDayConv(B79, 'Terms&amp;Conditions + Transaction'!$B$26, 'Terms&amp;Conditions + Transaction'!$B$27, 'Terms&amp;Conditions + Transaction'!$B$17, 'Holiday Schedule'!$B$3:$B$1002))</f>
        <v/>
      </c>
    </row>
    <row r="80" spans="2:3" x14ac:dyDescent="0.25">
      <c r="B80" s="29" t="str" cm="1">
        <f t="array" aca="1" ref="B80" ca="1">IF(B79="", "", NextAnniversary(B79+1, 'Terms&amp;Conditions + Transaction'!$B$4,'Terms&amp;Conditions + Transaction'!$B$5,'Terms&amp;Conditions + Transaction'!$C$7))</f>
        <v/>
      </c>
      <c r="C80" s="30" t="str" cm="1">
        <f t="array" aca="1" ref="C80" ca="1">IF(B80="", "", ForwardDaysWithBusDayConv(B80, 'Terms&amp;Conditions + Transaction'!$B$26, 'Terms&amp;Conditions + Transaction'!$B$27, 'Terms&amp;Conditions + Transaction'!$B$17, 'Holiday Schedule'!$B$3:$B$1002))</f>
        <v/>
      </c>
    </row>
    <row r="81" spans="2:3" x14ac:dyDescent="0.25">
      <c r="B81" s="29" t="str" cm="1">
        <f t="array" aca="1" ref="B81" ca="1">IF(B80="", "", NextAnniversary(B80+1, 'Terms&amp;Conditions + Transaction'!$B$4,'Terms&amp;Conditions + Transaction'!$B$5,'Terms&amp;Conditions + Transaction'!$C$7))</f>
        <v/>
      </c>
      <c r="C81" s="30" t="str" cm="1">
        <f t="array" aca="1" ref="C81" ca="1">IF(B81="", "", ForwardDaysWithBusDayConv(B81, 'Terms&amp;Conditions + Transaction'!$B$26, 'Terms&amp;Conditions + Transaction'!$B$27, 'Terms&amp;Conditions + Transaction'!$B$17, 'Holiday Schedule'!$B$3:$B$1002))</f>
        <v/>
      </c>
    </row>
    <row r="82" spans="2:3" x14ac:dyDescent="0.25">
      <c r="B82" s="29" t="str" cm="1">
        <f t="array" aca="1" ref="B82" ca="1">IF(B81="", "", NextAnniversary(B81+1, 'Terms&amp;Conditions + Transaction'!$B$4,'Terms&amp;Conditions + Transaction'!$B$5,'Terms&amp;Conditions + Transaction'!$C$7))</f>
        <v/>
      </c>
      <c r="C82" s="30" t="str" cm="1">
        <f t="array" aca="1" ref="C82" ca="1">IF(B82="", "", ForwardDaysWithBusDayConv(B82, 'Terms&amp;Conditions + Transaction'!$B$26, 'Terms&amp;Conditions + Transaction'!$B$27, 'Terms&amp;Conditions + Transaction'!$B$17, 'Holiday Schedule'!$B$3:$B$1002))</f>
        <v/>
      </c>
    </row>
    <row r="83" spans="2:3" x14ac:dyDescent="0.25">
      <c r="B83" s="29" t="str" cm="1">
        <f t="array" aca="1" ref="B83" ca="1">IF(B82="", "", NextAnniversary(B82+1, 'Terms&amp;Conditions + Transaction'!$B$4,'Terms&amp;Conditions + Transaction'!$B$5,'Terms&amp;Conditions + Transaction'!$C$7))</f>
        <v/>
      </c>
      <c r="C83" s="30" t="str" cm="1">
        <f t="array" aca="1" ref="C83" ca="1">IF(B83="", "", ForwardDaysWithBusDayConv(B83, 'Terms&amp;Conditions + Transaction'!$B$26, 'Terms&amp;Conditions + Transaction'!$B$27, 'Terms&amp;Conditions + Transaction'!$B$17, 'Holiday Schedule'!$B$3:$B$1002))</f>
        <v/>
      </c>
    </row>
    <row r="84" spans="2:3" x14ac:dyDescent="0.25">
      <c r="B84" s="29" t="str" cm="1">
        <f t="array" aca="1" ref="B84" ca="1">IF(B83="", "", NextAnniversary(B83+1, 'Terms&amp;Conditions + Transaction'!$B$4,'Terms&amp;Conditions + Transaction'!$B$5,'Terms&amp;Conditions + Transaction'!$C$7))</f>
        <v/>
      </c>
      <c r="C84" s="30" t="str" cm="1">
        <f t="array" aca="1" ref="C84" ca="1">IF(B84="", "", ForwardDaysWithBusDayConv(B84, 'Terms&amp;Conditions + Transaction'!$B$26, 'Terms&amp;Conditions + Transaction'!$B$27, 'Terms&amp;Conditions + Transaction'!$B$17, 'Holiday Schedule'!$B$3:$B$1002))</f>
        <v/>
      </c>
    </row>
    <row r="85" spans="2:3" x14ac:dyDescent="0.25">
      <c r="B85" s="29" t="str" cm="1">
        <f t="array" aca="1" ref="B85" ca="1">IF(B84="", "", NextAnniversary(B84+1, 'Terms&amp;Conditions + Transaction'!$B$4,'Terms&amp;Conditions + Transaction'!$B$5,'Terms&amp;Conditions + Transaction'!$C$7))</f>
        <v/>
      </c>
      <c r="C85" s="30" t="str" cm="1">
        <f t="array" aca="1" ref="C85" ca="1">IF(B85="", "", ForwardDaysWithBusDayConv(B85, 'Terms&amp;Conditions + Transaction'!$B$26, 'Terms&amp;Conditions + Transaction'!$B$27, 'Terms&amp;Conditions + Transaction'!$B$17, 'Holiday Schedule'!$B$3:$B$1002))</f>
        <v/>
      </c>
    </row>
    <row r="86" spans="2:3" x14ac:dyDescent="0.25">
      <c r="B86" s="29" t="str" cm="1">
        <f t="array" aca="1" ref="B86" ca="1">IF(B85="", "", NextAnniversary(B85+1, 'Terms&amp;Conditions + Transaction'!$B$4,'Terms&amp;Conditions + Transaction'!$B$5,'Terms&amp;Conditions + Transaction'!$C$7))</f>
        <v/>
      </c>
      <c r="C86" s="30" t="str" cm="1">
        <f t="array" aca="1" ref="C86" ca="1">IF(B86="", "", ForwardDaysWithBusDayConv(B86, 'Terms&amp;Conditions + Transaction'!$B$26, 'Terms&amp;Conditions + Transaction'!$B$27, 'Terms&amp;Conditions + Transaction'!$B$17, 'Holiday Schedule'!$B$3:$B$1002))</f>
        <v/>
      </c>
    </row>
    <row r="87" spans="2:3" x14ac:dyDescent="0.25">
      <c r="B87" s="29" t="str" cm="1">
        <f t="array" aca="1" ref="B87" ca="1">IF(B86="", "", NextAnniversary(B86+1, 'Terms&amp;Conditions + Transaction'!$B$4,'Terms&amp;Conditions + Transaction'!$B$5,'Terms&amp;Conditions + Transaction'!$C$7))</f>
        <v/>
      </c>
      <c r="C87" s="30" t="str" cm="1">
        <f t="array" aca="1" ref="C87" ca="1">IF(B87="", "", ForwardDaysWithBusDayConv(B87, 'Terms&amp;Conditions + Transaction'!$B$26, 'Terms&amp;Conditions + Transaction'!$B$27, 'Terms&amp;Conditions + Transaction'!$B$17, 'Holiday Schedule'!$B$3:$B$1002))</f>
        <v/>
      </c>
    </row>
    <row r="88" spans="2:3" x14ac:dyDescent="0.25">
      <c r="B88" s="29" t="str" cm="1">
        <f t="array" aca="1" ref="B88" ca="1">IF(B87="", "", NextAnniversary(B87+1, 'Terms&amp;Conditions + Transaction'!$B$4,'Terms&amp;Conditions + Transaction'!$B$5,'Terms&amp;Conditions + Transaction'!$C$7))</f>
        <v/>
      </c>
      <c r="C88" s="30" t="str" cm="1">
        <f t="array" aca="1" ref="C88" ca="1">IF(B88="", "", ForwardDaysWithBusDayConv(B88, 'Terms&amp;Conditions + Transaction'!$B$26, 'Terms&amp;Conditions + Transaction'!$B$27, 'Terms&amp;Conditions + Transaction'!$B$17, 'Holiday Schedule'!$B$3:$B$1002))</f>
        <v/>
      </c>
    </row>
    <row r="89" spans="2:3" x14ac:dyDescent="0.25">
      <c r="B89" s="29" t="str" cm="1">
        <f t="array" aca="1" ref="B89" ca="1">IF(B88="", "", NextAnniversary(B88+1, 'Terms&amp;Conditions + Transaction'!$B$4,'Terms&amp;Conditions + Transaction'!$B$5,'Terms&amp;Conditions + Transaction'!$C$7))</f>
        <v/>
      </c>
      <c r="C89" s="30" t="str" cm="1">
        <f t="array" aca="1" ref="C89" ca="1">IF(B89="", "", ForwardDaysWithBusDayConv(B89, 'Terms&amp;Conditions + Transaction'!$B$26, 'Terms&amp;Conditions + Transaction'!$B$27, 'Terms&amp;Conditions + Transaction'!$B$17, 'Holiday Schedule'!$B$3:$B$1002))</f>
        <v/>
      </c>
    </row>
    <row r="90" spans="2:3" x14ac:dyDescent="0.25">
      <c r="B90" s="29" t="str" cm="1">
        <f t="array" aca="1" ref="B90" ca="1">IF(B89="", "", NextAnniversary(B89+1, 'Terms&amp;Conditions + Transaction'!$B$4,'Terms&amp;Conditions + Transaction'!$B$5,'Terms&amp;Conditions + Transaction'!$C$7))</f>
        <v/>
      </c>
      <c r="C90" s="30" t="str" cm="1">
        <f t="array" aca="1" ref="C90" ca="1">IF(B90="", "", ForwardDaysWithBusDayConv(B90, 'Terms&amp;Conditions + Transaction'!$B$26, 'Terms&amp;Conditions + Transaction'!$B$27, 'Terms&amp;Conditions + Transaction'!$B$17, 'Holiday Schedule'!$B$3:$B$1002))</f>
        <v/>
      </c>
    </row>
    <row r="91" spans="2:3" x14ac:dyDescent="0.25">
      <c r="B91" s="29" t="str" cm="1">
        <f t="array" aca="1" ref="B91" ca="1">IF(B90="", "", NextAnniversary(B90+1, 'Terms&amp;Conditions + Transaction'!$B$4,'Terms&amp;Conditions + Transaction'!$B$5,'Terms&amp;Conditions + Transaction'!$C$7))</f>
        <v/>
      </c>
      <c r="C91" s="30" t="str" cm="1">
        <f t="array" aca="1" ref="C91" ca="1">IF(B91="", "", ForwardDaysWithBusDayConv(B91, 'Terms&amp;Conditions + Transaction'!$B$26, 'Terms&amp;Conditions + Transaction'!$B$27, 'Terms&amp;Conditions + Transaction'!$B$17, 'Holiday Schedule'!$B$3:$B$1002))</f>
        <v/>
      </c>
    </row>
    <row r="92" spans="2:3" x14ac:dyDescent="0.25">
      <c r="B92" s="29" t="str" cm="1">
        <f t="array" aca="1" ref="B92" ca="1">IF(B91="", "", NextAnniversary(B91+1, 'Terms&amp;Conditions + Transaction'!$B$4,'Terms&amp;Conditions + Transaction'!$B$5,'Terms&amp;Conditions + Transaction'!$C$7))</f>
        <v/>
      </c>
      <c r="C92" s="30" t="str" cm="1">
        <f t="array" aca="1" ref="C92" ca="1">IF(B92="", "", ForwardDaysWithBusDayConv(B92, 'Terms&amp;Conditions + Transaction'!$B$26, 'Terms&amp;Conditions + Transaction'!$B$27, 'Terms&amp;Conditions + Transaction'!$B$17, 'Holiday Schedule'!$B$3:$B$1002))</f>
        <v/>
      </c>
    </row>
    <row r="93" spans="2:3" x14ac:dyDescent="0.25">
      <c r="B93" s="29" t="str" cm="1">
        <f t="array" aca="1" ref="B93" ca="1">IF(B92="", "", NextAnniversary(B92+1, 'Terms&amp;Conditions + Transaction'!$B$4,'Terms&amp;Conditions + Transaction'!$B$5,'Terms&amp;Conditions + Transaction'!$C$7))</f>
        <v/>
      </c>
      <c r="C93" s="30" t="str" cm="1">
        <f t="array" aca="1" ref="C93" ca="1">IF(B93="", "", ForwardDaysWithBusDayConv(B93, 'Terms&amp;Conditions + Transaction'!$B$26, 'Terms&amp;Conditions + Transaction'!$B$27, 'Terms&amp;Conditions + Transaction'!$B$17, 'Holiday Schedule'!$B$3:$B$1002))</f>
        <v/>
      </c>
    </row>
    <row r="94" spans="2:3" x14ac:dyDescent="0.25">
      <c r="B94" s="29" t="str" cm="1">
        <f t="array" aca="1" ref="B94" ca="1">IF(B93="", "", NextAnniversary(B93+1, 'Terms&amp;Conditions + Transaction'!$B$4,'Terms&amp;Conditions + Transaction'!$B$5,'Terms&amp;Conditions + Transaction'!$C$7))</f>
        <v/>
      </c>
      <c r="C94" s="30" t="str" cm="1">
        <f t="array" aca="1" ref="C94" ca="1">IF(B94="", "", ForwardDaysWithBusDayConv(B94, 'Terms&amp;Conditions + Transaction'!$B$26, 'Terms&amp;Conditions + Transaction'!$B$27, 'Terms&amp;Conditions + Transaction'!$B$17, 'Holiday Schedule'!$B$3:$B$1002))</f>
        <v/>
      </c>
    </row>
    <row r="95" spans="2:3" x14ac:dyDescent="0.25">
      <c r="B95" s="29" t="str" cm="1">
        <f t="array" aca="1" ref="B95" ca="1">IF(B94="", "", NextAnniversary(B94+1, 'Terms&amp;Conditions + Transaction'!$B$4,'Terms&amp;Conditions + Transaction'!$B$5,'Terms&amp;Conditions + Transaction'!$C$7))</f>
        <v/>
      </c>
      <c r="C95" s="30" t="str" cm="1">
        <f t="array" aca="1" ref="C95" ca="1">IF(B95="", "", ForwardDaysWithBusDayConv(B95, 'Terms&amp;Conditions + Transaction'!$B$26, 'Terms&amp;Conditions + Transaction'!$B$27, 'Terms&amp;Conditions + Transaction'!$B$17, 'Holiday Schedule'!$B$3:$B$1002))</f>
        <v/>
      </c>
    </row>
    <row r="96" spans="2:3" x14ac:dyDescent="0.25">
      <c r="B96" s="29" t="str" cm="1">
        <f t="array" aca="1" ref="B96" ca="1">IF(B95="", "", NextAnniversary(B95+1, 'Terms&amp;Conditions + Transaction'!$B$4,'Terms&amp;Conditions + Transaction'!$B$5,'Terms&amp;Conditions + Transaction'!$C$7))</f>
        <v/>
      </c>
      <c r="C96" s="30" t="str" cm="1">
        <f t="array" aca="1" ref="C96" ca="1">IF(B96="", "", ForwardDaysWithBusDayConv(B96, 'Terms&amp;Conditions + Transaction'!$B$26, 'Terms&amp;Conditions + Transaction'!$B$27, 'Terms&amp;Conditions + Transaction'!$B$17, 'Holiday Schedule'!$B$3:$B$1002))</f>
        <v/>
      </c>
    </row>
    <row r="97" spans="2:3" x14ac:dyDescent="0.25">
      <c r="B97" s="29" t="str" cm="1">
        <f t="array" aca="1" ref="B97" ca="1">IF(B96="", "", NextAnniversary(B96+1, 'Terms&amp;Conditions + Transaction'!$B$4,'Terms&amp;Conditions + Transaction'!$B$5,'Terms&amp;Conditions + Transaction'!$C$7))</f>
        <v/>
      </c>
      <c r="C97" s="30" t="str" cm="1">
        <f t="array" aca="1" ref="C97" ca="1">IF(B97="", "", ForwardDaysWithBusDayConv(B97, 'Terms&amp;Conditions + Transaction'!$B$26, 'Terms&amp;Conditions + Transaction'!$B$27, 'Terms&amp;Conditions + Transaction'!$B$17, 'Holiday Schedule'!$B$3:$B$1002))</f>
        <v/>
      </c>
    </row>
    <row r="98" spans="2:3" x14ac:dyDescent="0.25">
      <c r="B98" s="29" t="str" cm="1">
        <f t="array" aca="1" ref="B98" ca="1">IF(B97="", "", NextAnniversary(B97+1, 'Terms&amp;Conditions + Transaction'!$B$4,'Terms&amp;Conditions + Transaction'!$B$5,'Terms&amp;Conditions + Transaction'!$C$7))</f>
        <v/>
      </c>
      <c r="C98" s="30" t="str" cm="1">
        <f t="array" aca="1" ref="C98" ca="1">IF(B98="", "", ForwardDaysWithBusDayConv(B98, 'Terms&amp;Conditions + Transaction'!$B$26, 'Terms&amp;Conditions + Transaction'!$B$27, 'Terms&amp;Conditions + Transaction'!$B$17, 'Holiday Schedule'!$B$3:$B$1002))</f>
        <v/>
      </c>
    </row>
    <row r="99" spans="2:3" x14ac:dyDescent="0.25">
      <c r="B99" s="29" t="str" cm="1">
        <f t="array" aca="1" ref="B99" ca="1">IF(B98="", "", NextAnniversary(B98+1, 'Terms&amp;Conditions + Transaction'!$B$4,'Terms&amp;Conditions + Transaction'!$B$5,'Terms&amp;Conditions + Transaction'!$C$7))</f>
        <v/>
      </c>
      <c r="C99" s="30" t="str" cm="1">
        <f t="array" aca="1" ref="C99" ca="1">IF(B99="", "", ForwardDaysWithBusDayConv(B99, 'Terms&amp;Conditions + Transaction'!$B$26, 'Terms&amp;Conditions + Transaction'!$B$27, 'Terms&amp;Conditions + Transaction'!$B$17, 'Holiday Schedule'!$B$3:$B$1002))</f>
        <v/>
      </c>
    </row>
    <row r="100" spans="2:3" x14ac:dyDescent="0.25">
      <c r="B100" s="29" t="str" cm="1">
        <f t="array" aca="1" ref="B100" ca="1">IF(B99="", "", NextAnniversary(B99+1, 'Terms&amp;Conditions + Transaction'!$B$4,'Terms&amp;Conditions + Transaction'!$B$5,'Terms&amp;Conditions + Transaction'!$C$7))</f>
        <v/>
      </c>
      <c r="C100" s="30" t="str" cm="1">
        <f t="array" aca="1" ref="C100" ca="1">IF(B100="", "", ForwardDaysWithBusDayConv(B100, 'Terms&amp;Conditions + Transaction'!$B$26, 'Terms&amp;Conditions + Transaction'!$B$27, 'Terms&amp;Conditions + Transaction'!$B$17, 'Holiday Schedule'!$B$3:$B$1002))</f>
        <v/>
      </c>
    </row>
    <row r="101" spans="2:3" x14ac:dyDescent="0.25">
      <c r="B101" s="29" t="str" cm="1">
        <f t="array" aca="1" ref="B101" ca="1">IF(B100="", "", NextAnniversary(B100+1, 'Terms&amp;Conditions + Transaction'!$B$4,'Terms&amp;Conditions + Transaction'!$B$5,'Terms&amp;Conditions + Transaction'!$C$7))</f>
        <v/>
      </c>
      <c r="C101" s="30" t="str" cm="1">
        <f t="array" aca="1" ref="C101" ca="1">IF(B101="", "", ForwardDaysWithBusDayConv(B101, 'Terms&amp;Conditions + Transaction'!$B$26, 'Terms&amp;Conditions + Transaction'!$B$27, 'Terms&amp;Conditions + Transaction'!$B$17, 'Holiday Schedule'!$B$3:$B$1002))</f>
        <v/>
      </c>
    </row>
    <row r="102" spans="2:3" x14ac:dyDescent="0.25">
      <c r="B102" s="29" t="str" cm="1">
        <f t="array" aca="1" ref="B102" ca="1">IF(B101="", "", NextAnniversary(B101+1, 'Terms&amp;Conditions + Transaction'!$B$4,'Terms&amp;Conditions + Transaction'!$B$5,'Terms&amp;Conditions + Transaction'!$C$7))</f>
        <v/>
      </c>
      <c r="C102" s="30" t="str" cm="1">
        <f t="array" aca="1" ref="C102" ca="1">IF(B102="", "", ForwardDaysWithBusDayConv(B102, 'Terms&amp;Conditions + Transaction'!$B$26, 'Terms&amp;Conditions + Transaction'!$B$27, 'Terms&amp;Conditions + Transaction'!$B$17, 'Holiday Schedule'!$B$3:$B$1002))</f>
        <v/>
      </c>
    </row>
    <row r="103" spans="2:3" x14ac:dyDescent="0.25">
      <c r="B103" s="29" t="str" cm="1">
        <f t="array" aca="1" ref="B103" ca="1">IF(B102="", "", NextAnniversary(B102+1, 'Terms&amp;Conditions + Transaction'!$B$4,'Terms&amp;Conditions + Transaction'!$B$5,'Terms&amp;Conditions + Transaction'!$C$7))</f>
        <v/>
      </c>
      <c r="C103" s="30" t="str" cm="1">
        <f t="array" aca="1" ref="C103" ca="1">IF(B103="", "", ForwardDaysWithBusDayConv(B103, 'Terms&amp;Conditions + Transaction'!$B$26, 'Terms&amp;Conditions + Transaction'!$B$27, 'Terms&amp;Conditions + Transaction'!$B$17, 'Holiday Schedule'!$B$3:$B$1002))</f>
        <v/>
      </c>
    </row>
    <row r="104" spans="2:3" x14ac:dyDescent="0.25">
      <c r="B104" s="29" t="str" cm="1">
        <f t="array" aca="1" ref="B104" ca="1">IF(B103="", "", NextAnniversary(B103+1, 'Terms&amp;Conditions + Transaction'!$B$4,'Terms&amp;Conditions + Transaction'!$B$5,'Terms&amp;Conditions + Transaction'!$C$7))</f>
        <v/>
      </c>
      <c r="C104" s="30" t="str" cm="1">
        <f t="array" aca="1" ref="C104" ca="1">IF(B104="", "", ForwardDaysWithBusDayConv(B104, 'Terms&amp;Conditions + Transaction'!$B$26, 'Terms&amp;Conditions + Transaction'!$B$27, 'Terms&amp;Conditions + Transaction'!$B$17, 'Holiday Schedule'!$B$3:$B$1002))</f>
        <v/>
      </c>
    </row>
    <row r="105" spans="2:3" x14ac:dyDescent="0.25">
      <c r="B105" s="29" t="str" cm="1">
        <f t="array" aca="1" ref="B105" ca="1">IF(B104="", "", NextAnniversary(B104+1, 'Terms&amp;Conditions + Transaction'!$B$4,'Terms&amp;Conditions + Transaction'!$B$5,'Terms&amp;Conditions + Transaction'!$C$7))</f>
        <v/>
      </c>
      <c r="C105" s="30" t="str" cm="1">
        <f t="array" aca="1" ref="C105" ca="1">IF(B105="", "", ForwardDaysWithBusDayConv(B105, 'Terms&amp;Conditions + Transaction'!$B$26, 'Terms&amp;Conditions + Transaction'!$B$27, 'Terms&amp;Conditions + Transaction'!$B$17, 'Holiday Schedule'!$B$3:$B$1002))</f>
        <v/>
      </c>
    </row>
    <row r="106" spans="2:3" x14ac:dyDescent="0.25">
      <c r="B106" s="29" t="str" cm="1">
        <f t="array" aca="1" ref="B106" ca="1">IF(B105="", "", NextAnniversary(B105+1, 'Terms&amp;Conditions + Transaction'!$B$4,'Terms&amp;Conditions + Transaction'!$B$5,'Terms&amp;Conditions + Transaction'!$C$7))</f>
        <v/>
      </c>
      <c r="C106" s="30" t="str" cm="1">
        <f t="array" aca="1" ref="C106" ca="1">IF(B106="", "", ForwardDaysWithBusDayConv(B106, 'Terms&amp;Conditions + Transaction'!$B$26, 'Terms&amp;Conditions + Transaction'!$B$27, 'Terms&amp;Conditions + Transaction'!$B$17, 'Holiday Schedule'!$B$3:$B$1002))</f>
        <v/>
      </c>
    </row>
    <row r="107" spans="2:3" x14ac:dyDescent="0.25">
      <c r="B107" s="29" t="str" cm="1">
        <f t="array" aca="1" ref="B107" ca="1">IF(B106="", "", NextAnniversary(B106+1, 'Terms&amp;Conditions + Transaction'!$B$4,'Terms&amp;Conditions + Transaction'!$B$5,'Terms&amp;Conditions + Transaction'!$C$7))</f>
        <v/>
      </c>
      <c r="C107" s="30" t="str" cm="1">
        <f t="array" aca="1" ref="C107" ca="1">IF(B107="", "", ForwardDaysWithBusDayConv(B107, 'Terms&amp;Conditions + Transaction'!$B$26, 'Terms&amp;Conditions + Transaction'!$B$27, 'Terms&amp;Conditions + Transaction'!$B$17, 'Holiday Schedule'!$B$3:$B$1002))</f>
        <v/>
      </c>
    </row>
    <row r="108" spans="2:3" x14ac:dyDescent="0.25">
      <c r="B108" s="29" t="str" cm="1">
        <f t="array" aca="1" ref="B108" ca="1">IF(B107="", "", NextAnniversary(B107+1, 'Terms&amp;Conditions + Transaction'!$B$4,'Terms&amp;Conditions + Transaction'!$B$5,'Terms&amp;Conditions + Transaction'!$C$7))</f>
        <v/>
      </c>
      <c r="C108" s="30" t="str" cm="1">
        <f t="array" aca="1" ref="C108" ca="1">IF(B108="", "", ForwardDaysWithBusDayConv(B108, 'Terms&amp;Conditions + Transaction'!$B$26, 'Terms&amp;Conditions + Transaction'!$B$27, 'Terms&amp;Conditions + Transaction'!$B$17, 'Holiday Schedule'!$B$3:$B$1002))</f>
        <v/>
      </c>
    </row>
    <row r="109" spans="2:3" x14ac:dyDescent="0.25">
      <c r="B109" s="29" t="str" cm="1">
        <f t="array" aca="1" ref="B109" ca="1">IF(B108="", "", NextAnniversary(B108+1, 'Terms&amp;Conditions + Transaction'!$B$4,'Terms&amp;Conditions + Transaction'!$B$5,'Terms&amp;Conditions + Transaction'!$C$7))</f>
        <v/>
      </c>
      <c r="C109" s="30" t="str" cm="1">
        <f t="array" aca="1" ref="C109" ca="1">IF(B109="", "", ForwardDaysWithBusDayConv(B109, 'Terms&amp;Conditions + Transaction'!$B$26, 'Terms&amp;Conditions + Transaction'!$B$27, 'Terms&amp;Conditions + Transaction'!$B$17, 'Holiday Schedule'!$B$3:$B$1002))</f>
        <v/>
      </c>
    </row>
    <row r="110" spans="2:3" x14ac:dyDescent="0.25">
      <c r="B110" s="29" t="str" cm="1">
        <f t="array" aca="1" ref="B110" ca="1">IF(B109="", "", NextAnniversary(B109+1, 'Terms&amp;Conditions + Transaction'!$B$4,'Terms&amp;Conditions + Transaction'!$B$5,'Terms&amp;Conditions + Transaction'!$C$7))</f>
        <v/>
      </c>
      <c r="C110" s="30" t="str" cm="1">
        <f t="array" aca="1" ref="C110" ca="1">IF(B110="", "", ForwardDaysWithBusDayConv(B110, 'Terms&amp;Conditions + Transaction'!$B$26, 'Terms&amp;Conditions + Transaction'!$B$27, 'Terms&amp;Conditions + Transaction'!$B$17, 'Holiday Schedule'!$B$3:$B$1002))</f>
        <v/>
      </c>
    </row>
    <row r="111" spans="2:3" x14ac:dyDescent="0.25">
      <c r="B111" s="29" t="str" cm="1">
        <f t="array" aca="1" ref="B111" ca="1">IF(B110="", "", NextAnniversary(B110+1, 'Terms&amp;Conditions + Transaction'!$B$4,'Terms&amp;Conditions + Transaction'!$B$5,'Terms&amp;Conditions + Transaction'!$C$7))</f>
        <v/>
      </c>
      <c r="C111" s="30" t="str" cm="1">
        <f t="array" aca="1" ref="C111" ca="1">IF(B111="", "", ForwardDaysWithBusDayConv(B111, 'Terms&amp;Conditions + Transaction'!$B$26, 'Terms&amp;Conditions + Transaction'!$B$27, 'Terms&amp;Conditions + Transaction'!$B$17, 'Holiday Schedule'!$B$3:$B$1002))</f>
        <v/>
      </c>
    </row>
    <row r="112" spans="2:3" x14ac:dyDescent="0.25">
      <c r="B112" s="29" t="str" cm="1">
        <f t="array" aca="1" ref="B112" ca="1">IF(B111="", "", NextAnniversary(B111+1, 'Terms&amp;Conditions + Transaction'!$B$4,'Terms&amp;Conditions + Transaction'!$B$5,'Terms&amp;Conditions + Transaction'!$C$7))</f>
        <v/>
      </c>
      <c r="C112" s="30" t="str" cm="1">
        <f t="array" aca="1" ref="C112" ca="1">IF(B112="", "", ForwardDaysWithBusDayConv(B112, 'Terms&amp;Conditions + Transaction'!$B$26, 'Terms&amp;Conditions + Transaction'!$B$27, 'Terms&amp;Conditions + Transaction'!$B$17, 'Holiday Schedule'!$B$3:$B$1002))</f>
        <v/>
      </c>
    </row>
    <row r="113" spans="2:3" x14ac:dyDescent="0.25">
      <c r="B113" s="29" t="str" cm="1">
        <f t="array" aca="1" ref="B113" ca="1">IF(B112="", "", NextAnniversary(B112+1, 'Terms&amp;Conditions + Transaction'!$B$4,'Terms&amp;Conditions + Transaction'!$B$5,'Terms&amp;Conditions + Transaction'!$C$7))</f>
        <v/>
      </c>
      <c r="C113" s="30" t="str" cm="1">
        <f t="array" aca="1" ref="C113" ca="1">IF(B113="", "", ForwardDaysWithBusDayConv(B113, 'Terms&amp;Conditions + Transaction'!$B$26, 'Terms&amp;Conditions + Transaction'!$B$27, 'Terms&amp;Conditions + Transaction'!$B$17, 'Holiday Schedule'!$B$3:$B$1002))</f>
        <v/>
      </c>
    </row>
    <row r="114" spans="2:3" x14ac:dyDescent="0.25">
      <c r="B114" s="29" t="str" cm="1">
        <f t="array" aca="1" ref="B114" ca="1">IF(B113="", "", NextAnniversary(B113+1, 'Terms&amp;Conditions + Transaction'!$B$4,'Terms&amp;Conditions + Transaction'!$B$5,'Terms&amp;Conditions + Transaction'!$C$7))</f>
        <v/>
      </c>
      <c r="C114" s="30" t="str" cm="1">
        <f t="array" aca="1" ref="C114" ca="1">IF(B114="", "", ForwardDaysWithBusDayConv(B114, 'Terms&amp;Conditions + Transaction'!$B$26, 'Terms&amp;Conditions + Transaction'!$B$27, 'Terms&amp;Conditions + Transaction'!$B$17, 'Holiday Schedule'!$B$3:$B$1002))</f>
        <v/>
      </c>
    </row>
    <row r="115" spans="2:3" x14ac:dyDescent="0.25">
      <c r="B115" s="29" t="str" cm="1">
        <f t="array" aca="1" ref="B115" ca="1">IF(B114="", "", NextAnniversary(B114+1, 'Terms&amp;Conditions + Transaction'!$B$4,'Terms&amp;Conditions + Transaction'!$B$5,'Terms&amp;Conditions + Transaction'!$C$7))</f>
        <v/>
      </c>
      <c r="C115" s="30" t="str" cm="1">
        <f t="array" aca="1" ref="C115" ca="1">IF(B115="", "", ForwardDaysWithBusDayConv(B115, 'Terms&amp;Conditions + Transaction'!$B$26, 'Terms&amp;Conditions + Transaction'!$B$27, 'Terms&amp;Conditions + Transaction'!$B$17, 'Holiday Schedule'!$B$3:$B$1002))</f>
        <v/>
      </c>
    </row>
    <row r="116" spans="2:3" x14ac:dyDescent="0.25">
      <c r="B116" s="29" t="str" cm="1">
        <f t="array" aca="1" ref="B116" ca="1">IF(B115="", "", NextAnniversary(B115+1, 'Terms&amp;Conditions + Transaction'!$B$4,'Terms&amp;Conditions + Transaction'!$B$5,'Terms&amp;Conditions + Transaction'!$C$7))</f>
        <v/>
      </c>
      <c r="C116" s="30" t="str" cm="1">
        <f t="array" aca="1" ref="C116" ca="1">IF(B116="", "", ForwardDaysWithBusDayConv(B116, 'Terms&amp;Conditions + Transaction'!$B$26, 'Terms&amp;Conditions + Transaction'!$B$27, 'Terms&amp;Conditions + Transaction'!$B$17, 'Holiday Schedule'!$B$3:$B$1002))</f>
        <v/>
      </c>
    </row>
    <row r="117" spans="2:3" x14ac:dyDescent="0.25">
      <c r="B117" s="29" t="str" cm="1">
        <f t="array" aca="1" ref="B117" ca="1">IF(B116="", "", NextAnniversary(B116+1, 'Terms&amp;Conditions + Transaction'!$B$4,'Terms&amp;Conditions + Transaction'!$B$5,'Terms&amp;Conditions + Transaction'!$C$7))</f>
        <v/>
      </c>
      <c r="C117" s="30" t="str" cm="1">
        <f t="array" aca="1" ref="C117" ca="1">IF(B117="", "", ForwardDaysWithBusDayConv(B117, 'Terms&amp;Conditions + Transaction'!$B$26, 'Terms&amp;Conditions + Transaction'!$B$27, 'Terms&amp;Conditions + Transaction'!$B$17, 'Holiday Schedule'!$B$3:$B$1002))</f>
        <v/>
      </c>
    </row>
    <row r="118" spans="2:3" x14ac:dyDescent="0.25">
      <c r="B118" s="29" t="str" cm="1">
        <f t="array" aca="1" ref="B118" ca="1">IF(B117="", "", NextAnniversary(B117+1, 'Terms&amp;Conditions + Transaction'!$B$4,'Terms&amp;Conditions + Transaction'!$B$5,'Terms&amp;Conditions + Transaction'!$C$7))</f>
        <v/>
      </c>
      <c r="C118" s="30" t="str" cm="1">
        <f t="array" aca="1" ref="C118" ca="1">IF(B118="", "", ForwardDaysWithBusDayConv(B118, 'Terms&amp;Conditions + Transaction'!$B$26, 'Terms&amp;Conditions + Transaction'!$B$27, 'Terms&amp;Conditions + Transaction'!$B$17, 'Holiday Schedule'!$B$3:$B$1002))</f>
        <v/>
      </c>
    </row>
    <row r="119" spans="2:3" x14ac:dyDescent="0.25">
      <c r="B119" s="29" t="str" cm="1">
        <f t="array" aca="1" ref="B119" ca="1">IF(B118="", "", NextAnniversary(B118+1, 'Terms&amp;Conditions + Transaction'!$B$4,'Terms&amp;Conditions + Transaction'!$B$5,'Terms&amp;Conditions + Transaction'!$C$7))</f>
        <v/>
      </c>
      <c r="C119" s="30" t="str" cm="1">
        <f t="array" aca="1" ref="C119" ca="1">IF(B119="", "", ForwardDaysWithBusDayConv(B119, 'Terms&amp;Conditions + Transaction'!$B$26, 'Terms&amp;Conditions + Transaction'!$B$27, 'Terms&amp;Conditions + Transaction'!$B$17, 'Holiday Schedule'!$B$3:$B$1002))</f>
        <v/>
      </c>
    </row>
    <row r="120" spans="2:3" x14ac:dyDescent="0.25">
      <c r="B120" s="29" t="str" cm="1">
        <f t="array" aca="1" ref="B120" ca="1">IF(B119="", "", NextAnniversary(B119+1, 'Terms&amp;Conditions + Transaction'!$B$4,'Terms&amp;Conditions + Transaction'!$B$5,'Terms&amp;Conditions + Transaction'!$C$7))</f>
        <v/>
      </c>
      <c r="C120" s="30" t="str" cm="1">
        <f t="array" aca="1" ref="C120" ca="1">IF(B120="", "", ForwardDaysWithBusDayConv(B120, 'Terms&amp;Conditions + Transaction'!$B$26, 'Terms&amp;Conditions + Transaction'!$B$27, 'Terms&amp;Conditions + Transaction'!$B$17, 'Holiday Schedule'!$B$3:$B$1002))</f>
        <v/>
      </c>
    </row>
    <row r="121" spans="2:3" x14ac:dyDescent="0.25">
      <c r="B121" s="29" t="str" cm="1">
        <f t="array" aca="1" ref="B121" ca="1">IF(B120="", "", NextAnniversary(B120+1, 'Terms&amp;Conditions + Transaction'!$B$4,'Terms&amp;Conditions + Transaction'!$B$5,'Terms&amp;Conditions + Transaction'!$C$7))</f>
        <v/>
      </c>
      <c r="C121" s="30" t="str" cm="1">
        <f t="array" aca="1" ref="C121" ca="1">IF(B121="", "", ForwardDaysWithBusDayConv(B121, 'Terms&amp;Conditions + Transaction'!$B$26, 'Terms&amp;Conditions + Transaction'!$B$27, 'Terms&amp;Conditions + Transaction'!$B$17, 'Holiday Schedule'!$B$3:$B$1002))</f>
        <v/>
      </c>
    </row>
    <row r="122" spans="2:3" x14ac:dyDescent="0.25">
      <c r="B122" s="29" t="str" cm="1">
        <f t="array" aca="1" ref="B122" ca="1">IF(B121="", "", NextAnniversary(B121+1, 'Terms&amp;Conditions + Transaction'!$B$4,'Terms&amp;Conditions + Transaction'!$B$5,'Terms&amp;Conditions + Transaction'!$C$7))</f>
        <v/>
      </c>
      <c r="C122" s="30" t="str" cm="1">
        <f t="array" aca="1" ref="C122" ca="1">IF(B122="", "", ForwardDaysWithBusDayConv(B122, 'Terms&amp;Conditions + Transaction'!$B$26, 'Terms&amp;Conditions + Transaction'!$B$27, 'Terms&amp;Conditions + Transaction'!$B$17, 'Holiday Schedule'!$B$3:$B$1002))</f>
        <v/>
      </c>
    </row>
    <row r="123" spans="2:3" x14ac:dyDescent="0.25">
      <c r="B123" s="1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84CE2-90B1-4ABF-BF61-418980BD4F72}">
  <sheetPr codeName="Sheet3">
    <pageSetUpPr autoPageBreaks="0"/>
  </sheetPr>
  <dimension ref="B2:Z2007"/>
  <sheetViews>
    <sheetView tabSelected="1" zoomScaleNormal="100" workbookViewId="0">
      <pane xSplit="2" ySplit="6" topLeftCell="H7" activePane="bottomRight" state="frozenSplit"/>
      <selection pane="topRight" activeCell="D1" sqref="D1"/>
      <selection pane="bottomLeft" activeCell="A7" sqref="A7"/>
      <selection pane="bottomRight" activeCell="P3" sqref="P3"/>
    </sheetView>
  </sheetViews>
  <sheetFormatPr defaultRowHeight="15" x14ac:dyDescent="0.25"/>
  <cols>
    <col min="1" max="1" width="2.7109375" customWidth="1"/>
    <col min="2" max="2" width="12.7109375" customWidth="1"/>
    <col min="3" max="3" width="12.42578125" customWidth="1"/>
    <col min="4" max="4" width="8.7109375" customWidth="1"/>
    <col min="5" max="5" width="14.28515625" customWidth="1"/>
    <col min="6" max="6" width="12.28515625" customWidth="1"/>
    <col min="7" max="7" width="28.140625" customWidth="1"/>
    <col min="8" max="8" width="16" customWidth="1"/>
    <col min="9" max="10" width="15.85546875" customWidth="1"/>
    <col min="11" max="11" width="11.28515625" customWidth="1"/>
    <col min="12" max="12" width="18.7109375" customWidth="1"/>
    <col min="13" max="13" width="22" customWidth="1"/>
    <col min="14" max="14" width="14.7109375" customWidth="1"/>
    <col min="15" max="15" width="8.5703125" customWidth="1"/>
    <col min="16" max="16" width="16.28515625" customWidth="1"/>
    <col min="17" max="18" width="22" customWidth="1"/>
    <col min="19" max="19" width="9.28515625" customWidth="1"/>
    <col min="20" max="20" width="13.42578125" customWidth="1"/>
    <col min="21" max="21" width="13.85546875" customWidth="1"/>
    <col min="22" max="23" width="13.28515625" customWidth="1"/>
    <col min="24" max="24" width="22.140625" customWidth="1"/>
    <col min="25" max="25" width="12.140625" customWidth="1"/>
    <col min="26" max="26" width="13" customWidth="1"/>
  </cols>
  <sheetData>
    <row r="2" spans="2:26" x14ac:dyDescent="0.25">
      <c r="B2" s="12" t="s">
        <v>74</v>
      </c>
      <c r="C2" s="30">
        <f>'Terms&amp;Conditions + Transaction'!B3</f>
        <v>43980</v>
      </c>
    </row>
    <row r="3" spans="2:26" x14ac:dyDescent="0.25">
      <c r="B3" s="12" t="s">
        <v>75</v>
      </c>
      <c r="C3" s="20">
        <v>44165</v>
      </c>
      <c r="N3" s="31" t="s">
        <v>39</v>
      </c>
      <c r="O3" s="4"/>
      <c r="P3" s="38" t="str">
        <f>'Terms&amp;Conditions + Transaction'!B10</f>
        <v>SOFR Index</v>
      </c>
    </row>
    <row r="4" spans="2:26" x14ac:dyDescent="0.25">
      <c r="N4" s="37" t="s">
        <v>96</v>
      </c>
      <c r="O4" s="4"/>
      <c r="P4" s="39">
        <f>MATCH(P3, SOFR_INDEX!B1:E1,0)</f>
        <v>4</v>
      </c>
    </row>
    <row r="5" spans="2:26" s="32" customFormat="1" x14ac:dyDescent="0.25">
      <c r="B5" s="33"/>
      <c r="E5" s="87" t="s">
        <v>90</v>
      </c>
      <c r="F5" s="87"/>
      <c r="G5" s="87" t="s">
        <v>91</v>
      </c>
      <c r="H5" s="87"/>
      <c r="I5" s="33"/>
      <c r="J5" s="33"/>
      <c r="K5" s="33"/>
      <c r="L5" s="34"/>
      <c r="M5" s="34"/>
      <c r="N5" s="33"/>
      <c r="O5" s="33"/>
      <c r="Q5" s="35"/>
      <c r="R5" s="35"/>
      <c r="U5" s="44" t="s">
        <v>58</v>
      </c>
      <c r="V5" s="88" t="s">
        <v>92</v>
      </c>
      <c r="W5" s="88"/>
    </row>
    <row r="6" spans="2:26" s="41" customFormat="1" ht="28.9" customHeight="1" x14ac:dyDescent="0.25">
      <c r="B6" s="45" t="s">
        <v>44</v>
      </c>
      <c r="C6" s="44" t="s">
        <v>49</v>
      </c>
      <c r="D6" s="44" t="s">
        <v>50</v>
      </c>
      <c r="E6" s="45" t="s">
        <v>51</v>
      </c>
      <c r="F6" s="45" t="s">
        <v>52</v>
      </c>
      <c r="G6" s="45" t="s">
        <v>51</v>
      </c>
      <c r="H6" s="45" t="s">
        <v>52</v>
      </c>
      <c r="I6" s="45" t="s">
        <v>82</v>
      </c>
      <c r="J6" s="45" t="s">
        <v>101</v>
      </c>
      <c r="K6" s="47" t="s">
        <v>116</v>
      </c>
      <c r="L6" s="46" t="s">
        <v>53</v>
      </c>
      <c r="M6" s="46" t="s">
        <v>54</v>
      </c>
      <c r="N6" s="45" t="s">
        <v>55</v>
      </c>
      <c r="O6" s="47" t="s">
        <v>76</v>
      </c>
      <c r="P6" s="48" t="s">
        <v>56</v>
      </c>
      <c r="Q6" s="48" t="s">
        <v>57</v>
      </c>
      <c r="R6" s="48" t="s">
        <v>112</v>
      </c>
      <c r="S6" s="44" t="s">
        <v>97</v>
      </c>
      <c r="T6" s="44" t="s">
        <v>98</v>
      </c>
      <c r="U6" s="44" t="s">
        <v>114</v>
      </c>
      <c r="V6" s="44" t="s">
        <v>114</v>
      </c>
      <c r="W6" s="44" t="s">
        <v>115</v>
      </c>
      <c r="X6" s="44" t="s">
        <v>86</v>
      </c>
      <c r="Y6" s="41" t="s">
        <v>103</v>
      </c>
      <c r="Z6" s="41" t="s">
        <v>104</v>
      </c>
    </row>
    <row r="8" spans="2:26" x14ac:dyDescent="0.25">
      <c r="B8" s="82">
        <f>IF($C$3&gt;$C$2, C2, "")</f>
        <v>43980</v>
      </c>
      <c r="C8">
        <f>IF(B8="", "", IF(AND(WEEKDAY(B8, 2)&lt;=5, ISERROR(VLOOKUP(B8, 'Holiday Schedule'!$B$3:$B$1002, 1, FALSE))), 1, 0))</f>
        <v>1</v>
      </c>
      <c r="D8">
        <f>IF(B8="", "", IF(LOWER('Terms&amp;Conditions + Transaction'!$C$15)="act", 1, IF(DAY(B8)=31, 0, IF(AND(DAY(B8+1)=1, MONTH(B8+1)=3), 31-DAY(B8), 1))))</f>
        <v>1</v>
      </c>
      <c r="E8" s="18">
        <f ca="1">IF(B8="", "", IFERROR(VLOOKUP(B8, 'Accrual Schedule'!$B$3:$B$122, 1, TRUE), ""))</f>
        <v>43980</v>
      </c>
      <c r="F8" s="18" cm="1">
        <f t="array" aca="1" ref="F8" ca="1">IF(B8="", "", INDEX('Accrual Schedule'!$B$3:$B$122, MATCH(B8, 'Accrual Schedule'!$B$3:$B$122, 1)+1, 1))</f>
        <v>44073</v>
      </c>
      <c r="G8" s="18" cm="1">
        <f t="array" aca="1" ref="G8" ca="1">IF(B8="", "", INDEX('Accrual Schedule'!$B$3:$B$122, MATCH(H8, 'Accrual Schedule'!$B$3:$B$122, 1)-1, 1))</f>
        <v>43980</v>
      </c>
      <c r="H8" s="18">
        <f ca="1">IF(B8="", "", INDEX('Accrual Schedule'!$B$3:$B$122, MATCH(I8, 'Accrual Schedule'!$C$3:$C$122, 1), 1))</f>
        <v>44073</v>
      </c>
      <c r="I8" s="18" cm="1">
        <f t="array" aca="1" ref="I8" ca="1">IF(B8="", "", _xlfn.IFNA(INDEX('Accrual Schedule'!$C$4:$C$122, MATCH(B8, 'Accrual Schedule'!$C$4:$C$122, 1)+1, 1), INDEX('Accrual Schedule'!$C$4:$C$122, 1, 1)))</f>
        <v>44074</v>
      </c>
      <c r="J8" s="11">
        <f>IF(B8="","",'Terms&amp;Conditions + Transaction'!$F$5-SUMIF(Dispositions!$B$3:$B$32,"&lt;="&amp;B8,Dispositions!$C$3:$C$32))</f>
        <v>1000000000</v>
      </c>
      <c r="K8" s="84">
        <f>IF(B8="", "", IF(ISNA(MATCH(B8, 'Factor Schedule'!$B$3:$B$2002, -1)),1,IF(INDEX('Factor Schedule'!$B$3:$C$2002,MATCH(B8, 'Factor Schedule'!$B$3:$B$2002, -1), 1)=B8,MATCH(B8, 'Factor Schedule'!$B$3:$B$2002, -1),MATCH(B8, 'Factor Schedule'!$B$3:$B$2002, -1)+1)))</f>
        <v>1</v>
      </c>
      <c r="L8" s="11" cm="1">
        <f t="array" ref="L8">IF(B8="","",ROUND(J8*_xlfn.IFNA(INDEX('Factor Schedule'!$B$3:$C$2002,K8, 2), 1), 2))</f>
        <v>1000000000</v>
      </c>
      <c r="M8" s="11">
        <f ca="1">IF(B8="", "", IF(OR(LOWER('Terms&amp;Conditions + Transaction'!$B$12)&lt;&gt;"compound", B8=$C$2, B8=E8), L8, L8+IF(LOWER('Terms&amp;Conditions + Transaction'!$B$13)&lt;&gt;"y", SUMIFS($T$8:$T$2007, $B$8:$B$2007, "&gt;="&amp;E8, $B$8:$B$2007, "&lt;"&amp;B8), SUMIFS($U$8:$U$1007, $B$8:$B$2007, "&gt;="&amp;E8, $B$8:$B$2007, "&lt;"&amp;B8))))</f>
        <v>1000000000</v>
      </c>
      <c r="N8" s="18">
        <f ca="1">IF(OR(B8 = "", F8=""), "", MIN(ForwardDays(B8,-'Terms&amp;Conditions + Transaction'!$B$22, 'Terms&amp;Conditions + Transaction'!$B$23, 'Holiday Schedule'!$B$3:$B$1002),ForwardDays(F8,-'Terms&amp;Conditions + Transaction'!$B$22, 'Terms&amp;Conditions + Transaction'!$B$23, 'Holiday Schedule'!$B$3:$B$1002)))</f>
        <v>43980</v>
      </c>
      <c r="O8" s="42">
        <f ca="1">IF(B8="", "", IF(ISNA(MATCH(N8, SOFR_INDEX!$A$2:$A$2001, -1)),1,IF(INDEX(SOFR_INDEX!$A$2:$E$2001,MATCH(N8, SOFR_INDEX!$A$2:$A$2001, -1), 1)=N8,MATCH(N8, SOFR_INDEX!$A$2:$A$2001, -1),MATCH(N8, SOFR_INDEX!$A$2:$A$2001, -1)+1)))</f>
        <v>15</v>
      </c>
      <c r="P8" s="40" cm="1">
        <f t="array" aca="1" ref="P8" ca="1">IF(OR(B8="", F8=""), "", INDEX(SOFR_INDEX!$B$2:$E$2001, O8,$P$4) * IF(LEFT($P$3, 3)="180", 2, IF(LEFT($P$3, 2)="90", 4, IF(LEFT($P$3, 2)="30", 12, 1)))/100)</f>
        <v>5.9999999999999995E-4</v>
      </c>
      <c r="Q8" s="43">
        <f ca="1">IF(OR(B8="", F8=""), "", P8+'Terms&amp;Conditions + Transaction'!$B$11/10000)</f>
        <v>1.5E-3</v>
      </c>
      <c r="R8" s="43">
        <f t="shared" ref="R8:R71" ca="1" si="0">IF(OR(B8="", B9=""), "", (V8/L8)/((B9-$B$8)/S8))</f>
        <v>1.5E-3</v>
      </c>
      <c r="S8">
        <f ca="1">IF(B8="", "", IF('Terms&amp;Conditions + Transaction'!$C$16="360", 360, IF('Terms&amp;Conditions + Transaction'!$C$16="365", 365, IF(LOWER('Terms&amp;Conditions + Transaction'!$C$16)="act", IF('Terms&amp;Conditions + Transaction'!$C$7&gt;0, 12/'Terms&amp;Conditions + Transaction'!$C$7*(F8-E8), 365), 360))))</f>
        <v>360</v>
      </c>
      <c r="T8" s="49">
        <f ca="1">IF(OR(B8="", F8=""), "", IF(S8&gt;0, D8*M8* P8/S8, 0))</f>
        <v>1666.6666666666667</v>
      </c>
      <c r="U8" s="49">
        <f t="shared" ref="U8:U10" ca="1" si="1">IF(OR(B8="", F8=""), "", IF(S8&gt;0, D8*M8* Q8/S8, 0))</f>
        <v>4166.666666666667</v>
      </c>
      <c r="V8" s="49">
        <f ca="1">IF(B8="","",SUMIFS($U$8:$U$1007, $B$8:$B$1007,"&gt;="&amp;G8,$B$8:$B$1007,"&lt;="&amp;B8))</f>
        <v>4166.666666666667</v>
      </c>
      <c r="W8" s="11">
        <f ca="1">IF(B8="","",ROUND(V8, 2))</f>
        <v>4166.67</v>
      </c>
      <c r="X8" s="11" t="str">
        <f ca="1">IF(B8="","",IF(B7="","",IF(B8=I7,ROUND(SUMIFS($U$8:$U$1007, $B$8:$B$1007,"&gt;="&amp;G7,$B$8:$B$1007,"&lt;"&amp;H7), 2),"")))</f>
        <v/>
      </c>
    </row>
    <row r="9" spans="2:26" x14ac:dyDescent="0.25">
      <c r="B9" s="82">
        <f ca="1">IF(B8&lt;MIN($C$3, 'Terms&amp;Conditions + Transaction'!$B$6), B8+1, "")</f>
        <v>43981</v>
      </c>
      <c r="C9">
        <f ca="1">IF(B9="", "", IF(AND(WEEKDAY(B9, 2)&lt;=5, ISERROR(VLOOKUP(B9, 'Holiday Schedule'!$B$3:$B$1002, 1, FALSE))), 1, 0))</f>
        <v>0</v>
      </c>
      <c r="D9">
        <f ca="1">IF(B9="", "", IF(LOWER('Terms&amp;Conditions + Transaction'!$C$15)="act", 1, IF(DAY(B9)=31, 0, IF(AND(DAY(B9+1)=1, MONTH(B9+1)=3), 31-DAY(B9), 1))))</f>
        <v>1</v>
      </c>
      <c r="E9" s="18">
        <f ca="1">IF(B9="", "", IFERROR(VLOOKUP(B9, 'Accrual Schedule'!$B$3:$B$122, 1, TRUE), ""))</f>
        <v>43980</v>
      </c>
      <c r="F9" s="18" cm="1">
        <f t="array" aca="1" ref="F9" ca="1">IF(B9="", "", INDEX('Accrual Schedule'!$B$3:$B$122, MATCH(B9, 'Accrual Schedule'!$B$3:$B$122, 1)+1, 1))</f>
        <v>44073</v>
      </c>
      <c r="G9" s="18" cm="1">
        <f t="array" aca="1" ref="G9" ca="1">IF(B9="", "", INDEX('Accrual Schedule'!$B$3:$B$122, MATCH(H9, 'Accrual Schedule'!$B$3:$B$122, 1)-1, 1))</f>
        <v>43980</v>
      </c>
      <c r="H9" s="18">
        <f ca="1">IF(B9="", "", INDEX('Accrual Schedule'!$B$3:$B$122, MATCH(I9, 'Accrual Schedule'!$C$3:$C$122, 1), 1))</f>
        <v>44073</v>
      </c>
      <c r="I9" s="18" cm="1">
        <f t="array" aca="1" ref="I9" ca="1">IF(B9="", "", _xlfn.IFNA(INDEX('Accrual Schedule'!$C$4:$C$122, MATCH(B9, 'Accrual Schedule'!$C$4:$C$122, 1)+1, 1), INDEX('Accrual Schedule'!$C$4:$C$122, 1, 1)))</f>
        <v>44074</v>
      </c>
      <c r="J9" s="11">
        <f ca="1">IF(B9="","",'Terms&amp;Conditions + Transaction'!$F$5-SUMIF(Dispositions!$B$3:$B$32,"&lt;="&amp;B9,Dispositions!$C$3:$C$32))</f>
        <v>1000000000</v>
      </c>
      <c r="K9" s="84">
        <f ca="1">IF(B9="", "", IF(ISNA(MATCH(B9, 'Factor Schedule'!$B$3:$B$2002, -1)),1,IF(INDEX('Factor Schedule'!$B$3:$C$2002,MATCH(B9, 'Factor Schedule'!$B$3:$B$2002, -1), 1)=B9,MATCH(B9, 'Factor Schedule'!$B$3:$B$2002, -1),MATCH(B9, 'Factor Schedule'!$B$3:$B$2002, -1)+1)))</f>
        <v>1</v>
      </c>
      <c r="L9" s="11" cm="1">
        <f t="array" aca="1" ref="L9" ca="1">IF(B9="","",ROUND(J9*_xlfn.IFNA(INDEX('Factor Schedule'!$B$3:$C$2002,K9, 2), 1), 2))</f>
        <v>1000000000</v>
      </c>
      <c r="M9" s="11">
        <f ca="1">IF(B9="", "", IF(OR(LOWER('Terms&amp;Conditions + Transaction'!$B$12)&lt;&gt;"compound", B9=$C$2, B9=E9), L9, L9+IF(LOWER('Terms&amp;Conditions + Transaction'!$B$13)&lt;&gt;"y", SUMIFS($T$8:$T$2007, $B$8:$B$2007, "&gt;="&amp;E9, $B$8:$B$2007, "&lt;"&amp;B9), SUMIFS($U$8:$U$1007, $B$8:$B$2007, "&gt;="&amp;E9, $B$8:$B$2007, "&lt;"&amp;B9))))</f>
        <v>1000000000</v>
      </c>
      <c r="N9" s="18">
        <f ca="1">IF(OR(B9 = "", F9=""), "", MIN(ForwardDays(B9,-'Terms&amp;Conditions + Transaction'!$B$22, 'Terms&amp;Conditions + Transaction'!$B$23, 'Holiday Schedule'!$B$3:$B$1002),ForwardDays(F9,-'Terms&amp;Conditions + Transaction'!$B$22, 'Terms&amp;Conditions + Transaction'!$B$23, 'Holiday Schedule'!$B$3:$B$1002)))</f>
        <v>43981</v>
      </c>
      <c r="O9" s="42">
        <f ca="1">IF(B9="", "", IF(ISNA(MATCH(N9, SOFR_INDEX!$A$2:$A$2001, -1)),1,IF(INDEX(SOFR_INDEX!$A$2:$E$2001,MATCH(N9, SOFR_INDEX!$A$2:$A$2001, -1), 1)=N9,MATCH(N9, SOFR_INDEX!$A$2:$A$2001, -1),MATCH(N9, SOFR_INDEX!$A$2:$A$2001, -1)+1)))</f>
        <v>15</v>
      </c>
      <c r="P9" s="40" cm="1">
        <f t="array" aca="1" ref="P9" ca="1">IF(OR(B9="", F9=""), "", INDEX(SOFR_INDEX!$B$2:$E$2001, O9,$P$4) * IF(LEFT($P$3, 3)="180", 2, IF(LEFT($P$3, 2)="90", 4, IF(LEFT($P$3, 2)="30", 12, 1)))/100)</f>
        <v>5.9999999999999995E-4</v>
      </c>
      <c r="Q9" s="43">
        <f ca="1">IF(OR(B9="", F9=""), "", P9+'Terms&amp;Conditions + Transaction'!$B$11/10000)</f>
        <v>1.5E-3</v>
      </c>
      <c r="R9" s="43">
        <f t="shared" ca="1" si="0"/>
        <v>1.5E-3</v>
      </c>
      <c r="S9">
        <f ca="1">IF(B9="",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Transaction'!$C$7*(F9-E9), 365), 360))))</f>
        <v>360</v>
      </c>
      <c r="T9" s="49">
        <f t="shared" ref="T9:T10" ca="1" si="2">IF(OR(B9="", F9=""), "", IF(S9&gt;0, D9*M9* P9/S9, 0))</f>
        <v>1666.6666666666667</v>
      </c>
      <c r="U9" s="49">
        <f t="shared" ca="1" si="1"/>
        <v>4166.666666666667</v>
      </c>
      <c r="V9" s="49">
        <f t="shared" ref="V9:V10" ca="1" si="3">IF(B9="","",SUMIFS($U$8:$U$1007, $B$8:$B$1007,"&gt;="&amp;G9,$B$8:$B$1007,"&lt;="&amp;B9))</f>
        <v>8333.3333333333339</v>
      </c>
      <c r="W9" s="11">
        <f t="shared" ref="W9:W10" ca="1" si="4">IF(B9="","",ROUND(V9, 2))</f>
        <v>8333.33</v>
      </c>
      <c r="X9" s="11" t="str">
        <f t="shared" ref="X9:X10" ca="1" si="5">IF(B9="","",IF(B8="","",IF(B9=I8,ROUND(SUMIFS($U$8:$U$1007, $B$8:$B$1007,"&gt;="&amp;G8,$B$8:$B$1007,"&lt;"&amp;H8), 2),"")))</f>
        <v/>
      </c>
    </row>
    <row r="10" spans="2:26" x14ac:dyDescent="0.25">
      <c r="B10" s="82">
        <f ca="1">IF(B9&lt;MIN($C$3, 'Terms&amp;Conditions + Transaction'!$B$6), B9+1, "")</f>
        <v>43982</v>
      </c>
      <c r="C10">
        <f ca="1">IF(B10="", "", IF(AND(WEEKDAY(B10, 2)&lt;=5, ISERROR(VLOOKUP(B10, 'Holiday Schedule'!$B$3:$B$1002, 1, FALSE))), 1, 0))</f>
        <v>0</v>
      </c>
      <c r="D10">
        <f ca="1">IF(B10="", "", IF(LOWER('Terms&amp;Conditions + Transaction'!$C$15)="act", 1, IF(DAY(B10)=31, 0, IF(AND(DAY(B10+1)=1, MONTH(B10+1)=3), 31-DAY(B10), 1))))</f>
        <v>1</v>
      </c>
      <c r="E10" s="18">
        <f ca="1">IF(B10="", "", IFERROR(VLOOKUP(B10, 'Accrual Schedule'!$B$3:$B$122, 1, TRUE), ""))</f>
        <v>43980</v>
      </c>
      <c r="F10" s="18" cm="1">
        <f t="array" aca="1" ref="F10" ca="1">IF(B10="", "", INDEX('Accrual Schedule'!$B$3:$B$122, MATCH(B10, 'Accrual Schedule'!$B$3:$B$122, 1)+1, 1))</f>
        <v>44073</v>
      </c>
      <c r="G10" s="18" cm="1">
        <f t="array" aca="1" ref="G10" ca="1">IF(B10="", "", INDEX('Accrual Schedule'!$B$3:$B$122, MATCH(H10, 'Accrual Schedule'!$B$3:$B$122, 1)-1, 1))</f>
        <v>43980</v>
      </c>
      <c r="H10" s="18">
        <f ca="1">IF(B10="", "", INDEX('Accrual Schedule'!$B$3:$B$122, MATCH(I10, 'Accrual Schedule'!$C$3:$C$122, 1), 1))</f>
        <v>44073</v>
      </c>
      <c r="I10" s="18" cm="1">
        <f t="array" aca="1" ref="I10" ca="1">IF(B10="", "", _xlfn.IFNA(INDEX('Accrual Schedule'!$C$4:$C$122, MATCH(B10, 'Accrual Schedule'!$C$4:$C$122, 1)+1, 1), INDEX('Accrual Schedule'!$C$4:$C$122, 1, 1)))</f>
        <v>44074</v>
      </c>
      <c r="J10" s="11">
        <f ca="1">IF(B10="","",'Terms&amp;Conditions + Transaction'!$F$5-SUMIF(Dispositions!$B$3:$B$32,"&lt;="&amp;B10,Dispositions!$C$3:$C$32))</f>
        <v>1000000000</v>
      </c>
      <c r="K10" s="84">
        <f ca="1">IF(B10="", "", IF(ISNA(MATCH(B10, 'Factor Schedule'!$B$3:$B$2002, -1)),1,IF(INDEX('Factor Schedule'!$B$3:$C$2002,MATCH(B10, 'Factor Schedule'!$B$3:$B$2002, -1), 1)=B10,MATCH(B10, 'Factor Schedule'!$B$3:$B$2002, -1),MATCH(B10, 'Factor Schedule'!$B$3:$B$2002, -1)+1)))</f>
        <v>1</v>
      </c>
      <c r="L10" s="11" cm="1">
        <f t="array" aca="1" ref="L10" ca="1">IF(B10="","",ROUND(J10*_xlfn.IFNA(INDEX('Factor Schedule'!$B$3:$C$2002,K10, 2), 1), 2))</f>
        <v>1000000000</v>
      </c>
      <c r="M10" s="11">
        <f ca="1">IF(B10="", "", IF(OR(LOWER('Terms&amp;Conditions + Transaction'!$B$12)&lt;&gt;"compound", B10=$C$2, B10=E10), L10, L10+IF(LOWER('Terms&amp;Conditions + Transaction'!$B$13)&lt;&gt;"y", SUMIFS($T$8:$T$2007, $B$8:$B$2007, "&gt;="&amp;E10, $B$8:$B$2007, "&lt;"&amp;B10), SUMIFS($U$8:$U$1007, $B$8:$B$2007, "&gt;="&amp;E10, $B$8:$B$2007, "&lt;"&amp;B10))))</f>
        <v>1000000000</v>
      </c>
      <c r="N10" s="18">
        <f ca="1">IF(OR(B10 = "", F10=""), "", MIN(ForwardDays(B10,-'Terms&amp;Conditions + Transaction'!$B$22, 'Terms&amp;Conditions + Transaction'!$B$23, 'Holiday Schedule'!$B$3:$B$1002),ForwardDays(F10,-'Terms&amp;Conditions + Transaction'!$B$22, 'Terms&amp;Conditions + Transaction'!$B$23, 'Holiday Schedule'!$B$3:$B$1002)))</f>
        <v>43982</v>
      </c>
      <c r="O10" s="42">
        <f ca="1">IF(B10="", "", IF(ISNA(MATCH(N10, SOFR_INDEX!$A$2:$A$2001, -1)),1,IF(INDEX(SOFR_INDEX!$A$2:$E$2001,MATCH(N10, SOFR_INDEX!$A$2:$A$2001, -1), 1)=N10,MATCH(N10, SOFR_INDEX!$A$2:$A$2001, -1),MATCH(N10, SOFR_INDEX!$A$2:$A$2001, -1)+1)))</f>
        <v>15</v>
      </c>
      <c r="P10" s="40" cm="1">
        <f t="array" aca="1" ref="P10" ca="1">IF(OR(B10="", F10=""), "", INDEX(SOFR_INDEX!$B$2:$E$2001, O10,$P$4) * IF(LEFT($P$3, 3)="180", 2, IF(LEFT($P$3, 2)="90", 4, IF(LEFT($P$3, 2)="30", 12, 1)))/100)</f>
        <v>5.9999999999999995E-4</v>
      </c>
      <c r="Q10" s="43">
        <f ca="1">IF(OR(B10="", F10=""), "", P10+'Terms&amp;Conditions + Transaction'!$B$11/10000)</f>
        <v>1.5E-3</v>
      </c>
      <c r="R10" s="43">
        <f t="shared" ca="1" si="0"/>
        <v>1.5E-3</v>
      </c>
      <c r="S10">
        <f ca="1">IF(B10="",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Transaction'!$C$7*(F10-E10), 365), 360))))</f>
        <v>360</v>
      </c>
      <c r="T10" s="49">
        <f t="shared" ca="1" si="2"/>
        <v>1666.6666666666667</v>
      </c>
      <c r="U10" s="49">
        <f t="shared" ca="1" si="1"/>
        <v>4166.666666666667</v>
      </c>
      <c r="V10" s="49">
        <f t="shared" ca="1" si="3"/>
        <v>12500</v>
      </c>
      <c r="W10" s="11">
        <f t="shared" ca="1" si="4"/>
        <v>12500</v>
      </c>
      <c r="X10" s="11" t="str">
        <f t="shared" ca="1" si="5"/>
        <v/>
      </c>
    </row>
    <row r="11" spans="2:26" x14ac:dyDescent="0.25">
      <c r="B11" s="82">
        <f ca="1">IF(B10&lt;MIN($C$3, 'Terms&amp;Conditions + Transaction'!$B$6), B10+1, "")</f>
        <v>43983</v>
      </c>
      <c r="C11">
        <f ca="1">IF(B11="", "", IF(AND(WEEKDAY(B11, 2)&lt;=5, ISERROR(VLOOKUP(B11, 'Holiday Schedule'!$B$3:$B$1002, 1, FALSE))), 1, 0))</f>
        <v>1</v>
      </c>
      <c r="D11">
        <f ca="1">IF(B11="", "", IF(LOWER('Terms&amp;Conditions + Transaction'!$C$15)="act", 1, IF(DAY(B11)=31, 0, IF(AND(DAY(B11+1)=1, MONTH(B11+1)=3), 31-DAY(B11), 1))))</f>
        <v>1</v>
      </c>
      <c r="E11" s="18">
        <f ca="1">IF(B11="", "", IFERROR(VLOOKUP(B11, 'Accrual Schedule'!$B$3:$B$122, 1, TRUE), ""))</f>
        <v>43980</v>
      </c>
      <c r="F11" s="18" cm="1">
        <f t="array" aca="1" ref="F11" ca="1">IF(B11="", "", INDEX('Accrual Schedule'!$B$3:$B$122, MATCH(B11, 'Accrual Schedule'!$B$3:$B$122, 1)+1, 1))</f>
        <v>44073</v>
      </c>
      <c r="G11" s="18" cm="1">
        <f t="array" aca="1" ref="G11" ca="1">IF(B11="", "", INDEX('Accrual Schedule'!$B$3:$B$122, MATCH(H11, 'Accrual Schedule'!$B$3:$B$122, 1)-1, 1))</f>
        <v>43980</v>
      </c>
      <c r="H11" s="18">
        <f ca="1">IF(B11="", "", INDEX('Accrual Schedule'!$B$3:$B$122, MATCH(I11, 'Accrual Schedule'!$C$3:$C$122, 1), 1))</f>
        <v>44073</v>
      </c>
      <c r="I11" s="18" cm="1">
        <f t="array" aca="1" ref="I11" ca="1">IF(B11="", "", _xlfn.IFNA(INDEX('Accrual Schedule'!$C$4:$C$122, MATCH(B11, 'Accrual Schedule'!$C$4:$C$122, 1)+1, 1), INDEX('Accrual Schedule'!$C$4:$C$122, 1, 1)))</f>
        <v>44074</v>
      </c>
      <c r="J11" s="11">
        <f ca="1">IF(B11="","",'Terms&amp;Conditions + Transaction'!$F$5-SUMIF(Dispositions!$B$3:$B$32,"&lt;="&amp;B11,Dispositions!$C$3:$C$32))</f>
        <v>1000000000</v>
      </c>
      <c r="K11" s="84">
        <f ca="1">IF(B11="", "", IF(ISNA(MATCH(B11, 'Factor Schedule'!$B$3:$B$2002, -1)),1,IF(INDEX('Factor Schedule'!$B$3:$C$2002,MATCH(B11, 'Factor Schedule'!$B$3:$B$2002, -1), 1)=B11,MATCH(B11, 'Factor Schedule'!$B$3:$B$2002, -1),MATCH(B11, 'Factor Schedule'!$B$3:$B$2002, -1)+1)))</f>
        <v>1</v>
      </c>
      <c r="L11" s="11" cm="1">
        <f t="array" aca="1" ref="L11" ca="1">IF(B11="","",ROUND(J11*_xlfn.IFNA(INDEX('Factor Schedule'!$B$3:$C$2002,K11, 2), 1), 2))</f>
        <v>1000000000</v>
      </c>
      <c r="M11" s="11">
        <f ca="1">IF(B11="", "", IF(OR(LOWER('Terms&amp;Conditions + Transaction'!$B$12)&lt;&gt;"compound", B11=$C$2, B11=E11), L11, L11+IF(LOWER('Terms&amp;Conditions + Transaction'!$B$13)&lt;&gt;"y", SUMIFS($T$8:$T$2007, $B$8:$B$2007, "&gt;="&amp;E11, $B$8:$B$2007, "&lt;"&amp;B11), SUMIFS($U$8:$U$1007, $B$8:$B$2007, "&gt;="&amp;E11, $B$8:$B$2007, "&lt;"&amp;B11))))</f>
        <v>1000000000</v>
      </c>
      <c r="N11" s="18">
        <f ca="1">IF(OR(B11 = "", F11=""), "", MIN(ForwardDays(B11,-'Terms&amp;Conditions + Transaction'!$B$22, 'Terms&amp;Conditions + Transaction'!$B$23, 'Holiday Schedule'!$B$3:$B$1002),ForwardDays(F11,-'Terms&amp;Conditions + Transaction'!$B$22, 'Terms&amp;Conditions + Transaction'!$B$23, 'Holiday Schedule'!$B$3:$B$1002)))</f>
        <v>43983</v>
      </c>
      <c r="O11" s="42">
        <f ca="1">IF(B11="", "", IF(ISNA(MATCH(N11, SOFR_INDEX!$A$2:$A$2001, -1)),1,IF(INDEX(SOFR_INDEX!$A$2:$E$2001,MATCH(N11, SOFR_INDEX!$A$2:$A$2001, -1), 1)=N11,MATCH(N11, SOFR_INDEX!$A$2:$A$2001, -1),MATCH(N11, SOFR_INDEX!$A$2:$A$2001, -1)+1)))</f>
        <v>14</v>
      </c>
      <c r="P11" s="40" cm="1">
        <f t="array" aca="1" ref="P11" ca="1">IF(OR(B11="", F11=""), "", INDEX(SOFR_INDEX!$B$2:$E$2001, O11,$P$4) * IF(LEFT($P$3, 3)="180", 2, IF(LEFT($P$3, 2)="90", 4, IF(LEFT($P$3, 2)="30", 12, 1)))/100)</f>
        <v>5.9999999999999995E-4</v>
      </c>
      <c r="Q11" s="43">
        <f ca="1">IF(OR(B11="", F11=""), "", P11+'Terms&amp;Conditions + Transaction'!$B$11/10000)</f>
        <v>1.5E-3</v>
      </c>
      <c r="R11" s="43">
        <f t="shared" ca="1" si="0"/>
        <v>1.5E-3</v>
      </c>
      <c r="S11">
        <f ca="1">IF(B11="",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Transaction'!$C$7*(F11-E11), 365), 360))))</f>
        <v>360</v>
      </c>
      <c r="T11" s="49">
        <f t="shared" ref="T11:T74" ca="1" si="6">IF(OR(B11="", F11=""), "", IF(S11&gt;0, D11*M11* P11/S11, 0))</f>
        <v>1666.6666666666667</v>
      </c>
      <c r="U11" s="49">
        <f t="shared" ref="U11:U74" ca="1" si="7">IF(OR(B11="", F11=""), "", IF(S11&gt;0, D11*M11* Q11/S11, 0))</f>
        <v>4166.666666666667</v>
      </c>
      <c r="V11" s="49">
        <f t="shared" ref="V11:V74" ca="1" si="8">IF(B11="","",SUMIFS($U$8:$U$1007, $B$8:$B$1007,"&gt;="&amp;G11,$B$8:$B$1007,"&lt;="&amp;B11))</f>
        <v>16666.666666666668</v>
      </c>
      <c r="W11" s="11">
        <f t="shared" ref="W11:W74" ca="1" si="9">IF(B11="","",ROUND(V11, 2))</f>
        <v>16666.669999999998</v>
      </c>
      <c r="X11" s="11" t="str">
        <f t="shared" ref="X11:X74" ca="1" si="10">IF(B11="","",IF(B10="","",IF(B11=I10,ROUND(SUMIFS($U$8:$U$1007, $B$8:$B$1007,"&gt;="&amp;G10,$B$8:$B$1007,"&lt;"&amp;H10), 2),"")))</f>
        <v/>
      </c>
    </row>
    <row r="12" spans="2:26" x14ac:dyDescent="0.25">
      <c r="B12" s="82">
        <f ca="1">IF(B11&lt;MIN($C$3, 'Terms&amp;Conditions + Transaction'!$B$6), B11+1, "")</f>
        <v>43984</v>
      </c>
      <c r="C12">
        <f ca="1">IF(B12="", "", IF(AND(WEEKDAY(B12, 2)&lt;=5, ISERROR(VLOOKUP(B12, 'Holiday Schedule'!$B$3:$B$1002, 1, FALSE))), 1, 0))</f>
        <v>1</v>
      </c>
      <c r="D12">
        <f ca="1">IF(B12="", "", IF(LOWER('Terms&amp;Conditions + Transaction'!$C$15)="act", 1, IF(DAY(B12)=31, 0, IF(AND(DAY(B12+1)=1, MONTH(B12+1)=3), 31-DAY(B12), 1))))</f>
        <v>1</v>
      </c>
      <c r="E12" s="18">
        <f ca="1">IF(B12="", "", IFERROR(VLOOKUP(B12, 'Accrual Schedule'!$B$3:$B$122, 1, TRUE), ""))</f>
        <v>43980</v>
      </c>
      <c r="F12" s="18" cm="1">
        <f t="array" aca="1" ref="F12" ca="1">IF(B12="", "", INDEX('Accrual Schedule'!$B$3:$B$122, MATCH(B12, 'Accrual Schedule'!$B$3:$B$122, 1)+1, 1))</f>
        <v>44073</v>
      </c>
      <c r="G12" s="18" cm="1">
        <f t="array" aca="1" ref="G12" ca="1">IF(B12="", "", INDEX('Accrual Schedule'!$B$3:$B$122, MATCH(H12, 'Accrual Schedule'!$B$3:$B$122, 1)-1, 1))</f>
        <v>43980</v>
      </c>
      <c r="H12" s="18">
        <f ca="1">IF(B12="", "", INDEX('Accrual Schedule'!$B$3:$B$122, MATCH(I12, 'Accrual Schedule'!$C$3:$C$122, 1), 1))</f>
        <v>44073</v>
      </c>
      <c r="I12" s="18" cm="1">
        <f t="array" aca="1" ref="I12" ca="1">IF(B12="", "", _xlfn.IFNA(INDEX('Accrual Schedule'!$C$4:$C$122, MATCH(B12, 'Accrual Schedule'!$C$4:$C$122, 1)+1, 1), INDEX('Accrual Schedule'!$C$4:$C$122, 1, 1)))</f>
        <v>44074</v>
      </c>
      <c r="J12" s="11">
        <f ca="1">IF(B12="","",'Terms&amp;Conditions + Transaction'!$F$5-SUMIF(Dispositions!$B$3:$B$32,"&lt;="&amp;B12,Dispositions!$C$3:$C$32))</f>
        <v>1000000000</v>
      </c>
      <c r="K12" s="84">
        <f ca="1">IF(B12="", "", IF(ISNA(MATCH(B12, 'Factor Schedule'!$B$3:$B$2002, -1)),1,IF(INDEX('Factor Schedule'!$B$3:$C$2002,MATCH(B12, 'Factor Schedule'!$B$3:$B$2002, -1), 1)=B12,MATCH(B12, 'Factor Schedule'!$B$3:$B$2002, -1),MATCH(B12, 'Factor Schedule'!$B$3:$B$2002, -1)+1)))</f>
        <v>1</v>
      </c>
      <c r="L12" s="11" cm="1">
        <f t="array" aca="1" ref="L12" ca="1">IF(B12="","",ROUND(J12*_xlfn.IFNA(INDEX('Factor Schedule'!$B$3:$C$2002,K12, 2), 1), 2))</f>
        <v>1000000000</v>
      </c>
      <c r="M12" s="11">
        <f ca="1">IF(B12="", "", IF(OR(LOWER('Terms&amp;Conditions + Transaction'!$B$12)&lt;&gt;"compound", B12=$C$2, B12=E12), L12, L12+IF(LOWER('Terms&amp;Conditions + Transaction'!$B$13)&lt;&gt;"y", SUMIFS($T$8:$T$2007, $B$8:$B$2007, "&gt;="&amp;E12, $B$8:$B$2007, "&lt;"&amp;B12), SUMIFS($U$8:$U$1007, $B$8:$B$2007, "&gt;="&amp;E12, $B$8:$B$2007, "&lt;"&amp;B12))))</f>
        <v>1000000000</v>
      </c>
      <c r="N12" s="18">
        <f ca="1">IF(OR(B12 = "", F12=""), "", MIN(ForwardDays(B12,-'Terms&amp;Conditions + Transaction'!$B$22, 'Terms&amp;Conditions + Transaction'!$B$23, 'Holiday Schedule'!$B$3:$B$1002),ForwardDays(F12,-'Terms&amp;Conditions + Transaction'!$B$22, 'Terms&amp;Conditions + Transaction'!$B$23, 'Holiday Schedule'!$B$3:$B$1002)))</f>
        <v>43984</v>
      </c>
      <c r="O12" s="42">
        <f ca="1">IF(B12="", "", IF(ISNA(MATCH(N12, SOFR_INDEX!$A$2:$A$2001, -1)),1,IF(INDEX(SOFR_INDEX!$A$2:$E$2001,MATCH(N12, SOFR_INDEX!$A$2:$A$2001, -1), 1)=N12,MATCH(N12, SOFR_INDEX!$A$2:$A$2001, -1),MATCH(N12, SOFR_INDEX!$A$2:$A$2001, -1)+1)))</f>
        <v>13</v>
      </c>
      <c r="P12" s="40" cm="1">
        <f t="array" aca="1" ref="P12" ca="1">IF(OR(B12="", F12=""), "", INDEX(SOFR_INDEX!$B$2:$E$2001, O12,$P$4) * IF(LEFT($P$3, 3)="180", 2, IF(LEFT($P$3, 2)="90", 4, IF(LEFT($P$3, 2)="30", 12, 1)))/100)</f>
        <v>5.9999999999999995E-4</v>
      </c>
      <c r="Q12" s="43">
        <f ca="1">IF(OR(B12="", F12=""), "", P12+'Terms&amp;Conditions + Transaction'!$B$11/10000)</f>
        <v>1.5E-3</v>
      </c>
      <c r="R12" s="43">
        <f t="shared" ca="1" si="0"/>
        <v>1.5000000000000002E-3</v>
      </c>
      <c r="S12">
        <f ca="1">IF(B12="",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Transaction'!$C$7*(F12-E12), 365), 360))))</f>
        <v>360</v>
      </c>
      <c r="T12" s="49">
        <f t="shared" ca="1" si="6"/>
        <v>1666.6666666666667</v>
      </c>
      <c r="U12" s="49">
        <f t="shared" ca="1" si="7"/>
        <v>4166.666666666667</v>
      </c>
      <c r="V12" s="49">
        <f t="shared" ca="1" si="8"/>
        <v>20833.333333333336</v>
      </c>
      <c r="W12" s="11">
        <f t="shared" ca="1" si="9"/>
        <v>20833.330000000002</v>
      </c>
      <c r="X12" s="11" t="str">
        <f t="shared" ca="1" si="10"/>
        <v/>
      </c>
    </row>
    <row r="13" spans="2:26" x14ac:dyDescent="0.25">
      <c r="B13" s="82">
        <f ca="1">IF(B12&lt;MIN($C$3, 'Terms&amp;Conditions + Transaction'!$B$6), B12+1, "")</f>
        <v>43985</v>
      </c>
      <c r="C13">
        <f ca="1">IF(B13="", "", IF(AND(WEEKDAY(B13, 2)&lt;=5, ISERROR(VLOOKUP(B13, 'Holiday Schedule'!$B$3:$B$1002, 1, FALSE))), 1, 0))</f>
        <v>1</v>
      </c>
      <c r="D13">
        <f ca="1">IF(B13="", "", IF(LOWER('Terms&amp;Conditions + Transaction'!$C$15)="act", 1, IF(DAY(B13)=31, 0, IF(AND(DAY(B13+1)=1, MONTH(B13+1)=3), 31-DAY(B13), 1))))</f>
        <v>1</v>
      </c>
      <c r="E13" s="18">
        <f ca="1">IF(B13="", "", IFERROR(VLOOKUP(B13, 'Accrual Schedule'!$B$3:$B$122, 1, TRUE), ""))</f>
        <v>43980</v>
      </c>
      <c r="F13" s="18" cm="1">
        <f t="array" aca="1" ref="F13" ca="1">IF(B13="", "", INDEX('Accrual Schedule'!$B$3:$B$122, MATCH(B13, 'Accrual Schedule'!$B$3:$B$122, 1)+1, 1))</f>
        <v>44073</v>
      </c>
      <c r="G13" s="18" cm="1">
        <f t="array" aca="1" ref="G13" ca="1">IF(B13="", "", INDEX('Accrual Schedule'!$B$3:$B$122, MATCH(H13, 'Accrual Schedule'!$B$3:$B$122, 1)-1, 1))</f>
        <v>43980</v>
      </c>
      <c r="H13" s="18">
        <f ca="1">IF(B13="", "", INDEX('Accrual Schedule'!$B$3:$B$122, MATCH(I13, 'Accrual Schedule'!$C$3:$C$122, 1), 1))</f>
        <v>44073</v>
      </c>
      <c r="I13" s="18" cm="1">
        <f t="array" aca="1" ref="I13" ca="1">IF(B13="", "", _xlfn.IFNA(INDEX('Accrual Schedule'!$C$4:$C$122, MATCH(B13, 'Accrual Schedule'!$C$4:$C$122, 1)+1, 1), INDEX('Accrual Schedule'!$C$4:$C$122, 1, 1)))</f>
        <v>44074</v>
      </c>
      <c r="J13" s="11">
        <f ca="1">IF(B13="","",'Terms&amp;Conditions + Transaction'!$F$5-SUMIF(Dispositions!$B$3:$B$32,"&lt;="&amp;B13,Dispositions!$C$3:$C$32))</f>
        <v>1000000000</v>
      </c>
      <c r="K13" s="84">
        <f ca="1">IF(B13="", "", IF(ISNA(MATCH(B13, 'Factor Schedule'!$B$3:$B$2002, -1)),1,IF(INDEX('Factor Schedule'!$B$3:$C$2002,MATCH(B13, 'Factor Schedule'!$B$3:$B$2002, -1), 1)=B13,MATCH(B13, 'Factor Schedule'!$B$3:$B$2002, -1),MATCH(B13, 'Factor Schedule'!$B$3:$B$2002, -1)+1)))</f>
        <v>1</v>
      </c>
      <c r="L13" s="11" cm="1">
        <f t="array" aca="1" ref="L13" ca="1">IF(B13="","",ROUND(J13*_xlfn.IFNA(INDEX('Factor Schedule'!$B$3:$C$2002,K13, 2), 1), 2))</f>
        <v>1000000000</v>
      </c>
      <c r="M13" s="11">
        <f ca="1">IF(B13="", "", IF(OR(LOWER('Terms&amp;Conditions + Transaction'!$B$12)&lt;&gt;"compound", B13=$C$2, B13=E13), L13, L13+IF(LOWER('Terms&amp;Conditions + Transaction'!$B$13)&lt;&gt;"y", SUMIFS($T$8:$T$2007, $B$8:$B$2007, "&gt;="&amp;E13, $B$8:$B$2007, "&lt;"&amp;B13), SUMIFS($U$8:$U$1007, $B$8:$B$2007, "&gt;="&amp;E13, $B$8:$B$2007, "&lt;"&amp;B13))))</f>
        <v>1000000000</v>
      </c>
      <c r="N13" s="18">
        <f ca="1">IF(OR(B13 = "", F13=""), "", MIN(ForwardDays(B13,-'Terms&amp;Conditions + Transaction'!$B$22, 'Terms&amp;Conditions + Transaction'!$B$23, 'Holiday Schedule'!$B$3:$B$1002),ForwardDays(F13,-'Terms&amp;Conditions + Transaction'!$B$22, 'Terms&amp;Conditions + Transaction'!$B$23, 'Holiday Schedule'!$B$3:$B$1002)))</f>
        <v>43985</v>
      </c>
      <c r="O13" s="42">
        <f ca="1">IF(B13="", "", IF(ISNA(MATCH(N13, SOFR_INDEX!$A$2:$A$2001, -1)),1,IF(INDEX(SOFR_INDEX!$A$2:$E$2001,MATCH(N13, SOFR_INDEX!$A$2:$A$2001, -1), 1)=N13,MATCH(N13, SOFR_INDEX!$A$2:$A$2001, -1),MATCH(N13, SOFR_INDEX!$A$2:$A$2001, -1)+1)))</f>
        <v>12</v>
      </c>
      <c r="P13" s="40" cm="1">
        <f t="array" aca="1" ref="P13" ca="1">IF(OR(B13="", F13=""), "", INDEX(SOFR_INDEX!$B$2:$E$2001, O13,$P$4) * IF(LEFT($P$3, 3)="180", 2, IF(LEFT($P$3, 2)="90", 4, IF(LEFT($P$3, 2)="30", 12, 1)))/100)</f>
        <v>7.000000000000001E-4</v>
      </c>
      <c r="Q13" s="43">
        <f ca="1">IF(OR(B13="", F13=""), "", P13+'Terms&amp;Conditions + Transaction'!$B$11/10000)</f>
        <v>1.6000000000000001E-3</v>
      </c>
      <c r="R13" s="43">
        <f t="shared" ca="1" si="0"/>
        <v>1.5166666666666668E-3</v>
      </c>
      <c r="S13">
        <f ca="1">IF(B13="",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Transaction'!$C$7*(F13-E13), 365), 360))))</f>
        <v>360</v>
      </c>
      <c r="T13" s="49">
        <f t="shared" ca="1" si="6"/>
        <v>1944.4444444444448</v>
      </c>
      <c r="U13" s="49">
        <f t="shared" ca="1" si="7"/>
        <v>4444.4444444444443</v>
      </c>
      <c r="V13" s="49">
        <f t="shared" ca="1" si="8"/>
        <v>25277.777777777781</v>
      </c>
      <c r="W13" s="11">
        <f t="shared" ca="1" si="9"/>
        <v>25277.78</v>
      </c>
      <c r="X13" s="11" t="str">
        <f t="shared" ca="1" si="10"/>
        <v/>
      </c>
    </row>
    <row r="14" spans="2:26" x14ac:dyDescent="0.25">
      <c r="B14" s="82">
        <f ca="1">IF(B13&lt;MIN($C$3, 'Terms&amp;Conditions + Transaction'!$B$6), B13+1, "")</f>
        <v>43986</v>
      </c>
      <c r="C14">
        <f ca="1">IF(B14="", "", IF(AND(WEEKDAY(B14, 2)&lt;=5, ISERROR(VLOOKUP(B14, 'Holiday Schedule'!$B$3:$B$1002, 1, FALSE))), 1, 0))</f>
        <v>1</v>
      </c>
      <c r="D14">
        <f ca="1">IF(B14="", "", IF(LOWER('Terms&amp;Conditions + Transaction'!$C$15)="act", 1, IF(DAY(B14)=31, 0, IF(AND(DAY(B14+1)=1, MONTH(B14+1)=3), 31-DAY(B14), 1))))</f>
        <v>1</v>
      </c>
      <c r="E14" s="18">
        <f ca="1">IF(B14="", "", IFERROR(VLOOKUP(B14, 'Accrual Schedule'!$B$3:$B$122, 1, TRUE), ""))</f>
        <v>43980</v>
      </c>
      <c r="F14" s="18" cm="1">
        <f t="array" aca="1" ref="F14" ca="1">IF(B14="", "", INDEX('Accrual Schedule'!$B$3:$B$122, MATCH(B14, 'Accrual Schedule'!$B$3:$B$122, 1)+1, 1))</f>
        <v>44073</v>
      </c>
      <c r="G14" s="18" cm="1">
        <f t="array" aca="1" ref="G14" ca="1">IF(B14="", "", INDEX('Accrual Schedule'!$B$3:$B$122, MATCH(H14, 'Accrual Schedule'!$B$3:$B$122, 1)-1, 1))</f>
        <v>43980</v>
      </c>
      <c r="H14" s="18">
        <f ca="1">IF(B14="", "", INDEX('Accrual Schedule'!$B$3:$B$122, MATCH(I14, 'Accrual Schedule'!$C$3:$C$122, 1), 1))</f>
        <v>44073</v>
      </c>
      <c r="I14" s="18" cm="1">
        <f t="array" aca="1" ref="I14" ca="1">IF(B14="", "", _xlfn.IFNA(INDEX('Accrual Schedule'!$C$4:$C$122, MATCH(B14, 'Accrual Schedule'!$C$4:$C$122, 1)+1, 1), INDEX('Accrual Schedule'!$C$4:$C$122, 1, 1)))</f>
        <v>44074</v>
      </c>
      <c r="J14" s="11">
        <f ca="1">IF(B14="","",'Terms&amp;Conditions + Transaction'!$F$5-SUMIF(Dispositions!$B$3:$B$32,"&lt;="&amp;B14,Dispositions!$C$3:$C$32))</f>
        <v>1000000000</v>
      </c>
      <c r="K14" s="84">
        <f ca="1">IF(B14="", "", IF(ISNA(MATCH(B14, 'Factor Schedule'!$B$3:$B$2002, -1)),1,IF(INDEX('Factor Schedule'!$B$3:$C$2002,MATCH(B14, 'Factor Schedule'!$B$3:$B$2002, -1), 1)=B14,MATCH(B14, 'Factor Schedule'!$B$3:$B$2002, -1),MATCH(B14, 'Factor Schedule'!$B$3:$B$2002, -1)+1)))</f>
        <v>1</v>
      </c>
      <c r="L14" s="11" cm="1">
        <f t="array" aca="1" ref="L14" ca="1">IF(B14="","",ROUND(J14*_xlfn.IFNA(INDEX('Factor Schedule'!$B$3:$C$2002,K14, 2), 1), 2))</f>
        <v>1000000000</v>
      </c>
      <c r="M14" s="11">
        <f ca="1">IF(B14="", "", IF(OR(LOWER('Terms&amp;Conditions + Transaction'!$B$12)&lt;&gt;"compound", B14=$C$2, B14=E14), L14, L14+IF(LOWER('Terms&amp;Conditions + Transaction'!$B$13)&lt;&gt;"y", SUMIFS($T$8:$T$2007, $B$8:$B$2007, "&gt;="&amp;E14, $B$8:$B$2007, "&lt;"&amp;B14), SUMIFS($U$8:$U$1007, $B$8:$B$2007, "&gt;="&amp;E14, $B$8:$B$2007, "&lt;"&amp;B14))))</f>
        <v>1000000000</v>
      </c>
      <c r="N14" s="18">
        <f ca="1">IF(OR(B14 = "", F14=""), "", MIN(ForwardDays(B14,-'Terms&amp;Conditions + Transaction'!$B$22, 'Terms&amp;Conditions + Transaction'!$B$23, 'Holiday Schedule'!$B$3:$B$1002),ForwardDays(F14,-'Terms&amp;Conditions + Transaction'!$B$22, 'Terms&amp;Conditions + Transaction'!$B$23, 'Holiday Schedule'!$B$3:$B$1002)))</f>
        <v>43986</v>
      </c>
      <c r="O14" s="42">
        <f ca="1">IF(B14="", "", IF(ISNA(MATCH(N14, SOFR_INDEX!$A$2:$A$2001, -1)),1,IF(INDEX(SOFR_INDEX!$A$2:$E$2001,MATCH(N14, SOFR_INDEX!$A$2:$A$2001, -1), 1)=N14,MATCH(N14, SOFR_INDEX!$A$2:$A$2001, -1),MATCH(N14, SOFR_INDEX!$A$2:$A$2001, -1)+1)))</f>
        <v>11</v>
      </c>
      <c r="P14" s="40" cm="1">
        <f t="array" aca="1" ref="P14" ca="1">IF(OR(B14="", F14=""), "", INDEX(SOFR_INDEX!$B$2:$E$2001, O14,$P$4) * IF(LEFT($P$3, 3)="180", 2, IF(LEFT($P$3, 2)="90", 4, IF(LEFT($P$3, 2)="30", 12, 1)))/100)</f>
        <v>5.9999999999999995E-4</v>
      </c>
      <c r="Q14" s="43">
        <f ca="1">IF(OR(B14="", F14=""), "", P14+'Terms&amp;Conditions + Transaction'!$B$11/10000)</f>
        <v>1.5E-3</v>
      </c>
      <c r="R14" s="43">
        <f t="shared" ca="1" si="0"/>
        <v>1.5142857142857145E-3</v>
      </c>
      <c r="S14">
        <f ca="1">IF(B14="",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Transaction'!$C$7*(F14-E14), 365), 360))))</f>
        <v>360</v>
      </c>
      <c r="T14" s="49">
        <f t="shared" ca="1" si="6"/>
        <v>1666.6666666666667</v>
      </c>
      <c r="U14" s="49">
        <f t="shared" ca="1" si="7"/>
        <v>4166.666666666667</v>
      </c>
      <c r="V14" s="49">
        <f t="shared" ca="1" si="8"/>
        <v>29444.444444444449</v>
      </c>
      <c r="W14" s="11">
        <f t="shared" ca="1" si="9"/>
        <v>29444.44</v>
      </c>
      <c r="X14" s="11" t="str">
        <f t="shared" ca="1" si="10"/>
        <v/>
      </c>
    </row>
    <row r="15" spans="2:26" x14ac:dyDescent="0.25">
      <c r="B15" s="82">
        <f ca="1">IF(B14&lt;MIN($C$3, 'Terms&amp;Conditions + Transaction'!$B$6), B14+1, "")</f>
        <v>43987</v>
      </c>
      <c r="C15">
        <f ca="1">IF(B15="", "", IF(AND(WEEKDAY(B15, 2)&lt;=5, ISERROR(VLOOKUP(B15, 'Holiday Schedule'!$B$3:$B$1002, 1, FALSE))), 1, 0))</f>
        <v>1</v>
      </c>
      <c r="D15">
        <f ca="1">IF(B15="", "", IF(LOWER('Terms&amp;Conditions + Transaction'!$C$15)="act", 1, IF(DAY(B15)=31, 0, IF(AND(DAY(B15+1)=1, MONTH(B15+1)=3), 31-DAY(B15), 1))))</f>
        <v>1</v>
      </c>
      <c r="E15" s="18">
        <f ca="1">IF(B15="", "", IFERROR(VLOOKUP(B15, 'Accrual Schedule'!$B$3:$B$122, 1, TRUE), ""))</f>
        <v>43980</v>
      </c>
      <c r="F15" s="18" cm="1">
        <f t="array" aca="1" ref="F15" ca="1">IF(B15="", "", INDEX('Accrual Schedule'!$B$3:$B$122, MATCH(B15, 'Accrual Schedule'!$B$3:$B$122, 1)+1, 1))</f>
        <v>44073</v>
      </c>
      <c r="G15" s="18" cm="1">
        <f t="array" aca="1" ref="G15" ca="1">IF(B15="", "", INDEX('Accrual Schedule'!$B$3:$B$122, MATCH(H15, 'Accrual Schedule'!$B$3:$B$122, 1)-1, 1))</f>
        <v>43980</v>
      </c>
      <c r="H15" s="18">
        <f ca="1">IF(B15="", "", INDEX('Accrual Schedule'!$B$3:$B$122, MATCH(I15, 'Accrual Schedule'!$C$3:$C$122, 1), 1))</f>
        <v>44073</v>
      </c>
      <c r="I15" s="18" cm="1">
        <f t="array" aca="1" ref="I15" ca="1">IF(B15="", "", _xlfn.IFNA(INDEX('Accrual Schedule'!$C$4:$C$122, MATCH(B15, 'Accrual Schedule'!$C$4:$C$122, 1)+1, 1), INDEX('Accrual Schedule'!$C$4:$C$122, 1, 1)))</f>
        <v>44074</v>
      </c>
      <c r="J15" s="11">
        <f ca="1">IF(B15="","",'Terms&amp;Conditions + Transaction'!$F$5-SUMIF(Dispositions!$B$3:$B$32,"&lt;="&amp;B15,Dispositions!$C$3:$C$32))</f>
        <v>1000000000</v>
      </c>
      <c r="K15" s="84">
        <f ca="1">IF(B15="", "", IF(ISNA(MATCH(B15, 'Factor Schedule'!$B$3:$B$2002, -1)),1,IF(INDEX('Factor Schedule'!$B$3:$C$2002,MATCH(B15, 'Factor Schedule'!$B$3:$B$2002, -1), 1)=B15,MATCH(B15, 'Factor Schedule'!$B$3:$B$2002, -1),MATCH(B15, 'Factor Schedule'!$B$3:$B$2002, -1)+1)))</f>
        <v>1</v>
      </c>
      <c r="L15" s="11" cm="1">
        <f t="array" aca="1" ref="L15" ca="1">IF(B15="","",ROUND(J15*_xlfn.IFNA(INDEX('Factor Schedule'!$B$3:$C$2002,K15, 2), 1), 2))</f>
        <v>1000000000</v>
      </c>
      <c r="M15" s="11">
        <f ca="1">IF(B15="", "", IF(OR(LOWER('Terms&amp;Conditions + Transaction'!$B$12)&lt;&gt;"compound", B15=$C$2, B15=E15), L15, L15+IF(LOWER('Terms&amp;Conditions + Transaction'!$B$13)&lt;&gt;"y", SUMIFS($T$8:$T$2007, $B$8:$B$2007, "&gt;="&amp;E15, $B$8:$B$2007, "&lt;"&amp;B15), SUMIFS($U$8:$U$1007, $B$8:$B$2007, "&gt;="&amp;E15, $B$8:$B$2007, "&lt;"&amp;B15))))</f>
        <v>1000000000</v>
      </c>
      <c r="N15" s="18">
        <f ca="1">IF(OR(B15 = "", F15=""), "", MIN(ForwardDays(B15,-'Terms&amp;Conditions + Transaction'!$B$22, 'Terms&amp;Conditions + Transaction'!$B$23, 'Holiday Schedule'!$B$3:$B$1002),ForwardDays(F15,-'Terms&amp;Conditions + Transaction'!$B$22, 'Terms&amp;Conditions + Transaction'!$B$23, 'Holiday Schedule'!$B$3:$B$1002)))</f>
        <v>43987</v>
      </c>
      <c r="O15" s="42">
        <f ca="1">IF(B15="", "", IF(ISNA(MATCH(N15, SOFR_INDEX!$A$2:$A$2001, -1)),1,IF(INDEX(SOFR_INDEX!$A$2:$E$2001,MATCH(N15, SOFR_INDEX!$A$2:$A$2001, -1), 1)=N15,MATCH(N15, SOFR_INDEX!$A$2:$A$2001, -1),MATCH(N15, SOFR_INDEX!$A$2:$A$2001, -1)+1)))</f>
        <v>10</v>
      </c>
      <c r="P15" s="40" cm="1">
        <f t="array" aca="1" ref="P15" ca="1">IF(OR(B15="", F15=""), "", INDEX(SOFR_INDEX!$B$2:$E$2001, O15,$P$4) * IF(LEFT($P$3, 3)="180", 2, IF(LEFT($P$3, 2)="90", 4, IF(LEFT($P$3, 2)="30", 12, 1)))/100)</f>
        <v>7.000000000000001E-4</v>
      </c>
      <c r="Q15" s="43">
        <f ca="1">IF(OR(B15="", F15=""), "", P15+'Terms&amp;Conditions + Transaction'!$B$11/10000)</f>
        <v>1.6000000000000001E-3</v>
      </c>
      <c r="R15" s="43">
        <f t="shared" ca="1" si="0"/>
        <v>1.5250000000000001E-3</v>
      </c>
      <c r="S15">
        <f ca="1">IF(B15="",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Transaction'!$C$7*(F15-E15), 365), 360))))</f>
        <v>360</v>
      </c>
      <c r="T15" s="49">
        <f t="shared" ca="1" si="6"/>
        <v>1944.4444444444448</v>
      </c>
      <c r="U15" s="49">
        <f t="shared" ca="1" si="7"/>
        <v>4444.4444444444443</v>
      </c>
      <c r="V15" s="49">
        <f t="shared" ca="1" si="8"/>
        <v>33888.888888888891</v>
      </c>
      <c r="W15" s="11">
        <f t="shared" ca="1" si="9"/>
        <v>33888.89</v>
      </c>
      <c r="X15" s="11" t="str">
        <f t="shared" ca="1" si="10"/>
        <v/>
      </c>
    </row>
    <row r="16" spans="2:26" x14ac:dyDescent="0.25">
      <c r="B16" s="82">
        <f ca="1">IF(B15&lt;MIN($C$3, 'Terms&amp;Conditions + Transaction'!$B$6), B15+1, "")</f>
        <v>43988</v>
      </c>
      <c r="C16">
        <f ca="1">IF(B16="", "", IF(AND(WEEKDAY(B16, 2)&lt;=5, ISERROR(VLOOKUP(B16, 'Holiday Schedule'!$B$3:$B$1002, 1, FALSE))), 1, 0))</f>
        <v>0</v>
      </c>
      <c r="D16">
        <f ca="1">IF(B16="", "", IF(LOWER('Terms&amp;Conditions + Transaction'!$C$15)="act", 1, IF(DAY(B16)=31, 0, IF(AND(DAY(B16+1)=1, MONTH(B16+1)=3), 31-DAY(B16), 1))))</f>
        <v>1</v>
      </c>
      <c r="E16" s="18">
        <f ca="1">IF(B16="", "", IFERROR(VLOOKUP(B16, 'Accrual Schedule'!$B$3:$B$122, 1, TRUE), ""))</f>
        <v>43980</v>
      </c>
      <c r="F16" s="18" cm="1">
        <f t="array" aca="1" ref="F16" ca="1">IF(B16="", "", INDEX('Accrual Schedule'!$B$3:$B$122, MATCH(B16, 'Accrual Schedule'!$B$3:$B$122, 1)+1, 1))</f>
        <v>44073</v>
      </c>
      <c r="G16" s="18" cm="1">
        <f t="array" aca="1" ref="G16" ca="1">IF(B16="", "", INDEX('Accrual Schedule'!$B$3:$B$122, MATCH(H16, 'Accrual Schedule'!$B$3:$B$122, 1)-1, 1))</f>
        <v>43980</v>
      </c>
      <c r="H16" s="18">
        <f ca="1">IF(B16="", "", INDEX('Accrual Schedule'!$B$3:$B$122, MATCH(I16, 'Accrual Schedule'!$C$3:$C$122, 1), 1))</f>
        <v>44073</v>
      </c>
      <c r="I16" s="18" cm="1">
        <f t="array" aca="1" ref="I16" ca="1">IF(B16="", "", _xlfn.IFNA(INDEX('Accrual Schedule'!$C$4:$C$122, MATCH(B16, 'Accrual Schedule'!$C$4:$C$122, 1)+1, 1), INDEX('Accrual Schedule'!$C$4:$C$122, 1, 1)))</f>
        <v>44074</v>
      </c>
      <c r="J16" s="11">
        <f ca="1">IF(B16="","",'Terms&amp;Conditions + Transaction'!$F$5-SUMIF(Dispositions!$B$3:$B$32,"&lt;="&amp;B16,Dispositions!$C$3:$C$32))</f>
        <v>1000000000</v>
      </c>
      <c r="K16" s="84">
        <f ca="1">IF(B16="", "", IF(ISNA(MATCH(B16, 'Factor Schedule'!$B$3:$B$2002, -1)),1,IF(INDEX('Factor Schedule'!$B$3:$C$2002,MATCH(B16, 'Factor Schedule'!$B$3:$B$2002, -1), 1)=B16,MATCH(B16, 'Factor Schedule'!$B$3:$B$2002, -1),MATCH(B16, 'Factor Schedule'!$B$3:$B$2002, -1)+1)))</f>
        <v>1</v>
      </c>
      <c r="L16" s="11" cm="1">
        <f t="array" aca="1" ref="L16" ca="1">IF(B16="","",ROUND(J16*_xlfn.IFNA(INDEX('Factor Schedule'!$B$3:$C$2002,K16, 2), 1), 2))</f>
        <v>1000000000</v>
      </c>
      <c r="M16" s="11">
        <f ca="1">IF(B16="", "", IF(OR(LOWER('Terms&amp;Conditions + Transaction'!$B$12)&lt;&gt;"compound", B16=$C$2, B16=E16), L16, L16+IF(LOWER('Terms&amp;Conditions + Transaction'!$B$13)&lt;&gt;"y", SUMIFS($T$8:$T$2007, $B$8:$B$2007, "&gt;="&amp;E16, $B$8:$B$2007, "&lt;"&amp;B16), SUMIFS($U$8:$U$1007, $B$8:$B$2007, "&gt;="&amp;E16, $B$8:$B$2007, "&lt;"&amp;B16))))</f>
        <v>1000000000</v>
      </c>
      <c r="N16" s="18">
        <f ca="1">IF(OR(B16 = "", F16=""), "", MIN(ForwardDays(B16,-'Terms&amp;Conditions + Transaction'!$B$22, 'Terms&amp;Conditions + Transaction'!$B$23, 'Holiday Schedule'!$B$3:$B$1002),ForwardDays(F16,-'Terms&amp;Conditions + Transaction'!$B$22, 'Terms&amp;Conditions + Transaction'!$B$23, 'Holiday Schedule'!$B$3:$B$1002)))</f>
        <v>43988</v>
      </c>
      <c r="O16" s="42">
        <f ca="1">IF(B16="", "", IF(ISNA(MATCH(N16, SOFR_INDEX!$A$2:$A$2001, -1)),1,IF(INDEX(SOFR_INDEX!$A$2:$E$2001,MATCH(N16, SOFR_INDEX!$A$2:$A$2001, -1), 1)=N16,MATCH(N16, SOFR_INDEX!$A$2:$A$2001, -1),MATCH(N16, SOFR_INDEX!$A$2:$A$2001, -1)+1)))</f>
        <v>10</v>
      </c>
      <c r="P16" s="40" cm="1">
        <f t="array" aca="1" ref="P16" ca="1">IF(OR(B16="", F16=""), "", INDEX(SOFR_INDEX!$B$2:$E$2001, O16,$P$4) * IF(LEFT($P$3, 3)="180", 2, IF(LEFT($P$3, 2)="90", 4, IF(LEFT($P$3, 2)="30", 12, 1)))/100)</f>
        <v>7.000000000000001E-4</v>
      </c>
      <c r="Q16" s="43">
        <f ca="1">IF(OR(B16="", F16=""), "", P16+'Terms&amp;Conditions + Transaction'!$B$11/10000)</f>
        <v>1.6000000000000001E-3</v>
      </c>
      <c r="R16" s="43">
        <f t="shared" ca="1" si="0"/>
        <v>1.5333333333333334E-3</v>
      </c>
      <c r="S16">
        <f ca="1">IF(B16="",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Transaction'!$C$7*(F16-E16), 365), 360))))</f>
        <v>360</v>
      </c>
      <c r="T16" s="49">
        <f t="shared" ca="1" si="6"/>
        <v>1944.4444444444448</v>
      </c>
      <c r="U16" s="49">
        <f t="shared" ca="1" si="7"/>
        <v>4444.4444444444443</v>
      </c>
      <c r="V16" s="49">
        <f t="shared" ca="1" si="8"/>
        <v>38333.333333333336</v>
      </c>
      <c r="W16" s="11">
        <f t="shared" ca="1" si="9"/>
        <v>38333.33</v>
      </c>
      <c r="X16" s="11" t="str">
        <f t="shared" ca="1" si="10"/>
        <v/>
      </c>
    </row>
    <row r="17" spans="2:24" x14ac:dyDescent="0.25">
      <c r="B17" s="82">
        <f ca="1">IF(B16&lt;MIN($C$3, 'Terms&amp;Conditions + Transaction'!$B$6), B16+1, "")</f>
        <v>43989</v>
      </c>
      <c r="C17">
        <f ca="1">IF(B17="", "", IF(AND(WEEKDAY(B17, 2)&lt;=5, ISERROR(VLOOKUP(B17, 'Holiday Schedule'!$B$3:$B$1002, 1, FALSE))), 1, 0))</f>
        <v>0</v>
      </c>
      <c r="D17">
        <f ca="1">IF(B17="", "", IF(LOWER('Terms&amp;Conditions + Transaction'!$C$15)="act", 1, IF(DAY(B17)=31, 0, IF(AND(DAY(B17+1)=1, MONTH(B17+1)=3), 31-DAY(B17), 1))))</f>
        <v>1</v>
      </c>
      <c r="E17" s="18">
        <f ca="1">IF(B17="", "", IFERROR(VLOOKUP(B17, 'Accrual Schedule'!$B$3:$B$122, 1, TRUE), ""))</f>
        <v>43980</v>
      </c>
      <c r="F17" s="18" cm="1">
        <f t="array" aca="1" ref="F17" ca="1">IF(B17="", "", INDEX('Accrual Schedule'!$B$3:$B$122, MATCH(B17, 'Accrual Schedule'!$B$3:$B$122, 1)+1, 1))</f>
        <v>44073</v>
      </c>
      <c r="G17" s="18" cm="1">
        <f t="array" aca="1" ref="G17" ca="1">IF(B17="", "", INDEX('Accrual Schedule'!$B$3:$B$122, MATCH(H17, 'Accrual Schedule'!$B$3:$B$122, 1)-1, 1))</f>
        <v>43980</v>
      </c>
      <c r="H17" s="18">
        <f ca="1">IF(B17="", "", INDEX('Accrual Schedule'!$B$3:$B$122, MATCH(I17, 'Accrual Schedule'!$C$3:$C$122, 1), 1))</f>
        <v>44073</v>
      </c>
      <c r="I17" s="18" cm="1">
        <f t="array" aca="1" ref="I17" ca="1">IF(B17="", "", _xlfn.IFNA(INDEX('Accrual Schedule'!$C$4:$C$122, MATCH(B17, 'Accrual Schedule'!$C$4:$C$122, 1)+1, 1), INDEX('Accrual Schedule'!$C$4:$C$122, 1, 1)))</f>
        <v>44074</v>
      </c>
      <c r="J17" s="11">
        <f ca="1">IF(B17="","",'Terms&amp;Conditions + Transaction'!$F$5-SUMIF(Dispositions!$B$3:$B$32,"&lt;="&amp;B17,Dispositions!$C$3:$C$32))</f>
        <v>1000000000</v>
      </c>
      <c r="K17" s="84">
        <f ca="1">IF(B17="", "", IF(ISNA(MATCH(B17, 'Factor Schedule'!$B$3:$B$2002, -1)),1,IF(INDEX('Factor Schedule'!$B$3:$C$2002,MATCH(B17, 'Factor Schedule'!$B$3:$B$2002, -1), 1)=B17,MATCH(B17, 'Factor Schedule'!$B$3:$B$2002, -1),MATCH(B17, 'Factor Schedule'!$B$3:$B$2002, -1)+1)))</f>
        <v>1</v>
      </c>
      <c r="L17" s="11" cm="1">
        <f t="array" aca="1" ref="L17" ca="1">IF(B17="","",ROUND(J17*_xlfn.IFNA(INDEX('Factor Schedule'!$B$3:$C$2002,K17, 2), 1), 2))</f>
        <v>1000000000</v>
      </c>
      <c r="M17" s="11">
        <f ca="1">IF(B17="", "", IF(OR(LOWER('Terms&amp;Conditions + Transaction'!$B$12)&lt;&gt;"compound", B17=$C$2, B17=E17), L17, L17+IF(LOWER('Terms&amp;Conditions + Transaction'!$B$13)&lt;&gt;"y", SUMIFS($T$8:$T$2007, $B$8:$B$2007, "&gt;="&amp;E17, $B$8:$B$2007, "&lt;"&amp;B17), SUMIFS($U$8:$U$1007, $B$8:$B$2007, "&gt;="&amp;E17, $B$8:$B$2007, "&lt;"&amp;B17))))</f>
        <v>1000000000</v>
      </c>
      <c r="N17" s="18">
        <f ca="1">IF(OR(B17 = "", F17=""), "", MIN(ForwardDays(B17,-'Terms&amp;Conditions + Transaction'!$B$22, 'Terms&amp;Conditions + Transaction'!$B$23, 'Holiday Schedule'!$B$3:$B$1002),ForwardDays(F17,-'Terms&amp;Conditions + Transaction'!$B$22, 'Terms&amp;Conditions + Transaction'!$B$23, 'Holiday Schedule'!$B$3:$B$1002)))</f>
        <v>43989</v>
      </c>
      <c r="O17" s="42">
        <f ca="1">IF(B17="", "", IF(ISNA(MATCH(N17, SOFR_INDEX!$A$2:$A$2001, -1)),1,IF(INDEX(SOFR_INDEX!$A$2:$E$2001,MATCH(N17, SOFR_INDEX!$A$2:$A$2001, -1), 1)=N17,MATCH(N17, SOFR_INDEX!$A$2:$A$2001, -1),MATCH(N17, SOFR_INDEX!$A$2:$A$2001, -1)+1)))</f>
        <v>10</v>
      </c>
      <c r="P17" s="40" cm="1">
        <f t="array" aca="1" ref="P17" ca="1">IF(OR(B17="", F17=""), "", INDEX(SOFR_INDEX!$B$2:$E$2001, O17,$P$4) * IF(LEFT($P$3, 3)="180", 2, IF(LEFT($P$3, 2)="90", 4, IF(LEFT($P$3, 2)="30", 12, 1)))/100)</f>
        <v>7.000000000000001E-4</v>
      </c>
      <c r="Q17" s="43">
        <f ca="1">IF(OR(B17="", F17=""), "", P17+'Terms&amp;Conditions + Transaction'!$B$11/10000)</f>
        <v>1.6000000000000001E-3</v>
      </c>
      <c r="R17" s="43">
        <f t="shared" ca="1" si="0"/>
        <v>1.5400000000000001E-3</v>
      </c>
      <c r="S17">
        <f ca="1">IF(B17="",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Transaction'!$C$7*(F17-E17), 365), 360))))</f>
        <v>360</v>
      </c>
      <c r="T17" s="49">
        <f t="shared" ca="1" si="6"/>
        <v>1944.4444444444448</v>
      </c>
      <c r="U17" s="49">
        <f t="shared" ca="1" si="7"/>
        <v>4444.4444444444443</v>
      </c>
      <c r="V17" s="49">
        <f t="shared" ca="1" si="8"/>
        <v>42777.777777777781</v>
      </c>
      <c r="W17" s="11">
        <f t="shared" ca="1" si="9"/>
        <v>42777.78</v>
      </c>
      <c r="X17" s="11" t="str">
        <f t="shared" ca="1" si="10"/>
        <v/>
      </c>
    </row>
    <row r="18" spans="2:24" x14ac:dyDescent="0.25">
      <c r="B18" s="82">
        <f ca="1">IF(B17&lt;MIN($C$3, 'Terms&amp;Conditions + Transaction'!$B$6), B17+1, "")</f>
        <v>43990</v>
      </c>
      <c r="C18">
        <f ca="1">IF(B18="", "", IF(AND(WEEKDAY(B18, 2)&lt;=5, ISERROR(VLOOKUP(B18, 'Holiday Schedule'!$B$3:$B$1002, 1, FALSE))), 1, 0))</f>
        <v>1</v>
      </c>
      <c r="D18">
        <f ca="1">IF(B18="", "", IF(LOWER('Terms&amp;Conditions + Transaction'!$C$15)="act", 1, IF(DAY(B18)=31, 0, IF(AND(DAY(B18+1)=1, MONTH(B18+1)=3), 31-DAY(B18), 1))))</f>
        <v>1</v>
      </c>
      <c r="E18" s="18">
        <f ca="1">IF(B18="", "", IFERROR(VLOOKUP(B18, 'Accrual Schedule'!$B$3:$B$122, 1, TRUE), ""))</f>
        <v>43980</v>
      </c>
      <c r="F18" s="18" cm="1">
        <f t="array" aca="1" ref="F18" ca="1">IF(B18="", "", INDEX('Accrual Schedule'!$B$3:$B$122, MATCH(B18, 'Accrual Schedule'!$B$3:$B$122, 1)+1, 1))</f>
        <v>44073</v>
      </c>
      <c r="G18" s="18" cm="1">
        <f t="array" aca="1" ref="G18" ca="1">IF(B18="", "", INDEX('Accrual Schedule'!$B$3:$B$122, MATCH(H18, 'Accrual Schedule'!$B$3:$B$122, 1)-1, 1))</f>
        <v>43980</v>
      </c>
      <c r="H18" s="18">
        <f ca="1">IF(B18="", "", INDEX('Accrual Schedule'!$B$3:$B$122, MATCH(I18, 'Accrual Schedule'!$C$3:$C$122, 1), 1))</f>
        <v>44073</v>
      </c>
      <c r="I18" s="18" cm="1">
        <f t="array" aca="1" ref="I18" ca="1">IF(B18="", "", _xlfn.IFNA(INDEX('Accrual Schedule'!$C$4:$C$122, MATCH(B18, 'Accrual Schedule'!$C$4:$C$122, 1)+1, 1), INDEX('Accrual Schedule'!$C$4:$C$122, 1, 1)))</f>
        <v>44074</v>
      </c>
      <c r="J18" s="11">
        <f ca="1">IF(B18="","",'Terms&amp;Conditions + Transaction'!$F$5-SUMIF(Dispositions!$B$3:$B$32,"&lt;="&amp;B18,Dispositions!$C$3:$C$32))</f>
        <v>1000000000</v>
      </c>
      <c r="K18" s="84">
        <f ca="1">IF(B18="", "", IF(ISNA(MATCH(B18, 'Factor Schedule'!$B$3:$B$2002, -1)),1,IF(INDEX('Factor Schedule'!$B$3:$C$2002,MATCH(B18, 'Factor Schedule'!$B$3:$B$2002, -1), 1)=B18,MATCH(B18, 'Factor Schedule'!$B$3:$B$2002, -1),MATCH(B18, 'Factor Schedule'!$B$3:$B$2002, -1)+1)))</f>
        <v>1</v>
      </c>
      <c r="L18" s="11" cm="1">
        <f t="array" aca="1" ref="L18" ca="1">IF(B18="","",ROUND(J18*_xlfn.IFNA(INDEX('Factor Schedule'!$B$3:$C$2002,K18, 2), 1), 2))</f>
        <v>1000000000</v>
      </c>
      <c r="M18" s="11">
        <f ca="1">IF(B18="", "", IF(OR(LOWER('Terms&amp;Conditions + Transaction'!$B$12)&lt;&gt;"compound", B18=$C$2, B18=E18), L18, L18+IF(LOWER('Terms&amp;Conditions + Transaction'!$B$13)&lt;&gt;"y", SUMIFS($T$8:$T$2007, $B$8:$B$2007, "&gt;="&amp;E18, $B$8:$B$2007, "&lt;"&amp;B18), SUMIFS($U$8:$U$1007, $B$8:$B$2007, "&gt;="&amp;E18, $B$8:$B$2007, "&lt;"&amp;B18))))</f>
        <v>1000000000</v>
      </c>
      <c r="N18" s="18">
        <f ca="1">IF(OR(B18 = "", F18=""), "", MIN(ForwardDays(B18,-'Terms&amp;Conditions + Transaction'!$B$22, 'Terms&amp;Conditions + Transaction'!$B$23, 'Holiday Schedule'!$B$3:$B$1002),ForwardDays(F18,-'Terms&amp;Conditions + Transaction'!$B$22, 'Terms&amp;Conditions + Transaction'!$B$23, 'Holiday Schedule'!$B$3:$B$1002)))</f>
        <v>43990</v>
      </c>
      <c r="O18" s="42">
        <f ca="1">IF(B18="", "", IF(ISNA(MATCH(N18, SOFR_INDEX!$A$2:$A$2001, -1)),1,IF(INDEX(SOFR_INDEX!$A$2:$E$2001,MATCH(N18, SOFR_INDEX!$A$2:$A$2001, -1), 1)=N18,MATCH(N18, SOFR_INDEX!$A$2:$A$2001, -1),MATCH(N18, SOFR_INDEX!$A$2:$A$2001, -1)+1)))</f>
        <v>9</v>
      </c>
      <c r="P18" s="40" cm="1">
        <f t="array" aca="1" ref="P18" ca="1">IF(OR(B18="", F18=""), "", INDEX(SOFR_INDEX!$B$2:$E$2001, O18,$P$4) * IF(LEFT($P$3, 3)="180", 2, IF(LEFT($P$3, 2)="90", 4, IF(LEFT($P$3, 2)="30", 12, 1)))/100)</f>
        <v>7.000000000000001E-4</v>
      </c>
      <c r="Q18" s="43">
        <f ca="1">IF(OR(B18="", F18=""), "", P18+'Terms&amp;Conditions + Transaction'!$B$11/10000)</f>
        <v>1.6000000000000001E-3</v>
      </c>
      <c r="R18" s="43">
        <f t="shared" ca="1" si="0"/>
        <v>1.5454545454545456E-3</v>
      </c>
      <c r="S18">
        <f ca="1">IF(B18="",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Transaction'!$C$7*(F18-E18), 365), 360))))</f>
        <v>360</v>
      </c>
      <c r="T18" s="49">
        <f t="shared" ca="1" si="6"/>
        <v>1944.4444444444448</v>
      </c>
      <c r="U18" s="49">
        <f t="shared" ca="1" si="7"/>
        <v>4444.4444444444443</v>
      </c>
      <c r="V18" s="49">
        <f t="shared" ca="1" si="8"/>
        <v>47222.222222222226</v>
      </c>
      <c r="W18" s="11">
        <f t="shared" ca="1" si="9"/>
        <v>47222.22</v>
      </c>
      <c r="X18" s="11" t="str">
        <f t="shared" ca="1" si="10"/>
        <v/>
      </c>
    </row>
    <row r="19" spans="2:24" x14ac:dyDescent="0.25">
      <c r="B19" s="82">
        <f ca="1">IF(B18&lt;MIN($C$3, 'Terms&amp;Conditions + Transaction'!$B$6), B18+1, "")</f>
        <v>43991</v>
      </c>
      <c r="C19">
        <f ca="1">IF(B19="", "", IF(AND(WEEKDAY(B19, 2)&lt;=5, ISERROR(VLOOKUP(B19, 'Holiday Schedule'!$B$3:$B$1002, 1, FALSE))), 1, 0))</f>
        <v>1</v>
      </c>
      <c r="D19">
        <f ca="1">IF(B19="", "", IF(LOWER('Terms&amp;Conditions + Transaction'!$C$15)="act", 1, IF(DAY(B19)=31, 0, IF(AND(DAY(B19+1)=1, MONTH(B19+1)=3), 31-DAY(B19), 1))))</f>
        <v>1</v>
      </c>
      <c r="E19" s="18">
        <f ca="1">IF(B19="", "", IFERROR(VLOOKUP(B19, 'Accrual Schedule'!$B$3:$B$122, 1, TRUE), ""))</f>
        <v>43980</v>
      </c>
      <c r="F19" s="18" cm="1">
        <f t="array" aca="1" ref="F19" ca="1">IF(B19="", "", INDEX('Accrual Schedule'!$B$3:$B$122, MATCH(B19, 'Accrual Schedule'!$B$3:$B$122, 1)+1, 1))</f>
        <v>44073</v>
      </c>
      <c r="G19" s="18" cm="1">
        <f t="array" aca="1" ref="G19" ca="1">IF(B19="", "", INDEX('Accrual Schedule'!$B$3:$B$122, MATCH(H19, 'Accrual Schedule'!$B$3:$B$122, 1)-1, 1))</f>
        <v>43980</v>
      </c>
      <c r="H19" s="18">
        <f ca="1">IF(B19="", "", INDEX('Accrual Schedule'!$B$3:$B$122, MATCH(I19, 'Accrual Schedule'!$C$3:$C$122, 1), 1))</f>
        <v>44073</v>
      </c>
      <c r="I19" s="18" cm="1">
        <f t="array" aca="1" ref="I19" ca="1">IF(B19="", "", _xlfn.IFNA(INDEX('Accrual Schedule'!$C$4:$C$122, MATCH(B19, 'Accrual Schedule'!$C$4:$C$122, 1)+1, 1), INDEX('Accrual Schedule'!$C$4:$C$122, 1, 1)))</f>
        <v>44074</v>
      </c>
      <c r="J19" s="11">
        <f ca="1">IF(B19="","",'Terms&amp;Conditions + Transaction'!$F$5-SUMIF(Dispositions!$B$3:$B$32,"&lt;="&amp;B19,Dispositions!$C$3:$C$32))</f>
        <v>1000000000</v>
      </c>
      <c r="K19" s="84">
        <f ca="1">IF(B19="", "", IF(ISNA(MATCH(B19, 'Factor Schedule'!$B$3:$B$2002, -1)),1,IF(INDEX('Factor Schedule'!$B$3:$C$2002,MATCH(B19, 'Factor Schedule'!$B$3:$B$2002, -1), 1)=B19,MATCH(B19, 'Factor Schedule'!$B$3:$B$2002, -1),MATCH(B19, 'Factor Schedule'!$B$3:$B$2002, -1)+1)))</f>
        <v>1</v>
      </c>
      <c r="L19" s="11" cm="1">
        <f t="array" aca="1" ref="L19" ca="1">IF(B19="","",ROUND(J19*_xlfn.IFNA(INDEX('Factor Schedule'!$B$3:$C$2002,K19, 2), 1), 2))</f>
        <v>1000000000</v>
      </c>
      <c r="M19" s="11">
        <f ca="1">IF(B19="", "", IF(OR(LOWER('Terms&amp;Conditions + Transaction'!$B$12)&lt;&gt;"compound", B19=$C$2, B19=E19), L19, L19+IF(LOWER('Terms&amp;Conditions + Transaction'!$B$13)&lt;&gt;"y", SUMIFS($T$8:$T$2007, $B$8:$B$2007, "&gt;="&amp;E19, $B$8:$B$2007, "&lt;"&amp;B19), SUMIFS($U$8:$U$1007, $B$8:$B$2007, "&gt;="&amp;E19, $B$8:$B$2007, "&lt;"&amp;B19))))</f>
        <v>1000000000</v>
      </c>
      <c r="N19" s="18">
        <f ca="1">IF(OR(B19 = "", F19=""), "", MIN(ForwardDays(B19,-'Terms&amp;Conditions + Transaction'!$B$22, 'Terms&amp;Conditions + Transaction'!$B$23, 'Holiday Schedule'!$B$3:$B$1002),ForwardDays(F19,-'Terms&amp;Conditions + Transaction'!$B$22, 'Terms&amp;Conditions + Transaction'!$B$23, 'Holiday Schedule'!$B$3:$B$1002)))</f>
        <v>43991</v>
      </c>
      <c r="O19" s="42">
        <f ca="1">IF(B19="", "", IF(ISNA(MATCH(N19, SOFR_INDEX!$A$2:$A$2001, -1)),1,IF(INDEX(SOFR_INDEX!$A$2:$E$2001,MATCH(N19, SOFR_INDEX!$A$2:$A$2001, -1), 1)=N19,MATCH(N19, SOFR_INDEX!$A$2:$A$2001, -1),MATCH(N19, SOFR_INDEX!$A$2:$A$2001, -1)+1)))</f>
        <v>8</v>
      </c>
      <c r="P19" s="40" cm="1">
        <f t="array" aca="1" ref="P19" ca="1">IF(OR(B19="", F19=""), "", INDEX(SOFR_INDEX!$B$2:$E$2001, O19,$P$4) * IF(LEFT($P$3, 3)="180", 2, IF(LEFT($P$3, 2)="90", 4, IF(LEFT($P$3, 2)="30", 12, 1)))/100)</f>
        <v>7.000000000000001E-4</v>
      </c>
      <c r="Q19" s="43">
        <f ca="1">IF(OR(B19="", F19=""), "", P19+'Terms&amp;Conditions + Transaction'!$B$11/10000)</f>
        <v>1.6000000000000001E-3</v>
      </c>
      <c r="R19" s="43">
        <f t="shared" ca="1" si="0"/>
        <v>1.5500000000000002E-3</v>
      </c>
      <c r="S19">
        <f ca="1">IF(B19="",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Transaction'!$C$7*(F19-E19), 365), 360))))</f>
        <v>360</v>
      </c>
      <c r="T19" s="49">
        <f t="shared" ca="1" si="6"/>
        <v>1944.4444444444448</v>
      </c>
      <c r="U19" s="49">
        <f t="shared" ca="1" si="7"/>
        <v>4444.4444444444443</v>
      </c>
      <c r="V19" s="49">
        <f t="shared" ca="1" si="8"/>
        <v>51666.666666666672</v>
      </c>
      <c r="W19" s="11">
        <f t="shared" ca="1" si="9"/>
        <v>51666.67</v>
      </c>
      <c r="X19" s="11" t="str">
        <f t="shared" ca="1" si="10"/>
        <v/>
      </c>
    </row>
    <row r="20" spans="2:24" x14ac:dyDescent="0.25">
      <c r="B20" s="82">
        <f ca="1">IF(B19&lt;MIN($C$3, 'Terms&amp;Conditions + Transaction'!$B$6), B19+1, "")</f>
        <v>43992</v>
      </c>
      <c r="C20">
        <f ca="1">IF(B20="", "", IF(AND(WEEKDAY(B20, 2)&lt;=5, ISERROR(VLOOKUP(B20, 'Holiday Schedule'!$B$3:$B$1002, 1, FALSE))), 1, 0))</f>
        <v>1</v>
      </c>
      <c r="D20">
        <f ca="1">IF(B20="", "", IF(LOWER('Terms&amp;Conditions + Transaction'!$C$15)="act", 1, IF(DAY(B20)=31, 0, IF(AND(DAY(B20+1)=1, MONTH(B20+1)=3), 31-DAY(B20), 1))))</f>
        <v>1</v>
      </c>
      <c r="E20" s="18">
        <f ca="1">IF(B20="", "", IFERROR(VLOOKUP(B20, 'Accrual Schedule'!$B$3:$B$122, 1, TRUE), ""))</f>
        <v>43980</v>
      </c>
      <c r="F20" s="18" cm="1">
        <f t="array" aca="1" ref="F20" ca="1">IF(B20="", "", INDEX('Accrual Schedule'!$B$3:$B$122, MATCH(B20, 'Accrual Schedule'!$B$3:$B$122, 1)+1, 1))</f>
        <v>44073</v>
      </c>
      <c r="G20" s="18" cm="1">
        <f t="array" aca="1" ref="G20" ca="1">IF(B20="", "", INDEX('Accrual Schedule'!$B$3:$B$122, MATCH(H20, 'Accrual Schedule'!$B$3:$B$122, 1)-1, 1))</f>
        <v>43980</v>
      </c>
      <c r="H20" s="18">
        <f ca="1">IF(B20="", "", INDEX('Accrual Schedule'!$B$3:$B$122, MATCH(I20, 'Accrual Schedule'!$C$3:$C$122, 1), 1))</f>
        <v>44073</v>
      </c>
      <c r="I20" s="18" cm="1">
        <f t="array" aca="1" ref="I20" ca="1">IF(B20="", "", _xlfn.IFNA(INDEX('Accrual Schedule'!$C$4:$C$122, MATCH(B20, 'Accrual Schedule'!$C$4:$C$122, 1)+1, 1), INDEX('Accrual Schedule'!$C$4:$C$122, 1, 1)))</f>
        <v>44074</v>
      </c>
      <c r="J20" s="11">
        <f ca="1">IF(B20="","",'Terms&amp;Conditions + Transaction'!$F$5-SUMIF(Dispositions!$B$3:$B$32,"&lt;="&amp;B20,Dispositions!$C$3:$C$32))</f>
        <v>1000000000</v>
      </c>
      <c r="K20" s="84">
        <f ca="1">IF(B20="", "", IF(ISNA(MATCH(B20, 'Factor Schedule'!$B$3:$B$2002, -1)),1,IF(INDEX('Factor Schedule'!$B$3:$C$2002,MATCH(B20, 'Factor Schedule'!$B$3:$B$2002, -1), 1)=B20,MATCH(B20, 'Factor Schedule'!$B$3:$B$2002, -1),MATCH(B20, 'Factor Schedule'!$B$3:$B$2002, -1)+1)))</f>
        <v>1</v>
      </c>
      <c r="L20" s="11" cm="1">
        <f t="array" aca="1" ref="L20" ca="1">IF(B20="","",ROUND(J20*_xlfn.IFNA(INDEX('Factor Schedule'!$B$3:$C$2002,K20, 2), 1), 2))</f>
        <v>1000000000</v>
      </c>
      <c r="M20" s="11">
        <f ca="1">IF(B20="", "", IF(OR(LOWER('Terms&amp;Conditions + Transaction'!$B$12)&lt;&gt;"compound", B20=$C$2, B20=E20), L20, L20+IF(LOWER('Terms&amp;Conditions + Transaction'!$B$13)&lt;&gt;"y", SUMIFS($T$8:$T$2007, $B$8:$B$2007, "&gt;="&amp;E20, $B$8:$B$2007, "&lt;"&amp;B20), SUMIFS($U$8:$U$1007, $B$8:$B$2007, "&gt;="&amp;E20, $B$8:$B$2007, "&lt;"&amp;B20))))</f>
        <v>1000000000</v>
      </c>
      <c r="N20" s="18">
        <f ca="1">IF(OR(B20 = "", F20=""), "", MIN(ForwardDays(B20,-'Terms&amp;Conditions + Transaction'!$B$22, 'Terms&amp;Conditions + Transaction'!$B$23, 'Holiday Schedule'!$B$3:$B$1002),ForwardDays(F20,-'Terms&amp;Conditions + Transaction'!$B$22, 'Terms&amp;Conditions + Transaction'!$B$23, 'Holiday Schedule'!$B$3:$B$1002)))</f>
        <v>43992</v>
      </c>
      <c r="O20" s="42">
        <f ca="1">IF(B20="", "", IF(ISNA(MATCH(N20, SOFR_INDEX!$A$2:$A$2001, -1)),1,IF(INDEX(SOFR_INDEX!$A$2:$E$2001,MATCH(N20, SOFR_INDEX!$A$2:$A$2001, -1), 1)=N20,MATCH(N20, SOFR_INDEX!$A$2:$A$2001, -1),MATCH(N20, SOFR_INDEX!$A$2:$A$2001, -1)+1)))</f>
        <v>7</v>
      </c>
      <c r="P20" s="40" cm="1">
        <f t="array" aca="1" ref="P20" ca="1">IF(OR(B20="", F20=""), "", INDEX(SOFR_INDEX!$B$2:$E$2001, O20,$P$4) * IF(LEFT($P$3, 3)="180", 2, IF(LEFT($P$3, 2)="90", 4, IF(LEFT($P$3, 2)="30", 12, 1)))/100)</f>
        <v>8.0000000000000004E-4</v>
      </c>
      <c r="Q20" s="43">
        <f ca="1">IF(OR(B20="", F20=""), "", P20+'Terms&amp;Conditions + Transaction'!$B$11/10000)</f>
        <v>1.7000000000000001E-3</v>
      </c>
      <c r="R20" s="43">
        <f t="shared" ca="1" si="0"/>
        <v>1.5615384615384616E-3</v>
      </c>
      <c r="S20">
        <f ca="1">IF(B20="",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Transaction'!$C$7*(F20-E20), 365), 360))))</f>
        <v>360</v>
      </c>
      <c r="T20" s="49">
        <f t="shared" ca="1" si="6"/>
        <v>2222.2222222222222</v>
      </c>
      <c r="U20" s="49">
        <f t="shared" ca="1" si="7"/>
        <v>4722.2222222222226</v>
      </c>
      <c r="V20" s="49">
        <f t="shared" ca="1" si="8"/>
        <v>56388.888888888891</v>
      </c>
      <c r="W20" s="11">
        <f t="shared" ca="1" si="9"/>
        <v>56388.89</v>
      </c>
      <c r="X20" s="11" t="str">
        <f t="shared" ca="1" si="10"/>
        <v/>
      </c>
    </row>
    <row r="21" spans="2:24" x14ac:dyDescent="0.25">
      <c r="B21" s="82">
        <f ca="1">IF(B20&lt;MIN($C$3, 'Terms&amp;Conditions + Transaction'!$B$6), B20+1, "")</f>
        <v>43993</v>
      </c>
      <c r="C21">
        <f ca="1">IF(B21="", "", IF(AND(WEEKDAY(B21, 2)&lt;=5, ISERROR(VLOOKUP(B21, 'Holiday Schedule'!$B$3:$B$1002, 1, FALSE))), 1, 0))</f>
        <v>1</v>
      </c>
      <c r="D21">
        <f ca="1">IF(B21="", "", IF(LOWER('Terms&amp;Conditions + Transaction'!$C$15)="act", 1, IF(DAY(B21)=31, 0, IF(AND(DAY(B21+1)=1, MONTH(B21+1)=3), 31-DAY(B21), 1))))</f>
        <v>1</v>
      </c>
      <c r="E21" s="18">
        <f ca="1">IF(B21="", "", IFERROR(VLOOKUP(B21, 'Accrual Schedule'!$B$3:$B$122, 1, TRUE), ""))</f>
        <v>43980</v>
      </c>
      <c r="F21" s="18" cm="1">
        <f t="array" aca="1" ref="F21" ca="1">IF(B21="", "", INDEX('Accrual Schedule'!$B$3:$B$122, MATCH(B21, 'Accrual Schedule'!$B$3:$B$122, 1)+1, 1))</f>
        <v>44073</v>
      </c>
      <c r="G21" s="18" cm="1">
        <f t="array" aca="1" ref="G21" ca="1">IF(B21="", "", INDEX('Accrual Schedule'!$B$3:$B$122, MATCH(H21, 'Accrual Schedule'!$B$3:$B$122, 1)-1, 1))</f>
        <v>43980</v>
      </c>
      <c r="H21" s="18">
        <f ca="1">IF(B21="", "", INDEX('Accrual Schedule'!$B$3:$B$122, MATCH(I21, 'Accrual Schedule'!$C$3:$C$122, 1), 1))</f>
        <v>44073</v>
      </c>
      <c r="I21" s="18" cm="1">
        <f t="array" aca="1" ref="I21" ca="1">IF(B21="", "", _xlfn.IFNA(INDEX('Accrual Schedule'!$C$4:$C$122, MATCH(B21, 'Accrual Schedule'!$C$4:$C$122, 1)+1, 1), INDEX('Accrual Schedule'!$C$4:$C$122, 1, 1)))</f>
        <v>44074</v>
      </c>
      <c r="J21" s="11">
        <f ca="1">IF(B21="","",'Terms&amp;Conditions + Transaction'!$F$5-SUMIF(Dispositions!$B$3:$B$32,"&lt;="&amp;B21,Dispositions!$C$3:$C$32))</f>
        <v>1000000000</v>
      </c>
      <c r="K21" s="84">
        <f ca="1">IF(B21="", "", IF(ISNA(MATCH(B21, 'Factor Schedule'!$B$3:$B$2002, -1)),1,IF(INDEX('Factor Schedule'!$B$3:$C$2002,MATCH(B21, 'Factor Schedule'!$B$3:$B$2002, -1), 1)=B21,MATCH(B21, 'Factor Schedule'!$B$3:$B$2002, -1),MATCH(B21, 'Factor Schedule'!$B$3:$B$2002, -1)+1)))</f>
        <v>1</v>
      </c>
      <c r="L21" s="11" cm="1">
        <f t="array" aca="1" ref="L21" ca="1">IF(B21="","",ROUND(J21*_xlfn.IFNA(INDEX('Factor Schedule'!$B$3:$C$2002,K21, 2), 1), 2))</f>
        <v>1000000000</v>
      </c>
      <c r="M21" s="11">
        <f ca="1">IF(B21="", "", IF(OR(LOWER('Terms&amp;Conditions + Transaction'!$B$12)&lt;&gt;"compound", B21=$C$2, B21=E21), L21, L21+IF(LOWER('Terms&amp;Conditions + Transaction'!$B$13)&lt;&gt;"y", SUMIFS($T$8:$T$2007, $B$8:$B$2007, "&gt;="&amp;E21, $B$8:$B$2007, "&lt;"&amp;B21), SUMIFS($U$8:$U$1007, $B$8:$B$2007, "&gt;="&amp;E21, $B$8:$B$2007, "&lt;"&amp;B21))))</f>
        <v>1000000000</v>
      </c>
      <c r="N21" s="18">
        <f ca="1">IF(OR(B21 = "", F21=""), "", MIN(ForwardDays(B21,-'Terms&amp;Conditions + Transaction'!$B$22, 'Terms&amp;Conditions + Transaction'!$B$23, 'Holiday Schedule'!$B$3:$B$1002),ForwardDays(F21,-'Terms&amp;Conditions + Transaction'!$B$22, 'Terms&amp;Conditions + Transaction'!$B$23, 'Holiday Schedule'!$B$3:$B$1002)))</f>
        <v>43993</v>
      </c>
      <c r="O21" s="42">
        <f ca="1">IF(B21="", "", IF(ISNA(MATCH(N21, SOFR_INDEX!$A$2:$A$2001, -1)),1,IF(INDEX(SOFR_INDEX!$A$2:$E$2001,MATCH(N21, SOFR_INDEX!$A$2:$A$2001, -1), 1)=N21,MATCH(N21, SOFR_INDEX!$A$2:$A$2001, -1),MATCH(N21, SOFR_INDEX!$A$2:$A$2001, -1)+1)))</f>
        <v>6</v>
      </c>
      <c r="P21" s="40" cm="1">
        <f t="array" aca="1" ref="P21" ca="1">IF(OR(B21="", F21=""), "", INDEX(SOFR_INDEX!$B$2:$E$2001, O21,$P$4) * IF(LEFT($P$3, 3)="180", 2, IF(LEFT($P$3, 2)="90", 4, IF(LEFT($P$3, 2)="30", 12, 1)))/100)</f>
        <v>7.000000000000001E-4</v>
      </c>
      <c r="Q21" s="43">
        <f ca="1">IF(OR(B21="", F21=""), "", P21+'Terms&amp;Conditions + Transaction'!$B$11/10000)</f>
        <v>1.6000000000000001E-3</v>
      </c>
      <c r="R21" s="43">
        <f t="shared" ca="1" si="0"/>
        <v>1.5642857142857142E-3</v>
      </c>
      <c r="S21">
        <f ca="1">IF(B21="",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Transaction'!$C$7*(F21-E21), 365), 360))))</f>
        <v>360</v>
      </c>
      <c r="T21" s="49">
        <f t="shared" ca="1" si="6"/>
        <v>1944.4444444444448</v>
      </c>
      <c r="U21" s="49">
        <f t="shared" ca="1" si="7"/>
        <v>4444.4444444444443</v>
      </c>
      <c r="V21" s="49">
        <f t="shared" ca="1" si="8"/>
        <v>60833.333333333336</v>
      </c>
      <c r="W21" s="11">
        <f t="shared" ca="1" si="9"/>
        <v>60833.33</v>
      </c>
      <c r="X21" s="11" t="str">
        <f t="shared" ca="1" si="10"/>
        <v/>
      </c>
    </row>
    <row r="22" spans="2:24" x14ac:dyDescent="0.25">
      <c r="B22" s="82">
        <f ca="1">IF(B21&lt;MIN($C$3, 'Terms&amp;Conditions + Transaction'!$B$6), B21+1, "")</f>
        <v>43994</v>
      </c>
      <c r="C22">
        <f ca="1">IF(B22="", "", IF(AND(WEEKDAY(B22, 2)&lt;=5, ISERROR(VLOOKUP(B22, 'Holiday Schedule'!$B$3:$B$1002, 1, FALSE))), 1, 0))</f>
        <v>1</v>
      </c>
      <c r="D22">
        <f ca="1">IF(B22="", "", IF(LOWER('Terms&amp;Conditions + Transaction'!$C$15)="act", 1, IF(DAY(B22)=31, 0, IF(AND(DAY(B22+1)=1, MONTH(B22+1)=3), 31-DAY(B22), 1))))</f>
        <v>1</v>
      </c>
      <c r="E22" s="18">
        <f ca="1">IF(B22="", "", IFERROR(VLOOKUP(B22, 'Accrual Schedule'!$B$3:$B$122, 1, TRUE), ""))</f>
        <v>43980</v>
      </c>
      <c r="F22" s="18" cm="1">
        <f t="array" aca="1" ref="F22" ca="1">IF(B22="", "", INDEX('Accrual Schedule'!$B$3:$B$122, MATCH(B22, 'Accrual Schedule'!$B$3:$B$122, 1)+1, 1))</f>
        <v>44073</v>
      </c>
      <c r="G22" s="18" cm="1">
        <f t="array" aca="1" ref="G22" ca="1">IF(B22="", "", INDEX('Accrual Schedule'!$B$3:$B$122, MATCH(H22, 'Accrual Schedule'!$B$3:$B$122, 1)-1, 1))</f>
        <v>43980</v>
      </c>
      <c r="H22" s="18">
        <f ca="1">IF(B22="", "", INDEX('Accrual Schedule'!$B$3:$B$122, MATCH(I22, 'Accrual Schedule'!$C$3:$C$122, 1), 1))</f>
        <v>44073</v>
      </c>
      <c r="I22" s="18" cm="1">
        <f t="array" aca="1" ref="I22" ca="1">IF(B22="", "", _xlfn.IFNA(INDEX('Accrual Schedule'!$C$4:$C$122, MATCH(B22, 'Accrual Schedule'!$C$4:$C$122, 1)+1, 1), INDEX('Accrual Schedule'!$C$4:$C$122, 1, 1)))</f>
        <v>44074</v>
      </c>
      <c r="J22" s="11">
        <f ca="1">IF(B22="","",'Terms&amp;Conditions + Transaction'!$F$5-SUMIF(Dispositions!$B$3:$B$32,"&lt;="&amp;B22,Dispositions!$C$3:$C$32))</f>
        <v>1000000000</v>
      </c>
      <c r="K22" s="84">
        <f ca="1">IF(B22="", "", IF(ISNA(MATCH(B22, 'Factor Schedule'!$B$3:$B$2002, -1)),1,IF(INDEX('Factor Schedule'!$B$3:$C$2002,MATCH(B22, 'Factor Schedule'!$B$3:$B$2002, -1), 1)=B22,MATCH(B22, 'Factor Schedule'!$B$3:$B$2002, -1),MATCH(B22, 'Factor Schedule'!$B$3:$B$2002, -1)+1)))</f>
        <v>1</v>
      </c>
      <c r="L22" s="11" cm="1">
        <f t="array" aca="1" ref="L22" ca="1">IF(B22="","",ROUND(J22*_xlfn.IFNA(INDEX('Factor Schedule'!$B$3:$C$2002,K22, 2), 1), 2))</f>
        <v>1000000000</v>
      </c>
      <c r="M22" s="11">
        <f ca="1">IF(B22="", "", IF(OR(LOWER('Terms&amp;Conditions + Transaction'!$B$12)&lt;&gt;"compound", B22=$C$2, B22=E22), L22, L22+IF(LOWER('Terms&amp;Conditions + Transaction'!$B$13)&lt;&gt;"y", SUMIFS($T$8:$T$2007, $B$8:$B$2007, "&gt;="&amp;E22, $B$8:$B$2007, "&lt;"&amp;B22), SUMIFS($U$8:$U$1007, $B$8:$B$2007, "&gt;="&amp;E22, $B$8:$B$2007, "&lt;"&amp;B22))))</f>
        <v>1000000000</v>
      </c>
      <c r="N22" s="18">
        <f ca="1">IF(OR(B22 = "", F22=""), "", MIN(ForwardDays(B22,-'Terms&amp;Conditions + Transaction'!$B$22, 'Terms&amp;Conditions + Transaction'!$B$23, 'Holiday Schedule'!$B$3:$B$1002),ForwardDays(F22,-'Terms&amp;Conditions + Transaction'!$B$22, 'Terms&amp;Conditions + Transaction'!$B$23, 'Holiday Schedule'!$B$3:$B$1002)))</f>
        <v>43994</v>
      </c>
      <c r="O22" s="42">
        <f ca="1">IF(B22="", "", IF(ISNA(MATCH(N22, SOFR_INDEX!$A$2:$A$2001, -1)),1,IF(INDEX(SOFR_INDEX!$A$2:$E$2001,MATCH(N22, SOFR_INDEX!$A$2:$A$2001, -1), 1)=N22,MATCH(N22, SOFR_INDEX!$A$2:$A$2001, -1),MATCH(N22, SOFR_INDEX!$A$2:$A$2001, -1)+1)))</f>
        <v>5</v>
      </c>
      <c r="P22" s="40" cm="1">
        <f t="array" aca="1" ref="P22" ca="1">IF(OR(B22="", F22=""), "", INDEX(SOFR_INDEX!$B$2:$E$2001, O22,$P$4) * IF(LEFT($P$3, 3)="180", 2, IF(LEFT($P$3, 2)="90", 4, IF(LEFT($P$3, 2)="30", 12, 1)))/100)</f>
        <v>8.0000000000000004E-4</v>
      </c>
      <c r="Q22" s="43">
        <f ca="1">IF(OR(B22="", F22=""), "", P22+'Terms&amp;Conditions + Transaction'!$B$11/10000)</f>
        <v>1.7000000000000001E-3</v>
      </c>
      <c r="R22" s="43">
        <f t="shared" ca="1" si="0"/>
        <v>1.5733333333333335E-3</v>
      </c>
      <c r="S22">
        <f ca="1">IF(B22="",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Transaction'!$C$7*(F22-E22), 365), 360))))</f>
        <v>360</v>
      </c>
      <c r="T22" s="49">
        <f t="shared" ca="1" si="6"/>
        <v>2222.2222222222222</v>
      </c>
      <c r="U22" s="49">
        <f t="shared" ca="1" si="7"/>
        <v>4722.2222222222226</v>
      </c>
      <c r="V22" s="49">
        <f t="shared" ca="1" si="8"/>
        <v>65555.555555555562</v>
      </c>
      <c r="W22" s="11">
        <f t="shared" ca="1" si="9"/>
        <v>65555.56</v>
      </c>
      <c r="X22" s="11" t="str">
        <f t="shared" ca="1" si="10"/>
        <v/>
      </c>
    </row>
    <row r="23" spans="2:24" x14ac:dyDescent="0.25">
      <c r="B23" s="82">
        <f ca="1">IF(B22&lt;MIN($C$3, 'Terms&amp;Conditions + Transaction'!$B$6), B22+1, "")</f>
        <v>43995</v>
      </c>
      <c r="C23">
        <f ca="1">IF(B23="", "", IF(AND(WEEKDAY(B23, 2)&lt;=5, ISERROR(VLOOKUP(B23, 'Holiday Schedule'!$B$3:$B$1002, 1, FALSE))), 1, 0))</f>
        <v>0</v>
      </c>
      <c r="D23">
        <f ca="1">IF(B23="", "", IF(LOWER('Terms&amp;Conditions + Transaction'!$C$15)="act", 1, IF(DAY(B23)=31, 0, IF(AND(DAY(B23+1)=1, MONTH(B23+1)=3), 31-DAY(B23), 1))))</f>
        <v>1</v>
      </c>
      <c r="E23" s="18">
        <f ca="1">IF(B23="", "", IFERROR(VLOOKUP(B23, 'Accrual Schedule'!$B$3:$B$122, 1, TRUE), ""))</f>
        <v>43980</v>
      </c>
      <c r="F23" s="18" cm="1">
        <f t="array" aca="1" ref="F23" ca="1">IF(B23="", "", INDEX('Accrual Schedule'!$B$3:$B$122, MATCH(B23, 'Accrual Schedule'!$B$3:$B$122, 1)+1, 1))</f>
        <v>44073</v>
      </c>
      <c r="G23" s="18" cm="1">
        <f t="array" aca="1" ref="G23" ca="1">IF(B23="", "", INDEX('Accrual Schedule'!$B$3:$B$122, MATCH(H23, 'Accrual Schedule'!$B$3:$B$122, 1)-1, 1))</f>
        <v>43980</v>
      </c>
      <c r="H23" s="18">
        <f ca="1">IF(B23="", "", INDEX('Accrual Schedule'!$B$3:$B$122, MATCH(I23, 'Accrual Schedule'!$C$3:$C$122, 1), 1))</f>
        <v>44073</v>
      </c>
      <c r="I23" s="18" cm="1">
        <f t="array" aca="1" ref="I23" ca="1">IF(B23="", "", _xlfn.IFNA(INDEX('Accrual Schedule'!$C$4:$C$122, MATCH(B23, 'Accrual Schedule'!$C$4:$C$122, 1)+1, 1), INDEX('Accrual Schedule'!$C$4:$C$122, 1, 1)))</f>
        <v>44074</v>
      </c>
      <c r="J23" s="11">
        <f ca="1">IF(B23="","",'Terms&amp;Conditions + Transaction'!$F$5-SUMIF(Dispositions!$B$3:$B$32,"&lt;="&amp;B23,Dispositions!$C$3:$C$32))</f>
        <v>1000000000</v>
      </c>
      <c r="K23" s="84">
        <f ca="1">IF(B23="", "", IF(ISNA(MATCH(B23, 'Factor Schedule'!$B$3:$B$2002, -1)),1,IF(INDEX('Factor Schedule'!$B$3:$C$2002,MATCH(B23, 'Factor Schedule'!$B$3:$B$2002, -1), 1)=B23,MATCH(B23, 'Factor Schedule'!$B$3:$B$2002, -1),MATCH(B23, 'Factor Schedule'!$B$3:$B$2002, -1)+1)))</f>
        <v>1</v>
      </c>
      <c r="L23" s="11" cm="1">
        <f t="array" aca="1" ref="L23" ca="1">IF(B23="","",ROUND(J23*_xlfn.IFNA(INDEX('Factor Schedule'!$B$3:$C$2002,K23, 2), 1), 2))</f>
        <v>1000000000</v>
      </c>
      <c r="M23" s="11">
        <f ca="1">IF(B23="", "", IF(OR(LOWER('Terms&amp;Conditions + Transaction'!$B$12)&lt;&gt;"compound", B23=$C$2, B23=E23), L23, L23+IF(LOWER('Terms&amp;Conditions + Transaction'!$B$13)&lt;&gt;"y", SUMIFS($T$8:$T$2007, $B$8:$B$2007, "&gt;="&amp;E23, $B$8:$B$2007, "&lt;"&amp;B23), SUMIFS($U$8:$U$1007, $B$8:$B$2007, "&gt;="&amp;E23, $B$8:$B$2007, "&lt;"&amp;B23))))</f>
        <v>1000000000</v>
      </c>
      <c r="N23" s="18">
        <f ca="1">IF(OR(B23 = "", F23=""), "", MIN(ForwardDays(B23,-'Terms&amp;Conditions + Transaction'!$B$22, 'Terms&amp;Conditions + Transaction'!$B$23, 'Holiday Schedule'!$B$3:$B$1002),ForwardDays(F23,-'Terms&amp;Conditions + Transaction'!$B$22, 'Terms&amp;Conditions + Transaction'!$B$23, 'Holiday Schedule'!$B$3:$B$1002)))</f>
        <v>43995</v>
      </c>
      <c r="O23" s="42">
        <f ca="1">IF(B23="", "", IF(ISNA(MATCH(N23, SOFR_INDEX!$A$2:$A$2001, -1)),1,IF(INDEX(SOFR_INDEX!$A$2:$E$2001,MATCH(N23, SOFR_INDEX!$A$2:$A$2001, -1), 1)=N23,MATCH(N23, SOFR_INDEX!$A$2:$A$2001, -1),MATCH(N23, SOFR_INDEX!$A$2:$A$2001, -1)+1)))</f>
        <v>5</v>
      </c>
      <c r="P23" s="40" cm="1">
        <f t="array" aca="1" ref="P23" ca="1">IF(OR(B23="", F23=""), "", INDEX(SOFR_INDEX!$B$2:$E$2001, O23,$P$4) * IF(LEFT($P$3, 3)="180", 2, IF(LEFT($P$3, 2)="90", 4, IF(LEFT($P$3, 2)="30", 12, 1)))/100)</f>
        <v>8.0000000000000004E-4</v>
      </c>
      <c r="Q23" s="43">
        <f ca="1">IF(OR(B23="", F23=""), "", P23+'Terms&amp;Conditions + Transaction'!$B$11/10000)</f>
        <v>1.7000000000000001E-3</v>
      </c>
      <c r="R23" s="43">
        <f t="shared" ca="1" si="0"/>
        <v>1.58125E-3</v>
      </c>
      <c r="S23">
        <f ca="1">IF(B23="",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Transaction'!$C$7*(F23-E23), 365), 360))))</f>
        <v>360</v>
      </c>
      <c r="T23" s="49">
        <f t="shared" ca="1" si="6"/>
        <v>2222.2222222222222</v>
      </c>
      <c r="U23" s="49">
        <f t="shared" ca="1" si="7"/>
        <v>4722.2222222222226</v>
      </c>
      <c r="V23" s="49">
        <f t="shared" ca="1" si="8"/>
        <v>70277.777777777781</v>
      </c>
      <c r="W23" s="11">
        <f t="shared" ca="1" si="9"/>
        <v>70277.78</v>
      </c>
      <c r="X23" s="11" t="str">
        <f t="shared" ca="1" si="10"/>
        <v/>
      </c>
    </row>
    <row r="24" spans="2:24" x14ac:dyDescent="0.25">
      <c r="B24" s="82">
        <f ca="1">IF(B23&lt;MIN($C$3, 'Terms&amp;Conditions + Transaction'!$B$6), B23+1, "")</f>
        <v>43996</v>
      </c>
      <c r="C24">
        <f ca="1">IF(B24="", "", IF(AND(WEEKDAY(B24, 2)&lt;=5, ISERROR(VLOOKUP(B24, 'Holiday Schedule'!$B$3:$B$1002, 1, FALSE))), 1, 0))</f>
        <v>0</v>
      </c>
      <c r="D24">
        <f ca="1">IF(B24="", "", IF(LOWER('Terms&amp;Conditions + Transaction'!$C$15)="act", 1, IF(DAY(B24)=31, 0, IF(AND(DAY(B24+1)=1, MONTH(B24+1)=3), 31-DAY(B24), 1))))</f>
        <v>1</v>
      </c>
      <c r="E24" s="18">
        <f ca="1">IF(B24="", "", IFERROR(VLOOKUP(B24, 'Accrual Schedule'!$B$3:$B$122, 1, TRUE), ""))</f>
        <v>43980</v>
      </c>
      <c r="F24" s="18" cm="1">
        <f t="array" aca="1" ref="F24" ca="1">IF(B24="", "", INDEX('Accrual Schedule'!$B$3:$B$122, MATCH(B24, 'Accrual Schedule'!$B$3:$B$122, 1)+1, 1))</f>
        <v>44073</v>
      </c>
      <c r="G24" s="18" cm="1">
        <f t="array" aca="1" ref="G24" ca="1">IF(B24="", "", INDEX('Accrual Schedule'!$B$3:$B$122, MATCH(H24, 'Accrual Schedule'!$B$3:$B$122, 1)-1, 1))</f>
        <v>43980</v>
      </c>
      <c r="H24" s="18">
        <f ca="1">IF(B24="", "", INDEX('Accrual Schedule'!$B$3:$B$122, MATCH(I24, 'Accrual Schedule'!$C$3:$C$122, 1), 1))</f>
        <v>44073</v>
      </c>
      <c r="I24" s="18" cm="1">
        <f t="array" aca="1" ref="I24" ca="1">IF(B24="", "", _xlfn.IFNA(INDEX('Accrual Schedule'!$C$4:$C$122, MATCH(B24, 'Accrual Schedule'!$C$4:$C$122, 1)+1, 1), INDEX('Accrual Schedule'!$C$4:$C$122, 1, 1)))</f>
        <v>44074</v>
      </c>
      <c r="J24" s="11">
        <f ca="1">IF(B24="","",'Terms&amp;Conditions + Transaction'!$F$5-SUMIF(Dispositions!$B$3:$B$32,"&lt;="&amp;B24,Dispositions!$C$3:$C$32))</f>
        <v>1000000000</v>
      </c>
      <c r="K24" s="84">
        <f ca="1">IF(B24="", "", IF(ISNA(MATCH(B24, 'Factor Schedule'!$B$3:$B$2002, -1)),1,IF(INDEX('Factor Schedule'!$B$3:$C$2002,MATCH(B24, 'Factor Schedule'!$B$3:$B$2002, -1), 1)=B24,MATCH(B24, 'Factor Schedule'!$B$3:$B$2002, -1),MATCH(B24, 'Factor Schedule'!$B$3:$B$2002, -1)+1)))</f>
        <v>1</v>
      </c>
      <c r="L24" s="11" cm="1">
        <f t="array" aca="1" ref="L24" ca="1">IF(B24="","",ROUND(J24*_xlfn.IFNA(INDEX('Factor Schedule'!$B$3:$C$2002,K24, 2), 1), 2))</f>
        <v>1000000000</v>
      </c>
      <c r="M24" s="11">
        <f ca="1">IF(B24="", "", IF(OR(LOWER('Terms&amp;Conditions + Transaction'!$B$12)&lt;&gt;"compound", B24=$C$2, B24=E24), L24, L24+IF(LOWER('Terms&amp;Conditions + Transaction'!$B$13)&lt;&gt;"y", SUMIFS($T$8:$T$2007, $B$8:$B$2007, "&gt;="&amp;E24, $B$8:$B$2007, "&lt;"&amp;B24), SUMIFS($U$8:$U$1007, $B$8:$B$2007, "&gt;="&amp;E24, $B$8:$B$2007, "&lt;"&amp;B24))))</f>
        <v>1000000000</v>
      </c>
      <c r="N24" s="18">
        <f ca="1">IF(OR(B24 = "", F24=""), "", MIN(ForwardDays(B24,-'Terms&amp;Conditions + Transaction'!$B$22, 'Terms&amp;Conditions + Transaction'!$B$23, 'Holiday Schedule'!$B$3:$B$1002),ForwardDays(F24,-'Terms&amp;Conditions + Transaction'!$B$22, 'Terms&amp;Conditions + Transaction'!$B$23, 'Holiday Schedule'!$B$3:$B$1002)))</f>
        <v>43996</v>
      </c>
      <c r="O24" s="42">
        <f ca="1">IF(B24="", "", IF(ISNA(MATCH(N24, SOFR_INDEX!$A$2:$A$2001, -1)),1,IF(INDEX(SOFR_INDEX!$A$2:$E$2001,MATCH(N24, SOFR_INDEX!$A$2:$A$2001, -1), 1)=N24,MATCH(N24, SOFR_INDEX!$A$2:$A$2001, -1),MATCH(N24, SOFR_INDEX!$A$2:$A$2001, -1)+1)))</f>
        <v>5</v>
      </c>
      <c r="P24" s="40" cm="1">
        <f t="array" aca="1" ref="P24" ca="1">IF(OR(B24="", F24=""), "", INDEX(SOFR_INDEX!$B$2:$E$2001, O24,$P$4) * IF(LEFT($P$3, 3)="180", 2, IF(LEFT($P$3, 2)="90", 4, IF(LEFT($P$3, 2)="30", 12, 1)))/100)</f>
        <v>8.0000000000000004E-4</v>
      </c>
      <c r="Q24" s="43">
        <f ca="1">IF(OR(B24="", F24=""), "", P24+'Terms&amp;Conditions + Transaction'!$B$11/10000)</f>
        <v>1.7000000000000001E-3</v>
      </c>
      <c r="R24" s="43">
        <f t="shared" ca="1" si="0"/>
        <v>1.588235294117647E-3</v>
      </c>
      <c r="S24">
        <f ca="1">IF(B24="",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Transaction'!$C$7*(F24-E24), 365), 360))))</f>
        <v>360</v>
      </c>
      <c r="T24" s="49">
        <f t="shared" ca="1" si="6"/>
        <v>2222.2222222222222</v>
      </c>
      <c r="U24" s="49">
        <f t="shared" ca="1" si="7"/>
        <v>4722.2222222222226</v>
      </c>
      <c r="V24" s="49">
        <f t="shared" ca="1" si="8"/>
        <v>75000</v>
      </c>
      <c r="W24" s="11">
        <f t="shared" ca="1" si="9"/>
        <v>75000</v>
      </c>
      <c r="X24" s="11" t="str">
        <f t="shared" ca="1" si="10"/>
        <v/>
      </c>
    </row>
    <row r="25" spans="2:24" x14ac:dyDescent="0.25">
      <c r="B25" s="82">
        <f ca="1">IF(B24&lt;MIN($C$3, 'Terms&amp;Conditions + Transaction'!$B$6), B24+1, "")</f>
        <v>43997</v>
      </c>
      <c r="C25">
        <f ca="1">IF(B25="", "", IF(AND(WEEKDAY(B25, 2)&lt;=5, ISERROR(VLOOKUP(B25, 'Holiday Schedule'!$B$3:$B$1002, 1, FALSE))), 1, 0))</f>
        <v>1</v>
      </c>
      <c r="D25">
        <f ca="1">IF(B25="", "", IF(LOWER('Terms&amp;Conditions + Transaction'!$C$15)="act", 1, IF(DAY(B25)=31, 0, IF(AND(DAY(B25+1)=1, MONTH(B25+1)=3), 31-DAY(B25), 1))))</f>
        <v>1</v>
      </c>
      <c r="E25" s="18">
        <f ca="1">IF(B25="", "", IFERROR(VLOOKUP(B25, 'Accrual Schedule'!$B$3:$B$122, 1, TRUE), ""))</f>
        <v>43980</v>
      </c>
      <c r="F25" s="18" cm="1">
        <f t="array" aca="1" ref="F25" ca="1">IF(B25="", "", INDEX('Accrual Schedule'!$B$3:$B$122, MATCH(B25, 'Accrual Schedule'!$B$3:$B$122, 1)+1, 1))</f>
        <v>44073</v>
      </c>
      <c r="G25" s="18" cm="1">
        <f t="array" aca="1" ref="G25" ca="1">IF(B25="", "", INDEX('Accrual Schedule'!$B$3:$B$122, MATCH(H25, 'Accrual Schedule'!$B$3:$B$122, 1)-1, 1))</f>
        <v>43980</v>
      </c>
      <c r="H25" s="18">
        <f ca="1">IF(B25="", "", INDEX('Accrual Schedule'!$B$3:$B$122, MATCH(I25, 'Accrual Schedule'!$C$3:$C$122, 1), 1))</f>
        <v>44073</v>
      </c>
      <c r="I25" s="18" cm="1">
        <f t="array" aca="1" ref="I25" ca="1">IF(B25="", "", _xlfn.IFNA(INDEX('Accrual Schedule'!$C$4:$C$122, MATCH(B25, 'Accrual Schedule'!$C$4:$C$122, 1)+1, 1), INDEX('Accrual Schedule'!$C$4:$C$122, 1, 1)))</f>
        <v>44074</v>
      </c>
      <c r="J25" s="11">
        <f ca="1">IF(B25="","",'Terms&amp;Conditions + Transaction'!$F$5-SUMIF(Dispositions!$B$3:$B$32,"&lt;="&amp;B25,Dispositions!$C$3:$C$32))</f>
        <v>1000000000</v>
      </c>
      <c r="K25" s="84">
        <f ca="1">IF(B25="", "", IF(ISNA(MATCH(B25, 'Factor Schedule'!$B$3:$B$2002, -1)),1,IF(INDEX('Factor Schedule'!$B$3:$C$2002,MATCH(B25, 'Factor Schedule'!$B$3:$B$2002, -1), 1)=B25,MATCH(B25, 'Factor Schedule'!$B$3:$B$2002, -1),MATCH(B25, 'Factor Schedule'!$B$3:$B$2002, -1)+1)))</f>
        <v>1</v>
      </c>
      <c r="L25" s="11" cm="1">
        <f t="array" aca="1" ref="L25" ca="1">IF(B25="","",ROUND(J25*_xlfn.IFNA(INDEX('Factor Schedule'!$B$3:$C$2002,K25, 2), 1), 2))</f>
        <v>1000000000</v>
      </c>
      <c r="M25" s="11">
        <f ca="1">IF(B25="", "", IF(OR(LOWER('Terms&amp;Conditions + Transaction'!$B$12)&lt;&gt;"compound", B25=$C$2, B25=E25), L25, L25+IF(LOWER('Terms&amp;Conditions + Transaction'!$B$13)&lt;&gt;"y", SUMIFS($T$8:$T$2007, $B$8:$B$2007, "&gt;="&amp;E25, $B$8:$B$2007, "&lt;"&amp;B25), SUMIFS($U$8:$U$1007, $B$8:$B$2007, "&gt;="&amp;E25, $B$8:$B$2007, "&lt;"&amp;B25))))</f>
        <v>1000000000</v>
      </c>
      <c r="N25" s="18">
        <f ca="1">IF(OR(B25 = "", F25=""), "", MIN(ForwardDays(B25,-'Terms&amp;Conditions + Transaction'!$B$22, 'Terms&amp;Conditions + Transaction'!$B$23, 'Holiday Schedule'!$B$3:$B$1002),ForwardDays(F25,-'Terms&amp;Conditions + Transaction'!$B$22, 'Terms&amp;Conditions + Transaction'!$B$23, 'Holiday Schedule'!$B$3:$B$1002)))</f>
        <v>43997</v>
      </c>
      <c r="O25" s="42">
        <f ca="1">IF(B25="", "", IF(ISNA(MATCH(N25, SOFR_INDEX!$A$2:$A$2001, -1)),1,IF(INDEX(SOFR_INDEX!$A$2:$E$2001,MATCH(N25, SOFR_INDEX!$A$2:$A$2001, -1), 1)=N25,MATCH(N25, SOFR_INDEX!$A$2:$A$2001, -1),MATCH(N25, SOFR_INDEX!$A$2:$A$2001, -1)+1)))</f>
        <v>4</v>
      </c>
      <c r="P25" s="40" cm="1">
        <f t="array" aca="1" ref="P25" ca="1">IF(OR(B25="", F25=""), "", INDEX(SOFR_INDEX!$B$2:$E$2001, O25,$P$4) * IF(LEFT($P$3, 3)="180", 2, IF(LEFT($P$3, 2)="90", 4, IF(LEFT($P$3, 2)="30", 12, 1)))/100)</f>
        <v>8.0000000000000004E-4</v>
      </c>
      <c r="Q25" s="43">
        <f ca="1">IF(OR(B25="", F25=""), "", P25+'Terms&amp;Conditions + Transaction'!$B$11/10000)</f>
        <v>1.7000000000000001E-3</v>
      </c>
      <c r="R25" s="43">
        <f t="shared" ca="1" si="0"/>
        <v>1.5944444444444443E-3</v>
      </c>
      <c r="S25">
        <f ca="1">IF(B25="",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Transaction'!$C$7*(F25-E25), 365), 360))))</f>
        <v>360</v>
      </c>
      <c r="T25" s="49">
        <f t="shared" ca="1" si="6"/>
        <v>2222.2222222222222</v>
      </c>
      <c r="U25" s="49">
        <f t="shared" ca="1" si="7"/>
        <v>4722.2222222222226</v>
      </c>
      <c r="V25" s="49">
        <f t="shared" ca="1" si="8"/>
        <v>79722.222222222219</v>
      </c>
      <c r="W25" s="11">
        <f t="shared" ca="1" si="9"/>
        <v>79722.22</v>
      </c>
      <c r="X25" s="11" t="str">
        <f t="shared" ca="1" si="10"/>
        <v/>
      </c>
    </row>
    <row r="26" spans="2:24" x14ac:dyDescent="0.25">
      <c r="B26" s="82">
        <f ca="1">IF(B25&lt;MIN($C$3, 'Terms&amp;Conditions + Transaction'!$B$6), B25+1, "")</f>
        <v>43998</v>
      </c>
      <c r="C26">
        <f ca="1">IF(B26="", "", IF(AND(WEEKDAY(B26, 2)&lt;=5, ISERROR(VLOOKUP(B26, 'Holiday Schedule'!$B$3:$B$1002, 1, FALSE))), 1, 0))</f>
        <v>1</v>
      </c>
      <c r="D26">
        <f ca="1">IF(B26="", "", IF(LOWER('Terms&amp;Conditions + Transaction'!$C$15)="act", 1, IF(DAY(B26)=31, 0, IF(AND(DAY(B26+1)=1, MONTH(B26+1)=3), 31-DAY(B26), 1))))</f>
        <v>1</v>
      </c>
      <c r="E26" s="18">
        <f ca="1">IF(B26="", "", IFERROR(VLOOKUP(B26, 'Accrual Schedule'!$B$3:$B$122, 1, TRUE), ""))</f>
        <v>43980</v>
      </c>
      <c r="F26" s="18" cm="1">
        <f t="array" aca="1" ref="F26" ca="1">IF(B26="", "", INDEX('Accrual Schedule'!$B$3:$B$122, MATCH(B26, 'Accrual Schedule'!$B$3:$B$122, 1)+1, 1))</f>
        <v>44073</v>
      </c>
      <c r="G26" s="18" cm="1">
        <f t="array" aca="1" ref="G26" ca="1">IF(B26="", "", INDEX('Accrual Schedule'!$B$3:$B$122, MATCH(H26, 'Accrual Schedule'!$B$3:$B$122, 1)-1, 1))</f>
        <v>43980</v>
      </c>
      <c r="H26" s="18">
        <f ca="1">IF(B26="", "", INDEX('Accrual Schedule'!$B$3:$B$122, MATCH(I26, 'Accrual Schedule'!$C$3:$C$122, 1), 1))</f>
        <v>44073</v>
      </c>
      <c r="I26" s="18" cm="1">
        <f t="array" aca="1" ref="I26" ca="1">IF(B26="", "", _xlfn.IFNA(INDEX('Accrual Schedule'!$C$4:$C$122, MATCH(B26, 'Accrual Schedule'!$C$4:$C$122, 1)+1, 1), INDEX('Accrual Schedule'!$C$4:$C$122, 1, 1)))</f>
        <v>44074</v>
      </c>
      <c r="J26" s="11">
        <f ca="1">IF(B26="","",'Terms&amp;Conditions + Transaction'!$F$5-SUMIF(Dispositions!$B$3:$B$32,"&lt;="&amp;B26,Dispositions!$C$3:$C$32))</f>
        <v>1000000000</v>
      </c>
      <c r="K26" s="84">
        <f ca="1">IF(B26="", "", IF(ISNA(MATCH(B26, 'Factor Schedule'!$B$3:$B$2002, -1)),1,IF(INDEX('Factor Schedule'!$B$3:$C$2002,MATCH(B26, 'Factor Schedule'!$B$3:$B$2002, -1), 1)=B26,MATCH(B26, 'Factor Schedule'!$B$3:$B$2002, -1),MATCH(B26, 'Factor Schedule'!$B$3:$B$2002, -1)+1)))</f>
        <v>1</v>
      </c>
      <c r="L26" s="11" cm="1">
        <f t="array" aca="1" ref="L26" ca="1">IF(B26="","",ROUND(J26*_xlfn.IFNA(INDEX('Factor Schedule'!$B$3:$C$2002,K26, 2), 1), 2))</f>
        <v>1000000000</v>
      </c>
      <c r="M26" s="11">
        <f ca="1">IF(B26="", "", IF(OR(LOWER('Terms&amp;Conditions + Transaction'!$B$12)&lt;&gt;"compound", B26=$C$2, B26=E26), L26, L26+IF(LOWER('Terms&amp;Conditions + Transaction'!$B$13)&lt;&gt;"y", SUMIFS($T$8:$T$2007, $B$8:$B$2007, "&gt;="&amp;E26, $B$8:$B$2007, "&lt;"&amp;B26), SUMIFS($U$8:$U$1007, $B$8:$B$2007, "&gt;="&amp;E26, $B$8:$B$2007, "&lt;"&amp;B26))))</f>
        <v>1000000000</v>
      </c>
      <c r="N26" s="18">
        <f ca="1">IF(OR(B26 = "", F26=""), "", MIN(ForwardDays(B26,-'Terms&amp;Conditions + Transaction'!$B$22, 'Terms&amp;Conditions + Transaction'!$B$23, 'Holiday Schedule'!$B$3:$B$1002),ForwardDays(F26,-'Terms&amp;Conditions + Transaction'!$B$22, 'Terms&amp;Conditions + Transaction'!$B$23, 'Holiday Schedule'!$B$3:$B$1002)))</f>
        <v>43998</v>
      </c>
      <c r="O26" s="42">
        <f ca="1">IF(B26="", "", IF(ISNA(MATCH(N26, SOFR_INDEX!$A$2:$A$2001, -1)),1,IF(INDEX(SOFR_INDEX!$A$2:$E$2001,MATCH(N26, SOFR_INDEX!$A$2:$A$2001, -1), 1)=N26,MATCH(N26, SOFR_INDEX!$A$2:$A$2001, -1),MATCH(N26, SOFR_INDEX!$A$2:$A$2001, -1)+1)))</f>
        <v>3</v>
      </c>
      <c r="P26" s="40" cm="1">
        <f t="array" aca="1" ref="P26" ca="1">IF(OR(B26="", F26=""), "", INDEX(SOFR_INDEX!$B$2:$E$2001, O26,$P$4) * IF(LEFT($P$3, 3)="180", 2, IF(LEFT($P$3, 2)="90", 4, IF(LEFT($P$3, 2)="30", 12, 1)))/100)</f>
        <v>8.9999999999999998E-4</v>
      </c>
      <c r="Q26" s="43">
        <f ca="1">IF(OR(B26="", F26=""), "", P26+'Terms&amp;Conditions + Transaction'!$B$11/10000)</f>
        <v>1.8E-3</v>
      </c>
      <c r="R26" s="43">
        <f t="shared" ca="1" si="0"/>
        <v>1.6052631578947368E-3</v>
      </c>
      <c r="S26">
        <f ca="1">IF(B26="",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Transaction'!$C$7*(F26-E26), 365), 360))))</f>
        <v>360</v>
      </c>
      <c r="T26" s="49">
        <f t="shared" ca="1" si="6"/>
        <v>2500</v>
      </c>
      <c r="U26" s="49">
        <f t="shared" ca="1" si="7"/>
        <v>5000</v>
      </c>
      <c r="V26" s="49">
        <f t="shared" ca="1" si="8"/>
        <v>84722.222222222219</v>
      </c>
      <c r="W26" s="11">
        <f t="shared" ca="1" si="9"/>
        <v>84722.22</v>
      </c>
      <c r="X26" s="11" t="str">
        <f t="shared" ca="1" si="10"/>
        <v/>
      </c>
    </row>
    <row r="27" spans="2:24" x14ac:dyDescent="0.25">
      <c r="B27" s="82">
        <f ca="1">IF(B26&lt;MIN($C$3, 'Terms&amp;Conditions + Transaction'!$B$6), B26+1, "")</f>
        <v>43999</v>
      </c>
      <c r="C27">
        <f ca="1">IF(B27="", "", IF(AND(WEEKDAY(B27, 2)&lt;=5, ISERROR(VLOOKUP(B27, 'Holiday Schedule'!$B$3:$B$1002, 1, FALSE))), 1, 0))</f>
        <v>1</v>
      </c>
      <c r="D27">
        <f ca="1">IF(B27="", "", IF(LOWER('Terms&amp;Conditions + Transaction'!$C$15)="act", 1, IF(DAY(B27)=31, 0, IF(AND(DAY(B27+1)=1, MONTH(B27+1)=3), 31-DAY(B27), 1))))</f>
        <v>1</v>
      </c>
      <c r="E27" s="18">
        <f ca="1">IF(B27="", "", IFERROR(VLOOKUP(B27, 'Accrual Schedule'!$B$3:$B$122, 1, TRUE), ""))</f>
        <v>43980</v>
      </c>
      <c r="F27" s="18" cm="1">
        <f t="array" aca="1" ref="F27" ca="1">IF(B27="", "", INDEX('Accrual Schedule'!$B$3:$B$122, MATCH(B27, 'Accrual Schedule'!$B$3:$B$122, 1)+1, 1))</f>
        <v>44073</v>
      </c>
      <c r="G27" s="18" cm="1">
        <f t="array" aca="1" ref="G27" ca="1">IF(B27="", "", INDEX('Accrual Schedule'!$B$3:$B$122, MATCH(H27, 'Accrual Schedule'!$B$3:$B$122, 1)-1, 1))</f>
        <v>43980</v>
      </c>
      <c r="H27" s="18">
        <f ca="1">IF(B27="", "", INDEX('Accrual Schedule'!$B$3:$B$122, MATCH(I27, 'Accrual Schedule'!$C$3:$C$122, 1), 1))</f>
        <v>44073</v>
      </c>
      <c r="I27" s="18" cm="1">
        <f t="array" aca="1" ref="I27" ca="1">IF(B27="", "", _xlfn.IFNA(INDEX('Accrual Schedule'!$C$4:$C$122, MATCH(B27, 'Accrual Schedule'!$C$4:$C$122, 1)+1, 1), INDEX('Accrual Schedule'!$C$4:$C$122, 1, 1)))</f>
        <v>44074</v>
      </c>
      <c r="J27" s="11">
        <f ca="1">IF(B27="","",'Terms&amp;Conditions + Transaction'!$F$5-SUMIF(Dispositions!$B$3:$B$32,"&lt;="&amp;B27,Dispositions!$C$3:$C$32))</f>
        <v>1000000000</v>
      </c>
      <c r="K27" s="84">
        <f ca="1">IF(B27="", "", IF(ISNA(MATCH(B27, 'Factor Schedule'!$B$3:$B$2002, -1)),1,IF(INDEX('Factor Schedule'!$B$3:$C$2002,MATCH(B27, 'Factor Schedule'!$B$3:$B$2002, -1), 1)=B27,MATCH(B27, 'Factor Schedule'!$B$3:$B$2002, -1),MATCH(B27, 'Factor Schedule'!$B$3:$B$2002, -1)+1)))</f>
        <v>1</v>
      </c>
      <c r="L27" s="11" cm="1">
        <f t="array" aca="1" ref="L27" ca="1">IF(B27="","",ROUND(J27*_xlfn.IFNA(INDEX('Factor Schedule'!$B$3:$C$2002,K27, 2), 1), 2))</f>
        <v>1000000000</v>
      </c>
      <c r="M27" s="11">
        <f ca="1">IF(B27="", "", IF(OR(LOWER('Terms&amp;Conditions + Transaction'!$B$12)&lt;&gt;"compound", B27=$C$2, B27=E27), L27, L27+IF(LOWER('Terms&amp;Conditions + Transaction'!$B$13)&lt;&gt;"y", SUMIFS($T$8:$T$2007, $B$8:$B$2007, "&gt;="&amp;E27, $B$8:$B$2007, "&lt;"&amp;B27), SUMIFS($U$8:$U$1007, $B$8:$B$2007, "&gt;="&amp;E27, $B$8:$B$2007, "&lt;"&amp;B27))))</f>
        <v>1000000000</v>
      </c>
      <c r="N27" s="18">
        <f ca="1">IF(OR(B27 = "", F27=""), "", MIN(ForwardDays(B27,-'Terms&amp;Conditions + Transaction'!$B$22, 'Terms&amp;Conditions + Transaction'!$B$23, 'Holiday Schedule'!$B$3:$B$1002),ForwardDays(F27,-'Terms&amp;Conditions + Transaction'!$B$22, 'Terms&amp;Conditions + Transaction'!$B$23, 'Holiday Schedule'!$B$3:$B$1002)))</f>
        <v>43999</v>
      </c>
      <c r="O27" s="42">
        <f ca="1">IF(B27="", "", IF(ISNA(MATCH(N27, SOFR_INDEX!$A$2:$A$2001, -1)),1,IF(INDEX(SOFR_INDEX!$A$2:$E$2001,MATCH(N27, SOFR_INDEX!$A$2:$A$2001, -1), 1)=N27,MATCH(N27, SOFR_INDEX!$A$2:$A$2001, -1),MATCH(N27, SOFR_INDEX!$A$2:$A$2001, -1)+1)))</f>
        <v>2</v>
      </c>
      <c r="P27" s="40" cm="1">
        <f t="array" aca="1" ref="P27" ca="1">IF(OR(B27="", F27=""), "", INDEX(SOFR_INDEX!$B$2:$E$2001, O27,$P$4) * IF(LEFT($P$3, 3)="180", 2, IF(LEFT($P$3, 2)="90", 4, IF(LEFT($P$3, 2)="30", 12, 1)))/100)</f>
        <v>8.9999999999999998E-4</v>
      </c>
      <c r="Q27" s="43">
        <f ca="1">IF(OR(B27="", F27=""), "", P27+'Terms&amp;Conditions + Transaction'!$B$11/10000)</f>
        <v>1.8E-3</v>
      </c>
      <c r="R27" s="43">
        <f t="shared" ca="1" si="0"/>
        <v>1.6150000000000001E-3</v>
      </c>
      <c r="S27">
        <f ca="1">IF(B27="",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Transaction'!$C$7*(F27-E27), 365), 360))))</f>
        <v>360</v>
      </c>
      <c r="T27" s="49">
        <f t="shared" ca="1" si="6"/>
        <v>2500</v>
      </c>
      <c r="U27" s="49">
        <f t="shared" ca="1" si="7"/>
        <v>5000</v>
      </c>
      <c r="V27" s="49">
        <f t="shared" ca="1" si="8"/>
        <v>89722.222222222219</v>
      </c>
      <c r="W27" s="11">
        <f t="shared" ca="1" si="9"/>
        <v>89722.22</v>
      </c>
      <c r="X27" s="11" t="str">
        <f t="shared" ca="1" si="10"/>
        <v/>
      </c>
    </row>
    <row r="28" spans="2:24" x14ac:dyDescent="0.25">
      <c r="B28" s="82">
        <f ca="1">IF(B27&lt;MIN($C$3, 'Terms&amp;Conditions + Transaction'!$B$6), B27+1, "")</f>
        <v>44000</v>
      </c>
      <c r="C28">
        <f ca="1">IF(B28="", "", IF(AND(WEEKDAY(B28, 2)&lt;=5, ISERROR(VLOOKUP(B28, 'Holiday Schedule'!$B$3:$B$1002, 1, FALSE))), 1, 0))</f>
        <v>1</v>
      </c>
      <c r="D28">
        <f ca="1">IF(B28="", "", IF(LOWER('Terms&amp;Conditions + Transaction'!$C$15)="act", 1, IF(DAY(B28)=31, 0, IF(AND(DAY(B28+1)=1, MONTH(B28+1)=3), 31-DAY(B28), 1))))</f>
        <v>1</v>
      </c>
      <c r="E28" s="18">
        <f ca="1">IF(B28="", "", IFERROR(VLOOKUP(B28, 'Accrual Schedule'!$B$3:$B$122, 1, TRUE), ""))</f>
        <v>43980</v>
      </c>
      <c r="F28" s="18" cm="1">
        <f t="array" aca="1" ref="F28" ca="1">IF(B28="", "", INDEX('Accrual Schedule'!$B$3:$B$122, MATCH(B28, 'Accrual Schedule'!$B$3:$B$122, 1)+1, 1))</f>
        <v>44073</v>
      </c>
      <c r="G28" s="18" cm="1">
        <f t="array" aca="1" ref="G28" ca="1">IF(B28="", "", INDEX('Accrual Schedule'!$B$3:$B$122, MATCH(H28, 'Accrual Schedule'!$B$3:$B$122, 1)-1, 1))</f>
        <v>43980</v>
      </c>
      <c r="H28" s="18">
        <f ca="1">IF(B28="", "", INDEX('Accrual Schedule'!$B$3:$B$122, MATCH(I28, 'Accrual Schedule'!$C$3:$C$122, 1), 1))</f>
        <v>44073</v>
      </c>
      <c r="I28" s="18" cm="1">
        <f t="array" aca="1" ref="I28" ca="1">IF(B28="", "", _xlfn.IFNA(INDEX('Accrual Schedule'!$C$4:$C$122, MATCH(B28, 'Accrual Schedule'!$C$4:$C$122, 1)+1, 1), INDEX('Accrual Schedule'!$C$4:$C$122, 1, 1)))</f>
        <v>44074</v>
      </c>
      <c r="J28" s="11">
        <f ca="1">IF(B28="","",'Terms&amp;Conditions + Transaction'!$F$5-SUMIF(Dispositions!$B$3:$B$32,"&lt;="&amp;B28,Dispositions!$C$3:$C$32))</f>
        <v>1000000000</v>
      </c>
      <c r="K28" s="84">
        <f ca="1">IF(B28="", "", IF(ISNA(MATCH(B28, 'Factor Schedule'!$B$3:$B$2002, -1)),1,IF(INDEX('Factor Schedule'!$B$3:$C$2002,MATCH(B28, 'Factor Schedule'!$B$3:$B$2002, -1), 1)=B28,MATCH(B28, 'Factor Schedule'!$B$3:$B$2002, -1),MATCH(B28, 'Factor Schedule'!$B$3:$B$2002, -1)+1)))</f>
        <v>1</v>
      </c>
      <c r="L28" s="11" cm="1">
        <f t="array" aca="1" ref="L28" ca="1">IF(B28="","",ROUND(J28*_xlfn.IFNA(INDEX('Factor Schedule'!$B$3:$C$2002,K28, 2), 1), 2))</f>
        <v>1000000000</v>
      </c>
      <c r="M28" s="11">
        <f ca="1">IF(B28="", "", IF(OR(LOWER('Terms&amp;Conditions + Transaction'!$B$12)&lt;&gt;"compound", B28=$C$2, B28=E28), L28, L28+IF(LOWER('Terms&amp;Conditions + Transaction'!$B$13)&lt;&gt;"y", SUMIFS($T$8:$T$2007, $B$8:$B$2007, "&gt;="&amp;E28, $B$8:$B$2007, "&lt;"&amp;B28), SUMIFS($U$8:$U$1007, $B$8:$B$2007, "&gt;="&amp;E28, $B$8:$B$2007, "&lt;"&amp;B28))))</f>
        <v>1000000000</v>
      </c>
      <c r="N28" s="18">
        <f ca="1">IF(OR(B28 = "", F28=""), "", MIN(ForwardDays(B28,-'Terms&amp;Conditions + Transaction'!$B$22, 'Terms&amp;Conditions + Transaction'!$B$23, 'Holiday Schedule'!$B$3:$B$1002),ForwardDays(F28,-'Terms&amp;Conditions + Transaction'!$B$22, 'Terms&amp;Conditions + Transaction'!$B$23, 'Holiday Schedule'!$B$3:$B$1002)))</f>
        <v>44000</v>
      </c>
      <c r="O28" s="42">
        <f ca="1">IF(B28="", "", IF(ISNA(MATCH(N28, SOFR_INDEX!$A$2:$A$2001, -1)),1,IF(INDEX(SOFR_INDEX!$A$2:$E$2001,MATCH(N28, SOFR_INDEX!$A$2:$A$2001, -1), 1)=N28,MATCH(N28, SOFR_INDEX!$A$2:$A$2001, -1),MATCH(N28, SOFR_INDEX!$A$2:$A$2001, -1)+1)))</f>
        <v>1</v>
      </c>
      <c r="P28" s="40" cm="1">
        <f t="array" aca="1" ref="P28" ca="1">IF(OR(B28="", F28=""), "", INDEX(SOFR_INDEX!$B$2:$E$2001, O28,$P$4) * IF(LEFT($P$3, 3)="180", 2, IF(LEFT($P$3, 2)="90", 4, IF(LEFT($P$3, 2)="30", 12, 1)))/100)</f>
        <v>8.9999999999999998E-4</v>
      </c>
      <c r="Q28" s="43">
        <f ca="1">IF(OR(B28="", F28=""), "", P28+'Terms&amp;Conditions + Transaction'!$B$11/10000)</f>
        <v>1.8E-3</v>
      </c>
      <c r="R28" s="43">
        <f t="shared" ca="1" si="0"/>
        <v>1.6238095238095239E-3</v>
      </c>
      <c r="S28">
        <f ca="1">IF(B28="",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Transaction'!$C$7*(F28-E28), 365), 360))))</f>
        <v>360</v>
      </c>
      <c r="T28" s="49">
        <f t="shared" ca="1" si="6"/>
        <v>2500</v>
      </c>
      <c r="U28" s="49">
        <f t="shared" ca="1" si="7"/>
        <v>5000</v>
      </c>
      <c r="V28" s="49">
        <f t="shared" ca="1" si="8"/>
        <v>94722.222222222219</v>
      </c>
      <c r="W28" s="11">
        <f t="shared" ca="1" si="9"/>
        <v>94722.22</v>
      </c>
      <c r="X28" s="11" t="str">
        <f t="shared" ca="1" si="10"/>
        <v/>
      </c>
    </row>
    <row r="29" spans="2:24" x14ac:dyDescent="0.25">
      <c r="B29" s="82">
        <f ca="1">IF(B28&lt;MIN($C$3, 'Terms&amp;Conditions + Transaction'!$B$6), B28+1, "")</f>
        <v>44001</v>
      </c>
      <c r="C29">
        <f ca="1">IF(B29="", "", IF(AND(WEEKDAY(B29, 2)&lt;=5, ISERROR(VLOOKUP(B29, 'Holiday Schedule'!$B$3:$B$1002, 1, FALSE))), 1, 0))</f>
        <v>1</v>
      </c>
      <c r="D29">
        <f ca="1">IF(B29="", "", IF(LOWER('Terms&amp;Conditions + Transaction'!$C$15)="act", 1, IF(DAY(B29)=31, 0, IF(AND(DAY(B29+1)=1, MONTH(B29+1)=3), 31-DAY(B29), 1))))</f>
        <v>1</v>
      </c>
      <c r="E29" s="18">
        <f ca="1">IF(B29="", "", IFERROR(VLOOKUP(B29, 'Accrual Schedule'!$B$3:$B$122, 1, TRUE), ""))</f>
        <v>43980</v>
      </c>
      <c r="F29" s="18" cm="1">
        <f t="array" aca="1" ref="F29" ca="1">IF(B29="", "", INDEX('Accrual Schedule'!$B$3:$B$122, MATCH(B29, 'Accrual Schedule'!$B$3:$B$122, 1)+1, 1))</f>
        <v>44073</v>
      </c>
      <c r="G29" s="18" cm="1">
        <f t="array" aca="1" ref="G29" ca="1">IF(B29="", "", INDEX('Accrual Schedule'!$B$3:$B$122, MATCH(H29, 'Accrual Schedule'!$B$3:$B$122, 1)-1, 1))</f>
        <v>43980</v>
      </c>
      <c r="H29" s="18">
        <f ca="1">IF(B29="", "", INDEX('Accrual Schedule'!$B$3:$B$122, MATCH(I29, 'Accrual Schedule'!$C$3:$C$122, 1), 1))</f>
        <v>44073</v>
      </c>
      <c r="I29" s="18" cm="1">
        <f t="array" aca="1" ref="I29" ca="1">IF(B29="", "", _xlfn.IFNA(INDEX('Accrual Schedule'!$C$4:$C$122, MATCH(B29, 'Accrual Schedule'!$C$4:$C$122, 1)+1, 1), INDEX('Accrual Schedule'!$C$4:$C$122, 1, 1)))</f>
        <v>44074</v>
      </c>
      <c r="J29" s="11">
        <f ca="1">IF(B29="","",'Terms&amp;Conditions + Transaction'!$F$5-SUMIF(Dispositions!$B$3:$B$32,"&lt;="&amp;B29,Dispositions!$C$3:$C$32))</f>
        <v>1000000000</v>
      </c>
      <c r="K29" s="84">
        <f ca="1">IF(B29="", "", IF(ISNA(MATCH(B29, 'Factor Schedule'!$B$3:$B$2002, -1)),1,IF(INDEX('Factor Schedule'!$B$3:$C$2002,MATCH(B29, 'Factor Schedule'!$B$3:$B$2002, -1), 1)=B29,MATCH(B29, 'Factor Schedule'!$B$3:$B$2002, -1),MATCH(B29, 'Factor Schedule'!$B$3:$B$2002, -1)+1)))</f>
        <v>1</v>
      </c>
      <c r="L29" s="11" cm="1">
        <f t="array" aca="1" ref="L29" ca="1">IF(B29="","",ROUND(J29*_xlfn.IFNA(INDEX('Factor Schedule'!$B$3:$C$2002,K29, 2), 1), 2))</f>
        <v>1000000000</v>
      </c>
      <c r="M29" s="11">
        <f ca="1">IF(B29="", "", IF(OR(LOWER('Terms&amp;Conditions + Transaction'!$B$12)&lt;&gt;"compound", B29=$C$2, B29=E29), L29, L29+IF(LOWER('Terms&amp;Conditions + Transaction'!$B$13)&lt;&gt;"y", SUMIFS($T$8:$T$2007, $B$8:$B$2007, "&gt;="&amp;E29, $B$8:$B$2007, "&lt;"&amp;B29), SUMIFS($U$8:$U$1007, $B$8:$B$2007, "&gt;="&amp;E29, $B$8:$B$2007, "&lt;"&amp;B29))))</f>
        <v>1000000000</v>
      </c>
      <c r="N29" s="18">
        <f ca="1">IF(OR(B29 = "", F29=""), "", MIN(ForwardDays(B29,-'Terms&amp;Conditions + Transaction'!$B$22, 'Terms&amp;Conditions + Transaction'!$B$23, 'Holiday Schedule'!$B$3:$B$1002),ForwardDays(F29,-'Terms&amp;Conditions + Transaction'!$B$22, 'Terms&amp;Conditions + Transaction'!$B$23, 'Holiday Schedule'!$B$3:$B$1002)))</f>
        <v>44001</v>
      </c>
      <c r="O29" s="42">
        <f ca="1">IF(B29="", "", IF(ISNA(MATCH(N29, SOFR_INDEX!$A$2:$A$2001, -1)),1,IF(INDEX(SOFR_INDEX!$A$2:$E$2001,MATCH(N29, SOFR_INDEX!$A$2:$A$2001, -1), 1)=N29,MATCH(N29, SOFR_INDEX!$A$2:$A$2001, -1),MATCH(N29, SOFR_INDEX!$A$2:$A$2001, -1)+1)))</f>
        <v>1</v>
      </c>
      <c r="P29" s="40" cm="1">
        <f t="array" aca="1" ref="P29" ca="1">IF(OR(B29="", F29=""), "", INDEX(SOFR_INDEX!$B$2:$E$2001, O29,$P$4) * IF(LEFT($P$3, 3)="180", 2, IF(LEFT($P$3, 2)="90", 4, IF(LEFT($P$3, 2)="30", 12, 1)))/100)</f>
        <v>8.9999999999999998E-4</v>
      </c>
      <c r="Q29" s="43">
        <f ca="1">IF(OR(B29="", F29=""), "", P29+'Terms&amp;Conditions + Transaction'!$B$11/10000)</f>
        <v>1.8E-3</v>
      </c>
      <c r="R29" s="43">
        <f t="shared" ca="1" si="0"/>
        <v>1.631818181818182E-3</v>
      </c>
      <c r="S29">
        <f ca="1">IF(B29="",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Transaction'!$C$7*(F29-E29), 365), 360))))</f>
        <v>360</v>
      </c>
      <c r="T29" s="49">
        <f t="shared" ca="1" si="6"/>
        <v>2500</v>
      </c>
      <c r="U29" s="49">
        <f t="shared" ca="1" si="7"/>
        <v>5000</v>
      </c>
      <c r="V29" s="49">
        <f t="shared" ca="1" si="8"/>
        <v>99722.222222222219</v>
      </c>
      <c r="W29" s="11">
        <f t="shared" ca="1" si="9"/>
        <v>99722.22</v>
      </c>
      <c r="X29" s="11" t="str">
        <f t="shared" ca="1" si="10"/>
        <v/>
      </c>
    </row>
    <row r="30" spans="2:24" x14ac:dyDescent="0.25">
      <c r="B30" s="82">
        <f ca="1">IF(B29&lt;MIN($C$3, 'Terms&amp;Conditions + Transaction'!$B$6), B29+1, "")</f>
        <v>44002</v>
      </c>
      <c r="C30">
        <f ca="1">IF(B30="", "", IF(AND(WEEKDAY(B30, 2)&lt;=5, ISERROR(VLOOKUP(B30, 'Holiday Schedule'!$B$3:$B$1002, 1, FALSE))), 1, 0))</f>
        <v>0</v>
      </c>
      <c r="D30">
        <f ca="1">IF(B30="", "", IF(LOWER('Terms&amp;Conditions + Transaction'!$C$15)="act", 1, IF(DAY(B30)=31, 0, IF(AND(DAY(B30+1)=1, MONTH(B30+1)=3), 31-DAY(B30), 1))))</f>
        <v>1</v>
      </c>
      <c r="E30" s="18">
        <f ca="1">IF(B30="", "", IFERROR(VLOOKUP(B30, 'Accrual Schedule'!$B$3:$B$122, 1, TRUE), ""))</f>
        <v>43980</v>
      </c>
      <c r="F30" s="18" cm="1">
        <f t="array" aca="1" ref="F30" ca="1">IF(B30="", "", INDEX('Accrual Schedule'!$B$3:$B$122, MATCH(B30, 'Accrual Schedule'!$B$3:$B$122, 1)+1, 1))</f>
        <v>44073</v>
      </c>
      <c r="G30" s="18" cm="1">
        <f t="array" aca="1" ref="G30" ca="1">IF(B30="", "", INDEX('Accrual Schedule'!$B$3:$B$122, MATCH(H30, 'Accrual Schedule'!$B$3:$B$122, 1)-1, 1))</f>
        <v>43980</v>
      </c>
      <c r="H30" s="18">
        <f ca="1">IF(B30="", "", INDEX('Accrual Schedule'!$B$3:$B$122, MATCH(I30, 'Accrual Schedule'!$C$3:$C$122, 1), 1))</f>
        <v>44073</v>
      </c>
      <c r="I30" s="18" cm="1">
        <f t="array" aca="1" ref="I30" ca="1">IF(B30="", "", _xlfn.IFNA(INDEX('Accrual Schedule'!$C$4:$C$122, MATCH(B30, 'Accrual Schedule'!$C$4:$C$122, 1)+1, 1), INDEX('Accrual Schedule'!$C$4:$C$122, 1, 1)))</f>
        <v>44074</v>
      </c>
      <c r="J30" s="11">
        <f ca="1">IF(B30="","",'Terms&amp;Conditions + Transaction'!$F$5-SUMIF(Dispositions!$B$3:$B$32,"&lt;="&amp;B30,Dispositions!$C$3:$C$32))</f>
        <v>1000000000</v>
      </c>
      <c r="K30" s="84">
        <f ca="1">IF(B30="", "", IF(ISNA(MATCH(B30, 'Factor Schedule'!$B$3:$B$2002, -1)),1,IF(INDEX('Factor Schedule'!$B$3:$C$2002,MATCH(B30, 'Factor Schedule'!$B$3:$B$2002, -1), 1)=B30,MATCH(B30, 'Factor Schedule'!$B$3:$B$2002, -1),MATCH(B30, 'Factor Schedule'!$B$3:$B$2002, -1)+1)))</f>
        <v>1</v>
      </c>
      <c r="L30" s="11" cm="1">
        <f t="array" aca="1" ref="L30" ca="1">IF(B30="","",ROUND(J30*_xlfn.IFNA(INDEX('Factor Schedule'!$B$3:$C$2002,K30, 2), 1), 2))</f>
        <v>1000000000</v>
      </c>
      <c r="M30" s="11">
        <f ca="1">IF(B30="", "", IF(OR(LOWER('Terms&amp;Conditions + Transaction'!$B$12)&lt;&gt;"compound", B30=$C$2, B30=E30), L30, L30+IF(LOWER('Terms&amp;Conditions + Transaction'!$B$13)&lt;&gt;"y", SUMIFS($T$8:$T$2007, $B$8:$B$2007, "&gt;="&amp;E30, $B$8:$B$2007, "&lt;"&amp;B30), SUMIFS($U$8:$U$1007, $B$8:$B$2007, "&gt;="&amp;E30, $B$8:$B$2007, "&lt;"&amp;B30))))</f>
        <v>1000000000</v>
      </c>
      <c r="N30" s="18">
        <f ca="1">IF(OR(B30 = "", F30=""), "", MIN(ForwardDays(B30,-'Terms&amp;Conditions + Transaction'!$B$22, 'Terms&amp;Conditions + Transaction'!$B$23, 'Holiday Schedule'!$B$3:$B$1002),ForwardDays(F30,-'Terms&amp;Conditions + Transaction'!$B$22, 'Terms&amp;Conditions + Transaction'!$B$23, 'Holiday Schedule'!$B$3:$B$1002)))</f>
        <v>44002</v>
      </c>
      <c r="O30" s="42">
        <f ca="1">IF(B30="", "", IF(ISNA(MATCH(N30, SOFR_INDEX!$A$2:$A$2001, -1)),1,IF(INDEX(SOFR_INDEX!$A$2:$E$2001,MATCH(N30, SOFR_INDEX!$A$2:$A$2001, -1), 1)=N30,MATCH(N30, SOFR_INDEX!$A$2:$A$2001, -1),MATCH(N30, SOFR_INDEX!$A$2:$A$2001, -1)+1)))</f>
        <v>1</v>
      </c>
      <c r="P30" s="40" cm="1">
        <f t="array" aca="1" ref="P30" ca="1">IF(OR(B30="", F30=""), "", INDEX(SOFR_INDEX!$B$2:$E$2001, O30,$P$4) * IF(LEFT($P$3, 3)="180", 2, IF(LEFT($P$3, 2)="90", 4, IF(LEFT($P$3, 2)="30", 12, 1)))/100)</f>
        <v>8.9999999999999998E-4</v>
      </c>
      <c r="Q30" s="43">
        <f ca="1">IF(OR(B30="", F30=""), "", P30+'Terms&amp;Conditions + Transaction'!$B$11/10000)</f>
        <v>1.8E-3</v>
      </c>
      <c r="R30" s="43">
        <f t="shared" ca="1" si="0"/>
        <v>1.6391304347826089E-3</v>
      </c>
      <c r="S30">
        <f ca="1">IF(B30="",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Transaction'!$C$7*(F30-E30), 365), 360))))</f>
        <v>360</v>
      </c>
      <c r="T30" s="49">
        <f t="shared" ca="1" si="6"/>
        <v>2500</v>
      </c>
      <c r="U30" s="49">
        <f t="shared" ca="1" si="7"/>
        <v>5000</v>
      </c>
      <c r="V30" s="49">
        <f t="shared" ca="1" si="8"/>
        <v>104722.22222222222</v>
      </c>
      <c r="W30" s="11">
        <f t="shared" ca="1" si="9"/>
        <v>104722.22</v>
      </c>
      <c r="X30" s="11" t="str">
        <f t="shared" ca="1" si="10"/>
        <v/>
      </c>
    </row>
    <row r="31" spans="2:24" x14ac:dyDescent="0.25">
      <c r="B31" s="82">
        <f ca="1">IF(B30&lt;MIN($C$3, 'Terms&amp;Conditions + Transaction'!$B$6), B30+1, "")</f>
        <v>44003</v>
      </c>
      <c r="C31">
        <f ca="1">IF(B31="", "", IF(AND(WEEKDAY(B31, 2)&lt;=5, ISERROR(VLOOKUP(B31, 'Holiday Schedule'!$B$3:$B$1002, 1, FALSE))), 1, 0))</f>
        <v>0</v>
      </c>
      <c r="D31">
        <f ca="1">IF(B31="", "", IF(LOWER('Terms&amp;Conditions + Transaction'!$C$15)="act", 1, IF(DAY(B31)=31, 0, IF(AND(DAY(B31+1)=1, MONTH(B31+1)=3), 31-DAY(B31), 1))))</f>
        <v>1</v>
      </c>
      <c r="E31" s="18">
        <f ca="1">IF(B31="", "", IFERROR(VLOOKUP(B31, 'Accrual Schedule'!$B$3:$B$122, 1, TRUE), ""))</f>
        <v>43980</v>
      </c>
      <c r="F31" s="18" cm="1">
        <f t="array" aca="1" ref="F31" ca="1">IF(B31="", "", INDEX('Accrual Schedule'!$B$3:$B$122, MATCH(B31, 'Accrual Schedule'!$B$3:$B$122, 1)+1, 1))</f>
        <v>44073</v>
      </c>
      <c r="G31" s="18" cm="1">
        <f t="array" aca="1" ref="G31" ca="1">IF(B31="", "", INDEX('Accrual Schedule'!$B$3:$B$122, MATCH(H31, 'Accrual Schedule'!$B$3:$B$122, 1)-1, 1))</f>
        <v>43980</v>
      </c>
      <c r="H31" s="18">
        <f ca="1">IF(B31="", "", INDEX('Accrual Schedule'!$B$3:$B$122, MATCH(I31, 'Accrual Schedule'!$C$3:$C$122, 1), 1))</f>
        <v>44073</v>
      </c>
      <c r="I31" s="18" cm="1">
        <f t="array" aca="1" ref="I31" ca="1">IF(B31="", "", _xlfn.IFNA(INDEX('Accrual Schedule'!$C$4:$C$122, MATCH(B31, 'Accrual Schedule'!$C$4:$C$122, 1)+1, 1), INDEX('Accrual Schedule'!$C$4:$C$122, 1, 1)))</f>
        <v>44074</v>
      </c>
      <c r="J31" s="11">
        <f ca="1">IF(B31="","",'Terms&amp;Conditions + Transaction'!$F$5-SUMIF(Dispositions!$B$3:$B$32,"&lt;="&amp;B31,Dispositions!$C$3:$C$32))</f>
        <v>1000000000</v>
      </c>
      <c r="K31" s="84">
        <f ca="1">IF(B31="", "", IF(ISNA(MATCH(B31, 'Factor Schedule'!$B$3:$B$2002, -1)),1,IF(INDEX('Factor Schedule'!$B$3:$C$2002,MATCH(B31, 'Factor Schedule'!$B$3:$B$2002, -1), 1)=B31,MATCH(B31, 'Factor Schedule'!$B$3:$B$2002, -1),MATCH(B31, 'Factor Schedule'!$B$3:$B$2002, -1)+1)))</f>
        <v>1</v>
      </c>
      <c r="L31" s="11" cm="1">
        <f t="array" aca="1" ref="L31" ca="1">IF(B31="","",ROUND(J31*_xlfn.IFNA(INDEX('Factor Schedule'!$B$3:$C$2002,K31, 2), 1), 2))</f>
        <v>1000000000</v>
      </c>
      <c r="M31" s="11">
        <f ca="1">IF(B31="", "", IF(OR(LOWER('Terms&amp;Conditions + Transaction'!$B$12)&lt;&gt;"compound", B31=$C$2, B31=E31), L31, L31+IF(LOWER('Terms&amp;Conditions + Transaction'!$B$13)&lt;&gt;"y", SUMIFS($T$8:$T$2007, $B$8:$B$2007, "&gt;="&amp;E31, $B$8:$B$2007, "&lt;"&amp;B31), SUMIFS($U$8:$U$1007, $B$8:$B$2007, "&gt;="&amp;E31, $B$8:$B$2007, "&lt;"&amp;B31))))</f>
        <v>1000000000</v>
      </c>
      <c r="N31" s="18">
        <f ca="1">IF(OR(B31 = "", F31=""), "", MIN(ForwardDays(B31,-'Terms&amp;Conditions + Transaction'!$B$22, 'Terms&amp;Conditions + Transaction'!$B$23, 'Holiday Schedule'!$B$3:$B$1002),ForwardDays(F31,-'Terms&amp;Conditions + Transaction'!$B$22, 'Terms&amp;Conditions + Transaction'!$B$23, 'Holiday Schedule'!$B$3:$B$1002)))</f>
        <v>44003</v>
      </c>
      <c r="O31" s="42">
        <f ca="1">IF(B31="", "", IF(ISNA(MATCH(N31, SOFR_INDEX!$A$2:$A$2001, -1)),1,IF(INDEX(SOFR_INDEX!$A$2:$E$2001,MATCH(N31, SOFR_INDEX!$A$2:$A$2001, -1), 1)=N31,MATCH(N31, SOFR_INDEX!$A$2:$A$2001, -1),MATCH(N31, SOFR_INDEX!$A$2:$A$2001, -1)+1)))</f>
        <v>1</v>
      </c>
      <c r="P31" s="40" cm="1">
        <f t="array" aca="1" ref="P31" ca="1">IF(OR(B31="", F31=""), "", INDEX(SOFR_INDEX!$B$2:$E$2001, O31,$P$4) * IF(LEFT($P$3, 3)="180", 2, IF(LEFT($P$3, 2)="90", 4, IF(LEFT($P$3, 2)="30", 12, 1)))/100)</f>
        <v>8.9999999999999998E-4</v>
      </c>
      <c r="Q31" s="43">
        <f ca="1">IF(OR(B31="", F31=""), "", P31+'Terms&amp;Conditions + Transaction'!$B$11/10000)</f>
        <v>1.8E-3</v>
      </c>
      <c r="R31" s="43">
        <f t="shared" ca="1" si="0"/>
        <v>1.6458333333333333E-3</v>
      </c>
      <c r="S31">
        <f ca="1">IF(B31="",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Transaction'!$C$7*(F31-E31), 365), 360))))</f>
        <v>360</v>
      </c>
      <c r="T31" s="49">
        <f t="shared" ca="1" si="6"/>
        <v>2500</v>
      </c>
      <c r="U31" s="49">
        <f t="shared" ca="1" si="7"/>
        <v>5000</v>
      </c>
      <c r="V31" s="49">
        <f t="shared" ca="1" si="8"/>
        <v>109722.22222222222</v>
      </c>
      <c r="W31" s="11">
        <f t="shared" ca="1" si="9"/>
        <v>109722.22</v>
      </c>
      <c r="X31" s="11" t="str">
        <f t="shared" ca="1" si="10"/>
        <v/>
      </c>
    </row>
    <row r="32" spans="2:24" x14ac:dyDescent="0.25">
      <c r="B32" s="82">
        <f ca="1">IF(B31&lt;MIN($C$3, 'Terms&amp;Conditions + Transaction'!$B$6), B31+1, "")</f>
        <v>44004</v>
      </c>
      <c r="C32">
        <f ca="1">IF(B32="", "", IF(AND(WEEKDAY(B32, 2)&lt;=5, ISERROR(VLOOKUP(B32, 'Holiday Schedule'!$B$3:$B$1002, 1, FALSE))), 1, 0))</f>
        <v>1</v>
      </c>
      <c r="D32">
        <f ca="1">IF(B32="", "", IF(LOWER('Terms&amp;Conditions + Transaction'!$C$15)="act", 1, IF(DAY(B32)=31, 0, IF(AND(DAY(B32+1)=1, MONTH(B32+1)=3), 31-DAY(B32), 1))))</f>
        <v>1</v>
      </c>
      <c r="E32" s="18">
        <f ca="1">IF(B32="", "", IFERROR(VLOOKUP(B32, 'Accrual Schedule'!$B$3:$B$122, 1, TRUE), ""))</f>
        <v>43980</v>
      </c>
      <c r="F32" s="18" cm="1">
        <f t="array" aca="1" ref="F32" ca="1">IF(B32="", "", INDEX('Accrual Schedule'!$B$3:$B$122, MATCH(B32, 'Accrual Schedule'!$B$3:$B$122, 1)+1, 1))</f>
        <v>44073</v>
      </c>
      <c r="G32" s="18" cm="1">
        <f t="array" aca="1" ref="G32" ca="1">IF(B32="", "", INDEX('Accrual Schedule'!$B$3:$B$122, MATCH(H32, 'Accrual Schedule'!$B$3:$B$122, 1)-1, 1))</f>
        <v>43980</v>
      </c>
      <c r="H32" s="18">
        <f ca="1">IF(B32="", "", INDEX('Accrual Schedule'!$B$3:$B$122, MATCH(I32, 'Accrual Schedule'!$C$3:$C$122, 1), 1))</f>
        <v>44073</v>
      </c>
      <c r="I32" s="18" cm="1">
        <f t="array" aca="1" ref="I32" ca="1">IF(B32="", "", _xlfn.IFNA(INDEX('Accrual Schedule'!$C$4:$C$122, MATCH(B32, 'Accrual Schedule'!$C$4:$C$122, 1)+1, 1), INDEX('Accrual Schedule'!$C$4:$C$122, 1, 1)))</f>
        <v>44074</v>
      </c>
      <c r="J32" s="11">
        <f ca="1">IF(B32="","",'Terms&amp;Conditions + Transaction'!$F$5-SUMIF(Dispositions!$B$3:$B$32,"&lt;="&amp;B32,Dispositions!$C$3:$C$32))</f>
        <v>1000000000</v>
      </c>
      <c r="K32" s="84">
        <f ca="1">IF(B32="", "", IF(ISNA(MATCH(B32, 'Factor Schedule'!$B$3:$B$2002, -1)),1,IF(INDEX('Factor Schedule'!$B$3:$C$2002,MATCH(B32, 'Factor Schedule'!$B$3:$B$2002, -1), 1)=B32,MATCH(B32, 'Factor Schedule'!$B$3:$B$2002, -1),MATCH(B32, 'Factor Schedule'!$B$3:$B$2002, -1)+1)))</f>
        <v>1</v>
      </c>
      <c r="L32" s="11" cm="1">
        <f t="array" aca="1" ref="L32" ca="1">IF(B32="","",ROUND(J32*_xlfn.IFNA(INDEX('Factor Schedule'!$B$3:$C$2002,K32, 2), 1), 2))</f>
        <v>1000000000</v>
      </c>
      <c r="M32" s="11">
        <f ca="1">IF(B32="", "", IF(OR(LOWER('Terms&amp;Conditions + Transaction'!$B$12)&lt;&gt;"compound", B32=$C$2, B32=E32), L32, L32+IF(LOWER('Terms&amp;Conditions + Transaction'!$B$13)&lt;&gt;"y", SUMIFS($T$8:$T$2007, $B$8:$B$2007, "&gt;="&amp;E32, $B$8:$B$2007, "&lt;"&amp;B32), SUMIFS($U$8:$U$1007, $B$8:$B$2007, "&gt;="&amp;E32, $B$8:$B$2007, "&lt;"&amp;B32))))</f>
        <v>1000000000</v>
      </c>
      <c r="N32" s="18">
        <f ca="1">IF(OR(B32 = "", F32=""), "", MIN(ForwardDays(B32,-'Terms&amp;Conditions + Transaction'!$B$22, 'Terms&amp;Conditions + Transaction'!$B$23, 'Holiday Schedule'!$B$3:$B$1002),ForwardDays(F32,-'Terms&amp;Conditions + Transaction'!$B$22, 'Terms&amp;Conditions + Transaction'!$B$23, 'Holiday Schedule'!$B$3:$B$1002)))</f>
        <v>44004</v>
      </c>
      <c r="O32" s="42">
        <f ca="1">IF(B32="", "", IF(ISNA(MATCH(N32, SOFR_INDEX!$A$2:$A$2001, -1)),1,IF(INDEX(SOFR_INDEX!$A$2:$E$2001,MATCH(N32, SOFR_INDEX!$A$2:$A$2001, -1), 1)=N32,MATCH(N32, SOFR_INDEX!$A$2:$A$2001, -1),MATCH(N32, SOFR_INDEX!$A$2:$A$2001, -1)+1)))</f>
        <v>1</v>
      </c>
      <c r="P32" s="40" cm="1">
        <f t="array" aca="1" ref="P32" ca="1">IF(OR(B32="", F32=""), "", INDEX(SOFR_INDEX!$B$2:$E$2001, O32,$P$4) * IF(LEFT($P$3, 3)="180", 2, IF(LEFT($P$3, 2)="90", 4, IF(LEFT($P$3, 2)="30", 12, 1)))/100)</f>
        <v>8.9999999999999998E-4</v>
      </c>
      <c r="Q32" s="43">
        <f ca="1">IF(OR(B32="", F32=""), "", P32+'Terms&amp;Conditions + Transaction'!$B$11/10000)</f>
        <v>1.8E-3</v>
      </c>
      <c r="R32" s="43">
        <f t="shared" ca="1" si="0"/>
        <v>1.6519999999999998E-3</v>
      </c>
      <c r="S32">
        <f ca="1">IF(B32="",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Transaction'!$C$7*(F32-E32), 365), 360))))</f>
        <v>360</v>
      </c>
      <c r="T32" s="49">
        <f t="shared" ca="1" si="6"/>
        <v>2500</v>
      </c>
      <c r="U32" s="49">
        <f t="shared" ca="1" si="7"/>
        <v>5000</v>
      </c>
      <c r="V32" s="49">
        <f t="shared" ca="1" si="8"/>
        <v>114722.22222222222</v>
      </c>
      <c r="W32" s="11">
        <f t="shared" ca="1" si="9"/>
        <v>114722.22</v>
      </c>
      <c r="X32" s="11" t="str">
        <f t="shared" ca="1" si="10"/>
        <v/>
      </c>
    </row>
    <row r="33" spans="2:24" x14ac:dyDescent="0.25">
      <c r="B33" s="82">
        <f ca="1">IF(B32&lt;MIN($C$3, 'Terms&amp;Conditions + Transaction'!$B$6), B32+1, "")</f>
        <v>44005</v>
      </c>
      <c r="C33">
        <f ca="1">IF(B33="", "", IF(AND(WEEKDAY(B33, 2)&lt;=5, ISERROR(VLOOKUP(B33, 'Holiday Schedule'!$B$3:$B$1002, 1, FALSE))), 1, 0))</f>
        <v>1</v>
      </c>
      <c r="D33">
        <f ca="1">IF(B33="", "", IF(LOWER('Terms&amp;Conditions + Transaction'!$C$15)="act", 1, IF(DAY(B33)=31, 0, IF(AND(DAY(B33+1)=1, MONTH(B33+1)=3), 31-DAY(B33), 1))))</f>
        <v>1</v>
      </c>
      <c r="E33" s="18">
        <f ca="1">IF(B33="", "", IFERROR(VLOOKUP(B33, 'Accrual Schedule'!$B$3:$B$122, 1, TRUE), ""))</f>
        <v>43980</v>
      </c>
      <c r="F33" s="18" cm="1">
        <f t="array" aca="1" ref="F33" ca="1">IF(B33="", "", INDEX('Accrual Schedule'!$B$3:$B$122, MATCH(B33, 'Accrual Schedule'!$B$3:$B$122, 1)+1, 1))</f>
        <v>44073</v>
      </c>
      <c r="G33" s="18" cm="1">
        <f t="array" aca="1" ref="G33" ca="1">IF(B33="", "", INDEX('Accrual Schedule'!$B$3:$B$122, MATCH(H33, 'Accrual Schedule'!$B$3:$B$122, 1)-1, 1))</f>
        <v>43980</v>
      </c>
      <c r="H33" s="18">
        <f ca="1">IF(B33="", "", INDEX('Accrual Schedule'!$B$3:$B$122, MATCH(I33, 'Accrual Schedule'!$C$3:$C$122, 1), 1))</f>
        <v>44073</v>
      </c>
      <c r="I33" s="18" cm="1">
        <f t="array" aca="1" ref="I33" ca="1">IF(B33="", "", _xlfn.IFNA(INDEX('Accrual Schedule'!$C$4:$C$122, MATCH(B33, 'Accrual Schedule'!$C$4:$C$122, 1)+1, 1), INDEX('Accrual Schedule'!$C$4:$C$122, 1, 1)))</f>
        <v>44074</v>
      </c>
      <c r="J33" s="11">
        <f ca="1">IF(B33="","",'Terms&amp;Conditions + Transaction'!$F$5-SUMIF(Dispositions!$B$3:$B$32,"&lt;="&amp;B33,Dispositions!$C$3:$C$32))</f>
        <v>1000000000</v>
      </c>
      <c r="K33" s="84">
        <f ca="1">IF(B33="", "", IF(ISNA(MATCH(B33, 'Factor Schedule'!$B$3:$B$2002, -1)),1,IF(INDEX('Factor Schedule'!$B$3:$C$2002,MATCH(B33, 'Factor Schedule'!$B$3:$B$2002, -1), 1)=B33,MATCH(B33, 'Factor Schedule'!$B$3:$B$2002, -1),MATCH(B33, 'Factor Schedule'!$B$3:$B$2002, -1)+1)))</f>
        <v>1</v>
      </c>
      <c r="L33" s="11" cm="1">
        <f t="array" aca="1" ref="L33" ca="1">IF(B33="","",ROUND(J33*_xlfn.IFNA(INDEX('Factor Schedule'!$B$3:$C$2002,K33, 2), 1), 2))</f>
        <v>1000000000</v>
      </c>
      <c r="M33" s="11">
        <f ca="1">IF(B33="", "", IF(OR(LOWER('Terms&amp;Conditions + Transaction'!$B$12)&lt;&gt;"compound", B33=$C$2, B33=E33), L33, L33+IF(LOWER('Terms&amp;Conditions + Transaction'!$B$13)&lt;&gt;"y", SUMIFS($T$8:$T$2007, $B$8:$B$2007, "&gt;="&amp;E33, $B$8:$B$2007, "&lt;"&amp;B33), SUMIFS($U$8:$U$1007, $B$8:$B$2007, "&gt;="&amp;E33, $B$8:$B$2007, "&lt;"&amp;B33))))</f>
        <v>1000000000</v>
      </c>
      <c r="N33" s="18">
        <f ca="1">IF(OR(B33 = "", F33=""), "", MIN(ForwardDays(B33,-'Terms&amp;Conditions + Transaction'!$B$22, 'Terms&amp;Conditions + Transaction'!$B$23, 'Holiday Schedule'!$B$3:$B$1002),ForwardDays(F33,-'Terms&amp;Conditions + Transaction'!$B$22, 'Terms&amp;Conditions + Transaction'!$B$23, 'Holiday Schedule'!$B$3:$B$1002)))</f>
        <v>44005</v>
      </c>
      <c r="O33" s="42">
        <f ca="1">IF(B33="", "", IF(ISNA(MATCH(N33, SOFR_INDEX!$A$2:$A$2001, -1)),1,IF(INDEX(SOFR_INDEX!$A$2:$E$2001,MATCH(N33, SOFR_INDEX!$A$2:$A$2001, -1), 1)=N33,MATCH(N33, SOFR_INDEX!$A$2:$A$2001, -1),MATCH(N33, SOFR_INDEX!$A$2:$A$2001, -1)+1)))</f>
        <v>1</v>
      </c>
      <c r="P33" s="40" cm="1">
        <f t="array" aca="1" ref="P33" ca="1">IF(OR(B33="", F33=""), "", INDEX(SOFR_INDEX!$B$2:$E$2001, O33,$P$4) * IF(LEFT($P$3, 3)="180", 2, IF(LEFT($P$3, 2)="90", 4, IF(LEFT($P$3, 2)="30", 12, 1)))/100)</f>
        <v>8.9999999999999998E-4</v>
      </c>
      <c r="Q33" s="43">
        <f ca="1">IF(OR(B33="", F33=""), "", P33+'Terms&amp;Conditions + Transaction'!$B$11/10000)</f>
        <v>1.8E-3</v>
      </c>
      <c r="R33" s="43">
        <f t="shared" ca="1" si="0"/>
        <v>1.6576923076923079E-3</v>
      </c>
      <c r="S33">
        <f ca="1">IF(B33="",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Transaction'!$C$7*(F33-E33), 365), 360))))</f>
        <v>360</v>
      </c>
      <c r="T33" s="49">
        <f t="shared" ca="1" si="6"/>
        <v>2500</v>
      </c>
      <c r="U33" s="49">
        <f t="shared" ca="1" si="7"/>
        <v>5000</v>
      </c>
      <c r="V33" s="49">
        <f t="shared" ca="1" si="8"/>
        <v>119722.22222222222</v>
      </c>
      <c r="W33" s="11">
        <f t="shared" ca="1" si="9"/>
        <v>119722.22</v>
      </c>
      <c r="X33" s="11" t="str">
        <f t="shared" ca="1" si="10"/>
        <v/>
      </c>
    </row>
    <row r="34" spans="2:24" x14ac:dyDescent="0.25">
      <c r="B34" s="82">
        <f ca="1">IF(B33&lt;MIN($C$3, 'Terms&amp;Conditions + Transaction'!$B$6), B33+1, "")</f>
        <v>44006</v>
      </c>
      <c r="C34">
        <f ca="1">IF(B34="", "", IF(AND(WEEKDAY(B34, 2)&lt;=5, ISERROR(VLOOKUP(B34, 'Holiday Schedule'!$B$3:$B$1002, 1, FALSE))), 1, 0))</f>
        <v>1</v>
      </c>
      <c r="D34">
        <f ca="1">IF(B34="", "", IF(LOWER('Terms&amp;Conditions + Transaction'!$C$15)="act", 1, IF(DAY(B34)=31, 0, IF(AND(DAY(B34+1)=1, MONTH(B34+1)=3), 31-DAY(B34), 1))))</f>
        <v>1</v>
      </c>
      <c r="E34" s="18">
        <f ca="1">IF(B34="", "", IFERROR(VLOOKUP(B34, 'Accrual Schedule'!$B$3:$B$122, 1, TRUE), ""))</f>
        <v>43980</v>
      </c>
      <c r="F34" s="18" cm="1">
        <f t="array" aca="1" ref="F34" ca="1">IF(B34="", "", INDEX('Accrual Schedule'!$B$3:$B$122, MATCH(B34, 'Accrual Schedule'!$B$3:$B$122, 1)+1, 1))</f>
        <v>44073</v>
      </c>
      <c r="G34" s="18" cm="1">
        <f t="array" aca="1" ref="G34" ca="1">IF(B34="", "", INDEX('Accrual Schedule'!$B$3:$B$122, MATCH(H34, 'Accrual Schedule'!$B$3:$B$122, 1)-1, 1))</f>
        <v>43980</v>
      </c>
      <c r="H34" s="18">
        <f ca="1">IF(B34="", "", INDEX('Accrual Schedule'!$B$3:$B$122, MATCH(I34, 'Accrual Schedule'!$C$3:$C$122, 1), 1))</f>
        <v>44073</v>
      </c>
      <c r="I34" s="18" cm="1">
        <f t="array" aca="1" ref="I34" ca="1">IF(B34="", "", _xlfn.IFNA(INDEX('Accrual Schedule'!$C$4:$C$122, MATCH(B34, 'Accrual Schedule'!$C$4:$C$122, 1)+1, 1), INDEX('Accrual Schedule'!$C$4:$C$122, 1, 1)))</f>
        <v>44074</v>
      </c>
      <c r="J34" s="11">
        <f ca="1">IF(B34="","",'Terms&amp;Conditions + Transaction'!$F$5-SUMIF(Dispositions!$B$3:$B$32,"&lt;="&amp;B34,Dispositions!$C$3:$C$32))</f>
        <v>1000000000</v>
      </c>
      <c r="K34" s="84">
        <f ca="1">IF(B34="", "", IF(ISNA(MATCH(B34, 'Factor Schedule'!$B$3:$B$2002, -1)),1,IF(INDEX('Factor Schedule'!$B$3:$C$2002,MATCH(B34, 'Factor Schedule'!$B$3:$B$2002, -1), 1)=B34,MATCH(B34, 'Factor Schedule'!$B$3:$B$2002, -1),MATCH(B34, 'Factor Schedule'!$B$3:$B$2002, -1)+1)))</f>
        <v>1</v>
      </c>
      <c r="L34" s="11" cm="1">
        <f t="array" aca="1" ref="L34" ca="1">IF(B34="","",ROUND(J34*_xlfn.IFNA(INDEX('Factor Schedule'!$B$3:$C$2002,K34, 2), 1), 2))</f>
        <v>1000000000</v>
      </c>
      <c r="M34" s="11">
        <f ca="1">IF(B34="", "", IF(OR(LOWER('Terms&amp;Conditions + Transaction'!$B$12)&lt;&gt;"compound", B34=$C$2, B34=E34), L34, L34+IF(LOWER('Terms&amp;Conditions + Transaction'!$B$13)&lt;&gt;"y", SUMIFS($T$8:$T$2007, $B$8:$B$2007, "&gt;="&amp;E34, $B$8:$B$2007, "&lt;"&amp;B34), SUMIFS($U$8:$U$1007, $B$8:$B$2007, "&gt;="&amp;E34, $B$8:$B$2007, "&lt;"&amp;B34))))</f>
        <v>1000000000</v>
      </c>
      <c r="N34" s="18">
        <f ca="1">IF(OR(B34 = "", F34=""), "", MIN(ForwardDays(B34,-'Terms&amp;Conditions + Transaction'!$B$22, 'Terms&amp;Conditions + Transaction'!$B$23, 'Holiday Schedule'!$B$3:$B$1002),ForwardDays(F34,-'Terms&amp;Conditions + Transaction'!$B$22, 'Terms&amp;Conditions + Transaction'!$B$23, 'Holiday Schedule'!$B$3:$B$1002)))</f>
        <v>44006</v>
      </c>
      <c r="O34" s="42">
        <f ca="1">IF(B34="", "", IF(ISNA(MATCH(N34, SOFR_INDEX!$A$2:$A$2001, -1)),1,IF(INDEX(SOFR_INDEX!$A$2:$E$2001,MATCH(N34, SOFR_INDEX!$A$2:$A$2001, -1), 1)=N34,MATCH(N34, SOFR_INDEX!$A$2:$A$2001, -1),MATCH(N34, SOFR_INDEX!$A$2:$A$2001, -1)+1)))</f>
        <v>1</v>
      </c>
      <c r="P34" s="40" cm="1">
        <f t="array" aca="1" ref="P34" ca="1">IF(OR(B34="", F34=""), "", INDEX(SOFR_INDEX!$B$2:$E$2001, O34,$P$4) * IF(LEFT($P$3, 3)="180", 2, IF(LEFT($P$3, 2)="90", 4, IF(LEFT($P$3, 2)="30", 12, 1)))/100)</f>
        <v>8.9999999999999998E-4</v>
      </c>
      <c r="Q34" s="43">
        <f ca="1">IF(OR(B34="", F34=""), "", P34+'Terms&amp;Conditions + Transaction'!$B$11/10000)</f>
        <v>1.8E-3</v>
      </c>
      <c r="R34" s="43">
        <f t="shared" ca="1" si="0"/>
        <v>1.6629629629629631E-3</v>
      </c>
      <c r="S34">
        <f ca="1">IF(B34="",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Transaction'!$C$7*(F34-E34), 365), 360))))</f>
        <v>360</v>
      </c>
      <c r="T34" s="49">
        <f t="shared" ca="1" si="6"/>
        <v>2500</v>
      </c>
      <c r="U34" s="49">
        <f t="shared" ca="1" si="7"/>
        <v>5000</v>
      </c>
      <c r="V34" s="49">
        <f t="shared" ca="1" si="8"/>
        <v>124722.22222222222</v>
      </c>
      <c r="W34" s="11">
        <f t="shared" ca="1" si="9"/>
        <v>124722.22</v>
      </c>
      <c r="X34" s="11" t="str">
        <f t="shared" ca="1" si="10"/>
        <v/>
      </c>
    </row>
    <row r="35" spans="2:24" x14ac:dyDescent="0.25">
      <c r="B35" s="82">
        <f ca="1">IF(B34&lt;MIN($C$3, 'Terms&amp;Conditions + Transaction'!$B$6), B34+1, "")</f>
        <v>44007</v>
      </c>
      <c r="C35">
        <f ca="1">IF(B35="", "", IF(AND(WEEKDAY(B35, 2)&lt;=5, ISERROR(VLOOKUP(B35, 'Holiday Schedule'!$B$3:$B$1002, 1, FALSE))), 1, 0))</f>
        <v>1</v>
      </c>
      <c r="D35">
        <f ca="1">IF(B35="", "", IF(LOWER('Terms&amp;Conditions + Transaction'!$C$15)="act", 1, IF(DAY(B35)=31, 0, IF(AND(DAY(B35+1)=1, MONTH(B35+1)=3), 31-DAY(B35), 1))))</f>
        <v>1</v>
      </c>
      <c r="E35" s="18">
        <f ca="1">IF(B35="", "", IFERROR(VLOOKUP(B35, 'Accrual Schedule'!$B$3:$B$122, 1, TRUE), ""))</f>
        <v>43980</v>
      </c>
      <c r="F35" s="18" cm="1">
        <f t="array" aca="1" ref="F35" ca="1">IF(B35="", "", INDEX('Accrual Schedule'!$B$3:$B$122, MATCH(B35, 'Accrual Schedule'!$B$3:$B$122, 1)+1, 1))</f>
        <v>44073</v>
      </c>
      <c r="G35" s="18" cm="1">
        <f t="array" aca="1" ref="G35" ca="1">IF(B35="", "", INDEX('Accrual Schedule'!$B$3:$B$122, MATCH(H35, 'Accrual Schedule'!$B$3:$B$122, 1)-1, 1))</f>
        <v>43980</v>
      </c>
      <c r="H35" s="18">
        <f ca="1">IF(B35="", "", INDEX('Accrual Schedule'!$B$3:$B$122, MATCH(I35, 'Accrual Schedule'!$C$3:$C$122, 1), 1))</f>
        <v>44073</v>
      </c>
      <c r="I35" s="18" cm="1">
        <f t="array" aca="1" ref="I35" ca="1">IF(B35="", "", _xlfn.IFNA(INDEX('Accrual Schedule'!$C$4:$C$122, MATCH(B35, 'Accrual Schedule'!$C$4:$C$122, 1)+1, 1), INDEX('Accrual Schedule'!$C$4:$C$122, 1, 1)))</f>
        <v>44074</v>
      </c>
      <c r="J35" s="11">
        <f ca="1">IF(B35="","",'Terms&amp;Conditions + Transaction'!$F$5-SUMIF(Dispositions!$B$3:$B$32,"&lt;="&amp;B35,Dispositions!$C$3:$C$32))</f>
        <v>1000000000</v>
      </c>
      <c r="K35" s="84">
        <f ca="1">IF(B35="", "", IF(ISNA(MATCH(B35, 'Factor Schedule'!$B$3:$B$2002, -1)),1,IF(INDEX('Factor Schedule'!$B$3:$C$2002,MATCH(B35, 'Factor Schedule'!$B$3:$B$2002, -1), 1)=B35,MATCH(B35, 'Factor Schedule'!$B$3:$B$2002, -1),MATCH(B35, 'Factor Schedule'!$B$3:$B$2002, -1)+1)))</f>
        <v>1</v>
      </c>
      <c r="L35" s="11" cm="1">
        <f t="array" aca="1" ref="L35" ca="1">IF(B35="","",ROUND(J35*_xlfn.IFNA(INDEX('Factor Schedule'!$B$3:$C$2002,K35, 2), 1), 2))</f>
        <v>1000000000</v>
      </c>
      <c r="M35" s="11">
        <f ca="1">IF(B35="", "", IF(OR(LOWER('Terms&amp;Conditions + Transaction'!$B$12)&lt;&gt;"compound", B35=$C$2, B35=E35), L35, L35+IF(LOWER('Terms&amp;Conditions + Transaction'!$B$13)&lt;&gt;"y", SUMIFS($T$8:$T$2007, $B$8:$B$2007, "&gt;="&amp;E35, $B$8:$B$2007, "&lt;"&amp;B35), SUMIFS($U$8:$U$1007, $B$8:$B$2007, "&gt;="&amp;E35, $B$8:$B$2007, "&lt;"&amp;B35))))</f>
        <v>1000000000</v>
      </c>
      <c r="N35" s="18">
        <f ca="1">IF(OR(B35 = "", F35=""), "", MIN(ForwardDays(B35,-'Terms&amp;Conditions + Transaction'!$B$22, 'Terms&amp;Conditions + Transaction'!$B$23, 'Holiday Schedule'!$B$3:$B$1002),ForwardDays(F35,-'Terms&amp;Conditions + Transaction'!$B$22, 'Terms&amp;Conditions + Transaction'!$B$23, 'Holiday Schedule'!$B$3:$B$1002)))</f>
        <v>44007</v>
      </c>
      <c r="O35" s="42">
        <f ca="1">IF(B35="", "", IF(ISNA(MATCH(N35, SOFR_INDEX!$A$2:$A$2001, -1)),1,IF(INDEX(SOFR_INDEX!$A$2:$E$2001,MATCH(N35, SOFR_INDEX!$A$2:$A$2001, -1), 1)=N35,MATCH(N35, SOFR_INDEX!$A$2:$A$2001, -1),MATCH(N35, SOFR_INDEX!$A$2:$A$2001, -1)+1)))</f>
        <v>1</v>
      </c>
      <c r="P35" s="40" cm="1">
        <f t="array" aca="1" ref="P35" ca="1">IF(OR(B35="", F35=""), "", INDEX(SOFR_INDEX!$B$2:$E$2001, O35,$P$4) * IF(LEFT($P$3, 3)="180", 2, IF(LEFT($P$3, 2)="90", 4, IF(LEFT($P$3, 2)="30", 12, 1)))/100)</f>
        <v>8.9999999999999998E-4</v>
      </c>
      <c r="Q35" s="43">
        <f ca="1">IF(OR(B35="", F35=""), "", P35+'Terms&amp;Conditions + Transaction'!$B$11/10000)</f>
        <v>1.8E-3</v>
      </c>
      <c r="R35" s="43">
        <f t="shared" ca="1" si="0"/>
        <v>1.6678571428571426E-3</v>
      </c>
      <c r="S35">
        <f ca="1">IF(B35="",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Transaction'!$C$7*(F35-E35), 365), 360))))</f>
        <v>360</v>
      </c>
      <c r="T35" s="49">
        <f t="shared" ca="1" si="6"/>
        <v>2500</v>
      </c>
      <c r="U35" s="49">
        <f t="shared" ca="1" si="7"/>
        <v>5000</v>
      </c>
      <c r="V35" s="49">
        <f t="shared" ca="1" si="8"/>
        <v>129722.22222222222</v>
      </c>
      <c r="W35" s="11">
        <f t="shared" ca="1" si="9"/>
        <v>129722.22</v>
      </c>
      <c r="X35" s="11" t="str">
        <f t="shared" ca="1" si="10"/>
        <v/>
      </c>
    </row>
    <row r="36" spans="2:24" x14ac:dyDescent="0.25">
      <c r="B36" s="82">
        <f ca="1">IF(B35&lt;MIN($C$3, 'Terms&amp;Conditions + Transaction'!$B$6), B35+1, "")</f>
        <v>44008</v>
      </c>
      <c r="C36">
        <f ca="1">IF(B36="", "", IF(AND(WEEKDAY(B36, 2)&lt;=5, ISERROR(VLOOKUP(B36, 'Holiday Schedule'!$B$3:$B$1002, 1, FALSE))), 1, 0))</f>
        <v>1</v>
      </c>
      <c r="D36">
        <f ca="1">IF(B36="", "", IF(LOWER('Terms&amp;Conditions + Transaction'!$C$15)="act", 1, IF(DAY(B36)=31, 0, IF(AND(DAY(B36+1)=1, MONTH(B36+1)=3), 31-DAY(B36), 1))))</f>
        <v>1</v>
      </c>
      <c r="E36" s="18">
        <f ca="1">IF(B36="", "", IFERROR(VLOOKUP(B36, 'Accrual Schedule'!$B$3:$B$122, 1, TRUE), ""))</f>
        <v>43980</v>
      </c>
      <c r="F36" s="18" cm="1">
        <f t="array" aca="1" ref="F36" ca="1">IF(B36="", "", INDEX('Accrual Schedule'!$B$3:$B$122, MATCH(B36, 'Accrual Schedule'!$B$3:$B$122, 1)+1, 1))</f>
        <v>44073</v>
      </c>
      <c r="G36" s="18" cm="1">
        <f t="array" aca="1" ref="G36" ca="1">IF(B36="", "", INDEX('Accrual Schedule'!$B$3:$B$122, MATCH(H36, 'Accrual Schedule'!$B$3:$B$122, 1)-1, 1))</f>
        <v>43980</v>
      </c>
      <c r="H36" s="18">
        <f ca="1">IF(B36="", "", INDEX('Accrual Schedule'!$B$3:$B$122, MATCH(I36, 'Accrual Schedule'!$C$3:$C$122, 1), 1))</f>
        <v>44073</v>
      </c>
      <c r="I36" s="18" cm="1">
        <f t="array" aca="1" ref="I36" ca="1">IF(B36="", "", _xlfn.IFNA(INDEX('Accrual Schedule'!$C$4:$C$122, MATCH(B36, 'Accrual Schedule'!$C$4:$C$122, 1)+1, 1), INDEX('Accrual Schedule'!$C$4:$C$122, 1, 1)))</f>
        <v>44074</v>
      </c>
      <c r="J36" s="11">
        <f ca="1">IF(B36="","",'Terms&amp;Conditions + Transaction'!$F$5-SUMIF(Dispositions!$B$3:$B$32,"&lt;="&amp;B36,Dispositions!$C$3:$C$32))</f>
        <v>1000000000</v>
      </c>
      <c r="K36" s="84">
        <f ca="1">IF(B36="", "", IF(ISNA(MATCH(B36, 'Factor Schedule'!$B$3:$B$2002, -1)),1,IF(INDEX('Factor Schedule'!$B$3:$C$2002,MATCH(B36, 'Factor Schedule'!$B$3:$B$2002, -1), 1)=B36,MATCH(B36, 'Factor Schedule'!$B$3:$B$2002, -1),MATCH(B36, 'Factor Schedule'!$B$3:$B$2002, -1)+1)))</f>
        <v>1</v>
      </c>
      <c r="L36" s="11" cm="1">
        <f t="array" aca="1" ref="L36" ca="1">IF(B36="","",ROUND(J36*_xlfn.IFNA(INDEX('Factor Schedule'!$B$3:$C$2002,K36, 2), 1), 2))</f>
        <v>1000000000</v>
      </c>
      <c r="M36" s="11">
        <f ca="1">IF(B36="", "", IF(OR(LOWER('Terms&amp;Conditions + Transaction'!$B$12)&lt;&gt;"compound", B36=$C$2, B36=E36), L36, L36+IF(LOWER('Terms&amp;Conditions + Transaction'!$B$13)&lt;&gt;"y", SUMIFS($T$8:$T$2007, $B$8:$B$2007, "&gt;="&amp;E36, $B$8:$B$2007, "&lt;"&amp;B36), SUMIFS($U$8:$U$1007, $B$8:$B$2007, "&gt;="&amp;E36, $B$8:$B$2007, "&lt;"&amp;B36))))</f>
        <v>1000000000</v>
      </c>
      <c r="N36" s="18">
        <f ca="1">IF(OR(B36 = "", F36=""), "", MIN(ForwardDays(B36,-'Terms&amp;Conditions + Transaction'!$B$22, 'Terms&amp;Conditions + Transaction'!$B$23, 'Holiday Schedule'!$B$3:$B$1002),ForwardDays(F36,-'Terms&amp;Conditions + Transaction'!$B$22, 'Terms&amp;Conditions + Transaction'!$B$23, 'Holiday Schedule'!$B$3:$B$1002)))</f>
        <v>44008</v>
      </c>
      <c r="O36" s="42">
        <f ca="1">IF(B36="", "", IF(ISNA(MATCH(N36, SOFR_INDEX!$A$2:$A$2001, -1)),1,IF(INDEX(SOFR_INDEX!$A$2:$E$2001,MATCH(N36, SOFR_INDEX!$A$2:$A$2001, -1), 1)=N36,MATCH(N36, SOFR_INDEX!$A$2:$A$2001, -1),MATCH(N36, SOFR_INDEX!$A$2:$A$2001, -1)+1)))</f>
        <v>1</v>
      </c>
      <c r="P36" s="40" cm="1">
        <f t="array" aca="1" ref="P36" ca="1">IF(OR(B36="", F36=""), "", INDEX(SOFR_INDEX!$B$2:$E$2001, O36,$P$4) * IF(LEFT($P$3, 3)="180", 2, IF(LEFT($P$3, 2)="90", 4, IF(LEFT($P$3, 2)="30", 12, 1)))/100)</f>
        <v>8.9999999999999998E-4</v>
      </c>
      <c r="Q36" s="43">
        <f ca="1">IF(OR(B36="", F36=""), "", P36+'Terms&amp;Conditions + Transaction'!$B$11/10000)</f>
        <v>1.8E-3</v>
      </c>
      <c r="R36" s="43">
        <f t="shared" ca="1" si="0"/>
        <v>1.6724137931034481E-3</v>
      </c>
      <c r="S36">
        <f ca="1">IF(B36="",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Transaction'!$C$7*(F36-E36), 365), 360))))</f>
        <v>360</v>
      </c>
      <c r="T36" s="49">
        <f t="shared" ca="1" si="6"/>
        <v>2500</v>
      </c>
      <c r="U36" s="49">
        <f t="shared" ca="1" si="7"/>
        <v>5000</v>
      </c>
      <c r="V36" s="49">
        <f t="shared" ca="1" si="8"/>
        <v>134722.22222222222</v>
      </c>
      <c r="W36" s="11">
        <f t="shared" ca="1" si="9"/>
        <v>134722.22</v>
      </c>
      <c r="X36" s="11" t="str">
        <f t="shared" ca="1" si="10"/>
        <v/>
      </c>
    </row>
    <row r="37" spans="2:24" x14ac:dyDescent="0.25">
      <c r="B37" s="82">
        <f ca="1">IF(B36&lt;MIN($C$3, 'Terms&amp;Conditions + Transaction'!$B$6), B36+1, "")</f>
        <v>44009</v>
      </c>
      <c r="C37">
        <f ca="1">IF(B37="", "", IF(AND(WEEKDAY(B37, 2)&lt;=5, ISERROR(VLOOKUP(B37, 'Holiday Schedule'!$B$3:$B$1002, 1, FALSE))), 1, 0))</f>
        <v>0</v>
      </c>
      <c r="D37">
        <f ca="1">IF(B37="", "", IF(LOWER('Terms&amp;Conditions + Transaction'!$C$15)="act", 1, IF(DAY(B37)=31, 0, IF(AND(DAY(B37+1)=1, MONTH(B37+1)=3), 31-DAY(B37), 1))))</f>
        <v>1</v>
      </c>
      <c r="E37" s="18">
        <f ca="1">IF(B37="", "", IFERROR(VLOOKUP(B37, 'Accrual Schedule'!$B$3:$B$122, 1, TRUE), ""))</f>
        <v>43980</v>
      </c>
      <c r="F37" s="18" cm="1">
        <f t="array" aca="1" ref="F37" ca="1">IF(B37="", "", INDEX('Accrual Schedule'!$B$3:$B$122, MATCH(B37, 'Accrual Schedule'!$B$3:$B$122, 1)+1, 1))</f>
        <v>44073</v>
      </c>
      <c r="G37" s="18" cm="1">
        <f t="array" aca="1" ref="G37" ca="1">IF(B37="", "", INDEX('Accrual Schedule'!$B$3:$B$122, MATCH(H37, 'Accrual Schedule'!$B$3:$B$122, 1)-1, 1))</f>
        <v>43980</v>
      </c>
      <c r="H37" s="18">
        <f ca="1">IF(B37="", "", INDEX('Accrual Schedule'!$B$3:$B$122, MATCH(I37, 'Accrual Schedule'!$C$3:$C$122, 1), 1))</f>
        <v>44073</v>
      </c>
      <c r="I37" s="18" cm="1">
        <f t="array" aca="1" ref="I37" ca="1">IF(B37="", "", _xlfn.IFNA(INDEX('Accrual Schedule'!$C$4:$C$122, MATCH(B37, 'Accrual Schedule'!$C$4:$C$122, 1)+1, 1), INDEX('Accrual Schedule'!$C$4:$C$122, 1, 1)))</f>
        <v>44074</v>
      </c>
      <c r="J37" s="11">
        <f ca="1">IF(B37="","",'Terms&amp;Conditions + Transaction'!$F$5-SUMIF(Dispositions!$B$3:$B$32,"&lt;="&amp;B37,Dispositions!$C$3:$C$32))</f>
        <v>1000000000</v>
      </c>
      <c r="K37" s="84">
        <f ca="1">IF(B37="", "", IF(ISNA(MATCH(B37, 'Factor Schedule'!$B$3:$B$2002, -1)),1,IF(INDEX('Factor Schedule'!$B$3:$C$2002,MATCH(B37, 'Factor Schedule'!$B$3:$B$2002, -1), 1)=B37,MATCH(B37, 'Factor Schedule'!$B$3:$B$2002, -1),MATCH(B37, 'Factor Schedule'!$B$3:$B$2002, -1)+1)))</f>
        <v>1</v>
      </c>
      <c r="L37" s="11" cm="1">
        <f t="array" aca="1" ref="L37" ca="1">IF(B37="","",ROUND(J37*_xlfn.IFNA(INDEX('Factor Schedule'!$B$3:$C$2002,K37, 2), 1), 2))</f>
        <v>1000000000</v>
      </c>
      <c r="M37" s="11">
        <f ca="1">IF(B37="", "", IF(OR(LOWER('Terms&amp;Conditions + Transaction'!$B$12)&lt;&gt;"compound", B37=$C$2, B37=E37), L37, L37+IF(LOWER('Terms&amp;Conditions + Transaction'!$B$13)&lt;&gt;"y", SUMIFS($T$8:$T$2007, $B$8:$B$2007, "&gt;="&amp;E37, $B$8:$B$2007, "&lt;"&amp;B37), SUMIFS($U$8:$U$1007, $B$8:$B$2007, "&gt;="&amp;E37, $B$8:$B$2007, "&lt;"&amp;B37))))</f>
        <v>1000000000</v>
      </c>
      <c r="N37" s="18">
        <f ca="1">IF(OR(B37 = "", F37=""), "", MIN(ForwardDays(B37,-'Terms&amp;Conditions + Transaction'!$B$22, 'Terms&amp;Conditions + Transaction'!$B$23, 'Holiday Schedule'!$B$3:$B$1002),ForwardDays(F37,-'Terms&amp;Conditions + Transaction'!$B$22, 'Terms&amp;Conditions + Transaction'!$B$23, 'Holiday Schedule'!$B$3:$B$1002)))</f>
        <v>44009</v>
      </c>
      <c r="O37" s="42">
        <f ca="1">IF(B37="", "", IF(ISNA(MATCH(N37, SOFR_INDEX!$A$2:$A$2001, -1)),1,IF(INDEX(SOFR_INDEX!$A$2:$E$2001,MATCH(N37, SOFR_INDEX!$A$2:$A$2001, -1), 1)=N37,MATCH(N37, SOFR_INDEX!$A$2:$A$2001, -1),MATCH(N37, SOFR_INDEX!$A$2:$A$2001, -1)+1)))</f>
        <v>1</v>
      </c>
      <c r="P37" s="40" cm="1">
        <f t="array" aca="1" ref="P37" ca="1">IF(OR(B37="", F37=""), "", INDEX(SOFR_INDEX!$B$2:$E$2001, O37,$P$4) * IF(LEFT($P$3, 3)="180", 2, IF(LEFT($P$3, 2)="90", 4, IF(LEFT($P$3, 2)="30", 12, 1)))/100)</f>
        <v>8.9999999999999998E-4</v>
      </c>
      <c r="Q37" s="43">
        <f ca="1">IF(OR(B37="", F37=""), "", P37+'Terms&amp;Conditions + Transaction'!$B$11/10000)</f>
        <v>1.8E-3</v>
      </c>
      <c r="R37" s="43">
        <f t="shared" ca="1" si="0"/>
        <v>1.6766666666666666E-3</v>
      </c>
      <c r="S37">
        <f ca="1">IF(B37="",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Transaction'!$C$7*(F37-E37), 365), 360))))</f>
        <v>360</v>
      </c>
      <c r="T37" s="49">
        <f t="shared" ca="1" si="6"/>
        <v>2500</v>
      </c>
      <c r="U37" s="49">
        <f t="shared" ca="1" si="7"/>
        <v>5000</v>
      </c>
      <c r="V37" s="49">
        <f t="shared" ca="1" si="8"/>
        <v>139722.22222222222</v>
      </c>
      <c r="W37" s="11">
        <f t="shared" ca="1" si="9"/>
        <v>139722.22</v>
      </c>
      <c r="X37" s="11" t="str">
        <f t="shared" ca="1" si="10"/>
        <v/>
      </c>
    </row>
    <row r="38" spans="2:24" x14ac:dyDescent="0.25">
      <c r="B38" s="82">
        <f ca="1">IF(B37&lt;MIN($C$3, 'Terms&amp;Conditions + Transaction'!$B$6), B37+1, "")</f>
        <v>44010</v>
      </c>
      <c r="C38">
        <f ca="1">IF(B38="", "", IF(AND(WEEKDAY(B38, 2)&lt;=5, ISERROR(VLOOKUP(B38, 'Holiday Schedule'!$B$3:$B$1002, 1, FALSE))), 1, 0))</f>
        <v>0</v>
      </c>
      <c r="D38">
        <f ca="1">IF(B38="", "", IF(LOWER('Terms&amp;Conditions + Transaction'!$C$15)="act", 1, IF(DAY(B38)=31, 0, IF(AND(DAY(B38+1)=1, MONTH(B38+1)=3), 31-DAY(B38), 1))))</f>
        <v>1</v>
      </c>
      <c r="E38" s="18">
        <f ca="1">IF(B38="", "", IFERROR(VLOOKUP(B38, 'Accrual Schedule'!$B$3:$B$122, 1, TRUE), ""))</f>
        <v>43980</v>
      </c>
      <c r="F38" s="18" cm="1">
        <f t="array" aca="1" ref="F38" ca="1">IF(B38="", "", INDEX('Accrual Schedule'!$B$3:$B$122, MATCH(B38, 'Accrual Schedule'!$B$3:$B$122, 1)+1, 1))</f>
        <v>44073</v>
      </c>
      <c r="G38" s="18" cm="1">
        <f t="array" aca="1" ref="G38" ca="1">IF(B38="", "", INDEX('Accrual Schedule'!$B$3:$B$122, MATCH(H38, 'Accrual Schedule'!$B$3:$B$122, 1)-1, 1))</f>
        <v>43980</v>
      </c>
      <c r="H38" s="18">
        <f ca="1">IF(B38="", "", INDEX('Accrual Schedule'!$B$3:$B$122, MATCH(I38, 'Accrual Schedule'!$C$3:$C$122, 1), 1))</f>
        <v>44073</v>
      </c>
      <c r="I38" s="18" cm="1">
        <f t="array" aca="1" ref="I38" ca="1">IF(B38="", "", _xlfn.IFNA(INDEX('Accrual Schedule'!$C$4:$C$122, MATCH(B38, 'Accrual Schedule'!$C$4:$C$122, 1)+1, 1), INDEX('Accrual Schedule'!$C$4:$C$122, 1, 1)))</f>
        <v>44074</v>
      </c>
      <c r="J38" s="11">
        <f ca="1">IF(B38="","",'Terms&amp;Conditions + Transaction'!$F$5-SUMIF(Dispositions!$B$3:$B$32,"&lt;="&amp;B38,Dispositions!$C$3:$C$32))</f>
        <v>1000000000</v>
      </c>
      <c r="K38" s="84">
        <f ca="1">IF(B38="", "", IF(ISNA(MATCH(B38, 'Factor Schedule'!$B$3:$B$2002, -1)),1,IF(INDEX('Factor Schedule'!$B$3:$C$2002,MATCH(B38, 'Factor Schedule'!$B$3:$B$2002, -1), 1)=B38,MATCH(B38, 'Factor Schedule'!$B$3:$B$2002, -1),MATCH(B38, 'Factor Schedule'!$B$3:$B$2002, -1)+1)))</f>
        <v>1</v>
      </c>
      <c r="L38" s="11" cm="1">
        <f t="array" aca="1" ref="L38" ca="1">IF(B38="","",ROUND(J38*_xlfn.IFNA(INDEX('Factor Schedule'!$B$3:$C$2002,K38, 2), 1), 2))</f>
        <v>1000000000</v>
      </c>
      <c r="M38" s="11">
        <f ca="1">IF(B38="", "", IF(OR(LOWER('Terms&amp;Conditions + Transaction'!$B$12)&lt;&gt;"compound", B38=$C$2, B38=E38), L38, L38+IF(LOWER('Terms&amp;Conditions + Transaction'!$B$13)&lt;&gt;"y", SUMIFS($T$8:$T$2007, $B$8:$B$2007, "&gt;="&amp;E38, $B$8:$B$2007, "&lt;"&amp;B38), SUMIFS($U$8:$U$1007, $B$8:$B$2007, "&gt;="&amp;E38, $B$8:$B$2007, "&lt;"&amp;B38))))</f>
        <v>1000000000</v>
      </c>
      <c r="N38" s="18">
        <f ca="1">IF(OR(B38 = "", F38=""), "", MIN(ForwardDays(B38,-'Terms&amp;Conditions + Transaction'!$B$22, 'Terms&amp;Conditions + Transaction'!$B$23, 'Holiday Schedule'!$B$3:$B$1002),ForwardDays(F38,-'Terms&amp;Conditions + Transaction'!$B$22, 'Terms&amp;Conditions + Transaction'!$B$23, 'Holiday Schedule'!$B$3:$B$1002)))</f>
        <v>44010</v>
      </c>
      <c r="O38" s="42">
        <f ca="1">IF(B38="", "", IF(ISNA(MATCH(N38, SOFR_INDEX!$A$2:$A$2001, -1)),1,IF(INDEX(SOFR_INDEX!$A$2:$E$2001,MATCH(N38, SOFR_INDEX!$A$2:$A$2001, -1), 1)=N38,MATCH(N38, SOFR_INDEX!$A$2:$A$2001, -1),MATCH(N38, SOFR_INDEX!$A$2:$A$2001, -1)+1)))</f>
        <v>1</v>
      </c>
      <c r="P38" s="40" cm="1">
        <f t="array" aca="1" ref="P38" ca="1">IF(OR(B38="", F38=""), "", INDEX(SOFR_INDEX!$B$2:$E$2001, O38,$P$4) * IF(LEFT($P$3, 3)="180", 2, IF(LEFT($P$3, 2)="90", 4, IF(LEFT($P$3, 2)="30", 12, 1)))/100)</f>
        <v>8.9999999999999998E-4</v>
      </c>
      <c r="Q38" s="43">
        <f ca="1">IF(OR(B38="", F38=""), "", P38+'Terms&amp;Conditions + Transaction'!$B$11/10000)</f>
        <v>1.8E-3</v>
      </c>
      <c r="R38" s="43">
        <f t="shared" ca="1" si="0"/>
        <v>1.6806451612903226E-3</v>
      </c>
      <c r="S38">
        <f ca="1">IF(B38="",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Transaction'!$C$7*(F38-E38), 365), 360))))</f>
        <v>360</v>
      </c>
      <c r="T38" s="49">
        <f t="shared" ca="1" si="6"/>
        <v>2500</v>
      </c>
      <c r="U38" s="49">
        <f t="shared" ca="1" si="7"/>
        <v>5000</v>
      </c>
      <c r="V38" s="49">
        <f t="shared" ca="1" si="8"/>
        <v>144722.22222222222</v>
      </c>
      <c r="W38" s="11">
        <f t="shared" ca="1" si="9"/>
        <v>144722.22</v>
      </c>
      <c r="X38" s="11" t="str">
        <f t="shared" ca="1" si="10"/>
        <v/>
      </c>
    </row>
    <row r="39" spans="2:24" x14ac:dyDescent="0.25">
      <c r="B39" s="82">
        <f ca="1">IF(B38&lt;MIN($C$3, 'Terms&amp;Conditions + Transaction'!$B$6), B38+1, "")</f>
        <v>44011</v>
      </c>
      <c r="C39">
        <f ca="1">IF(B39="", "", IF(AND(WEEKDAY(B39, 2)&lt;=5, ISERROR(VLOOKUP(B39, 'Holiday Schedule'!$B$3:$B$1002, 1, FALSE))), 1, 0))</f>
        <v>1</v>
      </c>
      <c r="D39">
        <f ca="1">IF(B39="", "", IF(LOWER('Terms&amp;Conditions + Transaction'!$C$15)="act", 1, IF(DAY(B39)=31, 0, IF(AND(DAY(B39+1)=1, MONTH(B39+1)=3), 31-DAY(B39), 1))))</f>
        <v>1</v>
      </c>
      <c r="E39" s="18">
        <f ca="1">IF(B39="", "", IFERROR(VLOOKUP(B39, 'Accrual Schedule'!$B$3:$B$122, 1, TRUE), ""))</f>
        <v>43980</v>
      </c>
      <c r="F39" s="18" cm="1">
        <f t="array" aca="1" ref="F39" ca="1">IF(B39="", "", INDEX('Accrual Schedule'!$B$3:$B$122, MATCH(B39, 'Accrual Schedule'!$B$3:$B$122, 1)+1, 1))</f>
        <v>44073</v>
      </c>
      <c r="G39" s="18" cm="1">
        <f t="array" aca="1" ref="G39" ca="1">IF(B39="", "", INDEX('Accrual Schedule'!$B$3:$B$122, MATCH(H39, 'Accrual Schedule'!$B$3:$B$122, 1)-1, 1))</f>
        <v>43980</v>
      </c>
      <c r="H39" s="18">
        <f ca="1">IF(B39="", "", INDEX('Accrual Schedule'!$B$3:$B$122, MATCH(I39, 'Accrual Schedule'!$C$3:$C$122, 1), 1))</f>
        <v>44073</v>
      </c>
      <c r="I39" s="18" cm="1">
        <f t="array" aca="1" ref="I39" ca="1">IF(B39="", "", _xlfn.IFNA(INDEX('Accrual Schedule'!$C$4:$C$122, MATCH(B39, 'Accrual Schedule'!$C$4:$C$122, 1)+1, 1), INDEX('Accrual Schedule'!$C$4:$C$122, 1, 1)))</f>
        <v>44074</v>
      </c>
      <c r="J39" s="11">
        <f ca="1">IF(B39="","",'Terms&amp;Conditions + Transaction'!$F$5-SUMIF(Dispositions!$B$3:$B$32,"&lt;="&amp;B39,Dispositions!$C$3:$C$32))</f>
        <v>1000000000</v>
      </c>
      <c r="K39" s="84">
        <f ca="1">IF(B39="", "", IF(ISNA(MATCH(B39, 'Factor Schedule'!$B$3:$B$2002, -1)),1,IF(INDEX('Factor Schedule'!$B$3:$C$2002,MATCH(B39, 'Factor Schedule'!$B$3:$B$2002, -1), 1)=B39,MATCH(B39, 'Factor Schedule'!$B$3:$B$2002, -1),MATCH(B39, 'Factor Schedule'!$B$3:$B$2002, -1)+1)))</f>
        <v>1</v>
      </c>
      <c r="L39" s="11" cm="1">
        <f t="array" aca="1" ref="L39" ca="1">IF(B39="","",ROUND(J39*_xlfn.IFNA(INDEX('Factor Schedule'!$B$3:$C$2002,K39, 2), 1), 2))</f>
        <v>1000000000</v>
      </c>
      <c r="M39" s="11">
        <f ca="1">IF(B39="", "", IF(OR(LOWER('Terms&amp;Conditions + Transaction'!$B$12)&lt;&gt;"compound", B39=$C$2, B39=E39), L39, L39+IF(LOWER('Terms&amp;Conditions + Transaction'!$B$13)&lt;&gt;"y", SUMIFS($T$8:$T$2007, $B$8:$B$2007, "&gt;="&amp;E39, $B$8:$B$2007, "&lt;"&amp;B39), SUMIFS($U$8:$U$1007, $B$8:$B$2007, "&gt;="&amp;E39, $B$8:$B$2007, "&lt;"&amp;B39))))</f>
        <v>1000000000</v>
      </c>
      <c r="N39" s="18">
        <f ca="1">IF(OR(B39 = "", F39=""), "", MIN(ForwardDays(B39,-'Terms&amp;Conditions + Transaction'!$B$22, 'Terms&amp;Conditions + Transaction'!$B$23, 'Holiday Schedule'!$B$3:$B$1002),ForwardDays(F39,-'Terms&amp;Conditions + Transaction'!$B$22, 'Terms&amp;Conditions + Transaction'!$B$23, 'Holiday Schedule'!$B$3:$B$1002)))</f>
        <v>44011</v>
      </c>
      <c r="O39" s="42">
        <f ca="1">IF(B39="", "", IF(ISNA(MATCH(N39, SOFR_INDEX!$A$2:$A$2001, -1)),1,IF(INDEX(SOFR_INDEX!$A$2:$E$2001,MATCH(N39, SOFR_INDEX!$A$2:$A$2001, -1), 1)=N39,MATCH(N39, SOFR_INDEX!$A$2:$A$2001, -1),MATCH(N39, SOFR_INDEX!$A$2:$A$2001, -1)+1)))</f>
        <v>1</v>
      </c>
      <c r="P39" s="40" cm="1">
        <f t="array" aca="1" ref="P39" ca="1">IF(OR(B39="", F39=""), "", INDEX(SOFR_INDEX!$B$2:$E$2001, O39,$P$4) * IF(LEFT($P$3, 3)="180", 2, IF(LEFT($P$3, 2)="90", 4, IF(LEFT($P$3, 2)="30", 12, 1)))/100)</f>
        <v>8.9999999999999998E-4</v>
      </c>
      <c r="Q39" s="43">
        <f ca="1">IF(OR(B39="", F39=""), "", P39+'Terms&amp;Conditions + Transaction'!$B$11/10000)</f>
        <v>1.8E-3</v>
      </c>
      <c r="R39" s="43">
        <f t="shared" ca="1" si="0"/>
        <v>1.6843750000000001E-3</v>
      </c>
      <c r="S39">
        <f ca="1">IF(B39="",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Transaction'!$C$7*(F39-E39), 365), 360))))</f>
        <v>360</v>
      </c>
      <c r="T39" s="49">
        <f t="shared" ca="1" si="6"/>
        <v>2500</v>
      </c>
      <c r="U39" s="49">
        <f t="shared" ca="1" si="7"/>
        <v>5000</v>
      </c>
      <c r="V39" s="49">
        <f t="shared" ca="1" si="8"/>
        <v>149722.22222222222</v>
      </c>
      <c r="W39" s="11">
        <f t="shared" ca="1" si="9"/>
        <v>149722.22</v>
      </c>
      <c r="X39" s="11" t="str">
        <f t="shared" ca="1" si="10"/>
        <v/>
      </c>
    </row>
    <row r="40" spans="2:24" x14ac:dyDescent="0.25">
      <c r="B40" s="82">
        <f ca="1">IF(B39&lt;MIN($C$3, 'Terms&amp;Conditions + Transaction'!$B$6), B39+1, "")</f>
        <v>44012</v>
      </c>
      <c r="C40">
        <f ca="1">IF(B40="", "", IF(AND(WEEKDAY(B40, 2)&lt;=5, ISERROR(VLOOKUP(B40, 'Holiday Schedule'!$B$3:$B$1002, 1, FALSE))), 1, 0))</f>
        <v>1</v>
      </c>
      <c r="D40">
        <f ca="1">IF(B40="", "", IF(LOWER('Terms&amp;Conditions + Transaction'!$C$15)="act", 1, IF(DAY(B40)=31, 0, IF(AND(DAY(B40+1)=1, MONTH(B40+1)=3), 31-DAY(B40), 1))))</f>
        <v>1</v>
      </c>
      <c r="E40" s="18">
        <f ca="1">IF(B40="", "", IFERROR(VLOOKUP(B40, 'Accrual Schedule'!$B$3:$B$122, 1, TRUE), ""))</f>
        <v>43980</v>
      </c>
      <c r="F40" s="18" cm="1">
        <f t="array" aca="1" ref="F40" ca="1">IF(B40="", "", INDEX('Accrual Schedule'!$B$3:$B$122, MATCH(B40, 'Accrual Schedule'!$B$3:$B$122, 1)+1, 1))</f>
        <v>44073</v>
      </c>
      <c r="G40" s="18" cm="1">
        <f t="array" aca="1" ref="G40" ca="1">IF(B40="", "", INDEX('Accrual Schedule'!$B$3:$B$122, MATCH(H40, 'Accrual Schedule'!$B$3:$B$122, 1)-1, 1))</f>
        <v>43980</v>
      </c>
      <c r="H40" s="18">
        <f ca="1">IF(B40="", "", INDEX('Accrual Schedule'!$B$3:$B$122, MATCH(I40, 'Accrual Schedule'!$C$3:$C$122, 1), 1))</f>
        <v>44073</v>
      </c>
      <c r="I40" s="18" cm="1">
        <f t="array" aca="1" ref="I40" ca="1">IF(B40="", "", _xlfn.IFNA(INDEX('Accrual Schedule'!$C$4:$C$122, MATCH(B40, 'Accrual Schedule'!$C$4:$C$122, 1)+1, 1), INDEX('Accrual Schedule'!$C$4:$C$122, 1, 1)))</f>
        <v>44074</v>
      </c>
      <c r="J40" s="11">
        <f ca="1">IF(B40="","",'Terms&amp;Conditions + Transaction'!$F$5-SUMIF(Dispositions!$B$3:$B$32,"&lt;="&amp;B40,Dispositions!$C$3:$C$32))</f>
        <v>1000000000</v>
      </c>
      <c r="K40" s="84">
        <f ca="1">IF(B40="", "", IF(ISNA(MATCH(B40, 'Factor Schedule'!$B$3:$B$2002, -1)),1,IF(INDEX('Factor Schedule'!$B$3:$C$2002,MATCH(B40, 'Factor Schedule'!$B$3:$B$2002, -1), 1)=B40,MATCH(B40, 'Factor Schedule'!$B$3:$B$2002, -1),MATCH(B40, 'Factor Schedule'!$B$3:$B$2002, -1)+1)))</f>
        <v>1</v>
      </c>
      <c r="L40" s="11" cm="1">
        <f t="array" aca="1" ref="L40" ca="1">IF(B40="","",ROUND(J40*_xlfn.IFNA(INDEX('Factor Schedule'!$B$3:$C$2002,K40, 2), 1), 2))</f>
        <v>1000000000</v>
      </c>
      <c r="M40" s="11">
        <f ca="1">IF(B40="", "", IF(OR(LOWER('Terms&amp;Conditions + Transaction'!$B$12)&lt;&gt;"compound", B40=$C$2, B40=E40), L40, L40+IF(LOWER('Terms&amp;Conditions + Transaction'!$B$13)&lt;&gt;"y", SUMIFS($T$8:$T$2007, $B$8:$B$2007, "&gt;="&amp;E40, $B$8:$B$2007, "&lt;"&amp;B40), SUMIFS($U$8:$U$1007, $B$8:$B$2007, "&gt;="&amp;E40, $B$8:$B$2007, "&lt;"&amp;B40))))</f>
        <v>1000000000</v>
      </c>
      <c r="N40" s="18">
        <f ca="1">IF(OR(B40 = "", F40=""), "", MIN(ForwardDays(B40,-'Terms&amp;Conditions + Transaction'!$B$22, 'Terms&amp;Conditions + Transaction'!$B$23, 'Holiday Schedule'!$B$3:$B$1002),ForwardDays(F40,-'Terms&amp;Conditions + Transaction'!$B$22, 'Terms&amp;Conditions + Transaction'!$B$23, 'Holiday Schedule'!$B$3:$B$1002)))</f>
        <v>44012</v>
      </c>
      <c r="O40" s="42">
        <f ca="1">IF(B40="", "", IF(ISNA(MATCH(N40, SOFR_INDEX!$A$2:$A$2001, -1)),1,IF(INDEX(SOFR_INDEX!$A$2:$E$2001,MATCH(N40, SOFR_INDEX!$A$2:$A$2001, -1), 1)=N40,MATCH(N40, SOFR_INDEX!$A$2:$A$2001, -1),MATCH(N40, SOFR_INDEX!$A$2:$A$2001, -1)+1)))</f>
        <v>1</v>
      </c>
      <c r="P40" s="40" cm="1">
        <f t="array" aca="1" ref="P40" ca="1">IF(OR(B40="", F40=""), "", INDEX(SOFR_INDEX!$B$2:$E$2001, O40,$P$4) * IF(LEFT($P$3, 3)="180", 2, IF(LEFT($P$3, 2)="90", 4, IF(LEFT($P$3, 2)="30", 12, 1)))/100)</f>
        <v>8.9999999999999998E-4</v>
      </c>
      <c r="Q40" s="43">
        <f ca="1">IF(OR(B40="", F40=""), "", P40+'Terms&amp;Conditions + Transaction'!$B$11/10000)</f>
        <v>1.8E-3</v>
      </c>
      <c r="R40" s="43">
        <f t="shared" ca="1" si="0"/>
        <v>1.6878787878787879E-3</v>
      </c>
      <c r="S40">
        <f ca="1">IF(B40="",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Transaction'!$C$7*(F40-E40), 365), 360))))</f>
        <v>360</v>
      </c>
      <c r="T40" s="49">
        <f t="shared" ca="1" si="6"/>
        <v>2500</v>
      </c>
      <c r="U40" s="49">
        <f t="shared" ca="1" si="7"/>
        <v>5000</v>
      </c>
      <c r="V40" s="49">
        <f t="shared" ca="1" si="8"/>
        <v>154722.22222222222</v>
      </c>
      <c r="W40" s="11">
        <f t="shared" ca="1" si="9"/>
        <v>154722.22</v>
      </c>
      <c r="X40" s="11" t="str">
        <f t="shared" ca="1" si="10"/>
        <v/>
      </c>
    </row>
    <row r="41" spans="2:24" x14ac:dyDescent="0.25">
      <c r="B41" s="82">
        <f ca="1">IF(B40&lt;MIN($C$3, 'Terms&amp;Conditions + Transaction'!$B$6), B40+1, "")</f>
        <v>44013</v>
      </c>
      <c r="C41">
        <f ca="1">IF(B41="", "", IF(AND(WEEKDAY(B41, 2)&lt;=5, ISERROR(VLOOKUP(B41, 'Holiday Schedule'!$B$3:$B$1002, 1, FALSE))), 1, 0))</f>
        <v>1</v>
      </c>
      <c r="D41">
        <f ca="1">IF(B41="", "", IF(LOWER('Terms&amp;Conditions + Transaction'!$C$15)="act", 1, IF(DAY(B41)=31, 0, IF(AND(DAY(B41+1)=1, MONTH(B41+1)=3), 31-DAY(B41), 1))))</f>
        <v>1</v>
      </c>
      <c r="E41" s="18">
        <f ca="1">IF(B41="", "", IFERROR(VLOOKUP(B41, 'Accrual Schedule'!$B$3:$B$122, 1, TRUE), ""))</f>
        <v>43980</v>
      </c>
      <c r="F41" s="18" cm="1">
        <f t="array" aca="1" ref="F41" ca="1">IF(B41="", "", INDEX('Accrual Schedule'!$B$3:$B$122, MATCH(B41, 'Accrual Schedule'!$B$3:$B$122, 1)+1, 1))</f>
        <v>44073</v>
      </c>
      <c r="G41" s="18" cm="1">
        <f t="array" aca="1" ref="G41" ca="1">IF(B41="", "", INDEX('Accrual Schedule'!$B$3:$B$122, MATCH(H41, 'Accrual Schedule'!$B$3:$B$122, 1)-1, 1))</f>
        <v>43980</v>
      </c>
      <c r="H41" s="18">
        <f ca="1">IF(B41="", "", INDEX('Accrual Schedule'!$B$3:$B$122, MATCH(I41, 'Accrual Schedule'!$C$3:$C$122, 1), 1))</f>
        <v>44073</v>
      </c>
      <c r="I41" s="18" cm="1">
        <f t="array" aca="1" ref="I41" ca="1">IF(B41="", "", _xlfn.IFNA(INDEX('Accrual Schedule'!$C$4:$C$122, MATCH(B41, 'Accrual Schedule'!$C$4:$C$122, 1)+1, 1), INDEX('Accrual Schedule'!$C$4:$C$122, 1, 1)))</f>
        <v>44074</v>
      </c>
      <c r="J41" s="11">
        <f ca="1">IF(B41="","",'Terms&amp;Conditions + Transaction'!$F$5-SUMIF(Dispositions!$B$3:$B$32,"&lt;="&amp;B41,Dispositions!$C$3:$C$32))</f>
        <v>1000000000</v>
      </c>
      <c r="K41" s="84">
        <f ca="1">IF(B41="", "", IF(ISNA(MATCH(B41, 'Factor Schedule'!$B$3:$B$2002, -1)),1,IF(INDEX('Factor Schedule'!$B$3:$C$2002,MATCH(B41, 'Factor Schedule'!$B$3:$B$2002, -1), 1)=B41,MATCH(B41, 'Factor Schedule'!$B$3:$B$2002, -1),MATCH(B41, 'Factor Schedule'!$B$3:$B$2002, -1)+1)))</f>
        <v>1</v>
      </c>
      <c r="L41" s="11" cm="1">
        <f t="array" aca="1" ref="L41" ca="1">IF(B41="","",ROUND(J41*_xlfn.IFNA(INDEX('Factor Schedule'!$B$3:$C$2002,K41, 2), 1), 2))</f>
        <v>1000000000</v>
      </c>
      <c r="M41" s="11">
        <f ca="1">IF(B41="", "", IF(OR(LOWER('Terms&amp;Conditions + Transaction'!$B$12)&lt;&gt;"compound", B41=$C$2, B41=E41), L41, L41+IF(LOWER('Terms&amp;Conditions + Transaction'!$B$13)&lt;&gt;"y", SUMIFS($T$8:$T$2007, $B$8:$B$2007, "&gt;="&amp;E41, $B$8:$B$2007, "&lt;"&amp;B41), SUMIFS($U$8:$U$1007, $B$8:$B$2007, "&gt;="&amp;E41, $B$8:$B$2007, "&lt;"&amp;B41))))</f>
        <v>1000000000</v>
      </c>
      <c r="N41" s="18">
        <f ca="1">IF(OR(B41 = "", F41=""), "", MIN(ForwardDays(B41,-'Terms&amp;Conditions + Transaction'!$B$22, 'Terms&amp;Conditions + Transaction'!$B$23, 'Holiday Schedule'!$B$3:$B$1002),ForwardDays(F41,-'Terms&amp;Conditions + Transaction'!$B$22, 'Terms&amp;Conditions + Transaction'!$B$23, 'Holiday Schedule'!$B$3:$B$1002)))</f>
        <v>44013</v>
      </c>
      <c r="O41" s="42">
        <f ca="1">IF(B41="", "", IF(ISNA(MATCH(N41, SOFR_INDEX!$A$2:$A$2001, -1)),1,IF(INDEX(SOFR_INDEX!$A$2:$E$2001,MATCH(N41, SOFR_INDEX!$A$2:$A$2001, -1), 1)=N41,MATCH(N41, SOFR_INDEX!$A$2:$A$2001, -1),MATCH(N41, SOFR_INDEX!$A$2:$A$2001, -1)+1)))</f>
        <v>1</v>
      </c>
      <c r="P41" s="40" cm="1">
        <f t="array" aca="1" ref="P41" ca="1">IF(OR(B41="", F41=""), "", INDEX(SOFR_INDEX!$B$2:$E$2001, O41,$P$4) * IF(LEFT($P$3, 3)="180", 2, IF(LEFT($P$3, 2)="90", 4, IF(LEFT($P$3, 2)="30", 12, 1)))/100)</f>
        <v>8.9999999999999998E-4</v>
      </c>
      <c r="Q41" s="43">
        <f ca="1">IF(OR(B41="", F41=""), "", P41+'Terms&amp;Conditions + Transaction'!$B$11/10000)</f>
        <v>1.8E-3</v>
      </c>
      <c r="R41" s="43">
        <f t="shared" ca="1" si="0"/>
        <v>1.6911764705882354E-3</v>
      </c>
      <c r="S41">
        <f ca="1">IF(B41="",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Transaction'!$C$7*(F41-E41), 365), 360))))</f>
        <v>360</v>
      </c>
      <c r="T41" s="49">
        <f t="shared" ca="1" si="6"/>
        <v>2500</v>
      </c>
      <c r="U41" s="49">
        <f t="shared" ca="1" si="7"/>
        <v>5000</v>
      </c>
      <c r="V41" s="49">
        <f t="shared" ca="1" si="8"/>
        <v>159722.22222222222</v>
      </c>
      <c r="W41" s="11">
        <f t="shared" ca="1" si="9"/>
        <v>159722.22</v>
      </c>
      <c r="X41" s="11" t="str">
        <f t="shared" ca="1" si="10"/>
        <v/>
      </c>
    </row>
    <row r="42" spans="2:24" x14ac:dyDescent="0.25">
      <c r="B42" s="82">
        <f ca="1">IF(B41&lt;MIN($C$3, 'Terms&amp;Conditions + Transaction'!$B$6), B41+1, "")</f>
        <v>44014</v>
      </c>
      <c r="C42">
        <f ca="1">IF(B42="", "", IF(AND(WEEKDAY(B42, 2)&lt;=5, ISERROR(VLOOKUP(B42, 'Holiday Schedule'!$B$3:$B$1002, 1, FALSE))), 1, 0))</f>
        <v>1</v>
      </c>
      <c r="D42">
        <f ca="1">IF(B42="", "", IF(LOWER('Terms&amp;Conditions + Transaction'!$C$15)="act", 1, IF(DAY(B42)=31, 0, IF(AND(DAY(B42+1)=1, MONTH(B42+1)=3), 31-DAY(B42), 1))))</f>
        <v>1</v>
      </c>
      <c r="E42" s="18">
        <f ca="1">IF(B42="", "", IFERROR(VLOOKUP(B42, 'Accrual Schedule'!$B$3:$B$122, 1, TRUE), ""))</f>
        <v>43980</v>
      </c>
      <c r="F42" s="18" cm="1">
        <f t="array" aca="1" ref="F42" ca="1">IF(B42="", "", INDEX('Accrual Schedule'!$B$3:$B$122, MATCH(B42, 'Accrual Schedule'!$B$3:$B$122, 1)+1, 1))</f>
        <v>44073</v>
      </c>
      <c r="G42" s="18" cm="1">
        <f t="array" aca="1" ref="G42" ca="1">IF(B42="", "", INDEX('Accrual Schedule'!$B$3:$B$122, MATCH(H42, 'Accrual Schedule'!$B$3:$B$122, 1)-1, 1))</f>
        <v>43980</v>
      </c>
      <c r="H42" s="18">
        <f ca="1">IF(B42="", "", INDEX('Accrual Schedule'!$B$3:$B$122, MATCH(I42, 'Accrual Schedule'!$C$3:$C$122, 1), 1))</f>
        <v>44073</v>
      </c>
      <c r="I42" s="18" cm="1">
        <f t="array" aca="1" ref="I42" ca="1">IF(B42="", "", _xlfn.IFNA(INDEX('Accrual Schedule'!$C$4:$C$122, MATCH(B42, 'Accrual Schedule'!$C$4:$C$122, 1)+1, 1), INDEX('Accrual Schedule'!$C$4:$C$122, 1, 1)))</f>
        <v>44074</v>
      </c>
      <c r="J42" s="11">
        <f ca="1">IF(B42="","",'Terms&amp;Conditions + Transaction'!$F$5-SUMIF(Dispositions!$B$3:$B$32,"&lt;="&amp;B42,Dispositions!$C$3:$C$32))</f>
        <v>1000000000</v>
      </c>
      <c r="K42" s="84">
        <f ca="1">IF(B42="", "", IF(ISNA(MATCH(B42, 'Factor Schedule'!$B$3:$B$2002, -1)),1,IF(INDEX('Factor Schedule'!$B$3:$C$2002,MATCH(B42, 'Factor Schedule'!$B$3:$B$2002, -1), 1)=B42,MATCH(B42, 'Factor Schedule'!$B$3:$B$2002, -1),MATCH(B42, 'Factor Schedule'!$B$3:$B$2002, -1)+1)))</f>
        <v>1</v>
      </c>
      <c r="L42" s="11" cm="1">
        <f t="array" aca="1" ref="L42" ca="1">IF(B42="","",ROUND(J42*_xlfn.IFNA(INDEX('Factor Schedule'!$B$3:$C$2002,K42, 2), 1), 2))</f>
        <v>1000000000</v>
      </c>
      <c r="M42" s="11">
        <f ca="1">IF(B42="", "", IF(OR(LOWER('Terms&amp;Conditions + Transaction'!$B$12)&lt;&gt;"compound", B42=$C$2, B42=E42), L42, L42+IF(LOWER('Terms&amp;Conditions + Transaction'!$B$13)&lt;&gt;"y", SUMIFS($T$8:$T$2007, $B$8:$B$2007, "&gt;="&amp;E42, $B$8:$B$2007, "&lt;"&amp;B42), SUMIFS($U$8:$U$1007, $B$8:$B$2007, "&gt;="&amp;E42, $B$8:$B$2007, "&lt;"&amp;B42))))</f>
        <v>1000000000</v>
      </c>
      <c r="N42" s="18">
        <f ca="1">IF(OR(B42 = "", F42=""), "", MIN(ForwardDays(B42,-'Terms&amp;Conditions + Transaction'!$B$22, 'Terms&amp;Conditions + Transaction'!$B$23, 'Holiday Schedule'!$B$3:$B$1002),ForwardDays(F42,-'Terms&amp;Conditions + Transaction'!$B$22, 'Terms&amp;Conditions + Transaction'!$B$23, 'Holiday Schedule'!$B$3:$B$1002)))</f>
        <v>44014</v>
      </c>
      <c r="O42" s="42">
        <f ca="1">IF(B42="", "", IF(ISNA(MATCH(N42, SOFR_INDEX!$A$2:$A$2001, -1)),1,IF(INDEX(SOFR_INDEX!$A$2:$E$2001,MATCH(N42, SOFR_INDEX!$A$2:$A$2001, -1), 1)=N42,MATCH(N42, SOFR_INDEX!$A$2:$A$2001, -1),MATCH(N42, SOFR_INDEX!$A$2:$A$2001, -1)+1)))</f>
        <v>1</v>
      </c>
      <c r="P42" s="40" cm="1">
        <f t="array" aca="1" ref="P42" ca="1">IF(OR(B42="", F42=""), "", INDEX(SOFR_INDEX!$B$2:$E$2001, O42,$P$4) * IF(LEFT($P$3, 3)="180", 2, IF(LEFT($P$3, 2)="90", 4, IF(LEFT($P$3, 2)="30", 12, 1)))/100)</f>
        <v>8.9999999999999998E-4</v>
      </c>
      <c r="Q42" s="43">
        <f ca="1">IF(OR(B42="", F42=""), "", P42+'Terms&amp;Conditions + Transaction'!$B$11/10000)</f>
        <v>1.8E-3</v>
      </c>
      <c r="R42" s="43">
        <f t="shared" ca="1" si="0"/>
        <v>1.6942857142857141E-3</v>
      </c>
      <c r="S42">
        <f ca="1">IF(B42="",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Transaction'!$C$7*(F42-E42), 365), 360))))</f>
        <v>360</v>
      </c>
      <c r="T42" s="49">
        <f t="shared" ca="1" si="6"/>
        <v>2500</v>
      </c>
      <c r="U42" s="49">
        <f t="shared" ca="1" si="7"/>
        <v>5000</v>
      </c>
      <c r="V42" s="49">
        <f t="shared" ca="1" si="8"/>
        <v>164722.22222222222</v>
      </c>
      <c r="W42" s="11">
        <f t="shared" ca="1" si="9"/>
        <v>164722.22</v>
      </c>
      <c r="X42" s="11" t="str">
        <f t="shared" ca="1" si="10"/>
        <v/>
      </c>
    </row>
    <row r="43" spans="2:24" x14ac:dyDescent="0.25">
      <c r="B43" s="82">
        <f ca="1">IF(B42&lt;MIN($C$3, 'Terms&amp;Conditions + Transaction'!$B$6), B42+1, "")</f>
        <v>44015</v>
      </c>
      <c r="C43">
        <f ca="1">IF(B43="", "", IF(AND(WEEKDAY(B43, 2)&lt;=5, ISERROR(VLOOKUP(B43, 'Holiday Schedule'!$B$3:$B$1002, 1, FALSE))), 1, 0))</f>
        <v>0</v>
      </c>
      <c r="D43">
        <f ca="1">IF(B43="", "", IF(LOWER('Terms&amp;Conditions + Transaction'!$C$15)="act", 1, IF(DAY(B43)=31, 0, IF(AND(DAY(B43+1)=1, MONTH(B43+1)=3), 31-DAY(B43), 1))))</f>
        <v>1</v>
      </c>
      <c r="E43" s="18">
        <f ca="1">IF(B43="", "", IFERROR(VLOOKUP(B43, 'Accrual Schedule'!$B$3:$B$122, 1, TRUE), ""))</f>
        <v>43980</v>
      </c>
      <c r="F43" s="18" cm="1">
        <f t="array" aca="1" ref="F43" ca="1">IF(B43="", "", INDEX('Accrual Schedule'!$B$3:$B$122, MATCH(B43, 'Accrual Schedule'!$B$3:$B$122, 1)+1, 1))</f>
        <v>44073</v>
      </c>
      <c r="G43" s="18" cm="1">
        <f t="array" aca="1" ref="G43" ca="1">IF(B43="", "", INDEX('Accrual Schedule'!$B$3:$B$122, MATCH(H43, 'Accrual Schedule'!$B$3:$B$122, 1)-1, 1))</f>
        <v>43980</v>
      </c>
      <c r="H43" s="18">
        <f ca="1">IF(B43="", "", INDEX('Accrual Schedule'!$B$3:$B$122, MATCH(I43, 'Accrual Schedule'!$C$3:$C$122, 1), 1))</f>
        <v>44073</v>
      </c>
      <c r="I43" s="18" cm="1">
        <f t="array" aca="1" ref="I43" ca="1">IF(B43="", "", _xlfn.IFNA(INDEX('Accrual Schedule'!$C$4:$C$122, MATCH(B43, 'Accrual Schedule'!$C$4:$C$122, 1)+1, 1), INDEX('Accrual Schedule'!$C$4:$C$122, 1, 1)))</f>
        <v>44074</v>
      </c>
      <c r="J43" s="11">
        <f ca="1">IF(B43="","",'Terms&amp;Conditions + Transaction'!$F$5-SUMIF(Dispositions!$B$3:$B$32,"&lt;="&amp;B43,Dispositions!$C$3:$C$32))</f>
        <v>1000000000</v>
      </c>
      <c r="K43" s="84">
        <f ca="1">IF(B43="", "", IF(ISNA(MATCH(B43, 'Factor Schedule'!$B$3:$B$2002, -1)),1,IF(INDEX('Factor Schedule'!$B$3:$C$2002,MATCH(B43, 'Factor Schedule'!$B$3:$B$2002, -1), 1)=B43,MATCH(B43, 'Factor Schedule'!$B$3:$B$2002, -1),MATCH(B43, 'Factor Schedule'!$B$3:$B$2002, -1)+1)))</f>
        <v>1</v>
      </c>
      <c r="L43" s="11" cm="1">
        <f t="array" aca="1" ref="L43" ca="1">IF(B43="","",ROUND(J43*_xlfn.IFNA(INDEX('Factor Schedule'!$B$3:$C$2002,K43, 2), 1), 2))</f>
        <v>1000000000</v>
      </c>
      <c r="M43" s="11">
        <f ca="1">IF(B43="", "", IF(OR(LOWER('Terms&amp;Conditions + Transaction'!$B$12)&lt;&gt;"compound", B43=$C$2, B43=E43), L43, L43+IF(LOWER('Terms&amp;Conditions + Transaction'!$B$13)&lt;&gt;"y", SUMIFS($T$8:$T$2007, $B$8:$B$2007, "&gt;="&amp;E43, $B$8:$B$2007, "&lt;"&amp;B43), SUMIFS($U$8:$U$1007, $B$8:$B$2007, "&gt;="&amp;E43, $B$8:$B$2007, "&lt;"&amp;B43))))</f>
        <v>1000000000</v>
      </c>
      <c r="N43" s="18">
        <f ca="1">IF(OR(B43 = "", F43=""), "", MIN(ForwardDays(B43,-'Terms&amp;Conditions + Transaction'!$B$22, 'Terms&amp;Conditions + Transaction'!$B$23, 'Holiday Schedule'!$B$3:$B$1002),ForwardDays(F43,-'Terms&amp;Conditions + Transaction'!$B$22, 'Terms&amp;Conditions + Transaction'!$B$23, 'Holiday Schedule'!$B$3:$B$1002)))</f>
        <v>44015</v>
      </c>
      <c r="O43" s="42">
        <f ca="1">IF(B43="", "", IF(ISNA(MATCH(N43, SOFR_INDEX!$A$2:$A$2001, -1)),1,IF(INDEX(SOFR_INDEX!$A$2:$E$2001,MATCH(N43, SOFR_INDEX!$A$2:$A$2001, -1), 1)=N43,MATCH(N43, SOFR_INDEX!$A$2:$A$2001, -1),MATCH(N43, SOFR_INDEX!$A$2:$A$2001, -1)+1)))</f>
        <v>1</v>
      </c>
      <c r="P43" s="40" cm="1">
        <f t="array" aca="1" ref="P43" ca="1">IF(OR(B43="", F43=""), "", INDEX(SOFR_INDEX!$B$2:$E$2001, O43,$P$4) * IF(LEFT($P$3, 3)="180", 2, IF(LEFT($P$3, 2)="90", 4, IF(LEFT($P$3, 2)="30", 12, 1)))/100)</f>
        <v>8.9999999999999998E-4</v>
      </c>
      <c r="Q43" s="43">
        <f ca="1">IF(OR(B43="", F43=""), "", P43+'Terms&amp;Conditions + Transaction'!$B$11/10000)</f>
        <v>1.8E-3</v>
      </c>
      <c r="R43" s="43">
        <f t="shared" ca="1" si="0"/>
        <v>1.6972222222222221E-3</v>
      </c>
      <c r="S43">
        <f ca="1">IF(B43="",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Transaction'!$C$7*(F43-E43), 365), 360))))</f>
        <v>360</v>
      </c>
      <c r="T43" s="49">
        <f t="shared" ca="1" si="6"/>
        <v>2500</v>
      </c>
      <c r="U43" s="49">
        <f t="shared" ca="1" si="7"/>
        <v>5000</v>
      </c>
      <c r="V43" s="49">
        <f t="shared" ca="1" si="8"/>
        <v>169722.22222222222</v>
      </c>
      <c r="W43" s="11">
        <f t="shared" ca="1" si="9"/>
        <v>169722.22</v>
      </c>
      <c r="X43" s="11" t="str">
        <f t="shared" ca="1" si="10"/>
        <v/>
      </c>
    </row>
    <row r="44" spans="2:24" x14ac:dyDescent="0.25">
      <c r="B44" s="82">
        <f ca="1">IF(B43&lt;MIN($C$3, 'Terms&amp;Conditions + Transaction'!$B$6), B43+1, "")</f>
        <v>44016</v>
      </c>
      <c r="C44">
        <f ca="1">IF(B44="", "", IF(AND(WEEKDAY(B44, 2)&lt;=5, ISERROR(VLOOKUP(B44, 'Holiday Schedule'!$B$3:$B$1002, 1, FALSE))), 1, 0))</f>
        <v>0</v>
      </c>
      <c r="D44">
        <f ca="1">IF(B44="", "", IF(LOWER('Terms&amp;Conditions + Transaction'!$C$15)="act", 1, IF(DAY(B44)=31, 0, IF(AND(DAY(B44+1)=1, MONTH(B44+1)=3), 31-DAY(B44), 1))))</f>
        <v>1</v>
      </c>
      <c r="E44" s="18">
        <f ca="1">IF(B44="", "", IFERROR(VLOOKUP(B44, 'Accrual Schedule'!$B$3:$B$122, 1, TRUE), ""))</f>
        <v>43980</v>
      </c>
      <c r="F44" s="18" cm="1">
        <f t="array" aca="1" ref="F44" ca="1">IF(B44="", "", INDEX('Accrual Schedule'!$B$3:$B$122, MATCH(B44, 'Accrual Schedule'!$B$3:$B$122, 1)+1, 1))</f>
        <v>44073</v>
      </c>
      <c r="G44" s="18" cm="1">
        <f t="array" aca="1" ref="G44" ca="1">IF(B44="", "", INDEX('Accrual Schedule'!$B$3:$B$122, MATCH(H44, 'Accrual Schedule'!$B$3:$B$122, 1)-1, 1))</f>
        <v>43980</v>
      </c>
      <c r="H44" s="18">
        <f ca="1">IF(B44="", "", INDEX('Accrual Schedule'!$B$3:$B$122, MATCH(I44, 'Accrual Schedule'!$C$3:$C$122, 1), 1))</f>
        <v>44073</v>
      </c>
      <c r="I44" s="18" cm="1">
        <f t="array" aca="1" ref="I44" ca="1">IF(B44="", "", _xlfn.IFNA(INDEX('Accrual Schedule'!$C$4:$C$122, MATCH(B44, 'Accrual Schedule'!$C$4:$C$122, 1)+1, 1), INDEX('Accrual Schedule'!$C$4:$C$122, 1, 1)))</f>
        <v>44074</v>
      </c>
      <c r="J44" s="11">
        <f ca="1">IF(B44="","",'Terms&amp;Conditions + Transaction'!$F$5-SUMIF(Dispositions!$B$3:$B$32,"&lt;="&amp;B44,Dispositions!$C$3:$C$32))</f>
        <v>1000000000</v>
      </c>
      <c r="K44" s="84">
        <f ca="1">IF(B44="", "", IF(ISNA(MATCH(B44, 'Factor Schedule'!$B$3:$B$2002, -1)),1,IF(INDEX('Factor Schedule'!$B$3:$C$2002,MATCH(B44, 'Factor Schedule'!$B$3:$B$2002, -1), 1)=B44,MATCH(B44, 'Factor Schedule'!$B$3:$B$2002, -1),MATCH(B44, 'Factor Schedule'!$B$3:$B$2002, -1)+1)))</f>
        <v>1</v>
      </c>
      <c r="L44" s="11" cm="1">
        <f t="array" aca="1" ref="L44" ca="1">IF(B44="","",ROUND(J44*_xlfn.IFNA(INDEX('Factor Schedule'!$B$3:$C$2002,K44, 2), 1), 2))</f>
        <v>1000000000</v>
      </c>
      <c r="M44" s="11">
        <f ca="1">IF(B44="", "", IF(OR(LOWER('Terms&amp;Conditions + Transaction'!$B$12)&lt;&gt;"compound", B44=$C$2, B44=E44), L44, L44+IF(LOWER('Terms&amp;Conditions + Transaction'!$B$13)&lt;&gt;"y", SUMIFS($T$8:$T$2007, $B$8:$B$2007, "&gt;="&amp;E44, $B$8:$B$2007, "&lt;"&amp;B44), SUMIFS($U$8:$U$1007, $B$8:$B$2007, "&gt;="&amp;E44, $B$8:$B$2007, "&lt;"&amp;B44))))</f>
        <v>1000000000</v>
      </c>
      <c r="N44" s="18">
        <f ca="1">IF(OR(B44 = "", F44=""), "", MIN(ForwardDays(B44,-'Terms&amp;Conditions + Transaction'!$B$22, 'Terms&amp;Conditions + Transaction'!$B$23, 'Holiday Schedule'!$B$3:$B$1002),ForwardDays(F44,-'Terms&amp;Conditions + Transaction'!$B$22, 'Terms&amp;Conditions + Transaction'!$B$23, 'Holiday Schedule'!$B$3:$B$1002)))</f>
        <v>44016</v>
      </c>
      <c r="O44" s="42">
        <f ca="1">IF(B44="", "", IF(ISNA(MATCH(N44, SOFR_INDEX!$A$2:$A$2001, -1)),1,IF(INDEX(SOFR_INDEX!$A$2:$E$2001,MATCH(N44, SOFR_INDEX!$A$2:$A$2001, -1), 1)=N44,MATCH(N44, SOFR_INDEX!$A$2:$A$2001, -1),MATCH(N44, SOFR_INDEX!$A$2:$A$2001, -1)+1)))</f>
        <v>1</v>
      </c>
      <c r="P44" s="40" cm="1">
        <f t="array" aca="1" ref="P44" ca="1">IF(OR(B44="", F44=""), "", INDEX(SOFR_INDEX!$B$2:$E$2001, O44,$P$4) * IF(LEFT($P$3, 3)="180", 2, IF(LEFT($P$3, 2)="90", 4, IF(LEFT($P$3, 2)="30", 12, 1)))/100)</f>
        <v>8.9999999999999998E-4</v>
      </c>
      <c r="Q44" s="43">
        <f ca="1">IF(OR(B44="", F44=""), "", P44+'Terms&amp;Conditions + Transaction'!$B$11/10000)</f>
        <v>1.8E-3</v>
      </c>
      <c r="R44" s="43">
        <f t="shared" ca="1" si="0"/>
        <v>1.7000000000000001E-3</v>
      </c>
      <c r="S44">
        <f ca="1">IF(B44="",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Transaction'!$C$7*(F44-E44), 365), 360))))</f>
        <v>360</v>
      </c>
      <c r="T44" s="49">
        <f t="shared" ca="1" si="6"/>
        <v>2500</v>
      </c>
      <c r="U44" s="49">
        <f t="shared" ca="1" si="7"/>
        <v>5000</v>
      </c>
      <c r="V44" s="49">
        <f t="shared" ca="1" si="8"/>
        <v>174722.22222222222</v>
      </c>
      <c r="W44" s="11">
        <f t="shared" ca="1" si="9"/>
        <v>174722.22</v>
      </c>
      <c r="X44" s="11" t="str">
        <f t="shared" ca="1" si="10"/>
        <v/>
      </c>
    </row>
    <row r="45" spans="2:24" x14ac:dyDescent="0.25">
      <c r="B45" s="82">
        <f ca="1">IF(B44&lt;MIN($C$3, 'Terms&amp;Conditions + Transaction'!$B$6), B44+1, "")</f>
        <v>44017</v>
      </c>
      <c r="C45">
        <f ca="1">IF(B45="", "", IF(AND(WEEKDAY(B45, 2)&lt;=5, ISERROR(VLOOKUP(B45, 'Holiday Schedule'!$B$3:$B$1002, 1, FALSE))), 1, 0))</f>
        <v>0</v>
      </c>
      <c r="D45">
        <f ca="1">IF(B45="", "", IF(LOWER('Terms&amp;Conditions + Transaction'!$C$15)="act", 1, IF(DAY(B45)=31, 0, IF(AND(DAY(B45+1)=1, MONTH(B45+1)=3), 31-DAY(B45), 1))))</f>
        <v>1</v>
      </c>
      <c r="E45" s="18">
        <f ca="1">IF(B45="", "", IFERROR(VLOOKUP(B45, 'Accrual Schedule'!$B$3:$B$122, 1, TRUE), ""))</f>
        <v>43980</v>
      </c>
      <c r="F45" s="18" cm="1">
        <f t="array" aca="1" ref="F45" ca="1">IF(B45="", "", INDEX('Accrual Schedule'!$B$3:$B$122, MATCH(B45, 'Accrual Schedule'!$B$3:$B$122, 1)+1, 1))</f>
        <v>44073</v>
      </c>
      <c r="G45" s="18" cm="1">
        <f t="array" aca="1" ref="G45" ca="1">IF(B45="", "", INDEX('Accrual Schedule'!$B$3:$B$122, MATCH(H45, 'Accrual Schedule'!$B$3:$B$122, 1)-1, 1))</f>
        <v>43980</v>
      </c>
      <c r="H45" s="18">
        <f ca="1">IF(B45="", "", INDEX('Accrual Schedule'!$B$3:$B$122, MATCH(I45, 'Accrual Schedule'!$C$3:$C$122, 1), 1))</f>
        <v>44073</v>
      </c>
      <c r="I45" s="18" cm="1">
        <f t="array" aca="1" ref="I45" ca="1">IF(B45="", "", _xlfn.IFNA(INDEX('Accrual Schedule'!$C$4:$C$122, MATCH(B45, 'Accrual Schedule'!$C$4:$C$122, 1)+1, 1), INDEX('Accrual Schedule'!$C$4:$C$122, 1, 1)))</f>
        <v>44074</v>
      </c>
      <c r="J45" s="11">
        <f ca="1">IF(B45="","",'Terms&amp;Conditions + Transaction'!$F$5-SUMIF(Dispositions!$B$3:$B$32,"&lt;="&amp;B45,Dispositions!$C$3:$C$32))</f>
        <v>1000000000</v>
      </c>
      <c r="K45" s="84">
        <f ca="1">IF(B45="", "", IF(ISNA(MATCH(B45, 'Factor Schedule'!$B$3:$B$2002, -1)),1,IF(INDEX('Factor Schedule'!$B$3:$C$2002,MATCH(B45, 'Factor Schedule'!$B$3:$B$2002, -1), 1)=B45,MATCH(B45, 'Factor Schedule'!$B$3:$B$2002, -1),MATCH(B45, 'Factor Schedule'!$B$3:$B$2002, -1)+1)))</f>
        <v>1</v>
      </c>
      <c r="L45" s="11" cm="1">
        <f t="array" aca="1" ref="L45" ca="1">IF(B45="","",ROUND(J45*_xlfn.IFNA(INDEX('Factor Schedule'!$B$3:$C$2002,K45, 2), 1), 2))</f>
        <v>1000000000</v>
      </c>
      <c r="M45" s="11">
        <f ca="1">IF(B45="", "", IF(OR(LOWER('Terms&amp;Conditions + Transaction'!$B$12)&lt;&gt;"compound", B45=$C$2, B45=E45), L45, L45+IF(LOWER('Terms&amp;Conditions + Transaction'!$B$13)&lt;&gt;"y", SUMIFS($T$8:$T$2007, $B$8:$B$2007, "&gt;="&amp;E45, $B$8:$B$2007, "&lt;"&amp;B45), SUMIFS($U$8:$U$1007, $B$8:$B$2007, "&gt;="&amp;E45, $B$8:$B$2007, "&lt;"&amp;B45))))</f>
        <v>1000000000</v>
      </c>
      <c r="N45" s="18">
        <f ca="1">IF(OR(B45 = "", F45=""), "", MIN(ForwardDays(B45,-'Terms&amp;Conditions + Transaction'!$B$22, 'Terms&amp;Conditions + Transaction'!$B$23, 'Holiday Schedule'!$B$3:$B$1002),ForwardDays(F45,-'Terms&amp;Conditions + Transaction'!$B$22, 'Terms&amp;Conditions + Transaction'!$B$23, 'Holiday Schedule'!$B$3:$B$1002)))</f>
        <v>44017</v>
      </c>
      <c r="O45" s="42">
        <f ca="1">IF(B45="", "", IF(ISNA(MATCH(N45, SOFR_INDEX!$A$2:$A$2001, -1)),1,IF(INDEX(SOFR_INDEX!$A$2:$E$2001,MATCH(N45, SOFR_INDEX!$A$2:$A$2001, -1), 1)=N45,MATCH(N45, SOFR_INDEX!$A$2:$A$2001, -1),MATCH(N45, SOFR_INDEX!$A$2:$A$2001, -1)+1)))</f>
        <v>1</v>
      </c>
      <c r="P45" s="40" cm="1">
        <f t="array" aca="1" ref="P45" ca="1">IF(OR(B45="", F45=""), "", INDEX(SOFR_INDEX!$B$2:$E$2001, O45,$P$4) * IF(LEFT($P$3, 3)="180", 2, IF(LEFT($P$3, 2)="90", 4, IF(LEFT($P$3, 2)="30", 12, 1)))/100)</f>
        <v>8.9999999999999998E-4</v>
      </c>
      <c r="Q45" s="43">
        <f ca="1">IF(OR(B45="", F45=""), "", P45+'Terms&amp;Conditions + Transaction'!$B$11/10000)</f>
        <v>1.8E-3</v>
      </c>
      <c r="R45" s="43">
        <f t="shared" ca="1" si="0"/>
        <v>1.7026315789473686E-3</v>
      </c>
      <c r="S45">
        <f ca="1">IF(B45="",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Transaction'!$C$7*(F45-E45), 365), 360))))</f>
        <v>360</v>
      </c>
      <c r="T45" s="49">
        <f t="shared" ca="1" si="6"/>
        <v>2500</v>
      </c>
      <c r="U45" s="49">
        <f t="shared" ca="1" si="7"/>
        <v>5000</v>
      </c>
      <c r="V45" s="49">
        <f t="shared" ca="1" si="8"/>
        <v>179722.22222222222</v>
      </c>
      <c r="W45" s="11">
        <f t="shared" ca="1" si="9"/>
        <v>179722.22</v>
      </c>
      <c r="X45" s="11" t="str">
        <f t="shared" ca="1" si="10"/>
        <v/>
      </c>
    </row>
    <row r="46" spans="2:24" x14ac:dyDescent="0.25">
      <c r="B46" s="82">
        <f ca="1">IF(B45&lt;MIN($C$3, 'Terms&amp;Conditions + Transaction'!$B$6), B45+1, "")</f>
        <v>44018</v>
      </c>
      <c r="C46">
        <f ca="1">IF(B46="", "", IF(AND(WEEKDAY(B46, 2)&lt;=5, ISERROR(VLOOKUP(B46, 'Holiday Schedule'!$B$3:$B$1002, 1, FALSE))), 1, 0))</f>
        <v>1</v>
      </c>
      <c r="D46">
        <f ca="1">IF(B46="", "", IF(LOWER('Terms&amp;Conditions + Transaction'!$C$15)="act", 1, IF(DAY(B46)=31, 0, IF(AND(DAY(B46+1)=1, MONTH(B46+1)=3), 31-DAY(B46), 1))))</f>
        <v>1</v>
      </c>
      <c r="E46" s="18">
        <f ca="1">IF(B46="", "", IFERROR(VLOOKUP(B46, 'Accrual Schedule'!$B$3:$B$122, 1, TRUE), ""))</f>
        <v>43980</v>
      </c>
      <c r="F46" s="18" cm="1">
        <f t="array" aca="1" ref="F46" ca="1">IF(B46="", "", INDEX('Accrual Schedule'!$B$3:$B$122, MATCH(B46, 'Accrual Schedule'!$B$3:$B$122, 1)+1, 1))</f>
        <v>44073</v>
      </c>
      <c r="G46" s="18" cm="1">
        <f t="array" aca="1" ref="G46" ca="1">IF(B46="", "", INDEX('Accrual Schedule'!$B$3:$B$122, MATCH(H46, 'Accrual Schedule'!$B$3:$B$122, 1)-1, 1))</f>
        <v>43980</v>
      </c>
      <c r="H46" s="18">
        <f ca="1">IF(B46="", "", INDEX('Accrual Schedule'!$B$3:$B$122, MATCH(I46, 'Accrual Schedule'!$C$3:$C$122, 1), 1))</f>
        <v>44073</v>
      </c>
      <c r="I46" s="18" cm="1">
        <f t="array" aca="1" ref="I46" ca="1">IF(B46="", "", _xlfn.IFNA(INDEX('Accrual Schedule'!$C$4:$C$122, MATCH(B46, 'Accrual Schedule'!$C$4:$C$122, 1)+1, 1), INDEX('Accrual Schedule'!$C$4:$C$122, 1, 1)))</f>
        <v>44074</v>
      </c>
      <c r="J46" s="11">
        <f ca="1">IF(B46="","",'Terms&amp;Conditions + Transaction'!$F$5-SUMIF(Dispositions!$B$3:$B$32,"&lt;="&amp;B46,Dispositions!$C$3:$C$32))</f>
        <v>1000000000</v>
      </c>
      <c r="K46" s="84">
        <f ca="1">IF(B46="", "", IF(ISNA(MATCH(B46, 'Factor Schedule'!$B$3:$B$2002, -1)),1,IF(INDEX('Factor Schedule'!$B$3:$C$2002,MATCH(B46, 'Factor Schedule'!$B$3:$B$2002, -1), 1)=B46,MATCH(B46, 'Factor Schedule'!$B$3:$B$2002, -1),MATCH(B46, 'Factor Schedule'!$B$3:$B$2002, -1)+1)))</f>
        <v>1</v>
      </c>
      <c r="L46" s="11" cm="1">
        <f t="array" aca="1" ref="L46" ca="1">IF(B46="","",ROUND(J46*_xlfn.IFNA(INDEX('Factor Schedule'!$B$3:$C$2002,K46, 2), 1), 2))</f>
        <v>1000000000</v>
      </c>
      <c r="M46" s="11">
        <f ca="1">IF(B46="", "", IF(OR(LOWER('Terms&amp;Conditions + Transaction'!$B$12)&lt;&gt;"compound", B46=$C$2, B46=E46), L46, L46+IF(LOWER('Terms&amp;Conditions + Transaction'!$B$13)&lt;&gt;"y", SUMIFS($T$8:$T$2007, $B$8:$B$2007, "&gt;="&amp;E46, $B$8:$B$2007, "&lt;"&amp;B46), SUMIFS($U$8:$U$1007, $B$8:$B$2007, "&gt;="&amp;E46, $B$8:$B$2007, "&lt;"&amp;B46))))</f>
        <v>1000000000</v>
      </c>
      <c r="N46" s="18">
        <f ca="1">IF(OR(B46 = "", F46=""), "", MIN(ForwardDays(B46,-'Terms&amp;Conditions + Transaction'!$B$22, 'Terms&amp;Conditions + Transaction'!$B$23, 'Holiday Schedule'!$B$3:$B$1002),ForwardDays(F46,-'Terms&amp;Conditions + Transaction'!$B$22, 'Terms&amp;Conditions + Transaction'!$B$23, 'Holiday Schedule'!$B$3:$B$1002)))</f>
        <v>44018</v>
      </c>
      <c r="O46" s="42">
        <f ca="1">IF(B46="", "", IF(ISNA(MATCH(N46, SOFR_INDEX!$A$2:$A$2001, -1)),1,IF(INDEX(SOFR_INDEX!$A$2:$E$2001,MATCH(N46, SOFR_INDEX!$A$2:$A$2001, -1), 1)=N46,MATCH(N46, SOFR_INDEX!$A$2:$A$2001, -1),MATCH(N46, SOFR_INDEX!$A$2:$A$2001, -1)+1)))</f>
        <v>1</v>
      </c>
      <c r="P46" s="40" cm="1">
        <f t="array" aca="1" ref="P46" ca="1">IF(OR(B46="", F46=""), "", INDEX(SOFR_INDEX!$B$2:$E$2001, O46,$P$4) * IF(LEFT($P$3, 3)="180", 2, IF(LEFT($P$3, 2)="90", 4, IF(LEFT($P$3, 2)="30", 12, 1)))/100)</f>
        <v>8.9999999999999998E-4</v>
      </c>
      <c r="Q46" s="43">
        <f ca="1">IF(OR(B46="", F46=""), "", P46+'Terms&amp;Conditions + Transaction'!$B$11/10000)</f>
        <v>1.8E-3</v>
      </c>
      <c r="R46" s="43">
        <f t="shared" ca="1" si="0"/>
        <v>1.705128205128205E-3</v>
      </c>
      <c r="S46">
        <f ca="1">IF(B46="",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Transaction'!$C$7*(F46-E46), 365), 360))))</f>
        <v>360</v>
      </c>
      <c r="T46" s="49">
        <f t="shared" ca="1" si="6"/>
        <v>2500</v>
      </c>
      <c r="U46" s="49">
        <f t="shared" ca="1" si="7"/>
        <v>5000</v>
      </c>
      <c r="V46" s="49">
        <f t="shared" ca="1" si="8"/>
        <v>184722.22222222222</v>
      </c>
      <c r="W46" s="11">
        <f t="shared" ca="1" si="9"/>
        <v>184722.22</v>
      </c>
      <c r="X46" s="11" t="str">
        <f t="shared" ca="1" si="10"/>
        <v/>
      </c>
    </row>
    <row r="47" spans="2:24" x14ac:dyDescent="0.25">
      <c r="B47" s="82">
        <f ca="1">IF(B46&lt;MIN($C$3, 'Terms&amp;Conditions + Transaction'!$B$6), B46+1, "")</f>
        <v>44019</v>
      </c>
      <c r="C47">
        <f ca="1">IF(B47="", "", IF(AND(WEEKDAY(B47, 2)&lt;=5, ISERROR(VLOOKUP(B47, 'Holiday Schedule'!$B$3:$B$1002, 1, FALSE))), 1, 0))</f>
        <v>1</v>
      </c>
      <c r="D47">
        <f ca="1">IF(B47="", "", IF(LOWER('Terms&amp;Conditions + Transaction'!$C$15)="act", 1, IF(DAY(B47)=31, 0, IF(AND(DAY(B47+1)=1, MONTH(B47+1)=3), 31-DAY(B47), 1))))</f>
        <v>1</v>
      </c>
      <c r="E47" s="18">
        <f ca="1">IF(B47="", "", IFERROR(VLOOKUP(B47, 'Accrual Schedule'!$B$3:$B$122, 1, TRUE), ""))</f>
        <v>43980</v>
      </c>
      <c r="F47" s="18" cm="1">
        <f t="array" aca="1" ref="F47" ca="1">IF(B47="", "", INDEX('Accrual Schedule'!$B$3:$B$122, MATCH(B47, 'Accrual Schedule'!$B$3:$B$122, 1)+1, 1))</f>
        <v>44073</v>
      </c>
      <c r="G47" s="18" cm="1">
        <f t="array" aca="1" ref="G47" ca="1">IF(B47="", "", INDEX('Accrual Schedule'!$B$3:$B$122, MATCH(H47, 'Accrual Schedule'!$B$3:$B$122, 1)-1, 1))</f>
        <v>43980</v>
      </c>
      <c r="H47" s="18">
        <f ca="1">IF(B47="", "", INDEX('Accrual Schedule'!$B$3:$B$122, MATCH(I47, 'Accrual Schedule'!$C$3:$C$122, 1), 1))</f>
        <v>44073</v>
      </c>
      <c r="I47" s="18" cm="1">
        <f t="array" aca="1" ref="I47" ca="1">IF(B47="", "", _xlfn.IFNA(INDEX('Accrual Schedule'!$C$4:$C$122, MATCH(B47, 'Accrual Schedule'!$C$4:$C$122, 1)+1, 1), INDEX('Accrual Schedule'!$C$4:$C$122, 1, 1)))</f>
        <v>44074</v>
      </c>
      <c r="J47" s="11">
        <f ca="1">IF(B47="","",'Terms&amp;Conditions + Transaction'!$F$5-SUMIF(Dispositions!$B$3:$B$32,"&lt;="&amp;B47,Dispositions!$C$3:$C$32))</f>
        <v>1000000000</v>
      </c>
      <c r="K47" s="84">
        <f ca="1">IF(B47="", "", IF(ISNA(MATCH(B47, 'Factor Schedule'!$B$3:$B$2002, -1)),1,IF(INDEX('Factor Schedule'!$B$3:$C$2002,MATCH(B47, 'Factor Schedule'!$B$3:$B$2002, -1), 1)=B47,MATCH(B47, 'Factor Schedule'!$B$3:$B$2002, -1),MATCH(B47, 'Factor Schedule'!$B$3:$B$2002, -1)+1)))</f>
        <v>1</v>
      </c>
      <c r="L47" s="11" cm="1">
        <f t="array" aca="1" ref="L47" ca="1">IF(B47="","",ROUND(J47*_xlfn.IFNA(INDEX('Factor Schedule'!$B$3:$C$2002,K47, 2), 1), 2))</f>
        <v>1000000000</v>
      </c>
      <c r="M47" s="11">
        <f ca="1">IF(B47="", "", IF(OR(LOWER('Terms&amp;Conditions + Transaction'!$B$12)&lt;&gt;"compound", B47=$C$2, B47=E47), L47, L47+IF(LOWER('Terms&amp;Conditions + Transaction'!$B$13)&lt;&gt;"y", SUMIFS($T$8:$T$2007, $B$8:$B$2007, "&gt;="&amp;E47, $B$8:$B$2007, "&lt;"&amp;B47), SUMIFS($U$8:$U$1007, $B$8:$B$2007, "&gt;="&amp;E47, $B$8:$B$2007, "&lt;"&amp;B47))))</f>
        <v>1000000000</v>
      </c>
      <c r="N47" s="18">
        <f ca="1">IF(OR(B47 = "", F47=""), "", MIN(ForwardDays(B47,-'Terms&amp;Conditions + Transaction'!$B$22, 'Terms&amp;Conditions + Transaction'!$B$23, 'Holiday Schedule'!$B$3:$B$1002),ForwardDays(F47,-'Terms&amp;Conditions + Transaction'!$B$22, 'Terms&amp;Conditions + Transaction'!$B$23, 'Holiday Schedule'!$B$3:$B$1002)))</f>
        <v>44019</v>
      </c>
      <c r="O47" s="42">
        <f ca="1">IF(B47="", "", IF(ISNA(MATCH(N47, SOFR_INDEX!$A$2:$A$2001, -1)),1,IF(INDEX(SOFR_INDEX!$A$2:$E$2001,MATCH(N47, SOFR_INDEX!$A$2:$A$2001, -1), 1)=N47,MATCH(N47, SOFR_INDEX!$A$2:$A$2001, -1),MATCH(N47, SOFR_INDEX!$A$2:$A$2001, -1)+1)))</f>
        <v>1</v>
      </c>
      <c r="P47" s="40" cm="1">
        <f t="array" aca="1" ref="P47" ca="1">IF(OR(B47="", F47=""), "", INDEX(SOFR_INDEX!$B$2:$E$2001, O47,$P$4) * IF(LEFT($P$3, 3)="180", 2, IF(LEFT($P$3, 2)="90", 4, IF(LEFT($P$3, 2)="30", 12, 1)))/100)</f>
        <v>8.9999999999999998E-4</v>
      </c>
      <c r="Q47" s="43">
        <f ca="1">IF(OR(B47="", F47=""), "", P47+'Terms&amp;Conditions + Transaction'!$B$11/10000)</f>
        <v>1.8E-3</v>
      </c>
      <c r="R47" s="43">
        <f t="shared" ca="1" si="0"/>
        <v>1.7075000000000003E-3</v>
      </c>
      <c r="S47">
        <f ca="1">IF(B47="",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Transaction'!$C$7*(F47-E47), 365), 360))))</f>
        <v>360</v>
      </c>
      <c r="T47" s="49">
        <f t="shared" ca="1" si="6"/>
        <v>2500</v>
      </c>
      <c r="U47" s="49">
        <f t="shared" ca="1" si="7"/>
        <v>5000</v>
      </c>
      <c r="V47" s="49">
        <f t="shared" ca="1" si="8"/>
        <v>189722.22222222222</v>
      </c>
      <c r="W47" s="11">
        <f t="shared" ca="1" si="9"/>
        <v>189722.22</v>
      </c>
      <c r="X47" s="11" t="str">
        <f t="shared" ca="1" si="10"/>
        <v/>
      </c>
    </row>
    <row r="48" spans="2:24" x14ac:dyDescent="0.25">
      <c r="B48" s="82">
        <f ca="1">IF(B47&lt;MIN($C$3, 'Terms&amp;Conditions + Transaction'!$B$6), B47+1, "")</f>
        <v>44020</v>
      </c>
      <c r="C48">
        <f ca="1">IF(B48="", "", IF(AND(WEEKDAY(B48, 2)&lt;=5, ISERROR(VLOOKUP(B48, 'Holiday Schedule'!$B$3:$B$1002, 1, FALSE))), 1, 0))</f>
        <v>1</v>
      </c>
      <c r="D48">
        <f ca="1">IF(B48="", "", IF(LOWER('Terms&amp;Conditions + Transaction'!$C$15)="act", 1, IF(DAY(B48)=31, 0, IF(AND(DAY(B48+1)=1, MONTH(B48+1)=3), 31-DAY(B48), 1))))</f>
        <v>1</v>
      </c>
      <c r="E48" s="18">
        <f ca="1">IF(B48="", "", IFERROR(VLOOKUP(B48, 'Accrual Schedule'!$B$3:$B$122, 1, TRUE), ""))</f>
        <v>43980</v>
      </c>
      <c r="F48" s="18" cm="1">
        <f t="array" aca="1" ref="F48" ca="1">IF(B48="", "", INDEX('Accrual Schedule'!$B$3:$B$122, MATCH(B48, 'Accrual Schedule'!$B$3:$B$122, 1)+1, 1))</f>
        <v>44073</v>
      </c>
      <c r="G48" s="18" cm="1">
        <f t="array" aca="1" ref="G48" ca="1">IF(B48="", "", INDEX('Accrual Schedule'!$B$3:$B$122, MATCH(H48, 'Accrual Schedule'!$B$3:$B$122, 1)-1, 1))</f>
        <v>43980</v>
      </c>
      <c r="H48" s="18">
        <f ca="1">IF(B48="", "", INDEX('Accrual Schedule'!$B$3:$B$122, MATCH(I48, 'Accrual Schedule'!$C$3:$C$122, 1), 1))</f>
        <v>44073</v>
      </c>
      <c r="I48" s="18" cm="1">
        <f t="array" aca="1" ref="I48" ca="1">IF(B48="", "", _xlfn.IFNA(INDEX('Accrual Schedule'!$C$4:$C$122, MATCH(B48, 'Accrual Schedule'!$C$4:$C$122, 1)+1, 1), INDEX('Accrual Schedule'!$C$4:$C$122, 1, 1)))</f>
        <v>44074</v>
      </c>
      <c r="J48" s="11">
        <f ca="1">IF(B48="","",'Terms&amp;Conditions + Transaction'!$F$5-SUMIF(Dispositions!$B$3:$B$32,"&lt;="&amp;B48,Dispositions!$C$3:$C$32))</f>
        <v>1000000000</v>
      </c>
      <c r="K48" s="84">
        <f ca="1">IF(B48="", "", IF(ISNA(MATCH(B48, 'Factor Schedule'!$B$3:$B$2002, -1)),1,IF(INDEX('Factor Schedule'!$B$3:$C$2002,MATCH(B48, 'Factor Schedule'!$B$3:$B$2002, -1), 1)=B48,MATCH(B48, 'Factor Schedule'!$B$3:$B$2002, -1),MATCH(B48, 'Factor Schedule'!$B$3:$B$2002, -1)+1)))</f>
        <v>1</v>
      </c>
      <c r="L48" s="11" cm="1">
        <f t="array" aca="1" ref="L48" ca="1">IF(B48="","",ROUND(J48*_xlfn.IFNA(INDEX('Factor Schedule'!$B$3:$C$2002,K48, 2), 1), 2))</f>
        <v>1000000000</v>
      </c>
      <c r="M48" s="11">
        <f ca="1">IF(B48="", "", IF(OR(LOWER('Terms&amp;Conditions + Transaction'!$B$12)&lt;&gt;"compound", B48=$C$2, B48=E48), L48, L48+IF(LOWER('Terms&amp;Conditions + Transaction'!$B$13)&lt;&gt;"y", SUMIFS($T$8:$T$2007, $B$8:$B$2007, "&gt;="&amp;E48, $B$8:$B$2007, "&lt;"&amp;B48), SUMIFS($U$8:$U$1007, $B$8:$B$2007, "&gt;="&amp;E48, $B$8:$B$2007, "&lt;"&amp;B48))))</f>
        <v>1000000000</v>
      </c>
      <c r="N48" s="18">
        <f ca="1">IF(OR(B48 = "", F48=""), "", MIN(ForwardDays(B48,-'Terms&amp;Conditions + Transaction'!$B$22, 'Terms&amp;Conditions + Transaction'!$B$23, 'Holiday Schedule'!$B$3:$B$1002),ForwardDays(F48,-'Terms&amp;Conditions + Transaction'!$B$22, 'Terms&amp;Conditions + Transaction'!$B$23, 'Holiday Schedule'!$B$3:$B$1002)))</f>
        <v>44020</v>
      </c>
      <c r="O48" s="42">
        <f ca="1">IF(B48="", "", IF(ISNA(MATCH(N48, SOFR_INDEX!$A$2:$A$2001, -1)),1,IF(INDEX(SOFR_INDEX!$A$2:$E$2001,MATCH(N48, SOFR_INDEX!$A$2:$A$2001, -1), 1)=N48,MATCH(N48, SOFR_INDEX!$A$2:$A$2001, -1),MATCH(N48, SOFR_INDEX!$A$2:$A$2001, -1)+1)))</f>
        <v>1</v>
      </c>
      <c r="P48" s="40" cm="1">
        <f t="array" aca="1" ref="P48" ca="1">IF(OR(B48="", F48=""), "", INDEX(SOFR_INDEX!$B$2:$E$2001, O48,$P$4) * IF(LEFT($P$3, 3)="180", 2, IF(LEFT($P$3, 2)="90", 4, IF(LEFT($P$3, 2)="30", 12, 1)))/100)</f>
        <v>8.9999999999999998E-4</v>
      </c>
      <c r="Q48" s="43">
        <f ca="1">IF(OR(B48="", F48=""), "", P48+'Terms&amp;Conditions + Transaction'!$B$11/10000)</f>
        <v>1.8E-3</v>
      </c>
      <c r="R48" s="43">
        <f t="shared" ca="1" si="0"/>
        <v>1.7097560975609756E-3</v>
      </c>
      <c r="S48">
        <f ca="1">IF(B48="",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Transaction'!$C$7*(F48-E48), 365), 360))))</f>
        <v>360</v>
      </c>
      <c r="T48" s="49">
        <f t="shared" ca="1" si="6"/>
        <v>2500</v>
      </c>
      <c r="U48" s="49">
        <f t="shared" ca="1" si="7"/>
        <v>5000</v>
      </c>
      <c r="V48" s="49">
        <f t="shared" ca="1" si="8"/>
        <v>194722.22222222222</v>
      </c>
      <c r="W48" s="11">
        <f t="shared" ca="1" si="9"/>
        <v>194722.22</v>
      </c>
      <c r="X48" s="11" t="str">
        <f t="shared" ca="1" si="10"/>
        <v/>
      </c>
    </row>
    <row r="49" spans="2:24" x14ac:dyDescent="0.25">
      <c r="B49" s="82">
        <f ca="1">IF(B48&lt;MIN($C$3, 'Terms&amp;Conditions + Transaction'!$B$6), B48+1, "")</f>
        <v>44021</v>
      </c>
      <c r="C49">
        <f ca="1">IF(B49="", "", IF(AND(WEEKDAY(B49, 2)&lt;=5, ISERROR(VLOOKUP(B49, 'Holiday Schedule'!$B$3:$B$1002, 1, FALSE))), 1, 0))</f>
        <v>1</v>
      </c>
      <c r="D49">
        <f ca="1">IF(B49="", "", IF(LOWER('Terms&amp;Conditions + Transaction'!$C$15)="act", 1, IF(DAY(B49)=31, 0, IF(AND(DAY(B49+1)=1, MONTH(B49+1)=3), 31-DAY(B49), 1))))</f>
        <v>1</v>
      </c>
      <c r="E49" s="18">
        <f ca="1">IF(B49="", "", IFERROR(VLOOKUP(B49, 'Accrual Schedule'!$B$3:$B$122, 1, TRUE), ""))</f>
        <v>43980</v>
      </c>
      <c r="F49" s="18" cm="1">
        <f t="array" aca="1" ref="F49" ca="1">IF(B49="", "", INDEX('Accrual Schedule'!$B$3:$B$122, MATCH(B49, 'Accrual Schedule'!$B$3:$B$122, 1)+1, 1))</f>
        <v>44073</v>
      </c>
      <c r="G49" s="18" cm="1">
        <f t="array" aca="1" ref="G49" ca="1">IF(B49="", "", INDEX('Accrual Schedule'!$B$3:$B$122, MATCH(H49, 'Accrual Schedule'!$B$3:$B$122, 1)-1, 1))</f>
        <v>43980</v>
      </c>
      <c r="H49" s="18">
        <f ca="1">IF(B49="", "", INDEX('Accrual Schedule'!$B$3:$B$122, MATCH(I49, 'Accrual Schedule'!$C$3:$C$122, 1), 1))</f>
        <v>44073</v>
      </c>
      <c r="I49" s="18" cm="1">
        <f t="array" aca="1" ref="I49" ca="1">IF(B49="", "", _xlfn.IFNA(INDEX('Accrual Schedule'!$C$4:$C$122, MATCH(B49, 'Accrual Schedule'!$C$4:$C$122, 1)+1, 1), INDEX('Accrual Schedule'!$C$4:$C$122, 1, 1)))</f>
        <v>44074</v>
      </c>
      <c r="J49" s="11">
        <f ca="1">IF(B49="","",'Terms&amp;Conditions + Transaction'!$F$5-SUMIF(Dispositions!$B$3:$B$32,"&lt;="&amp;B49,Dispositions!$C$3:$C$32))</f>
        <v>1000000000</v>
      </c>
      <c r="K49" s="84">
        <f ca="1">IF(B49="", "", IF(ISNA(MATCH(B49, 'Factor Schedule'!$B$3:$B$2002, -1)),1,IF(INDEX('Factor Schedule'!$B$3:$C$2002,MATCH(B49, 'Factor Schedule'!$B$3:$B$2002, -1), 1)=B49,MATCH(B49, 'Factor Schedule'!$B$3:$B$2002, -1),MATCH(B49, 'Factor Schedule'!$B$3:$B$2002, -1)+1)))</f>
        <v>1</v>
      </c>
      <c r="L49" s="11" cm="1">
        <f t="array" aca="1" ref="L49" ca="1">IF(B49="","",ROUND(J49*_xlfn.IFNA(INDEX('Factor Schedule'!$B$3:$C$2002,K49, 2), 1), 2))</f>
        <v>1000000000</v>
      </c>
      <c r="M49" s="11">
        <f ca="1">IF(B49="", "", IF(OR(LOWER('Terms&amp;Conditions + Transaction'!$B$12)&lt;&gt;"compound", B49=$C$2, B49=E49), L49, L49+IF(LOWER('Terms&amp;Conditions + Transaction'!$B$13)&lt;&gt;"y", SUMIFS($T$8:$T$2007, $B$8:$B$2007, "&gt;="&amp;E49, $B$8:$B$2007, "&lt;"&amp;B49), SUMIFS($U$8:$U$1007, $B$8:$B$2007, "&gt;="&amp;E49, $B$8:$B$2007, "&lt;"&amp;B49))))</f>
        <v>1000000000</v>
      </c>
      <c r="N49" s="18">
        <f ca="1">IF(OR(B49 = "", F49=""), "", MIN(ForwardDays(B49,-'Terms&amp;Conditions + Transaction'!$B$22, 'Terms&amp;Conditions + Transaction'!$B$23, 'Holiday Schedule'!$B$3:$B$1002),ForwardDays(F49,-'Terms&amp;Conditions + Transaction'!$B$22, 'Terms&amp;Conditions + Transaction'!$B$23, 'Holiday Schedule'!$B$3:$B$1002)))</f>
        <v>44021</v>
      </c>
      <c r="O49" s="42">
        <f ca="1">IF(B49="", "", IF(ISNA(MATCH(N49, SOFR_INDEX!$A$2:$A$2001, -1)),1,IF(INDEX(SOFR_INDEX!$A$2:$E$2001,MATCH(N49, SOFR_INDEX!$A$2:$A$2001, -1), 1)=N49,MATCH(N49, SOFR_INDEX!$A$2:$A$2001, -1),MATCH(N49, SOFR_INDEX!$A$2:$A$2001, -1)+1)))</f>
        <v>1</v>
      </c>
      <c r="P49" s="40" cm="1">
        <f t="array" aca="1" ref="P49" ca="1">IF(OR(B49="", F49=""), "", INDEX(SOFR_INDEX!$B$2:$E$2001, O49,$P$4) * IF(LEFT($P$3, 3)="180", 2, IF(LEFT($P$3, 2)="90", 4, IF(LEFT($P$3, 2)="30", 12, 1)))/100)</f>
        <v>8.9999999999999998E-4</v>
      </c>
      <c r="Q49" s="43">
        <f ca="1">IF(OR(B49="", F49=""), "", P49+'Terms&amp;Conditions + Transaction'!$B$11/10000)</f>
        <v>1.8E-3</v>
      </c>
      <c r="R49" s="43">
        <f t="shared" ca="1" si="0"/>
        <v>1.7119047619047619E-3</v>
      </c>
      <c r="S49">
        <f ca="1">IF(B49="",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Transaction'!$C$7*(F49-E49), 365), 360))))</f>
        <v>360</v>
      </c>
      <c r="T49" s="49">
        <f t="shared" ca="1" si="6"/>
        <v>2500</v>
      </c>
      <c r="U49" s="49">
        <f t="shared" ca="1" si="7"/>
        <v>5000</v>
      </c>
      <c r="V49" s="49">
        <f t="shared" ca="1" si="8"/>
        <v>199722.22222222222</v>
      </c>
      <c r="W49" s="11">
        <f t="shared" ca="1" si="9"/>
        <v>199722.22</v>
      </c>
      <c r="X49" s="11" t="str">
        <f t="shared" ca="1" si="10"/>
        <v/>
      </c>
    </row>
    <row r="50" spans="2:24" x14ac:dyDescent="0.25">
      <c r="B50" s="82">
        <f ca="1">IF(B49&lt;MIN($C$3, 'Terms&amp;Conditions + Transaction'!$B$6), B49+1, "")</f>
        <v>44022</v>
      </c>
      <c r="C50">
        <f ca="1">IF(B50="", "", IF(AND(WEEKDAY(B50, 2)&lt;=5, ISERROR(VLOOKUP(B50, 'Holiday Schedule'!$B$3:$B$1002, 1, FALSE))), 1, 0))</f>
        <v>1</v>
      </c>
      <c r="D50">
        <f ca="1">IF(B50="", "", IF(LOWER('Terms&amp;Conditions + Transaction'!$C$15)="act", 1, IF(DAY(B50)=31, 0, IF(AND(DAY(B50+1)=1, MONTH(B50+1)=3), 31-DAY(B50), 1))))</f>
        <v>1</v>
      </c>
      <c r="E50" s="18">
        <f ca="1">IF(B50="", "", IFERROR(VLOOKUP(B50, 'Accrual Schedule'!$B$3:$B$122, 1, TRUE), ""))</f>
        <v>43980</v>
      </c>
      <c r="F50" s="18" cm="1">
        <f t="array" aca="1" ref="F50" ca="1">IF(B50="", "", INDEX('Accrual Schedule'!$B$3:$B$122, MATCH(B50, 'Accrual Schedule'!$B$3:$B$122, 1)+1, 1))</f>
        <v>44073</v>
      </c>
      <c r="G50" s="18" cm="1">
        <f t="array" aca="1" ref="G50" ca="1">IF(B50="", "", INDEX('Accrual Schedule'!$B$3:$B$122, MATCH(H50, 'Accrual Schedule'!$B$3:$B$122, 1)-1, 1))</f>
        <v>43980</v>
      </c>
      <c r="H50" s="18">
        <f ca="1">IF(B50="", "", INDEX('Accrual Schedule'!$B$3:$B$122, MATCH(I50, 'Accrual Schedule'!$C$3:$C$122, 1), 1))</f>
        <v>44073</v>
      </c>
      <c r="I50" s="18" cm="1">
        <f t="array" aca="1" ref="I50" ca="1">IF(B50="", "", _xlfn.IFNA(INDEX('Accrual Schedule'!$C$4:$C$122, MATCH(B50, 'Accrual Schedule'!$C$4:$C$122, 1)+1, 1), INDEX('Accrual Schedule'!$C$4:$C$122, 1, 1)))</f>
        <v>44074</v>
      </c>
      <c r="J50" s="11">
        <f ca="1">IF(B50="","",'Terms&amp;Conditions + Transaction'!$F$5-SUMIF(Dispositions!$B$3:$B$32,"&lt;="&amp;B50,Dispositions!$C$3:$C$32))</f>
        <v>1000000000</v>
      </c>
      <c r="K50" s="84">
        <f ca="1">IF(B50="", "", IF(ISNA(MATCH(B50, 'Factor Schedule'!$B$3:$B$2002, -1)),1,IF(INDEX('Factor Schedule'!$B$3:$C$2002,MATCH(B50, 'Factor Schedule'!$B$3:$B$2002, -1), 1)=B50,MATCH(B50, 'Factor Schedule'!$B$3:$B$2002, -1),MATCH(B50, 'Factor Schedule'!$B$3:$B$2002, -1)+1)))</f>
        <v>1</v>
      </c>
      <c r="L50" s="11" cm="1">
        <f t="array" aca="1" ref="L50" ca="1">IF(B50="","",ROUND(J50*_xlfn.IFNA(INDEX('Factor Schedule'!$B$3:$C$2002,K50, 2), 1), 2))</f>
        <v>1000000000</v>
      </c>
      <c r="M50" s="11">
        <f ca="1">IF(B50="", "", IF(OR(LOWER('Terms&amp;Conditions + Transaction'!$B$12)&lt;&gt;"compound", B50=$C$2, B50=E50), L50, L50+IF(LOWER('Terms&amp;Conditions + Transaction'!$B$13)&lt;&gt;"y", SUMIFS($T$8:$T$2007, $B$8:$B$2007, "&gt;="&amp;E50, $B$8:$B$2007, "&lt;"&amp;B50), SUMIFS($U$8:$U$1007, $B$8:$B$2007, "&gt;="&amp;E50, $B$8:$B$2007, "&lt;"&amp;B50))))</f>
        <v>1000000000</v>
      </c>
      <c r="N50" s="18">
        <f ca="1">IF(OR(B50 = "", F50=""), "", MIN(ForwardDays(B50,-'Terms&amp;Conditions + Transaction'!$B$22, 'Terms&amp;Conditions + Transaction'!$B$23, 'Holiday Schedule'!$B$3:$B$1002),ForwardDays(F50,-'Terms&amp;Conditions + Transaction'!$B$22, 'Terms&amp;Conditions + Transaction'!$B$23, 'Holiday Schedule'!$B$3:$B$1002)))</f>
        <v>44022</v>
      </c>
      <c r="O50" s="42">
        <f ca="1">IF(B50="", "", IF(ISNA(MATCH(N50, SOFR_INDEX!$A$2:$A$2001, -1)),1,IF(INDEX(SOFR_INDEX!$A$2:$E$2001,MATCH(N50, SOFR_INDEX!$A$2:$A$2001, -1), 1)=N50,MATCH(N50, SOFR_INDEX!$A$2:$A$2001, -1),MATCH(N50, SOFR_INDEX!$A$2:$A$2001, -1)+1)))</f>
        <v>1</v>
      </c>
      <c r="P50" s="40" cm="1">
        <f t="array" aca="1" ref="P50" ca="1">IF(OR(B50="", F50=""), "", INDEX(SOFR_INDEX!$B$2:$E$2001, O50,$P$4) * IF(LEFT($P$3, 3)="180", 2, IF(LEFT($P$3, 2)="90", 4, IF(LEFT($P$3, 2)="30", 12, 1)))/100)</f>
        <v>8.9999999999999998E-4</v>
      </c>
      <c r="Q50" s="43">
        <f ca="1">IF(OR(B50="", F50=""), "", P50+'Terms&amp;Conditions + Transaction'!$B$11/10000)</f>
        <v>1.8E-3</v>
      </c>
      <c r="R50" s="43">
        <f t="shared" ca="1" si="0"/>
        <v>1.7139534883720928E-3</v>
      </c>
      <c r="S50">
        <f ca="1">IF(B50="",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Transaction'!$C$7*(F50-E50), 365), 360))))</f>
        <v>360</v>
      </c>
      <c r="T50" s="49">
        <f t="shared" ca="1" si="6"/>
        <v>2500</v>
      </c>
      <c r="U50" s="49">
        <f t="shared" ca="1" si="7"/>
        <v>5000</v>
      </c>
      <c r="V50" s="49">
        <f t="shared" ca="1" si="8"/>
        <v>204722.22222222222</v>
      </c>
      <c r="W50" s="11">
        <f t="shared" ca="1" si="9"/>
        <v>204722.22</v>
      </c>
      <c r="X50" s="11" t="str">
        <f t="shared" ca="1" si="10"/>
        <v/>
      </c>
    </row>
    <row r="51" spans="2:24" x14ac:dyDescent="0.25">
      <c r="B51" s="82">
        <f ca="1">IF(B50&lt;MIN($C$3, 'Terms&amp;Conditions + Transaction'!$B$6), B50+1, "")</f>
        <v>44023</v>
      </c>
      <c r="C51">
        <f ca="1">IF(B51="", "", IF(AND(WEEKDAY(B51, 2)&lt;=5, ISERROR(VLOOKUP(B51, 'Holiday Schedule'!$B$3:$B$1002, 1, FALSE))), 1, 0))</f>
        <v>0</v>
      </c>
      <c r="D51">
        <f ca="1">IF(B51="", "", IF(LOWER('Terms&amp;Conditions + Transaction'!$C$15)="act", 1, IF(DAY(B51)=31, 0, IF(AND(DAY(B51+1)=1, MONTH(B51+1)=3), 31-DAY(B51), 1))))</f>
        <v>1</v>
      </c>
      <c r="E51" s="18">
        <f ca="1">IF(B51="", "", IFERROR(VLOOKUP(B51, 'Accrual Schedule'!$B$3:$B$122, 1, TRUE), ""))</f>
        <v>43980</v>
      </c>
      <c r="F51" s="18" cm="1">
        <f t="array" aca="1" ref="F51" ca="1">IF(B51="", "", INDEX('Accrual Schedule'!$B$3:$B$122, MATCH(B51, 'Accrual Schedule'!$B$3:$B$122, 1)+1, 1))</f>
        <v>44073</v>
      </c>
      <c r="G51" s="18" cm="1">
        <f t="array" aca="1" ref="G51" ca="1">IF(B51="", "", INDEX('Accrual Schedule'!$B$3:$B$122, MATCH(H51, 'Accrual Schedule'!$B$3:$B$122, 1)-1, 1))</f>
        <v>43980</v>
      </c>
      <c r="H51" s="18">
        <f ca="1">IF(B51="", "", INDEX('Accrual Schedule'!$B$3:$B$122, MATCH(I51, 'Accrual Schedule'!$C$3:$C$122, 1), 1))</f>
        <v>44073</v>
      </c>
      <c r="I51" s="18" cm="1">
        <f t="array" aca="1" ref="I51" ca="1">IF(B51="", "", _xlfn.IFNA(INDEX('Accrual Schedule'!$C$4:$C$122, MATCH(B51, 'Accrual Schedule'!$C$4:$C$122, 1)+1, 1), INDEX('Accrual Schedule'!$C$4:$C$122, 1, 1)))</f>
        <v>44074</v>
      </c>
      <c r="J51" s="11">
        <f ca="1">IF(B51="","",'Terms&amp;Conditions + Transaction'!$F$5-SUMIF(Dispositions!$B$3:$B$32,"&lt;="&amp;B51,Dispositions!$C$3:$C$32))</f>
        <v>1000000000</v>
      </c>
      <c r="K51" s="84">
        <f ca="1">IF(B51="", "", IF(ISNA(MATCH(B51, 'Factor Schedule'!$B$3:$B$2002, -1)),1,IF(INDEX('Factor Schedule'!$B$3:$C$2002,MATCH(B51, 'Factor Schedule'!$B$3:$B$2002, -1), 1)=B51,MATCH(B51, 'Factor Schedule'!$B$3:$B$2002, -1),MATCH(B51, 'Factor Schedule'!$B$3:$B$2002, -1)+1)))</f>
        <v>1</v>
      </c>
      <c r="L51" s="11" cm="1">
        <f t="array" aca="1" ref="L51" ca="1">IF(B51="","",ROUND(J51*_xlfn.IFNA(INDEX('Factor Schedule'!$B$3:$C$2002,K51, 2), 1), 2))</f>
        <v>1000000000</v>
      </c>
      <c r="M51" s="11">
        <f ca="1">IF(B51="", "", IF(OR(LOWER('Terms&amp;Conditions + Transaction'!$B$12)&lt;&gt;"compound", B51=$C$2, B51=E51), L51, L51+IF(LOWER('Terms&amp;Conditions + Transaction'!$B$13)&lt;&gt;"y", SUMIFS($T$8:$T$2007, $B$8:$B$2007, "&gt;="&amp;E51, $B$8:$B$2007, "&lt;"&amp;B51), SUMIFS($U$8:$U$1007, $B$8:$B$2007, "&gt;="&amp;E51, $B$8:$B$2007, "&lt;"&amp;B51))))</f>
        <v>1000000000</v>
      </c>
      <c r="N51" s="18">
        <f ca="1">IF(OR(B51 = "", F51=""), "", MIN(ForwardDays(B51,-'Terms&amp;Conditions + Transaction'!$B$22, 'Terms&amp;Conditions + Transaction'!$B$23, 'Holiday Schedule'!$B$3:$B$1002),ForwardDays(F51,-'Terms&amp;Conditions + Transaction'!$B$22, 'Terms&amp;Conditions + Transaction'!$B$23, 'Holiday Schedule'!$B$3:$B$1002)))</f>
        <v>44023</v>
      </c>
      <c r="O51" s="42">
        <f ca="1">IF(B51="", "", IF(ISNA(MATCH(N51, SOFR_INDEX!$A$2:$A$2001, -1)),1,IF(INDEX(SOFR_INDEX!$A$2:$E$2001,MATCH(N51, SOFR_INDEX!$A$2:$A$2001, -1), 1)=N51,MATCH(N51, SOFR_INDEX!$A$2:$A$2001, -1),MATCH(N51, SOFR_INDEX!$A$2:$A$2001, -1)+1)))</f>
        <v>1</v>
      </c>
      <c r="P51" s="40" cm="1">
        <f t="array" aca="1" ref="P51" ca="1">IF(OR(B51="", F51=""), "", INDEX(SOFR_INDEX!$B$2:$E$2001, O51,$P$4) * IF(LEFT($P$3, 3)="180", 2, IF(LEFT($P$3, 2)="90", 4, IF(LEFT($P$3, 2)="30", 12, 1)))/100)</f>
        <v>8.9999999999999998E-4</v>
      </c>
      <c r="Q51" s="43">
        <f ca="1">IF(OR(B51="", F51=""), "", P51+'Terms&amp;Conditions + Transaction'!$B$11/10000)</f>
        <v>1.8E-3</v>
      </c>
      <c r="R51" s="43">
        <f t="shared" ca="1" si="0"/>
        <v>1.7159090909090911E-3</v>
      </c>
      <c r="S51">
        <f ca="1">IF(B51="",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Transaction'!$C$7*(F51-E51), 365), 360))))</f>
        <v>360</v>
      </c>
      <c r="T51" s="49">
        <f t="shared" ca="1" si="6"/>
        <v>2500</v>
      </c>
      <c r="U51" s="49">
        <f t="shared" ca="1" si="7"/>
        <v>5000</v>
      </c>
      <c r="V51" s="49">
        <f t="shared" ca="1" si="8"/>
        <v>209722.22222222222</v>
      </c>
      <c r="W51" s="11">
        <f t="shared" ca="1" si="9"/>
        <v>209722.22</v>
      </c>
      <c r="X51" s="11" t="str">
        <f t="shared" ca="1" si="10"/>
        <v/>
      </c>
    </row>
    <row r="52" spans="2:24" x14ac:dyDescent="0.25">
      <c r="B52" s="82">
        <f ca="1">IF(B51&lt;MIN($C$3, 'Terms&amp;Conditions + Transaction'!$B$6), B51+1, "")</f>
        <v>44024</v>
      </c>
      <c r="C52">
        <f ca="1">IF(B52="", "", IF(AND(WEEKDAY(B52, 2)&lt;=5, ISERROR(VLOOKUP(B52, 'Holiday Schedule'!$B$3:$B$1002, 1, FALSE))), 1, 0))</f>
        <v>0</v>
      </c>
      <c r="D52">
        <f ca="1">IF(B52="", "", IF(LOWER('Terms&amp;Conditions + Transaction'!$C$15)="act", 1, IF(DAY(B52)=31, 0, IF(AND(DAY(B52+1)=1, MONTH(B52+1)=3), 31-DAY(B52), 1))))</f>
        <v>1</v>
      </c>
      <c r="E52" s="18">
        <f ca="1">IF(B52="", "", IFERROR(VLOOKUP(B52, 'Accrual Schedule'!$B$3:$B$122, 1, TRUE), ""))</f>
        <v>43980</v>
      </c>
      <c r="F52" s="18" cm="1">
        <f t="array" aca="1" ref="F52" ca="1">IF(B52="", "", INDEX('Accrual Schedule'!$B$3:$B$122, MATCH(B52, 'Accrual Schedule'!$B$3:$B$122, 1)+1, 1))</f>
        <v>44073</v>
      </c>
      <c r="G52" s="18" cm="1">
        <f t="array" aca="1" ref="G52" ca="1">IF(B52="", "", INDEX('Accrual Schedule'!$B$3:$B$122, MATCH(H52, 'Accrual Schedule'!$B$3:$B$122, 1)-1, 1))</f>
        <v>43980</v>
      </c>
      <c r="H52" s="18">
        <f ca="1">IF(B52="", "", INDEX('Accrual Schedule'!$B$3:$B$122, MATCH(I52, 'Accrual Schedule'!$C$3:$C$122, 1), 1))</f>
        <v>44073</v>
      </c>
      <c r="I52" s="18" cm="1">
        <f t="array" aca="1" ref="I52" ca="1">IF(B52="", "", _xlfn.IFNA(INDEX('Accrual Schedule'!$C$4:$C$122, MATCH(B52, 'Accrual Schedule'!$C$4:$C$122, 1)+1, 1), INDEX('Accrual Schedule'!$C$4:$C$122, 1, 1)))</f>
        <v>44074</v>
      </c>
      <c r="J52" s="11">
        <f ca="1">IF(B52="","",'Terms&amp;Conditions + Transaction'!$F$5-SUMIF(Dispositions!$B$3:$B$32,"&lt;="&amp;B52,Dispositions!$C$3:$C$32))</f>
        <v>1000000000</v>
      </c>
      <c r="K52" s="84">
        <f ca="1">IF(B52="", "", IF(ISNA(MATCH(B52, 'Factor Schedule'!$B$3:$B$2002, -1)),1,IF(INDEX('Factor Schedule'!$B$3:$C$2002,MATCH(B52, 'Factor Schedule'!$B$3:$B$2002, -1), 1)=B52,MATCH(B52, 'Factor Schedule'!$B$3:$B$2002, -1),MATCH(B52, 'Factor Schedule'!$B$3:$B$2002, -1)+1)))</f>
        <v>1</v>
      </c>
      <c r="L52" s="11" cm="1">
        <f t="array" aca="1" ref="L52" ca="1">IF(B52="","",ROUND(J52*_xlfn.IFNA(INDEX('Factor Schedule'!$B$3:$C$2002,K52, 2), 1), 2))</f>
        <v>1000000000</v>
      </c>
      <c r="M52" s="11">
        <f ca="1">IF(B52="", "", IF(OR(LOWER('Terms&amp;Conditions + Transaction'!$B$12)&lt;&gt;"compound", B52=$C$2, B52=E52), L52, L52+IF(LOWER('Terms&amp;Conditions + Transaction'!$B$13)&lt;&gt;"y", SUMIFS($T$8:$T$2007, $B$8:$B$2007, "&gt;="&amp;E52, $B$8:$B$2007, "&lt;"&amp;B52), SUMIFS($U$8:$U$1007, $B$8:$B$2007, "&gt;="&amp;E52, $B$8:$B$2007, "&lt;"&amp;B52))))</f>
        <v>1000000000</v>
      </c>
      <c r="N52" s="18">
        <f ca="1">IF(OR(B52 = "", F52=""), "", MIN(ForwardDays(B52,-'Terms&amp;Conditions + Transaction'!$B$22, 'Terms&amp;Conditions + Transaction'!$B$23, 'Holiday Schedule'!$B$3:$B$1002),ForwardDays(F52,-'Terms&amp;Conditions + Transaction'!$B$22, 'Terms&amp;Conditions + Transaction'!$B$23, 'Holiday Schedule'!$B$3:$B$1002)))</f>
        <v>44024</v>
      </c>
      <c r="O52" s="42">
        <f ca="1">IF(B52="", "", IF(ISNA(MATCH(N52, SOFR_INDEX!$A$2:$A$2001, -1)),1,IF(INDEX(SOFR_INDEX!$A$2:$E$2001,MATCH(N52, SOFR_INDEX!$A$2:$A$2001, -1), 1)=N52,MATCH(N52, SOFR_INDEX!$A$2:$A$2001, -1),MATCH(N52, SOFR_INDEX!$A$2:$A$2001, -1)+1)))</f>
        <v>1</v>
      </c>
      <c r="P52" s="40" cm="1">
        <f t="array" aca="1" ref="P52" ca="1">IF(OR(B52="", F52=""), "", INDEX(SOFR_INDEX!$B$2:$E$2001, O52,$P$4) * IF(LEFT($P$3, 3)="180", 2, IF(LEFT($P$3, 2)="90", 4, IF(LEFT($P$3, 2)="30", 12, 1)))/100)</f>
        <v>8.9999999999999998E-4</v>
      </c>
      <c r="Q52" s="43">
        <f ca="1">IF(OR(B52="", F52=""), "", P52+'Terms&amp;Conditions + Transaction'!$B$11/10000)</f>
        <v>1.8E-3</v>
      </c>
      <c r="R52" s="43">
        <f t="shared" ca="1" si="0"/>
        <v>1.7177777777777777E-3</v>
      </c>
      <c r="S52">
        <f ca="1">IF(B52="",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Transaction'!$C$7*(F52-E52), 365), 360))))</f>
        <v>360</v>
      </c>
      <c r="T52" s="49">
        <f t="shared" ca="1" si="6"/>
        <v>2500</v>
      </c>
      <c r="U52" s="49">
        <f t="shared" ca="1" si="7"/>
        <v>5000</v>
      </c>
      <c r="V52" s="49">
        <f t="shared" ca="1" si="8"/>
        <v>214722.22222222222</v>
      </c>
      <c r="W52" s="11">
        <f t="shared" ca="1" si="9"/>
        <v>214722.22</v>
      </c>
      <c r="X52" s="11" t="str">
        <f t="shared" ca="1" si="10"/>
        <v/>
      </c>
    </row>
    <row r="53" spans="2:24" x14ac:dyDescent="0.25">
      <c r="B53" s="82">
        <f ca="1">IF(B52&lt;MIN($C$3, 'Terms&amp;Conditions + Transaction'!$B$6), B52+1, "")</f>
        <v>44025</v>
      </c>
      <c r="C53">
        <f ca="1">IF(B53="", "", IF(AND(WEEKDAY(B53, 2)&lt;=5, ISERROR(VLOOKUP(B53, 'Holiday Schedule'!$B$3:$B$1002, 1, FALSE))), 1, 0))</f>
        <v>1</v>
      </c>
      <c r="D53">
        <f ca="1">IF(B53="", "", IF(LOWER('Terms&amp;Conditions + Transaction'!$C$15)="act", 1, IF(DAY(B53)=31, 0, IF(AND(DAY(B53+1)=1, MONTH(B53+1)=3), 31-DAY(B53), 1))))</f>
        <v>1</v>
      </c>
      <c r="E53" s="18">
        <f ca="1">IF(B53="", "", IFERROR(VLOOKUP(B53, 'Accrual Schedule'!$B$3:$B$122, 1, TRUE), ""))</f>
        <v>43980</v>
      </c>
      <c r="F53" s="18" cm="1">
        <f t="array" aca="1" ref="F53" ca="1">IF(B53="", "", INDEX('Accrual Schedule'!$B$3:$B$122, MATCH(B53, 'Accrual Schedule'!$B$3:$B$122, 1)+1, 1))</f>
        <v>44073</v>
      </c>
      <c r="G53" s="18" cm="1">
        <f t="array" aca="1" ref="G53" ca="1">IF(B53="", "", INDEX('Accrual Schedule'!$B$3:$B$122, MATCH(H53, 'Accrual Schedule'!$B$3:$B$122, 1)-1, 1))</f>
        <v>43980</v>
      </c>
      <c r="H53" s="18">
        <f ca="1">IF(B53="", "", INDEX('Accrual Schedule'!$B$3:$B$122, MATCH(I53, 'Accrual Schedule'!$C$3:$C$122, 1), 1))</f>
        <v>44073</v>
      </c>
      <c r="I53" s="18" cm="1">
        <f t="array" aca="1" ref="I53" ca="1">IF(B53="", "", _xlfn.IFNA(INDEX('Accrual Schedule'!$C$4:$C$122, MATCH(B53, 'Accrual Schedule'!$C$4:$C$122, 1)+1, 1), INDEX('Accrual Schedule'!$C$4:$C$122, 1, 1)))</f>
        <v>44074</v>
      </c>
      <c r="J53" s="11">
        <f ca="1">IF(B53="","",'Terms&amp;Conditions + Transaction'!$F$5-SUMIF(Dispositions!$B$3:$B$32,"&lt;="&amp;B53,Dispositions!$C$3:$C$32))</f>
        <v>1000000000</v>
      </c>
      <c r="K53" s="84">
        <f ca="1">IF(B53="", "", IF(ISNA(MATCH(B53, 'Factor Schedule'!$B$3:$B$2002, -1)),1,IF(INDEX('Factor Schedule'!$B$3:$C$2002,MATCH(B53, 'Factor Schedule'!$B$3:$B$2002, -1), 1)=B53,MATCH(B53, 'Factor Schedule'!$B$3:$B$2002, -1),MATCH(B53, 'Factor Schedule'!$B$3:$B$2002, -1)+1)))</f>
        <v>1</v>
      </c>
      <c r="L53" s="11" cm="1">
        <f t="array" aca="1" ref="L53" ca="1">IF(B53="","",ROUND(J53*_xlfn.IFNA(INDEX('Factor Schedule'!$B$3:$C$2002,K53, 2), 1), 2))</f>
        <v>1000000000</v>
      </c>
      <c r="M53" s="11">
        <f ca="1">IF(B53="", "", IF(OR(LOWER('Terms&amp;Conditions + Transaction'!$B$12)&lt;&gt;"compound", B53=$C$2, B53=E53), L53, L53+IF(LOWER('Terms&amp;Conditions + Transaction'!$B$13)&lt;&gt;"y", SUMIFS($T$8:$T$2007, $B$8:$B$2007, "&gt;="&amp;E53, $B$8:$B$2007, "&lt;"&amp;B53), SUMIFS($U$8:$U$1007, $B$8:$B$2007, "&gt;="&amp;E53, $B$8:$B$2007, "&lt;"&amp;B53))))</f>
        <v>1000000000</v>
      </c>
      <c r="N53" s="18">
        <f ca="1">IF(OR(B53 = "", F53=""), "", MIN(ForwardDays(B53,-'Terms&amp;Conditions + Transaction'!$B$22, 'Terms&amp;Conditions + Transaction'!$B$23, 'Holiday Schedule'!$B$3:$B$1002),ForwardDays(F53,-'Terms&amp;Conditions + Transaction'!$B$22, 'Terms&amp;Conditions + Transaction'!$B$23, 'Holiday Schedule'!$B$3:$B$1002)))</f>
        <v>44025</v>
      </c>
      <c r="O53" s="42">
        <f ca="1">IF(B53="", "", IF(ISNA(MATCH(N53, SOFR_INDEX!$A$2:$A$2001, -1)),1,IF(INDEX(SOFR_INDEX!$A$2:$E$2001,MATCH(N53, SOFR_INDEX!$A$2:$A$2001, -1), 1)=N53,MATCH(N53, SOFR_INDEX!$A$2:$A$2001, -1),MATCH(N53, SOFR_INDEX!$A$2:$A$2001, -1)+1)))</f>
        <v>1</v>
      </c>
      <c r="P53" s="40" cm="1">
        <f t="array" aca="1" ref="P53" ca="1">IF(OR(B53="", F53=""), "", INDEX(SOFR_INDEX!$B$2:$E$2001, O53,$P$4) * IF(LEFT($P$3, 3)="180", 2, IF(LEFT($P$3, 2)="90", 4, IF(LEFT($P$3, 2)="30", 12, 1)))/100)</f>
        <v>8.9999999999999998E-4</v>
      </c>
      <c r="Q53" s="43">
        <f ca="1">IF(OR(B53="", F53=""), "", P53+'Terms&amp;Conditions + Transaction'!$B$11/10000)</f>
        <v>1.8E-3</v>
      </c>
      <c r="R53" s="43">
        <f t="shared" ca="1" si="0"/>
        <v>1.7195652173913045E-3</v>
      </c>
      <c r="S53">
        <f ca="1">IF(B53="",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Transaction'!$C$7*(F53-E53), 365), 360))))</f>
        <v>360</v>
      </c>
      <c r="T53" s="49">
        <f t="shared" ca="1" si="6"/>
        <v>2500</v>
      </c>
      <c r="U53" s="49">
        <f t="shared" ca="1" si="7"/>
        <v>5000</v>
      </c>
      <c r="V53" s="49">
        <f t="shared" ca="1" si="8"/>
        <v>219722.22222222222</v>
      </c>
      <c r="W53" s="11">
        <f t="shared" ca="1" si="9"/>
        <v>219722.22</v>
      </c>
      <c r="X53" s="11" t="str">
        <f t="shared" ca="1" si="10"/>
        <v/>
      </c>
    </row>
    <row r="54" spans="2:24" x14ac:dyDescent="0.25">
      <c r="B54" s="82">
        <f ca="1">IF(B53&lt;MIN($C$3, 'Terms&amp;Conditions + Transaction'!$B$6), B53+1, "")</f>
        <v>44026</v>
      </c>
      <c r="C54">
        <f ca="1">IF(B54="", "", IF(AND(WEEKDAY(B54, 2)&lt;=5, ISERROR(VLOOKUP(B54, 'Holiday Schedule'!$B$3:$B$1002, 1, FALSE))), 1, 0))</f>
        <v>1</v>
      </c>
      <c r="D54">
        <f ca="1">IF(B54="", "", IF(LOWER('Terms&amp;Conditions + Transaction'!$C$15)="act", 1, IF(DAY(B54)=31, 0, IF(AND(DAY(B54+1)=1, MONTH(B54+1)=3), 31-DAY(B54), 1))))</f>
        <v>1</v>
      </c>
      <c r="E54" s="18">
        <f ca="1">IF(B54="", "", IFERROR(VLOOKUP(B54, 'Accrual Schedule'!$B$3:$B$122, 1, TRUE), ""))</f>
        <v>43980</v>
      </c>
      <c r="F54" s="18" cm="1">
        <f t="array" aca="1" ref="F54" ca="1">IF(B54="", "", INDEX('Accrual Schedule'!$B$3:$B$122, MATCH(B54, 'Accrual Schedule'!$B$3:$B$122, 1)+1, 1))</f>
        <v>44073</v>
      </c>
      <c r="G54" s="18" cm="1">
        <f t="array" aca="1" ref="G54" ca="1">IF(B54="", "", INDEX('Accrual Schedule'!$B$3:$B$122, MATCH(H54, 'Accrual Schedule'!$B$3:$B$122, 1)-1, 1))</f>
        <v>43980</v>
      </c>
      <c r="H54" s="18">
        <f ca="1">IF(B54="", "", INDEX('Accrual Schedule'!$B$3:$B$122, MATCH(I54, 'Accrual Schedule'!$C$3:$C$122, 1), 1))</f>
        <v>44073</v>
      </c>
      <c r="I54" s="18" cm="1">
        <f t="array" aca="1" ref="I54" ca="1">IF(B54="", "", _xlfn.IFNA(INDEX('Accrual Schedule'!$C$4:$C$122, MATCH(B54, 'Accrual Schedule'!$C$4:$C$122, 1)+1, 1), INDEX('Accrual Schedule'!$C$4:$C$122, 1, 1)))</f>
        <v>44074</v>
      </c>
      <c r="J54" s="11">
        <f ca="1">IF(B54="","",'Terms&amp;Conditions + Transaction'!$F$5-SUMIF(Dispositions!$B$3:$B$32,"&lt;="&amp;B54,Dispositions!$C$3:$C$32))</f>
        <v>1000000000</v>
      </c>
      <c r="K54" s="84">
        <f ca="1">IF(B54="", "", IF(ISNA(MATCH(B54, 'Factor Schedule'!$B$3:$B$2002, -1)),1,IF(INDEX('Factor Schedule'!$B$3:$C$2002,MATCH(B54, 'Factor Schedule'!$B$3:$B$2002, -1), 1)=B54,MATCH(B54, 'Factor Schedule'!$B$3:$B$2002, -1),MATCH(B54, 'Factor Schedule'!$B$3:$B$2002, -1)+1)))</f>
        <v>1</v>
      </c>
      <c r="L54" s="11" cm="1">
        <f t="array" aca="1" ref="L54" ca="1">IF(B54="","",ROUND(J54*_xlfn.IFNA(INDEX('Factor Schedule'!$B$3:$C$2002,K54, 2), 1), 2))</f>
        <v>1000000000</v>
      </c>
      <c r="M54" s="11">
        <f ca="1">IF(B54="", "", IF(OR(LOWER('Terms&amp;Conditions + Transaction'!$B$12)&lt;&gt;"compound", B54=$C$2, B54=E54), L54, L54+IF(LOWER('Terms&amp;Conditions + Transaction'!$B$13)&lt;&gt;"y", SUMIFS($T$8:$T$2007, $B$8:$B$2007, "&gt;="&amp;E54, $B$8:$B$2007, "&lt;"&amp;B54), SUMIFS($U$8:$U$1007, $B$8:$B$2007, "&gt;="&amp;E54, $B$8:$B$2007, "&lt;"&amp;B54))))</f>
        <v>1000000000</v>
      </c>
      <c r="N54" s="18">
        <f ca="1">IF(OR(B54 = "", F54=""), "", MIN(ForwardDays(B54,-'Terms&amp;Conditions + Transaction'!$B$22, 'Terms&amp;Conditions + Transaction'!$B$23, 'Holiday Schedule'!$B$3:$B$1002),ForwardDays(F54,-'Terms&amp;Conditions + Transaction'!$B$22, 'Terms&amp;Conditions + Transaction'!$B$23, 'Holiday Schedule'!$B$3:$B$1002)))</f>
        <v>44026</v>
      </c>
      <c r="O54" s="42">
        <f ca="1">IF(B54="", "", IF(ISNA(MATCH(N54, SOFR_INDEX!$A$2:$A$2001, -1)),1,IF(INDEX(SOFR_INDEX!$A$2:$E$2001,MATCH(N54, SOFR_INDEX!$A$2:$A$2001, -1), 1)=N54,MATCH(N54, SOFR_INDEX!$A$2:$A$2001, -1),MATCH(N54, SOFR_INDEX!$A$2:$A$2001, -1)+1)))</f>
        <v>1</v>
      </c>
      <c r="P54" s="40" cm="1">
        <f t="array" aca="1" ref="P54" ca="1">IF(OR(B54="", F54=""), "", INDEX(SOFR_INDEX!$B$2:$E$2001, O54,$P$4) * IF(LEFT($P$3, 3)="180", 2, IF(LEFT($P$3, 2)="90", 4, IF(LEFT($P$3, 2)="30", 12, 1)))/100)</f>
        <v>8.9999999999999998E-4</v>
      </c>
      <c r="Q54" s="43">
        <f ca="1">IF(OR(B54="", F54=""), "", P54+'Terms&amp;Conditions + Transaction'!$B$11/10000)</f>
        <v>1.8E-3</v>
      </c>
      <c r="R54" s="43">
        <f t="shared" ca="1" si="0"/>
        <v>1.7212765957446807E-3</v>
      </c>
      <c r="S54">
        <f ca="1">IF(B54="",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Transaction'!$C$7*(F54-E54), 365), 360))))</f>
        <v>360</v>
      </c>
      <c r="T54" s="49">
        <f t="shared" ca="1" si="6"/>
        <v>2500</v>
      </c>
      <c r="U54" s="49">
        <f t="shared" ca="1" si="7"/>
        <v>5000</v>
      </c>
      <c r="V54" s="49">
        <f t="shared" ca="1" si="8"/>
        <v>224722.22222222222</v>
      </c>
      <c r="W54" s="11">
        <f t="shared" ca="1" si="9"/>
        <v>224722.22</v>
      </c>
      <c r="X54" s="11" t="str">
        <f t="shared" ca="1" si="10"/>
        <v/>
      </c>
    </row>
    <row r="55" spans="2:24" x14ac:dyDescent="0.25">
      <c r="B55" s="82">
        <f ca="1">IF(B54&lt;MIN($C$3, 'Terms&amp;Conditions + Transaction'!$B$6), B54+1, "")</f>
        <v>44027</v>
      </c>
      <c r="C55">
        <f ca="1">IF(B55="", "", IF(AND(WEEKDAY(B55, 2)&lt;=5, ISERROR(VLOOKUP(B55, 'Holiday Schedule'!$B$3:$B$1002, 1, FALSE))), 1, 0))</f>
        <v>1</v>
      </c>
      <c r="D55">
        <f ca="1">IF(B55="", "", IF(LOWER('Terms&amp;Conditions + Transaction'!$C$15)="act", 1, IF(DAY(B55)=31, 0, IF(AND(DAY(B55+1)=1, MONTH(B55+1)=3), 31-DAY(B55), 1))))</f>
        <v>1</v>
      </c>
      <c r="E55" s="18">
        <f ca="1">IF(B55="", "", IFERROR(VLOOKUP(B55, 'Accrual Schedule'!$B$3:$B$122, 1, TRUE), ""))</f>
        <v>43980</v>
      </c>
      <c r="F55" s="18" cm="1">
        <f t="array" aca="1" ref="F55" ca="1">IF(B55="", "", INDEX('Accrual Schedule'!$B$3:$B$122, MATCH(B55, 'Accrual Schedule'!$B$3:$B$122, 1)+1, 1))</f>
        <v>44073</v>
      </c>
      <c r="G55" s="18" cm="1">
        <f t="array" aca="1" ref="G55" ca="1">IF(B55="", "", INDEX('Accrual Schedule'!$B$3:$B$122, MATCH(H55, 'Accrual Schedule'!$B$3:$B$122, 1)-1, 1))</f>
        <v>43980</v>
      </c>
      <c r="H55" s="18">
        <f ca="1">IF(B55="", "", INDEX('Accrual Schedule'!$B$3:$B$122, MATCH(I55, 'Accrual Schedule'!$C$3:$C$122, 1), 1))</f>
        <v>44073</v>
      </c>
      <c r="I55" s="18" cm="1">
        <f t="array" aca="1" ref="I55" ca="1">IF(B55="", "", _xlfn.IFNA(INDEX('Accrual Schedule'!$C$4:$C$122, MATCH(B55, 'Accrual Schedule'!$C$4:$C$122, 1)+1, 1), INDEX('Accrual Schedule'!$C$4:$C$122, 1, 1)))</f>
        <v>44074</v>
      </c>
      <c r="J55" s="11">
        <f ca="1">IF(B55="","",'Terms&amp;Conditions + Transaction'!$F$5-SUMIF(Dispositions!$B$3:$B$32,"&lt;="&amp;B55,Dispositions!$C$3:$C$32))</f>
        <v>1000000000</v>
      </c>
      <c r="K55" s="84">
        <f ca="1">IF(B55="", "", IF(ISNA(MATCH(B55, 'Factor Schedule'!$B$3:$B$2002, -1)),1,IF(INDEX('Factor Schedule'!$B$3:$C$2002,MATCH(B55, 'Factor Schedule'!$B$3:$B$2002, -1), 1)=B55,MATCH(B55, 'Factor Schedule'!$B$3:$B$2002, -1),MATCH(B55, 'Factor Schedule'!$B$3:$B$2002, -1)+1)))</f>
        <v>1</v>
      </c>
      <c r="L55" s="11" cm="1">
        <f t="array" aca="1" ref="L55" ca="1">IF(B55="","",ROUND(J55*_xlfn.IFNA(INDEX('Factor Schedule'!$B$3:$C$2002,K55, 2), 1), 2))</f>
        <v>1000000000</v>
      </c>
      <c r="M55" s="11">
        <f ca="1">IF(B55="", "", IF(OR(LOWER('Terms&amp;Conditions + Transaction'!$B$12)&lt;&gt;"compound", B55=$C$2, B55=E55), L55, L55+IF(LOWER('Terms&amp;Conditions + Transaction'!$B$13)&lt;&gt;"y", SUMIFS($T$8:$T$2007, $B$8:$B$2007, "&gt;="&amp;E55, $B$8:$B$2007, "&lt;"&amp;B55), SUMIFS($U$8:$U$1007, $B$8:$B$2007, "&gt;="&amp;E55, $B$8:$B$2007, "&lt;"&amp;B55))))</f>
        <v>1000000000</v>
      </c>
      <c r="N55" s="18">
        <f ca="1">IF(OR(B55 = "", F55=""), "", MIN(ForwardDays(B55,-'Terms&amp;Conditions + Transaction'!$B$22, 'Terms&amp;Conditions + Transaction'!$B$23, 'Holiday Schedule'!$B$3:$B$1002),ForwardDays(F55,-'Terms&amp;Conditions + Transaction'!$B$22, 'Terms&amp;Conditions + Transaction'!$B$23, 'Holiday Schedule'!$B$3:$B$1002)))</f>
        <v>44027</v>
      </c>
      <c r="O55" s="42">
        <f ca="1">IF(B55="", "", IF(ISNA(MATCH(N55, SOFR_INDEX!$A$2:$A$2001, -1)),1,IF(INDEX(SOFR_INDEX!$A$2:$E$2001,MATCH(N55, SOFR_INDEX!$A$2:$A$2001, -1), 1)=N55,MATCH(N55, SOFR_INDEX!$A$2:$A$2001, -1),MATCH(N55, SOFR_INDEX!$A$2:$A$2001, -1)+1)))</f>
        <v>1</v>
      </c>
      <c r="P55" s="40" cm="1">
        <f t="array" aca="1" ref="P55" ca="1">IF(OR(B55="", F55=""), "", INDEX(SOFR_INDEX!$B$2:$E$2001, O55,$P$4) * IF(LEFT($P$3, 3)="180", 2, IF(LEFT($P$3, 2)="90", 4, IF(LEFT($P$3, 2)="30", 12, 1)))/100)</f>
        <v>8.9999999999999998E-4</v>
      </c>
      <c r="Q55" s="43">
        <f ca="1">IF(OR(B55="", F55=""), "", P55+'Terms&amp;Conditions + Transaction'!$B$11/10000)</f>
        <v>1.8E-3</v>
      </c>
      <c r="R55" s="43">
        <f t="shared" ca="1" si="0"/>
        <v>1.7229166666666667E-3</v>
      </c>
      <c r="S55">
        <f ca="1">IF(B55="",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Transaction'!$C$7*(F55-E55), 365), 360))))</f>
        <v>360</v>
      </c>
      <c r="T55" s="49">
        <f t="shared" ca="1" si="6"/>
        <v>2500</v>
      </c>
      <c r="U55" s="49">
        <f t="shared" ca="1" si="7"/>
        <v>5000</v>
      </c>
      <c r="V55" s="49">
        <f t="shared" ca="1" si="8"/>
        <v>229722.22222222222</v>
      </c>
      <c r="W55" s="11">
        <f t="shared" ca="1" si="9"/>
        <v>229722.22</v>
      </c>
      <c r="X55" s="11" t="str">
        <f t="shared" ca="1" si="10"/>
        <v/>
      </c>
    </row>
    <row r="56" spans="2:24" x14ac:dyDescent="0.25">
      <c r="B56" s="82">
        <f ca="1">IF(B55&lt;MIN($C$3, 'Terms&amp;Conditions + Transaction'!$B$6), B55+1, "")</f>
        <v>44028</v>
      </c>
      <c r="C56">
        <f ca="1">IF(B56="", "", IF(AND(WEEKDAY(B56, 2)&lt;=5, ISERROR(VLOOKUP(B56, 'Holiday Schedule'!$B$3:$B$1002, 1, FALSE))), 1, 0))</f>
        <v>1</v>
      </c>
      <c r="D56">
        <f ca="1">IF(B56="", "", IF(LOWER('Terms&amp;Conditions + Transaction'!$C$15)="act", 1, IF(DAY(B56)=31, 0, IF(AND(DAY(B56+1)=1, MONTH(B56+1)=3), 31-DAY(B56), 1))))</f>
        <v>1</v>
      </c>
      <c r="E56" s="18">
        <f ca="1">IF(B56="", "", IFERROR(VLOOKUP(B56, 'Accrual Schedule'!$B$3:$B$122, 1, TRUE), ""))</f>
        <v>43980</v>
      </c>
      <c r="F56" s="18" cm="1">
        <f t="array" aca="1" ref="F56" ca="1">IF(B56="", "", INDEX('Accrual Schedule'!$B$3:$B$122, MATCH(B56, 'Accrual Schedule'!$B$3:$B$122, 1)+1, 1))</f>
        <v>44073</v>
      </c>
      <c r="G56" s="18" cm="1">
        <f t="array" aca="1" ref="G56" ca="1">IF(B56="", "", INDEX('Accrual Schedule'!$B$3:$B$122, MATCH(H56, 'Accrual Schedule'!$B$3:$B$122, 1)-1, 1))</f>
        <v>43980</v>
      </c>
      <c r="H56" s="18">
        <f ca="1">IF(B56="", "", INDEX('Accrual Schedule'!$B$3:$B$122, MATCH(I56, 'Accrual Schedule'!$C$3:$C$122, 1), 1))</f>
        <v>44073</v>
      </c>
      <c r="I56" s="18" cm="1">
        <f t="array" aca="1" ref="I56" ca="1">IF(B56="", "", _xlfn.IFNA(INDEX('Accrual Schedule'!$C$4:$C$122, MATCH(B56, 'Accrual Schedule'!$C$4:$C$122, 1)+1, 1), INDEX('Accrual Schedule'!$C$4:$C$122, 1, 1)))</f>
        <v>44074</v>
      </c>
      <c r="J56" s="11">
        <f ca="1">IF(B56="","",'Terms&amp;Conditions + Transaction'!$F$5-SUMIF(Dispositions!$B$3:$B$32,"&lt;="&amp;B56,Dispositions!$C$3:$C$32))</f>
        <v>1000000000</v>
      </c>
      <c r="K56" s="84">
        <f ca="1">IF(B56="", "", IF(ISNA(MATCH(B56, 'Factor Schedule'!$B$3:$B$2002, -1)),1,IF(INDEX('Factor Schedule'!$B$3:$C$2002,MATCH(B56, 'Factor Schedule'!$B$3:$B$2002, -1), 1)=B56,MATCH(B56, 'Factor Schedule'!$B$3:$B$2002, -1),MATCH(B56, 'Factor Schedule'!$B$3:$B$2002, -1)+1)))</f>
        <v>1</v>
      </c>
      <c r="L56" s="11" cm="1">
        <f t="array" aca="1" ref="L56" ca="1">IF(B56="","",ROUND(J56*_xlfn.IFNA(INDEX('Factor Schedule'!$B$3:$C$2002,K56, 2), 1), 2))</f>
        <v>1000000000</v>
      </c>
      <c r="M56" s="11">
        <f ca="1">IF(B56="", "", IF(OR(LOWER('Terms&amp;Conditions + Transaction'!$B$12)&lt;&gt;"compound", B56=$C$2, B56=E56), L56, L56+IF(LOWER('Terms&amp;Conditions + Transaction'!$B$13)&lt;&gt;"y", SUMIFS($T$8:$T$2007, $B$8:$B$2007, "&gt;="&amp;E56, $B$8:$B$2007, "&lt;"&amp;B56), SUMIFS($U$8:$U$1007, $B$8:$B$2007, "&gt;="&amp;E56, $B$8:$B$2007, "&lt;"&amp;B56))))</f>
        <v>1000000000</v>
      </c>
      <c r="N56" s="18">
        <f ca="1">IF(OR(B56 = "", F56=""), "", MIN(ForwardDays(B56,-'Terms&amp;Conditions + Transaction'!$B$22, 'Terms&amp;Conditions + Transaction'!$B$23, 'Holiday Schedule'!$B$3:$B$1002),ForwardDays(F56,-'Terms&amp;Conditions + Transaction'!$B$22, 'Terms&amp;Conditions + Transaction'!$B$23, 'Holiday Schedule'!$B$3:$B$1002)))</f>
        <v>44028</v>
      </c>
      <c r="O56" s="42">
        <f ca="1">IF(B56="", "", IF(ISNA(MATCH(N56, SOFR_INDEX!$A$2:$A$2001, -1)),1,IF(INDEX(SOFR_INDEX!$A$2:$E$2001,MATCH(N56, SOFR_INDEX!$A$2:$A$2001, -1), 1)=N56,MATCH(N56, SOFR_INDEX!$A$2:$A$2001, -1),MATCH(N56, SOFR_INDEX!$A$2:$A$2001, -1)+1)))</f>
        <v>1</v>
      </c>
      <c r="P56" s="40" cm="1">
        <f t="array" aca="1" ref="P56" ca="1">IF(OR(B56="", F56=""), "", INDEX(SOFR_INDEX!$B$2:$E$2001, O56,$P$4) * IF(LEFT($P$3, 3)="180", 2, IF(LEFT($P$3, 2)="90", 4, IF(LEFT($P$3, 2)="30", 12, 1)))/100)</f>
        <v>8.9999999999999998E-4</v>
      </c>
      <c r="Q56" s="43">
        <f ca="1">IF(OR(B56="", F56=""), "", P56+'Terms&amp;Conditions + Transaction'!$B$11/10000)</f>
        <v>1.8E-3</v>
      </c>
      <c r="R56" s="43">
        <f t="shared" ca="1" si="0"/>
        <v>1.7244897959183675E-3</v>
      </c>
      <c r="S56">
        <f ca="1">IF(B56="",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Transaction'!$C$7*(F56-E56), 365), 360))))</f>
        <v>360</v>
      </c>
      <c r="T56" s="49">
        <f t="shared" ca="1" si="6"/>
        <v>2500</v>
      </c>
      <c r="U56" s="49">
        <f t="shared" ca="1" si="7"/>
        <v>5000</v>
      </c>
      <c r="V56" s="49">
        <f t="shared" ca="1" si="8"/>
        <v>234722.22222222222</v>
      </c>
      <c r="W56" s="11">
        <f t="shared" ca="1" si="9"/>
        <v>234722.22</v>
      </c>
      <c r="X56" s="11" t="str">
        <f t="shared" ca="1" si="10"/>
        <v/>
      </c>
    </row>
    <row r="57" spans="2:24" x14ac:dyDescent="0.25">
      <c r="B57" s="82">
        <f ca="1">IF(B56&lt;MIN($C$3, 'Terms&amp;Conditions + Transaction'!$B$6), B56+1, "")</f>
        <v>44029</v>
      </c>
      <c r="C57">
        <f ca="1">IF(B57="", "", IF(AND(WEEKDAY(B57, 2)&lt;=5, ISERROR(VLOOKUP(B57, 'Holiday Schedule'!$B$3:$B$1002, 1, FALSE))), 1, 0))</f>
        <v>1</v>
      </c>
      <c r="D57">
        <f ca="1">IF(B57="", "", IF(LOWER('Terms&amp;Conditions + Transaction'!$C$15)="act", 1, IF(DAY(B57)=31, 0, IF(AND(DAY(B57+1)=1, MONTH(B57+1)=3), 31-DAY(B57), 1))))</f>
        <v>1</v>
      </c>
      <c r="E57" s="18">
        <f ca="1">IF(B57="", "", IFERROR(VLOOKUP(B57, 'Accrual Schedule'!$B$3:$B$122, 1, TRUE), ""))</f>
        <v>43980</v>
      </c>
      <c r="F57" s="18" cm="1">
        <f t="array" aca="1" ref="F57" ca="1">IF(B57="", "", INDEX('Accrual Schedule'!$B$3:$B$122, MATCH(B57, 'Accrual Schedule'!$B$3:$B$122, 1)+1, 1))</f>
        <v>44073</v>
      </c>
      <c r="G57" s="18" cm="1">
        <f t="array" aca="1" ref="G57" ca="1">IF(B57="", "", INDEX('Accrual Schedule'!$B$3:$B$122, MATCH(H57, 'Accrual Schedule'!$B$3:$B$122, 1)-1, 1))</f>
        <v>43980</v>
      </c>
      <c r="H57" s="18">
        <f ca="1">IF(B57="", "", INDEX('Accrual Schedule'!$B$3:$B$122, MATCH(I57, 'Accrual Schedule'!$C$3:$C$122, 1), 1))</f>
        <v>44073</v>
      </c>
      <c r="I57" s="18" cm="1">
        <f t="array" aca="1" ref="I57" ca="1">IF(B57="", "", _xlfn.IFNA(INDEX('Accrual Schedule'!$C$4:$C$122, MATCH(B57, 'Accrual Schedule'!$C$4:$C$122, 1)+1, 1), INDEX('Accrual Schedule'!$C$4:$C$122, 1, 1)))</f>
        <v>44074</v>
      </c>
      <c r="J57" s="11">
        <f ca="1">IF(B57="","",'Terms&amp;Conditions + Transaction'!$F$5-SUMIF(Dispositions!$B$3:$B$32,"&lt;="&amp;B57,Dispositions!$C$3:$C$32))</f>
        <v>1000000000</v>
      </c>
      <c r="K57" s="84">
        <f ca="1">IF(B57="", "", IF(ISNA(MATCH(B57, 'Factor Schedule'!$B$3:$B$2002, -1)),1,IF(INDEX('Factor Schedule'!$B$3:$C$2002,MATCH(B57, 'Factor Schedule'!$B$3:$B$2002, -1), 1)=B57,MATCH(B57, 'Factor Schedule'!$B$3:$B$2002, -1),MATCH(B57, 'Factor Schedule'!$B$3:$B$2002, -1)+1)))</f>
        <v>1</v>
      </c>
      <c r="L57" s="11" cm="1">
        <f t="array" aca="1" ref="L57" ca="1">IF(B57="","",ROUND(J57*_xlfn.IFNA(INDEX('Factor Schedule'!$B$3:$C$2002,K57, 2), 1), 2))</f>
        <v>1000000000</v>
      </c>
      <c r="M57" s="11">
        <f ca="1">IF(B57="", "", IF(OR(LOWER('Terms&amp;Conditions + Transaction'!$B$12)&lt;&gt;"compound", B57=$C$2, B57=E57), L57, L57+IF(LOWER('Terms&amp;Conditions + Transaction'!$B$13)&lt;&gt;"y", SUMIFS($T$8:$T$2007, $B$8:$B$2007, "&gt;="&amp;E57, $B$8:$B$2007, "&lt;"&amp;B57), SUMIFS($U$8:$U$1007, $B$8:$B$2007, "&gt;="&amp;E57, $B$8:$B$2007, "&lt;"&amp;B57))))</f>
        <v>1000000000</v>
      </c>
      <c r="N57" s="18">
        <f ca="1">IF(OR(B57 = "", F57=""), "", MIN(ForwardDays(B57,-'Terms&amp;Conditions + Transaction'!$B$22, 'Terms&amp;Conditions + Transaction'!$B$23, 'Holiday Schedule'!$B$3:$B$1002),ForwardDays(F57,-'Terms&amp;Conditions + Transaction'!$B$22, 'Terms&amp;Conditions + Transaction'!$B$23, 'Holiday Schedule'!$B$3:$B$1002)))</f>
        <v>44029</v>
      </c>
      <c r="O57" s="42">
        <f ca="1">IF(B57="", "", IF(ISNA(MATCH(N57, SOFR_INDEX!$A$2:$A$2001, -1)),1,IF(INDEX(SOFR_INDEX!$A$2:$E$2001,MATCH(N57, SOFR_INDEX!$A$2:$A$2001, -1), 1)=N57,MATCH(N57, SOFR_INDEX!$A$2:$A$2001, -1),MATCH(N57, SOFR_INDEX!$A$2:$A$2001, -1)+1)))</f>
        <v>1</v>
      </c>
      <c r="P57" s="40" cm="1">
        <f t="array" aca="1" ref="P57" ca="1">IF(OR(B57="", F57=""), "", INDEX(SOFR_INDEX!$B$2:$E$2001, O57,$P$4) * IF(LEFT($P$3, 3)="180", 2, IF(LEFT($P$3, 2)="90", 4, IF(LEFT($P$3, 2)="30", 12, 1)))/100)</f>
        <v>8.9999999999999998E-4</v>
      </c>
      <c r="Q57" s="43">
        <f ca="1">IF(OR(B57="", F57=""), "", P57+'Terms&amp;Conditions + Transaction'!$B$11/10000)</f>
        <v>1.8E-3</v>
      </c>
      <c r="R57" s="43">
        <f t="shared" ca="1" si="0"/>
        <v>1.7259999999999999E-3</v>
      </c>
      <c r="S57">
        <f ca="1">IF(B57="",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Transaction'!$C$7*(F57-E57), 365), 360))))</f>
        <v>360</v>
      </c>
      <c r="T57" s="49">
        <f t="shared" ca="1" si="6"/>
        <v>2500</v>
      </c>
      <c r="U57" s="49">
        <f t="shared" ca="1" si="7"/>
        <v>5000</v>
      </c>
      <c r="V57" s="49">
        <f t="shared" ca="1" si="8"/>
        <v>239722.22222222222</v>
      </c>
      <c r="W57" s="11">
        <f t="shared" ca="1" si="9"/>
        <v>239722.22</v>
      </c>
      <c r="X57" s="11" t="str">
        <f t="shared" ca="1" si="10"/>
        <v/>
      </c>
    </row>
    <row r="58" spans="2:24" x14ac:dyDescent="0.25">
      <c r="B58" s="82">
        <f ca="1">IF(B57&lt;MIN($C$3, 'Terms&amp;Conditions + Transaction'!$B$6), B57+1, "")</f>
        <v>44030</v>
      </c>
      <c r="C58">
        <f ca="1">IF(B58="", "", IF(AND(WEEKDAY(B58, 2)&lt;=5, ISERROR(VLOOKUP(B58, 'Holiday Schedule'!$B$3:$B$1002, 1, FALSE))), 1, 0))</f>
        <v>0</v>
      </c>
      <c r="D58">
        <f ca="1">IF(B58="", "", IF(LOWER('Terms&amp;Conditions + Transaction'!$C$15)="act", 1, IF(DAY(B58)=31, 0, IF(AND(DAY(B58+1)=1, MONTH(B58+1)=3), 31-DAY(B58), 1))))</f>
        <v>1</v>
      </c>
      <c r="E58" s="18">
        <f ca="1">IF(B58="", "", IFERROR(VLOOKUP(B58, 'Accrual Schedule'!$B$3:$B$122, 1, TRUE), ""))</f>
        <v>43980</v>
      </c>
      <c r="F58" s="18" cm="1">
        <f t="array" aca="1" ref="F58" ca="1">IF(B58="", "", INDEX('Accrual Schedule'!$B$3:$B$122, MATCH(B58, 'Accrual Schedule'!$B$3:$B$122, 1)+1, 1))</f>
        <v>44073</v>
      </c>
      <c r="G58" s="18" cm="1">
        <f t="array" aca="1" ref="G58" ca="1">IF(B58="", "", INDEX('Accrual Schedule'!$B$3:$B$122, MATCH(H58, 'Accrual Schedule'!$B$3:$B$122, 1)-1, 1))</f>
        <v>43980</v>
      </c>
      <c r="H58" s="18">
        <f ca="1">IF(B58="", "", INDEX('Accrual Schedule'!$B$3:$B$122, MATCH(I58, 'Accrual Schedule'!$C$3:$C$122, 1), 1))</f>
        <v>44073</v>
      </c>
      <c r="I58" s="18" cm="1">
        <f t="array" aca="1" ref="I58" ca="1">IF(B58="", "", _xlfn.IFNA(INDEX('Accrual Schedule'!$C$4:$C$122, MATCH(B58, 'Accrual Schedule'!$C$4:$C$122, 1)+1, 1), INDEX('Accrual Schedule'!$C$4:$C$122, 1, 1)))</f>
        <v>44074</v>
      </c>
      <c r="J58" s="11">
        <f ca="1">IF(B58="","",'Terms&amp;Conditions + Transaction'!$F$5-SUMIF(Dispositions!$B$3:$B$32,"&lt;="&amp;B58,Dispositions!$C$3:$C$32))</f>
        <v>1000000000</v>
      </c>
      <c r="K58" s="84">
        <f ca="1">IF(B58="", "", IF(ISNA(MATCH(B58, 'Factor Schedule'!$B$3:$B$2002, -1)),1,IF(INDEX('Factor Schedule'!$B$3:$C$2002,MATCH(B58, 'Factor Schedule'!$B$3:$B$2002, -1), 1)=B58,MATCH(B58, 'Factor Schedule'!$B$3:$B$2002, -1),MATCH(B58, 'Factor Schedule'!$B$3:$B$2002, -1)+1)))</f>
        <v>1</v>
      </c>
      <c r="L58" s="11" cm="1">
        <f t="array" aca="1" ref="L58" ca="1">IF(B58="","",ROUND(J58*_xlfn.IFNA(INDEX('Factor Schedule'!$B$3:$C$2002,K58, 2), 1), 2))</f>
        <v>1000000000</v>
      </c>
      <c r="M58" s="11">
        <f ca="1">IF(B58="", "", IF(OR(LOWER('Terms&amp;Conditions + Transaction'!$B$12)&lt;&gt;"compound", B58=$C$2, B58=E58), L58, L58+IF(LOWER('Terms&amp;Conditions + Transaction'!$B$13)&lt;&gt;"y", SUMIFS($T$8:$T$2007, $B$8:$B$2007, "&gt;="&amp;E58, $B$8:$B$2007, "&lt;"&amp;B58), SUMIFS($U$8:$U$1007, $B$8:$B$2007, "&gt;="&amp;E58, $B$8:$B$2007, "&lt;"&amp;B58))))</f>
        <v>1000000000</v>
      </c>
      <c r="N58" s="18">
        <f ca="1">IF(OR(B58 = "", F58=""), "", MIN(ForwardDays(B58,-'Terms&amp;Conditions + Transaction'!$B$22, 'Terms&amp;Conditions + Transaction'!$B$23, 'Holiday Schedule'!$B$3:$B$1002),ForwardDays(F58,-'Terms&amp;Conditions + Transaction'!$B$22, 'Terms&amp;Conditions + Transaction'!$B$23, 'Holiday Schedule'!$B$3:$B$1002)))</f>
        <v>44030</v>
      </c>
      <c r="O58" s="42">
        <f ca="1">IF(B58="", "", IF(ISNA(MATCH(N58, SOFR_INDEX!$A$2:$A$2001, -1)),1,IF(INDEX(SOFR_INDEX!$A$2:$E$2001,MATCH(N58, SOFR_INDEX!$A$2:$A$2001, -1), 1)=N58,MATCH(N58, SOFR_INDEX!$A$2:$A$2001, -1),MATCH(N58, SOFR_INDEX!$A$2:$A$2001, -1)+1)))</f>
        <v>1</v>
      </c>
      <c r="P58" s="40" cm="1">
        <f t="array" aca="1" ref="P58" ca="1">IF(OR(B58="", F58=""), "", INDEX(SOFR_INDEX!$B$2:$E$2001, O58,$P$4) * IF(LEFT($P$3, 3)="180", 2, IF(LEFT($P$3, 2)="90", 4, IF(LEFT($P$3, 2)="30", 12, 1)))/100)</f>
        <v>8.9999999999999998E-4</v>
      </c>
      <c r="Q58" s="43">
        <f ca="1">IF(OR(B58="", F58=""), "", P58+'Terms&amp;Conditions + Transaction'!$B$11/10000)</f>
        <v>1.8E-3</v>
      </c>
      <c r="R58" s="43">
        <f t="shared" ca="1" si="0"/>
        <v>1.7274509803921569E-3</v>
      </c>
      <c r="S58">
        <f ca="1">IF(B58="",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Transaction'!$C$7*(F58-E58), 365), 360))))</f>
        <v>360</v>
      </c>
      <c r="T58" s="49">
        <f t="shared" ca="1" si="6"/>
        <v>2500</v>
      </c>
      <c r="U58" s="49">
        <f t="shared" ca="1" si="7"/>
        <v>5000</v>
      </c>
      <c r="V58" s="49">
        <f t="shared" ca="1" si="8"/>
        <v>244722.22222222222</v>
      </c>
      <c r="W58" s="11">
        <f t="shared" ca="1" si="9"/>
        <v>244722.22</v>
      </c>
      <c r="X58" s="11" t="str">
        <f t="shared" ca="1" si="10"/>
        <v/>
      </c>
    </row>
    <row r="59" spans="2:24" x14ac:dyDescent="0.25">
      <c r="B59" s="82">
        <f ca="1">IF(B58&lt;MIN($C$3, 'Terms&amp;Conditions + Transaction'!$B$6), B58+1, "")</f>
        <v>44031</v>
      </c>
      <c r="C59">
        <f ca="1">IF(B59="", "", IF(AND(WEEKDAY(B59, 2)&lt;=5, ISERROR(VLOOKUP(B59, 'Holiday Schedule'!$B$3:$B$1002, 1, FALSE))), 1, 0))</f>
        <v>0</v>
      </c>
      <c r="D59">
        <f ca="1">IF(B59="", "", IF(LOWER('Terms&amp;Conditions + Transaction'!$C$15)="act", 1, IF(DAY(B59)=31, 0, IF(AND(DAY(B59+1)=1, MONTH(B59+1)=3), 31-DAY(B59), 1))))</f>
        <v>1</v>
      </c>
      <c r="E59" s="18">
        <f ca="1">IF(B59="", "", IFERROR(VLOOKUP(B59, 'Accrual Schedule'!$B$3:$B$122, 1, TRUE), ""))</f>
        <v>43980</v>
      </c>
      <c r="F59" s="18" cm="1">
        <f t="array" aca="1" ref="F59" ca="1">IF(B59="", "", INDEX('Accrual Schedule'!$B$3:$B$122, MATCH(B59, 'Accrual Schedule'!$B$3:$B$122, 1)+1, 1))</f>
        <v>44073</v>
      </c>
      <c r="G59" s="18" cm="1">
        <f t="array" aca="1" ref="G59" ca="1">IF(B59="", "", INDEX('Accrual Schedule'!$B$3:$B$122, MATCH(H59, 'Accrual Schedule'!$B$3:$B$122, 1)-1, 1))</f>
        <v>43980</v>
      </c>
      <c r="H59" s="18">
        <f ca="1">IF(B59="", "", INDEX('Accrual Schedule'!$B$3:$B$122, MATCH(I59, 'Accrual Schedule'!$C$3:$C$122, 1), 1))</f>
        <v>44073</v>
      </c>
      <c r="I59" s="18" cm="1">
        <f t="array" aca="1" ref="I59" ca="1">IF(B59="", "", _xlfn.IFNA(INDEX('Accrual Schedule'!$C$4:$C$122, MATCH(B59, 'Accrual Schedule'!$C$4:$C$122, 1)+1, 1), INDEX('Accrual Schedule'!$C$4:$C$122, 1, 1)))</f>
        <v>44074</v>
      </c>
      <c r="J59" s="11">
        <f ca="1">IF(B59="","",'Terms&amp;Conditions + Transaction'!$F$5-SUMIF(Dispositions!$B$3:$B$32,"&lt;="&amp;B59,Dispositions!$C$3:$C$32))</f>
        <v>1000000000</v>
      </c>
      <c r="K59" s="84">
        <f ca="1">IF(B59="", "", IF(ISNA(MATCH(B59, 'Factor Schedule'!$B$3:$B$2002, -1)),1,IF(INDEX('Factor Schedule'!$B$3:$C$2002,MATCH(B59, 'Factor Schedule'!$B$3:$B$2002, -1), 1)=B59,MATCH(B59, 'Factor Schedule'!$B$3:$B$2002, -1),MATCH(B59, 'Factor Schedule'!$B$3:$B$2002, -1)+1)))</f>
        <v>1</v>
      </c>
      <c r="L59" s="11" cm="1">
        <f t="array" aca="1" ref="L59" ca="1">IF(B59="","",ROUND(J59*_xlfn.IFNA(INDEX('Factor Schedule'!$B$3:$C$2002,K59, 2), 1), 2))</f>
        <v>1000000000</v>
      </c>
      <c r="M59" s="11">
        <f ca="1">IF(B59="", "", IF(OR(LOWER('Terms&amp;Conditions + Transaction'!$B$12)&lt;&gt;"compound", B59=$C$2, B59=E59), L59, L59+IF(LOWER('Terms&amp;Conditions + Transaction'!$B$13)&lt;&gt;"y", SUMIFS($T$8:$T$2007, $B$8:$B$2007, "&gt;="&amp;E59, $B$8:$B$2007, "&lt;"&amp;B59), SUMIFS($U$8:$U$1007, $B$8:$B$2007, "&gt;="&amp;E59, $B$8:$B$2007, "&lt;"&amp;B59))))</f>
        <v>1000000000</v>
      </c>
      <c r="N59" s="18">
        <f ca="1">IF(OR(B59 = "", F59=""), "", MIN(ForwardDays(B59,-'Terms&amp;Conditions + Transaction'!$B$22, 'Terms&amp;Conditions + Transaction'!$B$23, 'Holiday Schedule'!$B$3:$B$1002),ForwardDays(F59,-'Terms&amp;Conditions + Transaction'!$B$22, 'Terms&amp;Conditions + Transaction'!$B$23, 'Holiday Schedule'!$B$3:$B$1002)))</f>
        <v>44031</v>
      </c>
      <c r="O59" s="42">
        <f ca="1">IF(B59="", "", IF(ISNA(MATCH(N59, SOFR_INDEX!$A$2:$A$2001, -1)),1,IF(INDEX(SOFR_INDEX!$A$2:$E$2001,MATCH(N59, SOFR_INDEX!$A$2:$A$2001, -1), 1)=N59,MATCH(N59, SOFR_INDEX!$A$2:$A$2001, -1),MATCH(N59, SOFR_INDEX!$A$2:$A$2001, -1)+1)))</f>
        <v>1</v>
      </c>
      <c r="P59" s="40" cm="1">
        <f t="array" aca="1" ref="P59" ca="1">IF(OR(B59="", F59=""), "", INDEX(SOFR_INDEX!$B$2:$E$2001, O59,$P$4) * IF(LEFT($P$3, 3)="180", 2, IF(LEFT($P$3, 2)="90", 4, IF(LEFT($P$3, 2)="30", 12, 1)))/100)</f>
        <v>8.9999999999999998E-4</v>
      </c>
      <c r="Q59" s="43">
        <f ca="1">IF(OR(B59="", F59=""), "", P59+'Terms&amp;Conditions + Transaction'!$B$11/10000)</f>
        <v>1.8E-3</v>
      </c>
      <c r="R59" s="43">
        <f t="shared" ca="1" si="0"/>
        <v>1.7288461538461537E-3</v>
      </c>
      <c r="S59">
        <f ca="1">IF(B59="",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Transaction'!$C$7*(F59-E59), 365), 360))))</f>
        <v>360</v>
      </c>
      <c r="T59" s="49">
        <f t="shared" ca="1" si="6"/>
        <v>2500</v>
      </c>
      <c r="U59" s="49">
        <f t="shared" ca="1" si="7"/>
        <v>5000</v>
      </c>
      <c r="V59" s="49">
        <f t="shared" ca="1" si="8"/>
        <v>249722.22222222222</v>
      </c>
      <c r="W59" s="11">
        <f t="shared" ca="1" si="9"/>
        <v>249722.22</v>
      </c>
      <c r="X59" s="11" t="str">
        <f t="shared" ca="1" si="10"/>
        <v/>
      </c>
    </row>
    <row r="60" spans="2:24" x14ac:dyDescent="0.25">
      <c r="B60" s="82">
        <f ca="1">IF(B59&lt;MIN($C$3, 'Terms&amp;Conditions + Transaction'!$B$6), B59+1, "")</f>
        <v>44032</v>
      </c>
      <c r="C60">
        <f ca="1">IF(B60="", "", IF(AND(WEEKDAY(B60, 2)&lt;=5, ISERROR(VLOOKUP(B60, 'Holiday Schedule'!$B$3:$B$1002, 1, FALSE))), 1, 0))</f>
        <v>1</v>
      </c>
      <c r="D60">
        <f ca="1">IF(B60="", "", IF(LOWER('Terms&amp;Conditions + Transaction'!$C$15)="act", 1, IF(DAY(B60)=31, 0, IF(AND(DAY(B60+1)=1, MONTH(B60+1)=3), 31-DAY(B60), 1))))</f>
        <v>1</v>
      </c>
      <c r="E60" s="18">
        <f ca="1">IF(B60="", "", IFERROR(VLOOKUP(B60, 'Accrual Schedule'!$B$3:$B$122, 1, TRUE), ""))</f>
        <v>43980</v>
      </c>
      <c r="F60" s="18" cm="1">
        <f t="array" aca="1" ref="F60" ca="1">IF(B60="", "", INDEX('Accrual Schedule'!$B$3:$B$122, MATCH(B60, 'Accrual Schedule'!$B$3:$B$122, 1)+1, 1))</f>
        <v>44073</v>
      </c>
      <c r="G60" s="18" cm="1">
        <f t="array" aca="1" ref="G60" ca="1">IF(B60="", "", INDEX('Accrual Schedule'!$B$3:$B$122, MATCH(H60, 'Accrual Schedule'!$B$3:$B$122, 1)-1, 1))</f>
        <v>43980</v>
      </c>
      <c r="H60" s="18">
        <f ca="1">IF(B60="", "", INDEX('Accrual Schedule'!$B$3:$B$122, MATCH(I60, 'Accrual Schedule'!$C$3:$C$122, 1), 1))</f>
        <v>44073</v>
      </c>
      <c r="I60" s="18" cm="1">
        <f t="array" aca="1" ref="I60" ca="1">IF(B60="", "", _xlfn.IFNA(INDEX('Accrual Schedule'!$C$4:$C$122, MATCH(B60, 'Accrual Schedule'!$C$4:$C$122, 1)+1, 1), INDEX('Accrual Schedule'!$C$4:$C$122, 1, 1)))</f>
        <v>44074</v>
      </c>
      <c r="J60" s="11">
        <f ca="1">IF(B60="","",'Terms&amp;Conditions + Transaction'!$F$5-SUMIF(Dispositions!$B$3:$B$32,"&lt;="&amp;B60,Dispositions!$C$3:$C$32))</f>
        <v>1000000000</v>
      </c>
      <c r="K60" s="84">
        <f ca="1">IF(B60="", "", IF(ISNA(MATCH(B60, 'Factor Schedule'!$B$3:$B$2002, -1)),1,IF(INDEX('Factor Schedule'!$B$3:$C$2002,MATCH(B60, 'Factor Schedule'!$B$3:$B$2002, -1), 1)=B60,MATCH(B60, 'Factor Schedule'!$B$3:$B$2002, -1),MATCH(B60, 'Factor Schedule'!$B$3:$B$2002, -1)+1)))</f>
        <v>1</v>
      </c>
      <c r="L60" s="11" cm="1">
        <f t="array" aca="1" ref="L60" ca="1">IF(B60="","",ROUND(J60*_xlfn.IFNA(INDEX('Factor Schedule'!$B$3:$C$2002,K60, 2), 1), 2))</f>
        <v>1000000000</v>
      </c>
      <c r="M60" s="11">
        <f ca="1">IF(B60="", "", IF(OR(LOWER('Terms&amp;Conditions + Transaction'!$B$12)&lt;&gt;"compound", B60=$C$2, B60=E60), L60, L60+IF(LOWER('Terms&amp;Conditions + Transaction'!$B$13)&lt;&gt;"y", SUMIFS($T$8:$T$2007, $B$8:$B$2007, "&gt;="&amp;E60, $B$8:$B$2007, "&lt;"&amp;B60), SUMIFS($U$8:$U$1007, $B$8:$B$2007, "&gt;="&amp;E60, $B$8:$B$2007, "&lt;"&amp;B60))))</f>
        <v>1000000000</v>
      </c>
      <c r="N60" s="18">
        <f ca="1">IF(OR(B60 = "", F60=""), "", MIN(ForwardDays(B60,-'Terms&amp;Conditions + Transaction'!$B$22, 'Terms&amp;Conditions + Transaction'!$B$23, 'Holiday Schedule'!$B$3:$B$1002),ForwardDays(F60,-'Terms&amp;Conditions + Transaction'!$B$22, 'Terms&amp;Conditions + Transaction'!$B$23, 'Holiday Schedule'!$B$3:$B$1002)))</f>
        <v>44032</v>
      </c>
      <c r="O60" s="42">
        <f ca="1">IF(B60="", "", IF(ISNA(MATCH(N60, SOFR_INDEX!$A$2:$A$2001, -1)),1,IF(INDEX(SOFR_INDEX!$A$2:$E$2001,MATCH(N60, SOFR_INDEX!$A$2:$A$2001, -1), 1)=N60,MATCH(N60, SOFR_INDEX!$A$2:$A$2001, -1),MATCH(N60, SOFR_INDEX!$A$2:$A$2001, -1)+1)))</f>
        <v>1</v>
      </c>
      <c r="P60" s="40" cm="1">
        <f t="array" aca="1" ref="P60" ca="1">IF(OR(B60="", F60=""), "", INDEX(SOFR_INDEX!$B$2:$E$2001, O60,$P$4) * IF(LEFT($P$3, 3)="180", 2, IF(LEFT($P$3, 2)="90", 4, IF(LEFT($P$3, 2)="30", 12, 1)))/100)</f>
        <v>8.9999999999999998E-4</v>
      </c>
      <c r="Q60" s="43">
        <f ca="1">IF(OR(B60="", F60=""), "", P60+'Terms&amp;Conditions + Transaction'!$B$11/10000)</f>
        <v>1.8E-3</v>
      </c>
      <c r="R60" s="43">
        <f t="shared" ca="1" si="0"/>
        <v>1.730188679245283E-3</v>
      </c>
      <c r="S60">
        <f ca="1">IF(B60="",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Transaction'!$C$7*(F60-E60), 365), 360))))</f>
        <v>360</v>
      </c>
      <c r="T60" s="49">
        <f t="shared" ca="1" si="6"/>
        <v>2500</v>
      </c>
      <c r="U60" s="49">
        <f t="shared" ca="1" si="7"/>
        <v>5000</v>
      </c>
      <c r="V60" s="49">
        <f t="shared" ca="1" si="8"/>
        <v>254722.22222222222</v>
      </c>
      <c r="W60" s="11">
        <f t="shared" ca="1" si="9"/>
        <v>254722.22</v>
      </c>
      <c r="X60" s="11" t="str">
        <f t="shared" ca="1" si="10"/>
        <v/>
      </c>
    </row>
    <row r="61" spans="2:24" x14ac:dyDescent="0.25">
      <c r="B61" s="82">
        <f ca="1">IF(B60&lt;MIN($C$3, 'Terms&amp;Conditions + Transaction'!$B$6), B60+1, "")</f>
        <v>44033</v>
      </c>
      <c r="C61">
        <f ca="1">IF(B61="", "", IF(AND(WEEKDAY(B61, 2)&lt;=5, ISERROR(VLOOKUP(B61, 'Holiday Schedule'!$B$3:$B$1002, 1, FALSE))), 1, 0))</f>
        <v>1</v>
      </c>
      <c r="D61">
        <f ca="1">IF(B61="", "", IF(LOWER('Terms&amp;Conditions + Transaction'!$C$15)="act", 1, IF(DAY(B61)=31, 0, IF(AND(DAY(B61+1)=1, MONTH(B61+1)=3), 31-DAY(B61), 1))))</f>
        <v>1</v>
      </c>
      <c r="E61" s="18">
        <f ca="1">IF(B61="", "", IFERROR(VLOOKUP(B61, 'Accrual Schedule'!$B$3:$B$122, 1, TRUE), ""))</f>
        <v>43980</v>
      </c>
      <c r="F61" s="18" cm="1">
        <f t="array" aca="1" ref="F61" ca="1">IF(B61="", "", INDEX('Accrual Schedule'!$B$3:$B$122, MATCH(B61, 'Accrual Schedule'!$B$3:$B$122, 1)+1, 1))</f>
        <v>44073</v>
      </c>
      <c r="G61" s="18" cm="1">
        <f t="array" aca="1" ref="G61" ca="1">IF(B61="", "", INDEX('Accrual Schedule'!$B$3:$B$122, MATCH(H61, 'Accrual Schedule'!$B$3:$B$122, 1)-1, 1))</f>
        <v>43980</v>
      </c>
      <c r="H61" s="18">
        <f ca="1">IF(B61="", "", INDEX('Accrual Schedule'!$B$3:$B$122, MATCH(I61, 'Accrual Schedule'!$C$3:$C$122, 1), 1))</f>
        <v>44073</v>
      </c>
      <c r="I61" s="18" cm="1">
        <f t="array" aca="1" ref="I61" ca="1">IF(B61="", "", _xlfn.IFNA(INDEX('Accrual Schedule'!$C$4:$C$122, MATCH(B61, 'Accrual Schedule'!$C$4:$C$122, 1)+1, 1), INDEX('Accrual Schedule'!$C$4:$C$122, 1, 1)))</f>
        <v>44074</v>
      </c>
      <c r="J61" s="11">
        <f ca="1">IF(B61="","",'Terms&amp;Conditions + Transaction'!$F$5-SUMIF(Dispositions!$B$3:$B$32,"&lt;="&amp;B61,Dispositions!$C$3:$C$32))</f>
        <v>1000000000</v>
      </c>
      <c r="K61" s="84">
        <f ca="1">IF(B61="", "", IF(ISNA(MATCH(B61, 'Factor Schedule'!$B$3:$B$2002, -1)),1,IF(INDEX('Factor Schedule'!$B$3:$C$2002,MATCH(B61, 'Factor Schedule'!$B$3:$B$2002, -1), 1)=B61,MATCH(B61, 'Factor Schedule'!$B$3:$B$2002, -1),MATCH(B61, 'Factor Schedule'!$B$3:$B$2002, -1)+1)))</f>
        <v>1</v>
      </c>
      <c r="L61" s="11" cm="1">
        <f t="array" aca="1" ref="L61" ca="1">IF(B61="","",ROUND(J61*_xlfn.IFNA(INDEX('Factor Schedule'!$B$3:$C$2002,K61, 2), 1), 2))</f>
        <v>1000000000</v>
      </c>
      <c r="M61" s="11">
        <f ca="1">IF(B61="", "", IF(OR(LOWER('Terms&amp;Conditions + Transaction'!$B$12)&lt;&gt;"compound", B61=$C$2, B61=E61), L61, L61+IF(LOWER('Terms&amp;Conditions + Transaction'!$B$13)&lt;&gt;"y", SUMIFS($T$8:$T$2007, $B$8:$B$2007, "&gt;="&amp;E61, $B$8:$B$2007, "&lt;"&amp;B61), SUMIFS($U$8:$U$1007, $B$8:$B$2007, "&gt;="&amp;E61, $B$8:$B$2007, "&lt;"&amp;B61))))</f>
        <v>1000000000</v>
      </c>
      <c r="N61" s="18">
        <f ca="1">IF(OR(B61 = "", F61=""), "", MIN(ForwardDays(B61,-'Terms&amp;Conditions + Transaction'!$B$22, 'Terms&amp;Conditions + Transaction'!$B$23, 'Holiday Schedule'!$B$3:$B$1002),ForwardDays(F61,-'Terms&amp;Conditions + Transaction'!$B$22, 'Terms&amp;Conditions + Transaction'!$B$23, 'Holiday Schedule'!$B$3:$B$1002)))</f>
        <v>44033</v>
      </c>
      <c r="O61" s="42">
        <f ca="1">IF(B61="", "", IF(ISNA(MATCH(N61, SOFR_INDEX!$A$2:$A$2001, -1)),1,IF(INDEX(SOFR_INDEX!$A$2:$E$2001,MATCH(N61, SOFR_INDEX!$A$2:$A$2001, -1), 1)=N61,MATCH(N61, SOFR_INDEX!$A$2:$A$2001, -1),MATCH(N61, SOFR_INDEX!$A$2:$A$2001, -1)+1)))</f>
        <v>1</v>
      </c>
      <c r="P61" s="40" cm="1">
        <f t="array" aca="1" ref="P61" ca="1">IF(OR(B61="", F61=""), "", INDEX(SOFR_INDEX!$B$2:$E$2001, O61,$P$4) * IF(LEFT($P$3, 3)="180", 2, IF(LEFT($P$3, 2)="90", 4, IF(LEFT($P$3, 2)="30", 12, 1)))/100)</f>
        <v>8.9999999999999998E-4</v>
      </c>
      <c r="Q61" s="43">
        <f ca="1">IF(OR(B61="", F61=""), "", P61+'Terms&amp;Conditions + Transaction'!$B$11/10000)</f>
        <v>1.8E-3</v>
      </c>
      <c r="R61" s="43">
        <f t="shared" ca="1" si="0"/>
        <v>1.7314814814814816E-3</v>
      </c>
      <c r="S61">
        <f ca="1">IF(B61="",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Transaction'!$C$7*(F61-E61), 365), 360))))</f>
        <v>360</v>
      </c>
      <c r="T61" s="49">
        <f t="shared" ca="1" si="6"/>
        <v>2500</v>
      </c>
      <c r="U61" s="49">
        <f t="shared" ca="1" si="7"/>
        <v>5000</v>
      </c>
      <c r="V61" s="49">
        <f t="shared" ca="1" si="8"/>
        <v>259722.22222222222</v>
      </c>
      <c r="W61" s="11">
        <f t="shared" ca="1" si="9"/>
        <v>259722.22</v>
      </c>
      <c r="X61" s="11" t="str">
        <f t="shared" ca="1" si="10"/>
        <v/>
      </c>
    </row>
    <row r="62" spans="2:24" x14ac:dyDescent="0.25">
      <c r="B62" s="82">
        <f ca="1">IF(B61&lt;MIN($C$3, 'Terms&amp;Conditions + Transaction'!$B$6), B61+1, "")</f>
        <v>44034</v>
      </c>
      <c r="C62">
        <f ca="1">IF(B62="", "", IF(AND(WEEKDAY(B62, 2)&lt;=5, ISERROR(VLOOKUP(B62, 'Holiday Schedule'!$B$3:$B$1002, 1, FALSE))), 1, 0))</f>
        <v>1</v>
      </c>
      <c r="D62">
        <f ca="1">IF(B62="", "", IF(LOWER('Terms&amp;Conditions + Transaction'!$C$15)="act", 1, IF(DAY(B62)=31, 0, IF(AND(DAY(B62+1)=1, MONTH(B62+1)=3), 31-DAY(B62), 1))))</f>
        <v>1</v>
      </c>
      <c r="E62" s="18">
        <f ca="1">IF(B62="", "", IFERROR(VLOOKUP(B62, 'Accrual Schedule'!$B$3:$B$122, 1, TRUE), ""))</f>
        <v>43980</v>
      </c>
      <c r="F62" s="18" cm="1">
        <f t="array" aca="1" ref="F62" ca="1">IF(B62="", "", INDEX('Accrual Schedule'!$B$3:$B$122, MATCH(B62, 'Accrual Schedule'!$B$3:$B$122, 1)+1, 1))</f>
        <v>44073</v>
      </c>
      <c r="G62" s="18" cm="1">
        <f t="array" aca="1" ref="G62" ca="1">IF(B62="", "", INDEX('Accrual Schedule'!$B$3:$B$122, MATCH(H62, 'Accrual Schedule'!$B$3:$B$122, 1)-1, 1))</f>
        <v>43980</v>
      </c>
      <c r="H62" s="18">
        <f ca="1">IF(B62="", "", INDEX('Accrual Schedule'!$B$3:$B$122, MATCH(I62, 'Accrual Schedule'!$C$3:$C$122, 1), 1))</f>
        <v>44073</v>
      </c>
      <c r="I62" s="18" cm="1">
        <f t="array" aca="1" ref="I62" ca="1">IF(B62="", "", _xlfn.IFNA(INDEX('Accrual Schedule'!$C$4:$C$122, MATCH(B62, 'Accrual Schedule'!$C$4:$C$122, 1)+1, 1), INDEX('Accrual Schedule'!$C$4:$C$122, 1, 1)))</f>
        <v>44074</v>
      </c>
      <c r="J62" s="11">
        <f ca="1">IF(B62="","",'Terms&amp;Conditions + Transaction'!$F$5-SUMIF(Dispositions!$B$3:$B$32,"&lt;="&amp;B62,Dispositions!$C$3:$C$32))</f>
        <v>1000000000</v>
      </c>
      <c r="K62" s="84">
        <f ca="1">IF(B62="", "", IF(ISNA(MATCH(B62, 'Factor Schedule'!$B$3:$B$2002, -1)),1,IF(INDEX('Factor Schedule'!$B$3:$C$2002,MATCH(B62, 'Factor Schedule'!$B$3:$B$2002, -1), 1)=B62,MATCH(B62, 'Factor Schedule'!$B$3:$B$2002, -1),MATCH(B62, 'Factor Schedule'!$B$3:$B$2002, -1)+1)))</f>
        <v>1</v>
      </c>
      <c r="L62" s="11" cm="1">
        <f t="array" aca="1" ref="L62" ca="1">IF(B62="","",ROUND(J62*_xlfn.IFNA(INDEX('Factor Schedule'!$B$3:$C$2002,K62, 2), 1), 2))</f>
        <v>1000000000</v>
      </c>
      <c r="M62" s="11">
        <f ca="1">IF(B62="", "", IF(OR(LOWER('Terms&amp;Conditions + Transaction'!$B$12)&lt;&gt;"compound", B62=$C$2, B62=E62), L62, L62+IF(LOWER('Terms&amp;Conditions + Transaction'!$B$13)&lt;&gt;"y", SUMIFS($T$8:$T$2007, $B$8:$B$2007, "&gt;="&amp;E62, $B$8:$B$2007, "&lt;"&amp;B62), SUMIFS($U$8:$U$1007, $B$8:$B$2007, "&gt;="&amp;E62, $B$8:$B$2007, "&lt;"&amp;B62))))</f>
        <v>1000000000</v>
      </c>
      <c r="N62" s="18">
        <f ca="1">IF(OR(B62 = "", F62=""), "", MIN(ForwardDays(B62,-'Terms&amp;Conditions + Transaction'!$B$22, 'Terms&amp;Conditions + Transaction'!$B$23, 'Holiday Schedule'!$B$3:$B$1002),ForwardDays(F62,-'Terms&amp;Conditions + Transaction'!$B$22, 'Terms&amp;Conditions + Transaction'!$B$23, 'Holiday Schedule'!$B$3:$B$1002)))</f>
        <v>44034</v>
      </c>
      <c r="O62" s="42">
        <f ca="1">IF(B62="", "", IF(ISNA(MATCH(N62, SOFR_INDEX!$A$2:$A$2001, -1)),1,IF(INDEX(SOFR_INDEX!$A$2:$E$2001,MATCH(N62, SOFR_INDEX!$A$2:$A$2001, -1), 1)=N62,MATCH(N62, SOFR_INDEX!$A$2:$A$2001, -1),MATCH(N62, SOFR_INDEX!$A$2:$A$2001, -1)+1)))</f>
        <v>1</v>
      </c>
      <c r="P62" s="40" cm="1">
        <f t="array" aca="1" ref="P62" ca="1">IF(OR(B62="", F62=""), "", INDEX(SOFR_INDEX!$B$2:$E$2001, O62,$P$4) * IF(LEFT($P$3, 3)="180", 2, IF(LEFT($P$3, 2)="90", 4, IF(LEFT($P$3, 2)="30", 12, 1)))/100)</f>
        <v>8.9999999999999998E-4</v>
      </c>
      <c r="Q62" s="43">
        <f ca="1">IF(OR(B62="", F62=""), "", P62+'Terms&amp;Conditions + Transaction'!$B$11/10000)</f>
        <v>1.8E-3</v>
      </c>
      <c r="R62" s="43">
        <f t="shared" ca="1" si="0"/>
        <v>1.7327272727272727E-3</v>
      </c>
      <c r="S62">
        <f ca="1">IF(B62="",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Transaction'!$C$7*(F62-E62), 365), 360))))</f>
        <v>360</v>
      </c>
      <c r="T62" s="49">
        <f t="shared" ca="1" si="6"/>
        <v>2500</v>
      </c>
      <c r="U62" s="49">
        <f t="shared" ca="1" si="7"/>
        <v>5000</v>
      </c>
      <c r="V62" s="49">
        <f t="shared" ca="1" si="8"/>
        <v>264722.22222222225</v>
      </c>
      <c r="W62" s="11">
        <f t="shared" ca="1" si="9"/>
        <v>264722.21999999997</v>
      </c>
      <c r="X62" s="11" t="str">
        <f t="shared" ca="1" si="10"/>
        <v/>
      </c>
    </row>
    <row r="63" spans="2:24" x14ac:dyDescent="0.25">
      <c r="B63" s="82">
        <f ca="1">IF(B62&lt;MIN($C$3, 'Terms&amp;Conditions + Transaction'!$B$6), B62+1, "")</f>
        <v>44035</v>
      </c>
      <c r="C63">
        <f ca="1">IF(B63="", "", IF(AND(WEEKDAY(B63, 2)&lt;=5, ISERROR(VLOOKUP(B63, 'Holiday Schedule'!$B$3:$B$1002, 1, FALSE))), 1, 0))</f>
        <v>1</v>
      </c>
      <c r="D63">
        <f ca="1">IF(B63="", "", IF(LOWER('Terms&amp;Conditions + Transaction'!$C$15)="act", 1, IF(DAY(B63)=31, 0, IF(AND(DAY(B63+1)=1, MONTH(B63+1)=3), 31-DAY(B63), 1))))</f>
        <v>1</v>
      </c>
      <c r="E63" s="18">
        <f ca="1">IF(B63="", "", IFERROR(VLOOKUP(B63, 'Accrual Schedule'!$B$3:$B$122, 1, TRUE), ""))</f>
        <v>43980</v>
      </c>
      <c r="F63" s="18" cm="1">
        <f t="array" aca="1" ref="F63" ca="1">IF(B63="", "", INDEX('Accrual Schedule'!$B$3:$B$122, MATCH(B63, 'Accrual Schedule'!$B$3:$B$122, 1)+1, 1))</f>
        <v>44073</v>
      </c>
      <c r="G63" s="18" cm="1">
        <f t="array" aca="1" ref="G63" ca="1">IF(B63="", "", INDEX('Accrual Schedule'!$B$3:$B$122, MATCH(H63, 'Accrual Schedule'!$B$3:$B$122, 1)-1, 1))</f>
        <v>43980</v>
      </c>
      <c r="H63" s="18">
        <f ca="1">IF(B63="", "", INDEX('Accrual Schedule'!$B$3:$B$122, MATCH(I63, 'Accrual Schedule'!$C$3:$C$122, 1), 1))</f>
        <v>44073</v>
      </c>
      <c r="I63" s="18" cm="1">
        <f t="array" aca="1" ref="I63" ca="1">IF(B63="", "", _xlfn.IFNA(INDEX('Accrual Schedule'!$C$4:$C$122, MATCH(B63, 'Accrual Schedule'!$C$4:$C$122, 1)+1, 1), INDEX('Accrual Schedule'!$C$4:$C$122, 1, 1)))</f>
        <v>44074</v>
      </c>
      <c r="J63" s="11">
        <f ca="1">IF(B63="","",'Terms&amp;Conditions + Transaction'!$F$5-SUMIF(Dispositions!$B$3:$B$32,"&lt;="&amp;B63,Dispositions!$C$3:$C$32))</f>
        <v>1000000000</v>
      </c>
      <c r="K63" s="84">
        <f ca="1">IF(B63="", "", IF(ISNA(MATCH(B63, 'Factor Schedule'!$B$3:$B$2002, -1)),1,IF(INDEX('Factor Schedule'!$B$3:$C$2002,MATCH(B63, 'Factor Schedule'!$B$3:$B$2002, -1), 1)=B63,MATCH(B63, 'Factor Schedule'!$B$3:$B$2002, -1),MATCH(B63, 'Factor Schedule'!$B$3:$B$2002, -1)+1)))</f>
        <v>1</v>
      </c>
      <c r="L63" s="11" cm="1">
        <f t="array" aca="1" ref="L63" ca="1">IF(B63="","",ROUND(J63*_xlfn.IFNA(INDEX('Factor Schedule'!$B$3:$C$2002,K63, 2), 1), 2))</f>
        <v>1000000000</v>
      </c>
      <c r="M63" s="11">
        <f ca="1">IF(B63="", "", IF(OR(LOWER('Terms&amp;Conditions + Transaction'!$B$12)&lt;&gt;"compound", B63=$C$2, B63=E63), L63, L63+IF(LOWER('Terms&amp;Conditions + Transaction'!$B$13)&lt;&gt;"y", SUMIFS($T$8:$T$2007, $B$8:$B$2007, "&gt;="&amp;E63, $B$8:$B$2007, "&lt;"&amp;B63), SUMIFS($U$8:$U$1007, $B$8:$B$2007, "&gt;="&amp;E63, $B$8:$B$2007, "&lt;"&amp;B63))))</f>
        <v>1000000000</v>
      </c>
      <c r="N63" s="18">
        <f ca="1">IF(OR(B63 = "", F63=""), "", MIN(ForwardDays(B63,-'Terms&amp;Conditions + Transaction'!$B$22, 'Terms&amp;Conditions + Transaction'!$B$23, 'Holiday Schedule'!$B$3:$B$1002),ForwardDays(F63,-'Terms&amp;Conditions + Transaction'!$B$22, 'Terms&amp;Conditions + Transaction'!$B$23, 'Holiday Schedule'!$B$3:$B$1002)))</f>
        <v>44035</v>
      </c>
      <c r="O63" s="42">
        <f ca="1">IF(B63="", "", IF(ISNA(MATCH(N63, SOFR_INDEX!$A$2:$A$2001, -1)),1,IF(INDEX(SOFR_INDEX!$A$2:$E$2001,MATCH(N63, SOFR_INDEX!$A$2:$A$2001, -1), 1)=N63,MATCH(N63, SOFR_INDEX!$A$2:$A$2001, -1),MATCH(N63, SOFR_INDEX!$A$2:$A$2001, -1)+1)))</f>
        <v>1</v>
      </c>
      <c r="P63" s="40" cm="1">
        <f t="array" aca="1" ref="P63" ca="1">IF(OR(B63="", F63=""), "", INDEX(SOFR_INDEX!$B$2:$E$2001, O63,$P$4) * IF(LEFT($P$3, 3)="180", 2, IF(LEFT($P$3, 2)="90", 4, IF(LEFT($P$3, 2)="30", 12, 1)))/100)</f>
        <v>8.9999999999999998E-4</v>
      </c>
      <c r="Q63" s="43">
        <f ca="1">IF(OR(B63="", F63=""), "", P63+'Terms&amp;Conditions + Transaction'!$B$11/10000)</f>
        <v>1.8E-3</v>
      </c>
      <c r="R63" s="43">
        <f t="shared" ca="1" si="0"/>
        <v>1.7339285714285716E-3</v>
      </c>
      <c r="S63">
        <f ca="1">IF(B63="",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Transaction'!$C$7*(F63-E63), 365), 360))))</f>
        <v>360</v>
      </c>
      <c r="T63" s="49">
        <f t="shared" ca="1" si="6"/>
        <v>2500</v>
      </c>
      <c r="U63" s="49">
        <f t="shared" ca="1" si="7"/>
        <v>5000</v>
      </c>
      <c r="V63" s="49">
        <f t="shared" ca="1" si="8"/>
        <v>269722.22222222225</v>
      </c>
      <c r="W63" s="11">
        <f t="shared" ca="1" si="9"/>
        <v>269722.21999999997</v>
      </c>
      <c r="X63" s="11" t="str">
        <f t="shared" ca="1" si="10"/>
        <v/>
      </c>
    </row>
    <row r="64" spans="2:24" x14ac:dyDescent="0.25">
      <c r="B64" s="82">
        <f ca="1">IF(B63&lt;MIN($C$3, 'Terms&amp;Conditions + Transaction'!$B$6), B63+1, "")</f>
        <v>44036</v>
      </c>
      <c r="C64">
        <f ca="1">IF(B64="", "", IF(AND(WEEKDAY(B64, 2)&lt;=5, ISERROR(VLOOKUP(B64, 'Holiday Schedule'!$B$3:$B$1002, 1, FALSE))), 1, 0))</f>
        <v>1</v>
      </c>
      <c r="D64">
        <f ca="1">IF(B64="", "", IF(LOWER('Terms&amp;Conditions + Transaction'!$C$15)="act", 1, IF(DAY(B64)=31, 0, IF(AND(DAY(B64+1)=1, MONTH(B64+1)=3), 31-DAY(B64), 1))))</f>
        <v>1</v>
      </c>
      <c r="E64" s="18">
        <f ca="1">IF(B64="", "", IFERROR(VLOOKUP(B64, 'Accrual Schedule'!$B$3:$B$122, 1, TRUE), ""))</f>
        <v>43980</v>
      </c>
      <c r="F64" s="18" cm="1">
        <f t="array" aca="1" ref="F64" ca="1">IF(B64="", "", INDEX('Accrual Schedule'!$B$3:$B$122, MATCH(B64, 'Accrual Schedule'!$B$3:$B$122, 1)+1, 1))</f>
        <v>44073</v>
      </c>
      <c r="G64" s="18" cm="1">
        <f t="array" aca="1" ref="G64" ca="1">IF(B64="", "", INDEX('Accrual Schedule'!$B$3:$B$122, MATCH(H64, 'Accrual Schedule'!$B$3:$B$122, 1)-1, 1))</f>
        <v>43980</v>
      </c>
      <c r="H64" s="18">
        <f ca="1">IF(B64="", "", INDEX('Accrual Schedule'!$B$3:$B$122, MATCH(I64, 'Accrual Schedule'!$C$3:$C$122, 1), 1))</f>
        <v>44073</v>
      </c>
      <c r="I64" s="18" cm="1">
        <f t="array" aca="1" ref="I64" ca="1">IF(B64="", "", _xlfn.IFNA(INDEX('Accrual Schedule'!$C$4:$C$122, MATCH(B64, 'Accrual Schedule'!$C$4:$C$122, 1)+1, 1), INDEX('Accrual Schedule'!$C$4:$C$122, 1, 1)))</f>
        <v>44074</v>
      </c>
      <c r="J64" s="11">
        <f ca="1">IF(B64="","",'Terms&amp;Conditions + Transaction'!$F$5-SUMIF(Dispositions!$B$3:$B$32,"&lt;="&amp;B64,Dispositions!$C$3:$C$32))</f>
        <v>1000000000</v>
      </c>
      <c r="K64" s="84">
        <f ca="1">IF(B64="", "", IF(ISNA(MATCH(B64, 'Factor Schedule'!$B$3:$B$2002, -1)),1,IF(INDEX('Factor Schedule'!$B$3:$C$2002,MATCH(B64, 'Factor Schedule'!$B$3:$B$2002, -1), 1)=B64,MATCH(B64, 'Factor Schedule'!$B$3:$B$2002, -1),MATCH(B64, 'Factor Schedule'!$B$3:$B$2002, -1)+1)))</f>
        <v>1</v>
      </c>
      <c r="L64" s="11" cm="1">
        <f t="array" aca="1" ref="L64" ca="1">IF(B64="","",ROUND(J64*_xlfn.IFNA(INDEX('Factor Schedule'!$B$3:$C$2002,K64, 2), 1), 2))</f>
        <v>1000000000</v>
      </c>
      <c r="M64" s="11">
        <f ca="1">IF(B64="", "", IF(OR(LOWER('Terms&amp;Conditions + Transaction'!$B$12)&lt;&gt;"compound", B64=$C$2, B64=E64), L64, L64+IF(LOWER('Terms&amp;Conditions + Transaction'!$B$13)&lt;&gt;"y", SUMIFS($T$8:$T$2007, $B$8:$B$2007, "&gt;="&amp;E64, $B$8:$B$2007, "&lt;"&amp;B64), SUMIFS($U$8:$U$1007, $B$8:$B$2007, "&gt;="&amp;E64, $B$8:$B$2007, "&lt;"&amp;B64))))</f>
        <v>1000000000</v>
      </c>
      <c r="N64" s="18">
        <f ca="1">IF(OR(B64 = "", F64=""), "", MIN(ForwardDays(B64,-'Terms&amp;Conditions + Transaction'!$B$22, 'Terms&amp;Conditions + Transaction'!$B$23, 'Holiday Schedule'!$B$3:$B$1002),ForwardDays(F64,-'Terms&amp;Conditions + Transaction'!$B$22, 'Terms&amp;Conditions + Transaction'!$B$23, 'Holiday Schedule'!$B$3:$B$1002)))</f>
        <v>44036</v>
      </c>
      <c r="O64" s="42">
        <f ca="1">IF(B64="", "", IF(ISNA(MATCH(N64, SOFR_INDEX!$A$2:$A$2001, -1)),1,IF(INDEX(SOFR_INDEX!$A$2:$E$2001,MATCH(N64, SOFR_INDEX!$A$2:$A$2001, -1), 1)=N64,MATCH(N64, SOFR_INDEX!$A$2:$A$2001, -1),MATCH(N64, SOFR_INDEX!$A$2:$A$2001, -1)+1)))</f>
        <v>1</v>
      </c>
      <c r="P64" s="40" cm="1">
        <f t="array" aca="1" ref="P64" ca="1">IF(OR(B64="", F64=""), "", INDEX(SOFR_INDEX!$B$2:$E$2001, O64,$P$4) * IF(LEFT($P$3, 3)="180", 2, IF(LEFT($P$3, 2)="90", 4, IF(LEFT($P$3, 2)="30", 12, 1)))/100)</f>
        <v>8.9999999999999998E-4</v>
      </c>
      <c r="Q64" s="43">
        <f ca="1">IF(OR(B64="", F64=""), "", P64+'Terms&amp;Conditions + Transaction'!$B$11/10000)</f>
        <v>1.8E-3</v>
      </c>
      <c r="R64" s="43">
        <f t="shared" ca="1" si="0"/>
        <v>1.7350877192982459E-3</v>
      </c>
      <c r="S64">
        <f ca="1">IF(B64="",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Transaction'!$C$7*(F64-E64), 365), 360))))</f>
        <v>360</v>
      </c>
      <c r="T64" s="49">
        <f t="shared" ca="1" si="6"/>
        <v>2500</v>
      </c>
      <c r="U64" s="49">
        <f t="shared" ca="1" si="7"/>
        <v>5000</v>
      </c>
      <c r="V64" s="49">
        <f t="shared" ca="1" si="8"/>
        <v>274722.22222222225</v>
      </c>
      <c r="W64" s="11">
        <f t="shared" ca="1" si="9"/>
        <v>274722.21999999997</v>
      </c>
      <c r="X64" s="11" t="str">
        <f t="shared" ca="1" si="10"/>
        <v/>
      </c>
    </row>
    <row r="65" spans="2:24" x14ac:dyDescent="0.25">
      <c r="B65" s="82">
        <f ca="1">IF(B64&lt;MIN($C$3, 'Terms&amp;Conditions + Transaction'!$B$6), B64+1, "")</f>
        <v>44037</v>
      </c>
      <c r="C65">
        <f ca="1">IF(B65="", "", IF(AND(WEEKDAY(B65, 2)&lt;=5, ISERROR(VLOOKUP(B65, 'Holiday Schedule'!$B$3:$B$1002, 1, FALSE))), 1, 0))</f>
        <v>0</v>
      </c>
      <c r="D65">
        <f ca="1">IF(B65="", "", IF(LOWER('Terms&amp;Conditions + Transaction'!$C$15)="act", 1, IF(DAY(B65)=31, 0, IF(AND(DAY(B65+1)=1, MONTH(B65+1)=3), 31-DAY(B65), 1))))</f>
        <v>1</v>
      </c>
      <c r="E65" s="18">
        <f ca="1">IF(B65="", "", IFERROR(VLOOKUP(B65, 'Accrual Schedule'!$B$3:$B$122, 1, TRUE), ""))</f>
        <v>43980</v>
      </c>
      <c r="F65" s="18" cm="1">
        <f t="array" aca="1" ref="F65" ca="1">IF(B65="", "", INDEX('Accrual Schedule'!$B$3:$B$122, MATCH(B65, 'Accrual Schedule'!$B$3:$B$122, 1)+1, 1))</f>
        <v>44073</v>
      </c>
      <c r="G65" s="18" cm="1">
        <f t="array" aca="1" ref="G65" ca="1">IF(B65="", "", INDEX('Accrual Schedule'!$B$3:$B$122, MATCH(H65, 'Accrual Schedule'!$B$3:$B$122, 1)-1, 1))</f>
        <v>43980</v>
      </c>
      <c r="H65" s="18">
        <f ca="1">IF(B65="", "", INDEX('Accrual Schedule'!$B$3:$B$122, MATCH(I65, 'Accrual Schedule'!$C$3:$C$122, 1), 1))</f>
        <v>44073</v>
      </c>
      <c r="I65" s="18" cm="1">
        <f t="array" aca="1" ref="I65" ca="1">IF(B65="", "", _xlfn.IFNA(INDEX('Accrual Schedule'!$C$4:$C$122, MATCH(B65, 'Accrual Schedule'!$C$4:$C$122, 1)+1, 1), INDEX('Accrual Schedule'!$C$4:$C$122, 1, 1)))</f>
        <v>44074</v>
      </c>
      <c r="J65" s="11">
        <f ca="1">IF(B65="","",'Terms&amp;Conditions + Transaction'!$F$5-SUMIF(Dispositions!$B$3:$B$32,"&lt;="&amp;B65,Dispositions!$C$3:$C$32))</f>
        <v>1000000000</v>
      </c>
      <c r="K65" s="84">
        <f ca="1">IF(B65="", "", IF(ISNA(MATCH(B65, 'Factor Schedule'!$B$3:$B$2002, -1)),1,IF(INDEX('Factor Schedule'!$B$3:$C$2002,MATCH(B65, 'Factor Schedule'!$B$3:$B$2002, -1), 1)=B65,MATCH(B65, 'Factor Schedule'!$B$3:$B$2002, -1),MATCH(B65, 'Factor Schedule'!$B$3:$B$2002, -1)+1)))</f>
        <v>1</v>
      </c>
      <c r="L65" s="11" cm="1">
        <f t="array" aca="1" ref="L65" ca="1">IF(B65="","",ROUND(J65*_xlfn.IFNA(INDEX('Factor Schedule'!$B$3:$C$2002,K65, 2), 1), 2))</f>
        <v>1000000000</v>
      </c>
      <c r="M65" s="11">
        <f ca="1">IF(B65="", "", IF(OR(LOWER('Terms&amp;Conditions + Transaction'!$B$12)&lt;&gt;"compound", B65=$C$2, B65=E65), L65, L65+IF(LOWER('Terms&amp;Conditions + Transaction'!$B$13)&lt;&gt;"y", SUMIFS($T$8:$T$2007, $B$8:$B$2007, "&gt;="&amp;E65, $B$8:$B$2007, "&lt;"&amp;B65), SUMIFS($U$8:$U$1007, $B$8:$B$2007, "&gt;="&amp;E65, $B$8:$B$2007, "&lt;"&amp;B65))))</f>
        <v>1000000000</v>
      </c>
      <c r="N65" s="18">
        <f ca="1">IF(OR(B65 = "", F65=""), "", MIN(ForwardDays(B65,-'Terms&amp;Conditions + Transaction'!$B$22, 'Terms&amp;Conditions + Transaction'!$B$23, 'Holiday Schedule'!$B$3:$B$1002),ForwardDays(F65,-'Terms&amp;Conditions + Transaction'!$B$22, 'Terms&amp;Conditions + Transaction'!$B$23, 'Holiday Schedule'!$B$3:$B$1002)))</f>
        <v>44037</v>
      </c>
      <c r="O65" s="42">
        <f ca="1">IF(B65="", "", IF(ISNA(MATCH(N65, SOFR_INDEX!$A$2:$A$2001, -1)),1,IF(INDEX(SOFR_INDEX!$A$2:$E$2001,MATCH(N65, SOFR_INDEX!$A$2:$A$2001, -1), 1)=N65,MATCH(N65, SOFR_INDEX!$A$2:$A$2001, -1),MATCH(N65, SOFR_INDEX!$A$2:$A$2001, -1)+1)))</f>
        <v>1</v>
      </c>
      <c r="P65" s="40" cm="1">
        <f t="array" aca="1" ref="P65" ca="1">IF(OR(B65="", F65=""), "", INDEX(SOFR_INDEX!$B$2:$E$2001, O65,$P$4) * IF(LEFT($P$3, 3)="180", 2, IF(LEFT($P$3, 2)="90", 4, IF(LEFT($P$3, 2)="30", 12, 1)))/100)</f>
        <v>8.9999999999999998E-4</v>
      </c>
      <c r="Q65" s="43">
        <f ca="1">IF(OR(B65="", F65=""), "", P65+'Terms&amp;Conditions + Transaction'!$B$11/10000)</f>
        <v>1.8E-3</v>
      </c>
      <c r="R65" s="43">
        <f t="shared" ca="1" si="0"/>
        <v>1.736206896551724E-3</v>
      </c>
      <c r="S65">
        <f ca="1">IF(B65="",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Transaction'!$C$7*(F65-E65), 365), 360))))</f>
        <v>360</v>
      </c>
      <c r="T65" s="49">
        <f t="shared" ca="1" si="6"/>
        <v>2500</v>
      </c>
      <c r="U65" s="49">
        <f t="shared" ca="1" si="7"/>
        <v>5000</v>
      </c>
      <c r="V65" s="49">
        <f t="shared" ca="1" si="8"/>
        <v>279722.22222222225</v>
      </c>
      <c r="W65" s="11">
        <f t="shared" ca="1" si="9"/>
        <v>279722.21999999997</v>
      </c>
      <c r="X65" s="11" t="str">
        <f t="shared" ca="1" si="10"/>
        <v/>
      </c>
    </row>
    <row r="66" spans="2:24" x14ac:dyDescent="0.25">
      <c r="B66" s="82">
        <f ca="1">IF(B65&lt;MIN($C$3, 'Terms&amp;Conditions + Transaction'!$B$6), B65+1, "")</f>
        <v>44038</v>
      </c>
      <c r="C66">
        <f ca="1">IF(B66="", "", IF(AND(WEEKDAY(B66, 2)&lt;=5, ISERROR(VLOOKUP(B66, 'Holiday Schedule'!$B$3:$B$1002, 1, FALSE))), 1, 0))</f>
        <v>0</v>
      </c>
      <c r="D66">
        <f ca="1">IF(B66="", "", IF(LOWER('Terms&amp;Conditions + Transaction'!$C$15)="act", 1, IF(DAY(B66)=31, 0, IF(AND(DAY(B66+1)=1, MONTH(B66+1)=3), 31-DAY(B66), 1))))</f>
        <v>1</v>
      </c>
      <c r="E66" s="18">
        <f ca="1">IF(B66="", "", IFERROR(VLOOKUP(B66, 'Accrual Schedule'!$B$3:$B$122, 1, TRUE), ""))</f>
        <v>43980</v>
      </c>
      <c r="F66" s="18" cm="1">
        <f t="array" aca="1" ref="F66" ca="1">IF(B66="", "", INDEX('Accrual Schedule'!$B$3:$B$122, MATCH(B66, 'Accrual Schedule'!$B$3:$B$122, 1)+1, 1))</f>
        <v>44073</v>
      </c>
      <c r="G66" s="18" cm="1">
        <f t="array" aca="1" ref="G66" ca="1">IF(B66="", "", INDEX('Accrual Schedule'!$B$3:$B$122, MATCH(H66, 'Accrual Schedule'!$B$3:$B$122, 1)-1, 1))</f>
        <v>43980</v>
      </c>
      <c r="H66" s="18">
        <f ca="1">IF(B66="", "", INDEX('Accrual Schedule'!$B$3:$B$122, MATCH(I66, 'Accrual Schedule'!$C$3:$C$122, 1), 1))</f>
        <v>44073</v>
      </c>
      <c r="I66" s="18" cm="1">
        <f t="array" aca="1" ref="I66" ca="1">IF(B66="", "", _xlfn.IFNA(INDEX('Accrual Schedule'!$C$4:$C$122, MATCH(B66, 'Accrual Schedule'!$C$4:$C$122, 1)+1, 1), INDEX('Accrual Schedule'!$C$4:$C$122, 1, 1)))</f>
        <v>44074</v>
      </c>
      <c r="J66" s="11">
        <f ca="1">IF(B66="","",'Terms&amp;Conditions + Transaction'!$F$5-SUMIF(Dispositions!$B$3:$B$32,"&lt;="&amp;B66,Dispositions!$C$3:$C$32))</f>
        <v>1000000000</v>
      </c>
      <c r="K66" s="84">
        <f ca="1">IF(B66="", "", IF(ISNA(MATCH(B66, 'Factor Schedule'!$B$3:$B$2002, -1)),1,IF(INDEX('Factor Schedule'!$B$3:$C$2002,MATCH(B66, 'Factor Schedule'!$B$3:$B$2002, -1), 1)=B66,MATCH(B66, 'Factor Schedule'!$B$3:$B$2002, -1),MATCH(B66, 'Factor Schedule'!$B$3:$B$2002, -1)+1)))</f>
        <v>1</v>
      </c>
      <c r="L66" s="11" cm="1">
        <f t="array" aca="1" ref="L66" ca="1">IF(B66="","",ROUND(J66*_xlfn.IFNA(INDEX('Factor Schedule'!$B$3:$C$2002,K66, 2), 1), 2))</f>
        <v>1000000000</v>
      </c>
      <c r="M66" s="11">
        <f ca="1">IF(B66="", "", IF(OR(LOWER('Terms&amp;Conditions + Transaction'!$B$12)&lt;&gt;"compound", B66=$C$2, B66=E66), L66, L66+IF(LOWER('Terms&amp;Conditions + Transaction'!$B$13)&lt;&gt;"y", SUMIFS($T$8:$T$2007, $B$8:$B$2007, "&gt;="&amp;E66, $B$8:$B$2007, "&lt;"&amp;B66), SUMIFS($U$8:$U$1007, $B$8:$B$2007, "&gt;="&amp;E66, $B$8:$B$2007, "&lt;"&amp;B66))))</f>
        <v>1000000000</v>
      </c>
      <c r="N66" s="18">
        <f ca="1">IF(OR(B66 = "", F66=""), "", MIN(ForwardDays(B66,-'Terms&amp;Conditions + Transaction'!$B$22, 'Terms&amp;Conditions + Transaction'!$B$23, 'Holiday Schedule'!$B$3:$B$1002),ForwardDays(F66,-'Terms&amp;Conditions + Transaction'!$B$22, 'Terms&amp;Conditions + Transaction'!$B$23, 'Holiday Schedule'!$B$3:$B$1002)))</f>
        <v>44038</v>
      </c>
      <c r="O66" s="42">
        <f ca="1">IF(B66="", "", IF(ISNA(MATCH(N66, SOFR_INDEX!$A$2:$A$2001, -1)),1,IF(INDEX(SOFR_INDEX!$A$2:$E$2001,MATCH(N66, SOFR_INDEX!$A$2:$A$2001, -1), 1)=N66,MATCH(N66, SOFR_INDEX!$A$2:$A$2001, -1),MATCH(N66, SOFR_INDEX!$A$2:$A$2001, -1)+1)))</f>
        <v>1</v>
      </c>
      <c r="P66" s="40" cm="1">
        <f t="array" aca="1" ref="P66" ca="1">IF(OR(B66="", F66=""), "", INDEX(SOFR_INDEX!$B$2:$E$2001, O66,$P$4) * IF(LEFT($P$3, 3)="180", 2, IF(LEFT($P$3, 2)="90", 4, IF(LEFT($P$3, 2)="30", 12, 1)))/100)</f>
        <v>8.9999999999999998E-4</v>
      </c>
      <c r="Q66" s="43">
        <f ca="1">IF(OR(B66="", F66=""), "", P66+'Terms&amp;Conditions + Transaction'!$B$11/10000)</f>
        <v>1.8E-3</v>
      </c>
      <c r="R66" s="43">
        <f t="shared" ca="1" si="0"/>
        <v>1.7372881355932205E-3</v>
      </c>
      <c r="S66">
        <f ca="1">IF(B66="",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Transaction'!$C$7*(F66-E66), 365), 360))))</f>
        <v>360</v>
      </c>
      <c r="T66" s="49">
        <f t="shared" ca="1" si="6"/>
        <v>2500</v>
      </c>
      <c r="U66" s="49">
        <f t="shared" ca="1" si="7"/>
        <v>5000</v>
      </c>
      <c r="V66" s="49">
        <f t="shared" ca="1" si="8"/>
        <v>284722.22222222225</v>
      </c>
      <c r="W66" s="11">
        <f t="shared" ca="1" si="9"/>
        <v>284722.21999999997</v>
      </c>
      <c r="X66" s="11" t="str">
        <f t="shared" ca="1" si="10"/>
        <v/>
      </c>
    </row>
    <row r="67" spans="2:24" x14ac:dyDescent="0.25">
      <c r="B67" s="82">
        <f ca="1">IF(B66&lt;MIN($C$3, 'Terms&amp;Conditions + Transaction'!$B$6), B66+1, "")</f>
        <v>44039</v>
      </c>
      <c r="C67">
        <f ca="1">IF(B67="", "", IF(AND(WEEKDAY(B67, 2)&lt;=5, ISERROR(VLOOKUP(B67, 'Holiday Schedule'!$B$3:$B$1002, 1, FALSE))), 1, 0))</f>
        <v>1</v>
      </c>
      <c r="D67">
        <f ca="1">IF(B67="", "", IF(LOWER('Terms&amp;Conditions + Transaction'!$C$15)="act", 1, IF(DAY(B67)=31, 0, IF(AND(DAY(B67+1)=1, MONTH(B67+1)=3), 31-DAY(B67), 1))))</f>
        <v>1</v>
      </c>
      <c r="E67" s="18">
        <f ca="1">IF(B67="", "", IFERROR(VLOOKUP(B67, 'Accrual Schedule'!$B$3:$B$122, 1, TRUE), ""))</f>
        <v>43980</v>
      </c>
      <c r="F67" s="18" cm="1">
        <f t="array" aca="1" ref="F67" ca="1">IF(B67="", "", INDEX('Accrual Schedule'!$B$3:$B$122, MATCH(B67, 'Accrual Schedule'!$B$3:$B$122, 1)+1, 1))</f>
        <v>44073</v>
      </c>
      <c r="G67" s="18" cm="1">
        <f t="array" aca="1" ref="G67" ca="1">IF(B67="", "", INDEX('Accrual Schedule'!$B$3:$B$122, MATCH(H67, 'Accrual Schedule'!$B$3:$B$122, 1)-1, 1))</f>
        <v>43980</v>
      </c>
      <c r="H67" s="18">
        <f ca="1">IF(B67="", "", INDEX('Accrual Schedule'!$B$3:$B$122, MATCH(I67, 'Accrual Schedule'!$C$3:$C$122, 1), 1))</f>
        <v>44073</v>
      </c>
      <c r="I67" s="18" cm="1">
        <f t="array" aca="1" ref="I67" ca="1">IF(B67="", "", _xlfn.IFNA(INDEX('Accrual Schedule'!$C$4:$C$122, MATCH(B67, 'Accrual Schedule'!$C$4:$C$122, 1)+1, 1), INDEX('Accrual Schedule'!$C$4:$C$122, 1, 1)))</f>
        <v>44074</v>
      </c>
      <c r="J67" s="11">
        <f ca="1">IF(B67="","",'Terms&amp;Conditions + Transaction'!$F$5-SUMIF(Dispositions!$B$3:$B$32,"&lt;="&amp;B67,Dispositions!$C$3:$C$32))</f>
        <v>1000000000</v>
      </c>
      <c r="K67" s="84">
        <f ca="1">IF(B67="", "", IF(ISNA(MATCH(B67, 'Factor Schedule'!$B$3:$B$2002, -1)),1,IF(INDEX('Factor Schedule'!$B$3:$C$2002,MATCH(B67, 'Factor Schedule'!$B$3:$B$2002, -1), 1)=B67,MATCH(B67, 'Factor Schedule'!$B$3:$B$2002, -1),MATCH(B67, 'Factor Schedule'!$B$3:$B$2002, -1)+1)))</f>
        <v>1</v>
      </c>
      <c r="L67" s="11" cm="1">
        <f t="array" aca="1" ref="L67" ca="1">IF(B67="","",ROUND(J67*_xlfn.IFNA(INDEX('Factor Schedule'!$B$3:$C$2002,K67, 2), 1), 2))</f>
        <v>1000000000</v>
      </c>
      <c r="M67" s="11">
        <f ca="1">IF(B67="", "", IF(OR(LOWER('Terms&amp;Conditions + Transaction'!$B$12)&lt;&gt;"compound", B67=$C$2, B67=E67), L67, L67+IF(LOWER('Terms&amp;Conditions + Transaction'!$B$13)&lt;&gt;"y", SUMIFS($T$8:$T$2007, $B$8:$B$2007, "&gt;="&amp;E67, $B$8:$B$2007, "&lt;"&amp;B67), SUMIFS($U$8:$U$1007, $B$8:$B$2007, "&gt;="&amp;E67, $B$8:$B$2007, "&lt;"&amp;B67))))</f>
        <v>1000000000</v>
      </c>
      <c r="N67" s="18">
        <f ca="1">IF(OR(B67 = "", F67=""), "", MIN(ForwardDays(B67,-'Terms&amp;Conditions + Transaction'!$B$22, 'Terms&amp;Conditions + Transaction'!$B$23, 'Holiday Schedule'!$B$3:$B$1002),ForwardDays(F67,-'Terms&amp;Conditions + Transaction'!$B$22, 'Terms&amp;Conditions + Transaction'!$B$23, 'Holiday Schedule'!$B$3:$B$1002)))</f>
        <v>44039</v>
      </c>
      <c r="O67" s="42">
        <f ca="1">IF(B67="", "", IF(ISNA(MATCH(N67, SOFR_INDEX!$A$2:$A$2001, -1)),1,IF(INDEX(SOFR_INDEX!$A$2:$E$2001,MATCH(N67, SOFR_INDEX!$A$2:$A$2001, -1), 1)=N67,MATCH(N67, SOFR_INDEX!$A$2:$A$2001, -1),MATCH(N67, SOFR_INDEX!$A$2:$A$2001, -1)+1)))</f>
        <v>1</v>
      </c>
      <c r="P67" s="40" cm="1">
        <f t="array" aca="1" ref="P67" ca="1">IF(OR(B67="", F67=""), "", INDEX(SOFR_INDEX!$B$2:$E$2001, O67,$P$4) * IF(LEFT($P$3, 3)="180", 2, IF(LEFT($P$3, 2)="90", 4, IF(LEFT($P$3, 2)="30", 12, 1)))/100)</f>
        <v>8.9999999999999998E-4</v>
      </c>
      <c r="Q67" s="43">
        <f ca="1">IF(OR(B67="", F67=""), "", P67+'Terms&amp;Conditions + Transaction'!$B$11/10000)</f>
        <v>1.8E-3</v>
      </c>
      <c r="R67" s="43">
        <f t="shared" ca="1" si="0"/>
        <v>1.7383333333333335E-3</v>
      </c>
      <c r="S67">
        <f ca="1">IF(B67="",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Transaction'!$C$7*(F67-E67), 365), 360))))</f>
        <v>360</v>
      </c>
      <c r="T67" s="49">
        <f t="shared" ca="1" si="6"/>
        <v>2500</v>
      </c>
      <c r="U67" s="49">
        <f t="shared" ca="1" si="7"/>
        <v>5000</v>
      </c>
      <c r="V67" s="49">
        <f t="shared" ca="1" si="8"/>
        <v>289722.22222222225</v>
      </c>
      <c r="W67" s="11">
        <f t="shared" ca="1" si="9"/>
        <v>289722.21999999997</v>
      </c>
      <c r="X67" s="11" t="str">
        <f t="shared" ca="1" si="10"/>
        <v/>
      </c>
    </row>
    <row r="68" spans="2:24" x14ac:dyDescent="0.25">
      <c r="B68" s="82">
        <f ca="1">IF(B67&lt;MIN($C$3, 'Terms&amp;Conditions + Transaction'!$B$6), B67+1, "")</f>
        <v>44040</v>
      </c>
      <c r="C68">
        <f ca="1">IF(B68="", "", IF(AND(WEEKDAY(B68, 2)&lt;=5, ISERROR(VLOOKUP(B68, 'Holiday Schedule'!$B$3:$B$1002, 1, FALSE))), 1, 0))</f>
        <v>1</v>
      </c>
      <c r="D68">
        <f ca="1">IF(B68="", "", IF(LOWER('Terms&amp;Conditions + Transaction'!$C$15)="act", 1, IF(DAY(B68)=31, 0, IF(AND(DAY(B68+1)=1, MONTH(B68+1)=3), 31-DAY(B68), 1))))</f>
        <v>1</v>
      </c>
      <c r="E68" s="18">
        <f ca="1">IF(B68="", "", IFERROR(VLOOKUP(B68, 'Accrual Schedule'!$B$3:$B$122, 1, TRUE), ""))</f>
        <v>43980</v>
      </c>
      <c r="F68" s="18" cm="1">
        <f t="array" aca="1" ref="F68" ca="1">IF(B68="", "", INDEX('Accrual Schedule'!$B$3:$B$122, MATCH(B68, 'Accrual Schedule'!$B$3:$B$122, 1)+1, 1))</f>
        <v>44073</v>
      </c>
      <c r="G68" s="18" cm="1">
        <f t="array" aca="1" ref="G68" ca="1">IF(B68="", "", INDEX('Accrual Schedule'!$B$3:$B$122, MATCH(H68, 'Accrual Schedule'!$B$3:$B$122, 1)-1, 1))</f>
        <v>43980</v>
      </c>
      <c r="H68" s="18">
        <f ca="1">IF(B68="", "", INDEX('Accrual Schedule'!$B$3:$B$122, MATCH(I68, 'Accrual Schedule'!$C$3:$C$122, 1), 1))</f>
        <v>44073</v>
      </c>
      <c r="I68" s="18" cm="1">
        <f t="array" aca="1" ref="I68" ca="1">IF(B68="", "", _xlfn.IFNA(INDEX('Accrual Schedule'!$C$4:$C$122, MATCH(B68, 'Accrual Schedule'!$C$4:$C$122, 1)+1, 1), INDEX('Accrual Schedule'!$C$4:$C$122, 1, 1)))</f>
        <v>44074</v>
      </c>
      <c r="J68" s="11">
        <f ca="1">IF(B68="","",'Terms&amp;Conditions + Transaction'!$F$5-SUMIF(Dispositions!$B$3:$B$32,"&lt;="&amp;B68,Dispositions!$C$3:$C$32))</f>
        <v>1000000000</v>
      </c>
      <c r="K68" s="84">
        <f ca="1">IF(B68="", "", IF(ISNA(MATCH(B68, 'Factor Schedule'!$B$3:$B$2002, -1)),1,IF(INDEX('Factor Schedule'!$B$3:$C$2002,MATCH(B68, 'Factor Schedule'!$B$3:$B$2002, -1), 1)=B68,MATCH(B68, 'Factor Schedule'!$B$3:$B$2002, -1),MATCH(B68, 'Factor Schedule'!$B$3:$B$2002, -1)+1)))</f>
        <v>1</v>
      </c>
      <c r="L68" s="11" cm="1">
        <f t="array" aca="1" ref="L68" ca="1">IF(B68="","",ROUND(J68*_xlfn.IFNA(INDEX('Factor Schedule'!$B$3:$C$2002,K68, 2), 1), 2))</f>
        <v>1000000000</v>
      </c>
      <c r="M68" s="11">
        <f ca="1">IF(B68="", "", IF(OR(LOWER('Terms&amp;Conditions + Transaction'!$B$12)&lt;&gt;"compound", B68=$C$2, B68=E68), L68, L68+IF(LOWER('Terms&amp;Conditions + Transaction'!$B$13)&lt;&gt;"y", SUMIFS($T$8:$T$2007, $B$8:$B$2007, "&gt;="&amp;E68, $B$8:$B$2007, "&lt;"&amp;B68), SUMIFS($U$8:$U$1007, $B$8:$B$2007, "&gt;="&amp;E68, $B$8:$B$2007, "&lt;"&amp;B68))))</f>
        <v>1000000000</v>
      </c>
      <c r="N68" s="18">
        <f ca="1">IF(OR(B68 = "", F68=""), "", MIN(ForwardDays(B68,-'Terms&amp;Conditions + Transaction'!$B$22, 'Terms&amp;Conditions + Transaction'!$B$23, 'Holiday Schedule'!$B$3:$B$1002),ForwardDays(F68,-'Terms&amp;Conditions + Transaction'!$B$22, 'Terms&amp;Conditions + Transaction'!$B$23, 'Holiday Schedule'!$B$3:$B$1002)))</f>
        <v>44040</v>
      </c>
      <c r="O68" s="42">
        <f ca="1">IF(B68="", "", IF(ISNA(MATCH(N68, SOFR_INDEX!$A$2:$A$2001, -1)),1,IF(INDEX(SOFR_INDEX!$A$2:$E$2001,MATCH(N68, SOFR_INDEX!$A$2:$A$2001, -1), 1)=N68,MATCH(N68, SOFR_INDEX!$A$2:$A$2001, -1),MATCH(N68, SOFR_INDEX!$A$2:$A$2001, -1)+1)))</f>
        <v>1</v>
      </c>
      <c r="P68" s="40" cm="1">
        <f t="array" aca="1" ref="P68" ca="1">IF(OR(B68="", F68=""), "", INDEX(SOFR_INDEX!$B$2:$E$2001, O68,$P$4) * IF(LEFT($P$3, 3)="180", 2, IF(LEFT($P$3, 2)="90", 4, IF(LEFT($P$3, 2)="30", 12, 1)))/100)</f>
        <v>8.9999999999999998E-4</v>
      </c>
      <c r="Q68" s="43">
        <f ca="1">IF(OR(B68="", F68=""), "", P68+'Terms&amp;Conditions + Transaction'!$B$11/10000)</f>
        <v>1.8E-3</v>
      </c>
      <c r="R68" s="43">
        <f t="shared" ca="1" si="0"/>
        <v>1.739344262295082E-3</v>
      </c>
      <c r="S68">
        <f ca="1">IF(B68="",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Transaction'!$C$7*(F68-E68), 365), 360))))</f>
        <v>360</v>
      </c>
      <c r="T68" s="49">
        <f t="shared" ca="1" si="6"/>
        <v>2500</v>
      </c>
      <c r="U68" s="49">
        <f t="shared" ca="1" si="7"/>
        <v>5000</v>
      </c>
      <c r="V68" s="49">
        <f t="shared" ca="1" si="8"/>
        <v>294722.22222222225</v>
      </c>
      <c r="W68" s="11">
        <f t="shared" ca="1" si="9"/>
        <v>294722.21999999997</v>
      </c>
      <c r="X68" s="11" t="str">
        <f t="shared" ca="1" si="10"/>
        <v/>
      </c>
    </row>
    <row r="69" spans="2:24" x14ac:dyDescent="0.25">
      <c r="B69" s="82">
        <f ca="1">IF(B68&lt;MIN($C$3, 'Terms&amp;Conditions + Transaction'!$B$6), B68+1, "")</f>
        <v>44041</v>
      </c>
      <c r="C69">
        <f ca="1">IF(B69="", "", IF(AND(WEEKDAY(B69, 2)&lt;=5, ISERROR(VLOOKUP(B69, 'Holiday Schedule'!$B$3:$B$1002, 1, FALSE))), 1, 0))</f>
        <v>1</v>
      </c>
      <c r="D69">
        <f ca="1">IF(B69="", "", IF(LOWER('Terms&amp;Conditions + Transaction'!$C$15)="act", 1, IF(DAY(B69)=31, 0, IF(AND(DAY(B69+1)=1, MONTH(B69+1)=3), 31-DAY(B69), 1))))</f>
        <v>1</v>
      </c>
      <c r="E69" s="18">
        <f ca="1">IF(B69="", "", IFERROR(VLOOKUP(B69, 'Accrual Schedule'!$B$3:$B$122, 1, TRUE), ""))</f>
        <v>43980</v>
      </c>
      <c r="F69" s="18" cm="1">
        <f t="array" aca="1" ref="F69" ca="1">IF(B69="", "", INDEX('Accrual Schedule'!$B$3:$B$122, MATCH(B69, 'Accrual Schedule'!$B$3:$B$122, 1)+1, 1))</f>
        <v>44073</v>
      </c>
      <c r="G69" s="18" cm="1">
        <f t="array" aca="1" ref="G69" ca="1">IF(B69="", "", INDEX('Accrual Schedule'!$B$3:$B$122, MATCH(H69, 'Accrual Schedule'!$B$3:$B$122, 1)-1, 1))</f>
        <v>43980</v>
      </c>
      <c r="H69" s="18">
        <f ca="1">IF(B69="", "", INDEX('Accrual Schedule'!$B$3:$B$122, MATCH(I69, 'Accrual Schedule'!$C$3:$C$122, 1), 1))</f>
        <v>44073</v>
      </c>
      <c r="I69" s="18" cm="1">
        <f t="array" aca="1" ref="I69" ca="1">IF(B69="", "", _xlfn.IFNA(INDEX('Accrual Schedule'!$C$4:$C$122, MATCH(B69, 'Accrual Schedule'!$C$4:$C$122, 1)+1, 1), INDEX('Accrual Schedule'!$C$4:$C$122, 1, 1)))</f>
        <v>44074</v>
      </c>
      <c r="J69" s="11">
        <f ca="1">IF(B69="","",'Terms&amp;Conditions + Transaction'!$F$5-SUMIF(Dispositions!$B$3:$B$32,"&lt;="&amp;B69,Dispositions!$C$3:$C$32))</f>
        <v>1000000000</v>
      </c>
      <c r="K69" s="84">
        <f ca="1">IF(B69="", "", IF(ISNA(MATCH(B69, 'Factor Schedule'!$B$3:$B$2002, -1)),1,IF(INDEX('Factor Schedule'!$B$3:$C$2002,MATCH(B69, 'Factor Schedule'!$B$3:$B$2002, -1), 1)=B69,MATCH(B69, 'Factor Schedule'!$B$3:$B$2002, -1),MATCH(B69, 'Factor Schedule'!$B$3:$B$2002, -1)+1)))</f>
        <v>1</v>
      </c>
      <c r="L69" s="11" cm="1">
        <f t="array" aca="1" ref="L69" ca="1">IF(B69="","",ROUND(J69*_xlfn.IFNA(INDEX('Factor Schedule'!$B$3:$C$2002,K69, 2), 1), 2))</f>
        <v>1000000000</v>
      </c>
      <c r="M69" s="11">
        <f ca="1">IF(B69="", "", IF(OR(LOWER('Terms&amp;Conditions + Transaction'!$B$12)&lt;&gt;"compound", B69=$C$2, B69=E69), L69, L69+IF(LOWER('Terms&amp;Conditions + Transaction'!$B$13)&lt;&gt;"y", SUMIFS($T$8:$T$2007, $B$8:$B$2007, "&gt;="&amp;E69, $B$8:$B$2007, "&lt;"&amp;B69), SUMIFS($U$8:$U$1007, $B$8:$B$2007, "&gt;="&amp;E69, $B$8:$B$2007, "&lt;"&amp;B69))))</f>
        <v>1000000000</v>
      </c>
      <c r="N69" s="18">
        <f ca="1">IF(OR(B69 = "", F69=""), "", MIN(ForwardDays(B69,-'Terms&amp;Conditions + Transaction'!$B$22, 'Terms&amp;Conditions + Transaction'!$B$23, 'Holiday Schedule'!$B$3:$B$1002),ForwardDays(F69,-'Terms&amp;Conditions + Transaction'!$B$22, 'Terms&amp;Conditions + Transaction'!$B$23, 'Holiday Schedule'!$B$3:$B$1002)))</f>
        <v>44041</v>
      </c>
      <c r="O69" s="42">
        <f ca="1">IF(B69="", "", IF(ISNA(MATCH(N69, SOFR_INDEX!$A$2:$A$2001, -1)),1,IF(INDEX(SOFR_INDEX!$A$2:$E$2001,MATCH(N69, SOFR_INDEX!$A$2:$A$2001, -1), 1)=N69,MATCH(N69, SOFR_INDEX!$A$2:$A$2001, -1),MATCH(N69, SOFR_INDEX!$A$2:$A$2001, -1)+1)))</f>
        <v>1</v>
      </c>
      <c r="P69" s="40" cm="1">
        <f t="array" aca="1" ref="P69" ca="1">IF(OR(B69="", F69=""), "", INDEX(SOFR_INDEX!$B$2:$E$2001, O69,$P$4) * IF(LEFT($P$3, 3)="180", 2, IF(LEFT($P$3, 2)="90", 4, IF(LEFT($P$3, 2)="30", 12, 1)))/100)</f>
        <v>8.9999999999999998E-4</v>
      </c>
      <c r="Q69" s="43">
        <f ca="1">IF(OR(B69="", F69=""), "", P69+'Terms&amp;Conditions + Transaction'!$B$11/10000)</f>
        <v>1.8E-3</v>
      </c>
      <c r="R69" s="43">
        <f t="shared" ca="1" si="0"/>
        <v>1.7403225806451616E-3</v>
      </c>
      <c r="S69">
        <f ca="1">IF(B69="",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Transaction'!$C$7*(F69-E69), 365), 360))))</f>
        <v>360</v>
      </c>
      <c r="T69" s="49">
        <f t="shared" ca="1" si="6"/>
        <v>2500</v>
      </c>
      <c r="U69" s="49">
        <f t="shared" ca="1" si="7"/>
        <v>5000</v>
      </c>
      <c r="V69" s="49">
        <f t="shared" ca="1" si="8"/>
        <v>299722.22222222225</v>
      </c>
      <c r="W69" s="11">
        <f t="shared" ca="1" si="9"/>
        <v>299722.21999999997</v>
      </c>
      <c r="X69" s="11" t="str">
        <f t="shared" ca="1" si="10"/>
        <v/>
      </c>
    </row>
    <row r="70" spans="2:24" x14ac:dyDescent="0.25">
      <c r="B70" s="82">
        <f ca="1">IF(B69&lt;MIN($C$3, 'Terms&amp;Conditions + Transaction'!$B$6), B69+1, "")</f>
        <v>44042</v>
      </c>
      <c r="C70">
        <f ca="1">IF(B70="", "", IF(AND(WEEKDAY(B70, 2)&lt;=5, ISERROR(VLOOKUP(B70, 'Holiday Schedule'!$B$3:$B$1002, 1, FALSE))), 1, 0))</f>
        <v>1</v>
      </c>
      <c r="D70">
        <f ca="1">IF(B70="", "", IF(LOWER('Terms&amp;Conditions + Transaction'!$C$15)="act", 1, IF(DAY(B70)=31, 0, IF(AND(DAY(B70+1)=1, MONTH(B70+1)=3), 31-DAY(B70), 1))))</f>
        <v>1</v>
      </c>
      <c r="E70" s="18">
        <f ca="1">IF(B70="", "", IFERROR(VLOOKUP(B70, 'Accrual Schedule'!$B$3:$B$122, 1, TRUE), ""))</f>
        <v>43980</v>
      </c>
      <c r="F70" s="18" cm="1">
        <f t="array" aca="1" ref="F70" ca="1">IF(B70="", "", INDEX('Accrual Schedule'!$B$3:$B$122, MATCH(B70, 'Accrual Schedule'!$B$3:$B$122, 1)+1, 1))</f>
        <v>44073</v>
      </c>
      <c r="G70" s="18" cm="1">
        <f t="array" aca="1" ref="G70" ca="1">IF(B70="", "", INDEX('Accrual Schedule'!$B$3:$B$122, MATCH(H70, 'Accrual Schedule'!$B$3:$B$122, 1)-1, 1))</f>
        <v>43980</v>
      </c>
      <c r="H70" s="18">
        <f ca="1">IF(B70="", "", INDEX('Accrual Schedule'!$B$3:$B$122, MATCH(I70, 'Accrual Schedule'!$C$3:$C$122, 1), 1))</f>
        <v>44073</v>
      </c>
      <c r="I70" s="18" cm="1">
        <f t="array" aca="1" ref="I70" ca="1">IF(B70="", "", _xlfn.IFNA(INDEX('Accrual Schedule'!$C$4:$C$122, MATCH(B70, 'Accrual Schedule'!$C$4:$C$122, 1)+1, 1), INDEX('Accrual Schedule'!$C$4:$C$122, 1, 1)))</f>
        <v>44074</v>
      </c>
      <c r="J70" s="11">
        <f ca="1">IF(B70="","",'Terms&amp;Conditions + Transaction'!$F$5-SUMIF(Dispositions!$B$3:$B$32,"&lt;="&amp;B70,Dispositions!$C$3:$C$32))</f>
        <v>1000000000</v>
      </c>
      <c r="K70" s="84">
        <f ca="1">IF(B70="", "", IF(ISNA(MATCH(B70, 'Factor Schedule'!$B$3:$B$2002, -1)),1,IF(INDEX('Factor Schedule'!$B$3:$C$2002,MATCH(B70, 'Factor Schedule'!$B$3:$B$2002, -1), 1)=B70,MATCH(B70, 'Factor Schedule'!$B$3:$B$2002, -1),MATCH(B70, 'Factor Schedule'!$B$3:$B$2002, -1)+1)))</f>
        <v>1</v>
      </c>
      <c r="L70" s="11" cm="1">
        <f t="array" aca="1" ref="L70" ca="1">IF(B70="","",ROUND(J70*_xlfn.IFNA(INDEX('Factor Schedule'!$B$3:$C$2002,K70, 2), 1), 2))</f>
        <v>1000000000</v>
      </c>
      <c r="M70" s="11">
        <f ca="1">IF(B70="", "", IF(OR(LOWER('Terms&amp;Conditions + Transaction'!$B$12)&lt;&gt;"compound", B70=$C$2, B70=E70), L70, L70+IF(LOWER('Terms&amp;Conditions + Transaction'!$B$13)&lt;&gt;"y", SUMIFS($T$8:$T$2007, $B$8:$B$2007, "&gt;="&amp;E70, $B$8:$B$2007, "&lt;"&amp;B70), SUMIFS($U$8:$U$1007, $B$8:$B$2007, "&gt;="&amp;E70, $B$8:$B$2007, "&lt;"&amp;B70))))</f>
        <v>1000000000</v>
      </c>
      <c r="N70" s="18">
        <f ca="1">IF(OR(B70 = "", F70=""), "", MIN(ForwardDays(B70,-'Terms&amp;Conditions + Transaction'!$B$22, 'Terms&amp;Conditions + Transaction'!$B$23, 'Holiday Schedule'!$B$3:$B$1002),ForwardDays(F70,-'Terms&amp;Conditions + Transaction'!$B$22, 'Terms&amp;Conditions + Transaction'!$B$23, 'Holiday Schedule'!$B$3:$B$1002)))</f>
        <v>44042</v>
      </c>
      <c r="O70" s="42">
        <f ca="1">IF(B70="", "", IF(ISNA(MATCH(N70, SOFR_INDEX!$A$2:$A$2001, -1)),1,IF(INDEX(SOFR_INDEX!$A$2:$E$2001,MATCH(N70, SOFR_INDEX!$A$2:$A$2001, -1), 1)=N70,MATCH(N70, SOFR_INDEX!$A$2:$A$2001, -1),MATCH(N70, SOFR_INDEX!$A$2:$A$2001, -1)+1)))</f>
        <v>1</v>
      </c>
      <c r="P70" s="40" cm="1">
        <f t="array" aca="1" ref="P70" ca="1">IF(OR(B70="", F70=""), "", INDEX(SOFR_INDEX!$B$2:$E$2001, O70,$P$4) * IF(LEFT($P$3, 3)="180", 2, IF(LEFT($P$3, 2)="90", 4, IF(LEFT($P$3, 2)="30", 12, 1)))/100)</f>
        <v>8.9999999999999998E-4</v>
      </c>
      <c r="Q70" s="43">
        <f ca="1">IF(OR(B70="", F70=""), "", P70+'Terms&amp;Conditions + Transaction'!$B$11/10000)</f>
        <v>1.8E-3</v>
      </c>
      <c r="R70" s="43">
        <f t="shared" ca="1" si="0"/>
        <v>1.7412698412698415E-3</v>
      </c>
      <c r="S70">
        <f ca="1">IF(B70="",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Transaction'!$C$7*(F70-E70), 365), 360))))</f>
        <v>360</v>
      </c>
      <c r="T70" s="49">
        <f t="shared" ca="1" si="6"/>
        <v>2500</v>
      </c>
      <c r="U70" s="49">
        <f t="shared" ca="1" si="7"/>
        <v>5000</v>
      </c>
      <c r="V70" s="49">
        <f t="shared" ca="1" si="8"/>
        <v>304722.22222222225</v>
      </c>
      <c r="W70" s="11">
        <f t="shared" ca="1" si="9"/>
        <v>304722.21999999997</v>
      </c>
      <c r="X70" s="11" t="str">
        <f t="shared" ca="1" si="10"/>
        <v/>
      </c>
    </row>
    <row r="71" spans="2:24" x14ac:dyDescent="0.25">
      <c r="B71" s="82">
        <f ca="1">IF(B70&lt;MIN($C$3, 'Terms&amp;Conditions + Transaction'!$B$6), B70+1, "")</f>
        <v>44043</v>
      </c>
      <c r="C71">
        <f ca="1">IF(B71="", "", IF(AND(WEEKDAY(B71, 2)&lt;=5, ISERROR(VLOOKUP(B71, 'Holiday Schedule'!$B$3:$B$1002, 1, FALSE))), 1, 0))</f>
        <v>1</v>
      </c>
      <c r="D71">
        <f ca="1">IF(B71="", "", IF(LOWER('Terms&amp;Conditions + Transaction'!$C$15)="act", 1, IF(DAY(B71)=31, 0, IF(AND(DAY(B71+1)=1, MONTH(B71+1)=3), 31-DAY(B71), 1))))</f>
        <v>1</v>
      </c>
      <c r="E71" s="18">
        <f ca="1">IF(B71="", "", IFERROR(VLOOKUP(B71, 'Accrual Schedule'!$B$3:$B$122, 1, TRUE), ""))</f>
        <v>43980</v>
      </c>
      <c r="F71" s="18" cm="1">
        <f t="array" aca="1" ref="F71" ca="1">IF(B71="", "", INDEX('Accrual Schedule'!$B$3:$B$122, MATCH(B71, 'Accrual Schedule'!$B$3:$B$122, 1)+1, 1))</f>
        <v>44073</v>
      </c>
      <c r="G71" s="18" cm="1">
        <f t="array" aca="1" ref="G71" ca="1">IF(B71="", "", INDEX('Accrual Schedule'!$B$3:$B$122, MATCH(H71, 'Accrual Schedule'!$B$3:$B$122, 1)-1, 1))</f>
        <v>43980</v>
      </c>
      <c r="H71" s="18">
        <f ca="1">IF(B71="", "", INDEX('Accrual Schedule'!$B$3:$B$122, MATCH(I71, 'Accrual Schedule'!$C$3:$C$122, 1), 1))</f>
        <v>44073</v>
      </c>
      <c r="I71" s="18" cm="1">
        <f t="array" aca="1" ref="I71" ca="1">IF(B71="", "", _xlfn.IFNA(INDEX('Accrual Schedule'!$C$4:$C$122, MATCH(B71, 'Accrual Schedule'!$C$4:$C$122, 1)+1, 1), INDEX('Accrual Schedule'!$C$4:$C$122, 1, 1)))</f>
        <v>44074</v>
      </c>
      <c r="J71" s="11">
        <f ca="1">IF(B71="","",'Terms&amp;Conditions + Transaction'!$F$5-SUMIF(Dispositions!$B$3:$B$32,"&lt;="&amp;B71,Dispositions!$C$3:$C$32))</f>
        <v>1000000000</v>
      </c>
      <c r="K71" s="84">
        <f ca="1">IF(B71="", "", IF(ISNA(MATCH(B71, 'Factor Schedule'!$B$3:$B$2002, -1)),1,IF(INDEX('Factor Schedule'!$B$3:$C$2002,MATCH(B71, 'Factor Schedule'!$B$3:$B$2002, -1), 1)=B71,MATCH(B71, 'Factor Schedule'!$B$3:$B$2002, -1),MATCH(B71, 'Factor Schedule'!$B$3:$B$2002, -1)+1)))</f>
        <v>1</v>
      </c>
      <c r="L71" s="11" cm="1">
        <f t="array" aca="1" ref="L71" ca="1">IF(B71="","",ROUND(J71*_xlfn.IFNA(INDEX('Factor Schedule'!$B$3:$C$2002,K71, 2), 1), 2))</f>
        <v>1000000000</v>
      </c>
      <c r="M71" s="11">
        <f ca="1">IF(B71="", "", IF(OR(LOWER('Terms&amp;Conditions + Transaction'!$B$12)&lt;&gt;"compound", B71=$C$2, B71=E71), L71, L71+IF(LOWER('Terms&amp;Conditions + Transaction'!$B$13)&lt;&gt;"y", SUMIFS($T$8:$T$2007, $B$8:$B$2007, "&gt;="&amp;E71, $B$8:$B$2007, "&lt;"&amp;B71), SUMIFS($U$8:$U$1007, $B$8:$B$2007, "&gt;="&amp;E71, $B$8:$B$2007, "&lt;"&amp;B71))))</f>
        <v>1000000000</v>
      </c>
      <c r="N71" s="18">
        <f ca="1">IF(OR(B71 = "", F71=""), "", MIN(ForwardDays(B71,-'Terms&amp;Conditions + Transaction'!$B$22, 'Terms&amp;Conditions + Transaction'!$B$23, 'Holiday Schedule'!$B$3:$B$1002),ForwardDays(F71,-'Terms&amp;Conditions + Transaction'!$B$22, 'Terms&amp;Conditions + Transaction'!$B$23, 'Holiday Schedule'!$B$3:$B$1002)))</f>
        <v>44043</v>
      </c>
      <c r="O71" s="42">
        <f ca="1">IF(B71="", "", IF(ISNA(MATCH(N71, SOFR_INDEX!$A$2:$A$2001, -1)),1,IF(INDEX(SOFR_INDEX!$A$2:$E$2001,MATCH(N71, SOFR_INDEX!$A$2:$A$2001, -1), 1)=N71,MATCH(N71, SOFR_INDEX!$A$2:$A$2001, -1),MATCH(N71, SOFR_INDEX!$A$2:$A$2001, -1)+1)))</f>
        <v>1</v>
      </c>
      <c r="P71" s="40" cm="1">
        <f t="array" aca="1" ref="P71" ca="1">IF(OR(B71="", F71=""), "", INDEX(SOFR_INDEX!$B$2:$E$2001, O71,$P$4) * IF(LEFT($P$3, 3)="180", 2, IF(LEFT($P$3, 2)="90", 4, IF(LEFT($P$3, 2)="30", 12, 1)))/100)</f>
        <v>8.9999999999999998E-4</v>
      </c>
      <c r="Q71" s="43">
        <f ca="1">IF(OR(B71="", F71=""), "", P71+'Terms&amp;Conditions + Transaction'!$B$11/10000)</f>
        <v>1.8E-3</v>
      </c>
      <c r="R71" s="43">
        <f t="shared" ca="1" si="0"/>
        <v>1.7421875E-3</v>
      </c>
      <c r="S71">
        <f ca="1">IF(B71="",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Transaction'!$C$7*(F71-E71), 365), 360))))</f>
        <v>360</v>
      </c>
      <c r="T71" s="49">
        <f t="shared" ca="1" si="6"/>
        <v>2500</v>
      </c>
      <c r="U71" s="49">
        <f t="shared" ca="1" si="7"/>
        <v>5000</v>
      </c>
      <c r="V71" s="49">
        <f t="shared" ca="1" si="8"/>
        <v>309722.22222222225</v>
      </c>
      <c r="W71" s="11">
        <f t="shared" ca="1" si="9"/>
        <v>309722.21999999997</v>
      </c>
      <c r="X71" s="11" t="str">
        <f t="shared" ca="1" si="10"/>
        <v/>
      </c>
    </row>
    <row r="72" spans="2:24" x14ac:dyDescent="0.25">
      <c r="B72" s="82">
        <f ca="1">IF(B71&lt;MIN($C$3, 'Terms&amp;Conditions + Transaction'!$B$6), B71+1, "")</f>
        <v>44044</v>
      </c>
      <c r="C72">
        <f ca="1">IF(B72="", "", IF(AND(WEEKDAY(B72, 2)&lt;=5, ISERROR(VLOOKUP(B72, 'Holiday Schedule'!$B$3:$B$1002, 1, FALSE))), 1, 0))</f>
        <v>0</v>
      </c>
      <c r="D72">
        <f ca="1">IF(B72="", "", IF(LOWER('Terms&amp;Conditions + Transaction'!$C$15)="act", 1, IF(DAY(B72)=31, 0, IF(AND(DAY(B72+1)=1, MONTH(B72+1)=3), 31-DAY(B72), 1))))</f>
        <v>1</v>
      </c>
      <c r="E72" s="18">
        <f ca="1">IF(B72="", "", IFERROR(VLOOKUP(B72, 'Accrual Schedule'!$B$3:$B$122, 1, TRUE), ""))</f>
        <v>43980</v>
      </c>
      <c r="F72" s="18" cm="1">
        <f t="array" aca="1" ref="F72" ca="1">IF(B72="", "", INDEX('Accrual Schedule'!$B$3:$B$122, MATCH(B72, 'Accrual Schedule'!$B$3:$B$122, 1)+1, 1))</f>
        <v>44073</v>
      </c>
      <c r="G72" s="18" cm="1">
        <f t="array" aca="1" ref="G72" ca="1">IF(B72="", "", INDEX('Accrual Schedule'!$B$3:$B$122, MATCH(H72, 'Accrual Schedule'!$B$3:$B$122, 1)-1, 1))</f>
        <v>43980</v>
      </c>
      <c r="H72" s="18">
        <f ca="1">IF(B72="", "", INDEX('Accrual Schedule'!$B$3:$B$122, MATCH(I72, 'Accrual Schedule'!$C$3:$C$122, 1), 1))</f>
        <v>44073</v>
      </c>
      <c r="I72" s="18" cm="1">
        <f t="array" aca="1" ref="I72" ca="1">IF(B72="", "", _xlfn.IFNA(INDEX('Accrual Schedule'!$C$4:$C$122, MATCH(B72, 'Accrual Schedule'!$C$4:$C$122, 1)+1, 1), INDEX('Accrual Schedule'!$C$4:$C$122, 1, 1)))</f>
        <v>44074</v>
      </c>
      <c r="J72" s="11">
        <f ca="1">IF(B72="","",'Terms&amp;Conditions + Transaction'!$F$5-SUMIF(Dispositions!$B$3:$B$32,"&lt;="&amp;B72,Dispositions!$C$3:$C$32))</f>
        <v>1000000000</v>
      </c>
      <c r="K72" s="84">
        <f ca="1">IF(B72="", "", IF(ISNA(MATCH(B72, 'Factor Schedule'!$B$3:$B$2002, -1)),1,IF(INDEX('Factor Schedule'!$B$3:$C$2002,MATCH(B72, 'Factor Schedule'!$B$3:$B$2002, -1), 1)=B72,MATCH(B72, 'Factor Schedule'!$B$3:$B$2002, -1),MATCH(B72, 'Factor Schedule'!$B$3:$B$2002, -1)+1)))</f>
        <v>1</v>
      </c>
      <c r="L72" s="11" cm="1">
        <f t="array" aca="1" ref="L72" ca="1">IF(B72="","",ROUND(J72*_xlfn.IFNA(INDEX('Factor Schedule'!$B$3:$C$2002,K72, 2), 1), 2))</f>
        <v>1000000000</v>
      </c>
      <c r="M72" s="11">
        <f ca="1">IF(B72="", "", IF(OR(LOWER('Terms&amp;Conditions + Transaction'!$B$12)&lt;&gt;"compound", B72=$C$2, B72=E72), L72, L72+IF(LOWER('Terms&amp;Conditions + Transaction'!$B$13)&lt;&gt;"y", SUMIFS($T$8:$T$2007, $B$8:$B$2007, "&gt;="&amp;E72, $B$8:$B$2007, "&lt;"&amp;B72), SUMIFS($U$8:$U$1007, $B$8:$B$2007, "&gt;="&amp;E72, $B$8:$B$2007, "&lt;"&amp;B72))))</f>
        <v>1000000000</v>
      </c>
      <c r="N72" s="18">
        <f ca="1">IF(OR(B72 = "", F72=""), "", MIN(ForwardDays(B72,-'Terms&amp;Conditions + Transaction'!$B$22, 'Terms&amp;Conditions + Transaction'!$B$23, 'Holiday Schedule'!$B$3:$B$1002),ForwardDays(F72,-'Terms&amp;Conditions + Transaction'!$B$22, 'Terms&amp;Conditions + Transaction'!$B$23, 'Holiday Schedule'!$B$3:$B$1002)))</f>
        <v>44044</v>
      </c>
      <c r="O72" s="42">
        <f ca="1">IF(B72="", "", IF(ISNA(MATCH(N72, SOFR_INDEX!$A$2:$A$2001, -1)),1,IF(INDEX(SOFR_INDEX!$A$2:$E$2001,MATCH(N72, SOFR_INDEX!$A$2:$A$2001, -1), 1)=N72,MATCH(N72, SOFR_INDEX!$A$2:$A$2001, -1),MATCH(N72, SOFR_INDEX!$A$2:$A$2001, -1)+1)))</f>
        <v>1</v>
      </c>
      <c r="P72" s="40" cm="1">
        <f t="array" aca="1" ref="P72" ca="1">IF(OR(B72="", F72=""), "", INDEX(SOFR_INDEX!$B$2:$E$2001, O72,$P$4) * IF(LEFT($P$3, 3)="180", 2, IF(LEFT($P$3, 2)="90", 4, IF(LEFT($P$3, 2)="30", 12, 1)))/100)</f>
        <v>8.9999999999999998E-4</v>
      </c>
      <c r="Q72" s="43">
        <f ca="1">IF(OR(B72="", F72=""), "", P72+'Terms&amp;Conditions + Transaction'!$B$11/10000)</f>
        <v>1.8E-3</v>
      </c>
      <c r="R72" s="43">
        <f t="shared" ref="R72:R135" ca="1" si="11">IF(OR(B72="", B73=""), "", (V72/L72)/((B73-$B$8)/S72))</f>
        <v>1.7430769230769234E-3</v>
      </c>
      <c r="S72">
        <f ca="1">IF(B72="",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Transaction'!$C$7*(F72-E72), 365), 360))))</f>
        <v>360</v>
      </c>
      <c r="T72" s="49">
        <f t="shared" ca="1" si="6"/>
        <v>2500</v>
      </c>
      <c r="U72" s="49">
        <f t="shared" ca="1" si="7"/>
        <v>5000</v>
      </c>
      <c r="V72" s="49">
        <f t="shared" ca="1" si="8"/>
        <v>314722.22222222225</v>
      </c>
      <c r="W72" s="11">
        <f t="shared" ca="1" si="9"/>
        <v>314722.21999999997</v>
      </c>
      <c r="X72" s="11" t="str">
        <f t="shared" ca="1" si="10"/>
        <v/>
      </c>
    </row>
    <row r="73" spans="2:24" x14ac:dyDescent="0.25">
      <c r="B73" s="82">
        <f ca="1">IF(B72&lt;MIN($C$3, 'Terms&amp;Conditions + Transaction'!$B$6), B72+1, "")</f>
        <v>44045</v>
      </c>
      <c r="C73">
        <f ca="1">IF(B73="", "", IF(AND(WEEKDAY(B73, 2)&lt;=5, ISERROR(VLOOKUP(B73, 'Holiday Schedule'!$B$3:$B$1002, 1, FALSE))), 1, 0))</f>
        <v>0</v>
      </c>
      <c r="D73">
        <f ca="1">IF(B73="", "", IF(LOWER('Terms&amp;Conditions + Transaction'!$C$15)="act", 1, IF(DAY(B73)=31, 0, IF(AND(DAY(B73+1)=1, MONTH(B73+1)=3), 31-DAY(B73), 1))))</f>
        <v>1</v>
      </c>
      <c r="E73" s="18">
        <f ca="1">IF(B73="", "", IFERROR(VLOOKUP(B73, 'Accrual Schedule'!$B$3:$B$122, 1, TRUE), ""))</f>
        <v>43980</v>
      </c>
      <c r="F73" s="18" cm="1">
        <f t="array" aca="1" ref="F73" ca="1">IF(B73="", "", INDEX('Accrual Schedule'!$B$3:$B$122, MATCH(B73, 'Accrual Schedule'!$B$3:$B$122, 1)+1, 1))</f>
        <v>44073</v>
      </c>
      <c r="G73" s="18" cm="1">
        <f t="array" aca="1" ref="G73" ca="1">IF(B73="", "", INDEX('Accrual Schedule'!$B$3:$B$122, MATCH(H73, 'Accrual Schedule'!$B$3:$B$122, 1)-1, 1))</f>
        <v>43980</v>
      </c>
      <c r="H73" s="18">
        <f ca="1">IF(B73="", "", INDEX('Accrual Schedule'!$B$3:$B$122, MATCH(I73, 'Accrual Schedule'!$C$3:$C$122, 1), 1))</f>
        <v>44073</v>
      </c>
      <c r="I73" s="18" cm="1">
        <f t="array" aca="1" ref="I73" ca="1">IF(B73="", "", _xlfn.IFNA(INDEX('Accrual Schedule'!$C$4:$C$122, MATCH(B73, 'Accrual Schedule'!$C$4:$C$122, 1)+1, 1), INDEX('Accrual Schedule'!$C$4:$C$122, 1, 1)))</f>
        <v>44074</v>
      </c>
      <c r="J73" s="11">
        <f ca="1">IF(B73="","",'Terms&amp;Conditions + Transaction'!$F$5-SUMIF(Dispositions!$B$3:$B$32,"&lt;="&amp;B73,Dispositions!$C$3:$C$32))</f>
        <v>1000000000</v>
      </c>
      <c r="K73" s="84">
        <f ca="1">IF(B73="", "", IF(ISNA(MATCH(B73, 'Factor Schedule'!$B$3:$B$2002, -1)),1,IF(INDEX('Factor Schedule'!$B$3:$C$2002,MATCH(B73, 'Factor Schedule'!$B$3:$B$2002, -1), 1)=B73,MATCH(B73, 'Factor Schedule'!$B$3:$B$2002, -1),MATCH(B73, 'Factor Schedule'!$B$3:$B$2002, -1)+1)))</f>
        <v>1</v>
      </c>
      <c r="L73" s="11" cm="1">
        <f t="array" aca="1" ref="L73" ca="1">IF(B73="","",ROUND(J73*_xlfn.IFNA(INDEX('Factor Schedule'!$B$3:$C$2002,K73, 2), 1), 2))</f>
        <v>1000000000</v>
      </c>
      <c r="M73" s="11">
        <f ca="1">IF(B73="", "", IF(OR(LOWER('Terms&amp;Conditions + Transaction'!$B$12)&lt;&gt;"compound", B73=$C$2, B73=E73), L73, L73+IF(LOWER('Terms&amp;Conditions + Transaction'!$B$13)&lt;&gt;"y", SUMIFS($T$8:$T$2007, $B$8:$B$2007, "&gt;="&amp;E73, $B$8:$B$2007, "&lt;"&amp;B73), SUMIFS($U$8:$U$1007, $B$8:$B$2007, "&gt;="&amp;E73, $B$8:$B$2007, "&lt;"&amp;B73))))</f>
        <v>1000000000</v>
      </c>
      <c r="N73" s="18">
        <f ca="1">IF(OR(B73 = "", F73=""), "", MIN(ForwardDays(B73,-'Terms&amp;Conditions + Transaction'!$B$22, 'Terms&amp;Conditions + Transaction'!$B$23, 'Holiday Schedule'!$B$3:$B$1002),ForwardDays(F73,-'Terms&amp;Conditions + Transaction'!$B$22, 'Terms&amp;Conditions + Transaction'!$B$23, 'Holiday Schedule'!$B$3:$B$1002)))</f>
        <v>44045</v>
      </c>
      <c r="O73" s="42">
        <f ca="1">IF(B73="", "", IF(ISNA(MATCH(N73, SOFR_INDEX!$A$2:$A$2001, -1)),1,IF(INDEX(SOFR_INDEX!$A$2:$E$2001,MATCH(N73, SOFR_INDEX!$A$2:$A$2001, -1), 1)=N73,MATCH(N73, SOFR_INDEX!$A$2:$A$2001, -1),MATCH(N73, SOFR_INDEX!$A$2:$A$2001, -1)+1)))</f>
        <v>1</v>
      </c>
      <c r="P73" s="40" cm="1">
        <f t="array" aca="1" ref="P73" ca="1">IF(OR(B73="", F73=""), "", INDEX(SOFR_INDEX!$B$2:$E$2001, O73,$P$4) * IF(LEFT($P$3, 3)="180", 2, IF(LEFT($P$3, 2)="90", 4, IF(LEFT($P$3, 2)="30", 12, 1)))/100)</f>
        <v>8.9999999999999998E-4</v>
      </c>
      <c r="Q73" s="43">
        <f ca="1">IF(OR(B73="", F73=""), "", P73+'Terms&amp;Conditions + Transaction'!$B$11/10000)</f>
        <v>1.8E-3</v>
      </c>
      <c r="R73" s="43">
        <f t="shared" ca="1" si="11"/>
        <v>1.7439393939393942E-3</v>
      </c>
      <c r="S73">
        <f ca="1">IF(B73="",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Transaction'!$C$7*(F73-E73), 365), 360))))</f>
        <v>360</v>
      </c>
      <c r="T73" s="49">
        <f t="shared" ca="1" si="6"/>
        <v>2500</v>
      </c>
      <c r="U73" s="49">
        <f t="shared" ca="1" si="7"/>
        <v>5000</v>
      </c>
      <c r="V73" s="49">
        <f t="shared" ca="1" si="8"/>
        <v>319722.22222222225</v>
      </c>
      <c r="W73" s="11">
        <f t="shared" ca="1" si="9"/>
        <v>319722.21999999997</v>
      </c>
      <c r="X73" s="11" t="str">
        <f t="shared" ca="1" si="10"/>
        <v/>
      </c>
    </row>
    <row r="74" spans="2:24" x14ac:dyDescent="0.25">
      <c r="B74" s="82">
        <f ca="1">IF(B73&lt;MIN($C$3, 'Terms&amp;Conditions + Transaction'!$B$6), B73+1, "")</f>
        <v>44046</v>
      </c>
      <c r="C74">
        <f ca="1">IF(B74="", "", IF(AND(WEEKDAY(B74, 2)&lt;=5, ISERROR(VLOOKUP(B74, 'Holiday Schedule'!$B$3:$B$1002, 1, FALSE))), 1, 0))</f>
        <v>1</v>
      </c>
      <c r="D74">
        <f ca="1">IF(B74="", "", IF(LOWER('Terms&amp;Conditions + Transaction'!$C$15)="act", 1, IF(DAY(B74)=31, 0, IF(AND(DAY(B74+1)=1, MONTH(B74+1)=3), 31-DAY(B74), 1))))</f>
        <v>1</v>
      </c>
      <c r="E74" s="18">
        <f ca="1">IF(B74="", "", IFERROR(VLOOKUP(B74, 'Accrual Schedule'!$B$3:$B$122, 1, TRUE), ""))</f>
        <v>43980</v>
      </c>
      <c r="F74" s="18" cm="1">
        <f t="array" aca="1" ref="F74" ca="1">IF(B74="", "", INDEX('Accrual Schedule'!$B$3:$B$122, MATCH(B74, 'Accrual Schedule'!$B$3:$B$122, 1)+1, 1))</f>
        <v>44073</v>
      </c>
      <c r="G74" s="18" cm="1">
        <f t="array" aca="1" ref="G74" ca="1">IF(B74="", "", INDEX('Accrual Schedule'!$B$3:$B$122, MATCH(H74, 'Accrual Schedule'!$B$3:$B$122, 1)-1, 1))</f>
        <v>43980</v>
      </c>
      <c r="H74" s="18">
        <f ca="1">IF(B74="", "", INDEX('Accrual Schedule'!$B$3:$B$122, MATCH(I74, 'Accrual Schedule'!$C$3:$C$122, 1), 1))</f>
        <v>44073</v>
      </c>
      <c r="I74" s="18" cm="1">
        <f t="array" aca="1" ref="I74" ca="1">IF(B74="", "", _xlfn.IFNA(INDEX('Accrual Schedule'!$C$4:$C$122, MATCH(B74, 'Accrual Schedule'!$C$4:$C$122, 1)+1, 1), INDEX('Accrual Schedule'!$C$4:$C$122, 1, 1)))</f>
        <v>44074</v>
      </c>
      <c r="J74" s="11">
        <f ca="1">IF(B74="","",'Terms&amp;Conditions + Transaction'!$F$5-SUMIF(Dispositions!$B$3:$B$32,"&lt;="&amp;B74,Dispositions!$C$3:$C$32))</f>
        <v>1000000000</v>
      </c>
      <c r="K74" s="84">
        <f ca="1">IF(B74="", "", IF(ISNA(MATCH(B74, 'Factor Schedule'!$B$3:$B$2002, -1)),1,IF(INDEX('Factor Schedule'!$B$3:$C$2002,MATCH(B74, 'Factor Schedule'!$B$3:$B$2002, -1), 1)=B74,MATCH(B74, 'Factor Schedule'!$B$3:$B$2002, -1),MATCH(B74, 'Factor Schedule'!$B$3:$B$2002, -1)+1)))</f>
        <v>1</v>
      </c>
      <c r="L74" s="11" cm="1">
        <f t="array" aca="1" ref="L74" ca="1">IF(B74="","",ROUND(J74*_xlfn.IFNA(INDEX('Factor Schedule'!$B$3:$C$2002,K74, 2), 1), 2))</f>
        <v>1000000000</v>
      </c>
      <c r="M74" s="11">
        <f ca="1">IF(B74="", "", IF(OR(LOWER('Terms&amp;Conditions + Transaction'!$B$12)&lt;&gt;"compound", B74=$C$2, B74=E74), L74, L74+IF(LOWER('Terms&amp;Conditions + Transaction'!$B$13)&lt;&gt;"y", SUMIFS($T$8:$T$2007, $B$8:$B$2007, "&gt;="&amp;E74, $B$8:$B$2007, "&lt;"&amp;B74), SUMIFS($U$8:$U$1007, $B$8:$B$2007, "&gt;="&amp;E74, $B$8:$B$2007, "&lt;"&amp;B74))))</f>
        <v>1000000000</v>
      </c>
      <c r="N74" s="18">
        <f ca="1">IF(OR(B74 = "", F74=""), "", MIN(ForwardDays(B74,-'Terms&amp;Conditions + Transaction'!$B$22, 'Terms&amp;Conditions + Transaction'!$B$23, 'Holiday Schedule'!$B$3:$B$1002),ForwardDays(F74,-'Terms&amp;Conditions + Transaction'!$B$22, 'Terms&amp;Conditions + Transaction'!$B$23, 'Holiday Schedule'!$B$3:$B$1002)))</f>
        <v>44046</v>
      </c>
      <c r="O74" s="42">
        <f ca="1">IF(B74="", "", IF(ISNA(MATCH(N74, SOFR_INDEX!$A$2:$A$2001, -1)),1,IF(INDEX(SOFR_INDEX!$A$2:$E$2001,MATCH(N74, SOFR_INDEX!$A$2:$A$2001, -1), 1)=N74,MATCH(N74, SOFR_INDEX!$A$2:$A$2001, -1),MATCH(N74, SOFR_INDEX!$A$2:$A$2001, -1)+1)))</f>
        <v>1</v>
      </c>
      <c r="P74" s="40" cm="1">
        <f t="array" aca="1" ref="P74" ca="1">IF(OR(B74="", F74=""), "", INDEX(SOFR_INDEX!$B$2:$E$2001, O74,$P$4) * IF(LEFT($P$3, 3)="180", 2, IF(LEFT($P$3, 2)="90", 4, IF(LEFT($P$3, 2)="30", 12, 1)))/100)</f>
        <v>8.9999999999999998E-4</v>
      </c>
      <c r="Q74" s="43">
        <f ca="1">IF(OR(B74="", F74=""), "", P74+'Terms&amp;Conditions + Transaction'!$B$11/10000)</f>
        <v>1.8E-3</v>
      </c>
      <c r="R74" s="43">
        <f t="shared" ca="1" si="11"/>
        <v>1.7447761194029851E-3</v>
      </c>
      <c r="S74">
        <f ca="1">IF(B74="",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Transaction'!$C$7*(F74-E74), 365), 360))))</f>
        <v>360</v>
      </c>
      <c r="T74" s="49">
        <f t="shared" ca="1" si="6"/>
        <v>2500</v>
      </c>
      <c r="U74" s="49">
        <f t="shared" ca="1" si="7"/>
        <v>5000</v>
      </c>
      <c r="V74" s="49">
        <f t="shared" ca="1" si="8"/>
        <v>324722.22222222225</v>
      </c>
      <c r="W74" s="11">
        <f t="shared" ca="1" si="9"/>
        <v>324722.21999999997</v>
      </c>
      <c r="X74" s="11" t="str">
        <f t="shared" ca="1" si="10"/>
        <v/>
      </c>
    </row>
    <row r="75" spans="2:24" x14ac:dyDescent="0.25">
      <c r="B75" s="82">
        <f ca="1">IF(B74&lt;MIN($C$3, 'Terms&amp;Conditions + Transaction'!$B$6), B74+1, "")</f>
        <v>44047</v>
      </c>
      <c r="C75">
        <f ca="1">IF(B75="", "", IF(AND(WEEKDAY(B75, 2)&lt;=5, ISERROR(VLOOKUP(B75, 'Holiday Schedule'!$B$3:$B$1002, 1, FALSE))), 1, 0))</f>
        <v>1</v>
      </c>
      <c r="D75">
        <f ca="1">IF(B75="", "", IF(LOWER('Terms&amp;Conditions + Transaction'!$C$15)="act", 1, IF(DAY(B75)=31, 0, IF(AND(DAY(B75+1)=1, MONTH(B75+1)=3), 31-DAY(B75), 1))))</f>
        <v>1</v>
      </c>
      <c r="E75" s="18">
        <f ca="1">IF(B75="", "", IFERROR(VLOOKUP(B75, 'Accrual Schedule'!$B$3:$B$122, 1, TRUE), ""))</f>
        <v>43980</v>
      </c>
      <c r="F75" s="18" cm="1">
        <f t="array" aca="1" ref="F75" ca="1">IF(B75="", "", INDEX('Accrual Schedule'!$B$3:$B$122, MATCH(B75, 'Accrual Schedule'!$B$3:$B$122, 1)+1, 1))</f>
        <v>44073</v>
      </c>
      <c r="G75" s="18" cm="1">
        <f t="array" aca="1" ref="G75" ca="1">IF(B75="", "", INDEX('Accrual Schedule'!$B$3:$B$122, MATCH(H75, 'Accrual Schedule'!$B$3:$B$122, 1)-1, 1))</f>
        <v>43980</v>
      </c>
      <c r="H75" s="18">
        <f ca="1">IF(B75="", "", INDEX('Accrual Schedule'!$B$3:$B$122, MATCH(I75, 'Accrual Schedule'!$C$3:$C$122, 1), 1))</f>
        <v>44073</v>
      </c>
      <c r="I75" s="18" cm="1">
        <f t="array" aca="1" ref="I75" ca="1">IF(B75="", "", _xlfn.IFNA(INDEX('Accrual Schedule'!$C$4:$C$122, MATCH(B75, 'Accrual Schedule'!$C$4:$C$122, 1)+1, 1), INDEX('Accrual Schedule'!$C$4:$C$122, 1, 1)))</f>
        <v>44074</v>
      </c>
      <c r="J75" s="11">
        <f ca="1">IF(B75="","",'Terms&amp;Conditions + Transaction'!$F$5-SUMIF(Dispositions!$B$3:$B$32,"&lt;="&amp;B75,Dispositions!$C$3:$C$32))</f>
        <v>1000000000</v>
      </c>
      <c r="K75" s="84">
        <f ca="1">IF(B75="", "", IF(ISNA(MATCH(B75, 'Factor Schedule'!$B$3:$B$2002, -1)),1,IF(INDEX('Factor Schedule'!$B$3:$C$2002,MATCH(B75, 'Factor Schedule'!$B$3:$B$2002, -1), 1)=B75,MATCH(B75, 'Factor Schedule'!$B$3:$B$2002, -1),MATCH(B75, 'Factor Schedule'!$B$3:$B$2002, -1)+1)))</f>
        <v>1</v>
      </c>
      <c r="L75" s="11" cm="1">
        <f t="array" aca="1" ref="L75" ca="1">IF(B75="","",ROUND(J75*_xlfn.IFNA(INDEX('Factor Schedule'!$B$3:$C$2002,K75, 2), 1), 2))</f>
        <v>1000000000</v>
      </c>
      <c r="M75" s="11">
        <f ca="1">IF(B75="", "", IF(OR(LOWER('Terms&amp;Conditions + Transaction'!$B$12)&lt;&gt;"compound", B75=$C$2, B75=E75), L75, L75+IF(LOWER('Terms&amp;Conditions + Transaction'!$B$13)&lt;&gt;"y", SUMIFS($T$8:$T$2007, $B$8:$B$2007, "&gt;="&amp;E75, $B$8:$B$2007, "&lt;"&amp;B75), SUMIFS($U$8:$U$1007, $B$8:$B$2007, "&gt;="&amp;E75, $B$8:$B$2007, "&lt;"&amp;B75))))</f>
        <v>1000000000</v>
      </c>
      <c r="N75" s="18">
        <f ca="1">IF(OR(B75 = "", F75=""), "", MIN(ForwardDays(B75,-'Terms&amp;Conditions + Transaction'!$B$22, 'Terms&amp;Conditions + Transaction'!$B$23, 'Holiday Schedule'!$B$3:$B$1002),ForwardDays(F75,-'Terms&amp;Conditions + Transaction'!$B$22, 'Terms&amp;Conditions + Transaction'!$B$23, 'Holiday Schedule'!$B$3:$B$1002)))</f>
        <v>44047</v>
      </c>
      <c r="O75" s="42">
        <f ca="1">IF(B75="", "", IF(ISNA(MATCH(N75, SOFR_INDEX!$A$2:$A$2001, -1)),1,IF(INDEX(SOFR_INDEX!$A$2:$E$2001,MATCH(N75, SOFR_INDEX!$A$2:$A$2001, -1), 1)=N75,MATCH(N75, SOFR_INDEX!$A$2:$A$2001, -1),MATCH(N75, SOFR_INDEX!$A$2:$A$2001, -1)+1)))</f>
        <v>1</v>
      </c>
      <c r="P75" s="40" cm="1">
        <f t="array" aca="1" ref="P75" ca="1">IF(OR(B75="", F75=""), "", INDEX(SOFR_INDEX!$B$2:$E$2001, O75,$P$4) * IF(LEFT($P$3, 3)="180", 2, IF(LEFT($P$3, 2)="90", 4, IF(LEFT($P$3, 2)="30", 12, 1)))/100)</f>
        <v>8.9999999999999998E-4</v>
      </c>
      <c r="Q75" s="43">
        <f ca="1">IF(OR(B75="", F75=""), "", P75+'Terms&amp;Conditions + Transaction'!$B$11/10000)</f>
        <v>1.8E-3</v>
      </c>
      <c r="R75" s="43">
        <f t="shared" ca="1" si="11"/>
        <v>1.7455882352941179E-3</v>
      </c>
      <c r="S75">
        <f ca="1">IF(B75="",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Transaction'!$C$7*(F75-E75), 365), 360))))</f>
        <v>360</v>
      </c>
      <c r="T75" s="49">
        <f t="shared" ref="T75:T138" ca="1" si="12">IF(OR(B75="", F75=""), "", IF(S75&gt;0, D75*M75* P75/S75, 0))</f>
        <v>2500</v>
      </c>
      <c r="U75" s="49">
        <f t="shared" ref="U75:U138" ca="1" si="13">IF(OR(B75="", F75=""), "", IF(S75&gt;0, D75*M75* Q75/S75, 0))</f>
        <v>5000</v>
      </c>
      <c r="V75" s="49">
        <f t="shared" ref="V75:V138" ca="1" si="14">IF(B75="","",SUMIFS($U$8:$U$1007, $B$8:$B$1007,"&gt;="&amp;G75,$B$8:$B$1007,"&lt;="&amp;B75))</f>
        <v>329722.22222222225</v>
      </c>
      <c r="W75" s="11">
        <f t="shared" ref="W75:W138" ca="1" si="15">IF(B75="","",ROUND(V75, 2))</f>
        <v>329722.21999999997</v>
      </c>
      <c r="X75" s="11" t="str">
        <f t="shared" ref="X75:X138" ca="1" si="16">IF(B75="","",IF(B74="","",IF(B75=I74,ROUND(SUMIFS($U$8:$U$1007, $B$8:$B$1007,"&gt;="&amp;G74,$B$8:$B$1007,"&lt;"&amp;H74), 2),"")))</f>
        <v/>
      </c>
    </row>
    <row r="76" spans="2:24" x14ac:dyDescent="0.25">
      <c r="B76" s="82">
        <f ca="1">IF(B75&lt;MIN($C$3, 'Terms&amp;Conditions + Transaction'!$B$6), B75+1, "")</f>
        <v>44048</v>
      </c>
      <c r="C76">
        <f ca="1">IF(B76="", "", IF(AND(WEEKDAY(B76, 2)&lt;=5, ISERROR(VLOOKUP(B76, 'Holiday Schedule'!$B$3:$B$1002, 1, FALSE))), 1, 0))</f>
        <v>1</v>
      </c>
      <c r="D76">
        <f ca="1">IF(B76="", "", IF(LOWER('Terms&amp;Conditions + Transaction'!$C$15)="act", 1, IF(DAY(B76)=31, 0, IF(AND(DAY(B76+1)=1, MONTH(B76+1)=3), 31-DAY(B76), 1))))</f>
        <v>1</v>
      </c>
      <c r="E76" s="18">
        <f ca="1">IF(B76="", "", IFERROR(VLOOKUP(B76, 'Accrual Schedule'!$B$3:$B$122, 1, TRUE), ""))</f>
        <v>43980</v>
      </c>
      <c r="F76" s="18" cm="1">
        <f t="array" aca="1" ref="F76" ca="1">IF(B76="", "", INDEX('Accrual Schedule'!$B$3:$B$122, MATCH(B76, 'Accrual Schedule'!$B$3:$B$122, 1)+1, 1))</f>
        <v>44073</v>
      </c>
      <c r="G76" s="18" cm="1">
        <f t="array" aca="1" ref="G76" ca="1">IF(B76="", "", INDEX('Accrual Schedule'!$B$3:$B$122, MATCH(H76, 'Accrual Schedule'!$B$3:$B$122, 1)-1, 1))</f>
        <v>43980</v>
      </c>
      <c r="H76" s="18">
        <f ca="1">IF(B76="", "", INDEX('Accrual Schedule'!$B$3:$B$122, MATCH(I76, 'Accrual Schedule'!$C$3:$C$122, 1), 1))</f>
        <v>44073</v>
      </c>
      <c r="I76" s="18" cm="1">
        <f t="array" aca="1" ref="I76" ca="1">IF(B76="", "", _xlfn.IFNA(INDEX('Accrual Schedule'!$C$4:$C$122, MATCH(B76, 'Accrual Schedule'!$C$4:$C$122, 1)+1, 1), INDEX('Accrual Schedule'!$C$4:$C$122, 1, 1)))</f>
        <v>44074</v>
      </c>
      <c r="J76" s="11">
        <f ca="1">IF(B76="","",'Terms&amp;Conditions + Transaction'!$F$5-SUMIF(Dispositions!$B$3:$B$32,"&lt;="&amp;B76,Dispositions!$C$3:$C$32))</f>
        <v>1000000000</v>
      </c>
      <c r="K76" s="84">
        <f ca="1">IF(B76="", "", IF(ISNA(MATCH(B76, 'Factor Schedule'!$B$3:$B$2002, -1)),1,IF(INDEX('Factor Schedule'!$B$3:$C$2002,MATCH(B76, 'Factor Schedule'!$B$3:$B$2002, -1), 1)=B76,MATCH(B76, 'Factor Schedule'!$B$3:$B$2002, -1),MATCH(B76, 'Factor Schedule'!$B$3:$B$2002, -1)+1)))</f>
        <v>1</v>
      </c>
      <c r="L76" s="11" cm="1">
        <f t="array" aca="1" ref="L76" ca="1">IF(B76="","",ROUND(J76*_xlfn.IFNA(INDEX('Factor Schedule'!$B$3:$C$2002,K76, 2), 1), 2))</f>
        <v>1000000000</v>
      </c>
      <c r="M76" s="11">
        <f ca="1">IF(B76="", "", IF(OR(LOWER('Terms&amp;Conditions + Transaction'!$B$12)&lt;&gt;"compound", B76=$C$2, B76=E76), L76, L76+IF(LOWER('Terms&amp;Conditions + Transaction'!$B$13)&lt;&gt;"y", SUMIFS($T$8:$T$2007, $B$8:$B$2007, "&gt;="&amp;E76, $B$8:$B$2007, "&lt;"&amp;B76), SUMIFS($U$8:$U$1007, $B$8:$B$2007, "&gt;="&amp;E76, $B$8:$B$2007, "&lt;"&amp;B76))))</f>
        <v>1000000000</v>
      </c>
      <c r="N76" s="18">
        <f ca="1">IF(OR(B76 = "", F76=""), "", MIN(ForwardDays(B76,-'Terms&amp;Conditions + Transaction'!$B$22, 'Terms&amp;Conditions + Transaction'!$B$23, 'Holiday Schedule'!$B$3:$B$1002),ForwardDays(F76,-'Terms&amp;Conditions + Transaction'!$B$22, 'Terms&amp;Conditions + Transaction'!$B$23, 'Holiday Schedule'!$B$3:$B$1002)))</f>
        <v>44048</v>
      </c>
      <c r="O76" s="42">
        <f ca="1">IF(B76="", "", IF(ISNA(MATCH(N76, SOFR_INDEX!$A$2:$A$2001, -1)),1,IF(INDEX(SOFR_INDEX!$A$2:$E$2001,MATCH(N76, SOFR_INDEX!$A$2:$A$2001, -1), 1)=N76,MATCH(N76, SOFR_INDEX!$A$2:$A$2001, -1),MATCH(N76, SOFR_INDEX!$A$2:$A$2001, -1)+1)))</f>
        <v>1</v>
      </c>
      <c r="P76" s="40" cm="1">
        <f t="array" aca="1" ref="P76" ca="1">IF(OR(B76="", F76=""), "", INDEX(SOFR_INDEX!$B$2:$E$2001, O76,$P$4) * IF(LEFT($P$3, 3)="180", 2, IF(LEFT($P$3, 2)="90", 4, IF(LEFT($P$3, 2)="30", 12, 1)))/100)</f>
        <v>8.9999999999999998E-4</v>
      </c>
      <c r="Q76" s="43">
        <f ca="1">IF(OR(B76="", F76=""), "", P76+'Terms&amp;Conditions + Transaction'!$B$11/10000)</f>
        <v>1.8E-3</v>
      </c>
      <c r="R76" s="43">
        <f t="shared" ca="1" si="11"/>
        <v>1.7463768115942029E-3</v>
      </c>
      <c r="S76">
        <f ca="1">IF(B76="",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Transaction'!$C$7*(F76-E76), 365), 360))))</f>
        <v>360</v>
      </c>
      <c r="T76" s="49">
        <f t="shared" ca="1" si="12"/>
        <v>2500</v>
      </c>
      <c r="U76" s="49">
        <f t="shared" ca="1" si="13"/>
        <v>5000</v>
      </c>
      <c r="V76" s="49">
        <f t="shared" ca="1" si="14"/>
        <v>334722.22222222225</v>
      </c>
      <c r="W76" s="11">
        <f t="shared" ca="1" si="15"/>
        <v>334722.21999999997</v>
      </c>
      <c r="X76" s="11" t="str">
        <f t="shared" ca="1" si="16"/>
        <v/>
      </c>
    </row>
    <row r="77" spans="2:24" x14ac:dyDescent="0.25">
      <c r="B77" s="82">
        <f ca="1">IF(B76&lt;MIN($C$3, 'Terms&amp;Conditions + Transaction'!$B$6), B76+1, "")</f>
        <v>44049</v>
      </c>
      <c r="C77">
        <f ca="1">IF(B77="", "", IF(AND(WEEKDAY(B77, 2)&lt;=5, ISERROR(VLOOKUP(B77, 'Holiday Schedule'!$B$3:$B$1002, 1, FALSE))), 1, 0))</f>
        <v>1</v>
      </c>
      <c r="D77">
        <f ca="1">IF(B77="", "", IF(LOWER('Terms&amp;Conditions + Transaction'!$C$15)="act", 1, IF(DAY(B77)=31, 0, IF(AND(DAY(B77+1)=1, MONTH(B77+1)=3), 31-DAY(B77), 1))))</f>
        <v>1</v>
      </c>
      <c r="E77" s="18">
        <f ca="1">IF(B77="", "", IFERROR(VLOOKUP(B77, 'Accrual Schedule'!$B$3:$B$122, 1, TRUE), ""))</f>
        <v>43980</v>
      </c>
      <c r="F77" s="18" cm="1">
        <f t="array" aca="1" ref="F77" ca="1">IF(B77="", "", INDEX('Accrual Schedule'!$B$3:$B$122, MATCH(B77, 'Accrual Schedule'!$B$3:$B$122, 1)+1, 1))</f>
        <v>44073</v>
      </c>
      <c r="G77" s="18" cm="1">
        <f t="array" aca="1" ref="G77" ca="1">IF(B77="", "", INDEX('Accrual Schedule'!$B$3:$B$122, MATCH(H77, 'Accrual Schedule'!$B$3:$B$122, 1)-1, 1))</f>
        <v>43980</v>
      </c>
      <c r="H77" s="18">
        <f ca="1">IF(B77="", "", INDEX('Accrual Schedule'!$B$3:$B$122, MATCH(I77, 'Accrual Schedule'!$C$3:$C$122, 1), 1))</f>
        <v>44073</v>
      </c>
      <c r="I77" s="18" cm="1">
        <f t="array" aca="1" ref="I77" ca="1">IF(B77="", "", _xlfn.IFNA(INDEX('Accrual Schedule'!$C$4:$C$122, MATCH(B77, 'Accrual Schedule'!$C$4:$C$122, 1)+1, 1), INDEX('Accrual Schedule'!$C$4:$C$122, 1, 1)))</f>
        <v>44074</v>
      </c>
      <c r="J77" s="11">
        <f ca="1">IF(B77="","",'Terms&amp;Conditions + Transaction'!$F$5-SUMIF(Dispositions!$B$3:$B$32,"&lt;="&amp;B77,Dispositions!$C$3:$C$32))</f>
        <v>1000000000</v>
      </c>
      <c r="K77" s="84">
        <f ca="1">IF(B77="", "", IF(ISNA(MATCH(B77, 'Factor Schedule'!$B$3:$B$2002, -1)),1,IF(INDEX('Factor Schedule'!$B$3:$C$2002,MATCH(B77, 'Factor Schedule'!$B$3:$B$2002, -1), 1)=B77,MATCH(B77, 'Factor Schedule'!$B$3:$B$2002, -1),MATCH(B77, 'Factor Schedule'!$B$3:$B$2002, -1)+1)))</f>
        <v>1</v>
      </c>
      <c r="L77" s="11" cm="1">
        <f t="array" aca="1" ref="L77" ca="1">IF(B77="","",ROUND(J77*_xlfn.IFNA(INDEX('Factor Schedule'!$B$3:$C$2002,K77, 2), 1), 2))</f>
        <v>1000000000</v>
      </c>
      <c r="M77" s="11">
        <f ca="1">IF(B77="", "", IF(OR(LOWER('Terms&amp;Conditions + Transaction'!$B$12)&lt;&gt;"compound", B77=$C$2, B77=E77), L77, L77+IF(LOWER('Terms&amp;Conditions + Transaction'!$B$13)&lt;&gt;"y", SUMIFS($T$8:$T$2007, $B$8:$B$2007, "&gt;="&amp;E77, $B$8:$B$2007, "&lt;"&amp;B77), SUMIFS($U$8:$U$1007, $B$8:$B$2007, "&gt;="&amp;E77, $B$8:$B$2007, "&lt;"&amp;B77))))</f>
        <v>1000000000</v>
      </c>
      <c r="N77" s="18">
        <f ca="1">IF(OR(B77 = "", F77=""), "", MIN(ForwardDays(B77,-'Terms&amp;Conditions + Transaction'!$B$22, 'Terms&amp;Conditions + Transaction'!$B$23, 'Holiday Schedule'!$B$3:$B$1002),ForwardDays(F77,-'Terms&amp;Conditions + Transaction'!$B$22, 'Terms&amp;Conditions + Transaction'!$B$23, 'Holiday Schedule'!$B$3:$B$1002)))</f>
        <v>44049</v>
      </c>
      <c r="O77" s="42">
        <f ca="1">IF(B77="", "", IF(ISNA(MATCH(N77, SOFR_INDEX!$A$2:$A$2001, -1)),1,IF(INDEX(SOFR_INDEX!$A$2:$E$2001,MATCH(N77, SOFR_INDEX!$A$2:$A$2001, -1), 1)=N77,MATCH(N77, SOFR_INDEX!$A$2:$A$2001, -1),MATCH(N77, SOFR_INDEX!$A$2:$A$2001, -1)+1)))</f>
        <v>1</v>
      </c>
      <c r="P77" s="40" cm="1">
        <f t="array" aca="1" ref="P77" ca="1">IF(OR(B77="", F77=""), "", INDEX(SOFR_INDEX!$B$2:$E$2001, O77,$P$4) * IF(LEFT($P$3, 3)="180", 2, IF(LEFT($P$3, 2)="90", 4, IF(LEFT($P$3, 2)="30", 12, 1)))/100)</f>
        <v>8.9999999999999998E-4</v>
      </c>
      <c r="Q77" s="43">
        <f ca="1">IF(OR(B77="", F77=""), "", P77+'Terms&amp;Conditions + Transaction'!$B$11/10000)</f>
        <v>1.8E-3</v>
      </c>
      <c r="R77" s="43">
        <f t="shared" ca="1" si="11"/>
        <v>1.7471428571428573E-3</v>
      </c>
      <c r="S77">
        <f ca="1">IF(B77="",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Transaction'!$C$7*(F77-E77), 365), 360))))</f>
        <v>360</v>
      </c>
      <c r="T77" s="49">
        <f t="shared" ca="1" si="12"/>
        <v>2500</v>
      </c>
      <c r="U77" s="49">
        <f t="shared" ca="1" si="13"/>
        <v>5000</v>
      </c>
      <c r="V77" s="49">
        <f t="shared" ca="1" si="14"/>
        <v>339722.22222222225</v>
      </c>
      <c r="W77" s="11">
        <f t="shared" ca="1" si="15"/>
        <v>339722.22</v>
      </c>
      <c r="X77" s="11" t="str">
        <f t="shared" ca="1" si="16"/>
        <v/>
      </c>
    </row>
    <row r="78" spans="2:24" x14ac:dyDescent="0.25">
      <c r="B78" s="82">
        <f ca="1">IF(B77&lt;MIN($C$3, 'Terms&amp;Conditions + Transaction'!$B$6), B77+1, "")</f>
        <v>44050</v>
      </c>
      <c r="C78">
        <f ca="1">IF(B78="", "", IF(AND(WEEKDAY(B78, 2)&lt;=5, ISERROR(VLOOKUP(B78, 'Holiday Schedule'!$B$3:$B$1002, 1, FALSE))), 1, 0))</f>
        <v>1</v>
      </c>
      <c r="D78">
        <f ca="1">IF(B78="", "", IF(LOWER('Terms&amp;Conditions + Transaction'!$C$15)="act", 1, IF(DAY(B78)=31, 0, IF(AND(DAY(B78+1)=1, MONTH(B78+1)=3), 31-DAY(B78), 1))))</f>
        <v>1</v>
      </c>
      <c r="E78" s="18">
        <f ca="1">IF(B78="", "", IFERROR(VLOOKUP(B78, 'Accrual Schedule'!$B$3:$B$122, 1, TRUE), ""))</f>
        <v>43980</v>
      </c>
      <c r="F78" s="18" cm="1">
        <f t="array" aca="1" ref="F78" ca="1">IF(B78="", "", INDEX('Accrual Schedule'!$B$3:$B$122, MATCH(B78, 'Accrual Schedule'!$B$3:$B$122, 1)+1, 1))</f>
        <v>44073</v>
      </c>
      <c r="G78" s="18" cm="1">
        <f t="array" aca="1" ref="G78" ca="1">IF(B78="", "", INDEX('Accrual Schedule'!$B$3:$B$122, MATCH(H78, 'Accrual Schedule'!$B$3:$B$122, 1)-1, 1))</f>
        <v>43980</v>
      </c>
      <c r="H78" s="18">
        <f ca="1">IF(B78="", "", INDEX('Accrual Schedule'!$B$3:$B$122, MATCH(I78, 'Accrual Schedule'!$C$3:$C$122, 1), 1))</f>
        <v>44073</v>
      </c>
      <c r="I78" s="18" cm="1">
        <f t="array" aca="1" ref="I78" ca="1">IF(B78="", "", _xlfn.IFNA(INDEX('Accrual Schedule'!$C$4:$C$122, MATCH(B78, 'Accrual Schedule'!$C$4:$C$122, 1)+1, 1), INDEX('Accrual Schedule'!$C$4:$C$122, 1, 1)))</f>
        <v>44074</v>
      </c>
      <c r="J78" s="11">
        <f ca="1">IF(B78="","",'Terms&amp;Conditions + Transaction'!$F$5-SUMIF(Dispositions!$B$3:$B$32,"&lt;="&amp;B78,Dispositions!$C$3:$C$32))</f>
        <v>1000000000</v>
      </c>
      <c r="K78" s="84">
        <f ca="1">IF(B78="", "", IF(ISNA(MATCH(B78, 'Factor Schedule'!$B$3:$B$2002, -1)),1,IF(INDEX('Factor Schedule'!$B$3:$C$2002,MATCH(B78, 'Factor Schedule'!$B$3:$B$2002, -1), 1)=B78,MATCH(B78, 'Factor Schedule'!$B$3:$B$2002, -1),MATCH(B78, 'Factor Schedule'!$B$3:$B$2002, -1)+1)))</f>
        <v>1</v>
      </c>
      <c r="L78" s="11" cm="1">
        <f t="array" aca="1" ref="L78" ca="1">IF(B78="","",ROUND(J78*_xlfn.IFNA(INDEX('Factor Schedule'!$B$3:$C$2002,K78, 2), 1), 2))</f>
        <v>1000000000</v>
      </c>
      <c r="M78" s="11">
        <f ca="1">IF(B78="", "", IF(OR(LOWER('Terms&amp;Conditions + Transaction'!$B$12)&lt;&gt;"compound", B78=$C$2, B78=E78), L78, L78+IF(LOWER('Terms&amp;Conditions + Transaction'!$B$13)&lt;&gt;"y", SUMIFS($T$8:$T$2007, $B$8:$B$2007, "&gt;="&amp;E78, $B$8:$B$2007, "&lt;"&amp;B78), SUMIFS($U$8:$U$1007, $B$8:$B$2007, "&gt;="&amp;E78, $B$8:$B$2007, "&lt;"&amp;B78))))</f>
        <v>1000000000</v>
      </c>
      <c r="N78" s="18">
        <f ca="1">IF(OR(B78 = "", F78=""), "", MIN(ForwardDays(B78,-'Terms&amp;Conditions + Transaction'!$B$22, 'Terms&amp;Conditions + Transaction'!$B$23, 'Holiday Schedule'!$B$3:$B$1002),ForwardDays(F78,-'Terms&amp;Conditions + Transaction'!$B$22, 'Terms&amp;Conditions + Transaction'!$B$23, 'Holiday Schedule'!$B$3:$B$1002)))</f>
        <v>44050</v>
      </c>
      <c r="O78" s="42">
        <f ca="1">IF(B78="", "", IF(ISNA(MATCH(N78, SOFR_INDEX!$A$2:$A$2001, -1)),1,IF(INDEX(SOFR_INDEX!$A$2:$E$2001,MATCH(N78, SOFR_INDEX!$A$2:$A$2001, -1), 1)=N78,MATCH(N78, SOFR_INDEX!$A$2:$A$2001, -1),MATCH(N78, SOFR_INDEX!$A$2:$A$2001, -1)+1)))</f>
        <v>1</v>
      </c>
      <c r="P78" s="40" cm="1">
        <f t="array" aca="1" ref="P78" ca="1">IF(OR(B78="", F78=""), "", INDEX(SOFR_INDEX!$B$2:$E$2001, O78,$P$4) * IF(LEFT($P$3, 3)="180", 2, IF(LEFT($P$3, 2)="90", 4, IF(LEFT($P$3, 2)="30", 12, 1)))/100)</f>
        <v>8.9999999999999998E-4</v>
      </c>
      <c r="Q78" s="43">
        <f ca="1">IF(OR(B78="", F78=""), "", P78+'Terms&amp;Conditions + Transaction'!$B$11/10000)</f>
        <v>1.8E-3</v>
      </c>
      <c r="R78" s="43">
        <f t="shared" ca="1" si="11"/>
        <v>1.7478873239436621E-3</v>
      </c>
      <c r="S78">
        <f ca="1">IF(B78="",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Transaction'!$C$7*(F78-E78), 365), 360))))</f>
        <v>360</v>
      </c>
      <c r="T78" s="49">
        <f t="shared" ca="1" si="12"/>
        <v>2500</v>
      </c>
      <c r="U78" s="49">
        <f t="shared" ca="1" si="13"/>
        <v>5000</v>
      </c>
      <c r="V78" s="49">
        <f t="shared" ca="1" si="14"/>
        <v>344722.22222222225</v>
      </c>
      <c r="W78" s="11">
        <f t="shared" ca="1" si="15"/>
        <v>344722.22</v>
      </c>
      <c r="X78" s="11" t="str">
        <f t="shared" ca="1" si="16"/>
        <v/>
      </c>
    </row>
    <row r="79" spans="2:24" x14ac:dyDescent="0.25">
      <c r="B79" s="82">
        <f ca="1">IF(B78&lt;MIN($C$3, 'Terms&amp;Conditions + Transaction'!$B$6), B78+1, "")</f>
        <v>44051</v>
      </c>
      <c r="C79">
        <f ca="1">IF(B79="", "", IF(AND(WEEKDAY(B79, 2)&lt;=5, ISERROR(VLOOKUP(B79, 'Holiday Schedule'!$B$3:$B$1002, 1, FALSE))), 1, 0))</f>
        <v>0</v>
      </c>
      <c r="D79">
        <f ca="1">IF(B79="", "", IF(LOWER('Terms&amp;Conditions + Transaction'!$C$15)="act", 1, IF(DAY(B79)=31, 0, IF(AND(DAY(B79+1)=1, MONTH(B79+1)=3), 31-DAY(B79), 1))))</f>
        <v>1</v>
      </c>
      <c r="E79" s="18">
        <f ca="1">IF(B79="", "", IFERROR(VLOOKUP(B79, 'Accrual Schedule'!$B$3:$B$122, 1, TRUE), ""))</f>
        <v>43980</v>
      </c>
      <c r="F79" s="18" cm="1">
        <f t="array" aca="1" ref="F79" ca="1">IF(B79="", "", INDEX('Accrual Schedule'!$B$3:$B$122, MATCH(B79, 'Accrual Schedule'!$B$3:$B$122, 1)+1, 1))</f>
        <v>44073</v>
      </c>
      <c r="G79" s="18" cm="1">
        <f t="array" aca="1" ref="G79" ca="1">IF(B79="", "", INDEX('Accrual Schedule'!$B$3:$B$122, MATCH(H79, 'Accrual Schedule'!$B$3:$B$122, 1)-1, 1))</f>
        <v>43980</v>
      </c>
      <c r="H79" s="18">
        <f ca="1">IF(B79="", "", INDEX('Accrual Schedule'!$B$3:$B$122, MATCH(I79, 'Accrual Schedule'!$C$3:$C$122, 1), 1))</f>
        <v>44073</v>
      </c>
      <c r="I79" s="18" cm="1">
        <f t="array" aca="1" ref="I79" ca="1">IF(B79="", "", _xlfn.IFNA(INDEX('Accrual Schedule'!$C$4:$C$122, MATCH(B79, 'Accrual Schedule'!$C$4:$C$122, 1)+1, 1), INDEX('Accrual Schedule'!$C$4:$C$122, 1, 1)))</f>
        <v>44074</v>
      </c>
      <c r="J79" s="11">
        <f ca="1">IF(B79="","",'Terms&amp;Conditions + Transaction'!$F$5-SUMIF(Dispositions!$B$3:$B$32,"&lt;="&amp;B79,Dispositions!$C$3:$C$32))</f>
        <v>1000000000</v>
      </c>
      <c r="K79" s="84">
        <f ca="1">IF(B79="", "", IF(ISNA(MATCH(B79, 'Factor Schedule'!$B$3:$B$2002, -1)),1,IF(INDEX('Factor Schedule'!$B$3:$C$2002,MATCH(B79, 'Factor Schedule'!$B$3:$B$2002, -1), 1)=B79,MATCH(B79, 'Factor Schedule'!$B$3:$B$2002, -1),MATCH(B79, 'Factor Schedule'!$B$3:$B$2002, -1)+1)))</f>
        <v>1</v>
      </c>
      <c r="L79" s="11" cm="1">
        <f t="array" aca="1" ref="L79" ca="1">IF(B79="","",ROUND(J79*_xlfn.IFNA(INDEX('Factor Schedule'!$B$3:$C$2002,K79, 2), 1), 2))</f>
        <v>1000000000</v>
      </c>
      <c r="M79" s="11">
        <f ca="1">IF(B79="", "", IF(OR(LOWER('Terms&amp;Conditions + Transaction'!$B$12)&lt;&gt;"compound", B79=$C$2, B79=E79), L79, L79+IF(LOWER('Terms&amp;Conditions + Transaction'!$B$13)&lt;&gt;"y", SUMIFS($T$8:$T$2007, $B$8:$B$2007, "&gt;="&amp;E79, $B$8:$B$2007, "&lt;"&amp;B79), SUMIFS($U$8:$U$1007, $B$8:$B$2007, "&gt;="&amp;E79, $B$8:$B$2007, "&lt;"&amp;B79))))</f>
        <v>1000000000</v>
      </c>
      <c r="N79" s="18">
        <f ca="1">IF(OR(B79 = "", F79=""), "", MIN(ForwardDays(B79,-'Terms&amp;Conditions + Transaction'!$B$22, 'Terms&amp;Conditions + Transaction'!$B$23, 'Holiday Schedule'!$B$3:$B$1002),ForwardDays(F79,-'Terms&amp;Conditions + Transaction'!$B$22, 'Terms&amp;Conditions + Transaction'!$B$23, 'Holiday Schedule'!$B$3:$B$1002)))</f>
        <v>44051</v>
      </c>
      <c r="O79" s="42">
        <f ca="1">IF(B79="", "", IF(ISNA(MATCH(N79, SOFR_INDEX!$A$2:$A$2001, -1)),1,IF(INDEX(SOFR_INDEX!$A$2:$E$2001,MATCH(N79, SOFR_INDEX!$A$2:$A$2001, -1), 1)=N79,MATCH(N79, SOFR_INDEX!$A$2:$A$2001, -1),MATCH(N79, SOFR_INDEX!$A$2:$A$2001, -1)+1)))</f>
        <v>1</v>
      </c>
      <c r="P79" s="40" cm="1">
        <f t="array" aca="1" ref="P79" ca="1">IF(OR(B79="", F79=""), "", INDEX(SOFR_INDEX!$B$2:$E$2001, O79,$P$4) * IF(LEFT($P$3, 3)="180", 2, IF(LEFT($P$3, 2)="90", 4, IF(LEFT($P$3, 2)="30", 12, 1)))/100)</f>
        <v>8.9999999999999998E-4</v>
      </c>
      <c r="Q79" s="43">
        <f ca="1">IF(OR(B79="", F79=""), "", P79+'Terms&amp;Conditions + Transaction'!$B$11/10000)</f>
        <v>1.8E-3</v>
      </c>
      <c r="R79" s="43">
        <f t="shared" ca="1" si="11"/>
        <v>1.7486111111111112E-3</v>
      </c>
      <c r="S79">
        <f ca="1">IF(B79="",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Transaction'!$C$7*(F79-E79), 365), 360))))</f>
        <v>360</v>
      </c>
      <c r="T79" s="49">
        <f t="shared" ca="1" si="12"/>
        <v>2500</v>
      </c>
      <c r="U79" s="49">
        <f t="shared" ca="1" si="13"/>
        <v>5000</v>
      </c>
      <c r="V79" s="49">
        <f t="shared" ca="1" si="14"/>
        <v>349722.22222222225</v>
      </c>
      <c r="W79" s="11">
        <f t="shared" ca="1" si="15"/>
        <v>349722.22</v>
      </c>
      <c r="X79" s="11" t="str">
        <f t="shared" ca="1" si="16"/>
        <v/>
      </c>
    </row>
    <row r="80" spans="2:24" x14ac:dyDescent="0.25">
      <c r="B80" s="82">
        <f ca="1">IF(B79&lt;MIN($C$3, 'Terms&amp;Conditions + Transaction'!$B$6), B79+1, "")</f>
        <v>44052</v>
      </c>
      <c r="C80">
        <f ca="1">IF(B80="", "", IF(AND(WEEKDAY(B80, 2)&lt;=5, ISERROR(VLOOKUP(B80, 'Holiday Schedule'!$B$3:$B$1002, 1, FALSE))), 1, 0))</f>
        <v>0</v>
      </c>
      <c r="D80">
        <f ca="1">IF(B80="", "", IF(LOWER('Terms&amp;Conditions + Transaction'!$C$15)="act", 1, IF(DAY(B80)=31, 0, IF(AND(DAY(B80+1)=1, MONTH(B80+1)=3), 31-DAY(B80), 1))))</f>
        <v>1</v>
      </c>
      <c r="E80" s="18">
        <f ca="1">IF(B80="", "", IFERROR(VLOOKUP(B80, 'Accrual Schedule'!$B$3:$B$122, 1, TRUE), ""))</f>
        <v>43980</v>
      </c>
      <c r="F80" s="18" cm="1">
        <f t="array" aca="1" ref="F80" ca="1">IF(B80="", "", INDEX('Accrual Schedule'!$B$3:$B$122, MATCH(B80, 'Accrual Schedule'!$B$3:$B$122, 1)+1, 1))</f>
        <v>44073</v>
      </c>
      <c r="G80" s="18" cm="1">
        <f t="array" aca="1" ref="G80" ca="1">IF(B80="", "", INDEX('Accrual Schedule'!$B$3:$B$122, MATCH(H80, 'Accrual Schedule'!$B$3:$B$122, 1)-1, 1))</f>
        <v>43980</v>
      </c>
      <c r="H80" s="18">
        <f ca="1">IF(B80="", "", INDEX('Accrual Schedule'!$B$3:$B$122, MATCH(I80, 'Accrual Schedule'!$C$3:$C$122, 1), 1))</f>
        <v>44073</v>
      </c>
      <c r="I80" s="18" cm="1">
        <f t="array" aca="1" ref="I80" ca="1">IF(B80="", "", _xlfn.IFNA(INDEX('Accrual Schedule'!$C$4:$C$122, MATCH(B80, 'Accrual Schedule'!$C$4:$C$122, 1)+1, 1), INDEX('Accrual Schedule'!$C$4:$C$122, 1, 1)))</f>
        <v>44074</v>
      </c>
      <c r="J80" s="11">
        <f ca="1">IF(B80="","",'Terms&amp;Conditions + Transaction'!$F$5-SUMIF(Dispositions!$B$3:$B$32,"&lt;="&amp;B80,Dispositions!$C$3:$C$32))</f>
        <v>1000000000</v>
      </c>
      <c r="K80" s="84">
        <f ca="1">IF(B80="", "", IF(ISNA(MATCH(B80, 'Factor Schedule'!$B$3:$B$2002, -1)),1,IF(INDEX('Factor Schedule'!$B$3:$C$2002,MATCH(B80, 'Factor Schedule'!$B$3:$B$2002, -1), 1)=B80,MATCH(B80, 'Factor Schedule'!$B$3:$B$2002, -1),MATCH(B80, 'Factor Schedule'!$B$3:$B$2002, -1)+1)))</f>
        <v>1</v>
      </c>
      <c r="L80" s="11" cm="1">
        <f t="array" aca="1" ref="L80" ca="1">IF(B80="","",ROUND(J80*_xlfn.IFNA(INDEX('Factor Schedule'!$B$3:$C$2002,K80, 2), 1), 2))</f>
        <v>1000000000</v>
      </c>
      <c r="M80" s="11">
        <f ca="1">IF(B80="", "", IF(OR(LOWER('Terms&amp;Conditions + Transaction'!$B$12)&lt;&gt;"compound", B80=$C$2, B80=E80), L80, L80+IF(LOWER('Terms&amp;Conditions + Transaction'!$B$13)&lt;&gt;"y", SUMIFS($T$8:$T$2007, $B$8:$B$2007, "&gt;="&amp;E80, $B$8:$B$2007, "&lt;"&amp;B80), SUMIFS($U$8:$U$1007, $B$8:$B$2007, "&gt;="&amp;E80, $B$8:$B$2007, "&lt;"&amp;B80))))</f>
        <v>1000000000</v>
      </c>
      <c r="N80" s="18">
        <f ca="1">IF(OR(B80 = "", F80=""), "", MIN(ForwardDays(B80,-'Terms&amp;Conditions + Transaction'!$B$22, 'Terms&amp;Conditions + Transaction'!$B$23, 'Holiday Schedule'!$B$3:$B$1002),ForwardDays(F80,-'Terms&amp;Conditions + Transaction'!$B$22, 'Terms&amp;Conditions + Transaction'!$B$23, 'Holiday Schedule'!$B$3:$B$1002)))</f>
        <v>44052</v>
      </c>
      <c r="O80" s="42">
        <f ca="1">IF(B80="", "", IF(ISNA(MATCH(N80, SOFR_INDEX!$A$2:$A$2001, -1)),1,IF(INDEX(SOFR_INDEX!$A$2:$E$2001,MATCH(N80, SOFR_INDEX!$A$2:$A$2001, -1), 1)=N80,MATCH(N80, SOFR_INDEX!$A$2:$A$2001, -1),MATCH(N80, SOFR_INDEX!$A$2:$A$2001, -1)+1)))</f>
        <v>1</v>
      </c>
      <c r="P80" s="40" cm="1">
        <f t="array" aca="1" ref="P80" ca="1">IF(OR(B80="", F80=""), "", INDEX(SOFR_INDEX!$B$2:$E$2001, O80,$P$4) * IF(LEFT($P$3, 3)="180", 2, IF(LEFT($P$3, 2)="90", 4, IF(LEFT($P$3, 2)="30", 12, 1)))/100)</f>
        <v>8.9999999999999998E-4</v>
      </c>
      <c r="Q80" s="43">
        <f ca="1">IF(OR(B80="", F80=""), "", P80+'Terms&amp;Conditions + Transaction'!$B$11/10000)</f>
        <v>1.8E-3</v>
      </c>
      <c r="R80" s="43">
        <f t="shared" ca="1" si="11"/>
        <v>1.7493150684931508E-3</v>
      </c>
      <c r="S80">
        <f ca="1">IF(B80="",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Transaction'!$C$7*(F80-E80), 365), 360))))</f>
        <v>360</v>
      </c>
      <c r="T80" s="49">
        <f t="shared" ca="1" si="12"/>
        <v>2500</v>
      </c>
      <c r="U80" s="49">
        <f t="shared" ca="1" si="13"/>
        <v>5000</v>
      </c>
      <c r="V80" s="49">
        <f t="shared" ca="1" si="14"/>
        <v>354722.22222222225</v>
      </c>
      <c r="W80" s="11">
        <f t="shared" ca="1" si="15"/>
        <v>354722.22</v>
      </c>
      <c r="X80" s="11" t="str">
        <f t="shared" ca="1" si="16"/>
        <v/>
      </c>
    </row>
    <row r="81" spans="2:24" x14ac:dyDescent="0.25">
      <c r="B81" s="82">
        <f ca="1">IF(B80&lt;MIN($C$3, 'Terms&amp;Conditions + Transaction'!$B$6), B80+1, "")</f>
        <v>44053</v>
      </c>
      <c r="C81">
        <f ca="1">IF(B81="", "", IF(AND(WEEKDAY(B81, 2)&lt;=5, ISERROR(VLOOKUP(B81, 'Holiday Schedule'!$B$3:$B$1002, 1, FALSE))), 1, 0))</f>
        <v>1</v>
      </c>
      <c r="D81">
        <f ca="1">IF(B81="", "", IF(LOWER('Terms&amp;Conditions + Transaction'!$C$15)="act", 1, IF(DAY(B81)=31, 0, IF(AND(DAY(B81+1)=1, MONTH(B81+1)=3), 31-DAY(B81), 1))))</f>
        <v>1</v>
      </c>
      <c r="E81" s="18">
        <f ca="1">IF(B81="", "", IFERROR(VLOOKUP(B81, 'Accrual Schedule'!$B$3:$B$122, 1, TRUE), ""))</f>
        <v>43980</v>
      </c>
      <c r="F81" s="18" cm="1">
        <f t="array" aca="1" ref="F81" ca="1">IF(B81="", "", INDEX('Accrual Schedule'!$B$3:$B$122, MATCH(B81, 'Accrual Schedule'!$B$3:$B$122, 1)+1, 1))</f>
        <v>44073</v>
      </c>
      <c r="G81" s="18" cm="1">
        <f t="array" aca="1" ref="G81" ca="1">IF(B81="", "", INDEX('Accrual Schedule'!$B$3:$B$122, MATCH(H81, 'Accrual Schedule'!$B$3:$B$122, 1)-1, 1))</f>
        <v>43980</v>
      </c>
      <c r="H81" s="18">
        <f ca="1">IF(B81="", "", INDEX('Accrual Schedule'!$B$3:$B$122, MATCH(I81, 'Accrual Schedule'!$C$3:$C$122, 1), 1))</f>
        <v>44073</v>
      </c>
      <c r="I81" s="18" cm="1">
        <f t="array" aca="1" ref="I81" ca="1">IF(B81="", "", _xlfn.IFNA(INDEX('Accrual Schedule'!$C$4:$C$122, MATCH(B81, 'Accrual Schedule'!$C$4:$C$122, 1)+1, 1), INDEX('Accrual Schedule'!$C$4:$C$122, 1, 1)))</f>
        <v>44074</v>
      </c>
      <c r="J81" s="11">
        <f ca="1">IF(B81="","",'Terms&amp;Conditions + Transaction'!$F$5-SUMIF(Dispositions!$B$3:$B$32,"&lt;="&amp;B81,Dispositions!$C$3:$C$32))</f>
        <v>1000000000</v>
      </c>
      <c r="K81" s="84">
        <f ca="1">IF(B81="", "", IF(ISNA(MATCH(B81, 'Factor Schedule'!$B$3:$B$2002, -1)),1,IF(INDEX('Factor Schedule'!$B$3:$C$2002,MATCH(B81, 'Factor Schedule'!$B$3:$B$2002, -1), 1)=B81,MATCH(B81, 'Factor Schedule'!$B$3:$B$2002, -1),MATCH(B81, 'Factor Schedule'!$B$3:$B$2002, -1)+1)))</f>
        <v>1</v>
      </c>
      <c r="L81" s="11" cm="1">
        <f t="array" aca="1" ref="L81" ca="1">IF(B81="","",ROUND(J81*_xlfn.IFNA(INDEX('Factor Schedule'!$B$3:$C$2002,K81, 2), 1), 2))</f>
        <v>1000000000</v>
      </c>
      <c r="M81" s="11">
        <f ca="1">IF(B81="", "", IF(OR(LOWER('Terms&amp;Conditions + Transaction'!$B$12)&lt;&gt;"compound", B81=$C$2, B81=E81), L81, L81+IF(LOWER('Terms&amp;Conditions + Transaction'!$B$13)&lt;&gt;"y", SUMIFS($T$8:$T$2007, $B$8:$B$2007, "&gt;="&amp;E81, $B$8:$B$2007, "&lt;"&amp;B81), SUMIFS($U$8:$U$1007, $B$8:$B$2007, "&gt;="&amp;E81, $B$8:$B$2007, "&lt;"&amp;B81))))</f>
        <v>1000000000</v>
      </c>
      <c r="N81" s="18">
        <f ca="1">IF(OR(B81 = "", F81=""), "", MIN(ForwardDays(B81,-'Terms&amp;Conditions + Transaction'!$B$22, 'Terms&amp;Conditions + Transaction'!$B$23, 'Holiday Schedule'!$B$3:$B$1002),ForwardDays(F81,-'Terms&amp;Conditions + Transaction'!$B$22, 'Terms&amp;Conditions + Transaction'!$B$23, 'Holiday Schedule'!$B$3:$B$1002)))</f>
        <v>44053</v>
      </c>
      <c r="O81" s="42">
        <f ca="1">IF(B81="", "", IF(ISNA(MATCH(N81, SOFR_INDEX!$A$2:$A$2001, -1)),1,IF(INDEX(SOFR_INDEX!$A$2:$E$2001,MATCH(N81, SOFR_INDEX!$A$2:$A$2001, -1), 1)=N81,MATCH(N81, SOFR_INDEX!$A$2:$A$2001, -1),MATCH(N81, SOFR_INDEX!$A$2:$A$2001, -1)+1)))</f>
        <v>1</v>
      </c>
      <c r="P81" s="40" cm="1">
        <f t="array" aca="1" ref="P81" ca="1">IF(OR(B81="", F81=""), "", INDEX(SOFR_INDEX!$B$2:$E$2001, O81,$P$4) * IF(LEFT($P$3, 3)="180", 2, IF(LEFT($P$3, 2)="90", 4, IF(LEFT($P$3, 2)="30", 12, 1)))/100)</f>
        <v>8.9999999999999998E-4</v>
      </c>
      <c r="Q81" s="43">
        <f ca="1">IF(OR(B81="", F81=""), "", P81+'Terms&amp;Conditions + Transaction'!$B$11/10000)</f>
        <v>1.8E-3</v>
      </c>
      <c r="R81" s="43">
        <f t="shared" ca="1" si="11"/>
        <v>1.7500000000000003E-3</v>
      </c>
      <c r="S81">
        <f ca="1">IF(B81="",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Transaction'!$C$7*(F81-E81), 365), 360))))</f>
        <v>360</v>
      </c>
      <c r="T81" s="49">
        <f t="shared" ca="1" si="12"/>
        <v>2500</v>
      </c>
      <c r="U81" s="49">
        <f t="shared" ca="1" si="13"/>
        <v>5000</v>
      </c>
      <c r="V81" s="49">
        <f t="shared" ca="1" si="14"/>
        <v>359722.22222222225</v>
      </c>
      <c r="W81" s="11">
        <f t="shared" ca="1" si="15"/>
        <v>359722.22</v>
      </c>
      <c r="X81" s="11" t="str">
        <f t="shared" ca="1" si="16"/>
        <v/>
      </c>
    </row>
    <row r="82" spans="2:24" x14ac:dyDescent="0.25">
      <c r="B82" s="82">
        <f ca="1">IF(B81&lt;MIN($C$3, 'Terms&amp;Conditions + Transaction'!$B$6), B81+1, "")</f>
        <v>44054</v>
      </c>
      <c r="C82">
        <f ca="1">IF(B82="", "", IF(AND(WEEKDAY(B82, 2)&lt;=5, ISERROR(VLOOKUP(B82, 'Holiday Schedule'!$B$3:$B$1002, 1, FALSE))), 1, 0))</f>
        <v>1</v>
      </c>
      <c r="D82">
        <f ca="1">IF(B82="", "", IF(LOWER('Terms&amp;Conditions + Transaction'!$C$15)="act", 1, IF(DAY(B82)=31, 0, IF(AND(DAY(B82+1)=1, MONTH(B82+1)=3), 31-DAY(B82), 1))))</f>
        <v>1</v>
      </c>
      <c r="E82" s="18">
        <f ca="1">IF(B82="", "", IFERROR(VLOOKUP(B82, 'Accrual Schedule'!$B$3:$B$122, 1, TRUE), ""))</f>
        <v>43980</v>
      </c>
      <c r="F82" s="18" cm="1">
        <f t="array" aca="1" ref="F82" ca="1">IF(B82="", "", INDEX('Accrual Schedule'!$B$3:$B$122, MATCH(B82, 'Accrual Schedule'!$B$3:$B$122, 1)+1, 1))</f>
        <v>44073</v>
      </c>
      <c r="G82" s="18" cm="1">
        <f t="array" aca="1" ref="G82" ca="1">IF(B82="", "", INDEX('Accrual Schedule'!$B$3:$B$122, MATCH(H82, 'Accrual Schedule'!$B$3:$B$122, 1)-1, 1))</f>
        <v>43980</v>
      </c>
      <c r="H82" s="18">
        <f ca="1">IF(B82="", "", INDEX('Accrual Schedule'!$B$3:$B$122, MATCH(I82, 'Accrual Schedule'!$C$3:$C$122, 1), 1))</f>
        <v>44073</v>
      </c>
      <c r="I82" s="18" cm="1">
        <f t="array" aca="1" ref="I82" ca="1">IF(B82="", "", _xlfn.IFNA(INDEX('Accrual Schedule'!$C$4:$C$122, MATCH(B82, 'Accrual Schedule'!$C$4:$C$122, 1)+1, 1), INDEX('Accrual Schedule'!$C$4:$C$122, 1, 1)))</f>
        <v>44074</v>
      </c>
      <c r="J82" s="11">
        <f ca="1">IF(B82="","",'Terms&amp;Conditions + Transaction'!$F$5-SUMIF(Dispositions!$B$3:$B$32,"&lt;="&amp;B82,Dispositions!$C$3:$C$32))</f>
        <v>1000000000</v>
      </c>
      <c r="K82" s="84">
        <f ca="1">IF(B82="", "", IF(ISNA(MATCH(B82, 'Factor Schedule'!$B$3:$B$2002, -1)),1,IF(INDEX('Factor Schedule'!$B$3:$C$2002,MATCH(B82, 'Factor Schedule'!$B$3:$B$2002, -1), 1)=B82,MATCH(B82, 'Factor Schedule'!$B$3:$B$2002, -1),MATCH(B82, 'Factor Schedule'!$B$3:$B$2002, -1)+1)))</f>
        <v>1</v>
      </c>
      <c r="L82" s="11" cm="1">
        <f t="array" aca="1" ref="L82" ca="1">IF(B82="","",ROUND(J82*_xlfn.IFNA(INDEX('Factor Schedule'!$B$3:$C$2002,K82, 2), 1), 2))</f>
        <v>1000000000</v>
      </c>
      <c r="M82" s="11">
        <f ca="1">IF(B82="", "", IF(OR(LOWER('Terms&amp;Conditions + Transaction'!$B$12)&lt;&gt;"compound", B82=$C$2, B82=E82), L82, L82+IF(LOWER('Terms&amp;Conditions + Transaction'!$B$13)&lt;&gt;"y", SUMIFS($T$8:$T$2007, $B$8:$B$2007, "&gt;="&amp;E82, $B$8:$B$2007, "&lt;"&amp;B82), SUMIFS($U$8:$U$1007, $B$8:$B$2007, "&gt;="&amp;E82, $B$8:$B$2007, "&lt;"&amp;B82))))</f>
        <v>1000000000</v>
      </c>
      <c r="N82" s="18">
        <f ca="1">IF(OR(B82 = "", F82=""), "", MIN(ForwardDays(B82,-'Terms&amp;Conditions + Transaction'!$B$22, 'Terms&amp;Conditions + Transaction'!$B$23, 'Holiday Schedule'!$B$3:$B$1002),ForwardDays(F82,-'Terms&amp;Conditions + Transaction'!$B$22, 'Terms&amp;Conditions + Transaction'!$B$23, 'Holiday Schedule'!$B$3:$B$1002)))</f>
        <v>44054</v>
      </c>
      <c r="O82" s="42">
        <f ca="1">IF(B82="", "", IF(ISNA(MATCH(N82, SOFR_INDEX!$A$2:$A$2001, -1)),1,IF(INDEX(SOFR_INDEX!$A$2:$E$2001,MATCH(N82, SOFR_INDEX!$A$2:$A$2001, -1), 1)=N82,MATCH(N82, SOFR_INDEX!$A$2:$A$2001, -1),MATCH(N82, SOFR_INDEX!$A$2:$A$2001, -1)+1)))</f>
        <v>1</v>
      </c>
      <c r="P82" s="40" cm="1">
        <f t="array" aca="1" ref="P82" ca="1">IF(OR(B82="", F82=""), "", INDEX(SOFR_INDEX!$B$2:$E$2001, O82,$P$4) * IF(LEFT($P$3, 3)="180", 2, IF(LEFT($P$3, 2)="90", 4, IF(LEFT($P$3, 2)="30", 12, 1)))/100)</f>
        <v>8.9999999999999998E-4</v>
      </c>
      <c r="Q82" s="43">
        <f ca="1">IF(OR(B82="", F82=""), "", P82+'Terms&amp;Conditions + Transaction'!$B$11/10000)</f>
        <v>1.8E-3</v>
      </c>
      <c r="R82" s="43">
        <f t="shared" ca="1" si="11"/>
        <v>1.7506666666666666E-3</v>
      </c>
      <c r="S82">
        <f ca="1">IF(B82="",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Transaction'!$C$7*(F82-E82), 365), 360))))</f>
        <v>360</v>
      </c>
      <c r="T82" s="49">
        <f t="shared" ca="1" si="12"/>
        <v>2500</v>
      </c>
      <c r="U82" s="49">
        <f t="shared" ca="1" si="13"/>
        <v>5000</v>
      </c>
      <c r="V82" s="49">
        <f t="shared" ca="1" si="14"/>
        <v>364722.22222222225</v>
      </c>
      <c r="W82" s="11">
        <f t="shared" ca="1" si="15"/>
        <v>364722.22</v>
      </c>
      <c r="X82" s="11" t="str">
        <f t="shared" ca="1" si="16"/>
        <v/>
      </c>
    </row>
    <row r="83" spans="2:24" x14ac:dyDescent="0.25">
      <c r="B83" s="82">
        <f ca="1">IF(B82&lt;MIN($C$3, 'Terms&amp;Conditions + Transaction'!$B$6), B82+1, "")</f>
        <v>44055</v>
      </c>
      <c r="C83">
        <f ca="1">IF(B83="", "", IF(AND(WEEKDAY(B83, 2)&lt;=5, ISERROR(VLOOKUP(B83, 'Holiday Schedule'!$B$3:$B$1002, 1, FALSE))), 1, 0))</f>
        <v>1</v>
      </c>
      <c r="D83">
        <f ca="1">IF(B83="", "", IF(LOWER('Terms&amp;Conditions + Transaction'!$C$15)="act", 1, IF(DAY(B83)=31, 0, IF(AND(DAY(B83+1)=1, MONTH(B83+1)=3), 31-DAY(B83), 1))))</f>
        <v>1</v>
      </c>
      <c r="E83" s="18">
        <f ca="1">IF(B83="", "", IFERROR(VLOOKUP(B83, 'Accrual Schedule'!$B$3:$B$122, 1, TRUE), ""))</f>
        <v>43980</v>
      </c>
      <c r="F83" s="18" cm="1">
        <f t="array" aca="1" ref="F83" ca="1">IF(B83="", "", INDEX('Accrual Schedule'!$B$3:$B$122, MATCH(B83, 'Accrual Schedule'!$B$3:$B$122, 1)+1, 1))</f>
        <v>44073</v>
      </c>
      <c r="G83" s="18" cm="1">
        <f t="array" aca="1" ref="G83" ca="1">IF(B83="", "", INDEX('Accrual Schedule'!$B$3:$B$122, MATCH(H83, 'Accrual Schedule'!$B$3:$B$122, 1)-1, 1))</f>
        <v>43980</v>
      </c>
      <c r="H83" s="18">
        <f ca="1">IF(B83="", "", INDEX('Accrual Schedule'!$B$3:$B$122, MATCH(I83, 'Accrual Schedule'!$C$3:$C$122, 1), 1))</f>
        <v>44073</v>
      </c>
      <c r="I83" s="18" cm="1">
        <f t="array" aca="1" ref="I83" ca="1">IF(B83="", "", _xlfn.IFNA(INDEX('Accrual Schedule'!$C$4:$C$122, MATCH(B83, 'Accrual Schedule'!$C$4:$C$122, 1)+1, 1), INDEX('Accrual Schedule'!$C$4:$C$122, 1, 1)))</f>
        <v>44074</v>
      </c>
      <c r="J83" s="11">
        <f ca="1">IF(B83="","",'Terms&amp;Conditions + Transaction'!$F$5-SUMIF(Dispositions!$B$3:$B$32,"&lt;="&amp;B83,Dispositions!$C$3:$C$32))</f>
        <v>1000000000</v>
      </c>
      <c r="K83" s="84">
        <f ca="1">IF(B83="", "", IF(ISNA(MATCH(B83, 'Factor Schedule'!$B$3:$B$2002, -1)),1,IF(INDEX('Factor Schedule'!$B$3:$C$2002,MATCH(B83, 'Factor Schedule'!$B$3:$B$2002, -1), 1)=B83,MATCH(B83, 'Factor Schedule'!$B$3:$B$2002, -1),MATCH(B83, 'Factor Schedule'!$B$3:$B$2002, -1)+1)))</f>
        <v>1</v>
      </c>
      <c r="L83" s="11" cm="1">
        <f t="array" aca="1" ref="L83" ca="1">IF(B83="","",ROUND(J83*_xlfn.IFNA(INDEX('Factor Schedule'!$B$3:$C$2002,K83, 2), 1), 2))</f>
        <v>1000000000</v>
      </c>
      <c r="M83" s="11">
        <f ca="1">IF(B83="", "", IF(OR(LOWER('Terms&amp;Conditions + Transaction'!$B$12)&lt;&gt;"compound", B83=$C$2, B83=E83), L83, L83+IF(LOWER('Terms&amp;Conditions + Transaction'!$B$13)&lt;&gt;"y", SUMIFS($T$8:$T$2007, $B$8:$B$2007, "&gt;="&amp;E83, $B$8:$B$2007, "&lt;"&amp;B83), SUMIFS($U$8:$U$1007, $B$8:$B$2007, "&gt;="&amp;E83, $B$8:$B$2007, "&lt;"&amp;B83))))</f>
        <v>1000000000</v>
      </c>
      <c r="N83" s="18">
        <f ca="1">IF(OR(B83 = "", F83=""), "", MIN(ForwardDays(B83,-'Terms&amp;Conditions + Transaction'!$B$22, 'Terms&amp;Conditions + Transaction'!$B$23, 'Holiday Schedule'!$B$3:$B$1002),ForwardDays(F83,-'Terms&amp;Conditions + Transaction'!$B$22, 'Terms&amp;Conditions + Transaction'!$B$23, 'Holiday Schedule'!$B$3:$B$1002)))</f>
        <v>44055</v>
      </c>
      <c r="O83" s="42">
        <f ca="1">IF(B83="", "", IF(ISNA(MATCH(N83, SOFR_INDEX!$A$2:$A$2001, -1)),1,IF(INDEX(SOFR_INDEX!$A$2:$E$2001,MATCH(N83, SOFR_INDEX!$A$2:$A$2001, -1), 1)=N83,MATCH(N83, SOFR_INDEX!$A$2:$A$2001, -1),MATCH(N83, SOFR_INDEX!$A$2:$A$2001, -1)+1)))</f>
        <v>1</v>
      </c>
      <c r="P83" s="40" cm="1">
        <f t="array" aca="1" ref="P83" ca="1">IF(OR(B83="", F83=""), "", INDEX(SOFR_INDEX!$B$2:$E$2001, O83,$P$4) * IF(LEFT($P$3, 3)="180", 2, IF(LEFT($P$3, 2)="90", 4, IF(LEFT($P$3, 2)="30", 12, 1)))/100)</f>
        <v>8.9999999999999998E-4</v>
      </c>
      <c r="Q83" s="43">
        <f ca="1">IF(OR(B83="", F83=""), "", P83+'Terms&amp;Conditions + Transaction'!$B$11/10000)</f>
        <v>1.8E-3</v>
      </c>
      <c r="R83" s="43">
        <f t="shared" ca="1" si="11"/>
        <v>1.7513157894736844E-3</v>
      </c>
      <c r="S83">
        <f ca="1">IF(B83="",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Transaction'!$C$7*(F83-E83), 365), 360))))</f>
        <v>360</v>
      </c>
      <c r="T83" s="49">
        <f t="shared" ca="1" si="12"/>
        <v>2500</v>
      </c>
      <c r="U83" s="49">
        <f t="shared" ca="1" si="13"/>
        <v>5000</v>
      </c>
      <c r="V83" s="49">
        <f t="shared" ca="1" si="14"/>
        <v>369722.22222222225</v>
      </c>
      <c r="W83" s="11">
        <f t="shared" ca="1" si="15"/>
        <v>369722.22</v>
      </c>
      <c r="X83" s="11" t="str">
        <f t="shared" ca="1" si="16"/>
        <v/>
      </c>
    </row>
    <row r="84" spans="2:24" x14ac:dyDescent="0.25">
      <c r="B84" s="82">
        <f ca="1">IF(B83&lt;MIN($C$3, 'Terms&amp;Conditions + Transaction'!$B$6), B83+1, "")</f>
        <v>44056</v>
      </c>
      <c r="C84">
        <f ca="1">IF(B84="", "", IF(AND(WEEKDAY(B84, 2)&lt;=5, ISERROR(VLOOKUP(B84, 'Holiday Schedule'!$B$3:$B$1002, 1, FALSE))), 1, 0))</f>
        <v>1</v>
      </c>
      <c r="D84">
        <f ca="1">IF(B84="", "", IF(LOWER('Terms&amp;Conditions + Transaction'!$C$15)="act", 1, IF(DAY(B84)=31, 0, IF(AND(DAY(B84+1)=1, MONTH(B84+1)=3), 31-DAY(B84), 1))))</f>
        <v>1</v>
      </c>
      <c r="E84" s="18">
        <f ca="1">IF(B84="", "", IFERROR(VLOOKUP(B84, 'Accrual Schedule'!$B$3:$B$122, 1, TRUE), ""))</f>
        <v>43980</v>
      </c>
      <c r="F84" s="18" cm="1">
        <f t="array" aca="1" ref="F84" ca="1">IF(B84="", "", INDEX('Accrual Schedule'!$B$3:$B$122, MATCH(B84, 'Accrual Schedule'!$B$3:$B$122, 1)+1, 1))</f>
        <v>44073</v>
      </c>
      <c r="G84" s="18" cm="1">
        <f t="array" aca="1" ref="G84" ca="1">IF(B84="", "", INDEX('Accrual Schedule'!$B$3:$B$122, MATCH(H84, 'Accrual Schedule'!$B$3:$B$122, 1)-1, 1))</f>
        <v>43980</v>
      </c>
      <c r="H84" s="18">
        <f ca="1">IF(B84="", "", INDEX('Accrual Schedule'!$B$3:$B$122, MATCH(I84, 'Accrual Schedule'!$C$3:$C$122, 1), 1))</f>
        <v>44073</v>
      </c>
      <c r="I84" s="18" cm="1">
        <f t="array" aca="1" ref="I84" ca="1">IF(B84="", "", _xlfn.IFNA(INDEX('Accrual Schedule'!$C$4:$C$122, MATCH(B84, 'Accrual Schedule'!$C$4:$C$122, 1)+1, 1), INDEX('Accrual Schedule'!$C$4:$C$122, 1, 1)))</f>
        <v>44074</v>
      </c>
      <c r="J84" s="11">
        <f ca="1">IF(B84="","",'Terms&amp;Conditions + Transaction'!$F$5-SUMIF(Dispositions!$B$3:$B$32,"&lt;="&amp;B84,Dispositions!$C$3:$C$32))</f>
        <v>1000000000</v>
      </c>
      <c r="K84" s="84">
        <f ca="1">IF(B84="", "", IF(ISNA(MATCH(B84, 'Factor Schedule'!$B$3:$B$2002, -1)),1,IF(INDEX('Factor Schedule'!$B$3:$C$2002,MATCH(B84, 'Factor Schedule'!$B$3:$B$2002, -1), 1)=B84,MATCH(B84, 'Factor Schedule'!$B$3:$B$2002, -1),MATCH(B84, 'Factor Schedule'!$B$3:$B$2002, -1)+1)))</f>
        <v>1</v>
      </c>
      <c r="L84" s="11" cm="1">
        <f t="array" aca="1" ref="L84" ca="1">IF(B84="","",ROUND(J84*_xlfn.IFNA(INDEX('Factor Schedule'!$B$3:$C$2002,K84, 2), 1), 2))</f>
        <v>1000000000</v>
      </c>
      <c r="M84" s="11">
        <f ca="1">IF(B84="", "", IF(OR(LOWER('Terms&amp;Conditions + Transaction'!$B$12)&lt;&gt;"compound", B84=$C$2, B84=E84), L84, L84+IF(LOWER('Terms&amp;Conditions + Transaction'!$B$13)&lt;&gt;"y", SUMIFS($T$8:$T$2007, $B$8:$B$2007, "&gt;="&amp;E84, $B$8:$B$2007, "&lt;"&amp;B84), SUMIFS($U$8:$U$1007, $B$8:$B$2007, "&gt;="&amp;E84, $B$8:$B$2007, "&lt;"&amp;B84))))</f>
        <v>1000000000</v>
      </c>
      <c r="N84" s="18">
        <f ca="1">IF(OR(B84 = "", F84=""), "", MIN(ForwardDays(B84,-'Terms&amp;Conditions + Transaction'!$B$22, 'Terms&amp;Conditions + Transaction'!$B$23, 'Holiday Schedule'!$B$3:$B$1002),ForwardDays(F84,-'Terms&amp;Conditions + Transaction'!$B$22, 'Terms&amp;Conditions + Transaction'!$B$23, 'Holiday Schedule'!$B$3:$B$1002)))</f>
        <v>44056</v>
      </c>
      <c r="O84" s="42">
        <f ca="1">IF(B84="", "", IF(ISNA(MATCH(N84, SOFR_INDEX!$A$2:$A$2001, -1)),1,IF(INDEX(SOFR_INDEX!$A$2:$E$2001,MATCH(N84, SOFR_INDEX!$A$2:$A$2001, -1), 1)=N84,MATCH(N84, SOFR_INDEX!$A$2:$A$2001, -1),MATCH(N84, SOFR_INDEX!$A$2:$A$2001, -1)+1)))</f>
        <v>1</v>
      </c>
      <c r="P84" s="40" cm="1">
        <f t="array" aca="1" ref="P84" ca="1">IF(OR(B84="", F84=""), "", INDEX(SOFR_INDEX!$B$2:$E$2001, O84,$P$4) * IF(LEFT($P$3, 3)="180", 2, IF(LEFT($P$3, 2)="90", 4, IF(LEFT($P$3, 2)="30", 12, 1)))/100)</f>
        <v>8.9999999999999998E-4</v>
      </c>
      <c r="Q84" s="43">
        <f ca="1">IF(OR(B84="", F84=""), "", P84+'Terms&amp;Conditions + Transaction'!$B$11/10000)</f>
        <v>1.8E-3</v>
      </c>
      <c r="R84" s="43">
        <f t="shared" ca="1" si="11"/>
        <v>1.7519480519480521E-3</v>
      </c>
      <c r="S84">
        <f ca="1">IF(B84="",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Transaction'!$C$7*(F84-E84), 365), 360))))</f>
        <v>360</v>
      </c>
      <c r="T84" s="49">
        <f t="shared" ca="1" si="12"/>
        <v>2500</v>
      </c>
      <c r="U84" s="49">
        <f t="shared" ca="1" si="13"/>
        <v>5000</v>
      </c>
      <c r="V84" s="49">
        <f t="shared" ca="1" si="14"/>
        <v>374722.22222222225</v>
      </c>
      <c r="W84" s="11">
        <f t="shared" ca="1" si="15"/>
        <v>374722.22</v>
      </c>
      <c r="X84" s="11" t="str">
        <f t="shared" ca="1" si="16"/>
        <v/>
      </c>
    </row>
    <row r="85" spans="2:24" x14ac:dyDescent="0.25">
      <c r="B85" s="82">
        <f ca="1">IF(B84&lt;MIN($C$3, 'Terms&amp;Conditions + Transaction'!$B$6), B84+1, "")</f>
        <v>44057</v>
      </c>
      <c r="C85">
        <f ca="1">IF(B85="", "", IF(AND(WEEKDAY(B85, 2)&lt;=5, ISERROR(VLOOKUP(B85, 'Holiday Schedule'!$B$3:$B$1002, 1, FALSE))), 1, 0))</f>
        <v>1</v>
      </c>
      <c r="D85">
        <f ca="1">IF(B85="", "", IF(LOWER('Terms&amp;Conditions + Transaction'!$C$15)="act", 1, IF(DAY(B85)=31, 0, IF(AND(DAY(B85+1)=1, MONTH(B85+1)=3), 31-DAY(B85), 1))))</f>
        <v>1</v>
      </c>
      <c r="E85" s="18">
        <f ca="1">IF(B85="", "", IFERROR(VLOOKUP(B85, 'Accrual Schedule'!$B$3:$B$122, 1, TRUE), ""))</f>
        <v>43980</v>
      </c>
      <c r="F85" s="18" cm="1">
        <f t="array" aca="1" ref="F85" ca="1">IF(B85="", "", INDEX('Accrual Schedule'!$B$3:$B$122, MATCH(B85, 'Accrual Schedule'!$B$3:$B$122, 1)+1, 1))</f>
        <v>44073</v>
      </c>
      <c r="G85" s="18" cm="1">
        <f t="array" aca="1" ref="G85" ca="1">IF(B85="", "", INDEX('Accrual Schedule'!$B$3:$B$122, MATCH(H85, 'Accrual Schedule'!$B$3:$B$122, 1)-1, 1))</f>
        <v>43980</v>
      </c>
      <c r="H85" s="18">
        <f ca="1">IF(B85="", "", INDEX('Accrual Schedule'!$B$3:$B$122, MATCH(I85, 'Accrual Schedule'!$C$3:$C$122, 1), 1))</f>
        <v>44073</v>
      </c>
      <c r="I85" s="18" cm="1">
        <f t="array" aca="1" ref="I85" ca="1">IF(B85="", "", _xlfn.IFNA(INDEX('Accrual Schedule'!$C$4:$C$122, MATCH(B85, 'Accrual Schedule'!$C$4:$C$122, 1)+1, 1), INDEX('Accrual Schedule'!$C$4:$C$122, 1, 1)))</f>
        <v>44074</v>
      </c>
      <c r="J85" s="11">
        <f ca="1">IF(B85="","",'Terms&amp;Conditions + Transaction'!$F$5-SUMIF(Dispositions!$B$3:$B$32,"&lt;="&amp;B85,Dispositions!$C$3:$C$32))</f>
        <v>1000000000</v>
      </c>
      <c r="K85" s="84">
        <f ca="1">IF(B85="", "", IF(ISNA(MATCH(B85, 'Factor Schedule'!$B$3:$B$2002, -1)),1,IF(INDEX('Factor Schedule'!$B$3:$C$2002,MATCH(B85, 'Factor Schedule'!$B$3:$B$2002, -1), 1)=B85,MATCH(B85, 'Factor Schedule'!$B$3:$B$2002, -1),MATCH(B85, 'Factor Schedule'!$B$3:$B$2002, -1)+1)))</f>
        <v>1</v>
      </c>
      <c r="L85" s="11" cm="1">
        <f t="array" aca="1" ref="L85" ca="1">IF(B85="","",ROUND(J85*_xlfn.IFNA(INDEX('Factor Schedule'!$B$3:$C$2002,K85, 2), 1), 2))</f>
        <v>1000000000</v>
      </c>
      <c r="M85" s="11">
        <f ca="1">IF(B85="", "", IF(OR(LOWER('Terms&amp;Conditions + Transaction'!$B$12)&lt;&gt;"compound", B85=$C$2, B85=E85), L85, L85+IF(LOWER('Terms&amp;Conditions + Transaction'!$B$13)&lt;&gt;"y", SUMIFS($T$8:$T$2007, $B$8:$B$2007, "&gt;="&amp;E85, $B$8:$B$2007, "&lt;"&amp;B85), SUMIFS($U$8:$U$1007, $B$8:$B$2007, "&gt;="&amp;E85, $B$8:$B$2007, "&lt;"&amp;B85))))</f>
        <v>1000000000</v>
      </c>
      <c r="N85" s="18">
        <f ca="1">IF(OR(B85 = "", F85=""), "", MIN(ForwardDays(B85,-'Terms&amp;Conditions + Transaction'!$B$22, 'Terms&amp;Conditions + Transaction'!$B$23, 'Holiday Schedule'!$B$3:$B$1002),ForwardDays(F85,-'Terms&amp;Conditions + Transaction'!$B$22, 'Terms&amp;Conditions + Transaction'!$B$23, 'Holiday Schedule'!$B$3:$B$1002)))</f>
        <v>44057</v>
      </c>
      <c r="O85" s="42">
        <f ca="1">IF(B85="", "", IF(ISNA(MATCH(N85, SOFR_INDEX!$A$2:$A$2001, -1)),1,IF(INDEX(SOFR_INDEX!$A$2:$E$2001,MATCH(N85, SOFR_INDEX!$A$2:$A$2001, -1), 1)=N85,MATCH(N85, SOFR_INDEX!$A$2:$A$2001, -1),MATCH(N85, SOFR_INDEX!$A$2:$A$2001, -1)+1)))</f>
        <v>1</v>
      </c>
      <c r="P85" s="40" cm="1">
        <f t="array" aca="1" ref="P85" ca="1">IF(OR(B85="", F85=""), "", INDEX(SOFR_INDEX!$B$2:$E$2001, O85,$P$4) * IF(LEFT($P$3, 3)="180", 2, IF(LEFT($P$3, 2)="90", 4, IF(LEFT($P$3, 2)="30", 12, 1)))/100)</f>
        <v>8.9999999999999998E-4</v>
      </c>
      <c r="Q85" s="43">
        <f ca="1">IF(OR(B85="", F85=""), "", P85+'Terms&amp;Conditions + Transaction'!$B$11/10000)</f>
        <v>1.8E-3</v>
      </c>
      <c r="R85" s="43">
        <f t="shared" ca="1" si="11"/>
        <v>1.7525641025641027E-3</v>
      </c>
      <c r="S85">
        <f ca="1">IF(B85="",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Transaction'!$C$7*(F85-E85), 365), 360))))</f>
        <v>360</v>
      </c>
      <c r="T85" s="49">
        <f t="shared" ca="1" si="12"/>
        <v>2500</v>
      </c>
      <c r="U85" s="49">
        <f t="shared" ca="1" si="13"/>
        <v>5000</v>
      </c>
      <c r="V85" s="49">
        <f t="shared" ca="1" si="14"/>
        <v>379722.22222222225</v>
      </c>
      <c r="W85" s="11">
        <f t="shared" ca="1" si="15"/>
        <v>379722.22</v>
      </c>
      <c r="X85" s="11" t="str">
        <f t="shared" ca="1" si="16"/>
        <v/>
      </c>
    </row>
    <row r="86" spans="2:24" x14ac:dyDescent="0.25">
      <c r="B86" s="82">
        <f ca="1">IF(B85&lt;MIN($C$3, 'Terms&amp;Conditions + Transaction'!$B$6), B85+1, "")</f>
        <v>44058</v>
      </c>
      <c r="C86">
        <f ca="1">IF(B86="", "", IF(AND(WEEKDAY(B86, 2)&lt;=5, ISERROR(VLOOKUP(B86, 'Holiday Schedule'!$B$3:$B$1002, 1, FALSE))), 1, 0))</f>
        <v>0</v>
      </c>
      <c r="D86">
        <f ca="1">IF(B86="", "", IF(LOWER('Terms&amp;Conditions + Transaction'!$C$15)="act", 1, IF(DAY(B86)=31, 0, IF(AND(DAY(B86+1)=1, MONTH(B86+1)=3), 31-DAY(B86), 1))))</f>
        <v>1</v>
      </c>
      <c r="E86" s="18">
        <f ca="1">IF(B86="", "", IFERROR(VLOOKUP(B86, 'Accrual Schedule'!$B$3:$B$122, 1, TRUE), ""))</f>
        <v>43980</v>
      </c>
      <c r="F86" s="18" cm="1">
        <f t="array" aca="1" ref="F86" ca="1">IF(B86="", "", INDEX('Accrual Schedule'!$B$3:$B$122, MATCH(B86, 'Accrual Schedule'!$B$3:$B$122, 1)+1, 1))</f>
        <v>44073</v>
      </c>
      <c r="G86" s="18" cm="1">
        <f t="array" aca="1" ref="G86" ca="1">IF(B86="", "", INDEX('Accrual Schedule'!$B$3:$B$122, MATCH(H86, 'Accrual Schedule'!$B$3:$B$122, 1)-1, 1))</f>
        <v>43980</v>
      </c>
      <c r="H86" s="18">
        <f ca="1">IF(B86="", "", INDEX('Accrual Schedule'!$B$3:$B$122, MATCH(I86, 'Accrual Schedule'!$C$3:$C$122, 1), 1))</f>
        <v>44073</v>
      </c>
      <c r="I86" s="18" cm="1">
        <f t="array" aca="1" ref="I86" ca="1">IF(B86="", "", _xlfn.IFNA(INDEX('Accrual Schedule'!$C$4:$C$122, MATCH(B86, 'Accrual Schedule'!$C$4:$C$122, 1)+1, 1), INDEX('Accrual Schedule'!$C$4:$C$122, 1, 1)))</f>
        <v>44074</v>
      </c>
      <c r="J86" s="11">
        <f ca="1">IF(B86="","",'Terms&amp;Conditions + Transaction'!$F$5-SUMIF(Dispositions!$B$3:$B$32,"&lt;="&amp;B86,Dispositions!$C$3:$C$32))</f>
        <v>1000000000</v>
      </c>
      <c r="K86" s="84">
        <f ca="1">IF(B86="", "", IF(ISNA(MATCH(B86, 'Factor Schedule'!$B$3:$B$2002, -1)),1,IF(INDEX('Factor Schedule'!$B$3:$C$2002,MATCH(B86, 'Factor Schedule'!$B$3:$B$2002, -1), 1)=B86,MATCH(B86, 'Factor Schedule'!$B$3:$B$2002, -1),MATCH(B86, 'Factor Schedule'!$B$3:$B$2002, -1)+1)))</f>
        <v>1</v>
      </c>
      <c r="L86" s="11" cm="1">
        <f t="array" aca="1" ref="L86" ca="1">IF(B86="","",ROUND(J86*_xlfn.IFNA(INDEX('Factor Schedule'!$B$3:$C$2002,K86, 2), 1), 2))</f>
        <v>1000000000</v>
      </c>
      <c r="M86" s="11">
        <f ca="1">IF(B86="", "", IF(OR(LOWER('Terms&amp;Conditions + Transaction'!$B$12)&lt;&gt;"compound", B86=$C$2, B86=E86), L86, L86+IF(LOWER('Terms&amp;Conditions + Transaction'!$B$13)&lt;&gt;"y", SUMIFS($T$8:$T$2007, $B$8:$B$2007, "&gt;="&amp;E86, $B$8:$B$2007, "&lt;"&amp;B86), SUMIFS($U$8:$U$1007, $B$8:$B$2007, "&gt;="&amp;E86, $B$8:$B$2007, "&lt;"&amp;B86))))</f>
        <v>1000000000</v>
      </c>
      <c r="N86" s="18">
        <f ca="1">IF(OR(B86 = "", F86=""), "", MIN(ForwardDays(B86,-'Terms&amp;Conditions + Transaction'!$B$22, 'Terms&amp;Conditions + Transaction'!$B$23, 'Holiday Schedule'!$B$3:$B$1002),ForwardDays(F86,-'Terms&amp;Conditions + Transaction'!$B$22, 'Terms&amp;Conditions + Transaction'!$B$23, 'Holiday Schedule'!$B$3:$B$1002)))</f>
        <v>44058</v>
      </c>
      <c r="O86" s="42">
        <f ca="1">IF(B86="", "", IF(ISNA(MATCH(N86, SOFR_INDEX!$A$2:$A$2001, -1)),1,IF(INDEX(SOFR_INDEX!$A$2:$E$2001,MATCH(N86, SOFR_INDEX!$A$2:$A$2001, -1), 1)=N86,MATCH(N86, SOFR_INDEX!$A$2:$A$2001, -1),MATCH(N86, SOFR_INDEX!$A$2:$A$2001, -1)+1)))</f>
        <v>1</v>
      </c>
      <c r="P86" s="40" cm="1">
        <f t="array" aca="1" ref="P86" ca="1">IF(OR(B86="", F86=""), "", INDEX(SOFR_INDEX!$B$2:$E$2001, O86,$P$4) * IF(LEFT($P$3, 3)="180", 2, IF(LEFT($P$3, 2)="90", 4, IF(LEFT($P$3, 2)="30", 12, 1)))/100)</f>
        <v>8.9999999999999998E-4</v>
      </c>
      <c r="Q86" s="43">
        <f ca="1">IF(OR(B86="", F86=""), "", P86+'Terms&amp;Conditions + Transaction'!$B$11/10000)</f>
        <v>1.8E-3</v>
      </c>
      <c r="R86" s="43">
        <f t="shared" ca="1" si="11"/>
        <v>1.7531645569620253E-3</v>
      </c>
      <c r="S86">
        <f ca="1">IF(B86="",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Transaction'!$C$7*(F86-E86), 365), 360))))</f>
        <v>360</v>
      </c>
      <c r="T86" s="49">
        <f t="shared" ca="1" si="12"/>
        <v>2500</v>
      </c>
      <c r="U86" s="49">
        <f t="shared" ca="1" si="13"/>
        <v>5000</v>
      </c>
      <c r="V86" s="49">
        <f t="shared" ca="1" si="14"/>
        <v>384722.22222222225</v>
      </c>
      <c r="W86" s="11">
        <f t="shared" ca="1" si="15"/>
        <v>384722.22</v>
      </c>
      <c r="X86" s="11" t="str">
        <f t="shared" ca="1" si="16"/>
        <v/>
      </c>
    </row>
    <row r="87" spans="2:24" x14ac:dyDescent="0.25">
      <c r="B87" s="82">
        <f ca="1">IF(B86&lt;MIN($C$3, 'Terms&amp;Conditions + Transaction'!$B$6), B86+1, "")</f>
        <v>44059</v>
      </c>
      <c r="C87">
        <f ca="1">IF(B87="", "", IF(AND(WEEKDAY(B87, 2)&lt;=5, ISERROR(VLOOKUP(B87, 'Holiday Schedule'!$B$3:$B$1002, 1, FALSE))), 1, 0))</f>
        <v>0</v>
      </c>
      <c r="D87">
        <f ca="1">IF(B87="", "", IF(LOWER('Terms&amp;Conditions + Transaction'!$C$15)="act", 1, IF(DAY(B87)=31, 0, IF(AND(DAY(B87+1)=1, MONTH(B87+1)=3), 31-DAY(B87), 1))))</f>
        <v>1</v>
      </c>
      <c r="E87" s="18">
        <f ca="1">IF(B87="", "", IFERROR(VLOOKUP(B87, 'Accrual Schedule'!$B$3:$B$122, 1, TRUE), ""))</f>
        <v>43980</v>
      </c>
      <c r="F87" s="18" cm="1">
        <f t="array" aca="1" ref="F87" ca="1">IF(B87="", "", INDEX('Accrual Schedule'!$B$3:$B$122, MATCH(B87, 'Accrual Schedule'!$B$3:$B$122, 1)+1, 1))</f>
        <v>44073</v>
      </c>
      <c r="G87" s="18" cm="1">
        <f t="array" aca="1" ref="G87" ca="1">IF(B87="", "", INDEX('Accrual Schedule'!$B$3:$B$122, MATCH(H87, 'Accrual Schedule'!$B$3:$B$122, 1)-1, 1))</f>
        <v>43980</v>
      </c>
      <c r="H87" s="18">
        <f ca="1">IF(B87="", "", INDEX('Accrual Schedule'!$B$3:$B$122, MATCH(I87, 'Accrual Schedule'!$C$3:$C$122, 1), 1))</f>
        <v>44073</v>
      </c>
      <c r="I87" s="18" cm="1">
        <f t="array" aca="1" ref="I87" ca="1">IF(B87="", "", _xlfn.IFNA(INDEX('Accrual Schedule'!$C$4:$C$122, MATCH(B87, 'Accrual Schedule'!$C$4:$C$122, 1)+1, 1), INDEX('Accrual Schedule'!$C$4:$C$122, 1, 1)))</f>
        <v>44074</v>
      </c>
      <c r="J87" s="11">
        <f ca="1">IF(B87="","",'Terms&amp;Conditions + Transaction'!$F$5-SUMIF(Dispositions!$B$3:$B$32,"&lt;="&amp;B87,Dispositions!$C$3:$C$32))</f>
        <v>1000000000</v>
      </c>
      <c r="K87" s="84">
        <f ca="1">IF(B87="", "", IF(ISNA(MATCH(B87, 'Factor Schedule'!$B$3:$B$2002, -1)),1,IF(INDEX('Factor Schedule'!$B$3:$C$2002,MATCH(B87, 'Factor Schedule'!$B$3:$B$2002, -1), 1)=B87,MATCH(B87, 'Factor Schedule'!$B$3:$B$2002, -1),MATCH(B87, 'Factor Schedule'!$B$3:$B$2002, -1)+1)))</f>
        <v>1</v>
      </c>
      <c r="L87" s="11" cm="1">
        <f t="array" aca="1" ref="L87" ca="1">IF(B87="","",ROUND(J87*_xlfn.IFNA(INDEX('Factor Schedule'!$B$3:$C$2002,K87, 2), 1), 2))</f>
        <v>1000000000</v>
      </c>
      <c r="M87" s="11">
        <f ca="1">IF(B87="", "", IF(OR(LOWER('Terms&amp;Conditions + Transaction'!$B$12)&lt;&gt;"compound", B87=$C$2, B87=E87), L87, L87+IF(LOWER('Terms&amp;Conditions + Transaction'!$B$13)&lt;&gt;"y", SUMIFS($T$8:$T$2007, $B$8:$B$2007, "&gt;="&amp;E87, $B$8:$B$2007, "&lt;"&amp;B87), SUMIFS($U$8:$U$1007, $B$8:$B$2007, "&gt;="&amp;E87, $B$8:$B$2007, "&lt;"&amp;B87))))</f>
        <v>1000000000</v>
      </c>
      <c r="N87" s="18">
        <f ca="1">IF(OR(B87 = "", F87=""), "", MIN(ForwardDays(B87,-'Terms&amp;Conditions + Transaction'!$B$22, 'Terms&amp;Conditions + Transaction'!$B$23, 'Holiday Schedule'!$B$3:$B$1002),ForwardDays(F87,-'Terms&amp;Conditions + Transaction'!$B$22, 'Terms&amp;Conditions + Transaction'!$B$23, 'Holiday Schedule'!$B$3:$B$1002)))</f>
        <v>44059</v>
      </c>
      <c r="O87" s="42">
        <f ca="1">IF(B87="", "", IF(ISNA(MATCH(N87, SOFR_INDEX!$A$2:$A$2001, -1)),1,IF(INDEX(SOFR_INDEX!$A$2:$E$2001,MATCH(N87, SOFR_INDEX!$A$2:$A$2001, -1), 1)=N87,MATCH(N87, SOFR_INDEX!$A$2:$A$2001, -1),MATCH(N87, SOFR_INDEX!$A$2:$A$2001, -1)+1)))</f>
        <v>1</v>
      </c>
      <c r="P87" s="40" cm="1">
        <f t="array" aca="1" ref="P87" ca="1">IF(OR(B87="", F87=""), "", INDEX(SOFR_INDEX!$B$2:$E$2001, O87,$P$4) * IF(LEFT($P$3, 3)="180", 2, IF(LEFT($P$3, 2)="90", 4, IF(LEFT($P$3, 2)="30", 12, 1)))/100)</f>
        <v>8.9999999999999998E-4</v>
      </c>
      <c r="Q87" s="43">
        <f ca="1">IF(OR(B87="", F87=""), "", P87+'Terms&amp;Conditions + Transaction'!$B$11/10000)</f>
        <v>1.8E-3</v>
      </c>
      <c r="R87" s="43">
        <f t="shared" ca="1" si="11"/>
        <v>1.7537500000000001E-3</v>
      </c>
      <c r="S87">
        <f ca="1">IF(B87="",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Transaction'!$C$7*(F87-E87), 365), 360))))</f>
        <v>360</v>
      </c>
      <c r="T87" s="49">
        <f t="shared" ca="1" si="12"/>
        <v>2500</v>
      </c>
      <c r="U87" s="49">
        <f t="shared" ca="1" si="13"/>
        <v>5000</v>
      </c>
      <c r="V87" s="49">
        <f t="shared" ca="1" si="14"/>
        <v>389722.22222222225</v>
      </c>
      <c r="W87" s="11">
        <f t="shared" ca="1" si="15"/>
        <v>389722.22</v>
      </c>
      <c r="X87" s="11" t="str">
        <f t="shared" ca="1" si="16"/>
        <v/>
      </c>
    </row>
    <row r="88" spans="2:24" x14ac:dyDescent="0.25">
      <c r="B88" s="82">
        <f ca="1">IF(B87&lt;MIN($C$3, 'Terms&amp;Conditions + Transaction'!$B$6), B87+1, "")</f>
        <v>44060</v>
      </c>
      <c r="C88">
        <f ca="1">IF(B88="", "", IF(AND(WEEKDAY(B88, 2)&lt;=5, ISERROR(VLOOKUP(B88, 'Holiday Schedule'!$B$3:$B$1002, 1, FALSE))), 1, 0))</f>
        <v>1</v>
      </c>
      <c r="D88">
        <f ca="1">IF(B88="", "", IF(LOWER('Terms&amp;Conditions + Transaction'!$C$15)="act", 1, IF(DAY(B88)=31, 0, IF(AND(DAY(B88+1)=1, MONTH(B88+1)=3), 31-DAY(B88), 1))))</f>
        <v>1</v>
      </c>
      <c r="E88" s="18">
        <f ca="1">IF(B88="", "", IFERROR(VLOOKUP(B88, 'Accrual Schedule'!$B$3:$B$122, 1, TRUE), ""))</f>
        <v>43980</v>
      </c>
      <c r="F88" s="18" cm="1">
        <f t="array" aca="1" ref="F88" ca="1">IF(B88="", "", INDEX('Accrual Schedule'!$B$3:$B$122, MATCH(B88, 'Accrual Schedule'!$B$3:$B$122, 1)+1, 1))</f>
        <v>44073</v>
      </c>
      <c r="G88" s="18" cm="1">
        <f t="array" aca="1" ref="G88" ca="1">IF(B88="", "", INDEX('Accrual Schedule'!$B$3:$B$122, MATCH(H88, 'Accrual Schedule'!$B$3:$B$122, 1)-1, 1))</f>
        <v>43980</v>
      </c>
      <c r="H88" s="18">
        <f ca="1">IF(B88="", "", INDEX('Accrual Schedule'!$B$3:$B$122, MATCH(I88, 'Accrual Schedule'!$C$3:$C$122, 1), 1))</f>
        <v>44073</v>
      </c>
      <c r="I88" s="18" cm="1">
        <f t="array" aca="1" ref="I88" ca="1">IF(B88="", "", _xlfn.IFNA(INDEX('Accrual Schedule'!$C$4:$C$122, MATCH(B88, 'Accrual Schedule'!$C$4:$C$122, 1)+1, 1), INDEX('Accrual Schedule'!$C$4:$C$122, 1, 1)))</f>
        <v>44074</v>
      </c>
      <c r="J88" s="11">
        <f ca="1">IF(B88="","",'Terms&amp;Conditions + Transaction'!$F$5-SUMIF(Dispositions!$B$3:$B$32,"&lt;="&amp;B88,Dispositions!$C$3:$C$32))</f>
        <v>1000000000</v>
      </c>
      <c r="K88" s="84">
        <f ca="1">IF(B88="", "", IF(ISNA(MATCH(B88, 'Factor Schedule'!$B$3:$B$2002, -1)),1,IF(INDEX('Factor Schedule'!$B$3:$C$2002,MATCH(B88, 'Factor Schedule'!$B$3:$B$2002, -1), 1)=B88,MATCH(B88, 'Factor Schedule'!$B$3:$B$2002, -1),MATCH(B88, 'Factor Schedule'!$B$3:$B$2002, -1)+1)))</f>
        <v>1</v>
      </c>
      <c r="L88" s="11" cm="1">
        <f t="array" aca="1" ref="L88" ca="1">IF(B88="","",ROUND(J88*_xlfn.IFNA(INDEX('Factor Schedule'!$B$3:$C$2002,K88, 2), 1), 2))</f>
        <v>1000000000</v>
      </c>
      <c r="M88" s="11">
        <f ca="1">IF(B88="", "", IF(OR(LOWER('Terms&amp;Conditions + Transaction'!$B$12)&lt;&gt;"compound", B88=$C$2, B88=E88), L88, L88+IF(LOWER('Terms&amp;Conditions + Transaction'!$B$13)&lt;&gt;"y", SUMIFS($T$8:$T$2007, $B$8:$B$2007, "&gt;="&amp;E88, $B$8:$B$2007, "&lt;"&amp;B88), SUMIFS($U$8:$U$1007, $B$8:$B$2007, "&gt;="&amp;E88, $B$8:$B$2007, "&lt;"&amp;B88))))</f>
        <v>1000000000</v>
      </c>
      <c r="N88" s="18">
        <f ca="1">IF(OR(B88 = "", F88=""), "", MIN(ForwardDays(B88,-'Terms&amp;Conditions + Transaction'!$B$22, 'Terms&amp;Conditions + Transaction'!$B$23, 'Holiday Schedule'!$B$3:$B$1002),ForwardDays(F88,-'Terms&amp;Conditions + Transaction'!$B$22, 'Terms&amp;Conditions + Transaction'!$B$23, 'Holiday Schedule'!$B$3:$B$1002)))</f>
        <v>44060</v>
      </c>
      <c r="O88" s="42">
        <f ca="1">IF(B88="", "", IF(ISNA(MATCH(N88, SOFR_INDEX!$A$2:$A$2001, -1)),1,IF(INDEX(SOFR_INDEX!$A$2:$E$2001,MATCH(N88, SOFR_INDEX!$A$2:$A$2001, -1), 1)=N88,MATCH(N88, SOFR_INDEX!$A$2:$A$2001, -1),MATCH(N88, SOFR_INDEX!$A$2:$A$2001, -1)+1)))</f>
        <v>1</v>
      </c>
      <c r="P88" s="40" cm="1">
        <f t="array" aca="1" ref="P88" ca="1">IF(OR(B88="", F88=""), "", INDEX(SOFR_INDEX!$B$2:$E$2001, O88,$P$4) * IF(LEFT($P$3, 3)="180", 2, IF(LEFT($P$3, 2)="90", 4, IF(LEFT($P$3, 2)="30", 12, 1)))/100)</f>
        <v>8.9999999999999998E-4</v>
      </c>
      <c r="Q88" s="43">
        <f ca="1">IF(OR(B88="", F88=""), "", P88+'Terms&amp;Conditions + Transaction'!$B$11/10000)</f>
        <v>1.8E-3</v>
      </c>
      <c r="R88" s="43">
        <f t="shared" ca="1" si="11"/>
        <v>1.7543209876543211E-3</v>
      </c>
      <c r="S88">
        <f ca="1">IF(B88="",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Transaction'!$C$7*(F88-E88), 365), 360))))</f>
        <v>360</v>
      </c>
      <c r="T88" s="49">
        <f t="shared" ca="1" si="12"/>
        <v>2500</v>
      </c>
      <c r="U88" s="49">
        <f t="shared" ca="1" si="13"/>
        <v>5000</v>
      </c>
      <c r="V88" s="49">
        <f t="shared" ca="1" si="14"/>
        <v>394722.22222222225</v>
      </c>
      <c r="W88" s="11">
        <f t="shared" ca="1" si="15"/>
        <v>394722.22</v>
      </c>
      <c r="X88" s="11" t="str">
        <f t="shared" ca="1" si="16"/>
        <v/>
      </c>
    </row>
    <row r="89" spans="2:24" x14ac:dyDescent="0.25">
      <c r="B89" s="82">
        <f ca="1">IF(B88&lt;MIN($C$3, 'Terms&amp;Conditions + Transaction'!$B$6), B88+1, "")</f>
        <v>44061</v>
      </c>
      <c r="C89">
        <f ca="1">IF(B89="", "", IF(AND(WEEKDAY(B89, 2)&lt;=5, ISERROR(VLOOKUP(B89, 'Holiday Schedule'!$B$3:$B$1002, 1, FALSE))), 1, 0))</f>
        <v>1</v>
      </c>
      <c r="D89">
        <f ca="1">IF(B89="", "", IF(LOWER('Terms&amp;Conditions + Transaction'!$C$15)="act", 1, IF(DAY(B89)=31, 0, IF(AND(DAY(B89+1)=1, MONTH(B89+1)=3), 31-DAY(B89), 1))))</f>
        <v>1</v>
      </c>
      <c r="E89" s="18">
        <f ca="1">IF(B89="", "", IFERROR(VLOOKUP(B89, 'Accrual Schedule'!$B$3:$B$122, 1, TRUE), ""))</f>
        <v>43980</v>
      </c>
      <c r="F89" s="18" cm="1">
        <f t="array" aca="1" ref="F89" ca="1">IF(B89="", "", INDEX('Accrual Schedule'!$B$3:$B$122, MATCH(B89, 'Accrual Schedule'!$B$3:$B$122, 1)+1, 1))</f>
        <v>44073</v>
      </c>
      <c r="G89" s="18" cm="1">
        <f t="array" aca="1" ref="G89" ca="1">IF(B89="", "", INDEX('Accrual Schedule'!$B$3:$B$122, MATCH(H89, 'Accrual Schedule'!$B$3:$B$122, 1)-1, 1))</f>
        <v>43980</v>
      </c>
      <c r="H89" s="18">
        <f ca="1">IF(B89="", "", INDEX('Accrual Schedule'!$B$3:$B$122, MATCH(I89, 'Accrual Schedule'!$C$3:$C$122, 1), 1))</f>
        <v>44073</v>
      </c>
      <c r="I89" s="18" cm="1">
        <f t="array" aca="1" ref="I89" ca="1">IF(B89="", "", _xlfn.IFNA(INDEX('Accrual Schedule'!$C$4:$C$122, MATCH(B89, 'Accrual Schedule'!$C$4:$C$122, 1)+1, 1), INDEX('Accrual Schedule'!$C$4:$C$122, 1, 1)))</f>
        <v>44074</v>
      </c>
      <c r="J89" s="11">
        <f ca="1">IF(B89="","",'Terms&amp;Conditions + Transaction'!$F$5-SUMIF(Dispositions!$B$3:$B$32,"&lt;="&amp;B89,Dispositions!$C$3:$C$32))</f>
        <v>1000000000</v>
      </c>
      <c r="K89" s="84">
        <f ca="1">IF(B89="", "", IF(ISNA(MATCH(B89, 'Factor Schedule'!$B$3:$B$2002, -1)),1,IF(INDEX('Factor Schedule'!$B$3:$C$2002,MATCH(B89, 'Factor Schedule'!$B$3:$B$2002, -1), 1)=B89,MATCH(B89, 'Factor Schedule'!$B$3:$B$2002, -1),MATCH(B89, 'Factor Schedule'!$B$3:$B$2002, -1)+1)))</f>
        <v>1</v>
      </c>
      <c r="L89" s="11" cm="1">
        <f t="array" aca="1" ref="L89" ca="1">IF(B89="","",ROUND(J89*_xlfn.IFNA(INDEX('Factor Schedule'!$B$3:$C$2002,K89, 2), 1), 2))</f>
        <v>1000000000</v>
      </c>
      <c r="M89" s="11">
        <f ca="1">IF(B89="", "", IF(OR(LOWER('Terms&amp;Conditions + Transaction'!$B$12)&lt;&gt;"compound", B89=$C$2, B89=E89), L89, L89+IF(LOWER('Terms&amp;Conditions + Transaction'!$B$13)&lt;&gt;"y", SUMIFS($T$8:$T$2007, $B$8:$B$2007, "&gt;="&amp;E89, $B$8:$B$2007, "&lt;"&amp;B89), SUMIFS($U$8:$U$1007, $B$8:$B$2007, "&gt;="&amp;E89, $B$8:$B$2007, "&lt;"&amp;B89))))</f>
        <v>1000000000</v>
      </c>
      <c r="N89" s="18">
        <f ca="1">IF(OR(B89 = "", F89=""), "", MIN(ForwardDays(B89,-'Terms&amp;Conditions + Transaction'!$B$22, 'Terms&amp;Conditions + Transaction'!$B$23, 'Holiday Schedule'!$B$3:$B$1002),ForwardDays(F89,-'Terms&amp;Conditions + Transaction'!$B$22, 'Terms&amp;Conditions + Transaction'!$B$23, 'Holiday Schedule'!$B$3:$B$1002)))</f>
        <v>44061</v>
      </c>
      <c r="O89" s="42">
        <f ca="1">IF(B89="", "", IF(ISNA(MATCH(N89, SOFR_INDEX!$A$2:$A$2001, -1)),1,IF(INDEX(SOFR_INDEX!$A$2:$E$2001,MATCH(N89, SOFR_INDEX!$A$2:$A$2001, -1), 1)=N89,MATCH(N89, SOFR_INDEX!$A$2:$A$2001, -1),MATCH(N89, SOFR_INDEX!$A$2:$A$2001, -1)+1)))</f>
        <v>1</v>
      </c>
      <c r="P89" s="40" cm="1">
        <f t="array" aca="1" ref="P89" ca="1">IF(OR(B89="", F89=""), "", INDEX(SOFR_INDEX!$B$2:$E$2001, O89,$P$4) * IF(LEFT($P$3, 3)="180", 2, IF(LEFT($P$3, 2)="90", 4, IF(LEFT($P$3, 2)="30", 12, 1)))/100)</f>
        <v>8.9999999999999998E-4</v>
      </c>
      <c r="Q89" s="43">
        <f ca="1">IF(OR(B89="", F89=""), "", P89+'Terms&amp;Conditions + Transaction'!$B$11/10000)</f>
        <v>1.8E-3</v>
      </c>
      <c r="R89" s="43">
        <f t="shared" ca="1" si="11"/>
        <v>1.754878048780488E-3</v>
      </c>
      <c r="S89">
        <f ca="1">IF(B89="",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Transaction'!$C$7*(F89-E89), 365), 360))))</f>
        <v>360</v>
      </c>
      <c r="T89" s="49">
        <f t="shared" ca="1" si="12"/>
        <v>2500</v>
      </c>
      <c r="U89" s="49">
        <f t="shared" ca="1" si="13"/>
        <v>5000</v>
      </c>
      <c r="V89" s="49">
        <f t="shared" ca="1" si="14"/>
        <v>399722.22222222225</v>
      </c>
      <c r="W89" s="11">
        <f t="shared" ca="1" si="15"/>
        <v>399722.22</v>
      </c>
      <c r="X89" s="11" t="str">
        <f t="shared" ca="1" si="16"/>
        <v/>
      </c>
    </row>
    <row r="90" spans="2:24" x14ac:dyDescent="0.25">
      <c r="B90" s="82">
        <f ca="1">IF(B89&lt;MIN($C$3, 'Terms&amp;Conditions + Transaction'!$B$6), B89+1, "")</f>
        <v>44062</v>
      </c>
      <c r="C90">
        <f ca="1">IF(B90="", "", IF(AND(WEEKDAY(B90, 2)&lt;=5, ISERROR(VLOOKUP(B90, 'Holiday Schedule'!$B$3:$B$1002, 1, FALSE))), 1, 0))</f>
        <v>1</v>
      </c>
      <c r="D90">
        <f ca="1">IF(B90="", "", IF(LOWER('Terms&amp;Conditions + Transaction'!$C$15)="act", 1, IF(DAY(B90)=31, 0, IF(AND(DAY(B90+1)=1, MONTH(B90+1)=3), 31-DAY(B90), 1))))</f>
        <v>1</v>
      </c>
      <c r="E90" s="18">
        <f ca="1">IF(B90="", "", IFERROR(VLOOKUP(B90, 'Accrual Schedule'!$B$3:$B$122, 1, TRUE), ""))</f>
        <v>43980</v>
      </c>
      <c r="F90" s="18" cm="1">
        <f t="array" aca="1" ref="F90" ca="1">IF(B90="", "", INDEX('Accrual Schedule'!$B$3:$B$122, MATCH(B90, 'Accrual Schedule'!$B$3:$B$122, 1)+1, 1))</f>
        <v>44073</v>
      </c>
      <c r="G90" s="18" cm="1">
        <f t="array" aca="1" ref="G90" ca="1">IF(B90="", "", INDEX('Accrual Schedule'!$B$3:$B$122, MATCH(H90, 'Accrual Schedule'!$B$3:$B$122, 1)-1, 1))</f>
        <v>43980</v>
      </c>
      <c r="H90" s="18">
        <f ca="1">IF(B90="", "", INDEX('Accrual Schedule'!$B$3:$B$122, MATCH(I90, 'Accrual Schedule'!$C$3:$C$122, 1), 1))</f>
        <v>44073</v>
      </c>
      <c r="I90" s="18" cm="1">
        <f t="array" aca="1" ref="I90" ca="1">IF(B90="", "", _xlfn.IFNA(INDEX('Accrual Schedule'!$C$4:$C$122, MATCH(B90, 'Accrual Schedule'!$C$4:$C$122, 1)+1, 1), INDEX('Accrual Schedule'!$C$4:$C$122, 1, 1)))</f>
        <v>44074</v>
      </c>
      <c r="J90" s="11">
        <f ca="1">IF(B90="","",'Terms&amp;Conditions + Transaction'!$F$5-SUMIF(Dispositions!$B$3:$B$32,"&lt;="&amp;B90,Dispositions!$C$3:$C$32))</f>
        <v>1000000000</v>
      </c>
      <c r="K90" s="84">
        <f ca="1">IF(B90="", "", IF(ISNA(MATCH(B90, 'Factor Schedule'!$B$3:$B$2002, -1)),1,IF(INDEX('Factor Schedule'!$B$3:$C$2002,MATCH(B90, 'Factor Schedule'!$B$3:$B$2002, -1), 1)=B90,MATCH(B90, 'Factor Schedule'!$B$3:$B$2002, -1),MATCH(B90, 'Factor Schedule'!$B$3:$B$2002, -1)+1)))</f>
        <v>1</v>
      </c>
      <c r="L90" s="11" cm="1">
        <f t="array" aca="1" ref="L90" ca="1">IF(B90="","",ROUND(J90*_xlfn.IFNA(INDEX('Factor Schedule'!$B$3:$C$2002,K90, 2), 1), 2))</f>
        <v>1000000000</v>
      </c>
      <c r="M90" s="11">
        <f ca="1">IF(B90="", "", IF(OR(LOWER('Terms&amp;Conditions + Transaction'!$B$12)&lt;&gt;"compound", B90=$C$2, B90=E90), L90, L90+IF(LOWER('Terms&amp;Conditions + Transaction'!$B$13)&lt;&gt;"y", SUMIFS($T$8:$T$2007, $B$8:$B$2007, "&gt;="&amp;E90, $B$8:$B$2007, "&lt;"&amp;B90), SUMIFS($U$8:$U$1007, $B$8:$B$2007, "&gt;="&amp;E90, $B$8:$B$2007, "&lt;"&amp;B90))))</f>
        <v>1000000000</v>
      </c>
      <c r="N90" s="18">
        <f ca="1">IF(OR(B90 = "", F90=""), "", MIN(ForwardDays(B90,-'Terms&amp;Conditions + Transaction'!$B$22, 'Terms&amp;Conditions + Transaction'!$B$23, 'Holiday Schedule'!$B$3:$B$1002),ForwardDays(F90,-'Terms&amp;Conditions + Transaction'!$B$22, 'Terms&amp;Conditions + Transaction'!$B$23, 'Holiday Schedule'!$B$3:$B$1002)))</f>
        <v>44062</v>
      </c>
      <c r="O90" s="42">
        <f ca="1">IF(B90="", "", IF(ISNA(MATCH(N90, SOFR_INDEX!$A$2:$A$2001, -1)),1,IF(INDEX(SOFR_INDEX!$A$2:$E$2001,MATCH(N90, SOFR_INDEX!$A$2:$A$2001, -1), 1)=N90,MATCH(N90, SOFR_INDEX!$A$2:$A$2001, -1),MATCH(N90, SOFR_INDEX!$A$2:$A$2001, -1)+1)))</f>
        <v>1</v>
      </c>
      <c r="P90" s="40" cm="1">
        <f t="array" aca="1" ref="P90" ca="1">IF(OR(B90="", F90=""), "", INDEX(SOFR_INDEX!$B$2:$E$2001, O90,$P$4) * IF(LEFT($P$3, 3)="180", 2, IF(LEFT($P$3, 2)="90", 4, IF(LEFT($P$3, 2)="30", 12, 1)))/100)</f>
        <v>8.9999999999999998E-4</v>
      </c>
      <c r="Q90" s="43">
        <f ca="1">IF(OR(B90="", F90=""), "", P90+'Terms&amp;Conditions + Transaction'!$B$11/10000)</f>
        <v>1.8E-3</v>
      </c>
      <c r="R90" s="43">
        <f t="shared" ca="1" si="11"/>
        <v>1.7554216867469879E-3</v>
      </c>
      <c r="S90">
        <f ca="1">IF(B90="",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Transaction'!$C$7*(F90-E90), 365), 360))))</f>
        <v>360</v>
      </c>
      <c r="T90" s="49">
        <f t="shared" ca="1" si="12"/>
        <v>2500</v>
      </c>
      <c r="U90" s="49">
        <f t="shared" ca="1" si="13"/>
        <v>5000</v>
      </c>
      <c r="V90" s="49">
        <f t="shared" ca="1" si="14"/>
        <v>404722.22222222225</v>
      </c>
      <c r="W90" s="11">
        <f t="shared" ca="1" si="15"/>
        <v>404722.22</v>
      </c>
      <c r="X90" s="11" t="str">
        <f t="shared" ca="1" si="16"/>
        <v/>
      </c>
    </row>
    <row r="91" spans="2:24" x14ac:dyDescent="0.25">
      <c r="B91" s="82">
        <f ca="1">IF(B90&lt;MIN($C$3, 'Terms&amp;Conditions + Transaction'!$B$6), B90+1, "")</f>
        <v>44063</v>
      </c>
      <c r="C91">
        <f ca="1">IF(B91="", "", IF(AND(WEEKDAY(B91, 2)&lt;=5, ISERROR(VLOOKUP(B91, 'Holiday Schedule'!$B$3:$B$1002, 1, FALSE))), 1, 0))</f>
        <v>1</v>
      </c>
      <c r="D91">
        <f ca="1">IF(B91="", "", IF(LOWER('Terms&amp;Conditions + Transaction'!$C$15)="act", 1, IF(DAY(B91)=31, 0, IF(AND(DAY(B91+1)=1, MONTH(B91+1)=3), 31-DAY(B91), 1))))</f>
        <v>1</v>
      </c>
      <c r="E91" s="18">
        <f ca="1">IF(B91="", "", IFERROR(VLOOKUP(B91, 'Accrual Schedule'!$B$3:$B$122, 1, TRUE), ""))</f>
        <v>43980</v>
      </c>
      <c r="F91" s="18" cm="1">
        <f t="array" aca="1" ref="F91" ca="1">IF(B91="", "", INDEX('Accrual Schedule'!$B$3:$B$122, MATCH(B91, 'Accrual Schedule'!$B$3:$B$122, 1)+1, 1))</f>
        <v>44073</v>
      </c>
      <c r="G91" s="18" cm="1">
        <f t="array" aca="1" ref="G91" ca="1">IF(B91="", "", INDEX('Accrual Schedule'!$B$3:$B$122, MATCH(H91, 'Accrual Schedule'!$B$3:$B$122, 1)-1, 1))</f>
        <v>43980</v>
      </c>
      <c r="H91" s="18">
        <f ca="1">IF(B91="", "", INDEX('Accrual Schedule'!$B$3:$B$122, MATCH(I91, 'Accrual Schedule'!$C$3:$C$122, 1), 1))</f>
        <v>44073</v>
      </c>
      <c r="I91" s="18" cm="1">
        <f t="array" aca="1" ref="I91" ca="1">IF(B91="", "", _xlfn.IFNA(INDEX('Accrual Schedule'!$C$4:$C$122, MATCH(B91, 'Accrual Schedule'!$C$4:$C$122, 1)+1, 1), INDEX('Accrual Schedule'!$C$4:$C$122, 1, 1)))</f>
        <v>44074</v>
      </c>
      <c r="J91" s="11">
        <f ca="1">IF(B91="","",'Terms&amp;Conditions + Transaction'!$F$5-SUMIF(Dispositions!$B$3:$B$32,"&lt;="&amp;B91,Dispositions!$C$3:$C$32))</f>
        <v>1000000000</v>
      </c>
      <c r="K91" s="84">
        <f ca="1">IF(B91="", "", IF(ISNA(MATCH(B91, 'Factor Schedule'!$B$3:$B$2002, -1)),1,IF(INDEX('Factor Schedule'!$B$3:$C$2002,MATCH(B91, 'Factor Schedule'!$B$3:$B$2002, -1), 1)=B91,MATCH(B91, 'Factor Schedule'!$B$3:$B$2002, -1),MATCH(B91, 'Factor Schedule'!$B$3:$B$2002, -1)+1)))</f>
        <v>1</v>
      </c>
      <c r="L91" s="11" cm="1">
        <f t="array" aca="1" ref="L91" ca="1">IF(B91="","",ROUND(J91*_xlfn.IFNA(INDEX('Factor Schedule'!$B$3:$C$2002,K91, 2), 1), 2))</f>
        <v>1000000000</v>
      </c>
      <c r="M91" s="11">
        <f ca="1">IF(B91="", "", IF(OR(LOWER('Terms&amp;Conditions + Transaction'!$B$12)&lt;&gt;"compound", B91=$C$2, B91=E91), L91, L91+IF(LOWER('Terms&amp;Conditions + Transaction'!$B$13)&lt;&gt;"y", SUMIFS($T$8:$T$2007, $B$8:$B$2007, "&gt;="&amp;E91, $B$8:$B$2007, "&lt;"&amp;B91), SUMIFS($U$8:$U$1007, $B$8:$B$2007, "&gt;="&amp;E91, $B$8:$B$2007, "&lt;"&amp;B91))))</f>
        <v>1000000000</v>
      </c>
      <c r="N91" s="18">
        <f ca="1">IF(OR(B91 = "", F91=""), "", MIN(ForwardDays(B91,-'Terms&amp;Conditions + Transaction'!$B$22, 'Terms&amp;Conditions + Transaction'!$B$23, 'Holiday Schedule'!$B$3:$B$1002),ForwardDays(F91,-'Terms&amp;Conditions + Transaction'!$B$22, 'Terms&amp;Conditions + Transaction'!$B$23, 'Holiday Schedule'!$B$3:$B$1002)))</f>
        <v>44063</v>
      </c>
      <c r="O91" s="42">
        <f ca="1">IF(B91="", "", IF(ISNA(MATCH(N91, SOFR_INDEX!$A$2:$A$2001, -1)),1,IF(INDEX(SOFR_INDEX!$A$2:$E$2001,MATCH(N91, SOFR_INDEX!$A$2:$A$2001, -1), 1)=N91,MATCH(N91, SOFR_INDEX!$A$2:$A$2001, -1),MATCH(N91, SOFR_INDEX!$A$2:$A$2001, -1)+1)))</f>
        <v>1</v>
      </c>
      <c r="P91" s="40" cm="1">
        <f t="array" aca="1" ref="P91" ca="1">IF(OR(B91="", F91=""), "", INDEX(SOFR_INDEX!$B$2:$E$2001, O91,$P$4) * IF(LEFT($P$3, 3)="180", 2, IF(LEFT($P$3, 2)="90", 4, IF(LEFT($P$3, 2)="30", 12, 1)))/100)</f>
        <v>8.9999999999999998E-4</v>
      </c>
      <c r="Q91" s="43">
        <f ca="1">IF(OR(B91="", F91=""), "", P91+'Terms&amp;Conditions + Transaction'!$B$11/10000)</f>
        <v>1.8E-3</v>
      </c>
      <c r="R91" s="43">
        <f t="shared" ca="1" si="11"/>
        <v>1.755952380952381E-3</v>
      </c>
      <c r="S91">
        <f ca="1">IF(B91="",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Transaction'!$C$7*(F91-E91), 365), 360))))</f>
        <v>360</v>
      </c>
      <c r="T91" s="49">
        <f t="shared" ca="1" si="12"/>
        <v>2500</v>
      </c>
      <c r="U91" s="49">
        <f t="shared" ca="1" si="13"/>
        <v>5000</v>
      </c>
      <c r="V91" s="49">
        <f t="shared" ca="1" si="14"/>
        <v>409722.22222222225</v>
      </c>
      <c r="W91" s="11">
        <f t="shared" ca="1" si="15"/>
        <v>409722.22</v>
      </c>
      <c r="X91" s="11" t="str">
        <f t="shared" ca="1" si="16"/>
        <v/>
      </c>
    </row>
    <row r="92" spans="2:24" x14ac:dyDescent="0.25">
      <c r="B92" s="82">
        <f ca="1">IF(B91&lt;MIN($C$3, 'Terms&amp;Conditions + Transaction'!$B$6), B91+1, "")</f>
        <v>44064</v>
      </c>
      <c r="C92">
        <f ca="1">IF(B92="", "", IF(AND(WEEKDAY(B92, 2)&lt;=5, ISERROR(VLOOKUP(B92, 'Holiday Schedule'!$B$3:$B$1002, 1, FALSE))), 1, 0))</f>
        <v>1</v>
      </c>
      <c r="D92">
        <f ca="1">IF(B92="", "", IF(LOWER('Terms&amp;Conditions + Transaction'!$C$15)="act", 1, IF(DAY(B92)=31, 0, IF(AND(DAY(B92+1)=1, MONTH(B92+1)=3), 31-DAY(B92), 1))))</f>
        <v>1</v>
      </c>
      <c r="E92" s="18">
        <f ca="1">IF(B92="", "", IFERROR(VLOOKUP(B92, 'Accrual Schedule'!$B$3:$B$122, 1, TRUE), ""))</f>
        <v>43980</v>
      </c>
      <c r="F92" s="18" cm="1">
        <f t="array" aca="1" ref="F92" ca="1">IF(B92="", "", INDEX('Accrual Schedule'!$B$3:$B$122, MATCH(B92, 'Accrual Schedule'!$B$3:$B$122, 1)+1, 1))</f>
        <v>44073</v>
      </c>
      <c r="G92" s="18" cm="1">
        <f t="array" aca="1" ref="G92" ca="1">IF(B92="", "", INDEX('Accrual Schedule'!$B$3:$B$122, MATCH(H92, 'Accrual Schedule'!$B$3:$B$122, 1)-1, 1))</f>
        <v>43980</v>
      </c>
      <c r="H92" s="18">
        <f ca="1">IF(B92="", "", INDEX('Accrual Schedule'!$B$3:$B$122, MATCH(I92, 'Accrual Schedule'!$C$3:$C$122, 1), 1))</f>
        <v>44073</v>
      </c>
      <c r="I92" s="18" cm="1">
        <f t="array" aca="1" ref="I92" ca="1">IF(B92="", "", _xlfn.IFNA(INDEX('Accrual Schedule'!$C$4:$C$122, MATCH(B92, 'Accrual Schedule'!$C$4:$C$122, 1)+1, 1), INDEX('Accrual Schedule'!$C$4:$C$122, 1, 1)))</f>
        <v>44074</v>
      </c>
      <c r="J92" s="11">
        <f ca="1">IF(B92="","",'Terms&amp;Conditions + Transaction'!$F$5-SUMIF(Dispositions!$B$3:$B$32,"&lt;="&amp;B92,Dispositions!$C$3:$C$32))</f>
        <v>1000000000</v>
      </c>
      <c r="K92" s="84">
        <f ca="1">IF(B92="", "", IF(ISNA(MATCH(B92, 'Factor Schedule'!$B$3:$B$2002, -1)),1,IF(INDEX('Factor Schedule'!$B$3:$C$2002,MATCH(B92, 'Factor Schedule'!$B$3:$B$2002, -1), 1)=B92,MATCH(B92, 'Factor Schedule'!$B$3:$B$2002, -1),MATCH(B92, 'Factor Schedule'!$B$3:$B$2002, -1)+1)))</f>
        <v>1</v>
      </c>
      <c r="L92" s="11" cm="1">
        <f t="array" aca="1" ref="L92" ca="1">IF(B92="","",ROUND(J92*_xlfn.IFNA(INDEX('Factor Schedule'!$B$3:$C$2002,K92, 2), 1), 2))</f>
        <v>1000000000</v>
      </c>
      <c r="M92" s="11">
        <f ca="1">IF(B92="", "", IF(OR(LOWER('Terms&amp;Conditions + Transaction'!$B$12)&lt;&gt;"compound", B92=$C$2, B92=E92), L92, L92+IF(LOWER('Terms&amp;Conditions + Transaction'!$B$13)&lt;&gt;"y", SUMIFS($T$8:$T$2007, $B$8:$B$2007, "&gt;="&amp;E92, $B$8:$B$2007, "&lt;"&amp;B92), SUMIFS($U$8:$U$1007, $B$8:$B$2007, "&gt;="&amp;E92, $B$8:$B$2007, "&lt;"&amp;B92))))</f>
        <v>1000000000</v>
      </c>
      <c r="N92" s="18">
        <f ca="1">IF(OR(B92 = "", F92=""), "", MIN(ForwardDays(B92,-'Terms&amp;Conditions + Transaction'!$B$22, 'Terms&amp;Conditions + Transaction'!$B$23, 'Holiday Schedule'!$B$3:$B$1002),ForwardDays(F92,-'Terms&amp;Conditions + Transaction'!$B$22, 'Terms&amp;Conditions + Transaction'!$B$23, 'Holiday Schedule'!$B$3:$B$1002)))</f>
        <v>44064</v>
      </c>
      <c r="O92" s="42">
        <f ca="1">IF(B92="", "", IF(ISNA(MATCH(N92, SOFR_INDEX!$A$2:$A$2001, -1)),1,IF(INDEX(SOFR_INDEX!$A$2:$E$2001,MATCH(N92, SOFR_INDEX!$A$2:$A$2001, -1), 1)=N92,MATCH(N92, SOFR_INDEX!$A$2:$A$2001, -1),MATCH(N92, SOFR_INDEX!$A$2:$A$2001, -1)+1)))</f>
        <v>1</v>
      </c>
      <c r="P92" s="40" cm="1">
        <f t="array" aca="1" ref="P92" ca="1">IF(OR(B92="", F92=""), "", INDEX(SOFR_INDEX!$B$2:$E$2001, O92,$P$4) * IF(LEFT($P$3, 3)="180", 2, IF(LEFT($P$3, 2)="90", 4, IF(LEFT($P$3, 2)="30", 12, 1)))/100)</f>
        <v>8.9999999999999998E-4</v>
      </c>
      <c r="Q92" s="43">
        <f ca="1">IF(OR(B92="", F92=""), "", P92+'Terms&amp;Conditions + Transaction'!$B$11/10000)</f>
        <v>1.8E-3</v>
      </c>
      <c r="R92" s="43">
        <f t="shared" ca="1" si="11"/>
        <v>1.7564705882352942E-3</v>
      </c>
      <c r="S92">
        <f ca="1">IF(B92="",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Transaction'!$C$7*(F92-E92), 365), 360))))</f>
        <v>360</v>
      </c>
      <c r="T92" s="49">
        <f t="shared" ca="1" si="12"/>
        <v>2500</v>
      </c>
      <c r="U92" s="49">
        <f t="shared" ca="1" si="13"/>
        <v>5000</v>
      </c>
      <c r="V92" s="49">
        <f t="shared" ca="1" si="14"/>
        <v>414722.22222222225</v>
      </c>
      <c r="W92" s="11">
        <f t="shared" ca="1" si="15"/>
        <v>414722.22</v>
      </c>
      <c r="X92" s="11" t="str">
        <f t="shared" ca="1" si="16"/>
        <v/>
      </c>
    </row>
    <row r="93" spans="2:24" x14ac:dyDescent="0.25">
      <c r="B93" s="82">
        <f ca="1">IF(B92&lt;MIN($C$3, 'Terms&amp;Conditions + Transaction'!$B$6), B92+1, "")</f>
        <v>44065</v>
      </c>
      <c r="C93">
        <f ca="1">IF(B93="", "", IF(AND(WEEKDAY(B93, 2)&lt;=5, ISERROR(VLOOKUP(B93, 'Holiday Schedule'!$B$3:$B$1002, 1, FALSE))), 1, 0))</f>
        <v>0</v>
      </c>
      <c r="D93">
        <f ca="1">IF(B93="", "", IF(LOWER('Terms&amp;Conditions + Transaction'!$C$15)="act", 1, IF(DAY(B93)=31, 0, IF(AND(DAY(B93+1)=1, MONTH(B93+1)=3), 31-DAY(B93), 1))))</f>
        <v>1</v>
      </c>
      <c r="E93" s="18">
        <f ca="1">IF(B93="", "", IFERROR(VLOOKUP(B93, 'Accrual Schedule'!$B$3:$B$122, 1, TRUE), ""))</f>
        <v>43980</v>
      </c>
      <c r="F93" s="18" cm="1">
        <f t="array" aca="1" ref="F93" ca="1">IF(B93="", "", INDEX('Accrual Schedule'!$B$3:$B$122, MATCH(B93, 'Accrual Schedule'!$B$3:$B$122, 1)+1, 1))</f>
        <v>44073</v>
      </c>
      <c r="G93" s="18" cm="1">
        <f t="array" aca="1" ref="G93" ca="1">IF(B93="", "", INDEX('Accrual Schedule'!$B$3:$B$122, MATCH(H93, 'Accrual Schedule'!$B$3:$B$122, 1)-1, 1))</f>
        <v>43980</v>
      </c>
      <c r="H93" s="18">
        <f ca="1">IF(B93="", "", INDEX('Accrual Schedule'!$B$3:$B$122, MATCH(I93, 'Accrual Schedule'!$C$3:$C$122, 1), 1))</f>
        <v>44073</v>
      </c>
      <c r="I93" s="18" cm="1">
        <f t="array" aca="1" ref="I93" ca="1">IF(B93="", "", _xlfn.IFNA(INDEX('Accrual Schedule'!$C$4:$C$122, MATCH(B93, 'Accrual Schedule'!$C$4:$C$122, 1)+1, 1), INDEX('Accrual Schedule'!$C$4:$C$122, 1, 1)))</f>
        <v>44074</v>
      </c>
      <c r="J93" s="11">
        <f ca="1">IF(B93="","",'Terms&amp;Conditions + Transaction'!$F$5-SUMIF(Dispositions!$B$3:$B$32,"&lt;="&amp;B93,Dispositions!$C$3:$C$32))</f>
        <v>1000000000</v>
      </c>
      <c r="K93" s="84">
        <f ca="1">IF(B93="", "", IF(ISNA(MATCH(B93, 'Factor Schedule'!$B$3:$B$2002, -1)),1,IF(INDEX('Factor Schedule'!$B$3:$C$2002,MATCH(B93, 'Factor Schedule'!$B$3:$B$2002, -1), 1)=B93,MATCH(B93, 'Factor Schedule'!$B$3:$B$2002, -1),MATCH(B93, 'Factor Schedule'!$B$3:$B$2002, -1)+1)))</f>
        <v>1</v>
      </c>
      <c r="L93" s="11" cm="1">
        <f t="array" aca="1" ref="L93" ca="1">IF(B93="","",ROUND(J93*_xlfn.IFNA(INDEX('Factor Schedule'!$B$3:$C$2002,K93, 2), 1), 2))</f>
        <v>1000000000</v>
      </c>
      <c r="M93" s="11">
        <f ca="1">IF(B93="", "", IF(OR(LOWER('Terms&amp;Conditions + Transaction'!$B$12)&lt;&gt;"compound", B93=$C$2, B93=E93), L93, L93+IF(LOWER('Terms&amp;Conditions + Transaction'!$B$13)&lt;&gt;"y", SUMIFS($T$8:$T$2007, $B$8:$B$2007, "&gt;="&amp;E93, $B$8:$B$2007, "&lt;"&amp;B93), SUMIFS($U$8:$U$1007, $B$8:$B$2007, "&gt;="&amp;E93, $B$8:$B$2007, "&lt;"&amp;B93))))</f>
        <v>1000000000</v>
      </c>
      <c r="N93" s="18">
        <f ca="1">IF(OR(B93 = "", F93=""), "", MIN(ForwardDays(B93,-'Terms&amp;Conditions + Transaction'!$B$22, 'Terms&amp;Conditions + Transaction'!$B$23, 'Holiday Schedule'!$B$3:$B$1002),ForwardDays(F93,-'Terms&amp;Conditions + Transaction'!$B$22, 'Terms&amp;Conditions + Transaction'!$B$23, 'Holiday Schedule'!$B$3:$B$1002)))</f>
        <v>44065</v>
      </c>
      <c r="O93" s="42">
        <f ca="1">IF(B93="", "", IF(ISNA(MATCH(N93, SOFR_INDEX!$A$2:$A$2001, -1)),1,IF(INDEX(SOFR_INDEX!$A$2:$E$2001,MATCH(N93, SOFR_INDEX!$A$2:$A$2001, -1), 1)=N93,MATCH(N93, SOFR_INDEX!$A$2:$A$2001, -1),MATCH(N93, SOFR_INDEX!$A$2:$A$2001, -1)+1)))</f>
        <v>1</v>
      </c>
      <c r="P93" s="40" cm="1">
        <f t="array" aca="1" ref="P93" ca="1">IF(OR(B93="", F93=""), "", INDEX(SOFR_INDEX!$B$2:$E$2001, O93,$P$4) * IF(LEFT($P$3, 3)="180", 2, IF(LEFT($P$3, 2)="90", 4, IF(LEFT($P$3, 2)="30", 12, 1)))/100)</f>
        <v>8.9999999999999998E-4</v>
      </c>
      <c r="Q93" s="43">
        <f ca="1">IF(OR(B93="", F93=""), "", P93+'Terms&amp;Conditions + Transaction'!$B$11/10000)</f>
        <v>1.8E-3</v>
      </c>
      <c r="R93" s="43">
        <f t="shared" ca="1" si="11"/>
        <v>1.7569767441860465E-3</v>
      </c>
      <c r="S93">
        <f ca="1">IF(B93="",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Transaction'!$C$7*(F93-E93), 365), 360))))</f>
        <v>360</v>
      </c>
      <c r="T93" s="49">
        <f t="shared" ca="1" si="12"/>
        <v>2500</v>
      </c>
      <c r="U93" s="49">
        <f t="shared" ca="1" si="13"/>
        <v>5000</v>
      </c>
      <c r="V93" s="49">
        <f t="shared" ca="1" si="14"/>
        <v>419722.22222222225</v>
      </c>
      <c r="W93" s="11">
        <f t="shared" ca="1" si="15"/>
        <v>419722.22</v>
      </c>
      <c r="X93" s="11" t="str">
        <f t="shared" ca="1" si="16"/>
        <v/>
      </c>
    </row>
    <row r="94" spans="2:24" x14ac:dyDescent="0.25">
      <c r="B94" s="82">
        <f ca="1">IF(B93&lt;MIN($C$3, 'Terms&amp;Conditions + Transaction'!$B$6), B93+1, "")</f>
        <v>44066</v>
      </c>
      <c r="C94">
        <f ca="1">IF(B94="", "", IF(AND(WEEKDAY(B94, 2)&lt;=5, ISERROR(VLOOKUP(B94, 'Holiday Schedule'!$B$3:$B$1002, 1, FALSE))), 1, 0))</f>
        <v>0</v>
      </c>
      <c r="D94">
        <f ca="1">IF(B94="", "", IF(LOWER('Terms&amp;Conditions + Transaction'!$C$15)="act", 1, IF(DAY(B94)=31, 0, IF(AND(DAY(B94+1)=1, MONTH(B94+1)=3), 31-DAY(B94), 1))))</f>
        <v>1</v>
      </c>
      <c r="E94" s="18">
        <f ca="1">IF(B94="", "", IFERROR(VLOOKUP(B94, 'Accrual Schedule'!$B$3:$B$122, 1, TRUE), ""))</f>
        <v>43980</v>
      </c>
      <c r="F94" s="18" cm="1">
        <f t="array" aca="1" ref="F94" ca="1">IF(B94="", "", INDEX('Accrual Schedule'!$B$3:$B$122, MATCH(B94, 'Accrual Schedule'!$B$3:$B$122, 1)+1, 1))</f>
        <v>44073</v>
      </c>
      <c r="G94" s="18" cm="1">
        <f t="array" aca="1" ref="G94" ca="1">IF(B94="", "", INDEX('Accrual Schedule'!$B$3:$B$122, MATCH(H94, 'Accrual Schedule'!$B$3:$B$122, 1)-1, 1))</f>
        <v>43980</v>
      </c>
      <c r="H94" s="18">
        <f ca="1">IF(B94="", "", INDEX('Accrual Schedule'!$B$3:$B$122, MATCH(I94, 'Accrual Schedule'!$C$3:$C$122, 1), 1))</f>
        <v>44073</v>
      </c>
      <c r="I94" s="18" cm="1">
        <f t="array" aca="1" ref="I94" ca="1">IF(B94="", "", _xlfn.IFNA(INDEX('Accrual Schedule'!$C$4:$C$122, MATCH(B94, 'Accrual Schedule'!$C$4:$C$122, 1)+1, 1), INDEX('Accrual Schedule'!$C$4:$C$122, 1, 1)))</f>
        <v>44074</v>
      </c>
      <c r="J94" s="11">
        <f ca="1">IF(B94="","",'Terms&amp;Conditions + Transaction'!$F$5-SUMIF(Dispositions!$B$3:$B$32,"&lt;="&amp;B94,Dispositions!$C$3:$C$32))</f>
        <v>1000000000</v>
      </c>
      <c r="K94" s="84">
        <f ca="1">IF(B94="", "", IF(ISNA(MATCH(B94, 'Factor Schedule'!$B$3:$B$2002, -1)),1,IF(INDEX('Factor Schedule'!$B$3:$C$2002,MATCH(B94, 'Factor Schedule'!$B$3:$B$2002, -1), 1)=B94,MATCH(B94, 'Factor Schedule'!$B$3:$B$2002, -1),MATCH(B94, 'Factor Schedule'!$B$3:$B$2002, -1)+1)))</f>
        <v>1</v>
      </c>
      <c r="L94" s="11" cm="1">
        <f t="array" aca="1" ref="L94" ca="1">IF(B94="","",ROUND(J94*_xlfn.IFNA(INDEX('Factor Schedule'!$B$3:$C$2002,K94, 2), 1), 2))</f>
        <v>1000000000</v>
      </c>
      <c r="M94" s="11">
        <f ca="1">IF(B94="", "", IF(OR(LOWER('Terms&amp;Conditions + Transaction'!$B$12)&lt;&gt;"compound", B94=$C$2, B94=E94), L94, L94+IF(LOWER('Terms&amp;Conditions + Transaction'!$B$13)&lt;&gt;"y", SUMIFS($T$8:$T$2007, $B$8:$B$2007, "&gt;="&amp;E94, $B$8:$B$2007, "&lt;"&amp;B94), SUMIFS($U$8:$U$1007, $B$8:$B$2007, "&gt;="&amp;E94, $B$8:$B$2007, "&lt;"&amp;B94))))</f>
        <v>1000000000</v>
      </c>
      <c r="N94" s="18">
        <f ca="1">IF(OR(B94 = "", F94=""), "", MIN(ForwardDays(B94,-'Terms&amp;Conditions + Transaction'!$B$22, 'Terms&amp;Conditions + Transaction'!$B$23, 'Holiday Schedule'!$B$3:$B$1002),ForwardDays(F94,-'Terms&amp;Conditions + Transaction'!$B$22, 'Terms&amp;Conditions + Transaction'!$B$23, 'Holiday Schedule'!$B$3:$B$1002)))</f>
        <v>44066</v>
      </c>
      <c r="O94" s="42">
        <f ca="1">IF(B94="", "", IF(ISNA(MATCH(N94, SOFR_INDEX!$A$2:$A$2001, -1)),1,IF(INDEX(SOFR_INDEX!$A$2:$E$2001,MATCH(N94, SOFR_INDEX!$A$2:$A$2001, -1), 1)=N94,MATCH(N94, SOFR_INDEX!$A$2:$A$2001, -1),MATCH(N94, SOFR_INDEX!$A$2:$A$2001, -1)+1)))</f>
        <v>1</v>
      </c>
      <c r="P94" s="40" cm="1">
        <f t="array" aca="1" ref="P94" ca="1">IF(OR(B94="", F94=""), "", INDEX(SOFR_INDEX!$B$2:$E$2001, O94,$P$4) * IF(LEFT($P$3, 3)="180", 2, IF(LEFT($P$3, 2)="90", 4, IF(LEFT($P$3, 2)="30", 12, 1)))/100)</f>
        <v>8.9999999999999998E-4</v>
      </c>
      <c r="Q94" s="43">
        <f ca="1">IF(OR(B94="", F94=""), "", P94+'Terms&amp;Conditions + Transaction'!$B$11/10000)</f>
        <v>1.8E-3</v>
      </c>
      <c r="R94" s="43">
        <f t="shared" ca="1" si="11"/>
        <v>1.7574712643678161E-3</v>
      </c>
      <c r="S94">
        <f ca="1">IF(B94="",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Transaction'!$C$7*(F94-E94), 365), 360))))</f>
        <v>360</v>
      </c>
      <c r="T94" s="49">
        <f t="shared" ca="1" si="12"/>
        <v>2500</v>
      </c>
      <c r="U94" s="49">
        <f t="shared" ca="1" si="13"/>
        <v>5000</v>
      </c>
      <c r="V94" s="49">
        <f t="shared" ca="1" si="14"/>
        <v>424722.22222222225</v>
      </c>
      <c r="W94" s="11">
        <f t="shared" ca="1" si="15"/>
        <v>424722.22</v>
      </c>
      <c r="X94" s="11" t="str">
        <f t="shared" ca="1" si="16"/>
        <v/>
      </c>
    </row>
    <row r="95" spans="2:24" x14ac:dyDescent="0.25">
      <c r="B95" s="82">
        <f ca="1">IF(B94&lt;MIN($C$3, 'Terms&amp;Conditions + Transaction'!$B$6), B94+1, "")</f>
        <v>44067</v>
      </c>
      <c r="C95">
        <f ca="1">IF(B95="", "", IF(AND(WEEKDAY(B95, 2)&lt;=5, ISERROR(VLOOKUP(B95, 'Holiday Schedule'!$B$3:$B$1002, 1, FALSE))), 1, 0))</f>
        <v>1</v>
      </c>
      <c r="D95">
        <f ca="1">IF(B95="", "", IF(LOWER('Terms&amp;Conditions + Transaction'!$C$15)="act", 1, IF(DAY(B95)=31, 0, IF(AND(DAY(B95+1)=1, MONTH(B95+1)=3), 31-DAY(B95), 1))))</f>
        <v>1</v>
      </c>
      <c r="E95" s="18">
        <f ca="1">IF(B95="", "", IFERROR(VLOOKUP(B95, 'Accrual Schedule'!$B$3:$B$122, 1, TRUE), ""))</f>
        <v>43980</v>
      </c>
      <c r="F95" s="18" cm="1">
        <f t="array" aca="1" ref="F95" ca="1">IF(B95="", "", INDEX('Accrual Schedule'!$B$3:$B$122, MATCH(B95, 'Accrual Schedule'!$B$3:$B$122, 1)+1, 1))</f>
        <v>44073</v>
      </c>
      <c r="G95" s="18" cm="1">
        <f t="array" aca="1" ref="G95" ca="1">IF(B95="", "", INDEX('Accrual Schedule'!$B$3:$B$122, MATCH(H95, 'Accrual Schedule'!$B$3:$B$122, 1)-1, 1))</f>
        <v>43980</v>
      </c>
      <c r="H95" s="18">
        <f ca="1">IF(B95="", "", INDEX('Accrual Schedule'!$B$3:$B$122, MATCH(I95, 'Accrual Schedule'!$C$3:$C$122, 1), 1))</f>
        <v>44073</v>
      </c>
      <c r="I95" s="18" cm="1">
        <f t="array" aca="1" ref="I95" ca="1">IF(B95="", "", _xlfn.IFNA(INDEX('Accrual Schedule'!$C$4:$C$122, MATCH(B95, 'Accrual Schedule'!$C$4:$C$122, 1)+1, 1), INDEX('Accrual Schedule'!$C$4:$C$122, 1, 1)))</f>
        <v>44074</v>
      </c>
      <c r="J95" s="11">
        <f ca="1">IF(B95="","",'Terms&amp;Conditions + Transaction'!$F$5-SUMIF(Dispositions!$B$3:$B$32,"&lt;="&amp;B95,Dispositions!$C$3:$C$32))</f>
        <v>1000000000</v>
      </c>
      <c r="K95" s="84">
        <f ca="1">IF(B95="", "", IF(ISNA(MATCH(B95, 'Factor Schedule'!$B$3:$B$2002, -1)),1,IF(INDEX('Factor Schedule'!$B$3:$C$2002,MATCH(B95, 'Factor Schedule'!$B$3:$B$2002, -1), 1)=B95,MATCH(B95, 'Factor Schedule'!$B$3:$B$2002, -1),MATCH(B95, 'Factor Schedule'!$B$3:$B$2002, -1)+1)))</f>
        <v>1</v>
      </c>
      <c r="L95" s="11" cm="1">
        <f t="array" aca="1" ref="L95" ca="1">IF(B95="","",ROUND(J95*_xlfn.IFNA(INDEX('Factor Schedule'!$B$3:$C$2002,K95, 2), 1), 2))</f>
        <v>1000000000</v>
      </c>
      <c r="M95" s="11">
        <f ca="1">IF(B95="", "", IF(OR(LOWER('Terms&amp;Conditions + Transaction'!$B$12)&lt;&gt;"compound", B95=$C$2, B95=E95), L95, L95+IF(LOWER('Terms&amp;Conditions + Transaction'!$B$13)&lt;&gt;"y", SUMIFS($T$8:$T$2007, $B$8:$B$2007, "&gt;="&amp;E95, $B$8:$B$2007, "&lt;"&amp;B95), SUMIFS($U$8:$U$1007, $B$8:$B$2007, "&gt;="&amp;E95, $B$8:$B$2007, "&lt;"&amp;B95))))</f>
        <v>1000000000</v>
      </c>
      <c r="N95" s="18">
        <f ca="1">IF(OR(B95 = "", F95=""), "", MIN(ForwardDays(B95,-'Terms&amp;Conditions + Transaction'!$B$22, 'Terms&amp;Conditions + Transaction'!$B$23, 'Holiday Schedule'!$B$3:$B$1002),ForwardDays(F95,-'Terms&amp;Conditions + Transaction'!$B$22, 'Terms&amp;Conditions + Transaction'!$B$23, 'Holiday Schedule'!$B$3:$B$1002)))</f>
        <v>44067</v>
      </c>
      <c r="O95" s="42">
        <f ca="1">IF(B95="", "", IF(ISNA(MATCH(N95, SOFR_INDEX!$A$2:$A$2001, -1)),1,IF(INDEX(SOFR_INDEX!$A$2:$E$2001,MATCH(N95, SOFR_INDEX!$A$2:$A$2001, -1), 1)=N95,MATCH(N95, SOFR_INDEX!$A$2:$A$2001, -1),MATCH(N95, SOFR_INDEX!$A$2:$A$2001, -1)+1)))</f>
        <v>1</v>
      </c>
      <c r="P95" s="40" cm="1">
        <f t="array" aca="1" ref="P95" ca="1">IF(OR(B95="", F95=""), "", INDEX(SOFR_INDEX!$B$2:$E$2001, O95,$P$4) * IF(LEFT($P$3, 3)="180", 2, IF(LEFT($P$3, 2)="90", 4, IF(LEFT($P$3, 2)="30", 12, 1)))/100)</f>
        <v>8.9999999999999998E-4</v>
      </c>
      <c r="Q95" s="43">
        <f ca="1">IF(OR(B95="", F95=""), "", P95+'Terms&amp;Conditions + Transaction'!$B$11/10000)</f>
        <v>1.8E-3</v>
      </c>
      <c r="R95" s="43">
        <f t="shared" ca="1" si="11"/>
        <v>1.7579545454545456E-3</v>
      </c>
      <c r="S95">
        <f ca="1">IF(B95="",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Transaction'!$C$7*(F95-E95), 365), 360))))</f>
        <v>360</v>
      </c>
      <c r="T95" s="49">
        <f t="shared" ca="1" si="12"/>
        <v>2500</v>
      </c>
      <c r="U95" s="49">
        <f t="shared" ca="1" si="13"/>
        <v>5000</v>
      </c>
      <c r="V95" s="49">
        <f t="shared" ca="1" si="14"/>
        <v>429722.22222222225</v>
      </c>
      <c r="W95" s="11">
        <f t="shared" ca="1" si="15"/>
        <v>429722.22</v>
      </c>
      <c r="X95" s="11" t="str">
        <f t="shared" ca="1" si="16"/>
        <v/>
      </c>
    </row>
    <row r="96" spans="2:24" x14ac:dyDescent="0.25">
      <c r="B96" s="82">
        <f ca="1">IF(B95&lt;MIN($C$3, 'Terms&amp;Conditions + Transaction'!$B$6), B95+1, "")</f>
        <v>44068</v>
      </c>
      <c r="C96">
        <f ca="1">IF(B96="", "", IF(AND(WEEKDAY(B96, 2)&lt;=5, ISERROR(VLOOKUP(B96, 'Holiday Schedule'!$B$3:$B$1002, 1, FALSE))), 1, 0))</f>
        <v>1</v>
      </c>
      <c r="D96">
        <f ca="1">IF(B96="", "", IF(LOWER('Terms&amp;Conditions + Transaction'!$C$15)="act", 1, IF(DAY(B96)=31, 0, IF(AND(DAY(B96+1)=1, MONTH(B96+1)=3), 31-DAY(B96), 1))))</f>
        <v>1</v>
      </c>
      <c r="E96" s="18">
        <f ca="1">IF(B96="", "", IFERROR(VLOOKUP(B96, 'Accrual Schedule'!$B$3:$B$122, 1, TRUE), ""))</f>
        <v>43980</v>
      </c>
      <c r="F96" s="18" cm="1">
        <f t="array" aca="1" ref="F96" ca="1">IF(B96="", "", INDEX('Accrual Schedule'!$B$3:$B$122, MATCH(B96, 'Accrual Schedule'!$B$3:$B$122, 1)+1, 1))</f>
        <v>44073</v>
      </c>
      <c r="G96" s="18" cm="1">
        <f t="array" aca="1" ref="G96" ca="1">IF(B96="", "", INDEX('Accrual Schedule'!$B$3:$B$122, MATCH(H96, 'Accrual Schedule'!$B$3:$B$122, 1)-1, 1))</f>
        <v>43980</v>
      </c>
      <c r="H96" s="18">
        <f ca="1">IF(B96="", "", INDEX('Accrual Schedule'!$B$3:$B$122, MATCH(I96, 'Accrual Schedule'!$C$3:$C$122, 1), 1))</f>
        <v>44073</v>
      </c>
      <c r="I96" s="18" cm="1">
        <f t="array" aca="1" ref="I96" ca="1">IF(B96="", "", _xlfn.IFNA(INDEX('Accrual Schedule'!$C$4:$C$122, MATCH(B96, 'Accrual Schedule'!$C$4:$C$122, 1)+1, 1), INDEX('Accrual Schedule'!$C$4:$C$122, 1, 1)))</f>
        <v>44074</v>
      </c>
      <c r="J96" s="11">
        <f ca="1">IF(B96="","",'Terms&amp;Conditions + Transaction'!$F$5-SUMIF(Dispositions!$B$3:$B$32,"&lt;="&amp;B96,Dispositions!$C$3:$C$32))</f>
        <v>1000000000</v>
      </c>
      <c r="K96" s="84">
        <f ca="1">IF(B96="", "", IF(ISNA(MATCH(B96, 'Factor Schedule'!$B$3:$B$2002, -1)),1,IF(INDEX('Factor Schedule'!$B$3:$C$2002,MATCH(B96, 'Factor Schedule'!$B$3:$B$2002, -1), 1)=B96,MATCH(B96, 'Factor Schedule'!$B$3:$B$2002, -1),MATCH(B96, 'Factor Schedule'!$B$3:$B$2002, -1)+1)))</f>
        <v>1</v>
      </c>
      <c r="L96" s="11" cm="1">
        <f t="array" aca="1" ref="L96" ca="1">IF(B96="","",ROUND(J96*_xlfn.IFNA(INDEX('Factor Schedule'!$B$3:$C$2002,K96, 2), 1), 2))</f>
        <v>1000000000</v>
      </c>
      <c r="M96" s="11">
        <f ca="1">IF(B96="", "", IF(OR(LOWER('Terms&amp;Conditions + Transaction'!$B$12)&lt;&gt;"compound", B96=$C$2, B96=E96), L96, L96+IF(LOWER('Terms&amp;Conditions + Transaction'!$B$13)&lt;&gt;"y", SUMIFS($T$8:$T$2007, $B$8:$B$2007, "&gt;="&amp;E96, $B$8:$B$2007, "&lt;"&amp;B96), SUMIFS($U$8:$U$1007, $B$8:$B$2007, "&gt;="&amp;E96, $B$8:$B$2007, "&lt;"&amp;B96))))</f>
        <v>1000000000</v>
      </c>
      <c r="N96" s="18">
        <f ca="1">IF(OR(B96 = "", F96=""), "", MIN(ForwardDays(B96,-'Terms&amp;Conditions + Transaction'!$B$22, 'Terms&amp;Conditions + Transaction'!$B$23, 'Holiday Schedule'!$B$3:$B$1002),ForwardDays(F96,-'Terms&amp;Conditions + Transaction'!$B$22, 'Terms&amp;Conditions + Transaction'!$B$23, 'Holiday Schedule'!$B$3:$B$1002)))</f>
        <v>44068</v>
      </c>
      <c r="O96" s="42">
        <f ca="1">IF(B96="", "", IF(ISNA(MATCH(N96, SOFR_INDEX!$A$2:$A$2001, -1)),1,IF(INDEX(SOFR_INDEX!$A$2:$E$2001,MATCH(N96, SOFR_INDEX!$A$2:$A$2001, -1), 1)=N96,MATCH(N96, SOFR_INDEX!$A$2:$A$2001, -1),MATCH(N96, SOFR_INDEX!$A$2:$A$2001, -1)+1)))</f>
        <v>1</v>
      </c>
      <c r="P96" s="40" cm="1">
        <f t="array" aca="1" ref="P96" ca="1">IF(OR(B96="", F96=""), "", INDEX(SOFR_INDEX!$B$2:$E$2001, O96,$P$4) * IF(LEFT($P$3, 3)="180", 2, IF(LEFT($P$3, 2)="90", 4, IF(LEFT($P$3, 2)="30", 12, 1)))/100)</f>
        <v>8.9999999999999998E-4</v>
      </c>
      <c r="Q96" s="43">
        <f ca="1">IF(OR(B96="", F96=""), "", P96+'Terms&amp;Conditions + Transaction'!$B$11/10000)</f>
        <v>1.8E-3</v>
      </c>
      <c r="R96" s="43">
        <f t="shared" ca="1" si="11"/>
        <v>1.7584269662921348E-3</v>
      </c>
      <c r="S96">
        <f ca="1">IF(B96="",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Transaction'!$C$7*(F96-E96), 365), 360))))</f>
        <v>360</v>
      </c>
      <c r="T96" s="49">
        <f t="shared" ca="1" si="12"/>
        <v>2500</v>
      </c>
      <c r="U96" s="49">
        <f t="shared" ca="1" si="13"/>
        <v>5000</v>
      </c>
      <c r="V96" s="49">
        <f t="shared" ca="1" si="14"/>
        <v>434722.22222222225</v>
      </c>
      <c r="W96" s="11">
        <f t="shared" ca="1" si="15"/>
        <v>434722.22</v>
      </c>
      <c r="X96" s="11" t="str">
        <f t="shared" ca="1" si="16"/>
        <v/>
      </c>
    </row>
    <row r="97" spans="2:24" x14ac:dyDescent="0.25">
      <c r="B97" s="82">
        <f ca="1">IF(B96&lt;MIN($C$3, 'Terms&amp;Conditions + Transaction'!$B$6), B96+1, "")</f>
        <v>44069</v>
      </c>
      <c r="C97">
        <f ca="1">IF(B97="", "", IF(AND(WEEKDAY(B97, 2)&lt;=5, ISERROR(VLOOKUP(B97, 'Holiday Schedule'!$B$3:$B$1002, 1, FALSE))), 1, 0))</f>
        <v>1</v>
      </c>
      <c r="D97">
        <f ca="1">IF(B97="", "", IF(LOWER('Terms&amp;Conditions + Transaction'!$C$15)="act", 1, IF(DAY(B97)=31, 0, IF(AND(DAY(B97+1)=1, MONTH(B97+1)=3), 31-DAY(B97), 1))))</f>
        <v>1</v>
      </c>
      <c r="E97" s="18">
        <f ca="1">IF(B97="", "", IFERROR(VLOOKUP(B97, 'Accrual Schedule'!$B$3:$B$122, 1, TRUE), ""))</f>
        <v>43980</v>
      </c>
      <c r="F97" s="18" cm="1">
        <f t="array" aca="1" ref="F97" ca="1">IF(B97="", "", INDEX('Accrual Schedule'!$B$3:$B$122, MATCH(B97, 'Accrual Schedule'!$B$3:$B$122, 1)+1, 1))</f>
        <v>44073</v>
      </c>
      <c r="G97" s="18" cm="1">
        <f t="array" aca="1" ref="G97" ca="1">IF(B97="", "", INDEX('Accrual Schedule'!$B$3:$B$122, MATCH(H97, 'Accrual Schedule'!$B$3:$B$122, 1)-1, 1))</f>
        <v>43980</v>
      </c>
      <c r="H97" s="18">
        <f ca="1">IF(B97="", "", INDEX('Accrual Schedule'!$B$3:$B$122, MATCH(I97, 'Accrual Schedule'!$C$3:$C$122, 1), 1))</f>
        <v>44073</v>
      </c>
      <c r="I97" s="18" cm="1">
        <f t="array" aca="1" ref="I97" ca="1">IF(B97="", "", _xlfn.IFNA(INDEX('Accrual Schedule'!$C$4:$C$122, MATCH(B97, 'Accrual Schedule'!$C$4:$C$122, 1)+1, 1), INDEX('Accrual Schedule'!$C$4:$C$122, 1, 1)))</f>
        <v>44074</v>
      </c>
      <c r="J97" s="11">
        <f ca="1">IF(B97="","",'Terms&amp;Conditions + Transaction'!$F$5-SUMIF(Dispositions!$B$3:$B$32,"&lt;="&amp;B97,Dispositions!$C$3:$C$32))</f>
        <v>1000000000</v>
      </c>
      <c r="K97" s="84">
        <f ca="1">IF(B97="", "", IF(ISNA(MATCH(B97, 'Factor Schedule'!$B$3:$B$2002, -1)),1,IF(INDEX('Factor Schedule'!$B$3:$C$2002,MATCH(B97, 'Factor Schedule'!$B$3:$B$2002, -1), 1)=B97,MATCH(B97, 'Factor Schedule'!$B$3:$B$2002, -1),MATCH(B97, 'Factor Schedule'!$B$3:$B$2002, -1)+1)))</f>
        <v>1</v>
      </c>
      <c r="L97" s="11" cm="1">
        <f t="array" aca="1" ref="L97" ca="1">IF(B97="","",ROUND(J97*_xlfn.IFNA(INDEX('Factor Schedule'!$B$3:$C$2002,K97, 2), 1), 2))</f>
        <v>1000000000</v>
      </c>
      <c r="M97" s="11">
        <f ca="1">IF(B97="", "", IF(OR(LOWER('Terms&amp;Conditions + Transaction'!$B$12)&lt;&gt;"compound", B97=$C$2, B97=E97), L97, L97+IF(LOWER('Terms&amp;Conditions + Transaction'!$B$13)&lt;&gt;"y", SUMIFS($T$8:$T$2007, $B$8:$B$2007, "&gt;="&amp;E97, $B$8:$B$2007, "&lt;"&amp;B97), SUMIFS($U$8:$U$1007, $B$8:$B$2007, "&gt;="&amp;E97, $B$8:$B$2007, "&lt;"&amp;B97))))</f>
        <v>1000000000</v>
      </c>
      <c r="N97" s="18">
        <f ca="1">IF(OR(B97 = "", F97=""), "", MIN(ForwardDays(B97,-'Terms&amp;Conditions + Transaction'!$B$22, 'Terms&amp;Conditions + Transaction'!$B$23, 'Holiday Schedule'!$B$3:$B$1002),ForwardDays(F97,-'Terms&amp;Conditions + Transaction'!$B$22, 'Terms&amp;Conditions + Transaction'!$B$23, 'Holiday Schedule'!$B$3:$B$1002)))</f>
        <v>44069</v>
      </c>
      <c r="O97" s="42">
        <f ca="1">IF(B97="", "", IF(ISNA(MATCH(N97, SOFR_INDEX!$A$2:$A$2001, -1)),1,IF(INDEX(SOFR_INDEX!$A$2:$E$2001,MATCH(N97, SOFR_INDEX!$A$2:$A$2001, -1), 1)=N97,MATCH(N97, SOFR_INDEX!$A$2:$A$2001, -1),MATCH(N97, SOFR_INDEX!$A$2:$A$2001, -1)+1)))</f>
        <v>1</v>
      </c>
      <c r="P97" s="40" cm="1">
        <f t="array" aca="1" ref="P97" ca="1">IF(OR(B97="", F97=""), "", INDEX(SOFR_INDEX!$B$2:$E$2001, O97,$P$4) * IF(LEFT($P$3, 3)="180", 2, IF(LEFT($P$3, 2)="90", 4, IF(LEFT($P$3, 2)="30", 12, 1)))/100)</f>
        <v>8.9999999999999998E-4</v>
      </c>
      <c r="Q97" s="43">
        <f ca="1">IF(OR(B97="", F97=""), "", P97+'Terms&amp;Conditions + Transaction'!$B$11/10000)</f>
        <v>1.8E-3</v>
      </c>
      <c r="R97" s="43">
        <f t="shared" ca="1" si="11"/>
        <v>1.758888888888889E-3</v>
      </c>
      <c r="S97">
        <f ca="1">IF(B97="",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Transaction'!$C$7*(F97-E97), 365), 360))))</f>
        <v>360</v>
      </c>
      <c r="T97" s="49">
        <f t="shared" ca="1" si="12"/>
        <v>2500</v>
      </c>
      <c r="U97" s="49">
        <f t="shared" ca="1" si="13"/>
        <v>5000</v>
      </c>
      <c r="V97" s="49">
        <f t="shared" ca="1" si="14"/>
        <v>439722.22222222225</v>
      </c>
      <c r="W97" s="11">
        <f t="shared" ca="1" si="15"/>
        <v>439722.22</v>
      </c>
      <c r="X97" s="11" t="str">
        <f t="shared" ca="1" si="16"/>
        <v/>
      </c>
    </row>
    <row r="98" spans="2:24" x14ac:dyDescent="0.25">
      <c r="B98" s="82">
        <f ca="1">IF(B97&lt;MIN($C$3, 'Terms&amp;Conditions + Transaction'!$B$6), B97+1, "")</f>
        <v>44070</v>
      </c>
      <c r="C98">
        <f ca="1">IF(B98="", "", IF(AND(WEEKDAY(B98, 2)&lt;=5, ISERROR(VLOOKUP(B98, 'Holiday Schedule'!$B$3:$B$1002, 1, FALSE))), 1, 0))</f>
        <v>1</v>
      </c>
      <c r="D98">
        <f ca="1">IF(B98="", "", IF(LOWER('Terms&amp;Conditions + Transaction'!$C$15)="act", 1, IF(DAY(B98)=31, 0, IF(AND(DAY(B98+1)=1, MONTH(B98+1)=3), 31-DAY(B98), 1))))</f>
        <v>1</v>
      </c>
      <c r="E98" s="18">
        <f ca="1">IF(B98="", "", IFERROR(VLOOKUP(B98, 'Accrual Schedule'!$B$3:$B$122, 1, TRUE), ""))</f>
        <v>43980</v>
      </c>
      <c r="F98" s="18" cm="1">
        <f t="array" aca="1" ref="F98" ca="1">IF(B98="", "", INDEX('Accrual Schedule'!$B$3:$B$122, MATCH(B98, 'Accrual Schedule'!$B$3:$B$122, 1)+1, 1))</f>
        <v>44073</v>
      </c>
      <c r="G98" s="18" cm="1">
        <f t="array" aca="1" ref="G98" ca="1">IF(B98="", "", INDEX('Accrual Schedule'!$B$3:$B$122, MATCH(H98, 'Accrual Schedule'!$B$3:$B$122, 1)-1, 1))</f>
        <v>43980</v>
      </c>
      <c r="H98" s="18">
        <f ca="1">IF(B98="", "", INDEX('Accrual Schedule'!$B$3:$B$122, MATCH(I98, 'Accrual Schedule'!$C$3:$C$122, 1), 1))</f>
        <v>44073</v>
      </c>
      <c r="I98" s="18" cm="1">
        <f t="array" aca="1" ref="I98" ca="1">IF(B98="", "", _xlfn.IFNA(INDEX('Accrual Schedule'!$C$4:$C$122, MATCH(B98, 'Accrual Schedule'!$C$4:$C$122, 1)+1, 1), INDEX('Accrual Schedule'!$C$4:$C$122, 1, 1)))</f>
        <v>44074</v>
      </c>
      <c r="J98" s="11">
        <f ca="1">IF(B98="","",'Terms&amp;Conditions + Transaction'!$F$5-SUMIF(Dispositions!$B$3:$B$32,"&lt;="&amp;B98,Dispositions!$C$3:$C$32))</f>
        <v>1000000000</v>
      </c>
      <c r="K98" s="84">
        <f ca="1">IF(B98="", "", IF(ISNA(MATCH(B98, 'Factor Schedule'!$B$3:$B$2002, -1)),1,IF(INDEX('Factor Schedule'!$B$3:$C$2002,MATCH(B98, 'Factor Schedule'!$B$3:$B$2002, -1), 1)=B98,MATCH(B98, 'Factor Schedule'!$B$3:$B$2002, -1),MATCH(B98, 'Factor Schedule'!$B$3:$B$2002, -1)+1)))</f>
        <v>1</v>
      </c>
      <c r="L98" s="11" cm="1">
        <f t="array" aca="1" ref="L98" ca="1">IF(B98="","",ROUND(J98*_xlfn.IFNA(INDEX('Factor Schedule'!$B$3:$C$2002,K98, 2), 1), 2))</f>
        <v>1000000000</v>
      </c>
      <c r="M98" s="11">
        <f ca="1">IF(B98="", "", IF(OR(LOWER('Terms&amp;Conditions + Transaction'!$B$12)&lt;&gt;"compound", B98=$C$2, B98=E98), L98, L98+IF(LOWER('Terms&amp;Conditions + Transaction'!$B$13)&lt;&gt;"y", SUMIFS($T$8:$T$2007, $B$8:$B$2007, "&gt;="&amp;E98, $B$8:$B$2007, "&lt;"&amp;B98), SUMIFS($U$8:$U$1007, $B$8:$B$2007, "&gt;="&amp;E98, $B$8:$B$2007, "&lt;"&amp;B98))))</f>
        <v>1000000000</v>
      </c>
      <c r="N98" s="18">
        <f ca="1">IF(OR(B98 = "", F98=""), "", MIN(ForwardDays(B98,-'Terms&amp;Conditions + Transaction'!$B$22, 'Terms&amp;Conditions + Transaction'!$B$23, 'Holiday Schedule'!$B$3:$B$1002),ForwardDays(F98,-'Terms&amp;Conditions + Transaction'!$B$22, 'Terms&amp;Conditions + Transaction'!$B$23, 'Holiday Schedule'!$B$3:$B$1002)))</f>
        <v>44070</v>
      </c>
      <c r="O98" s="42">
        <f ca="1">IF(B98="", "", IF(ISNA(MATCH(N98, SOFR_INDEX!$A$2:$A$2001, -1)),1,IF(INDEX(SOFR_INDEX!$A$2:$E$2001,MATCH(N98, SOFR_INDEX!$A$2:$A$2001, -1), 1)=N98,MATCH(N98, SOFR_INDEX!$A$2:$A$2001, -1),MATCH(N98, SOFR_INDEX!$A$2:$A$2001, -1)+1)))</f>
        <v>1</v>
      </c>
      <c r="P98" s="40" cm="1">
        <f t="array" aca="1" ref="P98" ca="1">IF(OR(B98="", F98=""), "", INDEX(SOFR_INDEX!$B$2:$E$2001, O98,$P$4) * IF(LEFT($P$3, 3)="180", 2, IF(LEFT($P$3, 2)="90", 4, IF(LEFT($P$3, 2)="30", 12, 1)))/100)</f>
        <v>8.9999999999999998E-4</v>
      </c>
      <c r="Q98" s="43">
        <f ca="1">IF(OR(B98="", F98=""), "", P98+'Terms&amp;Conditions + Transaction'!$B$11/10000)</f>
        <v>1.8E-3</v>
      </c>
      <c r="R98" s="43">
        <f t="shared" ca="1" si="11"/>
        <v>1.7593406593406596E-3</v>
      </c>
      <c r="S98">
        <f ca="1">IF(B98="",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Transaction'!$C$7*(F98-E98), 365), 360))))</f>
        <v>360</v>
      </c>
      <c r="T98" s="49">
        <f t="shared" ca="1" si="12"/>
        <v>2500</v>
      </c>
      <c r="U98" s="49">
        <f t="shared" ca="1" si="13"/>
        <v>5000</v>
      </c>
      <c r="V98" s="49">
        <f t="shared" ca="1" si="14"/>
        <v>444722.22222222225</v>
      </c>
      <c r="W98" s="11">
        <f t="shared" ca="1" si="15"/>
        <v>444722.22</v>
      </c>
      <c r="X98" s="11" t="str">
        <f t="shared" ca="1" si="16"/>
        <v/>
      </c>
    </row>
    <row r="99" spans="2:24" x14ac:dyDescent="0.25">
      <c r="B99" s="82">
        <f ca="1">IF(B98&lt;MIN($C$3, 'Terms&amp;Conditions + Transaction'!$B$6), B98+1, "")</f>
        <v>44071</v>
      </c>
      <c r="C99">
        <f ca="1">IF(B99="", "", IF(AND(WEEKDAY(B99, 2)&lt;=5, ISERROR(VLOOKUP(B99, 'Holiday Schedule'!$B$3:$B$1002, 1, FALSE))), 1, 0))</f>
        <v>1</v>
      </c>
      <c r="D99">
        <f ca="1">IF(B99="", "", IF(LOWER('Terms&amp;Conditions + Transaction'!$C$15)="act", 1, IF(DAY(B99)=31, 0, IF(AND(DAY(B99+1)=1, MONTH(B99+1)=3), 31-DAY(B99), 1))))</f>
        <v>1</v>
      </c>
      <c r="E99" s="18">
        <f ca="1">IF(B99="", "", IFERROR(VLOOKUP(B99, 'Accrual Schedule'!$B$3:$B$122, 1, TRUE), ""))</f>
        <v>43980</v>
      </c>
      <c r="F99" s="18" cm="1">
        <f t="array" aca="1" ref="F99" ca="1">IF(B99="", "", INDEX('Accrual Schedule'!$B$3:$B$122, MATCH(B99, 'Accrual Schedule'!$B$3:$B$122, 1)+1, 1))</f>
        <v>44073</v>
      </c>
      <c r="G99" s="18" cm="1">
        <f t="array" aca="1" ref="G99" ca="1">IF(B99="", "", INDEX('Accrual Schedule'!$B$3:$B$122, MATCH(H99, 'Accrual Schedule'!$B$3:$B$122, 1)-1, 1))</f>
        <v>43980</v>
      </c>
      <c r="H99" s="18">
        <f ca="1">IF(B99="", "", INDEX('Accrual Schedule'!$B$3:$B$122, MATCH(I99, 'Accrual Schedule'!$C$3:$C$122, 1), 1))</f>
        <v>44073</v>
      </c>
      <c r="I99" s="18" cm="1">
        <f t="array" aca="1" ref="I99" ca="1">IF(B99="", "", _xlfn.IFNA(INDEX('Accrual Schedule'!$C$4:$C$122, MATCH(B99, 'Accrual Schedule'!$C$4:$C$122, 1)+1, 1), INDEX('Accrual Schedule'!$C$4:$C$122, 1, 1)))</f>
        <v>44074</v>
      </c>
      <c r="J99" s="11">
        <f ca="1">IF(B99="","",'Terms&amp;Conditions + Transaction'!$F$5-SUMIF(Dispositions!$B$3:$B$32,"&lt;="&amp;B99,Dispositions!$C$3:$C$32))</f>
        <v>1000000000</v>
      </c>
      <c r="K99" s="84">
        <f ca="1">IF(B99="", "", IF(ISNA(MATCH(B99, 'Factor Schedule'!$B$3:$B$2002, -1)),1,IF(INDEX('Factor Schedule'!$B$3:$C$2002,MATCH(B99, 'Factor Schedule'!$B$3:$B$2002, -1), 1)=B99,MATCH(B99, 'Factor Schedule'!$B$3:$B$2002, -1),MATCH(B99, 'Factor Schedule'!$B$3:$B$2002, -1)+1)))</f>
        <v>1</v>
      </c>
      <c r="L99" s="11" cm="1">
        <f t="array" aca="1" ref="L99" ca="1">IF(B99="","",ROUND(J99*_xlfn.IFNA(INDEX('Factor Schedule'!$B$3:$C$2002,K99, 2), 1), 2))</f>
        <v>1000000000</v>
      </c>
      <c r="M99" s="11">
        <f ca="1">IF(B99="", "", IF(OR(LOWER('Terms&amp;Conditions + Transaction'!$B$12)&lt;&gt;"compound", B99=$C$2, B99=E99), L99, L99+IF(LOWER('Terms&amp;Conditions + Transaction'!$B$13)&lt;&gt;"y", SUMIFS($T$8:$T$2007, $B$8:$B$2007, "&gt;="&amp;E99, $B$8:$B$2007, "&lt;"&amp;B99), SUMIFS($U$8:$U$1007, $B$8:$B$2007, "&gt;="&amp;E99, $B$8:$B$2007, "&lt;"&amp;B99))))</f>
        <v>1000000000</v>
      </c>
      <c r="N99" s="18">
        <f ca="1">IF(OR(B99 = "", F99=""), "", MIN(ForwardDays(B99,-'Terms&amp;Conditions + Transaction'!$B$22, 'Terms&amp;Conditions + Transaction'!$B$23, 'Holiday Schedule'!$B$3:$B$1002),ForwardDays(F99,-'Terms&amp;Conditions + Transaction'!$B$22, 'Terms&amp;Conditions + Transaction'!$B$23, 'Holiday Schedule'!$B$3:$B$1002)))</f>
        <v>44071</v>
      </c>
      <c r="O99" s="42">
        <f ca="1">IF(B99="", "", IF(ISNA(MATCH(N99, SOFR_INDEX!$A$2:$A$2001, -1)),1,IF(INDEX(SOFR_INDEX!$A$2:$E$2001,MATCH(N99, SOFR_INDEX!$A$2:$A$2001, -1), 1)=N99,MATCH(N99, SOFR_INDEX!$A$2:$A$2001, -1),MATCH(N99, SOFR_INDEX!$A$2:$A$2001, -1)+1)))</f>
        <v>1</v>
      </c>
      <c r="P99" s="40" cm="1">
        <f t="array" aca="1" ref="P99" ca="1">IF(OR(B99="", F99=""), "", INDEX(SOFR_INDEX!$B$2:$E$2001, O99,$P$4) * IF(LEFT($P$3, 3)="180", 2, IF(LEFT($P$3, 2)="90", 4, IF(LEFT($P$3, 2)="30", 12, 1)))/100)</f>
        <v>8.9999999999999998E-4</v>
      </c>
      <c r="Q99" s="43">
        <f ca="1">IF(OR(B99="", F99=""), "", P99+'Terms&amp;Conditions + Transaction'!$B$11/10000)</f>
        <v>1.8E-3</v>
      </c>
      <c r="R99" s="43">
        <f t="shared" ca="1" si="11"/>
        <v>1.7597826086956524E-3</v>
      </c>
      <c r="S99">
        <f ca="1">IF(B99="",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Transaction'!$C$7*(F99-E99), 365), 360))))</f>
        <v>360</v>
      </c>
      <c r="T99" s="49">
        <f t="shared" ca="1" si="12"/>
        <v>2500</v>
      </c>
      <c r="U99" s="49">
        <f t="shared" ca="1" si="13"/>
        <v>5000</v>
      </c>
      <c r="V99" s="49">
        <f t="shared" ca="1" si="14"/>
        <v>449722.22222222225</v>
      </c>
      <c r="W99" s="11">
        <f t="shared" ca="1" si="15"/>
        <v>449722.22</v>
      </c>
      <c r="X99" s="11" t="str">
        <f t="shared" ca="1" si="16"/>
        <v/>
      </c>
    </row>
    <row r="100" spans="2:24" x14ac:dyDescent="0.25">
      <c r="B100" s="82">
        <f ca="1">IF(B99&lt;MIN($C$3, 'Terms&amp;Conditions + Transaction'!$B$6), B99+1, "")</f>
        <v>44072</v>
      </c>
      <c r="C100">
        <f ca="1">IF(B100="", "", IF(AND(WEEKDAY(B100, 2)&lt;=5, ISERROR(VLOOKUP(B100, 'Holiday Schedule'!$B$3:$B$1002, 1, FALSE))), 1, 0))</f>
        <v>0</v>
      </c>
      <c r="D100">
        <f ca="1">IF(B100="", "", IF(LOWER('Terms&amp;Conditions + Transaction'!$C$15)="act", 1, IF(DAY(B100)=31, 0, IF(AND(DAY(B100+1)=1, MONTH(B100+1)=3), 31-DAY(B100), 1))))</f>
        <v>1</v>
      </c>
      <c r="E100" s="18">
        <f ca="1">IF(B100="", "", IFERROR(VLOOKUP(B100, 'Accrual Schedule'!$B$3:$B$122, 1, TRUE), ""))</f>
        <v>43980</v>
      </c>
      <c r="F100" s="18" cm="1">
        <f t="array" aca="1" ref="F100" ca="1">IF(B100="", "", INDEX('Accrual Schedule'!$B$3:$B$122, MATCH(B100, 'Accrual Schedule'!$B$3:$B$122, 1)+1, 1))</f>
        <v>44073</v>
      </c>
      <c r="G100" s="18" cm="1">
        <f t="array" aca="1" ref="G100" ca="1">IF(B100="", "", INDEX('Accrual Schedule'!$B$3:$B$122, MATCH(H100, 'Accrual Schedule'!$B$3:$B$122, 1)-1, 1))</f>
        <v>43980</v>
      </c>
      <c r="H100" s="18">
        <f ca="1">IF(B100="", "", INDEX('Accrual Schedule'!$B$3:$B$122, MATCH(I100, 'Accrual Schedule'!$C$3:$C$122, 1), 1))</f>
        <v>44073</v>
      </c>
      <c r="I100" s="18" cm="1">
        <f t="array" aca="1" ref="I100" ca="1">IF(B100="", "", _xlfn.IFNA(INDEX('Accrual Schedule'!$C$4:$C$122, MATCH(B100, 'Accrual Schedule'!$C$4:$C$122, 1)+1, 1), INDEX('Accrual Schedule'!$C$4:$C$122, 1, 1)))</f>
        <v>44074</v>
      </c>
      <c r="J100" s="11">
        <f ca="1">IF(B100="","",'Terms&amp;Conditions + Transaction'!$F$5-SUMIF(Dispositions!$B$3:$B$32,"&lt;="&amp;B100,Dispositions!$C$3:$C$32))</f>
        <v>1000000000</v>
      </c>
      <c r="K100" s="84">
        <f ca="1">IF(B100="", "", IF(ISNA(MATCH(B100, 'Factor Schedule'!$B$3:$B$2002, -1)),1,IF(INDEX('Factor Schedule'!$B$3:$C$2002,MATCH(B100, 'Factor Schedule'!$B$3:$B$2002, -1), 1)=B100,MATCH(B100, 'Factor Schedule'!$B$3:$B$2002, -1),MATCH(B100, 'Factor Schedule'!$B$3:$B$2002, -1)+1)))</f>
        <v>1</v>
      </c>
      <c r="L100" s="11" cm="1">
        <f t="array" aca="1" ref="L100" ca="1">IF(B100="","",ROUND(J100*_xlfn.IFNA(INDEX('Factor Schedule'!$B$3:$C$2002,K100, 2), 1), 2))</f>
        <v>1000000000</v>
      </c>
      <c r="M100" s="11">
        <f ca="1">IF(B100="", "", IF(OR(LOWER('Terms&amp;Conditions + Transaction'!$B$12)&lt;&gt;"compound", B100=$C$2, B100=E100), L100, L100+IF(LOWER('Terms&amp;Conditions + Transaction'!$B$13)&lt;&gt;"y", SUMIFS($T$8:$T$2007, $B$8:$B$2007, "&gt;="&amp;E100, $B$8:$B$2007, "&lt;"&amp;B100), SUMIFS($U$8:$U$1007, $B$8:$B$2007, "&gt;="&amp;E100, $B$8:$B$2007, "&lt;"&amp;B100))))</f>
        <v>1000000000</v>
      </c>
      <c r="N100" s="18">
        <f ca="1">IF(OR(B100 = "", F100=""), "", MIN(ForwardDays(B100,-'Terms&amp;Conditions + Transaction'!$B$22, 'Terms&amp;Conditions + Transaction'!$B$23, 'Holiday Schedule'!$B$3:$B$1002),ForwardDays(F100,-'Terms&amp;Conditions + Transaction'!$B$22, 'Terms&amp;Conditions + Transaction'!$B$23, 'Holiday Schedule'!$B$3:$B$1002)))</f>
        <v>44072</v>
      </c>
      <c r="O100" s="42">
        <f ca="1">IF(B100="", "", IF(ISNA(MATCH(N100, SOFR_INDEX!$A$2:$A$2001, -1)),1,IF(INDEX(SOFR_INDEX!$A$2:$E$2001,MATCH(N100, SOFR_INDEX!$A$2:$A$2001, -1), 1)=N100,MATCH(N100, SOFR_INDEX!$A$2:$A$2001, -1),MATCH(N100, SOFR_INDEX!$A$2:$A$2001, -1)+1)))</f>
        <v>1</v>
      </c>
      <c r="P100" s="40" cm="1">
        <f t="array" aca="1" ref="P100" ca="1">IF(OR(B100="", F100=""), "", INDEX(SOFR_INDEX!$B$2:$E$2001, O100,$P$4) * IF(LEFT($P$3, 3)="180", 2, IF(LEFT($P$3, 2)="90", 4, IF(LEFT($P$3, 2)="30", 12, 1)))/100)</f>
        <v>8.9999999999999998E-4</v>
      </c>
      <c r="Q100" s="43">
        <f ca="1">IF(OR(B100="", F100=""), "", P100+'Terms&amp;Conditions + Transaction'!$B$11/10000)</f>
        <v>1.8E-3</v>
      </c>
      <c r="R100" s="43">
        <f t="shared" ca="1" si="11"/>
        <v>1.7602150537634408E-3</v>
      </c>
      <c r="S100">
        <f ca="1">IF(B100="",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Transaction'!$C$7*(F100-E100), 365), 360))))</f>
        <v>360</v>
      </c>
      <c r="T100" s="49">
        <f t="shared" ca="1" si="12"/>
        <v>2500</v>
      </c>
      <c r="U100" s="49">
        <f t="shared" ca="1" si="13"/>
        <v>5000</v>
      </c>
      <c r="V100" s="49">
        <f t="shared" ca="1" si="14"/>
        <v>454722.22222222225</v>
      </c>
      <c r="W100" s="11">
        <f t="shared" ca="1" si="15"/>
        <v>454722.22</v>
      </c>
      <c r="X100" s="11" t="str">
        <f t="shared" ca="1" si="16"/>
        <v/>
      </c>
    </row>
    <row r="101" spans="2:24" x14ac:dyDescent="0.25">
      <c r="B101" s="82">
        <f ca="1">IF(B100&lt;MIN($C$3, 'Terms&amp;Conditions + Transaction'!$B$6), B100+1, "")</f>
        <v>44073</v>
      </c>
      <c r="C101">
        <f ca="1">IF(B101="", "", IF(AND(WEEKDAY(B101, 2)&lt;=5, ISERROR(VLOOKUP(B101, 'Holiday Schedule'!$B$3:$B$1002, 1, FALSE))), 1, 0))</f>
        <v>0</v>
      </c>
      <c r="D101">
        <f ca="1">IF(B101="", "", IF(LOWER('Terms&amp;Conditions + Transaction'!$C$15)="act", 1, IF(DAY(B101)=31, 0, IF(AND(DAY(B101+1)=1, MONTH(B101+1)=3), 31-DAY(B101), 1))))</f>
        <v>1</v>
      </c>
      <c r="E101" s="18">
        <f ca="1">IF(B101="", "", IFERROR(VLOOKUP(B101, 'Accrual Schedule'!$B$3:$B$122, 1, TRUE), ""))</f>
        <v>44073</v>
      </c>
      <c r="F101" s="18" cm="1">
        <f t="array" aca="1" ref="F101" ca="1">IF(B101="", "", INDEX('Accrual Schedule'!$B$3:$B$122, MATCH(B101, 'Accrual Schedule'!$B$3:$B$122, 1)+1, 1))</f>
        <v>44165</v>
      </c>
      <c r="G101" s="18" cm="1">
        <f t="array" aca="1" ref="G101" ca="1">IF(B101="", "", INDEX('Accrual Schedule'!$B$3:$B$122, MATCH(H101, 'Accrual Schedule'!$B$3:$B$122, 1)-1, 1))</f>
        <v>43980</v>
      </c>
      <c r="H101" s="18">
        <f ca="1">IF(B101="", "", INDEX('Accrual Schedule'!$B$3:$B$122, MATCH(I101, 'Accrual Schedule'!$C$3:$C$122, 1), 1))</f>
        <v>44073</v>
      </c>
      <c r="I101" s="18" cm="1">
        <f t="array" aca="1" ref="I101" ca="1">IF(B101="", "", _xlfn.IFNA(INDEX('Accrual Schedule'!$C$4:$C$122, MATCH(B101, 'Accrual Schedule'!$C$4:$C$122, 1)+1, 1), INDEX('Accrual Schedule'!$C$4:$C$122, 1, 1)))</f>
        <v>44074</v>
      </c>
      <c r="J101" s="11">
        <f ca="1">IF(B101="","",'Terms&amp;Conditions + Transaction'!$F$5-SUMIF(Dispositions!$B$3:$B$32,"&lt;="&amp;B101,Dispositions!$C$3:$C$32))</f>
        <v>1000000000</v>
      </c>
      <c r="K101" s="84">
        <f ca="1">IF(B101="", "", IF(ISNA(MATCH(B101, 'Factor Schedule'!$B$3:$B$2002, -1)),1,IF(INDEX('Factor Schedule'!$B$3:$C$2002,MATCH(B101, 'Factor Schedule'!$B$3:$B$2002, -1), 1)=B101,MATCH(B101, 'Factor Schedule'!$B$3:$B$2002, -1),MATCH(B101, 'Factor Schedule'!$B$3:$B$2002, -1)+1)))</f>
        <v>1</v>
      </c>
      <c r="L101" s="11" cm="1">
        <f t="array" aca="1" ref="L101" ca="1">IF(B101="","",ROUND(J101*_xlfn.IFNA(INDEX('Factor Schedule'!$B$3:$C$2002,K101, 2), 1), 2))</f>
        <v>1000000000</v>
      </c>
      <c r="M101" s="11">
        <f ca="1">IF(B101="", "", IF(OR(LOWER('Terms&amp;Conditions + Transaction'!$B$12)&lt;&gt;"compound", B101=$C$2, B101=E101), L101, L101+IF(LOWER('Terms&amp;Conditions + Transaction'!$B$13)&lt;&gt;"y", SUMIFS($T$8:$T$2007, $B$8:$B$2007, "&gt;="&amp;E101, $B$8:$B$2007, "&lt;"&amp;B101), SUMIFS($U$8:$U$1007, $B$8:$B$2007, "&gt;="&amp;E101, $B$8:$B$2007, "&lt;"&amp;B101))))</f>
        <v>1000000000</v>
      </c>
      <c r="N101" s="18">
        <f ca="1">IF(OR(B101 = "", F101=""), "", MIN(ForwardDays(B101,-'Terms&amp;Conditions + Transaction'!$B$22, 'Terms&amp;Conditions + Transaction'!$B$23, 'Holiday Schedule'!$B$3:$B$1002),ForwardDays(F101,-'Terms&amp;Conditions + Transaction'!$B$22, 'Terms&amp;Conditions + Transaction'!$B$23, 'Holiday Schedule'!$B$3:$B$1002)))</f>
        <v>44073</v>
      </c>
      <c r="O101" s="42">
        <f ca="1">IF(B101="", "", IF(ISNA(MATCH(N101, SOFR_INDEX!$A$2:$A$2001, -1)),1,IF(INDEX(SOFR_INDEX!$A$2:$E$2001,MATCH(N101, SOFR_INDEX!$A$2:$A$2001, -1), 1)=N101,MATCH(N101, SOFR_INDEX!$A$2:$A$2001, -1),MATCH(N101, SOFR_INDEX!$A$2:$A$2001, -1)+1)))</f>
        <v>1</v>
      </c>
      <c r="P101" s="40" cm="1">
        <f t="array" aca="1" ref="P101" ca="1">IF(OR(B101="", F101=""), "", INDEX(SOFR_INDEX!$B$2:$E$2001, O101,$P$4) * IF(LEFT($P$3, 3)="180", 2, IF(LEFT($P$3, 2)="90", 4, IF(LEFT($P$3, 2)="30", 12, 1)))/100)</f>
        <v>8.9999999999999998E-4</v>
      </c>
      <c r="Q101" s="43">
        <f ca="1">IF(OR(B101="", F101=""), "", P101+'Terms&amp;Conditions + Transaction'!$B$11/10000)</f>
        <v>1.8E-3</v>
      </c>
      <c r="R101" s="43">
        <f t="shared" ca="1" si="11"/>
        <v>1.7606382978723404E-3</v>
      </c>
      <c r="S101">
        <f ca="1">IF(B101="",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Transaction'!$C$7*(F101-E101), 365), 360))))</f>
        <v>360</v>
      </c>
      <c r="T101" s="49">
        <f t="shared" ca="1" si="12"/>
        <v>2500</v>
      </c>
      <c r="U101" s="49">
        <f t="shared" ca="1" si="13"/>
        <v>5000</v>
      </c>
      <c r="V101" s="49">
        <f t="shared" ca="1" si="14"/>
        <v>459722.22222222225</v>
      </c>
      <c r="W101" s="11">
        <f t="shared" ca="1" si="15"/>
        <v>459722.22</v>
      </c>
      <c r="X101" s="11" t="str">
        <f t="shared" ca="1" si="16"/>
        <v/>
      </c>
    </row>
    <row r="102" spans="2:24" x14ac:dyDescent="0.25">
      <c r="B102" s="82">
        <f ca="1">IF(B101&lt;MIN($C$3, 'Terms&amp;Conditions + Transaction'!$B$6), B101+1, "")</f>
        <v>44074</v>
      </c>
      <c r="C102">
        <f ca="1">IF(B102="", "", IF(AND(WEEKDAY(B102, 2)&lt;=5, ISERROR(VLOOKUP(B102, 'Holiday Schedule'!$B$3:$B$1002, 1, FALSE))), 1, 0))</f>
        <v>1</v>
      </c>
      <c r="D102">
        <f ca="1">IF(B102="", "", IF(LOWER('Terms&amp;Conditions + Transaction'!$C$15)="act", 1, IF(DAY(B102)=31, 0, IF(AND(DAY(B102+1)=1, MONTH(B102+1)=3), 31-DAY(B102), 1))))</f>
        <v>1</v>
      </c>
      <c r="E102" s="18">
        <f ca="1">IF(B102="", "", IFERROR(VLOOKUP(B102, 'Accrual Schedule'!$B$3:$B$122, 1, TRUE), ""))</f>
        <v>44073</v>
      </c>
      <c r="F102" s="18" cm="1">
        <f t="array" aca="1" ref="F102" ca="1">IF(B102="", "", INDEX('Accrual Schedule'!$B$3:$B$122, MATCH(B102, 'Accrual Schedule'!$B$3:$B$122, 1)+1, 1))</f>
        <v>44165</v>
      </c>
      <c r="G102" s="18" cm="1">
        <f t="array" aca="1" ref="G102" ca="1">IF(B102="", "", INDEX('Accrual Schedule'!$B$3:$B$122, MATCH(H102, 'Accrual Schedule'!$B$3:$B$122, 1)-1, 1))</f>
        <v>44073</v>
      </c>
      <c r="H102" s="18">
        <f ca="1">IF(B102="", "", INDEX('Accrual Schedule'!$B$3:$B$122, MATCH(I102, 'Accrual Schedule'!$C$3:$C$122, 1), 1))</f>
        <v>44165</v>
      </c>
      <c r="I102" s="18" cm="1">
        <f t="array" aca="1" ref="I102" ca="1">IF(B102="", "", _xlfn.IFNA(INDEX('Accrual Schedule'!$C$4:$C$122, MATCH(B102, 'Accrual Schedule'!$C$4:$C$122, 1)+1, 1), INDEX('Accrual Schedule'!$C$4:$C$122, 1, 1)))</f>
        <v>44165</v>
      </c>
      <c r="J102" s="11">
        <f ca="1">IF(B102="","",'Terms&amp;Conditions + Transaction'!$F$5-SUMIF(Dispositions!$B$3:$B$32,"&lt;="&amp;B102,Dispositions!$C$3:$C$32))</f>
        <v>1000000000</v>
      </c>
      <c r="K102" s="84">
        <f ca="1">IF(B102="", "", IF(ISNA(MATCH(B102, 'Factor Schedule'!$B$3:$B$2002, -1)),1,IF(INDEX('Factor Schedule'!$B$3:$C$2002,MATCH(B102, 'Factor Schedule'!$B$3:$B$2002, -1), 1)=B102,MATCH(B102, 'Factor Schedule'!$B$3:$B$2002, -1),MATCH(B102, 'Factor Schedule'!$B$3:$B$2002, -1)+1)))</f>
        <v>1</v>
      </c>
      <c r="L102" s="11" cm="1">
        <f t="array" aca="1" ref="L102" ca="1">IF(B102="","",ROUND(J102*_xlfn.IFNA(INDEX('Factor Schedule'!$B$3:$C$2002,K102, 2), 1), 2))</f>
        <v>1000000000</v>
      </c>
      <c r="M102" s="11">
        <f ca="1">IF(B102="", "", IF(OR(LOWER('Terms&amp;Conditions + Transaction'!$B$12)&lt;&gt;"compound", B102=$C$2, B102=E102), L102, L102+IF(LOWER('Terms&amp;Conditions + Transaction'!$B$13)&lt;&gt;"y", SUMIFS($T$8:$T$2007, $B$8:$B$2007, "&gt;="&amp;E102, $B$8:$B$2007, "&lt;"&amp;B102), SUMIFS($U$8:$U$1007, $B$8:$B$2007, "&gt;="&amp;E102, $B$8:$B$2007, "&lt;"&amp;B102))))</f>
        <v>1000000000</v>
      </c>
      <c r="N102" s="18">
        <f ca="1">IF(OR(B102 = "", F102=""), "", MIN(ForwardDays(B102,-'Terms&amp;Conditions + Transaction'!$B$22, 'Terms&amp;Conditions + Transaction'!$B$23, 'Holiday Schedule'!$B$3:$B$1002),ForwardDays(F102,-'Terms&amp;Conditions + Transaction'!$B$22, 'Terms&amp;Conditions + Transaction'!$B$23, 'Holiday Schedule'!$B$3:$B$1002)))</f>
        <v>44074</v>
      </c>
      <c r="O102" s="42">
        <f ca="1">IF(B102="", "", IF(ISNA(MATCH(N102, SOFR_INDEX!$A$2:$A$2001, -1)),1,IF(INDEX(SOFR_INDEX!$A$2:$E$2001,MATCH(N102, SOFR_INDEX!$A$2:$A$2001, -1), 1)=N102,MATCH(N102, SOFR_INDEX!$A$2:$A$2001, -1),MATCH(N102, SOFR_INDEX!$A$2:$A$2001, -1)+1)))</f>
        <v>1</v>
      </c>
      <c r="P102" s="40" cm="1">
        <f t="array" aca="1" ref="P102" ca="1">IF(OR(B102="", F102=""), "", INDEX(SOFR_INDEX!$B$2:$E$2001, O102,$P$4) * IF(LEFT($P$3, 3)="180", 2, IF(LEFT($P$3, 2)="90", 4, IF(LEFT($P$3, 2)="30", 12, 1)))/100)</f>
        <v>8.9999999999999998E-4</v>
      </c>
      <c r="Q102" s="43">
        <f ca="1">IF(OR(B102="", F102=""), "", P102+'Terms&amp;Conditions + Transaction'!$B$11/10000)</f>
        <v>1.8E-3</v>
      </c>
      <c r="R102" s="43">
        <f t="shared" ca="1" si="11"/>
        <v>3.7894736842105269E-5</v>
      </c>
      <c r="S102">
        <f ca="1">IF(B102="",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Transaction'!$C$7*(F102-E102), 365), 360))))</f>
        <v>360</v>
      </c>
      <c r="T102" s="49">
        <f t="shared" ca="1" si="12"/>
        <v>2500</v>
      </c>
      <c r="U102" s="49">
        <f t="shared" ca="1" si="13"/>
        <v>5000</v>
      </c>
      <c r="V102" s="49">
        <f t="shared" ca="1" si="14"/>
        <v>10000</v>
      </c>
      <c r="W102" s="11">
        <f t="shared" ca="1" si="15"/>
        <v>10000</v>
      </c>
      <c r="X102" s="11">
        <f t="shared" ca="1" si="16"/>
        <v>454722.22</v>
      </c>
    </row>
    <row r="103" spans="2:24" x14ac:dyDescent="0.25">
      <c r="B103" s="82">
        <f ca="1">IF(B102&lt;MIN($C$3, 'Terms&amp;Conditions + Transaction'!$B$6), B102+1, "")</f>
        <v>44075</v>
      </c>
      <c r="C103">
        <f ca="1">IF(B103="", "", IF(AND(WEEKDAY(B103, 2)&lt;=5, ISERROR(VLOOKUP(B103, 'Holiday Schedule'!$B$3:$B$1002, 1, FALSE))), 1, 0))</f>
        <v>1</v>
      </c>
      <c r="D103">
        <f ca="1">IF(B103="", "", IF(LOWER('Terms&amp;Conditions + Transaction'!$C$15)="act", 1, IF(DAY(B103)=31, 0, IF(AND(DAY(B103+1)=1, MONTH(B103+1)=3), 31-DAY(B103), 1))))</f>
        <v>1</v>
      </c>
      <c r="E103" s="18">
        <f ca="1">IF(B103="", "", IFERROR(VLOOKUP(B103, 'Accrual Schedule'!$B$3:$B$122, 1, TRUE), ""))</f>
        <v>44073</v>
      </c>
      <c r="F103" s="18" cm="1">
        <f t="array" aca="1" ref="F103" ca="1">IF(B103="", "", INDEX('Accrual Schedule'!$B$3:$B$122, MATCH(B103, 'Accrual Schedule'!$B$3:$B$122, 1)+1, 1))</f>
        <v>44165</v>
      </c>
      <c r="G103" s="18" cm="1">
        <f t="array" aca="1" ref="G103" ca="1">IF(B103="", "", INDEX('Accrual Schedule'!$B$3:$B$122, MATCH(H103, 'Accrual Schedule'!$B$3:$B$122, 1)-1, 1))</f>
        <v>44073</v>
      </c>
      <c r="H103" s="18">
        <f ca="1">IF(B103="", "", INDEX('Accrual Schedule'!$B$3:$B$122, MATCH(I103, 'Accrual Schedule'!$C$3:$C$122, 1), 1))</f>
        <v>44165</v>
      </c>
      <c r="I103" s="18" cm="1">
        <f t="array" aca="1" ref="I103" ca="1">IF(B103="", "", _xlfn.IFNA(INDEX('Accrual Schedule'!$C$4:$C$122, MATCH(B103, 'Accrual Schedule'!$C$4:$C$122, 1)+1, 1), INDEX('Accrual Schedule'!$C$4:$C$122, 1, 1)))</f>
        <v>44165</v>
      </c>
      <c r="J103" s="11">
        <f ca="1">IF(B103="","",'Terms&amp;Conditions + Transaction'!$F$5-SUMIF(Dispositions!$B$3:$B$32,"&lt;="&amp;B103,Dispositions!$C$3:$C$32))</f>
        <v>1000000000</v>
      </c>
      <c r="K103" s="84">
        <f ca="1">IF(B103="", "", IF(ISNA(MATCH(B103, 'Factor Schedule'!$B$3:$B$2002, -1)),1,IF(INDEX('Factor Schedule'!$B$3:$C$2002,MATCH(B103, 'Factor Schedule'!$B$3:$B$2002, -1), 1)=B103,MATCH(B103, 'Factor Schedule'!$B$3:$B$2002, -1),MATCH(B103, 'Factor Schedule'!$B$3:$B$2002, -1)+1)))</f>
        <v>1</v>
      </c>
      <c r="L103" s="11" cm="1">
        <f t="array" aca="1" ref="L103" ca="1">IF(B103="","",ROUND(J103*_xlfn.IFNA(INDEX('Factor Schedule'!$B$3:$C$2002,K103, 2), 1), 2))</f>
        <v>1000000000</v>
      </c>
      <c r="M103" s="11">
        <f ca="1">IF(B103="", "", IF(OR(LOWER('Terms&amp;Conditions + Transaction'!$B$12)&lt;&gt;"compound", B103=$C$2, B103=E103), L103, L103+IF(LOWER('Terms&amp;Conditions + Transaction'!$B$13)&lt;&gt;"y", SUMIFS($T$8:$T$2007, $B$8:$B$2007, "&gt;="&amp;E103, $B$8:$B$2007, "&lt;"&amp;B103), SUMIFS($U$8:$U$1007, $B$8:$B$2007, "&gt;="&amp;E103, $B$8:$B$2007, "&lt;"&amp;B103))))</f>
        <v>1000000000</v>
      </c>
      <c r="N103" s="18">
        <f ca="1">IF(OR(B103 = "", F103=""), "", MIN(ForwardDays(B103,-'Terms&amp;Conditions + Transaction'!$B$22, 'Terms&amp;Conditions + Transaction'!$B$23, 'Holiday Schedule'!$B$3:$B$1002),ForwardDays(F103,-'Terms&amp;Conditions + Transaction'!$B$22, 'Terms&amp;Conditions + Transaction'!$B$23, 'Holiday Schedule'!$B$3:$B$1002)))</f>
        <v>44075</v>
      </c>
      <c r="O103" s="42">
        <f ca="1">IF(B103="", "", IF(ISNA(MATCH(N103, SOFR_INDEX!$A$2:$A$2001, -1)),1,IF(INDEX(SOFR_INDEX!$A$2:$E$2001,MATCH(N103, SOFR_INDEX!$A$2:$A$2001, -1), 1)=N103,MATCH(N103, SOFR_INDEX!$A$2:$A$2001, -1),MATCH(N103, SOFR_INDEX!$A$2:$A$2001, -1)+1)))</f>
        <v>1</v>
      </c>
      <c r="P103" s="40" cm="1">
        <f t="array" aca="1" ref="P103" ca="1">IF(OR(B103="", F103=""), "", INDEX(SOFR_INDEX!$B$2:$E$2001, O103,$P$4) * IF(LEFT($P$3, 3)="180", 2, IF(LEFT($P$3, 2)="90", 4, IF(LEFT($P$3, 2)="30", 12, 1)))/100)</f>
        <v>8.9999999999999998E-4</v>
      </c>
      <c r="Q103" s="43">
        <f ca="1">IF(OR(B103="", F103=""), "", P103+'Terms&amp;Conditions + Transaction'!$B$11/10000)</f>
        <v>1.8E-3</v>
      </c>
      <c r="R103" s="43">
        <f t="shared" ca="1" si="11"/>
        <v>5.6250000000000005E-5</v>
      </c>
      <c r="S103">
        <f ca="1">IF(B103="",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Transaction'!$C$7*(F103-E103), 365), 360))))</f>
        <v>360</v>
      </c>
      <c r="T103" s="49">
        <f t="shared" ca="1" si="12"/>
        <v>2500</v>
      </c>
      <c r="U103" s="49">
        <f t="shared" ca="1" si="13"/>
        <v>5000</v>
      </c>
      <c r="V103" s="49">
        <f t="shared" ca="1" si="14"/>
        <v>15000</v>
      </c>
      <c r="W103" s="11">
        <f t="shared" ca="1" si="15"/>
        <v>15000</v>
      </c>
      <c r="X103" s="11" t="str">
        <f t="shared" ca="1" si="16"/>
        <v/>
      </c>
    </row>
    <row r="104" spans="2:24" x14ac:dyDescent="0.25">
      <c r="B104" s="82">
        <f ca="1">IF(B103&lt;MIN($C$3, 'Terms&amp;Conditions + Transaction'!$B$6), B103+1, "")</f>
        <v>44076</v>
      </c>
      <c r="C104">
        <f ca="1">IF(B104="", "", IF(AND(WEEKDAY(B104, 2)&lt;=5, ISERROR(VLOOKUP(B104, 'Holiday Schedule'!$B$3:$B$1002, 1, FALSE))), 1, 0))</f>
        <v>1</v>
      </c>
      <c r="D104">
        <f ca="1">IF(B104="", "", IF(LOWER('Terms&amp;Conditions + Transaction'!$C$15)="act", 1, IF(DAY(B104)=31, 0, IF(AND(DAY(B104+1)=1, MONTH(B104+1)=3), 31-DAY(B104), 1))))</f>
        <v>1</v>
      </c>
      <c r="E104" s="18">
        <f ca="1">IF(B104="", "", IFERROR(VLOOKUP(B104, 'Accrual Schedule'!$B$3:$B$122, 1, TRUE), ""))</f>
        <v>44073</v>
      </c>
      <c r="F104" s="18" cm="1">
        <f t="array" aca="1" ref="F104" ca="1">IF(B104="", "", INDEX('Accrual Schedule'!$B$3:$B$122, MATCH(B104, 'Accrual Schedule'!$B$3:$B$122, 1)+1, 1))</f>
        <v>44165</v>
      </c>
      <c r="G104" s="18" cm="1">
        <f t="array" aca="1" ref="G104" ca="1">IF(B104="", "", INDEX('Accrual Schedule'!$B$3:$B$122, MATCH(H104, 'Accrual Schedule'!$B$3:$B$122, 1)-1, 1))</f>
        <v>44073</v>
      </c>
      <c r="H104" s="18">
        <f ca="1">IF(B104="", "", INDEX('Accrual Schedule'!$B$3:$B$122, MATCH(I104, 'Accrual Schedule'!$C$3:$C$122, 1), 1))</f>
        <v>44165</v>
      </c>
      <c r="I104" s="18" cm="1">
        <f t="array" aca="1" ref="I104" ca="1">IF(B104="", "", _xlfn.IFNA(INDEX('Accrual Schedule'!$C$4:$C$122, MATCH(B104, 'Accrual Schedule'!$C$4:$C$122, 1)+1, 1), INDEX('Accrual Schedule'!$C$4:$C$122, 1, 1)))</f>
        <v>44165</v>
      </c>
      <c r="J104" s="11">
        <f ca="1">IF(B104="","",'Terms&amp;Conditions + Transaction'!$F$5-SUMIF(Dispositions!$B$3:$B$32,"&lt;="&amp;B104,Dispositions!$C$3:$C$32))</f>
        <v>1000000000</v>
      </c>
      <c r="K104" s="84">
        <f ca="1">IF(B104="", "", IF(ISNA(MATCH(B104, 'Factor Schedule'!$B$3:$B$2002, -1)),1,IF(INDEX('Factor Schedule'!$B$3:$C$2002,MATCH(B104, 'Factor Schedule'!$B$3:$B$2002, -1), 1)=B104,MATCH(B104, 'Factor Schedule'!$B$3:$B$2002, -1),MATCH(B104, 'Factor Schedule'!$B$3:$B$2002, -1)+1)))</f>
        <v>1</v>
      </c>
      <c r="L104" s="11" cm="1">
        <f t="array" aca="1" ref="L104" ca="1">IF(B104="","",ROUND(J104*_xlfn.IFNA(INDEX('Factor Schedule'!$B$3:$C$2002,K104, 2), 1), 2))</f>
        <v>1000000000</v>
      </c>
      <c r="M104" s="11">
        <f ca="1">IF(B104="", "", IF(OR(LOWER('Terms&amp;Conditions + Transaction'!$B$12)&lt;&gt;"compound", B104=$C$2, B104=E104), L104, L104+IF(LOWER('Terms&amp;Conditions + Transaction'!$B$13)&lt;&gt;"y", SUMIFS($T$8:$T$2007, $B$8:$B$2007, "&gt;="&amp;E104, $B$8:$B$2007, "&lt;"&amp;B104), SUMIFS($U$8:$U$1007, $B$8:$B$2007, "&gt;="&amp;E104, $B$8:$B$2007, "&lt;"&amp;B104))))</f>
        <v>1000000000</v>
      </c>
      <c r="N104" s="18">
        <f ca="1">IF(OR(B104 = "", F104=""), "", MIN(ForwardDays(B104,-'Terms&amp;Conditions + Transaction'!$B$22, 'Terms&amp;Conditions + Transaction'!$B$23, 'Holiday Schedule'!$B$3:$B$1002),ForwardDays(F104,-'Terms&amp;Conditions + Transaction'!$B$22, 'Terms&amp;Conditions + Transaction'!$B$23, 'Holiday Schedule'!$B$3:$B$1002)))</f>
        <v>44076</v>
      </c>
      <c r="O104" s="42">
        <f ca="1">IF(B104="", "", IF(ISNA(MATCH(N104, SOFR_INDEX!$A$2:$A$2001, -1)),1,IF(INDEX(SOFR_INDEX!$A$2:$E$2001,MATCH(N104, SOFR_INDEX!$A$2:$A$2001, -1), 1)=N104,MATCH(N104, SOFR_INDEX!$A$2:$A$2001, -1),MATCH(N104, SOFR_INDEX!$A$2:$A$2001, -1)+1)))</f>
        <v>1</v>
      </c>
      <c r="P104" s="40" cm="1">
        <f t="array" aca="1" ref="P104" ca="1">IF(OR(B104="", F104=""), "", INDEX(SOFR_INDEX!$B$2:$E$2001, O104,$P$4) * IF(LEFT($P$3, 3)="180", 2, IF(LEFT($P$3, 2)="90", 4, IF(LEFT($P$3, 2)="30", 12, 1)))/100)</f>
        <v>8.9999999999999998E-4</v>
      </c>
      <c r="Q104" s="43">
        <f ca="1">IF(OR(B104="", F104=""), "", P104+'Terms&amp;Conditions + Transaction'!$B$11/10000)</f>
        <v>1.8E-3</v>
      </c>
      <c r="R104" s="43">
        <f t="shared" ca="1" si="11"/>
        <v>7.4226804123711347E-5</v>
      </c>
      <c r="S104">
        <f ca="1">IF(B104="",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Transaction'!$C$7*(F104-E104), 365), 360))))</f>
        <v>360</v>
      </c>
      <c r="T104" s="49">
        <f t="shared" ca="1" si="12"/>
        <v>2500</v>
      </c>
      <c r="U104" s="49">
        <f t="shared" ca="1" si="13"/>
        <v>5000</v>
      </c>
      <c r="V104" s="49">
        <f t="shared" ca="1" si="14"/>
        <v>20000</v>
      </c>
      <c r="W104" s="11">
        <f t="shared" ca="1" si="15"/>
        <v>20000</v>
      </c>
      <c r="X104" s="11" t="str">
        <f t="shared" ca="1" si="16"/>
        <v/>
      </c>
    </row>
    <row r="105" spans="2:24" x14ac:dyDescent="0.25">
      <c r="B105" s="82">
        <f ca="1">IF(B104&lt;MIN($C$3, 'Terms&amp;Conditions + Transaction'!$B$6), B104+1, "")</f>
        <v>44077</v>
      </c>
      <c r="C105">
        <f ca="1">IF(B105="", "", IF(AND(WEEKDAY(B105, 2)&lt;=5, ISERROR(VLOOKUP(B105, 'Holiday Schedule'!$B$3:$B$1002, 1, FALSE))), 1, 0))</f>
        <v>1</v>
      </c>
      <c r="D105">
        <f ca="1">IF(B105="", "", IF(LOWER('Terms&amp;Conditions + Transaction'!$C$15)="act", 1, IF(DAY(B105)=31, 0, IF(AND(DAY(B105+1)=1, MONTH(B105+1)=3), 31-DAY(B105), 1))))</f>
        <v>1</v>
      </c>
      <c r="E105" s="18">
        <f ca="1">IF(B105="", "", IFERROR(VLOOKUP(B105, 'Accrual Schedule'!$B$3:$B$122, 1, TRUE), ""))</f>
        <v>44073</v>
      </c>
      <c r="F105" s="18" cm="1">
        <f t="array" aca="1" ref="F105" ca="1">IF(B105="", "", INDEX('Accrual Schedule'!$B$3:$B$122, MATCH(B105, 'Accrual Schedule'!$B$3:$B$122, 1)+1, 1))</f>
        <v>44165</v>
      </c>
      <c r="G105" s="18" cm="1">
        <f t="array" aca="1" ref="G105" ca="1">IF(B105="", "", INDEX('Accrual Schedule'!$B$3:$B$122, MATCH(H105, 'Accrual Schedule'!$B$3:$B$122, 1)-1, 1))</f>
        <v>44073</v>
      </c>
      <c r="H105" s="18">
        <f ca="1">IF(B105="", "", INDEX('Accrual Schedule'!$B$3:$B$122, MATCH(I105, 'Accrual Schedule'!$C$3:$C$122, 1), 1))</f>
        <v>44165</v>
      </c>
      <c r="I105" s="18" cm="1">
        <f t="array" aca="1" ref="I105" ca="1">IF(B105="", "", _xlfn.IFNA(INDEX('Accrual Schedule'!$C$4:$C$122, MATCH(B105, 'Accrual Schedule'!$C$4:$C$122, 1)+1, 1), INDEX('Accrual Schedule'!$C$4:$C$122, 1, 1)))</f>
        <v>44165</v>
      </c>
      <c r="J105" s="11">
        <f ca="1">IF(B105="","",'Terms&amp;Conditions + Transaction'!$F$5-SUMIF(Dispositions!$B$3:$B$32,"&lt;="&amp;B105,Dispositions!$C$3:$C$32))</f>
        <v>1000000000</v>
      </c>
      <c r="K105" s="84">
        <f ca="1">IF(B105="", "", IF(ISNA(MATCH(B105, 'Factor Schedule'!$B$3:$B$2002, -1)),1,IF(INDEX('Factor Schedule'!$B$3:$C$2002,MATCH(B105, 'Factor Schedule'!$B$3:$B$2002, -1), 1)=B105,MATCH(B105, 'Factor Schedule'!$B$3:$B$2002, -1),MATCH(B105, 'Factor Schedule'!$B$3:$B$2002, -1)+1)))</f>
        <v>1</v>
      </c>
      <c r="L105" s="11" cm="1">
        <f t="array" aca="1" ref="L105" ca="1">IF(B105="","",ROUND(J105*_xlfn.IFNA(INDEX('Factor Schedule'!$B$3:$C$2002,K105, 2), 1), 2))</f>
        <v>1000000000</v>
      </c>
      <c r="M105" s="11">
        <f ca="1">IF(B105="", "", IF(OR(LOWER('Terms&amp;Conditions + Transaction'!$B$12)&lt;&gt;"compound", B105=$C$2, B105=E105), L105, L105+IF(LOWER('Terms&amp;Conditions + Transaction'!$B$13)&lt;&gt;"y", SUMIFS($T$8:$T$2007, $B$8:$B$2007, "&gt;="&amp;E105, $B$8:$B$2007, "&lt;"&amp;B105), SUMIFS($U$8:$U$1007, $B$8:$B$2007, "&gt;="&amp;E105, $B$8:$B$2007, "&lt;"&amp;B105))))</f>
        <v>1000000000</v>
      </c>
      <c r="N105" s="18">
        <f ca="1">IF(OR(B105 = "", F105=""), "", MIN(ForwardDays(B105,-'Terms&amp;Conditions + Transaction'!$B$22, 'Terms&amp;Conditions + Transaction'!$B$23, 'Holiday Schedule'!$B$3:$B$1002),ForwardDays(F105,-'Terms&amp;Conditions + Transaction'!$B$22, 'Terms&amp;Conditions + Transaction'!$B$23, 'Holiday Schedule'!$B$3:$B$1002)))</f>
        <v>44077</v>
      </c>
      <c r="O105" s="42">
        <f ca="1">IF(B105="", "", IF(ISNA(MATCH(N105, SOFR_INDEX!$A$2:$A$2001, -1)),1,IF(INDEX(SOFR_INDEX!$A$2:$E$2001,MATCH(N105, SOFR_INDEX!$A$2:$A$2001, -1), 1)=N105,MATCH(N105, SOFR_INDEX!$A$2:$A$2001, -1),MATCH(N105, SOFR_INDEX!$A$2:$A$2001, -1)+1)))</f>
        <v>1</v>
      </c>
      <c r="P105" s="40" cm="1">
        <f t="array" aca="1" ref="P105" ca="1">IF(OR(B105="", F105=""), "", INDEX(SOFR_INDEX!$B$2:$E$2001, O105,$P$4) * IF(LEFT($P$3, 3)="180", 2, IF(LEFT($P$3, 2)="90", 4, IF(LEFT($P$3, 2)="30", 12, 1)))/100)</f>
        <v>8.9999999999999998E-4</v>
      </c>
      <c r="Q105" s="43">
        <f ca="1">IF(OR(B105="", F105=""), "", P105+'Terms&amp;Conditions + Transaction'!$B$11/10000)</f>
        <v>1.8E-3</v>
      </c>
      <c r="R105" s="43">
        <f t="shared" ca="1" si="11"/>
        <v>9.183673469387756E-5</v>
      </c>
      <c r="S105">
        <f ca="1">IF(B105="",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Transaction'!$C$7*(F105-E105), 365), 360))))</f>
        <v>360</v>
      </c>
      <c r="T105" s="49">
        <f t="shared" ca="1" si="12"/>
        <v>2500</v>
      </c>
      <c r="U105" s="49">
        <f t="shared" ca="1" si="13"/>
        <v>5000</v>
      </c>
      <c r="V105" s="49">
        <f t="shared" ca="1" si="14"/>
        <v>25000</v>
      </c>
      <c r="W105" s="11">
        <f t="shared" ca="1" si="15"/>
        <v>25000</v>
      </c>
      <c r="X105" s="11" t="str">
        <f t="shared" ca="1" si="16"/>
        <v/>
      </c>
    </row>
    <row r="106" spans="2:24" x14ac:dyDescent="0.25">
      <c r="B106" s="82">
        <f ca="1">IF(B105&lt;MIN($C$3, 'Terms&amp;Conditions + Transaction'!$B$6), B105+1, "")</f>
        <v>44078</v>
      </c>
      <c r="C106">
        <f ca="1">IF(B106="", "", IF(AND(WEEKDAY(B106, 2)&lt;=5, ISERROR(VLOOKUP(B106, 'Holiday Schedule'!$B$3:$B$1002, 1, FALSE))), 1, 0))</f>
        <v>1</v>
      </c>
      <c r="D106">
        <f ca="1">IF(B106="", "", IF(LOWER('Terms&amp;Conditions + Transaction'!$C$15)="act", 1, IF(DAY(B106)=31, 0, IF(AND(DAY(B106+1)=1, MONTH(B106+1)=3), 31-DAY(B106), 1))))</f>
        <v>1</v>
      </c>
      <c r="E106" s="18">
        <f ca="1">IF(B106="", "", IFERROR(VLOOKUP(B106, 'Accrual Schedule'!$B$3:$B$122, 1, TRUE), ""))</f>
        <v>44073</v>
      </c>
      <c r="F106" s="18" cm="1">
        <f t="array" aca="1" ref="F106" ca="1">IF(B106="", "", INDEX('Accrual Schedule'!$B$3:$B$122, MATCH(B106, 'Accrual Schedule'!$B$3:$B$122, 1)+1, 1))</f>
        <v>44165</v>
      </c>
      <c r="G106" s="18" cm="1">
        <f t="array" aca="1" ref="G106" ca="1">IF(B106="", "", INDEX('Accrual Schedule'!$B$3:$B$122, MATCH(H106, 'Accrual Schedule'!$B$3:$B$122, 1)-1, 1))</f>
        <v>44073</v>
      </c>
      <c r="H106" s="18">
        <f ca="1">IF(B106="", "", INDEX('Accrual Schedule'!$B$3:$B$122, MATCH(I106, 'Accrual Schedule'!$C$3:$C$122, 1), 1))</f>
        <v>44165</v>
      </c>
      <c r="I106" s="18" cm="1">
        <f t="array" aca="1" ref="I106" ca="1">IF(B106="", "", _xlfn.IFNA(INDEX('Accrual Schedule'!$C$4:$C$122, MATCH(B106, 'Accrual Schedule'!$C$4:$C$122, 1)+1, 1), INDEX('Accrual Schedule'!$C$4:$C$122, 1, 1)))</f>
        <v>44165</v>
      </c>
      <c r="J106" s="11">
        <f ca="1">IF(B106="","",'Terms&amp;Conditions + Transaction'!$F$5-SUMIF(Dispositions!$B$3:$B$32,"&lt;="&amp;B106,Dispositions!$C$3:$C$32))</f>
        <v>1000000000</v>
      </c>
      <c r="K106" s="84">
        <f ca="1">IF(B106="", "", IF(ISNA(MATCH(B106, 'Factor Schedule'!$B$3:$B$2002, -1)),1,IF(INDEX('Factor Schedule'!$B$3:$C$2002,MATCH(B106, 'Factor Schedule'!$B$3:$B$2002, -1), 1)=B106,MATCH(B106, 'Factor Schedule'!$B$3:$B$2002, -1),MATCH(B106, 'Factor Schedule'!$B$3:$B$2002, -1)+1)))</f>
        <v>1</v>
      </c>
      <c r="L106" s="11" cm="1">
        <f t="array" aca="1" ref="L106" ca="1">IF(B106="","",ROUND(J106*_xlfn.IFNA(INDEX('Factor Schedule'!$B$3:$C$2002,K106, 2), 1), 2))</f>
        <v>1000000000</v>
      </c>
      <c r="M106" s="11">
        <f ca="1">IF(B106="", "", IF(OR(LOWER('Terms&amp;Conditions + Transaction'!$B$12)&lt;&gt;"compound", B106=$C$2, B106=E106), L106, L106+IF(LOWER('Terms&amp;Conditions + Transaction'!$B$13)&lt;&gt;"y", SUMIFS($T$8:$T$2007, $B$8:$B$2007, "&gt;="&amp;E106, $B$8:$B$2007, "&lt;"&amp;B106), SUMIFS($U$8:$U$1007, $B$8:$B$2007, "&gt;="&amp;E106, $B$8:$B$2007, "&lt;"&amp;B106))))</f>
        <v>1000000000</v>
      </c>
      <c r="N106" s="18">
        <f ca="1">IF(OR(B106 = "", F106=""), "", MIN(ForwardDays(B106,-'Terms&amp;Conditions + Transaction'!$B$22, 'Terms&amp;Conditions + Transaction'!$B$23, 'Holiday Schedule'!$B$3:$B$1002),ForwardDays(F106,-'Terms&amp;Conditions + Transaction'!$B$22, 'Terms&amp;Conditions + Transaction'!$B$23, 'Holiday Schedule'!$B$3:$B$1002)))</f>
        <v>44078</v>
      </c>
      <c r="O106" s="42">
        <f ca="1">IF(B106="", "", IF(ISNA(MATCH(N106, SOFR_INDEX!$A$2:$A$2001, -1)),1,IF(INDEX(SOFR_INDEX!$A$2:$E$2001,MATCH(N106, SOFR_INDEX!$A$2:$A$2001, -1), 1)=N106,MATCH(N106, SOFR_INDEX!$A$2:$A$2001, -1),MATCH(N106, SOFR_INDEX!$A$2:$A$2001, -1)+1)))</f>
        <v>1</v>
      </c>
      <c r="P106" s="40" cm="1">
        <f t="array" aca="1" ref="P106" ca="1">IF(OR(B106="", F106=""), "", INDEX(SOFR_INDEX!$B$2:$E$2001, O106,$P$4) * IF(LEFT($P$3, 3)="180", 2, IF(LEFT($P$3, 2)="90", 4, IF(LEFT($P$3, 2)="30", 12, 1)))/100)</f>
        <v>8.9999999999999998E-4</v>
      </c>
      <c r="Q106" s="43">
        <f ca="1">IF(OR(B106="", F106=""), "", P106+'Terms&amp;Conditions + Transaction'!$B$11/10000)</f>
        <v>1.8E-3</v>
      </c>
      <c r="R106" s="43">
        <f t="shared" ca="1" si="11"/>
        <v>1.0909090909090908E-4</v>
      </c>
      <c r="S106">
        <f ca="1">IF(B106="",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Transaction'!$C$7*(F106-E106), 365), 360))))</f>
        <v>360</v>
      </c>
      <c r="T106" s="49">
        <f t="shared" ca="1" si="12"/>
        <v>2500</v>
      </c>
      <c r="U106" s="49">
        <f t="shared" ca="1" si="13"/>
        <v>5000</v>
      </c>
      <c r="V106" s="49">
        <f t="shared" ca="1" si="14"/>
        <v>30000</v>
      </c>
      <c r="W106" s="11">
        <f t="shared" ca="1" si="15"/>
        <v>30000</v>
      </c>
      <c r="X106" s="11" t="str">
        <f t="shared" ca="1" si="16"/>
        <v/>
      </c>
    </row>
    <row r="107" spans="2:24" x14ac:dyDescent="0.25">
      <c r="B107" s="82">
        <f ca="1">IF(B106&lt;MIN($C$3, 'Terms&amp;Conditions + Transaction'!$B$6), B106+1, "")</f>
        <v>44079</v>
      </c>
      <c r="C107">
        <f ca="1">IF(B107="", "", IF(AND(WEEKDAY(B107, 2)&lt;=5, ISERROR(VLOOKUP(B107, 'Holiday Schedule'!$B$3:$B$1002, 1, FALSE))), 1, 0))</f>
        <v>0</v>
      </c>
      <c r="D107">
        <f ca="1">IF(B107="", "", IF(LOWER('Terms&amp;Conditions + Transaction'!$C$15)="act", 1, IF(DAY(B107)=31, 0, IF(AND(DAY(B107+1)=1, MONTH(B107+1)=3), 31-DAY(B107), 1))))</f>
        <v>1</v>
      </c>
      <c r="E107" s="18">
        <f ca="1">IF(B107="", "", IFERROR(VLOOKUP(B107, 'Accrual Schedule'!$B$3:$B$122, 1, TRUE), ""))</f>
        <v>44073</v>
      </c>
      <c r="F107" s="18" cm="1">
        <f t="array" aca="1" ref="F107" ca="1">IF(B107="", "", INDEX('Accrual Schedule'!$B$3:$B$122, MATCH(B107, 'Accrual Schedule'!$B$3:$B$122, 1)+1, 1))</f>
        <v>44165</v>
      </c>
      <c r="G107" s="18" cm="1">
        <f t="array" aca="1" ref="G107" ca="1">IF(B107="", "", INDEX('Accrual Schedule'!$B$3:$B$122, MATCH(H107, 'Accrual Schedule'!$B$3:$B$122, 1)-1, 1))</f>
        <v>44073</v>
      </c>
      <c r="H107" s="18">
        <f ca="1">IF(B107="", "", INDEX('Accrual Schedule'!$B$3:$B$122, MATCH(I107, 'Accrual Schedule'!$C$3:$C$122, 1), 1))</f>
        <v>44165</v>
      </c>
      <c r="I107" s="18" cm="1">
        <f t="array" aca="1" ref="I107" ca="1">IF(B107="", "", _xlfn.IFNA(INDEX('Accrual Schedule'!$C$4:$C$122, MATCH(B107, 'Accrual Schedule'!$C$4:$C$122, 1)+1, 1), INDEX('Accrual Schedule'!$C$4:$C$122, 1, 1)))</f>
        <v>44165</v>
      </c>
      <c r="J107" s="11">
        <f ca="1">IF(B107="","",'Terms&amp;Conditions + Transaction'!$F$5-SUMIF(Dispositions!$B$3:$B$32,"&lt;="&amp;B107,Dispositions!$C$3:$C$32))</f>
        <v>1000000000</v>
      </c>
      <c r="K107" s="84">
        <f ca="1">IF(B107="", "", IF(ISNA(MATCH(B107, 'Factor Schedule'!$B$3:$B$2002, -1)),1,IF(INDEX('Factor Schedule'!$B$3:$C$2002,MATCH(B107, 'Factor Schedule'!$B$3:$B$2002, -1), 1)=B107,MATCH(B107, 'Factor Schedule'!$B$3:$B$2002, -1),MATCH(B107, 'Factor Schedule'!$B$3:$B$2002, -1)+1)))</f>
        <v>1</v>
      </c>
      <c r="L107" s="11" cm="1">
        <f t="array" aca="1" ref="L107" ca="1">IF(B107="","",ROUND(J107*_xlfn.IFNA(INDEX('Factor Schedule'!$B$3:$C$2002,K107, 2), 1), 2))</f>
        <v>1000000000</v>
      </c>
      <c r="M107" s="11">
        <f ca="1">IF(B107="", "", IF(OR(LOWER('Terms&amp;Conditions + Transaction'!$B$12)&lt;&gt;"compound", B107=$C$2, B107=E107), L107, L107+IF(LOWER('Terms&amp;Conditions + Transaction'!$B$13)&lt;&gt;"y", SUMIFS($T$8:$T$2007, $B$8:$B$2007, "&gt;="&amp;E107, $B$8:$B$2007, "&lt;"&amp;B107), SUMIFS($U$8:$U$1007, $B$8:$B$2007, "&gt;="&amp;E107, $B$8:$B$2007, "&lt;"&amp;B107))))</f>
        <v>1000000000</v>
      </c>
      <c r="N107" s="18">
        <f ca="1">IF(OR(B107 = "", F107=""), "", MIN(ForwardDays(B107,-'Terms&amp;Conditions + Transaction'!$B$22, 'Terms&amp;Conditions + Transaction'!$B$23, 'Holiday Schedule'!$B$3:$B$1002),ForwardDays(F107,-'Terms&amp;Conditions + Transaction'!$B$22, 'Terms&amp;Conditions + Transaction'!$B$23, 'Holiday Schedule'!$B$3:$B$1002)))</f>
        <v>44079</v>
      </c>
      <c r="O107" s="42">
        <f ca="1">IF(B107="", "", IF(ISNA(MATCH(N107, SOFR_INDEX!$A$2:$A$2001, -1)),1,IF(INDEX(SOFR_INDEX!$A$2:$E$2001,MATCH(N107, SOFR_INDEX!$A$2:$A$2001, -1), 1)=N107,MATCH(N107, SOFR_INDEX!$A$2:$A$2001, -1),MATCH(N107, SOFR_INDEX!$A$2:$A$2001, -1)+1)))</f>
        <v>1</v>
      </c>
      <c r="P107" s="40" cm="1">
        <f t="array" aca="1" ref="P107" ca="1">IF(OR(B107="", F107=""), "", INDEX(SOFR_INDEX!$B$2:$E$2001, O107,$P$4) * IF(LEFT($P$3, 3)="180", 2, IF(LEFT($P$3, 2)="90", 4, IF(LEFT($P$3, 2)="30", 12, 1)))/100)</f>
        <v>8.9999999999999998E-4</v>
      </c>
      <c r="Q107" s="43">
        <f ca="1">IF(OR(B107="", F107=""), "", P107+'Terms&amp;Conditions + Transaction'!$B$11/10000)</f>
        <v>1.8E-3</v>
      </c>
      <c r="R107" s="43">
        <f t="shared" ca="1" si="11"/>
        <v>1.2599999999999997E-4</v>
      </c>
      <c r="S107">
        <f ca="1">IF(B107="",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Transaction'!$C$7*(F107-E107), 365), 360))))</f>
        <v>360</v>
      </c>
      <c r="T107" s="49">
        <f t="shared" ca="1" si="12"/>
        <v>2500</v>
      </c>
      <c r="U107" s="49">
        <f t="shared" ca="1" si="13"/>
        <v>5000</v>
      </c>
      <c r="V107" s="49">
        <f t="shared" ca="1" si="14"/>
        <v>35000</v>
      </c>
      <c r="W107" s="11">
        <f t="shared" ca="1" si="15"/>
        <v>35000</v>
      </c>
      <c r="X107" s="11" t="str">
        <f t="shared" ca="1" si="16"/>
        <v/>
      </c>
    </row>
    <row r="108" spans="2:24" x14ac:dyDescent="0.25">
      <c r="B108" s="82">
        <f ca="1">IF(B107&lt;MIN($C$3, 'Terms&amp;Conditions + Transaction'!$B$6), B107+1, "")</f>
        <v>44080</v>
      </c>
      <c r="C108">
        <f ca="1">IF(B108="", "", IF(AND(WEEKDAY(B108, 2)&lt;=5, ISERROR(VLOOKUP(B108, 'Holiday Schedule'!$B$3:$B$1002, 1, FALSE))), 1, 0))</f>
        <v>0</v>
      </c>
      <c r="D108">
        <f ca="1">IF(B108="", "", IF(LOWER('Terms&amp;Conditions + Transaction'!$C$15)="act", 1, IF(DAY(B108)=31, 0, IF(AND(DAY(B108+1)=1, MONTH(B108+1)=3), 31-DAY(B108), 1))))</f>
        <v>1</v>
      </c>
      <c r="E108" s="18">
        <f ca="1">IF(B108="", "", IFERROR(VLOOKUP(B108, 'Accrual Schedule'!$B$3:$B$122, 1, TRUE), ""))</f>
        <v>44073</v>
      </c>
      <c r="F108" s="18" cm="1">
        <f t="array" aca="1" ref="F108" ca="1">IF(B108="", "", INDEX('Accrual Schedule'!$B$3:$B$122, MATCH(B108, 'Accrual Schedule'!$B$3:$B$122, 1)+1, 1))</f>
        <v>44165</v>
      </c>
      <c r="G108" s="18" cm="1">
        <f t="array" aca="1" ref="G108" ca="1">IF(B108="", "", INDEX('Accrual Schedule'!$B$3:$B$122, MATCH(H108, 'Accrual Schedule'!$B$3:$B$122, 1)-1, 1))</f>
        <v>44073</v>
      </c>
      <c r="H108" s="18">
        <f ca="1">IF(B108="", "", INDEX('Accrual Schedule'!$B$3:$B$122, MATCH(I108, 'Accrual Schedule'!$C$3:$C$122, 1), 1))</f>
        <v>44165</v>
      </c>
      <c r="I108" s="18" cm="1">
        <f t="array" aca="1" ref="I108" ca="1">IF(B108="", "", _xlfn.IFNA(INDEX('Accrual Schedule'!$C$4:$C$122, MATCH(B108, 'Accrual Schedule'!$C$4:$C$122, 1)+1, 1), INDEX('Accrual Schedule'!$C$4:$C$122, 1, 1)))</f>
        <v>44165</v>
      </c>
      <c r="J108" s="11">
        <f ca="1">IF(B108="","",'Terms&amp;Conditions + Transaction'!$F$5-SUMIF(Dispositions!$B$3:$B$32,"&lt;="&amp;B108,Dispositions!$C$3:$C$32))</f>
        <v>1000000000</v>
      </c>
      <c r="K108" s="84">
        <f ca="1">IF(B108="", "", IF(ISNA(MATCH(B108, 'Factor Schedule'!$B$3:$B$2002, -1)),1,IF(INDEX('Factor Schedule'!$B$3:$C$2002,MATCH(B108, 'Factor Schedule'!$B$3:$B$2002, -1), 1)=B108,MATCH(B108, 'Factor Schedule'!$B$3:$B$2002, -1),MATCH(B108, 'Factor Schedule'!$B$3:$B$2002, -1)+1)))</f>
        <v>1</v>
      </c>
      <c r="L108" s="11" cm="1">
        <f t="array" aca="1" ref="L108" ca="1">IF(B108="","",ROUND(J108*_xlfn.IFNA(INDEX('Factor Schedule'!$B$3:$C$2002,K108, 2), 1), 2))</f>
        <v>1000000000</v>
      </c>
      <c r="M108" s="11">
        <f ca="1">IF(B108="", "", IF(OR(LOWER('Terms&amp;Conditions + Transaction'!$B$12)&lt;&gt;"compound", B108=$C$2, B108=E108), L108, L108+IF(LOWER('Terms&amp;Conditions + Transaction'!$B$13)&lt;&gt;"y", SUMIFS($T$8:$T$2007, $B$8:$B$2007, "&gt;="&amp;E108, $B$8:$B$2007, "&lt;"&amp;B108), SUMIFS($U$8:$U$1007, $B$8:$B$2007, "&gt;="&amp;E108, $B$8:$B$2007, "&lt;"&amp;B108))))</f>
        <v>1000000000</v>
      </c>
      <c r="N108" s="18">
        <f ca="1">IF(OR(B108 = "", F108=""), "", MIN(ForwardDays(B108,-'Terms&amp;Conditions + Transaction'!$B$22, 'Terms&amp;Conditions + Transaction'!$B$23, 'Holiday Schedule'!$B$3:$B$1002),ForwardDays(F108,-'Terms&amp;Conditions + Transaction'!$B$22, 'Terms&amp;Conditions + Transaction'!$B$23, 'Holiday Schedule'!$B$3:$B$1002)))</f>
        <v>44080</v>
      </c>
      <c r="O108" s="42">
        <f ca="1">IF(B108="", "", IF(ISNA(MATCH(N108, SOFR_INDEX!$A$2:$A$2001, -1)),1,IF(INDEX(SOFR_INDEX!$A$2:$E$2001,MATCH(N108, SOFR_INDEX!$A$2:$A$2001, -1), 1)=N108,MATCH(N108, SOFR_INDEX!$A$2:$A$2001, -1),MATCH(N108, SOFR_INDEX!$A$2:$A$2001, -1)+1)))</f>
        <v>1</v>
      </c>
      <c r="P108" s="40" cm="1">
        <f t="array" aca="1" ref="P108" ca="1">IF(OR(B108="", F108=""), "", INDEX(SOFR_INDEX!$B$2:$E$2001, O108,$P$4) * IF(LEFT($P$3, 3)="180", 2, IF(LEFT($P$3, 2)="90", 4, IF(LEFT($P$3, 2)="30", 12, 1)))/100)</f>
        <v>8.9999999999999998E-4</v>
      </c>
      <c r="Q108" s="43">
        <f ca="1">IF(OR(B108="", F108=""), "", P108+'Terms&amp;Conditions + Transaction'!$B$11/10000)</f>
        <v>1.8E-3</v>
      </c>
      <c r="R108" s="43">
        <f t="shared" ca="1" si="11"/>
        <v>1.4257425742574258E-4</v>
      </c>
      <c r="S108">
        <f ca="1">IF(B108="",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Transaction'!$C$7*(F108-E108), 365), 360))))</f>
        <v>360</v>
      </c>
      <c r="T108" s="49">
        <f t="shared" ca="1" si="12"/>
        <v>2500</v>
      </c>
      <c r="U108" s="49">
        <f t="shared" ca="1" si="13"/>
        <v>5000</v>
      </c>
      <c r="V108" s="49">
        <f t="shared" ca="1" si="14"/>
        <v>40000</v>
      </c>
      <c r="W108" s="11">
        <f t="shared" ca="1" si="15"/>
        <v>40000</v>
      </c>
      <c r="X108" s="11" t="str">
        <f t="shared" ca="1" si="16"/>
        <v/>
      </c>
    </row>
    <row r="109" spans="2:24" x14ac:dyDescent="0.25">
      <c r="B109" s="82">
        <f ca="1">IF(B108&lt;MIN($C$3, 'Terms&amp;Conditions + Transaction'!$B$6), B108+1, "")</f>
        <v>44081</v>
      </c>
      <c r="C109">
        <f ca="1">IF(B109="", "", IF(AND(WEEKDAY(B109, 2)&lt;=5, ISERROR(VLOOKUP(B109, 'Holiday Schedule'!$B$3:$B$1002, 1, FALSE))), 1, 0))</f>
        <v>0</v>
      </c>
      <c r="D109">
        <f ca="1">IF(B109="", "", IF(LOWER('Terms&amp;Conditions + Transaction'!$C$15)="act", 1, IF(DAY(B109)=31, 0, IF(AND(DAY(B109+1)=1, MONTH(B109+1)=3), 31-DAY(B109), 1))))</f>
        <v>1</v>
      </c>
      <c r="E109" s="18">
        <f ca="1">IF(B109="", "", IFERROR(VLOOKUP(B109, 'Accrual Schedule'!$B$3:$B$122, 1, TRUE), ""))</f>
        <v>44073</v>
      </c>
      <c r="F109" s="18" cm="1">
        <f t="array" aca="1" ref="F109" ca="1">IF(B109="", "", INDEX('Accrual Schedule'!$B$3:$B$122, MATCH(B109, 'Accrual Schedule'!$B$3:$B$122, 1)+1, 1))</f>
        <v>44165</v>
      </c>
      <c r="G109" s="18" cm="1">
        <f t="array" aca="1" ref="G109" ca="1">IF(B109="", "", INDEX('Accrual Schedule'!$B$3:$B$122, MATCH(H109, 'Accrual Schedule'!$B$3:$B$122, 1)-1, 1))</f>
        <v>44073</v>
      </c>
      <c r="H109" s="18">
        <f ca="1">IF(B109="", "", INDEX('Accrual Schedule'!$B$3:$B$122, MATCH(I109, 'Accrual Schedule'!$C$3:$C$122, 1), 1))</f>
        <v>44165</v>
      </c>
      <c r="I109" s="18" cm="1">
        <f t="array" aca="1" ref="I109" ca="1">IF(B109="", "", _xlfn.IFNA(INDEX('Accrual Schedule'!$C$4:$C$122, MATCH(B109, 'Accrual Schedule'!$C$4:$C$122, 1)+1, 1), INDEX('Accrual Schedule'!$C$4:$C$122, 1, 1)))</f>
        <v>44165</v>
      </c>
      <c r="J109" s="11">
        <f ca="1">IF(B109="","",'Terms&amp;Conditions + Transaction'!$F$5-SUMIF(Dispositions!$B$3:$B$32,"&lt;="&amp;B109,Dispositions!$C$3:$C$32))</f>
        <v>1000000000</v>
      </c>
      <c r="K109" s="84">
        <f ca="1">IF(B109="", "", IF(ISNA(MATCH(B109, 'Factor Schedule'!$B$3:$B$2002, -1)),1,IF(INDEX('Factor Schedule'!$B$3:$C$2002,MATCH(B109, 'Factor Schedule'!$B$3:$B$2002, -1), 1)=B109,MATCH(B109, 'Factor Schedule'!$B$3:$B$2002, -1),MATCH(B109, 'Factor Schedule'!$B$3:$B$2002, -1)+1)))</f>
        <v>1</v>
      </c>
      <c r="L109" s="11" cm="1">
        <f t="array" aca="1" ref="L109" ca="1">IF(B109="","",ROUND(J109*_xlfn.IFNA(INDEX('Factor Schedule'!$B$3:$C$2002,K109, 2), 1), 2))</f>
        <v>1000000000</v>
      </c>
      <c r="M109" s="11">
        <f ca="1">IF(B109="", "", IF(OR(LOWER('Terms&amp;Conditions + Transaction'!$B$12)&lt;&gt;"compound", B109=$C$2, B109=E109), L109, L109+IF(LOWER('Terms&amp;Conditions + Transaction'!$B$13)&lt;&gt;"y", SUMIFS($T$8:$T$2007, $B$8:$B$2007, "&gt;="&amp;E109, $B$8:$B$2007, "&lt;"&amp;B109), SUMIFS($U$8:$U$1007, $B$8:$B$2007, "&gt;="&amp;E109, $B$8:$B$2007, "&lt;"&amp;B109))))</f>
        <v>1000000000</v>
      </c>
      <c r="N109" s="18">
        <f ca="1">IF(OR(B109 = "", F109=""), "", MIN(ForwardDays(B109,-'Terms&amp;Conditions + Transaction'!$B$22, 'Terms&amp;Conditions + Transaction'!$B$23, 'Holiday Schedule'!$B$3:$B$1002),ForwardDays(F109,-'Terms&amp;Conditions + Transaction'!$B$22, 'Terms&amp;Conditions + Transaction'!$B$23, 'Holiday Schedule'!$B$3:$B$1002)))</f>
        <v>44081</v>
      </c>
      <c r="O109" s="42">
        <f ca="1">IF(B109="", "", IF(ISNA(MATCH(N109, SOFR_INDEX!$A$2:$A$2001, -1)),1,IF(INDEX(SOFR_INDEX!$A$2:$E$2001,MATCH(N109, SOFR_INDEX!$A$2:$A$2001, -1), 1)=N109,MATCH(N109, SOFR_INDEX!$A$2:$A$2001, -1),MATCH(N109, SOFR_INDEX!$A$2:$A$2001, -1)+1)))</f>
        <v>1</v>
      </c>
      <c r="P109" s="40" cm="1">
        <f t="array" aca="1" ref="P109" ca="1">IF(OR(B109="", F109=""), "", INDEX(SOFR_INDEX!$B$2:$E$2001, O109,$P$4) * IF(LEFT($P$3, 3)="180", 2, IF(LEFT($P$3, 2)="90", 4, IF(LEFT($P$3, 2)="30", 12, 1)))/100)</f>
        <v>8.9999999999999998E-4</v>
      </c>
      <c r="Q109" s="43">
        <f ca="1">IF(OR(B109="", F109=""), "", P109+'Terms&amp;Conditions + Transaction'!$B$11/10000)</f>
        <v>1.8E-3</v>
      </c>
      <c r="R109" s="43">
        <f t="shared" ca="1" si="11"/>
        <v>1.5882352941176472E-4</v>
      </c>
      <c r="S109">
        <f ca="1">IF(B109="",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Transaction'!$C$7*(F109-E109), 365), 360))))</f>
        <v>360</v>
      </c>
      <c r="T109" s="49">
        <f t="shared" ca="1" si="12"/>
        <v>2500</v>
      </c>
      <c r="U109" s="49">
        <f t="shared" ca="1" si="13"/>
        <v>5000</v>
      </c>
      <c r="V109" s="49">
        <f t="shared" ca="1" si="14"/>
        <v>45000</v>
      </c>
      <c r="W109" s="11">
        <f t="shared" ca="1" si="15"/>
        <v>45000</v>
      </c>
      <c r="X109" s="11" t="str">
        <f t="shared" ca="1" si="16"/>
        <v/>
      </c>
    </row>
    <row r="110" spans="2:24" x14ac:dyDescent="0.25">
      <c r="B110" s="82">
        <f ca="1">IF(B109&lt;MIN($C$3, 'Terms&amp;Conditions + Transaction'!$B$6), B109+1, "")</f>
        <v>44082</v>
      </c>
      <c r="C110">
        <f ca="1">IF(B110="", "", IF(AND(WEEKDAY(B110, 2)&lt;=5, ISERROR(VLOOKUP(B110, 'Holiday Schedule'!$B$3:$B$1002, 1, FALSE))), 1, 0))</f>
        <v>1</v>
      </c>
      <c r="D110">
        <f ca="1">IF(B110="", "", IF(LOWER('Terms&amp;Conditions + Transaction'!$C$15)="act", 1, IF(DAY(B110)=31, 0, IF(AND(DAY(B110+1)=1, MONTH(B110+1)=3), 31-DAY(B110), 1))))</f>
        <v>1</v>
      </c>
      <c r="E110" s="18">
        <f ca="1">IF(B110="", "", IFERROR(VLOOKUP(B110, 'Accrual Schedule'!$B$3:$B$122, 1, TRUE), ""))</f>
        <v>44073</v>
      </c>
      <c r="F110" s="18" cm="1">
        <f t="array" aca="1" ref="F110" ca="1">IF(B110="", "", INDEX('Accrual Schedule'!$B$3:$B$122, MATCH(B110, 'Accrual Schedule'!$B$3:$B$122, 1)+1, 1))</f>
        <v>44165</v>
      </c>
      <c r="G110" s="18" cm="1">
        <f t="array" aca="1" ref="G110" ca="1">IF(B110="", "", INDEX('Accrual Schedule'!$B$3:$B$122, MATCH(H110, 'Accrual Schedule'!$B$3:$B$122, 1)-1, 1))</f>
        <v>44073</v>
      </c>
      <c r="H110" s="18">
        <f ca="1">IF(B110="", "", INDEX('Accrual Schedule'!$B$3:$B$122, MATCH(I110, 'Accrual Schedule'!$C$3:$C$122, 1), 1))</f>
        <v>44165</v>
      </c>
      <c r="I110" s="18" cm="1">
        <f t="array" aca="1" ref="I110" ca="1">IF(B110="", "", _xlfn.IFNA(INDEX('Accrual Schedule'!$C$4:$C$122, MATCH(B110, 'Accrual Schedule'!$C$4:$C$122, 1)+1, 1), INDEX('Accrual Schedule'!$C$4:$C$122, 1, 1)))</f>
        <v>44165</v>
      </c>
      <c r="J110" s="11">
        <f ca="1">IF(B110="","",'Terms&amp;Conditions + Transaction'!$F$5-SUMIF(Dispositions!$B$3:$B$32,"&lt;="&amp;B110,Dispositions!$C$3:$C$32))</f>
        <v>1000000000</v>
      </c>
      <c r="K110" s="84">
        <f ca="1">IF(B110="", "", IF(ISNA(MATCH(B110, 'Factor Schedule'!$B$3:$B$2002, -1)),1,IF(INDEX('Factor Schedule'!$B$3:$C$2002,MATCH(B110, 'Factor Schedule'!$B$3:$B$2002, -1), 1)=B110,MATCH(B110, 'Factor Schedule'!$B$3:$B$2002, -1),MATCH(B110, 'Factor Schedule'!$B$3:$B$2002, -1)+1)))</f>
        <v>1</v>
      </c>
      <c r="L110" s="11" cm="1">
        <f t="array" aca="1" ref="L110" ca="1">IF(B110="","",ROUND(J110*_xlfn.IFNA(INDEX('Factor Schedule'!$B$3:$C$2002,K110, 2), 1), 2))</f>
        <v>1000000000</v>
      </c>
      <c r="M110" s="11">
        <f ca="1">IF(B110="", "", IF(OR(LOWER('Terms&amp;Conditions + Transaction'!$B$12)&lt;&gt;"compound", B110=$C$2, B110=E110), L110, L110+IF(LOWER('Terms&amp;Conditions + Transaction'!$B$13)&lt;&gt;"y", SUMIFS($T$8:$T$2007, $B$8:$B$2007, "&gt;="&amp;E110, $B$8:$B$2007, "&lt;"&amp;B110), SUMIFS($U$8:$U$1007, $B$8:$B$2007, "&gt;="&amp;E110, $B$8:$B$2007, "&lt;"&amp;B110))))</f>
        <v>1000000000</v>
      </c>
      <c r="N110" s="18">
        <f ca="1">IF(OR(B110 = "", F110=""), "", MIN(ForwardDays(B110,-'Terms&amp;Conditions + Transaction'!$B$22, 'Terms&amp;Conditions + Transaction'!$B$23, 'Holiday Schedule'!$B$3:$B$1002),ForwardDays(F110,-'Terms&amp;Conditions + Transaction'!$B$22, 'Terms&amp;Conditions + Transaction'!$B$23, 'Holiday Schedule'!$B$3:$B$1002)))</f>
        <v>44082</v>
      </c>
      <c r="O110" s="42">
        <f ca="1">IF(B110="", "", IF(ISNA(MATCH(N110, SOFR_INDEX!$A$2:$A$2001, -1)),1,IF(INDEX(SOFR_INDEX!$A$2:$E$2001,MATCH(N110, SOFR_INDEX!$A$2:$A$2001, -1), 1)=N110,MATCH(N110, SOFR_INDEX!$A$2:$A$2001, -1),MATCH(N110, SOFR_INDEX!$A$2:$A$2001, -1)+1)))</f>
        <v>1</v>
      </c>
      <c r="P110" s="40" cm="1">
        <f t="array" aca="1" ref="P110" ca="1">IF(OR(B110="", F110=""), "", INDEX(SOFR_INDEX!$B$2:$E$2001, O110,$P$4) * IF(LEFT($P$3, 3)="180", 2, IF(LEFT($P$3, 2)="90", 4, IF(LEFT($P$3, 2)="30", 12, 1)))/100)</f>
        <v>8.9999999999999998E-4</v>
      </c>
      <c r="Q110" s="43">
        <f ca="1">IF(OR(B110="", F110=""), "", P110+'Terms&amp;Conditions + Transaction'!$B$11/10000)</f>
        <v>1.8E-3</v>
      </c>
      <c r="R110" s="43">
        <f t="shared" ca="1" si="11"/>
        <v>1.7475728155339808E-4</v>
      </c>
      <c r="S110">
        <f ca="1">IF(B110="",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Transaction'!$C$7*(F110-E110), 365), 360))))</f>
        <v>360</v>
      </c>
      <c r="T110" s="49">
        <f t="shared" ca="1" si="12"/>
        <v>2500</v>
      </c>
      <c r="U110" s="49">
        <f t="shared" ca="1" si="13"/>
        <v>5000</v>
      </c>
      <c r="V110" s="49">
        <f t="shared" ca="1" si="14"/>
        <v>50000</v>
      </c>
      <c r="W110" s="11">
        <f t="shared" ca="1" si="15"/>
        <v>50000</v>
      </c>
      <c r="X110" s="11" t="str">
        <f t="shared" ca="1" si="16"/>
        <v/>
      </c>
    </row>
    <row r="111" spans="2:24" x14ac:dyDescent="0.25">
      <c r="B111" s="82">
        <f ca="1">IF(B110&lt;MIN($C$3, 'Terms&amp;Conditions + Transaction'!$B$6), B110+1, "")</f>
        <v>44083</v>
      </c>
      <c r="C111">
        <f ca="1">IF(B111="", "", IF(AND(WEEKDAY(B111, 2)&lt;=5, ISERROR(VLOOKUP(B111, 'Holiday Schedule'!$B$3:$B$1002, 1, FALSE))), 1, 0))</f>
        <v>1</v>
      </c>
      <c r="D111">
        <f ca="1">IF(B111="", "", IF(LOWER('Terms&amp;Conditions + Transaction'!$C$15)="act", 1, IF(DAY(B111)=31, 0, IF(AND(DAY(B111+1)=1, MONTH(B111+1)=3), 31-DAY(B111), 1))))</f>
        <v>1</v>
      </c>
      <c r="E111" s="18">
        <f ca="1">IF(B111="", "", IFERROR(VLOOKUP(B111, 'Accrual Schedule'!$B$3:$B$122, 1, TRUE), ""))</f>
        <v>44073</v>
      </c>
      <c r="F111" s="18" cm="1">
        <f t="array" aca="1" ref="F111" ca="1">IF(B111="", "", INDEX('Accrual Schedule'!$B$3:$B$122, MATCH(B111, 'Accrual Schedule'!$B$3:$B$122, 1)+1, 1))</f>
        <v>44165</v>
      </c>
      <c r="G111" s="18" cm="1">
        <f t="array" aca="1" ref="G111" ca="1">IF(B111="", "", INDEX('Accrual Schedule'!$B$3:$B$122, MATCH(H111, 'Accrual Schedule'!$B$3:$B$122, 1)-1, 1))</f>
        <v>44073</v>
      </c>
      <c r="H111" s="18">
        <f ca="1">IF(B111="", "", INDEX('Accrual Schedule'!$B$3:$B$122, MATCH(I111, 'Accrual Schedule'!$C$3:$C$122, 1), 1))</f>
        <v>44165</v>
      </c>
      <c r="I111" s="18" cm="1">
        <f t="array" aca="1" ref="I111" ca="1">IF(B111="", "", _xlfn.IFNA(INDEX('Accrual Schedule'!$C$4:$C$122, MATCH(B111, 'Accrual Schedule'!$C$4:$C$122, 1)+1, 1), INDEX('Accrual Schedule'!$C$4:$C$122, 1, 1)))</f>
        <v>44165</v>
      </c>
      <c r="J111" s="11">
        <f ca="1">IF(B111="","",'Terms&amp;Conditions + Transaction'!$F$5-SUMIF(Dispositions!$B$3:$B$32,"&lt;="&amp;B111,Dispositions!$C$3:$C$32))</f>
        <v>1000000000</v>
      </c>
      <c r="K111" s="84">
        <f ca="1">IF(B111="", "", IF(ISNA(MATCH(B111, 'Factor Schedule'!$B$3:$B$2002, -1)),1,IF(INDEX('Factor Schedule'!$B$3:$C$2002,MATCH(B111, 'Factor Schedule'!$B$3:$B$2002, -1), 1)=B111,MATCH(B111, 'Factor Schedule'!$B$3:$B$2002, -1),MATCH(B111, 'Factor Schedule'!$B$3:$B$2002, -1)+1)))</f>
        <v>1</v>
      </c>
      <c r="L111" s="11" cm="1">
        <f t="array" aca="1" ref="L111" ca="1">IF(B111="","",ROUND(J111*_xlfn.IFNA(INDEX('Factor Schedule'!$B$3:$C$2002,K111, 2), 1), 2))</f>
        <v>1000000000</v>
      </c>
      <c r="M111" s="11">
        <f ca="1">IF(B111="", "", IF(OR(LOWER('Terms&amp;Conditions + Transaction'!$B$12)&lt;&gt;"compound", B111=$C$2, B111=E111), L111, L111+IF(LOWER('Terms&amp;Conditions + Transaction'!$B$13)&lt;&gt;"y", SUMIFS($T$8:$T$2007, $B$8:$B$2007, "&gt;="&amp;E111, $B$8:$B$2007, "&lt;"&amp;B111), SUMIFS($U$8:$U$1007, $B$8:$B$2007, "&gt;="&amp;E111, $B$8:$B$2007, "&lt;"&amp;B111))))</f>
        <v>1000000000</v>
      </c>
      <c r="N111" s="18">
        <f ca="1">IF(OR(B111 = "", F111=""), "", MIN(ForwardDays(B111,-'Terms&amp;Conditions + Transaction'!$B$22, 'Terms&amp;Conditions + Transaction'!$B$23, 'Holiday Schedule'!$B$3:$B$1002),ForwardDays(F111,-'Terms&amp;Conditions + Transaction'!$B$22, 'Terms&amp;Conditions + Transaction'!$B$23, 'Holiday Schedule'!$B$3:$B$1002)))</f>
        <v>44083</v>
      </c>
      <c r="O111" s="42">
        <f ca="1">IF(B111="", "", IF(ISNA(MATCH(N111, SOFR_INDEX!$A$2:$A$2001, -1)),1,IF(INDEX(SOFR_INDEX!$A$2:$E$2001,MATCH(N111, SOFR_INDEX!$A$2:$A$2001, -1), 1)=N111,MATCH(N111, SOFR_INDEX!$A$2:$A$2001, -1),MATCH(N111, SOFR_INDEX!$A$2:$A$2001, -1)+1)))</f>
        <v>1</v>
      </c>
      <c r="P111" s="40" cm="1">
        <f t="array" aca="1" ref="P111" ca="1">IF(OR(B111="", F111=""), "", INDEX(SOFR_INDEX!$B$2:$E$2001, O111,$P$4) * IF(LEFT($P$3, 3)="180", 2, IF(LEFT($P$3, 2)="90", 4, IF(LEFT($P$3, 2)="30", 12, 1)))/100)</f>
        <v>8.9999999999999998E-4</v>
      </c>
      <c r="Q111" s="43">
        <f ca="1">IF(OR(B111="", F111=""), "", P111+'Terms&amp;Conditions + Transaction'!$B$11/10000)</f>
        <v>1.8E-3</v>
      </c>
      <c r="R111" s="43">
        <f t="shared" ca="1" si="11"/>
        <v>1.903846153846154E-4</v>
      </c>
      <c r="S111">
        <f ca="1">IF(B111="",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Transaction'!$C$7*(F111-E111), 365), 360))))</f>
        <v>360</v>
      </c>
      <c r="T111" s="49">
        <f t="shared" ca="1" si="12"/>
        <v>2500</v>
      </c>
      <c r="U111" s="49">
        <f t="shared" ca="1" si="13"/>
        <v>5000</v>
      </c>
      <c r="V111" s="49">
        <f t="shared" ca="1" si="14"/>
        <v>55000</v>
      </c>
      <c r="W111" s="11">
        <f t="shared" ca="1" si="15"/>
        <v>55000</v>
      </c>
      <c r="X111" s="11" t="str">
        <f t="shared" ca="1" si="16"/>
        <v/>
      </c>
    </row>
    <row r="112" spans="2:24" x14ac:dyDescent="0.25">
      <c r="B112" s="82">
        <f ca="1">IF(B111&lt;MIN($C$3, 'Terms&amp;Conditions + Transaction'!$B$6), B111+1, "")</f>
        <v>44084</v>
      </c>
      <c r="C112">
        <f ca="1">IF(B112="", "", IF(AND(WEEKDAY(B112, 2)&lt;=5, ISERROR(VLOOKUP(B112, 'Holiday Schedule'!$B$3:$B$1002, 1, FALSE))), 1, 0))</f>
        <v>1</v>
      </c>
      <c r="D112">
        <f ca="1">IF(B112="", "", IF(LOWER('Terms&amp;Conditions + Transaction'!$C$15)="act", 1, IF(DAY(B112)=31, 0, IF(AND(DAY(B112+1)=1, MONTH(B112+1)=3), 31-DAY(B112), 1))))</f>
        <v>1</v>
      </c>
      <c r="E112" s="18">
        <f ca="1">IF(B112="", "", IFERROR(VLOOKUP(B112, 'Accrual Schedule'!$B$3:$B$122, 1, TRUE), ""))</f>
        <v>44073</v>
      </c>
      <c r="F112" s="18" cm="1">
        <f t="array" aca="1" ref="F112" ca="1">IF(B112="", "", INDEX('Accrual Schedule'!$B$3:$B$122, MATCH(B112, 'Accrual Schedule'!$B$3:$B$122, 1)+1, 1))</f>
        <v>44165</v>
      </c>
      <c r="G112" s="18" cm="1">
        <f t="array" aca="1" ref="G112" ca="1">IF(B112="", "", INDEX('Accrual Schedule'!$B$3:$B$122, MATCH(H112, 'Accrual Schedule'!$B$3:$B$122, 1)-1, 1))</f>
        <v>44073</v>
      </c>
      <c r="H112" s="18">
        <f ca="1">IF(B112="", "", INDEX('Accrual Schedule'!$B$3:$B$122, MATCH(I112, 'Accrual Schedule'!$C$3:$C$122, 1), 1))</f>
        <v>44165</v>
      </c>
      <c r="I112" s="18" cm="1">
        <f t="array" aca="1" ref="I112" ca="1">IF(B112="", "", _xlfn.IFNA(INDEX('Accrual Schedule'!$C$4:$C$122, MATCH(B112, 'Accrual Schedule'!$C$4:$C$122, 1)+1, 1), INDEX('Accrual Schedule'!$C$4:$C$122, 1, 1)))</f>
        <v>44165</v>
      </c>
      <c r="J112" s="11">
        <f ca="1">IF(B112="","",'Terms&amp;Conditions + Transaction'!$F$5-SUMIF(Dispositions!$B$3:$B$32,"&lt;="&amp;B112,Dispositions!$C$3:$C$32))</f>
        <v>1000000000</v>
      </c>
      <c r="K112" s="84">
        <f ca="1">IF(B112="", "", IF(ISNA(MATCH(B112, 'Factor Schedule'!$B$3:$B$2002, -1)),1,IF(INDEX('Factor Schedule'!$B$3:$C$2002,MATCH(B112, 'Factor Schedule'!$B$3:$B$2002, -1), 1)=B112,MATCH(B112, 'Factor Schedule'!$B$3:$B$2002, -1),MATCH(B112, 'Factor Schedule'!$B$3:$B$2002, -1)+1)))</f>
        <v>1</v>
      </c>
      <c r="L112" s="11" cm="1">
        <f t="array" aca="1" ref="L112" ca="1">IF(B112="","",ROUND(J112*_xlfn.IFNA(INDEX('Factor Schedule'!$B$3:$C$2002,K112, 2), 1), 2))</f>
        <v>1000000000</v>
      </c>
      <c r="M112" s="11">
        <f ca="1">IF(B112="", "", IF(OR(LOWER('Terms&amp;Conditions + Transaction'!$B$12)&lt;&gt;"compound", B112=$C$2, B112=E112), L112, L112+IF(LOWER('Terms&amp;Conditions + Transaction'!$B$13)&lt;&gt;"y", SUMIFS($T$8:$T$2007, $B$8:$B$2007, "&gt;="&amp;E112, $B$8:$B$2007, "&lt;"&amp;B112), SUMIFS($U$8:$U$1007, $B$8:$B$2007, "&gt;="&amp;E112, $B$8:$B$2007, "&lt;"&amp;B112))))</f>
        <v>1000000000</v>
      </c>
      <c r="N112" s="18">
        <f ca="1">IF(OR(B112 = "", F112=""), "", MIN(ForwardDays(B112,-'Terms&amp;Conditions + Transaction'!$B$22, 'Terms&amp;Conditions + Transaction'!$B$23, 'Holiday Schedule'!$B$3:$B$1002),ForwardDays(F112,-'Terms&amp;Conditions + Transaction'!$B$22, 'Terms&amp;Conditions + Transaction'!$B$23, 'Holiday Schedule'!$B$3:$B$1002)))</f>
        <v>44084</v>
      </c>
      <c r="O112" s="42">
        <f ca="1">IF(B112="", "", IF(ISNA(MATCH(N112, SOFR_INDEX!$A$2:$A$2001, -1)),1,IF(INDEX(SOFR_INDEX!$A$2:$E$2001,MATCH(N112, SOFR_INDEX!$A$2:$A$2001, -1), 1)=N112,MATCH(N112, SOFR_INDEX!$A$2:$A$2001, -1),MATCH(N112, SOFR_INDEX!$A$2:$A$2001, -1)+1)))</f>
        <v>1</v>
      </c>
      <c r="P112" s="40" cm="1">
        <f t="array" aca="1" ref="P112" ca="1">IF(OR(B112="", F112=""), "", INDEX(SOFR_INDEX!$B$2:$E$2001, O112,$P$4) * IF(LEFT($P$3, 3)="180", 2, IF(LEFT($P$3, 2)="90", 4, IF(LEFT($P$3, 2)="30", 12, 1)))/100)</f>
        <v>8.9999999999999998E-4</v>
      </c>
      <c r="Q112" s="43">
        <f ca="1">IF(OR(B112="", F112=""), "", P112+'Terms&amp;Conditions + Transaction'!$B$11/10000)</f>
        <v>1.8E-3</v>
      </c>
      <c r="R112" s="43">
        <f t="shared" ca="1" si="11"/>
        <v>2.0571428571428572E-4</v>
      </c>
      <c r="S112">
        <f ca="1">IF(B112="",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Transaction'!$C$7*(F112-E112), 365), 360))))</f>
        <v>360</v>
      </c>
      <c r="T112" s="49">
        <f t="shared" ca="1" si="12"/>
        <v>2500</v>
      </c>
      <c r="U112" s="49">
        <f t="shared" ca="1" si="13"/>
        <v>5000</v>
      </c>
      <c r="V112" s="49">
        <f t="shared" ca="1" si="14"/>
        <v>60000</v>
      </c>
      <c r="W112" s="11">
        <f t="shared" ca="1" si="15"/>
        <v>60000</v>
      </c>
      <c r="X112" s="11" t="str">
        <f t="shared" ca="1" si="16"/>
        <v/>
      </c>
    </row>
    <row r="113" spans="2:24" x14ac:dyDescent="0.25">
      <c r="B113" s="82">
        <f ca="1">IF(B112&lt;MIN($C$3, 'Terms&amp;Conditions + Transaction'!$B$6), B112+1, "")</f>
        <v>44085</v>
      </c>
      <c r="C113">
        <f ca="1">IF(B113="", "", IF(AND(WEEKDAY(B113, 2)&lt;=5, ISERROR(VLOOKUP(B113, 'Holiday Schedule'!$B$3:$B$1002, 1, FALSE))), 1, 0))</f>
        <v>1</v>
      </c>
      <c r="D113">
        <f ca="1">IF(B113="", "", IF(LOWER('Terms&amp;Conditions + Transaction'!$C$15)="act", 1, IF(DAY(B113)=31, 0, IF(AND(DAY(B113+1)=1, MONTH(B113+1)=3), 31-DAY(B113), 1))))</f>
        <v>1</v>
      </c>
      <c r="E113" s="18">
        <f ca="1">IF(B113="", "", IFERROR(VLOOKUP(B113, 'Accrual Schedule'!$B$3:$B$122, 1, TRUE), ""))</f>
        <v>44073</v>
      </c>
      <c r="F113" s="18" cm="1">
        <f t="array" aca="1" ref="F113" ca="1">IF(B113="", "", INDEX('Accrual Schedule'!$B$3:$B$122, MATCH(B113, 'Accrual Schedule'!$B$3:$B$122, 1)+1, 1))</f>
        <v>44165</v>
      </c>
      <c r="G113" s="18" cm="1">
        <f t="array" aca="1" ref="G113" ca="1">IF(B113="", "", INDEX('Accrual Schedule'!$B$3:$B$122, MATCH(H113, 'Accrual Schedule'!$B$3:$B$122, 1)-1, 1))</f>
        <v>44073</v>
      </c>
      <c r="H113" s="18">
        <f ca="1">IF(B113="", "", INDEX('Accrual Schedule'!$B$3:$B$122, MATCH(I113, 'Accrual Schedule'!$C$3:$C$122, 1), 1))</f>
        <v>44165</v>
      </c>
      <c r="I113" s="18" cm="1">
        <f t="array" aca="1" ref="I113" ca="1">IF(B113="", "", _xlfn.IFNA(INDEX('Accrual Schedule'!$C$4:$C$122, MATCH(B113, 'Accrual Schedule'!$C$4:$C$122, 1)+1, 1), INDEX('Accrual Schedule'!$C$4:$C$122, 1, 1)))</f>
        <v>44165</v>
      </c>
      <c r="J113" s="11">
        <f ca="1">IF(B113="","",'Terms&amp;Conditions + Transaction'!$F$5-SUMIF(Dispositions!$B$3:$B$32,"&lt;="&amp;B113,Dispositions!$C$3:$C$32))</f>
        <v>1000000000</v>
      </c>
      <c r="K113" s="84">
        <f ca="1">IF(B113="", "", IF(ISNA(MATCH(B113, 'Factor Schedule'!$B$3:$B$2002, -1)),1,IF(INDEX('Factor Schedule'!$B$3:$C$2002,MATCH(B113, 'Factor Schedule'!$B$3:$B$2002, -1), 1)=B113,MATCH(B113, 'Factor Schedule'!$B$3:$B$2002, -1),MATCH(B113, 'Factor Schedule'!$B$3:$B$2002, -1)+1)))</f>
        <v>1</v>
      </c>
      <c r="L113" s="11" cm="1">
        <f t="array" aca="1" ref="L113" ca="1">IF(B113="","",ROUND(J113*_xlfn.IFNA(INDEX('Factor Schedule'!$B$3:$C$2002,K113, 2), 1), 2))</f>
        <v>1000000000</v>
      </c>
      <c r="M113" s="11">
        <f ca="1">IF(B113="", "", IF(OR(LOWER('Terms&amp;Conditions + Transaction'!$B$12)&lt;&gt;"compound", B113=$C$2, B113=E113), L113, L113+IF(LOWER('Terms&amp;Conditions + Transaction'!$B$13)&lt;&gt;"y", SUMIFS($T$8:$T$2007, $B$8:$B$2007, "&gt;="&amp;E113, $B$8:$B$2007, "&lt;"&amp;B113), SUMIFS($U$8:$U$1007, $B$8:$B$2007, "&gt;="&amp;E113, $B$8:$B$2007, "&lt;"&amp;B113))))</f>
        <v>1000000000</v>
      </c>
      <c r="N113" s="18">
        <f ca="1">IF(OR(B113 = "", F113=""), "", MIN(ForwardDays(B113,-'Terms&amp;Conditions + Transaction'!$B$22, 'Terms&amp;Conditions + Transaction'!$B$23, 'Holiday Schedule'!$B$3:$B$1002),ForwardDays(F113,-'Terms&amp;Conditions + Transaction'!$B$22, 'Terms&amp;Conditions + Transaction'!$B$23, 'Holiday Schedule'!$B$3:$B$1002)))</f>
        <v>44085</v>
      </c>
      <c r="O113" s="42">
        <f ca="1">IF(B113="", "", IF(ISNA(MATCH(N113, SOFR_INDEX!$A$2:$A$2001, -1)),1,IF(INDEX(SOFR_INDEX!$A$2:$E$2001,MATCH(N113, SOFR_INDEX!$A$2:$A$2001, -1), 1)=N113,MATCH(N113, SOFR_INDEX!$A$2:$A$2001, -1),MATCH(N113, SOFR_INDEX!$A$2:$A$2001, -1)+1)))</f>
        <v>1</v>
      </c>
      <c r="P113" s="40" cm="1">
        <f t="array" aca="1" ref="P113" ca="1">IF(OR(B113="", F113=""), "", INDEX(SOFR_INDEX!$B$2:$E$2001, O113,$P$4) * IF(LEFT($P$3, 3)="180", 2, IF(LEFT($P$3, 2)="90", 4, IF(LEFT($P$3, 2)="30", 12, 1)))/100)</f>
        <v>8.9999999999999998E-4</v>
      </c>
      <c r="Q113" s="43">
        <f ca="1">IF(OR(B113="", F113=""), "", P113+'Terms&amp;Conditions + Transaction'!$B$11/10000)</f>
        <v>1.8E-3</v>
      </c>
      <c r="R113" s="43">
        <f t="shared" ca="1" si="11"/>
        <v>2.2075471698113205E-4</v>
      </c>
      <c r="S113">
        <f ca="1">IF(B113="",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Transaction'!$C$7*(F113-E113), 365), 360))))</f>
        <v>360</v>
      </c>
      <c r="T113" s="49">
        <f t="shared" ca="1" si="12"/>
        <v>2500</v>
      </c>
      <c r="U113" s="49">
        <f t="shared" ca="1" si="13"/>
        <v>5000</v>
      </c>
      <c r="V113" s="49">
        <f t="shared" ca="1" si="14"/>
        <v>65000</v>
      </c>
      <c r="W113" s="11">
        <f t="shared" ca="1" si="15"/>
        <v>65000</v>
      </c>
      <c r="X113" s="11" t="str">
        <f t="shared" ca="1" si="16"/>
        <v/>
      </c>
    </row>
    <row r="114" spans="2:24" x14ac:dyDescent="0.25">
      <c r="B114" s="82">
        <f ca="1">IF(B113&lt;MIN($C$3, 'Terms&amp;Conditions + Transaction'!$B$6), B113+1, "")</f>
        <v>44086</v>
      </c>
      <c r="C114">
        <f ca="1">IF(B114="", "", IF(AND(WEEKDAY(B114, 2)&lt;=5, ISERROR(VLOOKUP(B114, 'Holiday Schedule'!$B$3:$B$1002, 1, FALSE))), 1, 0))</f>
        <v>0</v>
      </c>
      <c r="D114">
        <f ca="1">IF(B114="", "", IF(LOWER('Terms&amp;Conditions + Transaction'!$C$15)="act", 1, IF(DAY(B114)=31, 0, IF(AND(DAY(B114+1)=1, MONTH(B114+1)=3), 31-DAY(B114), 1))))</f>
        <v>1</v>
      </c>
      <c r="E114" s="18">
        <f ca="1">IF(B114="", "", IFERROR(VLOOKUP(B114, 'Accrual Schedule'!$B$3:$B$122, 1, TRUE), ""))</f>
        <v>44073</v>
      </c>
      <c r="F114" s="18" cm="1">
        <f t="array" aca="1" ref="F114" ca="1">IF(B114="", "", INDEX('Accrual Schedule'!$B$3:$B$122, MATCH(B114, 'Accrual Schedule'!$B$3:$B$122, 1)+1, 1))</f>
        <v>44165</v>
      </c>
      <c r="G114" s="18" cm="1">
        <f t="array" aca="1" ref="G114" ca="1">IF(B114="", "", INDEX('Accrual Schedule'!$B$3:$B$122, MATCH(H114, 'Accrual Schedule'!$B$3:$B$122, 1)-1, 1))</f>
        <v>44073</v>
      </c>
      <c r="H114" s="18">
        <f ca="1">IF(B114="", "", INDEX('Accrual Schedule'!$B$3:$B$122, MATCH(I114, 'Accrual Schedule'!$C$3:$C$122, 1), 1))</f>
        <v>44165</v>
      </c>
      <c r="I114" s="18" cm="1">
        <f t="array" aca="1" ref="I114" ca="1">IF(B114="", "", _xlfn.IFNA(INDEX('Accrual Schedule'!$C$4:$C$122, MATCH(B114, 'Accrual Schedule'!$C$4:$C$122, 1)+1, 1), INDEX('Accrual Schedule'!$C$4:$C$122, 1, 1)))</f>
        <v>44165</v>
      </c>
      <c r="J114" s="11">
        <f ca="1">IF(B114="","",'Terms&amp;Conditions + Transaction'!$F$5-SUMIF(Dispositions!$B$3:$B$32,"&lt;="&amp;B114,Dispositions!$C$3:$C$32))</f>
        <v>1000000000</v>
      </c>
      <c r="K114" s="84">
        <f ca="1">IF(B114="", "", IF(ISNA(MATCH(B114, 'Factor Schedule'!$B$3:$B$2002, -1)),1,IF(INDEX('Factor Schedule'!$B$3:$C$2002,MATCH(B114, 'Factor Schedule'!$B$3:$B$2002, -1), 1)=B114,MATCH(B114, 'Factor Schedule'!$B$3:$B$2002, -1),MATCH(B114, 'Factor Schedule'!$B$3:$B$2002, -1)+1)))</f>
        <v>1</v>
      </c>
      <c r="L114" s="11" cm="1">
        <f t="array" aca="1" ref="L114" ca="1">IF(B114="","",ROUND(J114*_xlfn.IFNA(INDEX('Factor Schedule'!$B$3:$C$2002,K114, 2), 1), 2))</f>
        <v>1000000000</v>
      </c>
      <c r="M114" s="11">
        <f ca="1">IF(B114="", "", IF(OR(LOWER('Terms&amp;Conditions + Transaction'!$B$12)&lt;&gt;"compound", B114=$C$2, B114=E114), L114, L114+IF(LOWER('Terms&amp;Conditions + Transaction'!$B$13)&lt;&gt;"y", SUMIFS($T$8:$T$2007, $B$8:$B$2007, "&gt;="&amp;E114, $B$8:$B$2007, "&lt;"&amp;B114), SUMIFS($U$8:$U$1007, $B$8:$B$2007, "&gt;="&amp;E114, $B$8:$B$2007, "&lt;"&amp;B114))))</f>
        <v>1000000000</v>
      </c>
      <c r="N114" s="18">
        <f ca="1">IF(OR(B114 = "", F114=""), "", MIN(ForwardDays(B114,-'Terms&amp;Conditions + Transaction'!$B$22, 'Terms&amp;Conditions + Transaction'!$B$23, 'Holiday Schedule'!$B$3:$B$1002),ForwardDays(F114,-'Terms&amp;Conditions + Transaction'!$B$22, 'Terms&amp;Conditions + Transaction'!$B$23, 'Holiday Schedule'!$B$3:$B$1002)))</f>
        <v>44086</v>
      </c>
      <c r="O114" s="42">
        <f ca="1">IF(B114="", "", IF(ISNA(MATCH(N114, SOFR_INDEX!$A$2:$A$2001, -1)),1,IF(INDEX(SOFR_INDEX!$A$2:$E$2001,MATCH(N114, SOFR_INDEX!$A$2:$A$2001, -1), 1)=N114,MATCH(N114, SOFR_INDEX!$A$2:$A$2001, -1),MATCH(N114, SOFR_INDEX!$A$2:$A$2001, -1)+1)))</f>
        <v>1</v>
      </c>
      <c r="P114" s="40" cm="1">
        <f t="array" aca="1" ref="P114" ca="1">IF(OR(B114="", F114=""), "", INDEX(SOFR_INDEX!$B$2:$E$2001, O114,$P$4) * IF(LEFT($P$3, 3)="180", 2, IF(LEFT($P$3, 2)="90", 4, IF(LEFT($P$3, 2)="30", 12, 1)))/100)</f>
        <v>8.9999999999999998E-4</v>
      </c>
      <c r="Q114" s="43">
        <f ca="1">IF(OR(B114="", F114=""), "", P114+'Terms&amp;Conditions + Transaction'!$B$11/10000)</f>
        <v>1.8E-3</v>
      </c>
      <c r="R114" s="43">
        <f t="shared" ca="1" si="11"/>
        <v>2.3551401869158876E-4</v>
      </c>
      <c r="S114">
        <f ca="1">IF(B114="",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Transaction'!$C$7*(F114-E114), 365), 360))))</f>
        <v>360</v>
      </c>
      <c r="T114" s="49">
        <f t="shared" ca="1" si="12"/>
        <v>2500</v>
      </c>
      <c r="U114" s="49">
        <f t="shared" ca="1" si="13"/>
        <v>5000</v>
      </c>
      <c r="V114" s="49">
        <f t="shared" ca="1" si="14"/>
        <v>70000</v>
      </c>
      <c r="W114" s="11">
        <f t="shared" ca="1" si="15"/>
        <v>70000</v>
      </c>
      <c r="X114" s="11" t="str">
        <f t="shared" ca="1" si="16"/>
        <v/>
      </c>
    </row>
    <row r="115" spans="2:24" x14ac:dyDescent="0.25">
      <c r="B115" s="82">
        <f ca="1">IF(B114&lt;MIN($C$3, 'Terms&amp;Conditions + Transaction'!$B$6), B114+1, "")</f>
        <v>44087</v>
      </c>
      <c r="C115">
        <f ca="1">IF(B115="", "", IF(AND(WEEKDAY(B115, 2)&lt;=5, ISERROR(VLOOKUP(B115, 'Holiday Schedule'!$B$3:$B$1002, 1, FALSE))), 1, 0))</f>
        <v>0</v>
      </c>
      <c r="D115">
        <f ca="1">IF(B115="", "", IF(LOWER('Terms&amp;Conditions + Transaction'!$C$15)="act", 1, IF(DAY(B115)=31, 0, IF(AND(DAY(B115+1)=1, MONTH(B115+1)=3), 31-DAY(B115), 1))))</f>
        <v>1</v>
      </c>
      <c r="E115" s="18">
        <f ca="1">IF(B115="", "", IFERROR(VLOOKUP(B115, 'Accrual Schedule'!$B$3:$B$122, 1, TRUE), ""))</f>
        <v>44073</v>
      </c>
      <c r="F115" s="18" cm="1">
        <f t="array" aca="1" ref="F115" ca="1">IF(B115="", "", INDEX('Accrual Schedule'!$B$3:$B$122, MATCH(B115, 'Accrual Schedule'!$B$3:$B$122, 1)+1, 1))</f>
        <v>44165</v>
      </c>
      <c r="G115" s="18" cm="1">
        <f t="array" aca="1" ref="G115" ca="1">IF(B115="", "", INDEX('Accrual Schedule'!$B$3:$B$122, MATCH(H115, 'Accrual Schedule'!$B$3:$B$122, 1)-1, 1))</f>
        <v>44073</v>
      </c>
      <c r="H115" s="18">
        <f ca="1">IF(B115="", "", INDEX('Accrual Schedule'!$B$3:$B$122, MATCH(I115, 'Accrual Schedule'!$C$3:$C$122, 1), 1))</f>
        <v>44165</v>
      </c>
      <c r="I115" s="18" cm="1">
        <f t="array" aca="1" ref="I115" ca="1">IF(B115="", "", _xlfn.IFNA(INDEX('Accrual Schedule'!$C$4:$C$122, MATCH(B115, 'Accrual Schedule'!$C$4:$C$122, 1)+1, 1), INDEX('Accrual Schedule'!$C$4:$C$122, 1, 1)))</f>
        <v>44165</v>
      </c>
      <c r="J115" s="11">
        <f ca="1">IF(B115="","",'Terms&amp;Conditions + Transaction'!$F$5-SUMIF(Dispositions!$B$3:$B$32,"&lt;="&amp;B115,Dispositions!$C$3:$C$32))</f>
        <v>1000000000</v>
      </c>
      <c r="K115" s="84">
        <f ca="1">IF(B115="", "", IF(ISNA(MATCH(B115, 'Factor Schedule'!$B$3:$B$2002, -1)),1,IF(INDEX('Factor Schedule'!$B$3:$C$2002,MATCH(B115, 'Factor Schedule'!$B$3:$B$2002, -1), 1)=B115,MATCH(B115, 'Factor Schedule'!$B$3:$B$2002, -1),MATCH(B115, 'Factor Schedule'!$B$3:$B$2002, -1)+1)))</f>
        <v>1</v>
      </c>
      <c r="L115" s="11" cm="1">
        <f t="array" aca="1" ref="L115" ca="1">IF(B115="","",ROUND(J115*_xlfn.IFNA(INDEX('Factor Schedule'!$B$3:$C$2002,K115, 2), 1), 2))</f>
        <v>1000000000</v>
      </c>
      <c r="M115" s="11">
        <f ca="1">IF(B115="", "", IF(OR(LOWER('Terms&amp;Conditions + Transaction'!$B$12)&lt;&gt;"compound", B115=$C$2, B115=E115), L115, L115+IF(LOWER('Terms&amp;Conditions + Transaction'!$B$13)&lt;&gt;"y", SUMIFS($T$8:$T$2007, $B$8:$B$2007, "&gt;="&amp;E115, $B$8:$B$2007, "&lt;"&amp;B115), SUMIFS($U$8:$U$1007, $B$8:$B$2007, "&gt;="&amp;E115, $B$8:$B$2007, "&lt;"&amp;B115))))</f>
        <v>1000000000</v>
      </c>
      <c r="N115" s="18">
        <f ca="1">IF(OR(B115 = "", F115=""), "", MIN(ForwardDays(B115,-'Terms&amp;Conditions + Transaction'!$B$22, 'Terms&amp;Conditions + Transaction'!$B$23, 'Holiday Schedule'!$B$3:$B$1002),ForwardDays(F115,-'Terms&amp;Conditions + Transaction'!$B$22, 'Terms&amp;Conditions + Transaction'!$B$23, 'Holiday Schedule'!$B$3:$B$1002)))</f>
        <v>44087</v>
      </c>
      <c r="O115" s="42">
        <f ca="1">IF(B115="", "", IF(ISNA(MATCH(N115, SOFR_INDEX!$A$2:$A$2001, -1)),1,IF(INDEX(SOFR_INDEX!$A$2:$E$2001,MATCH(N115, SOFR_INDEX!$A$2:$A$2001, -1), 1)=N115,MATCH(N115, SOFR_INDEX!$A$2:$A$2001, -1),MATCH(N115, SOFR_INDEX!$A$2:$A$2001, -1)+1)))</f>
        <v>1</v>
      </c>
      <c r="P115" s="40" cm="1">
        <f t="array" aca="1" ref="P115" ca="1">IF(OR(B115="", F115=""), "", INDEX(SOFR_INDEX!$B$2:$E$2001, O115,$P$4) * IF(LEFT($P$3, 3)="180", 2, IF(LEFT($P$3, 2)="90", 4, IF(LEFT($P$3, 2)="30", 12, 1)))/100)</f>
        <v>8.9999999999999998E-4</v>
      </c>
      <c r="Q115" s="43">
        <f ca="1">IF(OR(B115="", F115=""), "", P115+'Terms&amp;Conditions + Transaction'!$B$11/10000)</f>
        <v>1.8E-3</v>
      </c>
      <c r="R115" s="43">
        <f t="shared" ca="1" si="11"/>
        <v>2.5000000000000001E-4</v>
      </c>
      <c r="S115">
        <f ca="1">IF(B115="",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Transaction'!$C$7*(F115-E115), 365), 360))))</f>
        <v>360</v>
      </c>
      <c r="T115" s="49">
        <f t="shared" ca="1" si="12"/>
        <v>2500</v>
      </c>
      <c r="U115" s="49">
        <f t="shared" ca="1" si="13"/>
        <v>5000</v>
      </c>
      <c r="V115" s="49">
        <f t="shared" ca="1" si="14"/>
        <v>75000</v>
      </c>
      <c r="W115" s="11">
        <f t="shared" ca="1" si="15"/>
        <v>75000</v>
      </c>
      <c r="X115" s="11" t="str">
        <f t="shared" ca="1" si="16"/>
        <v/>
      </c>
    </row>
    <row r="116" spans="2:24" x14ac:dyDescent="0.25">
      <c r="B116" s="82">
        <f ca="1">IF(B115&lt;MIN($C$3, 'Terms&amp;Conditions + Transaction'!$B$6), B115+1, "")</f>
        <v>44088</v>
      </c>
      <c r="C116">
        <f ca="1">IF(B116="", "", IF(AND(WEEKDAY(B116, 2)&lt;=5, ISERROR(VLOOKUP(B116, 'Holiday Schedule'!$B$3:$B$1002, 1, FALSE))), 1, 0))</f>
        <v>1</v>
      </c>
      <c r="D116">
        <f ca="1">IF(B116="", "", IF(LOWER('Terms&amp;Conditions + Transaction'!$C$15)="act", 1, IF(DAY(B116)=31, 0, IF(AND(DAY(B116+1)=1, MONTH(B116+1)=3), 31-DAY(B116), 1))))</f>
        <v>1</v>
      </c>
      <c r="E116" s="18">
        <f ca="1">IF(B116="", "", IFERROR(VLOOKUP(B116, 'Accrual Schedule'!$B$3:$B$122, 1, TRUE), ""))</f>
        <v>44073</v>
      </c>
      <c r="F116" s="18" cm="1">
        <f t="array" aca="1" ref="F116" ca="1">IF(B116="", "", INDEX('Accrual Schedule'!$B$3:$B$122, MATCH(B116, 'Accrual Schedule'!$B$3:$B$122, 1)+1, 1))</f>
        <v>44165</v>
      </c>
      <c r="G116" s="18" cm="1">
        <f t="array" aca="1" ref="G116" ca="1">IF(B116="", "", INDEX('Accrual Schedule'!$B$3:$B$122, MATCH(H116, 'Accrual Schedule'!$B$3:$B$122, 1)-1, 1))</f>
        <v>44073</v>
      </c>
      <c r="H116" s="18">
        <f ca="1">IF(B116="", "", INDEX('Accrual Schedule'!$B$3:$B$122, MATCH(I116, 'Accrual Schedule'!$C$3:$C$122, 1), 1))</f>
        <v>44165</v>
      </c>
      <c r="I116" s="18" cm="1">
        <f t="array" aca="1" ref="I116" ca="1">IF(B116="", "", _xlfn.IFNA(INDEX('Accrual Schedule'!$C$4:$C$122, MATCH(B116, 'Accrual Schedule'!$C$4:$C$122, 1)+1, 1), INDEX('Accrual Schedule'!$C$4:$C$122, 1, 1)))</f>
        <v>44165</v>
      </c>
      <c r="J116" s="11">
        <f ca="1">IF(B116="","",'Terms&amp;Conditions + Transaction'!$F$5-SUMIF(Dispositions!$B$3:$B$32,"&lt;="&amp;B116,Dispositions!$C$3:$C$32))</f>
        <v>1000000000</v>
      </c>
      <c r="K116" s="84">
        <f ca="1">IF(B116="", "", IF(ISNA(MATCH(B116, 'Factor Schedule'!$B$3:$B$2002, -1)),1,IF(INDEX('Factor Schedule'!$B$3:$C$2002,MATCH(B116, 'Factor Schedule'!$B$3:$B$2002, -1), 1)=B116,MATCH(B116, 'Factor Schedule'!$B$3:$B$2002, -1),MATCH(B116, 'Factor Schedule'!$B$3:$B$2002, -1)+1)))</f>
        <v>1</v>
      </c>
      <c r="L116" s="11" cm="1">
        <f t="array" aca="1" ref="L116" ca="1">IF(B116="","",ROUND(J116*_xlfn.IFNA(INDEX('Factor Schedule'!$B$3:$C$2002,K116, 2), 1), 2))</f>
        <v>1000000000</v>
      </c>
      <c r="M116" s="11">
        <f ca="1">IF(B116="", "", IF(OR(LOWER('Terms&amp;Conditions + Transaction'!$B$12)&lt;&gt;"compound", B116=$C$2, B116=E116), L116, L116+IF(LOWER('Terms&amp;Conditions + Transaction'!$B$13)&lt;&gt;"y", SUMIFS($T$8:$T$2007, $B$8:$B$2007, "&gt;="&amp;E116, $B$8:$B$2007, "&lt;"&amp;B116), SUMIFS($U$8:$U$1007, $B$8:$B$2007, "&gt;="&amp;E116, $B$8:$B$2007, "&lt;"&amp;B116))))</f>
        <v>1000000000</v>
      </c>
      <c r="N116" s="18">
        <f ca="1">IF(OR(B116 = "", F116=""), "", MIN(ForwardDays(B116,-'Terms&amp;Conditions + Transaction'!$B$22, 'Terms&amp;Conditions + Transaction'!$B$23, 'Holiday Schedule'!$B$3:$B$1002),ForwardDays(F116,-'Terms&amp;Conditions + Transaction'!$B$22, 'Terms&amp;Conditions + Transaction'!$B$23, 'Holiday Schedule'!$B$3:$B$1002)))</f>
        <v>44088</v>
      </c>
      <c r="O116" s="42">
        <f ca="1">IF(B116="", "", IF(ISNA(MATCH(N116, SOFR_INDEX!$A$2:$A$2001, -1)),1,IF(INDEX(SOFR_INDEX!$A$2:$E$2001,MATCH(N116, SOFR_INDEX!$A$2:$A$2001, -1), 1)=N116,MATCH(N116, SOFR_INDEX!$A$2:$A$2001, -1),MATCH(N116, SOFR_INDEX!$A$2:$A$2001, -1)+1)))</f>
        <v>1</v>
      </c>
      <c r="P116" s="40" cm="1">
        <f t="array" aca="1" ref="P116" ca="1">IF(OR(B116="", F116=""), "", INDEX(SOFR_INDEX!$B$2:$E$2001, O116,$P$4) * IF(LEFT($P$3, 3)="180", 2, IF(LEFT($P$3, 2)="90", 4, IF(LEFT($P$3, 2)="30", 12, 1)))/100)</f>
        <v>8.9999999999999998E-4</v>
      </c>
      <c r="Q116" s="43">
        <f ca="1">IF(OR(B116="", F116=""), "", P116+'Terms&amp;Conditions + Transaction'!$B$11/10000)</f>
        <v>1.8E-3</v>
      </c>
      <c r="R116" s="43">
        <f t="shared" ca="1" si="11"/>
        <v>2.6422018348623859E-4</v>
      </c>
      <c r="S116">
        <f ca="1">IF(B116="",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Transaction'!$C$7*(F116-E116), 365), 360))))</f>
        <v>360</v>
      </c>
      <c r="T116" s="49">
        <f t="shared" ca="1" si="12"/>
        <v>2500</v>
      </c>
      <c r="U116" s="49">
        <f t="shared" ca="1" si="13"/>
        <v>5000</v>
      </c>
      <c r="V116" s="49">
        <f t="shared" ca="1" si="14"/>
        <v>80000</v>
      </c>
      <c r="W116" s="11">
        <f t="shared" ca="1" si="15"/>
        <v>80000</v>
      </c>
      <c r="X116" s="11" t="str">
        <f t="shared" ca="1" si="16"/>
        <v/>
      </c>
    </row>
    <row r="117" spans="2:24" x14ac:dyDescent="0.25">
      <c r="B117" s="82">
        <f ca="1">IF(B116&lt;MIN($C$3, 'Terms&amp;Conditions + Transaction'!$B$6), B116+1, "")</f>
        <v>44089</v>
      </c>
      <c r="C117">
        <f ca="1">IF(B117="", "", IF(AND(WEEKDAY(B117, 2)&lt;=5, ISERROR(VLOOKUP(B117, 'Holiday Schedule'!$B$3:$B$1002, 1, FALSE))), 1, 0))</f>
        <v>1</v>
      </c>
      <c r="D117">
        <f ca="1">IF(B117="", "", IF(LOWER('Terms&amp;Conditions + Transaction'!$C$15)="act", 1, IF(DAY(B117)=31, 0, IF(AND(DAY(B117+1)=1, MONTH(B117+1)=3), 31-DAY(B117), 1))))</f>
        <v>1</v>
      </c>
      <c r="E117" s="18">
        <f ca="1">IF(B117="", "", IFERROR(VLOOKUP(B117, 'Accrual Schedule'!$B$3:$B$122, 1, TRUE), ""))</f>
        <v>44073</v>
      </c>
      <c r="F117" s="18" cm="1">
        <f t="array" aca="1" ref="F117" ca="1">IF(B117="", "", INDEX('Accrual Schedule'!$B$3:$B$122, MATCH(B117, 'Accrual Schedule'!$B$3:$B$122, 1)+1, 1))</f>
        <v>44165</v>
      </c>
      <c r="G117" s="18" cm="1">
        <f t="array" aca="1" ref="G117" ca="1">IF(B117="", "", INDEX('Accrual Schedule'!$B$3:$B$122, MATCH(H117, 'Accrual Schedule'!$B$3:$B$122, 1)-1, 1))</f>
        <v>44073</v>
      </c>
      <c r="H117" s="18">
        <f ca="1">IF(B117="", "", INDEX('Accrual Schedule'!$B$3:$B$122, MATCH(I117, 'Accrual Schedule'!$C$3:$C$122, 1), 1))</f>
        <v>44165</v>
      </c>
      <c r="I117" s="18" cm="1">
        <f t="array" aca="1" ref="I117" ca="1">IF(B117="", "", _xlfn.IFNA(INDEX('Accrual Schedule'!$C$4:$C$122, MATCH(B117, 'Accrual Schedule'!$C$4:$C$122, 1)+1, 1), INDEX('Accrual Schedule'!$C$4:$C$122, 1, 1)))</f>
        <v>44165</v>
      </c>
      <c r="J117" s="11">
        <f ca="1">IF(B117="","",'Terms&amp;Conditions + Transaction'!$F$5-SUMIF(Dispositions!$B$3:$B$32,"&lt;="&amp;B117,Dispositions!$C$3:$C$32))</f>
        <v>1000000000</v>
      </c>
      <c r="K117" s="84">
        <f ca="1">IF(B117="", "", IF(ISNA(MATCH(B117, 'Factor Schedule'!$B$3:$B$2002, -1)),1,IF(INDEX('Factor Schedule'!$B$3:$C$2002,MATCH(B117, 'Factor Schedule'!$B$3:$B$2002, -1), 1)=B117,MATCH(B117, 'Factor Schedule'!$B$3:$B$2002, -1),MATCH(B117, 'Factor Schedule'!$B$3:$B$2002, -1)+1)))</f>
        <v>1</v>
      </c>
      <c r="L117" s="11" cm="1">
        <f t="array" aca="1" ref="L117" ca="1">IF(B117="","",ROUND(J117*_xlfn.IFNA(INDEX('Factor Schedule'!$B$3:$C$2002,K117, 2), 1), 2))</f>
        <v>1000000000</v>
      </c>
      <c r="M117" s="11">
        <f ca="1">IF(B117="", "", IF(OR(LOWER('Terms&amp;Conditions + Transaction'!$B$12)&lt;&gt;"compound", B117=$C$2, B117=E117), L117, L117+IF(LOWER('Terms&amp;Conditions + Transaction'!$B$13)&lt;&gt;"y", SUMIFS($T$8:$T$2007, $B$8:$B$2007, "&gt;="&amp;E117, $B$8:$B$2007, "&lt;"&amp;B117), SUMIFS($U$8:$U$1007, $B$8:$B$2007, "&gt;="&amp;E117, $B$8:$B$2007, "&lt;"&amp;B117))))</f>
        <v>1000000000</v>
      </c>
      <c r="N117" s="18">
        <f ca="1">IF(OR(B117 = "", F117=""), "", MIN(ForwardDays(B117,-'Terms&amp;Conditions + Transaction'!$B$22, 'Terms&amp;Conditions + Transaction'!$B$23, 'Holiday Schedule'!$B$3:$B$1002),ForwardDays(F117,-'Terms&amp;Conditions + Transaction'!$B$22, 'Terms&amp;Conditions + Transaction'!$B$23, 'Holiday Schedule'!$B$3:$B$1002)))</f>
        <v>44089</v>
      </c>
      <c r="O117" s="42">
        <f ca="1">IF(B117="", "", IF(ISNA(MATCH(N117, SOFR_INDEX!$A$2:$A$2001, -1)),1,IF(INDEX(SOFR_INDEX!$A$2:$E$2001,MATCH(N117, SOFR_INDEX!$A$2:$A$2001, -1), 1)=N117,MATCH(N117, SOFR_INDEX!$A$2:$A$2001, -1),MATCH(N117, SOFR_INDEX!$A$2:$A$2001, -1)+1)))</f>
        <v>1</v>
      </c>
      <c r="P117" s="40" cm="1">
        <f t="array" aca="1" ref="P117" ca="1">IF(OR(B117="", F117=""), "", INDEX(SOFR_INDEX!$B$2:$E$2001, O117,$P$4) * IF(LEFT($P$3, 3)="180", 2, IF(LEFT($P$3, 2)="90", 4, IF(LEFT($P$3, 2)="30", 12, 1)))/100)</f>
        <v>8.9999999999999998E-4</v>
      </c>
      <c r="Q117" s="43">
        <f ca="1">IF(OR(B117="", F117=""), "", P117+'Terms&amp;Conditions + Transaction'!$B$11/10000)</f>
        <v>1.8E-3</v>
      </c>
      <c r="R117" s="43">
        <f t="shared" ca="1" si="11"/>
        <v>2.7818181818181815E-4</v>
      </c>
      <c r="S117">
        <f ca="1">IF(B117="",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Transaction'!$C$7*(F117-E117), 365), 360))))</f>
        <v>360</v>
      </c>
      <c r="T117" s="49">
        <f t="shared" ca="1" si="12"/>
        <v>2500</v>
      </c>
      <c r="U117" s="49">
        <f t="shared" ca="1" si="13"/>
        <v>5000</v>
      </c>
      <c r="V117" s="49">
        <f t="shared" ca="1" si="14"/>
        <v>85000</v>
      </c>
      <c r="W117" s="11">
        <f t="shared" ca="1" si="15"/>
        <v>85000</v>
      </c>
      <c r="X117" s="11" t="str">
        <f t="shared" ca="1" si="16"/>
        <v/>
      </c>
    </row>
    <row r="118" spans="2:24" x14ac:dyDescent="0.25">
      <c r="B118" s="82">
        <f ca="1">IF(B117&lt;MIN($C$3, 'Terms&amp;Conditions + Transaction'!$B$6), B117+1, "")</f>
        <v>44090</v>
      </c>
      <c r="C118">
        <f ca="1">IF(B118="", "", IF(AND(WEEKDAY(B118, 2)&lt;=5, ISERROR(VLOOKUP(B118, 'Holiday Schedule'!$B$3:$B$1002, 1, FALSE))), 1, 0))</f>
        <v>1</v>
      </c>
      <c r="D118">
        <f ca="1">IF(B118="", "", IF(LOWER('Terms&amp;Conditions + Transaction'!$C$15)="act", 1, IF(DAY(B118)=31, 0, IF(AND(DAY(B118+1)=1, MONTH(B118+1)=3), 31-DAY(B118), 1))))</f>
        <v>1</v>
      </c>
      <c r="E118" s="18">
        <f ca="1">IF(B118="", "", IFERROR(VLOOKUP(B118, 'Accrual Schedule'!$B$3:$B$122, 1, TRUE), ""))</f>
        <v>44073</v>
      </c>
      <c r="F118" s="18" cm="1">
        <f t="array" aca="1" ref="F118" ca="1">IF(B118="", "", INDEX('Accrual Schedule'!$B$3:$B$122, MATCH(B118, 'Accrual Schedule'!$B$3:$B$122, 1)+1, 1))</f>
        <v>44165</v>
      </c>
      <c r="G118" s="18" cm="1">
        <f t="array" aca="1" ref="G118" ca="1">IF(B118="", "", INDEX('Accrual Schedule'!$B$3:$B$122, MATCH(H118, 'Accrual Schedule'!$B$3:$B$122, 1)-1, 1))</f>
        <v>44073</v>
      </c>
      <c r="H118" s="18">
        <f ca="1">IF(B118="", "", INDEX('Accrual Schedule'!$B$3:$B$122, MATCH(I118, 'Accrual Schedule'!$C$3:$C$122, 1), 1))</f>
        <v>44165</v>
      </c>
      <c r="I118" s="18" cm="1">
        <f t="array" aca="1" ref="I118" ca="1">IF(B118="", "", _xlfn.IFNA(INDEX('Accrual Schedule'!$C$4:$C$122, MATCH(B118, 'Accrual Schedule'!$C$4:$C$122, 1)+1, 1), INDEX('Accrual Schedule'!$C$4:$C$122, 1, 1)))</f>
        <v>44165</v>
      </c>
      <c r="J118" s="11">
        <f ca="1">IF(B118="","",'Terms&amp;Conditions + Transaction'!$F$5-SUMIF(Dispositions!$B$3:$B$32,"&lt;="&amp;B118,Dispositions!$C$3:$C$32))</f>
        <v>1000000000</v>
      </c>
      <c r="K118" s="84">
        <f ca="1">IF(B118="", "", IF(ISNA(MATCH(B118, 'Factor Schedule'!$B$3:$B$2002, -1)),1,IF(INDEX('Factor Schedule'!$B$3:$C$2002,MATCH(B118, 'Factor Schedule'!$B$3:$B$2002, -1), 1)=B118,MATCH(B118, 'Factor Schedule'!$B$3:$B$2002, -1),MATCH(B118, 'Factor Schedule'!$B$3:$B$2002, -1)+1)))</f>
        <v>1</v>
      </c>
      <c r="L118" s="11" cm="1">
        <f t="array" aca="1" ref="L118" ca="1">IF(B118="","",ROUND(J118*_xlfn.IFNA(INDEX('Factor Schedule'!$B$3:$C$2002,K118, 2), 1), 2))</f>
        <v>1000000000</v>
      </c>
      <c r="M118" s="11">
        <f ca="1">IF(B118="", "", IF(OR(LOWER('Terms&amp;Conditions + Transaction'!$B$12)&lt;&gt;"compound", B118=$C$2, B118=E118), L118, L118+IF(LOWER('Terms&amp;Conditions + Transaction'!$B$13)&lt;&gt;"y", SUMIFS($T$8:$T$2007, $B$8:$B$2007, "&gt;="&amp;E118, $B$8:$B$2007, "&lt;"&amp;B118), SUMIFS($U$8:$U$1007, $B$8:$B$2007, "&gt;="&amp;E118, $B$8:$B$2007, "&lt;"&amp;B118))))</f>
        <v>1000000000</v>
      </c>
      <c r="N118" s="18">
        <f ca="1">IF(OR(B118 = "", F118=""), "", MIN(ForwardDays(B118,-'Terms&amp;Conditions + Transaction'!$B$22, 'Terms&amp;Conditions + Transaction'!$B$23, 'Holiday Schedule'!$B$3:$B$1002),ForwardDays(F118,-'Terms&amp;Conditions + Transaction'!$B$22, 'Terms&amp;Conditions + Transaction'!$B$23, 'Holiday Schedule'!$B$3:$B$1002)))</f>
        <v>44090</v>
      </c>
      <c r="O118" s="42">
        <f ca="1">IF(B118="", "", IF(ISNA(MATCH(N118, SOFR_INDEX!$A$2:$A$2001, -1)),1,IF(INDEX(SOFR_INDEX!$A$2:$E$2001,MATCH(N118, SOFR_INDEX!$A$2:$A$2001, -1), 1)=N118,MATCH(N118, SOFR_INDEX!$A$2:$A$2001, -1),MATCH(N118, SOFR_INDEX!$A$2:$A$2001, -1)+1)))</f>
        <v>1</v>
      </c>
      <c r="P118" s="40" cm="1">
        <f t="array" aca="1" ref="P118" ca="1">IF(OR(B118="", F118=""), "", INDEX(SOFR_INDEX!$B$2:$E$2001, O118,$P$4) * IF(LEFT($P$3, 3)="180", 2, IF(LEFT($P$3, 2)="90", 4, IF(LEFT($P$3, 2)="30", 12, 1)))/100)</f>
        <v>8.9999999999999998E-4</v>
      </c>
      <c r="Q118" s="43">
        <f ca="1">IF(OR(B118="", F118=""), "", P118+'Terms&amp;Conditions + Transaction'!$B$11/10000)</f>
        <v>1.8E-3</v>
      </c>
      <c r="R118" s="43">
        <f t="shared" ca="1" si="11"/>
        <v>2.918918918918919E-4</v>
      </c>
      <c r="S118">
        <f ca="1">IF(B118="",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Transaction'!$C$7*(F118-E118), 365), 360))))</f>
        <v>360</v>
      </c>
      <c r="T118" s="49">
        <f t="shared" ca="1" si="12"/>
        <v>2500</v>
      </c>
      <c r="U118" s="49">
        <f t="shared" ca="1" si="13"/>
        <v>5000</v>
      </c>
      <c r="V118" s="49">
        <f t="shared" ca="1" si="14"/>
        <v>90000</v>
      </c>
      <c r="W118" s="11">
        <f t="shared" ca="1" si="15"/>
        <v>90000</v>
      </c>
      <c r="X118" s="11" t="str">
        <f t="shared" ca="1" si="16"/>
        <v/>
      </c>
    </row>
    <row r="119" spans="2:24" x14ac:dyDescent="0.25">
      <c r="B119" s="82">
        <f ca="1">IF(B118&lt;MIN($C$3, 'Terms&amp;Conditions + Transaction'!$B$6), B118+1, "")</f>
        <v>44091</v>
      </c>
      <c r="C119">
        <f ca="1">IF(B119="", "", IF(AND(WEEKDAY(B119, 2)&lt;=5, ISERROR(VLOOKUP(B119, 'Holiday Schedule'!$B$3:$B$1002, 1, FALSE))), 1, 0))</f>
        <v>1</v>
      </c>
      <c r="D119">
        <f ca="1">IF(B119="", "", IF(LOWER('Terms&amp;Conditions + Transaction'!$C$15)="act", 1, IF(DAY(B119)=31, 0, IF(AND(DAY(B119+1)=1, MONTH(B119+1)=3), 31-DAY(B119), 1))))</f>
        <v>1</v>
      </c>
      <c r="E119" s="18">
        <f ca="1">IF(B119="", "", IFERROR(VLOOKUP(B119, 'Accrual Schedule'!$B$3:$B$122, 1, TRUE), ""))</f>
        <v>44073</v>
      </c>
      <c r="F119" s="18" cm="1">
        <f t="array" aca="1" ref="F119" ca="1">IF(B119="", "", INDEX('Accrual Schedule'!$B$3:$B$122, MATCH(B119, 'Accrual Schedule'!$B$3:$B$122, 1)+1, 1))</f>
        <v>44165</v>
      </c>
      <c r="G119" s="18" cm="1">
        <f t="array" aca="1" ref="G119" ca="1">IF(B119="", "", INDEX('Accrual Schedule'!$B$3:$B$122, MATCH(H119, 'Accrual Schedule'!$B$3:$B$122, 1)-1, 1))</f>
        <v>44073</v>
      </c>
      <c r="H119" s="18">
        <f ca="1">IF(B119="", "", INDEX('Accrual Schedule'!$B$3:$B$122, MATCH(I119, 'Accrual Schedule'!$C$3:$C$122, 1), 1))</f>
        <v>44165</v>
      </c>
      <c r="I119" s="18" cm="1">
        <f t="array" aca="1" ref="I119" ca="1">IF(B119="", "", _xlfn.IFNA(INDEX('Accrual Schedule'!$C$4:$C$122, MATCH(B119, 'Accrual Schedule'!$C$4:$C$122, 1)+1, 1), INDEX('Accrual Schedule'!$C$4:$C$122, 1, 1)))</f>
        <v>44165</v>
      </c>
      <c r="J119" s="11">
        <f ca="1">IF(B119="","",'Terms&amp;Conditions + Transaction'!$F$5-SUMIF(Dispositions!$B$3:$B$32,"&lt;="&amp;B119,Dispositions!$C$3:$C$32))</f>
        <v>1000000000</v>
      </c>
      <c r="K119" s="84">
        <f ca="1">IF(B119="", "", IF(ISNA(MATCH(B119, 'Factor Schedule'!$B$3:$B$2002, -1)),1,IF(INDEX('Factor Schedule'!$B$3:$C$2002,MATCH(B119, 'Factor Schedule'!$B$3:$B$2002, -1), 1)=B119,MATCH(B119, 'Factor Schedule'!$B$3:$B$2002, -1),MATCH(B119, 'Factor Schedule'!$B$3:$B$2002, -1)+1)))</f>
        <v>1</v>
      </c>
      <c r="L119" s="11" cm="1">
        <f t="array" aca="1" ref="L119" ca="1">IF(B119="","",ROUND(J119*_xlfn.IFNA(INDEX('Factor Schedule'!$B$3:$C$2002,K119, 2), 1), 2))</f>
        <v>1000000000</v>
      </c>
      <c r="M119" s="11">
        <f ca="1">IF(B119="", "", IF(OR(LOWER('Terms&amp;Conditions + Transaction'!$B$12)&lt;&gt;"compound", B119=$C$2, B119=E119), L119, L119+IF(LOWER('Terms&amp;Conditions + Transaction'!$B$13)&lt;&gt;"y", SUMIFS($T$8:$T$2007, $B$8:$B$2007, "&gt;="&amp;E119, $B$8:$B$2007, "&lt;"&amp;B119), SUMIFS($U$8:$U$1007, $B$8:$B$2007, "&gt;="&amp;E119, $B$8:$B$2007, "&lt;"&amp;B119))))</f>
        <v>1000000000</v>
      </c>
      <c r="N119" s="18">
        <f ca="1">IF(OR(B119 = "", F119=""), "", MIN(ForwardDays(B119,-'Terms&amp;Conditions + Transaction'!$B$22, 'Terms&amp;Conditions + Transaction'!$B$23, 'Holiday Schedule'!$B$3:$B$1002),ForwardDays(F119,-'Terms&amp;Conditions + Transaction'!$B$22, 'Terms&amp;Conditions + Transaction'!$B$23, 'Holiday Schedule'!$B$3:$B$1002)))</f>
        <v>44091</v>
      </c>
      <c r="O119" s="42">
        <f ca="1">IF(B119="", "", IF(ISNA(MATCH(N119, SOFR_INDEX!$A$2:$A$2001, -1)),1,IF(INDEX(SOFR_INDEX!$A$2:$E$2001,MATCH(N119, SOFR_INDEX!$A$2:$A$2001, -1), 1)=N119,MATCH(N119, SOFR_INDEX!$A$2:$A$2001, -1),MATCH(N119, SOFR_INDEX!$A$2:$A$2001, -1)+1)))</f>
        <v>1</v>
      </c>
      <c r="P119" s="40" cm="1">
        <f t="array" aca="1" ref="P119" ca="1">IF(OR(B119="", F119=""), "", INDEX(SOFR_INDEX!$B$2:$E$2001, O119,$P$4) * IF(LEFT($P$3, 3)="180", 2, IF(LEFT($P$3, 2)="90", 4, IF(LEFT($P$3, 2)="30", 12, 1)))/100)</f>
        <v>8.9999999999999998E-4</v>
      </c>
      <c r="Q119" s="43">
        <f ca="1">IF(OR(B119="", F119=""), "", P119+'Terms&amp;Conditions + Transaction'!$B$11/10000)</f>
        <v>1.8E-3</v>
      </c>
      <c r="R119" s="43">
        <f t="shared" ca="1" si="11"/>
        <v>3.0535714285714286E-4</v>
      </c>
      <c r="S119">
        <f ca="1">IF(B119="",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Transaction'!$C$7*(F119-E119), 365), 360))))</f>
        <v>360</v>
      </c>
      <c r="T119" s="49">
        <f t="shared" ca="1" si="12"/>
        <v>2500</v>
      </c>
      <c r="U119" s="49">
        <f t="shared" ca="1" si="13"/>
        <v>5000</v>
      </c>
      <c r="V119" s="49">
        <f t="shared" ca="1" si="14"/>
        <v>95000</v>
      </c>
      <c r="W119" s="11">
        <f t="shared" ca="1" si="15"/>
        <v>95000</v>
      </c>
      <c r="X119" s="11" t="str">
        <f t="shared" ca="1" si="16"/>
        <v/>
      </c>
    </row>
    <row r="120" spans="2:24" x14ac:dyDescent="0.25">
      <c r="B120" s="82">
        <f ca="1">IF(B119&lt;MIN($C$3, 'Terms&amp;Conditions + Transaction'!$B$6), B119+1, "")</f>
        <v>44092</v>
      </c>
      <c r="C120">
        <f ca="1">IF(B120="", "", IF(AND(WEEKDAY(B120, 2)&lt;=5, ISERROR(VLOOKUP(B120, 'Holiday Schedule'!$B$3:$B$1002, 1, FALSE))), 1, 0))</f>
        <v>1</v>
      </c>
      <c r="D120">
        <f ca="1">IF(B120="", "", IF(LOWER('Terms&amp;Conditions + Transaction'!$C$15)="act", 1, IF(DAY(B120)=31, 0, IF(AND(DAY(B120+1)=1, MONTH(B120+1)=3), 31-DAY(B120), 1))))</f>
        <v>1</v>
      </c>
      <c r="E120" s="18">
        <f ca="1">IF(B120="", "", IFERROR(VLOOKUP(B120, 'Accrual Schedule'!$B$3:$B$122, 1, TRUE), ""))</f>
        <v>44073</v>
      </c>
      <c r="F120" s="18" cm="1">
        <f t="array" aca="1" ref="F120" ca="1">IF(B120="", "", INDEX('Accrual Schedule'!$B$3:$B$122, MATCH(B120, 'Accrual Schedule'!$B$3:$B$122, 1)+1, 1))</f>
        <v>44165</v>
      </c>
      <c r="G120" s="18" cm="1">
        <f t="array" aca="1" ref="G120" ca="1">IF(B120="", "", INDEX('Accrual Schedule'!$B$3:$B$122, MATCH(H120, 'Accrual Schedule'!$B$3:$B$122, 1)-1, 1))</f>
        <v>44073</v>
      </c>
      <c r="H120" s="18">
        <f ca="1">IF(B120="", "", INDEX('Accrual Schedule'!$B$3:$B$122, MATCH(I120, 'Accrual Schedule'!$C$3:$C$122, 1), 1))</f>
        <v>44165</v>
      </c>
      <c r="I120" s="18" cm="1">
        <f t="array" aca="1" ref="I120" ca="1">IF(B120="", "", _xlfn.IFNA(INDEX('Accrual Schedule'!$C$4:$C$122, MATCH(B120, 'Accrual Schedule'!$C$4:$C$122, 1)+1, 1), INDEX('Accrual Schedule'!$C$4:$C$122, 1, 1)))</f>
        <v>44165</v>
      </c>
      <c r="J120" s="11">
        <f ca="1">IF(B120="","",'Terms&amp;Conditions + Transaction'!$F$5-SUMIF(Dispositions!$B$3:$B$32,"&lt;="&amp;B120,Dispositions!$C$3:$C$32))</f>
        <v>1000000000</v>
      </c>
      <c r="K120" s="84">
        <f ca="1">IF(B120="", "", IF(ISNA(MATCH(B120, 'Factor Schedule'!$B$3:$B$2002, -1)),1,IF(INDEX('Factor Schedule'!$B$3:$C$2002,MATCH(B120, 'Factor Schedule'!$B$3:$B$2002, -1), 1)=B120,MATCH(B120, 'Factor Schedule'!$B$3:$B$2002, -1),MATCH(B120, 'Factor Schedule'!$B$3:$B$2002, -1)+1)))</f>
        <v>1</v>
      </c>
      <c r="L120" s="11" cm="1">
        <f t="array" aca="1" ref="L120" ca="1">IF(B120="","",ROUND(J120*_xlfn.IFNA(INDEX('Factor Schedule'!$B$3:$C$2002,K120, 2), 1), 2))</f>
        <v>1000000000</v>
      </c>
      <c r="M120" s="11">
        <f ca="1">IF(B120="", "", IF(OR(LOWER('Terms&amp;Conditions + Transaction'!$B$12)&lt;&gt;"compound", B120=$C$2, B120=E120), L120, L120+IF(LOWER('Terms&amp;Conditions + Transaction'!$B$13)&lt;&gt;"y", SUMIFS($T$8:$T$2007, $B$8:$B$2007, "&gt;="&amp;E120, $B$8:$B$2007, "&lt;"&amp;B120), SUMIFS($U$8:$U$1007, $B$8:$B$2007, "&gt;="&amp;E120, $B$8:$B$2007, "&lt;"&amp;B120))))</f>
        <v>1000000000</v>
      </c>
      <c r="N120" s="18">
        <f ca="1">IF(OR(B120 = "", F120=""), "", MIN(ForwardDays(B120,-'Terms&amp;Conditions + Transaction'!$B$22, 'Terms&amp;Conditions + Transaction'!$B$23, 'Holiday Schedule'!$B$3:$B$1002),ForwardDays(F120,-'Terms&amp;Conditions + Transaction'!$B$22, 'Terms&amp;Conditions + Transaction'!$B$23, 'Holiday Schedule'!$B$3:$B$1002)))</f>
        <v>44092</v>
      </c>
      <c r="O120" s="42">
        <f ca="1">IF(B120="", "", IF(ISNA(MATCH(N120, SOFR_INDEX!$A$2:$A$2001, -1)),1,IF(INDEX(SOFR_INDEX!$A$2:$E$2001,MATCH(N120, SOFR_INDEX!$A$2:$A$2001, -1), 1)=N120,MATCH(N120, SOFR_INDEX!$A$2:$A$2001, -1),MATCH(N120, SOFR_INDEX!$A$2:$A$2001, -1)+1)))</f>
        <v>1</v>
      </c>
      <c r="P120" s="40" cm="1">
        <f t="array" aca="1" ref="P120" ca="1">IF(OR(B120="", F120=""), "", INDEX(SOFR_INDEX!$B$2:$E$2001, O120,$P$4) * IF(LEFT($P$3, 3)="180", 2, IF(LEFT($P$3, 2)="90", 4, IF(LEFT($P$3, 2)="30", 12, 1)))/100)</f>
        <v>8.9999999999999998E-4</v>
      </c>
      <c r="Q120" s="43">
        <f ca="1">IF(OR(B120="", F120=""), "", P120+'Terms&amp;Conditions + Transaction'!$B$11/10000)</f>
        <v>1.8E-3</v>
      </c>
      <c r="R120" s="43">
        <f t="shared" ca="1" si="11"/>
        <v>3.1858407079646018E-4</v>
      </c>
      <c r="S120">
        <f ca="1">IF(B120="",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Transaction'!$C$7*(F120-E120), 365), 360))))</f>
        <v>360</v>
      </c>
      <c r="T120" s="49">
        <f t="shared" ca="1" si="12"/>
        <v>2500</v>
      </c>
      <c r="U120" s="49">
        <f t="shared" ca="1" si="13"/>
        <v>5000</v>
      </c>
      <c r="V120" s="49">
        <f t="shared" ca="1" si="14"/>
        <v>100000</v>
      </c>
      <c r="W120" s="11">
        <f t="shared" ca="1" si="15"/>
        <v>100000</v>
      </c>
      <c r="X120" s="11" t="str">
        <f t="shared" ca="1" si="16"/>
        <v/>
      </c>
    </row>
    <row r="121" spans="2:24" x14ac:dyDescent="0.25">
      <c r="B121" s="82">
        <f ca="1">IF(B120&lt;MIN($C$3, 'Terms&amp;Conditions + Transaction'!$B$6), B120+1, "")</f>
        <v>44093</v>
      </c>
      <c r="C121">
        <f ca="1">IF(B121="", "", IF(AND(WEEKDAY(B121, 2)&lt;=5, ISERROR(VLOOKUP(B121, 'Holiday Schedule'!$B$3:$B$1002, 1, FALSE))), 1, 0))</f>
        <v>0</v>
      </c>
      <c r="D121">
        <f ca="1">IF(B121="", "", IF(LOWER('Terms&amp;Conditions + Transaction'!$C$15)="act", 1, IF(DAY(B121)=31, 0, IF(AND(DAY(B121+1)=1, MONTH(B121+1)=3), 31-DAY(B121), 1))))</f>
        <v>1</v>
      </c>
      <c r="E121" s="18">
        <f ca="1">IF(B121="", "", IFERROR(VLOOKUP(B121, 'Accrual Schedule'!$B$3:$B$122, 1, TRUE), ""))</f>
        <v>44073</v>
      </c>
      <c r="F121" s="18" cm="1">
        <f t="array" aca="1" ref="F121" ca="1">IF(B121="", "", INDEX('Accrual Schedule'!$B$3:$B$122, MATCH(B121, 'Accrual Schedule'!$B$3:$B$122, 1)+1, 1))</f>
        <v>44165</v>
      </c>
      <c r="G121" s="18" cm="1">
        <f t="array" aca="1" ref="G121" ca="1">IF(B121="", "", INDEX('Accrual Schedule'!$B$3:$B$122, MATCH(H121, 'Accrual Schedule'!$B$3:$B$122, 1)-1, 1))</f>
        <v>44073</v>
      </c>
      <c r="H121" s="18">
        <f ca="1">IF(B121="", "", INDEX('Accrual Schedule'!$B$3:$B$122, MATCH(I121, 'Accrual Schedule'!$C$3:$C$122, 1), 1))</f>
        <v>44165</v>
      </c>
      <c r="I121" s="18" cm="1">
        <f t="array" aca="1" ref="I121" ca="1">IF(B121="", "", _xlfn.IFNA(INDEX('Accrual Schedule'!$C$4:$C$122, MATCH(B121, 'Accrual Schedule'!$C$4:$C$122, 1)+1, 1), INDEX('Accrual Schedule'!$C$4:$C$122, 1, 1)))</f>
        <v>44165</v>
      </c>
      <c r="J121" s="11">
        <f ca="1">IF(B121="","",'Terms&amp;Conditions + Transaction'!$F$5-SUMIF(Dispositions!$B$3:$B$32,"&lt;="&amp;B121,Dispositions!$C$3:$C$32))</f>
        <v>1000000000</v>
      </c>
      <c r="K121" s="84">
        <f ca="1">IF(B121="", "", IF(ISNA(MATCH(B121, 'Factor Schedule'!$B$3:$B$2002, -1)),1,IF(INDEX('Factor Schedule'!$B$3:$C$2002,MATCH(B121, 'Factor Schedule'!$B$3:$B$2002, -1), 1)=B121,MATCH(B121, 'Factor Schedule'!$B$3:$B$2002, -1),MATCH(B121, 'Factor Schedule'!$B$3:$B$2002, -1)+1)))</f>
        <v>1</v>
      </c>
      <c r="L121" s="11" cm="1">
        <f t="array" aca="1" ref="L121" ca="1">IF(B121="","",ROUND(J121*_xlfn.IFNA(INDEX('Factor Schedule'!$B$3:$C$2002,K121, 2), 1), 2))</f>
        <v>1000000000</v>
      </c>
      <c r="M121" s="11">
        <f ca="1">IF(B121="", "", IF(OR(LOWER('Terms&amp;Conditions + Transaction'!$B$12)&lt;&gt;"compound", B121=$C$2, B121=E121), L121, L121+IF(LOWER('Terms&amp;Conditions + Transaction'!$B$13)&lt;&gt;"y", SUMIFS($T$8:$T$2007, $B$8:$B$2007, "&gt;="&amp;E121, $B$8:$B$2007, "&lt;"&amp;B121), SUMIFS($U$8:$U$1007, $B$8:$B$2007, "&gt;="&amp;E121, $B$8:$B$2007, "&lt;"&amp;B121))))</f>
        <v>1000000000</v>
      </c>
      <c r="N121" s="18">
        <f ca="1">IF(OR(B121 = "", F121=""), "", MIN(ForwardDays(B121,-'Terms&amp;Conditions + Transaction'!$B$22, 'Terms&amp;Conditions + Transaction'!$B$23, 'Holiday Schedule'!$B$3:$B$1002),ForwardDays(F121,-'Terms&amp;Conditions + Transaction'!$B$22, 'Terms&amp;Conditions + Transaction'!$B$23, 'Holiday Schedule'!$B$3:$B$1002)))</f>
        <v>44093</v>
      </c>
      <c r="O121" s="42">
        <f ca="1">IF(B121="", "", IF(ISNA(MATCH(N121, SOFR_INDEX!$A$2:$A$2001, -1)),1,IF(INDEX(SOFR_INDEX!$A$2:$E$2001,MATCH(N121, SOFR_INDEX!$A$2:$A$2001, -1), 1)=N121,MATCH(N121, SOFR_INDEX!$A$2:$A$2001, -1),MATCH(N121, SOFR_INDEX!$A$2:$A$2001, -1)+1)))</f>
        <v>1</v>
      </c>
      <c r="P121" s="40" cm="1">
        <f t="array" aca="1" ref="P121" ca="1">IF(OR(B121="", F121=""), "", INDEX(SOFR_INDEX!$B$2:$E$2001, O121,$P$4) * IF(LEFT($P$3, 3)="180", 2, IF(LEFT($P$3, 2)="90", 4, IF(LEFT($P$3, 2)="30", 12, 1)))/100)</f>
        <v>8.9999999999999998E-4</v>
      </c>
      <c r="Q121" s="43">
        <f ca="1">IF(OR(B121="", F121=""), "", P121+'Terms&amp;Conditions + Transaction'!$B$11/10000)</f>
        <v>1.8E-3</v>
      </c>
      <c r="R121" s="43">
        <f t="shared" ca="1" si="11"/>
        <v>3.3157894736842109E-4</v>
      </c>
      <c r="S121">
        <f ca="1">IF(B121="",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Transaction'!$C$7*(F121-E121), 365), 360))))</f>
        <v>360</v>
      </c>
      <c r="T121" s="49">
        <f t="shared" ca="1" si="12"/>
        <v>2500</v>
      </c>
      <c r="U121" s="49">
        <f t="shared" ca="1" si="13"/>
        <v>5000</v>
      </c>
      <c r="V121" s="49">
        <f t="shared" ca="1" si="14"/>
        <v>105000</v>
      </c>
      <c r="W121" s="11">
        <f t="shared" ca="1" si="15"/>
        <v>105000</v>
      </c>
      <c r="X121" s="11" t="str">
        <f t="shared" ca="1" si="16"/>
        <v/>
      </c>
    </row>
    <row r="122" spans="2:24" x14ac:dyDescent="0.25">
      <c r="B122" s="82">
        <f ca="1">IF(B121&lt;MIN($C$3, 'Terms&amp;Conditions + Transaction'!$B$6), B121+1, "")</f>
        <v>44094</v>
      </c>
      <c r="C122">
        <f ca="1">IF(B122="", "", IF(AND(WEEKDAY(B122, 2)&lt;=5, ISERROR(VLOOKUP(B122, 'Holiday Schedule'!$B$3:$B$1002, 1, FALSE))), 1, 0))</f>
        <v>0</v>
      </c>
      <c r="D122">
        <f ca="1">IF(B122="", "", IF(LOWER('Terms&amp;Conditions + Transaction'!$C$15)="act", 1, IF(DAY(B122)=31, 0, IF(AND(DAY(B122+1)=1, MONTH(B122+1)=3), 31-DAY(B122), 1))))</f>
        <v>1</v>
      </c>
      <c r="E122" s="18">
        <f ca="1">IF(B122="", "", IFERROR(VLOOKUP(B122, 'Accrual Schedule'!$B$3:$B$122, 1, TRUE), ""))</f>
        <v>44073</v>
      </c>
      <c r="F122" s="18" cm="1">
        <f t="array" aca="1" ref="F122" ca="1">IF(B122="", "", INDEX('Accrual Schedule'!$B$3:$B$122, MATCH(B122, 'Accrual Schedule'!$B$3:$B$122, 1)+1, 1))</f>
        <v>44165</v>
      </c>
      <c r="G122" s="18" cm="1">
        <f t="array" aca="1" ref="G122" ca="1">IF(B122="", "", INDEX('Accrual Schedule'!$B$3:$B$122, MATCH(H122, 'Accrual Schedule'!$B$3:$B$122, 1)-1, 1))</f>
        <v>44073</v>
      </c>
      <c r="H122" s="18">
        <f ca="1">IF(B122="", "", INDEX('Accrual Schedule'!$B$3:$B$122, MATCH(I122, 'Accrual Schedule'!$C$3:$C$122, 1), 1))</f>
        <v>44165</v>
      </c>
      <c r="I122" s="18" cm="1">
        <f t="array" aca="1" ref="I122" ca="1">IF(B122="", "", _xlfn.IFNA(INDEX('Accrual Schedule'!$C$4:$C$122, MATCH(B122, 'Accrual Schedule'!$C$4:$C$122, 1)+1, 1), INDEX('Accrual Schedule'!$C$4:$C$122, 1, 1)))</f>
        <v>44165</v>
      </c>
      <c r="J122" s="11">
        <f ca="1">IF(B122="","",'Terms&amp;Conditions + Transaction'!$F$5-SUMIF(Dispositions!$B$3:$B$32,"&lt;="&amp;B122,Dispositions!$C$3:$C$32))</f>
        <v>1000000000</v>
      </c>
      <c r="K122" s="84">
        <f ca="1">IF(B122="", "", IF(ISNA(MATCH(B122, 'Factor Schedule'!$B$3:$B$2002, -1)),1,IF(INDEX('Factor Schedule'!$B$3:$C$2002,MATCH(B122, 'Factor Schedule'!$B$3:$B$2002, -1), 1)=B122,MATCH(B122, 'Factor Schedule'!$B$3:$B$2002, -1),MATCH(B122, 'Factor Schedule'!$B$3:$B$2002, -1)+1)))</f>
        <v>1</v>
      </c>
      <c r="L122" s="11" cm="1">
        <f t="array" aca="1" ref="L122" ca="1">IF(B122="","",ROUND(J122*_xlfn.IFNA(INDEX('Factor Schedule'!$B$3:$C$2002,K122, 2), 1), 2))</f>
        <v>1000000000</v>
      </c>
      <c r="M122" s="11">
        <f ca="1">IF(B122="", "", IF(OR(LOWER('Terms&amp;Conditions + Transaction'!$B$12)&lt;&gt;"compound", B122=$C$2, B122=E122), L122, L122+IF(LOWER('Terms&amp;Conditions + Transaction'!$B$13)&lt;&gt;"y", SUMIFS($T$8:$T$2007, $B$8:$B$2007, "&gt;="&amp;E122, $B$8:$B$2007, "&lt;"&amp;B122), SUMIFS($U$8:$U$1007, $B$8:$B$2007, "&gt;="&amp;E122, $B$8:$B$2007, "&lt;"&amp;B122))))</f>
        <v>1000000000</v>
      </c>
      <c r="N122" s="18">
        <f ca="1">IF(OR(B122 = "", F122=""), "", MIN(ForwardDays(B122,-'Terms&amp;Conditions + Transaction'!$B$22, 'Terms&amp;Conditions + Transaction'!$B$23, 'Holiday Schedule'!$B$3:$B$1002),ForwardDays(F122,-'Terms&amp;Conditions + Transaction'!$B$22, 'Terms&amp;Conditions + Transaction'!$B$23, 'Holiday Schedule'!$B$3:$B$1002)))</f>
        <v>44094</v>
      </c>
      <c r="O122" s="42">
        <f ca="1">IF(B122="", "", IF(ISNA(MATCH(N122, SOFR_INDEX!$A$2:$A$2001, -1)),1,IF(INDEX(SOFR_INDEX!$A$2:$E$2001,MATCH(N122, SOFR_INDEX!$A$2:$A$2001, -1), 1)=N122,MATCH(N122, SOFR_INDEX!$A$2:$A$2001, -1),MATCH(N122, SOFR_INDEX!$A$2:$A$2001, -1)+1)))</f>
        <v>1</v>
      </c>
      <c r="P122" s="40" cm="1">
        <f t="array" aca="1" ref="P122" ca="1">IF(OR(B122="", F122=""), "", INDEX(SOFR_INDEX!$B$2:$E$2001, O122,$P$4) * IF(LEFT($P$3, 3)="180", 2, IF(LEFT($P$3, 2)="90", 4, IF(LEFT($P$3, 2)="30", 12, 1)))/100)</f>
        <v>8.9999999999999998E-4</v>
      </c>
      <c r="Q122" s="43">
        <f ca="1">IF(OR(B122="", F122=""), "", P122+'Terms&amp;Conditions + Transaction'!$B$11/10000)</f>
        <v>1.8E-3</v>
      </c>
      <c r="R122" s="43">
        <f t="shared" ca="1" si="11"/>
        <v>3.4434782608695655E-4</v>
      </c>
      <c r="S122">
        <f ca="1">IF(B122="",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Transaction'!$C$7*(F122-E122), 365), 360))))</f>
        <v>360</v>
      </c>
      <c r="T122" s="49">
        <f t="shared" ca="1" si="12"/>
        <v>2500</v>
      </c>
      <c r="U122" s="49">
        <f t="shared" ca="1" si="13"/>
        <v>5000</v>
      </c>
      <c r="V122" s="49">
        <f t="shared" ca="1" si="14"/>
        <v>110000</v>
      </c>
      <c r="W122" s="11">
        <f t="shared" ca="1" si="15"/>
        <v>110000</v>
      </c>
      <c r="X122" s="11" t="str">
        <f t="shared" ca="1" si="16"/>
        <v/>
      </c>
    </row>
    <row r="123" spans="2:24" x14ac:dyDescent="0.25">
      <c r="B123" s="82">
        <f ca="1">IF(B122&lt;MIN($C$3, 'Terms&amp;Conditions + Transaction'!$B$6), B122+1, "")</f>
        <v>44095</v>
      </c>
      <c r="C123">
        <f ca="1">IF(B123="", "", IF(AND(WEEKDAY(B123, 2)&lt;=5, ISERROR(VLOOKUP(B123, 'Holiday Schedule'!$B$3:$B$1002, 1, FALSE))), 1, 0))</f>
        <v>1</v>
      </c>
      <c r="D123">
        <f ca="1">IF(B123="", "", IF(LOWER('Terms&amp;Conditions + Transaction'!$C$15)="act", 1, IF(DAY(B123)=31, 0, IF(AND(DAY(B123+1)=1, MONTH(B123+1)=3), 31-DAY(B123), 1))))</f>
        <v>1</v>
      </c>
      <c r="E123" s="18">
        <f ca="1">IF(B123="", "", IFERROR(VLOOKUP(B123, 'Accrual Schedule'!$B$3:$B$122, 1, TRUE), ""))</f>
        <v>44073</v>
      </c>
      <c r="F123" s="18" cm="1">
        <f t="array" aca="1" ref="F123" ca="1">IF(B123="", "", INDEX('Accrual Schedule'!$B$3:$B$122, MATCH(B123, 'Accrual Schedule'!$B$3:$B$122, 1)+1, 1))</f>
        <v>44165</v>
      </c>
      <c r="G123" s="18" cm="1">
        <f t="array" aca="1" ref="G123" ca="1">IF(B123="", "", INDEX('Accrual Schedule'!$B$3:$B$122, MATCH(H123, 'Accrual Schedule'!$B$3:$B$122, 1)-1, 1))</f>
        <v>44073</v>
      </c>
      <c r="H123" s="18">
        <f ca="1">IF(B123="", "", INDEX('Accrual Schedule'!$B$3:$B$122, MATCH(I123, 'Accrual Schedule'!$C$3:$C$122, 1), 1))</f>
        <v>44165</v>
      </c>
      <c r="I123" s="18" cm="1">
        <f t="array" aca="1" ref="I123" ca="1">IF(B123="", "", _xlfn.IFNA(INDEX('Accrual Schedule'!$C$4:$C$122, MATCH(B123, 'Accrual Schedule'!$C$4:$C$122, 1)+1, 1), INDEX('Accrual Schedule'!$C$4:$C$122, 1, 1)))</f>
        <v>44165</v>
      </c>
      <c r="J123" s="11">
        <f ca="1">IF(B123="","",'Terms&amp;Conditions + Transaction'!$F$5-SUMIF(Dispositions!$B$3:$B$32,"&lt;="&amp;B123,Dispositions!$C$3:$C$32))</f>
        <v>1000000000</v>
      </c>
      <c r="K123" s="84">
        <f ca="1">IF(B123="", "", IF(ISNA(MATCH(B123, 'Factor Schedule'!$B$3:$B$2002, -1)),1,IF(INDEX('Factor Schedule'!$B$3:$C$2002,MATCH(B123, 'Factor Schedule'!$B$3:$B$2002, -1), 1)=B123,MATCH(B123, 'Factor Schedule'!$B$3:$B$2002, -1),MATCH(B123, 'Factor Schedule'!$B$3:$B$2002, -1)+1)))</f>
        <v>1</v>
      </c>
      <c r="L123" s="11" cm="1">
        <f t="array" aca="1" ref="L123" ca="1">IF(B123="","",ROUND(J123*_xlfn.IFNA(INDEX('Factor Schedule'!$B$3:$C$2002,K123, 2), 1), 2))</f>
        <v>1000000000</v>
      </c>
      <c r="M123" s="11">
        <f ca="1">IF(B123="", "", IF(OR(LOWER('Terms&amp;Conditions + Transaction'!$B$12)&lt;&gt;"compound", B123=$C$2, B123=E123), L123, L123+IF(LOWER('Terms&amp;Conditions + Transaction'!$B$13)&lt;&gt;"y", SUMIFS($T$8:$T$2007, $B$8:$B$2007, "&gt;="&amp;E123, $B$8:$B$2007, "&lt;"&amp;B123), SUMIFS($U$8:$U$1007, $B$8:$B$2007, "&gt;="&amp;E123, $B$8:$B$2007, "&lt;"&amp;B123))))</f>
        <v>1000000000</v>
      </c>
      <c r="N123" s="18">
        <f ca="1">IF(OR(B123 = "", F123=""), "", MIN(ForwardDays(B123,-'Terms&amp;Conditions + Transaction'!$B$22, 'Terms&amp;Conditions + Transaction'!$B$23, 'Holiday Schedule'!$B$3:$B$1002),ForwardDays(F123,-'Terms&amp;Conditions + Transaction'!$B$22, 'Terms&amp;Conditions + Transaction'!$B$23, 'Holiday Schedule'!$B$3:$B$1002)))</f>
        <v>44095</v>
      </c>
      <c r="O123" s="42">
        <f ca="1">IF(B123="", "", IF(ISNA(MATCH(N123, SOFR_INDEX!$A$2:$A$2001, -1)),1,IF(INDEX(SOFR_INDEX!$A$2:$E$2001,MATCH(N123, SOFR_INDEX!$A$2:$A$2001, -1), 1)=N123,MATCH(N123, SOFR_INDEX!$A$2:$A$2001, -1),MATCH(N123, SOFR_INDEX!$A$2:$A$2001, -1)+1)))</f>
        <v>1</v>
      </c>
      <c r="P123" s="40" cm="1">
        <f t="array" aca="1" ref="P123" ca="1">IF(OR(B123="", F123=""), "", INDEX(SOFR_INDEX!$B$2:$E$2001, O123,$P$4) * IF(LEFT($P$3, 3)="180", 2, IF(LEFT($P$3, 2)="90", 4, IF(LEFT($P$3, 2)="30", 12, 1)))/100)</f>
        <v>8.9999999999999998E-4</v>
      </c>
      <c r="Q123" s="43">
        <f ca="1">IF(OR(B123="", F123=""), "", P123+'Terms&amp;Conditions + Transaction'!$B$11/10000)</f>
        <v>1.8E-3</v>
      </c>
      <c r="R123" s="43">
        <f t="shared" ca="1" si="11"/>
        <v>3.5689655172413794E-4</v>
      </c>
      <c r="S123">
        <f ca="1">IF(B123="",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Transaction'!$C$7*(F123-E123), 365), 360))))</f>
        <v>360</v>
      </c>
      <c r="T123" s="49">
        <f t="shared" ca="1" si="12"/>
        <v>2500</v>
      </c>
      <c r="U123" s="49">
        <f t="shared" ca="1" si="13"/>
        <v>5000</v>
      </c>
      <c r="V123" s="49">
        <f t="shared" ca="1" si="14"/>
        <v>115000</v>
      </c>
      <c r="W123" s="11">
        <f t="shared" ca="1" si="15"/>
        <v>115000</v>
      </c>
      <c r="X123" s="11" t="str">
        <f t="shared" ca="1" si="16"/>
        <v/>
      </c>
    </row>
    <row r="124" spans="2:24" x14ac:dyDescent="0.25">
      <c r="B124" s="82">
        <f ca="1">IF(B123&lt;MIN($C$3, 'Terms&amp;Conditions + Transaction'!$B$6), B123+1, "")</f>
        <v>44096</v>
      </c>
      <c r="C124">
        <f ca="1">IF(B124="", "", IF(AND(WEEKDAY(B124, 2)&lt;=5, ISERROR(VLOOKUP(B124, 'Holiday Schedule'!$B$3:$B$1002, 1, FALSE))), 1, 0))</f>
        <v>1</v>
      </c>
      <c r="D124">
        <f ca="1">IF(B124="", "", IF(LOWER('Terms&amp;Conditions + Transaction'!$C$15)="act", 1, IF(DAY(B124)=31, 0, IF(AND(DAY(B124+1)=1, MONTH(B124+1)=3), 31-DAY(B124), 1))))</f>
        <v>1</v>
      </c>
      <c r="E124" s="18">
        <f ca="1">IF(B124="", "", IFERROR(VLOOKUP(B124, 'Accrual Schedule'!$B$3:$B$122, 1, TRUE), ""))</f>
        <v>44073</v>
      </c>
      <c r="F124" s="18" cm="1">
        <f t="array" aca="1" ref="F124" ca="1">IF(B124="", "", INDEX('Accrual Schedule'!$B$3:$B$122, MATCH(B124, 'Accrual Schedule'!$B$3:$B$122, 1)+1, 1))</f>
        <v>44165</v>
      </c>
      <c r="G124" s="18" cm="1">
        <f t="array" aca="1" ref="G124" ca="1">IF(B124="", "", INDEX('Accrual Schedule'!$B$3:$B$122, MATCH(H124, 'Accrual Schedule'!$B$3:$B$122, 1)-1, 1))</f>
        <v>44073</v>
      </c>
      <c r="H124" s="18">
        <f ca="1">IF(B124="", "", INDEX('Accrual Schedule'!$B$3:$B$122, MATCH(I124, 'Accrual Schedule'!$C$3:$C$122, 1), 1))</f>
        <v>44165</v>
      </c>
      <c r="I124" s="18" cm="1">
        <f t="array" aca="1" ref="I124" ca="1">IF(B124="", "", _xlfn.IFNA(INDEX('Accrual Schedule'!$C$4:$C$122, MATCH(B124, 'Accrual Schedule'!$C$4:$C$122, 1)+1, 1), INDEX('Accrual Schedule'!$C$4:$C$122, 1, 1)))</f>
        <v>44165</v>
      </c>
      <c r="J124" s="11">
        <f ca="1">IF(B124="","",'Terms&amp;Conditions + Transaction'!$F$5-SUMIF(Dispositions!$B$3:$B$32,"&lt;="&amp;B124,Dispositions!$C$3:$C$32))</f>
        <v>1000000000</v>
      </c>
      <c r="K124" s="84">
        <f ca="1">IF(B124="", "", IF(ISNA(MATCH(B124, 'Factor Schedule'!$B$3:$B$2002, -1)),1,IF(INDEX('Factor Schedule'!$B$3:$C$2002,MATCH(B124, 'Factor Schedule'!$B$3:$B$2002, -1), 1)=B124,MATCH(B124, 'Factor Schedule'!$B$3:$B$2002, -1),MATCH(B124, 'Factor Schedule'!$B$3:$B$2002, -1)+1)))</f>
        <v>1</v>
      </c>
      <c r="L124" s="11" cm="1">
        <f t="array" aca="1" ref="L124" ca="1">IF(B124="","",ROUND(J124*_xlfn.IFNA(INDEX('Factor Schedule'!$B$3:$C$2002,K124, 2), 1), 2))</f>
        <v>1000000000</v>
      </c>
      <c r="M124" s="11">
        <f ca="1">IF(B124="", "", IF(OR(LOWER('Terms&amp;Conditions + Transaction'!$B$12)&lt;&gt;"compound", B124=$C$2, B124=E124), L124, L124+IF(LOWER('Terms&amp;Conditions + Transaction'!$B$13)&lt;&gt;"y", SUMIFS($T$8:$T$2007, $B$8:$B$2007, "&gt;="&amp;E124, $B$8:$B$2007, "&lt;"&amp;B124), SUMIFS($U$8:$U$1007, $B$8:$B$2007, "&gt;="&amp;E124, $B$8:$B$2007, "&lt;"&amp;B124))))</f>
        <v>1000000000</v>
      </c>
      <c r="N124" s="18">
        <f ca="1">IF(OR(B124 = "", F124=""), "", MIN(ForwardDays(B124,-'Terms&amp;Conditions + Transaction'!$B$22, 'Terms&amp;Conditions + Transaction'!$B$23, 'Holiday Schedule'!$B$3:$B$1002),ForwardDays(F124,-'Terms&amp;Conditions + Transaction'!$B$22, 'Terms&amp;Conditions + Transaction'!$B$23, 'Holiday Schedule'!$B$3:$B$1002)))</f>
        <v>44096</v>
      </c>
      <c r="O124" s="42">
        <f ca="1">IF(B124="", "", IF(ISNA(MATCH(N124, SOFR_INDEX!$A$2:$A$2001, -1)),1,IF(INDEX(SOFR_INDEX!$A$2:$E$2001,MATCH(N124, SOFR_INDEX!$A$2:$A$2001, -1), 1)=N124,MATCH(N124, SOFR_INDEX!$A$2:$A$2001, -1),MATCH(N124, SOFR_INDEX!$A$2:$A$2001, -1)+1)))</f>
        <v>1</v>
      </c>
      <c r="P124" s="40" cm="1">
        <f t="array" aca="1" ref="P124" ca="1">IF(OR(B124="", F124=""), "", INDEX(SOFR_INDEX!$B$2:$E$2001, O124,$P$4) * IF(LEFT($P$3, 3)="180", 2, IF(LEFT($P$3, 2)="90", 4, IF(LEFT($P$3, 2)="30", 12, 1)))/100)</f>
        <v>8.9999999999999998E-4</v>
      </c>
      <c r="Q124" s="43">
        <f ca="1">IF(OR(B124="", F124=""), "", P124+'Terms&amp;Conditions + Transaction'!$B$11/10000)</f>
        <v>1.8E-3</v>
      </c>
      <c r="R124" s="43">
        <f t="shared" ca="1" si="11"/>
        <v>3.6923076923076921E-4</v>
      </c>
      <c r="S124">
        <f ca="1">IF(B124="",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Transaction'!$C$7*(F124-E124), 365), 360))))</f>
        <v>360</v>
      </c>
      <c r="T124" s="49">
        <f t="shared" ca="1" si="12"/>
        <v>2500</v>
      </c>
      <c r="U124" s="49">
        <f t="shared" ca="1" si="13"/>
        <v>5000</v>
      </c>
      <c r="V124" s="49">
        <f t="shared" ca="1" si="14"/>
        <v>120000</v>
      </c>
      <c r="W124" s="11">
        <f t="shared" ca="1" si="15"/>
        <v>120000</v>
      </c>
      <c r="X124" s="11" t="str">
        <f t="shared" ca="1" si="16"/>
        <v/>
      </c>
    </row>
    <row r="125" spans="2:24" x14ac:dyDescent="0.25">
      <c r="B125" s="82">
        <f ca="1">IF(B124&lt;MIN($C$3, 'Terms&amp;Conditions + Transaction'!$B$6), B124+1, "")</f>
        <v>44097</v>
      </c>
      <c r="C125">
        <f ca="1">IF(B125="", "", IF(AND(WEEKDAY(B125, 2)&lt;=5, ISERROR(VLOOKUP(B125, 'Holiday Schedule'!$B$3:$B$1002, 1, FALSE))), 1, 0))</f>
        <v>1</v>
      </c>
      <c r="D125">
        <f ca="1">IF(B125="", "", IF(LOWER('Terms&amp;Conditions + Transaction'!$C$15)="act", 1, IF(DAY(B125)=31, 0, IF(AND(DAY(B125+1)=1, MONTH(B125+1)=3), 31-DAY(B125), 1))))</f>
        <v>1</v>
      </c>
      <c r="E125" s="18">
        <f ca="1">IF(B125="", "", IFERROR(VLOOKUP(B125, 'Accrual Schedule'!$B$3:$B$122, 1, TRUE), ""))</f>
        <v>44073</v>
      </c>
      <c r="F125" s="18" cm="1">
        <f t="array" aca="1" ref="F125" ca="1">IF(B125="", "", INDEX('Accrual Schedule'!$B$3:$B$122, MATCH(B125, 'Accrual Schedule'!$B$3:$B$122, 1)+1, 1))</f>
        <v>44165</v>
      </c>
      <c r="G125" s="18" cm="1">
        <f t="array" aca="1" ref="G125" ca="1">IF(B125="", "", INDEX('Accrual Schedule'!$B$3:$B$122, MATCH(H125, 'Accrual Schedule'!$B$3:$B$122, 1)-1, 1))</f>
        <v>44073</v>
      </c>
      <c r="H125" s="18">
        <f ca="1">IF(B125="", "", INDEX('Accrual Schedule'!$B$3:$B$122, MATCH(I125, 'Accrual Schedule'!$C$3:$C$122, 1), 1))</f>
        <v>44165</v>
      </c>
      <c r="I125" s="18" cm="1">
        <f t="array" aca="1" ref="I125" ca="1">IF(B125="", "", _xlfn.IFNA(INDEX('Accrual Schedule'!$C$4:$C$122, MATCH(B125, 'Accrual Schedule'!$C$4:$C$122, 1)+1, 1), INDEX('Accrual Schedule'!$C$4:$C$122, 1, 1)))</f>
        <v>44165</v>
      </c>
      <c r="J125" s="11">
        <f ca="1">IF(B125="","",'Terms&amp;Conditions + Transaction'!$F$5-SUMIF(Dispositions!$B$3:$B$32,"&lt;="&amp;B125,Dispositions!$C$3:$C$32))</f>
        <v>1000000000</v>
      </c>
      <c r="K125" s="84">
        <f ca="1">IF(B125="", "", IF(ISNA(MATCH(B125, 'Factor Schedule'!$B$3:$B$2002, -1)),1,IF(INDEX('Factor Schedule'!$B$3:$C$2002,MATCH(B125, 'Factor Schedule'!$B$3:$B$2002, -1), 1)=B125,MATCH(B125, 'Factor Schedule'!$B$3:$B$2002, -1),MATCH(B125, 'Factor Schedule'!$B$3:$B$2002, -1)+1)))</f>
        <v>1</v>
      </c>
      <c r="L125" s="11" cm="1">
        <f t="array" aca="1" ref="L125" ca="1">IF(B125="","",ROUND(J125*_xlfn.IFNA(INDEX('Factor Schedule'!$B$3:$C$2002,K125, 2), 1), 2))</f>
        <v>1000000000</v>
      </c>
      <c r="M125" s="11">
        <f ca="1">IF(B125="", "", IF(OR(LOWER('Terms&amp;Conditions + Transaction'!$B$12)&lt;&gt;"compound", B125=$C$2, B125=E125), L125, L125+IF(LOWER('Terms&amp;Conditions + Transaction'!$B$13)&lt;&gt;"y", SUMIFS($T$8:$T$2007, $B$8:$B$2007, "&gt;="&amp;E125, $B$8:$B$2007, "&lt;"&amp;B125), SUMIFS($U$8:$U$1007, $B$8:$B$2007, "&gt;="&amp;E125, $B$8:$B$2007, "&lt;"&amp;B125))))</f>
        <v>1000000000</v>
      </c>
      <c r="N125" s="18">
        <f ca="1">IF(OR(B125 = "", F125=""), "", MIN(ForwardDays(B125,-'Terms&amp;Conditions + Transaction'!$B$22, 'Terms&amp;Conditions + Transaction'!$B$23, 'Holiday Schedule'!$B$3:$B$1002),ForwardDays(F125,-'Terms&amp;Conditions + Transaction'!$B$22, 'Terms&amp;Conditions + Transaction'!$B$23, 'Holiday Schedule'!$B$3:$B$1002)))</f>
        <v>44097</v>
      </c>
      <c r="O125" s="42">
        <f ca="1">IF(B125="", "", IF(ISNA(MATCH(N125, SOFR_INDEX!$A$2:$A$2001, -1)),1,IF(INDEX(SOFR_INDEX!$A$2:$E$2001,MATCH(N125, SOFR_INDEX!$A$2:$A$2001, -1), 1)=N125,MATCH(N125, SOFR_INDEX!$A$2:$A$2001, -1),MATCH(N125, SOFR_INDEX!$A$2:$A$2001, -1)+1)))</f>
        <v>1</v>
      </c>
      <c r="P125" s="40" cm="1">
        <f t="array" aca="1" ref="P125" ca="1">IF(OR(B125="", F125=""), "", INDEX(SOFR_INDEX!$B$2:$E$2001, O125,$P$4) * IF(LEFT($P$3, 3)="180", 2, IF(LEFT($P$3, 2)="90", 4, IF(LEFT($P$3, 2)="30", 12, 1)))/100)</f>
        <v>8.9999999999999998E-4</v>
      </c>
      <c r="Q125" s="43">
        <f ca="1">IF(OR(B125="", F125=""), "", P125+'Terms&amp;Conditions + Transaction'!$B$11/10000)</f>
        <v>1.8E-3</v>
      </c>
      <c r="R125" s="43">
        <f t="shared" ca="1" si="11"/>
        <v>3.8135593220338984E-4</v>
      </c>
      <c r="S125">
        <f ca="1">IF(B125="",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Transaction'!$C$7*(F125-E125), 365), 360))))</f>
        <v>360</v>
      </c>
      <c r="T125" s="49">
        <f t="shared" ca="1" si="12"/>
        <v>2500</v>
      </c>
      <c r="U125" s="49">
        <f t="shared" ca="1" si="13"/>
        <v>5000</v>
      </c>
      <c r="V125" s="49">
        <f t="shared" ca="1" si="14"/>
        <v>125000</v>
      </c>
      <c r="W125" s="11">
        <f t="shared" ca="1" si="15"/>
        <v>125000</v>
      </c>
      <c r="X125" s="11" t="str">
        <f t="shared" ca="1" si="16"/>
        <v/>
      </c>
    </row>
    <row r="126" spans="2:24" x14ac:dyDescent="0.25">
      <c r="B126" s="82">
        <f ca="1">IF(B125&lt;MIN($C$3, 'Terms&amp;Conditions + Transaction'!$B$6), B125+1, "")</f>
        <v>44098</v>
      </c>
      <c r="C126">
        <f ca="1">IF(B126="", "", IF(AND(WEEKDAY(B126, 2)&lt;=5, ISERROR(VLOOKUP(B126, 'Holiday Schedule'!$B$3:$B$1002, 1, FALSE))), 1, 0))</f>
        <v>1</v>
      </c>
      <c r="D126">
        <f ca="1">IF(B126="", "", IF(LOWER('Terms&amp;Conditions + Transaction'!$C$15)="act", 1, IF(DAY(B126)=31, 0, IF(AND(DAY(B126+1)=1, MONTH(B126+1)=3), 31-DAY(B126), 1))))</f>
        <v>1</v>
      </c>
      <c r="E126" s="18">
        <f ca="1">IF(B126="", "", IFERROR(VLOOKUP(B126, 'Accrual Schedule'!$B$3:$B$122, 1, TRUE), ""))</f>
        <v>44073</v>
      </c>
      <c r="F126" s="18" cm="1">
        <f t="array" aca="1" ref="F126" ca="1">IF(B126="", "", INDEX('Accrual Schedule'!$B$3:$B$122, MATCH(B126, 'Accrual Schedule'!$B$3:$B$122, 1)+1, 1))</f>
        <v>44165</v>
      </c>
      <c r="G126" s="18" cm="1">
        <f t="array" aca="1" ref="G126" ca="1">IF(B126="", "", INDEX('Accrual Schedule'!$B$3:$B$122, MATCH(H126, 'Accrual Schedule'!$B$3:$B$122, 1)-1, 1))</f>
        <v>44073</v>
      </c>
      <c r="H126" s="18">
        <f ca="1">IF(B126="", "", INDEX('Accrual Schedule'!$B$3:$B$122, MATCH(I126, 'Accrual Schedule'!$C$3:$C$122, 1), 1))</f>
        <v>44165</v>
      </c>
      <c r="I126" s="18" cm="1">
        <f t="array" aca="1" ref="I126" ca="1">IF(B126="", "", _xlfn.IFNA(INDEX('Accrual Schedule'!$C$4:$C$122, MATCH(B126, 'Accrual Schedule'!$C$4:$C$122, 1)+1, 1), INDEX('Accrual Schedule'!$C$4:$C$122, 1, 1)))</f>
        <v>44165</v>
      </c>
      <c r="J126" s="11">
        <f ca="1">IF(B126="","",'Terms&amp;Conditions + Transaction'!$F$5-SUMIF(Dispositions!$B$3:$B$32,"&lt;="&amp;B126,Dispositions!$C$3:$C$32))</f>
        <v>1000000000</v>
      </c>
      <c r="K126" s="84">
        <f ca="1">IF(B126="", "", IF(ISNA(MATCH(B126, 'Factor Schedule'!$B$3:$B$2002, -1)),1,IF(INDEX('Factor Schedule'!$B$3:$C$2002,MATCH(B126, 'Factor Schedule'!$B$3:$B$2002, -1), 1)=B126,MATCH(B126, 'Factor Schedule'!$B$3:$B$2002, -1),MATCH(B126, 'Factor Schedule'!$B$3:$B$2002, -1)+1)))</f>
        <v>1</v>
      </c>
      <c r="L126" s="11" cm="1">
        <f t="array" aca="1" ref="L126" ca="1">IF(B126="","",ROUND(J126*_xlfn.IFNA(INDEX('Factor Schedule'!$B$3:$C$2002,K126, 2), 1), 2))</f>
        <v>1000000000</v>
      </c>
      <c r="M126" s="11">
        <f ca="1">IF(B126="", "", IF(OR(LOWER('Terms&amp;Conditions + Transaction'!$B$12)&lt;&gt;"compound", B126=$C$2, B126=E126), L126, L126+IF(LOWER('Terms&amp;Conditions + Transaction'!$B$13)&lt;&gt;"y", SUMIFS($T$8:$T$2007, $B$8:$B$2007, "&gt;="&amp;E126, $B$8:$B$2007, "&lt;"&amp;B126), SUMIFS($U$8:$U$1007, $B$8:$B$2007, "&gt;="&amp;E126, $B$8:$B$2007, "&lt;"&amp;B126))))</f>
        <v>1000000000</v>
      </c>
      <c r="N126" s="18">
        <f ca="1">IF(OR(B126 = "", F126=""), "", MIN(ForwardDays(B126,-'Terms&amp;Conditions + Transaction'!$B$22, 'Terms&amp;Conditions + Transaction'!$B$23, 'Holiday Schedule'!$B$3:$B$1002),ForwardDays(F126,-'Terms&amp;Conditions + Transaction'!$B$22, 'Terms&amp;Conditions + Transaction'!$B$23, 'Holiday Schedule'!$B$3:$B$1002)))</f>
        <v>44098</v>
      </c>
      <c r="O126" s="42">
        <f ca="1">IF(B126="", "", IF(ISNA(MATCH(N126, SOFR_INDEX!$A$2:$A$2001, -1)),1,IF(INDEX(SOFR_INDEX!$A$2:$E$2001,MATCH(N126, SOFR_INDEX!$A$2:$A$2001, -1), 1)=N126,MATCH(N126, SOFR_INDEX!$A$2:$A$2001, -1),MATCH(N126, SOFR_INDEX!$A$2:$A$2001, -1)+1)))</f>
        <v>1</v>
      </c>
      <c r="P126" s="40" cm="1">
        <f t="array" aca="1" ref="P126" ca="1">IF(OR(B126="", F126=""), "", INDEX(SOFR_INDEX!$B$2:$E$2001, O126,$P$4) * IF(LEFT($P$3, 3)="180", 2, IF(LEFT($P$3, 2)="90", 4, IF(LEFT($P$3, 2)="30", 12, 1)))/100)</f>
        <v>8.9999999999999998E-4</v>
      </c>
      <c r="Q126" s="43">
        <f ca="1">IF(OR(B126="", F126=""), "", P126+'Terms&amp;Conditions + Transaction'!$B$11/10000)</f>
        <v>1.8E-3</v>
      </c>
      <c r="R126" s="43">
        <f t="shared" ca="1" si="11"/>
        <v>3.9327731092436973E-4</v>
      </c>
      <c r="S126">
        <f ca="1">IF(B126="",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Transaction'!$C$7*(F126-E126), 365), 360))))</f>
        <v>360</v>
      </c>
      <c r="T126" s="49">
        <f t="shared" ca="1" si="12"/>
        <v>2500</v>
      </c>
      <c r="U126" s="49">
        <f t="shared" ca="1" si="13"/>
        <v>5000</v>
      </c>
      <c r="V126" s="49">
        <f t="shared" ca="1" si="14"/>
        <v>130000</v>
      </c>
      <c r="W126" s="11">
        <f t="shared" ca="1" si="15"/>
        <v>130000</v>
      </c>
      <c r="X126" s="11" t="str">
        <f t="shared" ca="1" si="16"/>
        <v/>
      </c>
    </row>
    <row r="127" spans="2:24" x14ac:dyDescent="0.25">
      <c r="B127" s="82">
        <f ca="1">IF(B126&lt;MIN($C$3, 'Terms&amp;Conditions + Transaction'!$B$6), B126+1, "")</f>
        <v>44099</v>
      </c>
      <c r="C127">
        <f ca="1">IF(B127="", "", IF(AND(WEEKDAY(B127, 2)&lt;=5, ISERROR(VLOOKUP(B127, 'Holiday Schedule'!$B$3:$B$1002, 1, FALSE))), 1, 0))</f>
        <v>1</v>
      </c>
      <c r="D127">
        <f ca="1">IF(B127="", "", IF(LOWER('Terms&amp;Conditions + Transaction'!$C$15)="act", 1, IF(DAY(B127)=31, 0, IF(AND(DAY(B127+1)=1, MONTH(B127+1)=3), 31-DAY(B127), 1))))</f>
        <v>1</v>
      </c>
      <c r="E127" s="18">
        <f ca="1">IF(B127="", "", IFERROR(VLOOKUP(B127, 'Accrual Schedule'!$B$3:$B$122, 1, TRUE), ""))</f>
        <v>44073</v>
      </c>
      <c r="F127" s="18" cm="1">
        <f t="array" aca="1" ref="F127" ca="1">IF(B127="", "", INDEX('Accrual Schedule'!$B$3:$B$122, MATCH(B127, 'Accrual Schedule'!$B$3:$B$122, 1)+1, 1))</f>
        <v>44165</v>
      </c>
      <c r="G127" s="18" cm="1">
        <f t="array" aca="1" ref="G127" ca="1">IF(B127="", "", INDEX('Accrual Schedule'!$B$3:$B$122, MATCH(H127, 'Accrual Schedule'!$B$3:$B$122, 1)-1, 1))</f>
        <v>44073</v>
      </c>
      <c r="H127" s="18">
        <f ca="1">IF(B127="", "", INDEX('Accrual Schedule'!$B$3:$B$122, MATCH(I127, 'Accrual Schedule'!$C$3:$C$122, 1), 1))</f>
        <v>44165</v>
      </c>
      <c r="I127" s="18" cm="1">
        <f t="array" aca="1" ref="I127" ca="1">IF(B127="", "", _xlfn.IFNA(INDEX('Accrual Schedule'!$C$4:$C$122, MATCH(B127, 'Accrual Schedule'!$C$4:$C$122, 1)+1, 1), INDEX('Accrual Schedule'!$C$4:$C$122, 1, 1)))</f>
        <v>44165</v>
      </c>
      <c r="J127" s="11">
        <f ca="1">IF(B127="","",'Terms&amp;Conditions + Transaction'!$F$5-SUMIF(Dispositions!$B$3:$B$32,"&lt;="&amp;B127,Dispositions!$C$3:$C$32))</f>
        <v>1000000000</v>
      </c>
      <c r="K127" s="84">
        <f ca="1">IF(B127="", "", IF(ISNA(MATCH(B127, 'Factor Schedule'!$B$3:$B$2002, -1)),1,IF(INDEX('Factor Schedule'!$B$3:$C$2002,MATCH(B127, 'Factor Schedule'!$B$3:$B$2002, -1), 1)=B127,MATCH(B127, 'Factor Schedule'!$B$3:$B$2002, -1),MATCH(B127, 'Factor Schedule'!$B$3:$B$2002, -1)+1)))</f>
        <v>1</v>
      </c>
      <c r="L127" s="11" cm="1">
        <f t="array" aca="1" ref="L127" ca="1">IF(B127="","",ROUND(J127*_xlfn.IFNA(INDEX('Factor Schedule'!$B$3:$C$2002,K127, 2), 1), 2))</f>
        <v>1000000000</v>
      </c>
      <c r="M127" s="11">
        <f ca="1">IF(B127="", "", IF(OR(LOWER('Terms&amp;Conditions + Transaction'!$B$12)&lt;&gt;"compound", B127=$C$2, B127=E127), L127, L127+IF(LOWER('Terms&amp;Conditions + Transaction'!$B$13)&lt;&gt;"y", SUMIFS($T$8:$T$2007, $B$8:$B$2007, "&gt;="&amp;E127, $B$8:$B$2007, "&lt;"&amp;B127), SUMIFS($U$8:$U$1007, $B$8:$B$2007, "&gt;="&amp;E127, $B$8:$B$2007, "&lt;"&amp;B127))))</f>
        <v>1000000000</v>
      </c>
      <c r="N127" s="18">
        <f ca="1">IF(OR(B127 = "", F127=""), "", MIN(ForwardDays(B127,-'Terms&amp;Conditions + Transaction'!$B$22, 'Terms&amp;Conditions + Transaction'!$B$23, 'Holiday Schedule'!$B$3:$B$1002),ForwardDays(F127,-'Terms&amp;Conditions + Transaction'!$B$22, 'Terms&amp;Conditions + Transaction'!$B$23, 'Holiday Schedule'!$B$3:$B$1002)))</f>
        <v>44099</v>
      </c>
      <c r="O127" s="42">
        <f ca="1">IF(B127="", "", IF(ISNA(MATCH(N127, SOFR_INDEX!$A$2:$A$2001, -1)),1,IF(INDEX(SOFR_INDEX!$A$2:$E$2001,MATCH(N127, SOFR_INDEX!$A$2:$A$2001, -1), 1)=N127,MATCH(N127, SOFR_INDEX!$A$2:$A$2001, -1),MATCH(N127, SOFR_INDEX!$A$2:$A$2001, -1)+1)))</f>
        <v>1</v>
      </c>
      <c r="P127" s="40" cm="1">
        <f t="array" aca="1" ref="P127" ca="1">IF(OR(B127="", F127=""), "", INDEX(SOFR_INDEX!$B$2:$E$2001, O127,$P$4) * IF(LEFT($P$3, 3)="180", 2, IF(LEFT($P$3, 2)="90", 4, IF(LEFT($P$3, 2)="30", 12, 1)))/100)</f>
        <v>8.9999999999999998E-4</v>
      </c>
      <c r="Q127" s="43">
        <f ca="1">IF(OR(B127="", F127=""), "", P127+'Terms&amp;Conditions + Transaction'!$B$11/10000)</f>
        <v>1.8E-3</v>
      </c>
      <c r="R127" s="43">
        <f t="shared" ca="1" si="11"/>
        <v>4.0500000000000003E-4</v>
      </c>
      <c r="S127">
        <f ca="1">IF(B127="",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Transaction'!$C$7*(F127-E127), 365), 360))))</f>
        <v>360</v>
      </c>
      <c r="T127" s="49">
        <f t="shared" ca="1" si="12"/>
        <v>2500</v>
      </c>
      <c r="U127" s="49">
        <f t="shared" ca="1" si="13"/>
        <v>5000</v>
      </c>
      <c r="V127" s="49">
        <f t="shared" ca="1" si="14"/>
        <v>135000</v>
      </c>
      <c r="W127" s="11">
        <f t="shared" ca="1" si="15"/>
        <v>135000</v>
      </c>
      <c r="X127" s="11" t="str">
        <f t="shared" ca="1" si="16"/>
        <v/>
      </c>
    </row>
    <row r="128" spans="2:24" x14ac:dyDescent="0.25">
      <c r="B128" s="82">
        <f ca="1">IF(B127&lt;MIN($C$3, 'Terms&amp;Conditions + Transaction'!$B$6), B127+1, "")</f>
        <v>44100</v>
      </c>
      <c r="C128">
        <f ca="1">IF(B128="", "", IF(AND(WEEKDAY(B128, 2)&lt;=5, ISERROR(VLOOKUP(B128, 'Holiday Schedule'!$B$3:$B$1002, 1, FALSE))), 1, 0))</f>
        <v>0</v>
      </c>
      <c r="D128">
        <f ca="1">IF(B128="", "", IF(LOWER('Terms&amp;Conditions + Transaction'!$C$15)="act", 1, IF(DAY(B128)=31, 0, IF(AND(DAY(B128+1)=1, MONTH(B128+1)=3), 31-DAY(B128), 1))))</f>
        <v>1</v>
      </c>
      <c r="E128" s="18">
        <f ca="1">IF(B128="", "", IFERROR(VLOOKUP(B128, 'Accrual Schedule'!$B$3:$B$122, 1, TRUE), ""))</f>
        <v>44073</v>
      </c>
      <c r="F128" s="18" cm="1">
        <f t="array" aca="1" ref="F128" ca="1">IF(B128="", "", INDEX('Accrual Schedule'!$B$3:$B$122, MATCH(B128, 'Accrual Schedule'!$B$3:$B$122, 1)+1, 1))</f>
        <v>44165</v>
      </c>
      <c r="G128" s="18" cm="1">
        <f t="array" aca="1" ref="G128" ca="1">IF(B128="", "", INDEX('Accrual Schedule'!$B$3:$B$122, MATCH(H128, 'Accrual Schedule'!$B$3:$B$122, 1)-1, 1))</f>
        <v>44073</v>
      </c>
      <c r="H128" s="18">
        <f ca="1">IF(B128="", "", INDEX('Accrual Schedule'!$B$3:$B$122, MATCH(I128, 'Accrual Schedule'!$C$3:$C$122, 1), 1))</f>
        <v>44165</v>
      </c>
      <c r="I128" s="18" cm="1">
        <f t="array" aca="1" ref="I128" ca="1">IF(B128="", "", _xlfn.IFNA(INDEX('Accrual Schedule'!$C$4:$C$122, MATCH(B128, 'Accrual Schedule'!$C$4:$C$122, 1)+1, 1), INDEX('Accrual Schedule'!$C$4:$C$122, 1, 1)))</f>
        <v>44165</v>
      </c>
      <c r="J128" s="11">
        <f ca="1">IF(B128="","",'Terms&amp;Conditions + Transaction'!$F$5-SUMIF(Dispositions!$B$3:$B$32,"&lt;="&amp;B128,Dispositions!$C$3:$C$32))</f>
        <v>1000000000</v>
      </c>
      <c r="K128" s="84">
        <f ca="1">IF(B128="", "", IF(ISNA(MATCH(B128, 'Factor Schedule'!$B$3:$B$2002, -1)),1,IF(INDEX('Factor Schedule'!$B$3:$C$2002,MATCH(B128, 'Factor Schedule'!$B$3:$B$2002, -1), 1)=B128,MATCH(B128, 'Factor Schedule'!$B$3:$B$2002, -1),MATCH(B128, 'Factor Schedule'!$B$3:$B$2002, -1)+1)))</f>
        <v>1</v>
      </c>
      <c r="L128" s="11" cm="1">
        <f t="array" aca="1" ref="L128" ca="1">IF(B128="","",ROUND(J128*_xlfn.IFNA(INDEX('Factor Schedule'!$B$3:$C$2002,K128, 2), 1), 2))</f>
        <v>1000000000</v>
      </c>
      <c r="M128" s="11">
        <f ca="1">IF(B128="", "", IF(OR(LOWER('Terms&amp;Conditions + Transaction'!$B$12)&lt;&gt;"compound", B128=$C$2, B128=E128), L128, L128+IF(LOWER('Terms&amp;Conditions + Transaction'!$B$13)&lt;&gt;"y", SUMIFS($T$8:$T$2007, $B$8:$B$2007, "&gt;="&amp;E128, $B$8:$B$2007, "&lt;"&amp;B128), SUMIFS($U$8:$U$1007, $B$8:$B$2007, "&gt;="&amp;E128, $B$8:$B$2007, "&lt;"&amp;B128))))</f>
        <v>1000000000</v>
      </c>
      <c r="N128" s="18">
        <f ca="1">IF(OR(B128 = "", F128=""), "", MIN(ForwardDays(B128,-'Terms&amp;Conditions + Transaction'!$B$22, 'Terms&amp;Conditions + Transaction'!$B$23, 'Holiday Schedule'!$B$3:$B$1002),ForwardDays(F128,-'Terms&amp;Conditions + Transaction'!$B$22, 'Terms&amp;Conditions + Transaction'!$B$23, 'Holiday Schedule'!$B$3:$B$1002)))</f>
        <v>44100</v>
      </c>
      <c r="O128" s="42">
        <f ca="1">IF(B128="", "", IF(ISNA(MATCH(N128, SOFR_INDEX!$A$2:$A$2001, -1)),1,IF(INDEX(SOFR_INDEX!$A$2:$E$2001,MATCH(N128, SOFR_INDEX!$A$2:$A$2001, -1), 1)=N128,MATCH(N128, SOFR_INDEX!$A$2:$A$2001, -1),MATCH(N128, SOFR_INDEX!$A$2:$A$2001, -1)+1)))</f>
        <v>1</v>
      </c>
      <c r="P128" s="40" cm="1">
        <f t="array" aca="1" ref="P128" ca="1">IF(OR(B128="", F128=""), "", INDEX(SOFR_INDEX!$B$2:$E$2001, O128,$P$4) * IF(LEFT($P$3, 3)="180", 2, IF(LEFT($P$3, 2)="90", 4, IF(LEFT($P$3, 2)="30", 12, 1)))/100)</f>
        <v>8.9999999999999998E-4</v>
      </c>
      <c r="Q128" s="43">
        <f ca="1">IF(OR(B128="", F128=""), "", P128+'Terms&amp;Conditions + Transaction'!$B$11/10000)</f>
        <v>1.8E-3</v>
      </c>
      <c r="R128" s="43">
        <f t="shared" ca="1" si="11"/>
        <v>4.1652892561983463E-4</v>
      </c>
      <c r="S128">
        <f ca="1">IF(B128="",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Transaction'!$C$7*(F128-E128), 365), 360))))</f>
        <v>360</v>
      </c>
      <c r="T128" s="49">
        <f t="shared" ca="1" si="12"/>
        <v>2500</v>
      </c>
      <c r="U128" s="49">
        <f t="shared" ca="1" si="13"/>
        <v>5000</v>
      </c>
      <c r="V128" s="49">
        <f t="shared" ca="1" si="14"/>
        <v>140000</v>
      </c>
      <c r="W128" s="11">
        <f t="shared" ca="1" si="15"/>
        <v>140000</v>
      </c>
      <c r="X128" s="11" t="str">
        <f t="shared" ca="1" si="16"/>
        <v/>
      </c>
    </row>
    <row r="129" spans="2:24" x14ac:dyDescent="0.25">
      <c r="B129" s="82">
        <f ca="1">IF(B128&lt;MIN($C$3, 'Terms&amp;Conditions + Transaction'!$B$6), B128+1, "")</f>
        <v>44101</v>
      </c>
      <c r="C129">
        <f ca="1">IF(B129="", "", IF(AND(WEEKDAY(B129, 2)&lt;=5, ISERROR(VLOOKUP(B129, 'Holiday Schedule'!$B$3:$B$1002, 1, FALSE))), 1, 0))</f>
        <v>0</v>
      </c>
      <c r="D129">
        <f ca="1">IF(B129="", "", IF(LOWER('Terms&amp;Conditions + Transaction'!$C$15)="act", 1, IF(DAY(B129)=31, 0, IF(AND(DAY(B129+1)=1, MONTH(B129+1)=3), 31-DAY(B129), 1))))</f>
        <v>1</v>
      </c>
      <c r="E129" s="18">
        <f ca="1">IF(B129="", "", IFERROR(VLOOKUP(B129, 'Accrual Schedule'!$B$3:$B$122, 1, TRUE), ""))</f>
        <v>44073</v>
      </c>
      <c r="F129" s="18" cm="1">
        <f t="array" aca="1" ref="F129" ca="1">IF(B129="", "", INDEX('Accrual Schedule'!$B$3:$B$122, MATCH(B129, 'Accrual Schedule'!$B$3:$B$122, 1)+1, 1))</f>
        <v>44165</v>
      </c>
      <c r="G129" s="18" cm="1">
        <f t="array" aca="1" ref="G129" ca="1">IF(B129="", "", INDEX('Accrual Schedule'!$B$3:$B$122, MATCH(H129, 'Accrual Schedule'!$B$3:$B$122, 1)-1, 1))</f>
        <v>44073</v>
      </c>
      <c r="H129" s="18">
        <f ca="1">IF(B129="", "", INDEX('Accrual Schedule'!$B$3:$B$122, MATCH(I129, 'Accrual Schedule'!$C$3:$C$122, 1), 1))</f>
        <v>44165</v>
      </c>
      <c r="I129" s="18" cm="1">
        <f t="array" aca="1" ref="I129" ca="1">IF(B129="", "", _xlfn.IFNA(INDEX('Accrual Schedule'!$C$4:$C$122, MATCH(B129, 'Accrual Schedule'!$C$4:$C$122, 1)+1, 1), INDEX('Accrual Schedule'!$C$4:$C$122, 1, 1)))</f>
        <v>44165</v>
      </c>
      <c r="J129" s="11">
        <f ca="1">IF(B129="","",'Terms&amp;Conditions + Transaction'!$F$5-SUMIF(Dispositions!$B$3:$B$32,"&lt;="&amp;B129,Dispositions!$C$3:$C$32))</f>
        <v>1000000000</v>
      </c>
      <c r="K129" s="84">
        <f ca="1">IF(B129="", "", IF(ISNA(MATCH(B129, 'Factor Schedule'!$B$3:$B$2002, -1)),1,IF(INDEX('Factor Schedule'!$B$3:$C$2002,MATCH(B129, 'Factor Schedule'!$B$3:$B$2002, -1), 1)=B129,MATCH(B129, 'Factor Schedule'!$B$3:$B$2002, -1),MATCH(B129, 'Factor Schedule'!$B$3:$B$2002, -1)+1)))</f>
        <v>1</v>
      </c>
      <c r="L129" s="11" cm="1">
        <f t="array" aca="1" ref="L129" ca="1">IF(B129="","",ROUND(J129*_xlfn.IFNA(INDEX('Factor Schedule'!$B$3:$C$2002,K129, 2), 1), 2))</f>
        <v>1000000000</v>
      </c>
      <c r="M129" s="11">
        <f ca="1">IF(B129="", "", IF(OR(LOWER('Terms&amp;Conditions + Transaction'!$B$12)&lt;&gt;"compound", B129=$C$2, B129=E129), L129, L129+IF(LOWER('Terms&amp;Conditions + Transaction'!$B$13)&lt;&gt;"y", SUMIFS($T$8:$T$2007, $B$8:$B$2007, "&gt;="&amp;E129, $B$8:$B$2007, "&lt;"&amp;B129), SUMIFS($U$8:$U$1007, $B$8:$B$2007, "&gt;="&amp;E129, $B$8:$B$2007, "&lt;"&amp;B129))))</f>
        <v>1000000000</v>
      </c>
      <c r="N129" s="18">
        <f ca="1">IF(OR(B129 = "", F129=""), "", MIN(ForwardDays(B129,-'Terms&amp;Conditions + Transaction'!$B$22, 'Terms&amp;Conditions + Transaction'!$B$23, 'Holiday Schedule'!$B$3:$B$1002),ForwardDays(F129,-'Terms&amp;Conditions + Transaction'!$B$22, 'Terms&amp;Conditions + Transaction'!$B$23, 'Holiday Schedule'!$B$3:$B$1002)))</f>
        <v>44101</v>
      </c>
      <c r="O129" s="42">
        <f ca="1">IF(B129="", "", IF(ISNA(MATCH(N129, SOFR_INDEX!$A$2:$A$2001, -1)),1,IF(INDEX(SOFR_INDEX!$A$2:$E$2001,MATCH(N129, SOFR_INDEX!$A$2:$A$2001, -1), 1)=N129,MATCH(N129, SOFR_INDEX!$A$2:$A$2001, -1),MATCH(N129, SOFR_INDEX!$A$2:$A$2001, -1)+1)))</f>
        <v>1</v>
      </c>
      <c r="P129" s="40" cm="1">
        <f t="array" aca="1" ref="P129" ca="1">IF(OR(B129="", F129=""), "", INDEX(SOFR_INDEX!$B$2:$E$2001, O129,$P$4) * IF(LEFT($P$3, 3)="180", 2, IF(LEFT($P$3, 2)="90", 4, IF(LEFT($P$3, 2)="30", 12, 1)))/100)</f>
        <v>8.9999999999999998E-4</v>
      </c>
      <c r="Q129" s="43">
        <f ca="1">IF(OR(B129="", F129=""), "", P129+'Terms&amp;Conditions + Transaction'!$B$11/10000)</f>
        <v>1.8E-3</v>
      </c>
      <c r="R129" s="43">
        <f t="shared" ca="1" si="11"/>
        <v>4.2786885245901638E-4</v>
      </c>
      <c r="S129">
        <f ca="1">IF(B129="",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Transaction'!$C$7*(F129-E129), 365), 360))))</f>
        <v>360</v>
      </c>
      <c r="T129" s="49">
        <f t="shared" ca="1" si="12"/>
        <v>2500</v>
      </c>
      <c r="U129" s="49">
        <f t="shared" ca="1" si="13"/>
        <v>5000</v>
      </c>
      <c r="V129" s="49">
        <f t="shared" ca="1" si="14"/>
        <v>145000</v>
      </c>
      <c r="W129" s="11">
        <f t="shared" ca="1" si="15"/>
        <v>145000</v>
      </c>
      <c r="X129" s="11" t="str">
        <f t="shared" ca="1" si="16"/>
        <v/>
      </c>
    </row>
    <row r="130" spans="2:24" x14ac:dyDescent="0.25">
      <c r="B130" s="82">
        <f ca="1">IF(B129&lt;MIN($C$3, 'Terms&amp;Conditions + Transaction'!$B$6), B129+1, "")</f>
        <v>44102</v>
      </c>
      <c r="C130">
        <f ca="1">IF(B130="", "", IF(AND(WEEKDAY(B130, 2)&lt;=5, ISERROR(VLOOKUP(B130, 'Holiday Schedule'!$B$3:$B$1002, 1, FALSE))), 1, 0))</f>
        <v>1</v>
      </c>
      <c r="D130">
        <f ca="1">IF(B130="", "", IF(LOWER('Terms&amp;Conditions + Transaction'!$C$15)="act", 1, IF(DAY(B130)=31, 0, IF(AND(DAY(B130+1)=1, MONTH(B130+1)=3), 31-DAY(B130), 1))))</f>
        <v>1</v>
      </c>
      <c r="E130" s="18">
        <f ca="1">IF(B130="", "", IFERROR(VLOOKUP(B130, 'Accrual Schedule'!$B$3:$B$122, 1, TRUE), ""))</f>
        <v>44073</v>
      </c>
      <c r="F130" s="18" cm="1">
        <f t="array" aca="1" ref="F130" ca="1">IF(B130="", "", INDEX('Accrual Schedule'!$B$3:$B$122, MATCH(B130, 'Accrual Schedule'!$B$3:$B$122, 1)+1, 1))</f>
        <v>44165</v>
      </c>
      <c r="G130" s="18" cm="1">
        <f t="array" aca="1" ref="G130" ca="1">IF(B130="", "", INDEX('Accrual Schedule'!$B$3:$B$122, MATCH(H130, 'Accrual Schedule'!$B$3:$B$122, 1)-1, 1))</f>
        <v>44073</v>
      </c>
      <c r="H130" s="18">
        <f ca="1">IF(B130="", "", INDEX('Accrual Schedule'!$B$3:$B$122, MATCH(I130, 'Accrual Schedule'!$C$3:$C$122, 1), 1))</f>
        <v>44165</v>
      </c>
      <c r="I130" s="18" cm="1">
        <f t="array" aca="1" ref="I130" ca="1">IF(B130="", "", _xlfn.IFNA(INDEX('Accrual Schedule'!$C$4:$C$122, MATCH(B130, 'Accrual Schedule'!$C$4:$C$122, 1)+1, 1), INDEX('Accrual Schedule'!$C$4:$C$122, 1, 1)))</f>
        <v>44165</v>
      </c>
      <c r="J130" s="11">
        <f ca="1">IF(B130="","",'Terms&amp;Conditions + Transaction'!$F$5-SUMIF(Dispositions!$B$3:$B$32,"&lt;="&amp;B130,Dispositions!$C$3:$C$32))</f>
        <v>1000000000</v>
      </c>
      <c r="K130" s="84">
        <f ca="1">IF(B130="", "", IF(ISNA(MATCH(B130, 'Factor Schedule'!$B$3:$B$2002, -1)),1,IF(INDEX('Factor Schedule'!$B$3:$C$2002,MATCH(B130, 'Factor Schedule'!$B$3:$B$2002, -1), 1)=B130,MATCH(B130, 'Factor Schedule'!$B$3:$B$2002, -1),MATCH(B130, 'Factor Schedule'!$B$3:$B$2002, -1)+1)))</f>
        <v>1</v>
      </c>
      <c r="L130" s="11" cm="1">
        <f t="array" aca="1" ref="L130" ca="1">IF(B130="","",ROUND(J130*_xlfn.IFNA(INDEX('Factor Schedule'!$B$3:$C$2002,K130, 2), 1), 2))</f>
        <v>1000000000</v>
      </c>
      <c r="M130" s="11">
        <f ca="1">IF(B130="", "", IF(OR(LOWER('Terms&amp;Conditions + Transaction'!$B$12)&lt;&gt;"compound", B130=$C$2, B130=E130), L130, L130+IF(LOWER('Terms&amp;Conditions + Transaction'!$B$13)&lt;&gt;"y", SUMIFS($T$8:$T$2007, $B$8:$B$2007, "&gt;="&amp;E130, $B$8:$B$2007, "&lt;"&amp;B130), SUMIFS($U$8:$U$1007, $B$8:$B$2007, "&gt;="&amp;E130, $B$8:$B$2007, "&lt;"&amp;B130))))</f>
        <v>1000000000</v>
      </c>
      <c r="N130" s="18">
        <f ca="1">IF(OR(B130 = "", F130=""), "", MIN(ForwardDays(B130,-'Terms&amp;Conditions + Transaction'!$B$22, 'Terms&amp;Conditions + Transaction'!$B$23, 'Holiday Schedule'!$B$3:$B$1002),ForwardDays(F130,-'Terms&amp;Conditions + Transaction'!$B$22, 'Terms&amp;Conditions + Transaction'!$B$23, 'Holiday Schedule'!$B$3:$B$1002)))</f>
        <v>44102</v>
      </c>
      <c r="O130" s="42">
        <f ca="1">IF(B130="", "", IF(ISNA(MATCH(N130, SOFR_INDEX!$A$2:$A$2001, -1)),1,IF(INDEX(SOFR_INDEX!$A$2:$E$2001,MATCH(N130, SOFR_INDEX!$A$2:$A$2001, -1), 1)=N130,MATCH(N130, SOFR_INDEX!$A$2:$A$2001, -1),MATCH(N130, SOFR_INDEX!$A$2:$A$2001, -1)+1)))</f>
        <v>1</v>
      </c>
      <c r="P130" s="40" cm="1">
        <f t="array" aca="1" ref="P130" ca="1">IF(OR(B130="", F130=""), "", INDEX(SOFR_INDEX!$B$2:$E$2001, O130,$P$4) * IF(LEFT($P$3, 3)="180", 2, IF(LEFT($P$3, 2)="90", 4, IF(LEFT($P$3, 2)="30", 12, 1)))/100)</f>
        <v>8.9999999999999998E-4</v>
      </c>
      <c r="Q130" s="43">
        <f ca="1">IF(OR(B130="", F130=""), "", P130+'Terms&amp;Conditions + Transaction'!$B$11/10000)</f>
        <v>1.8E-3</v>
      </c>
      <c r="R130" s="43">
        <f t="shared" ca="1" si="11"/>
        <v>4.390243902439024E-4</v>
      </c>
      <c r="S130">
        <f ca="1">IF(B130="",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Transaction'!$C$7*(F130-E130), 365), 360))))</f>
        <v>360</v>
      </c>
      <c r="T130" s="49">
        <f t="shared" ca="1" si="12"/>
        <v>2500</v>
      </c>
      <c r="U130" s="49">
        <f t="shared" ca="1" si="13"/>
        <v>5000</v>
      </c>
      <c r="V130" s="49">
        <f t="shared" ca="1" si="14"/>
        <v>150000</v>
      </c>
      <c r="W130" s="11">
        <f t="shared" ca="1" si="15"/>
        <v>150000</v>
      </c>
      <c r="X130" s="11" t="str">
        <f t="shared" ca="1" si="16"/>
        <v/>
      </c>
    </row>
    <row r="131" spans="2:24" x14ac:dyDescent="0.25">
      <c r="B131" s="82">
        <f ca="1">IF(B130&lt;MIN($C$3, 'Terms&amp;Conditions + Transaction'!$B$6), B130+1, "")</f>
        <v>44103</v>
      </c>
      <c r="C131">
        <f ca="1">IF(B131="", "", IF(AND(WEEKDAY(B131, 2)&lt;=5, ISERROR(VLOOKUP(B131, 'Holiday Schedule'!$B$3:$B$1002, 1, FALSE))), 1, 0))</f>
        <v>1</v>
      </c>
      <c r="D131">
        <f ca="1">IF(B131="", "", IF(LOWER('Terms&amp;Conditions + Transaction'!$C$15)="act", 1, IF(DAY(B131)=31, 0, IF(AND(DAY(B131+1)=1, MONTH(B131+1)=3), 31-DAY(B131), 1))))</f>
        <v>1</v>
      </c>
      <c r="E131" s="18">
        <f ca="1">IF(B131="", "", IFERROR(VLOOKUP(B131, 'Accrual Schedule'!$B$3:$B$122, 1, TRUE), ""))</f>
        <v>44073</v>
      </c>
      <c r="F131" s="18" cm="1">
        <f t="array" aca="1" ref="F131" ca="1">IF(B131="", "", INDEX('Accrual Schedule'!$B$3:$B$122, MATCH(B131, 'Accrual Schedule'!$B$3:$B$122, 1)+1, 1))</f>
        <v>44165</v>
      </c>
      <c r="G131" s="18" cm="1">
        <f t="array" aca="1" ref="G131" ca="1">IF(B131="", "", INDEX('Accrual Schedule'!$B$3:$B$122, MATCH(H131, 'Accrual Schedule'!$B$3:$B$122, 1)-1, 1))</f>
        <v>44073</v>
      </c>
      <c r="H131" s="18">
        <f ca="1">IF(B131="", "", INDEX('Accrual Schedule'!$B$3:$B$122, MATCH(I131, 'Accrual Schedule'!$C$3:$C$122, 1), 1))</f>
        <v>44165</v>
      </c>
      <c r="I131" s="18" cm="1">
        <f t="array" aca="1" ref="I131" ca="1">IF(B131="", "", _xlfn.IFNA(INDEX('Accrual Schedule'!$C$4:$C$122, MATCH(B131, 'Accrual Schedule'!$C$4:$C$122, 1)+1, 1), INDEX('Accrual Schedule'!$C$4:$C$122, 1, 1)))</f>
        <v>44165</v>
      </c>
      <c r="J131" s="11">
        <f ca="1">IF(B131="","",'Terms&amp;Conditions + Transaction'!$F$5-SUMIF(Dispositions!$B$3:$B$32,"&lt;="&amp;B131,Dispositions!$C$3:$C$32))</f>
        <v>1000000000</v>
      </c>
      <c r="K131" s="84">
        <f ca="1">IF(B131="", "", IF(ISNA(MATCH(B131, 'Factor Schedule'!$B$3:$B$2002, -1)),1,IF(INDEX('Factor Schedule'!$B$3:$C$2002,MATCH(B131, 'Factor Schedule'!$B$3:$B$2002, -1), 1)=B131,MATCH(B131, 'Factor Schedule'!$B$3:$B$2002, -1),MATCH(B131, 'Factor Schedule'!$B$3:$B$2002, -1)+1)))</f>
        <v>1</v>
      </c>
      <c r="L131" s="11" cm="1">
        <f t="array" aca="1" ref="L131" ca="1">IF(B131="","",ROUND(J131*_xlfn.IFNA(INDEX('Factor Schedule'!$B$3:$C$2002,K131, 2), 1), 2))</f>
        <v>1000000000</v>
      </c>
      <c r="M131" s="11">
        <f ca="1">IF(B131="", "", IF(OR(LOWER('Terms&amp;Conditions + Transaction'!$B$12)&lt;&gt;"compound", B131=$C$2, B131=E131), L131, L131+IF(LOWER('Terms&amp;Conditions + Transaction'!$B$13)&lt;&gt;"y", SUMIFS($T$8:$T$2007, $B$8:$B$2007, "&gt;="&amp;E131, $B$8:$B$2007, "&lt;"&amp;B131), SUMIFS($U$8:$U$1007, $B$8:$B$2007, "&gt;="&amp;E131, $B$8:$B$2007, "&lt;"&amp;B131))))</f>
        <v>1000000000</v>
      </c>
      <c r="N131" s="18">
        <f ca="1">IF(OR(B131 = "", F131=""), "", MIN(ForwardDays(B131,-'Terms&amp;Conditions + Transaction'!$B$22, 'Terms&amp;Conditions + Transaction'!$B$23, 'Holiday Schedule'!$B$3:$B$1002),ForwardDays(F131,-'Terms&amp;Conditions + Transaction'!$B$22, 'Terms&amp;Conditions + Transaction'!$B$23, 'Holiday Schedule'!$B$3:$B$1002)))</f>
        <v>44103</v>
      </c>
      <c r="O131" s="42">
        <f ca="1">IF(B131="", "", IF(ISNA(MATCH(N131, SOFR_INDEX!$A$2:$A$2001, -1)),1,IF(INDEX(SOFR_INDEX!$A$2:$E$2001,MATCH(N131, SOFR_INDEX!$A$2:$A$2001, -1), 1)=N131,MATCH(N131, SOFR_INDEX!$A$2:$A$2001, -1),MATCH(N131, SOFR_INDEX!$A$2:$A$2001, -1)+1)))</f>
        <v>1</v>
      </c>
      <c r="P131" s="40" cm="1">
        <f t="array" aca="1" ref="P131" ca="1">IF(OR(B131="", F131=""), "", INDEX(SOFR_INDEX!$B$2:$E$2001, O131,$P$4) * IF(LEFT($P$3, 3)="180", 2, IF(LEFT($P$3, 2)="90", 4, IF(LEFT($P$3, 2)="30", 12, 1)))/100)</f>
        <v>8.9999999999999998E-4</v>
      </c>
      <c r="Q131" s="43">
        <f ca="1">IF(OR(B131="", F131=""), "", P131+'Terms&amp;Conditions + Transaction'!$B$11/10000)</f>
        <v>1.8E-3</v>
      </c>
      <c r="R131" s="43">
        <f t="shared" ca="1" si="11"/>
        <v>4.4999999999999999E-4</v>
      </c>
      <c r="S131">
        <f ca="1">IF(B131="",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Transaction'!$C$7*(F131-E131), 365), 360))))</f>
        <v>360</v>
      </c>
      <c r="T131" s="49">
        <f t="shared" ca="1" si="12"/>
        <v>2500</v>
      </c>
      <c r="U131" s="49">
        <f t="shared" ca="1" si="13"/>
        <v>5000</v>
      </c>
      <c r="V131" s="49">
        <f t="shared" ca="1" si="14"/>
        <v>155000</v>
      </c>
      <c r="W131" s="11">
        <f t="shared" ca="1" si="15"/>
        <v>155000</v>
      </c>
      <c r="X131" s="11" t="str">
        <f t="shared" ca="1" si="16"/>
        <v/>
      </c>
    </row>
    <row r="132" spans="2:24" x14ac:dyDescent="0.25">
      <c r="B132" s="82">
        <f ca="1">IF(B131&lt;MIN($C$3, 'Terms&amp;Conditions + Transaction'!$B$6), B131+1, "")</f>
        <v>44104</v>
      </c>
      <c r="C132">
        <f ca="1">IF(B132="", "", IF(AND(WEEKDAY(B132, 2)&lt;=5, ISERROR(VLOOKUP(B132, 'Holiday Schedule'!$B$3:$B$1002, 1, FALSE))), 1, 0))</f>
        <v>1</v>
      </c>
      <c r="D132">
        <f ca="1">IF(B132="", "", IF(LOWER('Terms&amp;Conditions + Transaction'!$C$15)="act", 1, IF(DAY(B132)=31, 0, IF(AND(DAY(B132+1)=1, MONTH(B132+1)=3), 31-DAY(B132), 1))))</f>
        <v>1</v>
      </c>
      <c r="E132" s="18">
        <f ca="1">IF(B132="", "", IFERROR(VLOOKUP(B132, 'Accrual Schedule'!$B$3:$B$122, 1, TRUE), ""))</f>
        <v>44073</v>
      </c>
      <c r="F132" s="18" cm="1">
        <f t="array" aca="1" ref="F132" ca="1">IF(B132="", "", INDEX('Accrual Schedule'!$B$3:$B$122, MATCH(B132, 'Accrual Schedule'!$B$3:$B$122, 1)+1, 1))</f>
        <v>44165</v>
      </c>
      <c r="G132" s="18" cm="1">
        <f t="array" aca="1" ref="G132" ca="1">IF(B132="", "", INDEX('Accrual Schedule'!$B$3:$B$122, MATCH(H132, 'Accrual Schedule'!$B$3:$B$122, 1)-1, 1))</f>
        <v>44073</v>
      </c>
      <c r="H132" s="18">
        <f ca="1">IF(B132="", "", INDEX('Accrual Schedule'!$B$3:$B$122, MATCH(I132, 'Accrual Schedule'!$C$3:$C$122, 1), 1))</f>
        <v>44165</v>
      </c>
      <c r="I132" s="18" cm="1">
        <f t="array" aca="1" ref="I132" ca="1">IF(B132="", "", _xlfn.IFNA(INDEX('Accrual Schedule'!$C$4:$C$122, MATCH(B132, 'Accrual Schedule'!$C$4:$C$122, 1)+1, 1), INDEX('Accrual Schedule'!$C$4:$C$122, 1, 1)))</f>
        <v>44165</v>
      </c>
      <c r="J132" s="11">
        <f ca="1">IF(B132="","",'Terms&amp;Conditions + Transaction'!$F$5-SUMIF(Dispositions!$B$3:$B$32,"&lt;="&amp;B132,Dispositions!$C$3:$C$32))</f>
        <v>1000000000</v>
      </c>
      <c r="K132" s="84">
        <f ca="1">IF(B132="", "", IF(ISNA(MATCH(B132, 'Factor Schedule'!$B$3:$B$2002, -1)),1,IF(INDEX('Factor Schedule'!$B$3:$C$2002,MATCH(B132, 'Factor Schedule'!$B$3:$B$2002, -1), 1)=B132,MATCH(B132, 'Factor Schedule'!$B$3:$B$2002, -1),MATCH(B132, 'Factor Schedule'!$B$3:$B$2002, -1)+1)))</f>
        <v>1</v>
      </c>
      <c r="L132" s="11" cm="1">
        <f t="array" aca="1" ref="L132" ca="1">IF(B132="","",ROUND(J132*_xlfn.IFNA(INDEX('Factor Schedule'!$B$3:$C$2002,K132, 2), 1), 2))</f>
        <v>1000000000</v>
      </c>
      <c r="M132" s="11">
        <f ca="1">IF(B132="", "", IF(OR(LOWER('Terms&amp;Conditions + Transaction'!$B$12)&lt;&gt;"compound", B132=$C$2, B132=E132), L132, L132+IF(LOWER('Terms&amp;Conditions + Transaction'!$B$13)&lt;&gt;"y", SUMIFS($T$8:$T$2007, $B$8:$B$2007, "&gt;="&amp;E132, $B$8:$B$2007, "&lt;"&amp;B132), SUMIFS($U$8:$U$1007, $B$8:$B$2007, "&gt;="&amp;E132, $B$8:$B$2007, "&lt;"&amp;B132))))</f>
        <v>1000000000</v>
      </c>
      <c r="N132" s="18">
        <f ca="1">IF(OR(B132 = "", F132=""), "", MIN(ForwardDays(B132,-'Terms&amp;Conditions + Transaction'!$B$22, 'Terms&amp;Conditions + Transaction'!$B$23, 'Holiday Schedule'!$B$3:$B$1002),ForwardDays(F132,-'Terms&amp;Conditions + Transaction'!$B$22, 'Terms&amp;Conditions + Transaction'!$B$23, 'Holiday Schedule'!$B$3:$B$1002)))</f>
        <v>44104</v>
      </c>
      <c r="O132" s="42">
        <f ca="1">IF(B132="", "", IF(ISNA(MATCH(N132, SOFR_INDEX!$A$2:$A$2001, -1)),1,IF(INDEX(SOFR_INDEX!$A$2:$E$2001,MATCH(N132, SOFR_INDEX!$A$2:$A$2001, -1), 1)=N132,MATCH(N132, SOFR_INDEX!$A$2:$A$2001, -1),MATCH(N132, SOFR_INDEX!$A$2:$A$2001, -1)+1)))</f>
        <v>1</v>
      </c>
      <c r="P132" s="40" cm="1">
        <f t="array" aca="1" ref="P132" ca="1">IF(OR(B132="", F132=""), "", INDEX(SOFR_INDEX!$B$2:$E$2001, O132,$P$4) * IF(LEFT($P$3, 3)="180", 2, IF(LEFT($P$3, 2)="90", 4, IF(LEFT($P$3, 2)="30", 12, 1)))/100)</f>
        <v>8.9999999999999998E-4</v>
      </c>
      <c r="Q132" s="43">
        <f ca="1">IF(OR(B132="", F132=""), "", P132+'Terms&amp;Conditions + Transaction'!$B$11/10000)</f>
        <v>1.8E-3</v>
      </c>
      <c r="R132" s="43">
        <f t="shared" ca="1" si="11"/>
        <v>4.6080000000000003E-4</v>
      </c>
      <c r="S132">
        <f ca="1">IF(B132="",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Transaction'!$C$7*(F132-E132), 365), 360))))</f>
        <v>360</v>
      </c>
      <c r="T132" s="49">
        <f t="shared" ca="1" si="12"/>
        <v>2500</v>
      </c>
      <c r="U132" s="49">
        <f t="shared" ca="1" si="13"/>
        <v>5000</v>
      </c>
      <c r="V132" s="49">
        <f t="shared" ca="1" si="14"/>
        <v>160000</v>
      </c>
      <c r="W132" s="11">
        <f t="shared" ca="1" si="15"/>
        <v>160000</v>
      </c>
      <c r="X132" s="11" t="str">
        <f t="shared" ca="1" si="16"/>
        <v/>
      </c>
    </row>
    <row r="133" spans="2:24" x14ac:dyDescent="0.25">
      <c r="B133" s="82">
        <f ca="1">IF(B132&lt;MIN($C$3, 'Terms&amp;Conditions + Transaction'!$B$6), B132+1, "")</f>
        <v>44105</v>
      </c>
      <c r="C133">
        <f ca="1">IF(B133="", "", IF(AND(WEEKDAY(B133, 2)&lt;=5, ISERROR(VLOOKUP(B133, 'Holiday Schedule'!$B$3:$B$1002, 1, FALSE))), 1, 0))</f>
        <v>1</v>
      </c>
      <c r="D133">
        <f ca="1">IF(B133="", "", IF(LOWER('Terms&amp;Conditions + Transaction'!$C$15)="act", 1, IF(DAY(B133)=31, 0, IF(AND(DAY(B133+1)=1, MONTH(B133+1)=3), 31-DAY(B133), 1))))</f>
        <v>1</v>
      </c>
      <c r="E133" s="18">
        <f ca="1">IF(B133="", "", IFERROR(VLOOKUP(B133, 'Accrual Schedule'!$B$3:$B$122, 1, TRUE), ""))</f>
        <v>44073</v>
      </c>
      <c r="F133" s="18" cm="1">
        <f t="array" aca="1" ref="F133" ca="1">IF(B133="", "", INDEX('Accrual Schedule'!$B$3:$B$122, MATCH(B133, 'Accrual Schedule'!$B$3:$B$122, 1)+1, 1))</f>
        <v>44165</v>
      </c>
      <c r="G133" s="18" cm="1">
        <f t="array" aca="1" ref="G133" ca="1">IF(B133="", "", INDEX('Accrual Schedule'!$B$3:$B$122, MATCH(H133, 'Accrual Schedule'!$B$3:$B$122, 1)-1, 1))</f>
        <v>44073</v>
      </c>
      <c r="H133" s="18">
        <f ca="1">IF(B133="", "", INDEX('Accrual Schedule'!$B$3:$B$122, MATCH(I133, 'Accrual Schedule'!$C$3:$C$122, 1), 1))</f>
        <v>44165</v>
      </c>
      <c r="I133" s="18" cm="1">
        <f t="array" aca="1" ref="I133" ca="1">IF(B133="", "", _xlfn.IFNA(INDEX('Accrual Schedule'!$C$4:$C$122, MATCH(B133, 'Accrual Schedule'!$C$4:$C$122, 1)+1, 1), INDEX('Accrual Schedule'!$C$4:$C$122, 1, 1)))</f>
        <v>44165</v>
      </c>
      <c r="J133" s="11">
        <f ca="1">IF(B133="","",'Terms&amp;Conditions + Transaction'!$F$5-SUMIF(Dispositions!$B$3:$B$32,"&lt;="&amp;B133,Dispositions!$C$3:$C$32))</f>
        <v>1000000000</v>
      </c>
      <c r="K133" s="84">
        <f ca="1">IF(B133="", "", IF(ISNA(MATCH(B133, 'Factor Schedule'!$B$3:$B$2002, -1)),1,IF(INDEX('Factor Schedule'!$B$3:$C$2002,MATCH(B133, 'Factor Schedule'!$B$3:$B$2002, -1), 1)=B133,MATCH(B133, 'Factor Schedule'!$B$3:$B$2002, -1),MATCH(B133, 'Factor Schedule'!$B$3:$B$2002, -1)+1)))</f>
        <v>1</v>
      </c>
      <c r="L133" s="11" cm="1">
        <f t="array" aca="1" ref="L133" ca="1">IF(B133="","",ROUND(J133*_xlfn.IFNA(INDEX('Factor Schedule'!$B$3:$C$2002,K133, 2), 1), 2))</f>
        <v>1000000000</v>
      </c>
      <c r="M133" s="11">
        <f ca="1">IF(B133="", "", IF(OR(LOWER('Terms&amp;Conditions + Transaction'!$B$12)&lt;&gt;"compound", B133=$C$2, B133=E133), L133, L133+IF(LOWER('Terms&amp;Conditions + Transaction'!$B$13)&lt;&gt;"y", SUMIFS($T$8:$T$2007, $B$8:$B$2007, "&gt;="&amp;E133, $B$8:$B$2007, "&lt;"&amp;B133), SUMIFS($U$8:$U$1007, $B$8:$B$2007, "&gt;="&amp;E133, $B$8:$B$2007, "&lt;"&amp;B133))))</f>
        <v>1000000000</v>
      </c>
      <c r="N133" s="18">
        <f ca="1">IF(OR(B133 = "", F133=""), "", MIN(ForwardDays(B133,-'Terms&amp;Conditions + Transaction'!$B$22, 'Terms&amp;Conditions + Transaction'!$B$23, 'Holiday Schedule'!$B$3:$B$1002),ForwardDays(F133,-'Terms&amp;Conditions + Transaction'!$B$22, 'Terms&amp;Conditions + Transaction'!$B$23, 'Holiday Schedule'!$B$3:$B$1002)))</f>
        <v>44105</v>
      </c>
      <c r="O133" s="42">
        <f ca="1">IF(B133="", "", IF(ISNA(MATCH(N133, SOFR_INDEX!$A$2:$A$2001, -1)),1,IF(INDEX(SOFR_INDEX!$A$2:$E$2001,MATCH(N133, SOFR_INDEX!$A$2:$A$2001, -1), 1)=N133,MATCH(N133, SOFR_INDEX!$A$2:$A$2001, -1),MATCH(N133, SOFR_INDEX!$A$2:$A$2001, -1)+1)))</f>
        <v>1</v>
      </c>
      <c r="P133" s="40" cm="1">
        <f t="array" aca="1" ref="P133" ca="1">IF(OR(B133="", F133=""), "", INDEX(SOFR_INDEX!$B$2:$E$2001, O133,$P$4) * IF(LEFT($P$3, 3)="180", 2, IF(LEFT($P$3, 2)="90", 4, IF(LEFT($P$3, 2)="30", 12, 1)))/100)</f>
        <v>8.9999999999999998E-4</v>
      </c>
      <c r="Q133" s="43">
        <f ca="1">IF(OR(B133="", F133=""), "", P133+'Terms&amp;Conditions + Transaction'!$B$11/10000)</f>
        <v>1.8E-3</v>
      </c>
      <c r="R133" s="43">
        <f t="shared" ca="1" si="11"/>
        <v>4.7142857142857148E-4</v>
      </c>
      <c r="S133">
        <f ca="1">IF(B133="",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Transaction'!$C$7*(F133-E133), 365), 360))))</f>
        <v>360</v>
      </c>
      <c r="T133" s="49">
        <f t="shared" ca="1" si="12"/>
        <v>2500</v>
      </c>
      <c r="U133" s="49">
        <f t="shared" ca="1" si="13"/>
        <v>5000</v>
      </c>
      <c r="V133" s="49">
        <f t="shared" ca="1" si="14"/>
        <v>165000</v>
      </c>
      <c r="W133" s="11">
        <f t="shared" ca="1" si="15"/>
        <v>165000</v>
      </c>
      <c r="X133" s="11" t="str">
        <f t="shared" ca="1" si="16"/>
        <v/>
      </c>
    </row>
    <row r="134" spans="2:24" x14ac:dyDescent="0.25">
      <c r="B134" s="82">
        <f ca="1">IF(B133&lt;MIN($C$3, 'Terms&amp;Conditions + Transaction'!$B$6), B133+1, "")</f>
        <v>44106</v>
      </c>
      <c r="C134">
        <f ca="1">IF(B134="", "", IF(AND(WEEKDAY(B134, 2)&lt;=5, ISERROR(VLOOKUP(B134, 'Holiday Schedule'!$B$3:$B$1002, 1, FALSE))), 1, 0))</f>
        <v>1</v>
      </c>
      <c r="D134">
        <f ca="1">IF(B134="", "", IF(LOWER('Terms&amp;Conditions + Transaction'!$C$15)="act", 1, IF(DAY(B134)=31, 0, IF(AND(DAY(B134+1)=1, MONTH(B134+1)=3), 31-DAY(B134), 1))))</f>
        <v>1</v>
      </c>
      <c r="E134" s="18">
        <f ca="1">IF(B134="", "", IFERROR(VLOOKUP(B134, 'Accrual Schedule'!$B$3:$B$122, 1, TRUE), ""))</f>
        <v>44073</v>
      </c>
      <c r="F134" s="18" cm="1">
        <f t="array" aca="1" ref="F134" ca="1">IF(B134="", "", INDEX('Accrual Schedule'!$B$3:$B$122, MATCH(B134, 'Accrual Schedule'!$B$3:$B$122, 1)+1, 1))</f>
        <v>44165</v>
      </c>
      <c r="G134" s="18" cm="1">
        <f t="array" aca="1" ref="G134" ca="1">IF(B134="", "", INDEX('Accrual Schedule'!$B$3:$B$122, MATCH(H134, 'Accrual Schedule'!$B$3:$B$122, 1)-1, 1))</f>
        <v>44073</v>
      </c>
      <c r="H134" s="18">
        <f ca="1">IF(B134="", "", INDEX('Accrual Schedule'!$B$3:$B$122, MATCH(I134, 'Accrual Schedule'!$C$3:$C$122, 1), 1))</f>
        <v>44165</v>
      </c>
      <c r="I134" s="18" cm="1">
        <f t="array" aca="1" ref="I134" ca="1">IF(B134="", "", _xlfn.IFNA(INDEX('Accrual Schedule'!$C$4:$C$122, MATCH(B134, 'Accrual Schedule'!$C$4:$C$122, 1)+1, 1), INDEX('Accrual Schedule'!$C$4:$C$122, 1, 1)))</f>
        <v>44165</v>
      </c>
      <c r="J134" s="11">
        <f ca="1">IF(B134="","",'Terms&amp;Conditions + Transaction'!$F$5-SUMIF(Dispositions!$B$3:$B$32,"&lt;="&amp;B134,Dispositions!$C$3:$C$32))</f>
        <v>1000000000</v>
      </c>
      <c r="K134" s="84">
        <f ca="1">IF(B134="", "", IF(ISNA(MATCH(B134, 'Factor Schedule'!$B$3:$B$2002, -1)),1,IF(INDEX('Factor Schedule'!$B$3:$C$2002,MATCH(B134, 'Factor Schedule'!$B$3:$B$2002, -1), 1)=B134,MATCH(B134, 'Factor Schedule'!$B$3:$B$2002, -1),MATCH(B134, 'Factor Schedule'!$B$3:$B$2002, -1)+1)))</f>
        <v>1</v>
      </c>
      <c r="L134" s="11" cm="1">
        <f t="array" aca="1" ref="L134" ca="1">IF(B134="","",ROUND(J134*_xlfn.IFNA(INDEX('Factor Schedule'!$B$3:$C$2002,K134, 2), 1), 2))</f>
        <v>1000000000</v>
      </c>
      <c r="M134" s="11">
        <f ca="1">IF(B134="", "", IF(OR(LOWER('Terms&amp;Conditions + Transaction'!$B$12)&lt;&gt;"compound", B134=$C$2, B134=E134), L134, L134+IF(LOWER('Terms&amp;Conditions + Transaction'!$B$13)&lt;&gt;"y", SUMIFS($T$8:$T$2007, $B$8:$B$2007, "&gt;="&amp;E134, $B$8:$B$2007, "&lt;"&amp;B134), SUMIFS($U$8:$U$1007, $B$8:$B$2007, "&gt;="&amp;E134, $B$8:$B$2007, "&lt;"&amp;B134))))</f>
        <v>1000000000</v>
      </c>
      <c r="N134" s="18">
        <f ca="1">IF(OR(B134 = "", F134=""), "", MIN(ForwardDays(B134,-'Terms&amp;Conditions + Transaction'!$B$22, 'Terms&amp;Conditions + Transaction'!$B$23, 'Holiday Schedule'!$B$3:$B$1002),ForwardDays(F134,-'Terms&amp;Conditions + Transaction'!$B$22, 'Terms&amp;Conditions + Transaction'!$B$23, 'Holiday Schedule'!$B$3:$B$1002)))</f>
        <v>44106</v>
      </c>
      <c r="O134" s="42">
        <f ca="1">IF(B134="", "", IF(ISNA(MATCH(N134, SOFR_INDEX!$A$2:$A$2001, -1)),1,IF(INDEX(SOFR_INDEX!$A$2:$E$2001,MATCH(N134, SOFR_INDEX!$A$2:$A$2001, -1), 1)=N134,MATCH(N134, SOFR_INDEX!$A$2:$A$2001, -1),MATCH(N134, SOFR_INDEX!$A$2:$A$2001, -1)+1)))</f>
        <v>1</v>
      </c>
      <c r="P134" s="40" cm="1">
        <f t="array" aca="1" ref="P134" ca="1">IF(OR(B134="", F134=""), "", INDEX(SOFR_INDEX!$B$2:$E$2001, O134,$P$4) * IF(LEFT($P$3, 3)="180", 2, IF(LEFT($P$3, 2)="90", 4, IF(LEFT($P$3, 2)="30", 12, 1)))/100)</f>
        <v>8.9999999999999998E-4</v>
      </c>
      <c r="Q134" s="43">
        <f ca="1">IF(OR(B134="", F134=""), "", P134+'Terms&amp;Conditions + Transaction'!$B$11/10000)</f>
        <v>1.8E-3</v>
      </c>
      <c r="R134" s="43">
        <f t="shared" ca="1" si="11"/>
        <v>4.8188976377952757E-4</v>
      </c>
      <c r="S134">
        <f ca="1">IF(B134="",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Transaction'!$C$7*(F134-E134), 365), 360))))</f>
        <v>360</v>
      </c>
      <c r="T134" s="49">
        <f t="shared" ca="1" si="12"/>
        <v>2500</v>
      </c>
      <c r="U134" s="49">
        <f t="shared" ca="1" si="13"/>
        <v>5000</v>
      </c>
      <c r="V134" s="49">
        <f t="shared" ca="1" si="14"/>
        <v>170000</v>
      </c>
      <c r="W134" s="11">
        <f t="shared" ca="1" si="15"/>
        <v>170000</v>
      </c>
      <c r="X134" s="11" t="str">
        <f t="shared" ca="1" si="16"/>
        <v/>
      </c>
    </row>
    <row r="135" spans="2:24" x14ac:dyDescent="0.25">
      <c r="B135" s="82">
        <f ca="1">IF(B134&lt;MIN($C$3, 'Terms&amp;Conditions + Transaction'!$B$6), B134+1, "")</f>
        <v>44107</v>
      </c>
      <c r="C135">
        <f ca="1">IF(B135="", "", IF(AND(WEEKDAY(B135, 2)&lt;=5, ISERROR(VLOOKUP(B135, 'Holiday Schedule'!$B$3:$B$1002, 1, FALSE))), 1, 0))</f>
        <v>0</v>
      </c>
      <c r="D135">
        <f ca="1">IF(B135="", "", IF(LOWER('Terms&amp;Conditions + Transaction'!$C$15)="act", 1, IF(DAY(B135)=31, 0, IF(AND(DAY(B135+1)=1, MONTH(B135+1)=3), 31-DAY(B135), 1))))</f>
        <v>1</v>
      </c>
      <c r="E135" s="18">
        <f ca="1">IF(B135="", "", IFERROR(VLOOKUP(B135, 'Accrual Schedule'!$B$3:$B$122, 1, TRUE), ""))</f>
        <v>44073</v>
      </c>
      <c r="F135" s="18" cm="1">
        <f t="array" aca="1" ref="F135" ca="1">IF(B135="", "", INDEX('Accrual Schedule'!$B$3:$B$122, MATCH(B135, 'Accrual Schedule'!$B$3:$B$122, 1)+1, 1))</f>
        <v>44165</v>
      </c>
      <c r="G135" s="18" cm="1">
        <f t="array" aca="1" ref="G135" ca="1">IF(B135="", "", INDEX('Accrual Schedule'!$B$3:$B$122, MATCH(H135, 'Accrual Schedule'!$B$3:$B$122, 1)-1, 1))</f>
        <v>44073</v>
      </c>
      <c r="H135" s="18">
        <f ca="1">IF(B135="", "", INDEX('Accrual Schedule'!$B$3:$B$122, MATCH(I135, 'Accrual Schedule'!$C$3:$C$122, 1), 1))</f>
        <v>44165</v>
      </c>
      <c r="I135" s="18" cm="1">
        <f t="array" aca="1" ref="I135" ca="1">IF(B135="", "", _xlfn.IFNA(INDEX('Accrual Schedule'!$C$4:$C$122, MATCH(B135, 'Accrual Schedule'!$C$4:$C$122, 1)+1, 1), INDEX('Accrual Schedule'!$C$4:$C$122, 1, 1)))</f>
        <v>44165</v>
      </c>
      <c r="J135" s="11">
        <f ca="1">IF(B135="","",'Terms&amp;Conditions + Transaction'!$F$5-SUMIF(Dispositions!$B$3:$B$32,"&lt;="&amp;B135,Dispositions!$C$3:$C$32))</f>
        <v>1000000000</v>
      </c>
      <c r="K135" s="84">
        <f ca="1">IF(B135="", "", IF(ISNA(MATCH(B135, 'Factor Schedule'!$B$3:$B$2002, -1)),1,IF(INDEX('Factor Schedule'!$B$3:$C$2002,MATCH(B135, 'Factor Schedule'!$B$3:$B$2002, -1), 1)=B135,MATCH(B135, 'Factor Schedule'!$B$3:$B$2002, -1),MATCH(B135, 'Factor Schedule'!$B$3:$B$2002, -1)+1)))</f>
        <v>1</v>
      </c>
      <c r="L135" s="11" cm="1">
        <f t="array" aca="1" ref="L135" ca="1">IF(B135="","",ROUND(J135*_xlfn.IFNA(INDEX('Factor Schedule'!$B$3:$C$2002,K135, 2), 1), 2))</f>
        <v>1000000000</v>
      </c>
      <c r="M135" s="11">
        <f ca="1">IF(B135="", "", IF(OR(LOWER('Terms&amp;Conditions + Transaction'!$B$12)&lt;&gt;"compound", B135=$C$2, B135=E135), L135, L135+IF(LOWER('Terms&amp;Conditions + Transaction'!$B$13)&lt;&gt;"y", SUMIFS($T$8:$T$2007, $B$8:$B$2007, "&gt;="&amp;E135, $B$8:$B$2007, "&lt;"&amp;B135), SUMIFS($U$8:$U$1007, $B$8:$B$2007, "&gt;="&amp;E135, $B$8:$B$2007, "&lt;"&amp;B135))))</f>
        <v>1000000000</v>
      </c>
      <c r="N135" s="18">
        <f ca="1">IF(OR(B135 = "", F135=""), "", MIN(ForwardDays(B135,-'Terms&amp;Conditions + Transaction'!$B$22, 'Terms&amp;Conditions + Transaction'!$B$23, 'Holiday Schedule'!$B$3:$B$1002),ForwardDays(F135,-'Terms&amp;Conditions + Transaction'!$B$22, 'Terms&amp;Conditions + Transaction'!$B$23, 'Holiday Schedule'!$B$3:$B$1002)))</f>
        <v>44107</v>
      </c>
      <c r="O135" s="42">
        <f ca="1">IF(B135="", "", IF(ISNA(MATCH(N135, SOFR_INDEX!$A$2:$A$2001, -1)),1,IF(INDEX(SOFR_INDEX!$A$2:$E$2001,MATCH(N135, SOFR_INDEX!$A$2:$A$2001, -1), 1)=N135,MATCH(N135, SOFR_INDEX!$A$2:$A$2001, -1),MATCH(N135, SOFR_INDEX!$A$2:$A$2001, -1)+1)))</f>
        <v>1</v>
      </c>
      <c r="P135" s="40" cm="1">
        <f t="array" aca="1" ref="P135" ca="1">IF(OR(B135="", F135=""), "", INDEX(SOFR_INDEX!$B$2:$E$2001, O135,$P$4) * IF(LEFT($P$3, 3)="180", 2, IF(LEFT($P$3, 2)="90", 4, IF(LEFT($P$3, 2)="30", 12, 1)))/100)</f>
        <v>8.9999999999999998E-4</v>
      </c>
      <c r="Q135" s="43">
        <f ca="1">IF(OR(B135="", F135=""), "", P135+'Terms&amp;Conditions + Transaction'!$B$11/10000)</f>
        <v>1.8E-3</v>
      </c>
      <c r="R135" s="43">
        <f t="shared" ca="1" si="11"/>
        <v>4.921875E-4</v>
      </c>
      <c r="S135">
        <f ca="1">IF(B135="",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Transaction'!$C$7*(F135-E135), 365), 360))))</f>
        <v>360</v>
      </c>
      <c r="T135" s="49">
        <f t="shared" ca="1" si="12"/>
        <v>2500</v>
      </c>
      <c r="U135" s="49">
        <f t="shared" ca="1" si="13"/>
        <v>5000</v>
      </c>
      <c r="V135" s="49">
        <f t="shared" ca="1" si="14"/>
        <v>175000</v>
      </c>
      <c r="W135" s="11">
        <f t="shared" ca="1" si="15"/>
        <v>175000</v>
      </c>
      <c r="X135" s="11" t="str">
        <f t="shared" ca="1" si="16"/>
        <v/>
      </c>
    </row>
    <row r="136" spans="2:24" x14ac:dyDescent="0.25">
      <c r="B136" s="82">
        <f ca="1">IF(B135&lt;MIN($C$3, 'Terms&amp;Conditions + Transaction'!$B$6), B135+1, "")</f>
        <v>44108</v>
      </c>
      <c r="C136">
        <f ca="1">IF(B136="", "", IF(AND(WEEKDAY(B136, 2)&lt;=5, ISERROR(VLOOKUP(B136, 'Holiday Schedule'!$B$3:$B$1002, 1, FALSE))), 1, 0))</f>
        <v>0</v>
      </c>
      <c r="D136">
        <f ca="1">IF(B136="", "", IF(LOWER('Terms&amp;Conditions + Transaction'!$C$15)="act", 1, IF(DAY(B136)=31, 0, IF(AND(DAY(B136+1)=1, MONTH(B136+1)=3), 31-DAY(B136), 1))))</f>
        <v>1</v>
      </c>
      <c r="E136" s="18">
        <f ca="1">IF(B136="", "", IFERROR(VLOOKUP(B136, 'Accrual Schedule'!$B$3:$B$122, 1, TRUE), ""))</f>
        <v>44073</v>
      </c>
      <c r="F136" s="18" cm="1">
        <f t="array" aca="1" ref="F136" ca="1">IF(B136="", "", INDEX('Accrual Schedule'!$B$3:$B$122, MATCH(B136, 'Accrual Schedule'!$B$3:$B$122, 1)+1, 1))</f>
        <v>44165</v>
      </c>
      <c r="G136" s="18" cm="1">
        <f t="array" aca="1" ref="G136" ca="1">IF(B136="", "", INDEX('Accrual Schedule'!$B$3:$B$122, MATCH(H136, 'Accrual Schedule'!$B$3:$B$122, 1)-1, 1))</f>
        <v>44073</v>
      </c>
      <c r="H136" s="18">
        <f ca="1">IF(B136="", "", INDEX('Accrual Schedule'!$B$3:$B$122, MATCH(I136, 'Accrual Schedule'!$C$3:$C$122, 1), 1))</f>
        <v>44165</v>
      </c>
      <c r="I136" s="18" cm="1">
        <f t="array" aca="1" ref="I136" ca="1">IF(B136="", "", _xlfn.IFNA(INDEX('Accrual Schedule'!$C$4:$C$122, MATCH(B136, 'Accrual Schedule'!$C$4:$C$122, 1)+1, 1), INDEX('Accrual Schedule'!$C$4:$C$122, 1, 1)))</f>
        <v>44165</v>
      </c>
      <c r="J136" s="11">
        <f ca="1">IF(B136="","",'Terms&amp;Conditions + Transaction'!$F$5-SUMIF(Dispositions!$B$3:$B$32,"&lt;="&amp;B136,Dispositions!$C$3:$C$32))</f>
        <v>1000000000</v>
      </c>
      <c r="K136" s="84">
        <f ca="1">IF(B136="", "", IF(ISNA(MATCH(B136, 'Factor Schedule'!$B$3:$B$2002, -1)),1,IF(INDEX('Factor Schedule'!$B$3:$C$2002,MATCH(B136, 'Factor Schedule'!$B$3:$B$2002, -1), 1)=B136,MATCH(B136, 'Factor Schedule'!$B$3:$B$2002, -1),MATCH(B136, 'Factor Schedule'!$B$3:$B$2002, -1)+1)))</f>
        <v>1</v>
      </c>
      <c r="L136" s="11" cm="1">
        <f t="array" aca="1" ref="L136" ca="1">IF(B136="","",ROUND(J136*_xlfn.IFNA(INDEX('Factor Schedule'!$B$3:$C$2002,K136, 2), 1), 2))</f>
        <v>1000000000</v>
      </c>
      <c r="M136" s="11">
        <f ca="1">IF(B136="", "", IF(OR(LOWER('Terms&amp;Conditions + Transaction'!$B$12)&lt;&gt;"compound", B136=$C$2, B136=E136), L136, L136+IF(LOWER('Terms&amp;Conditions + Transaction'!$B$13)&lt;&gt;"y", SUMIFS($T$8:$T$2007, $B$8:$B$2007, "&gt;="&amp;E136, $B$8:$B$2007, "&lt;"&amp;B136), SUMIFS($U$8:$U$1007, $B$8:$B$2007, "&gt;="&amp;E136, $B$8:$B$2007, "&lt;"&amp;B136))))</f>
        <v>1000000000</v>
      </c>
      <c r="N136" s="18">
        <f ca="1">IF(OR(B136 = "", F136=""), "", MIN(ForwardDays(B136,-'Terms&amp;Conditions + Transaction'!$B$22, 'Terms&amp;Conditions + Transaction'!$B$23, 'Holiday Schedule'!$B$3:$B$1002),ForwardDays(F136,-'Terms&amp;Conditions + Transaction'!$B$22, 'Terms&amp;Conditions + Transaction'!$B$23, 'Holiday Schedule'!$B$3:$B$1002)))</f>
        <v>44108</v>
      </c>
      <c r="O136" s="42">
        <f ca="1">IF(B136="", "", IF(ISNA(MATCH(N136, SOFR_INDEX!$A$2:$A$2001, -1)),1,IF(INDEX(SOFR_INDEX!$A$2:$E$2001,MATCH(N136, SOFR_INDEX!$A$2:$A$2001, -1), 1)=N136,MATCH(N136, SOFR_INDEX!$A$2:$A$2001, -1),MATCH(N136, SOFR_INDEX!$A$2:$A$2001, -1)+1)))</f>
        <v>1</v>
      </c>
      <c r="P136" s="40" cm="1">
        <f t="array" aca="1" ref="P136" ca="1">IF(OR(B136="", F136=""), "", INDEX(SOFR_INDEX!$B$2:$E$2001, O136,$P$4) * IF(LEFT($P$3, 3)="180", 2, IF(LEFT($P$3, 2)="90", 4, IF(LEFT($P$3, 2)="30", 12, 1)))/100)</f>
        <v>8.9999999999999998E-4</v>
      </c>
      <c r="Q136" s="43">
        <f ca="1">IF(OR(B136="", F136=""), "", P136+'Terms&amp;Conditions + Transaction'!$B$11/10000)</f>
        <v>1.8E-3</v>
      </c>
      <c r="R136" s="43">
        <f t="shared" ref="R136:R199" ca="1" si="17">IF(OR(B136="", B137=""), "", (V136/L136)/((B137-$B$8)/S136))</f>
        <v>5.0232558139534883E-4</v>
      </c>
      <c r="S136">
        <f ca="1">IF(B136="",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Transaction'!$C$7*(F136-E136), 365), 360))))</f>
        <v>360</v>
      </c>
      <c r="T136" s="49">
        <f t="shared" ca="1" si="12"/>
        <v>2500</v>
      </c>
      <c r="U136" s="49">
        <f t="shared" ca="1" si="13"/>
        <v>5000</v>
      </c>
      <c r="V136" s="49">
        <f t="shared" ca="1" si="14"/>
        <v>180000</v>
      </c>
      <c r="W136" s="11">
        <f t="shared" ca="1" si="15"/>
        <v>180000</v>
      </c>
      <c r="X136" s="11" t="str">
        <f t="shared" ca="1" si="16"/>
        <v/>
      </c>
    </row>
    <row r="137" spans="2:24" x14ac:dyDescent="0.25">
      <c r="B137" s="82">
        <f ca="1">IF(B136&lt;MIN($C$3, 'Terms&amp;Conditions + Transaction'!$B$6), B136+1, "")</f>
        <v>44109</v>
      </c>
      <c r="C137">
        <f ca="1">IF(B137="", "", IF(AND(WEEKDAY(B137, 2)&lt;=5, ISERROR(VLOOKUP(B137, 'Holiday Schedule'!$B$3:$B$1002, 1, FALSE))), 1, 0))</f>
        <v>1</v>
      </c>
      <c r="D137">
        <f ca="1">IF(B137="", "", IF(LOWER('Terms&amp;Conditions + Transaction'!$C$15)="act", 1, IF(DAY(B137)=31, 0, IF(AND(DAY(B137+1)=1, MONTH(B137+1)=3), 31-DAY(B137), 1))))</f>
        <v>1</v>
      </c>
      <c r="E137" s="18">
        <f ca="1">IF(B137="", "", IFERROR(VLOOKUP(B137, 'Accrual Schedule'!$B$3:$B$122, 1, TRUE), ""))</f>
        <v>44073</v>
      </c>
      <c r="F137" s="18" cm="1">
        <f t="array" aca="1" ref="F137" ca="1">IF(B137="", "", INDEX('Accrual Schedule'!$B$3:$B$122, MATCH(B137, 'Accrual Schedule'!$B$3:$B$122, 1)+1, 1))</f>
        <v>44165</v>
      </c>
      <c r="G137" s="18" cm="1">
        <f t="array" aca="1" ref="G137" ca="1">IF(B137="", "", INDEX('Accrual Schedule'!$B$3:$B$122, MATCH(H137, 'Accrual Schedule'!$B$3:$B$122, 1)-1, 1))</f>
        <v>44073</v>
      </c>
      <c r="H137" s="18">
        <f ca="1">IF(B137="", "", INDEX('Accrual Schedule'!$B$3:$B$122, MATCH(I137, 'Accrual Schedule'!$C$3:$C$122, 1), 1))</f>
        <v>44165</v>
      </c>
      <c r="I137" s="18" cm="1">
        <f t="array" aca="1" ref="I137" ca="1">IF(B137="", "", _xlfn.IFNA(INDEX('Accrual Schedule'!$C$4:$C$122, MATCH(B137, 'Accrual Schedule'!$C$4:$C$122, 1)+1, 1), INDEX('Accrual Schedule'!$C$4:$C$122, 1, 1)))</f>
        <v>44165</v>
      </c>
      <c r="J137" s="11">
        <f ca="1">IF(B137="","",'Terms&amp;Conditions + Transaction'!$F$5-SUMIF(Dispositions!$B$3:$B$32,"&lt;="&amp;B137,Dispositions!$C$3:$C$32))</f>
        <v>1000000000</v>
      </c>
      <c r="K137" s="84">
        <f ca="1">IF(B137="", "", IF(ISNA(MATCH(B137, 'Factor Schedule'!$B$3:$B$2002, -1)),1,IF(INDEX('Factor Schedule'!$B$3:$C$2002,MATCH(B137, 'Factor Schedule'!$B$3:$B$2002, -1), 1)=B137,MATCH(B137, 'Factor Schedule'!$B$3:$B$2002, -1),MATCH(B137, 'Factor Schedule'!$B$3:$B$2002, -1)+1)))</f>
        <v>1</v>
      </c>
      <c r="L137" s="11" cm="1">
        <f t="array" aca="1" ref="L137" ca="1">IF(B137="","",ROUND(J137*_xlfn.IFNA(INDEX('Factor Schedule'!$B$3:$C$2002,K137, 2), 1), 2))</f>
        <v>1000000000</v>
      </c>
      <c r="M137" s="11">
        <f ca="1">IF(B137="", "", IF(OR(LOWER('Terms&amp;Conditions + Transaction'!$B$12)&lt;&gt;"compound", B137=$C$2, B137=E137), L137, L137+IF(LOWER('Terms&amp;Conditions + Transaction'!$B$13)&lt;&gt;"y", SUMIFS($T$8:$T$2007, $B$8:$B$2007, "&gt;="&amp;E137, $B$8:$B$2007, "&lt;"&amp;B137), SUMIFS($U$8:$U$1007, $B$8:$B$2007, "&gt;="&amp;E137, $B$8:$B$2007, "&lt;"&amp;B137))))</f>
        <v>1000000000</v>
      </c>
      <c r="N137" s="18">
        <f ca="1">IF(OR(B137 = "", F137=""), "", MIN(ForwardDays(B137,-'Terms&amp;Conditions + Transaction'!$B$22, 'Terms&amp;Conditions + Transaction'!$B$23, 'Holiday Schedule'!$B$3:$B$1002),ForwardDays(F137,-'Terms&amp;Conditions + Transaction'!$B$22, 'Terms&amp;Conditions + Transaction'!$B$23, 'Holiday Schedule'!$B$3:$B$1002)))</f>
        <v>44109</v>
      </c>
      <c r="O137" s="42">
        <f ca="1">IF(B137="", "", IF(ISNA(MATCH(N137, SOFR_INDEX!$A$2:$A$2001, -1)),1,IF(INDEX(SOFR_INDEX!$A$2:$E$2001,MATCH(N137, SOFR_INDEX!$A$2:$A$2001, -1), 1)=N137,MATCH(N137, SOFR_INDEX!$A$2:$A$2001, -1),MATCH(N137, SOFR_INDEX!$A$2:$A$2001, -1)+1)))</f>
        <v>1</v>
      </c>
      <c r="P137" s="40" cm="1">
        <f t="array" aca="1" ref="P137" ca="1">IF(OR(B137="", F137=""), "", INDEX(SOFR_INDEX!$B$2:$E$2001, O137,$P$4) * IF(LEFT($P$3, 3)="180", 2, IF(LEFT($P$3, 2)="90", 4, IF(LEFT($P$3, 2)="30", 12, 1)))/100)</f>
        <v>8.9999999999999998E-4</v>
      </c>
      <c r="Q137" s="43">
        <f ca="1">IF(OR(B137="", F137=""), "", P137+'Terms&amp;Conditions + Transaction'!$B$11/10000)</f>
        <v>1.8E-3</v>
      </c>
      <c r="R137" s="43">
        <f t="shared" ca="1" si="17"/>
        <v>5.1230769230769233E-4</v>
      </c>
      <c r="S137">
        <f ca="1">IF(B137="",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Transaction'!$C$7*(F137-E137), 365), 360))))</f>
        <v>360</v>
      </c>
      <c r="T137" s="49">
        <f t="shared" ca="1" si="12"/>
        <v>2500</v>
      </c>
      <c r="U137" s="49">
        <f t="shared" ca="1" si="13"/>
        <v>5000</v>
      </c>
      <c r="V137" s="49">
        <f t="shared" ca="1" si="14"/>
        <v>185000</v>
      </c>
      <c r="W137" s="11">
        <f t="shared" ca="1" si="15"/>
        <v>185000</v>
      </c>
      <c r="X137" s="11" t="str">
        <f t="shared" ca="1" si="16"/>
        <v/>
      </c>
    </row>
    <row r="138" spans="2:24" x14ac:dyDescent="0.25">
      <c r="B138" s="82">
        <f ca="1">IF(B137&lt;MIN($C$3, 'Terms&amp;Conditions + Transaction'!$B$6), B137+1, "")</f>
        <v>44110</v>
      </c>
      <c r="C138">
        <f ca="1">IF(B138="", "", IF(AND(WEEKDAY(B138, 2)&lt;=5, ISERROR(VLOOKUP(B138, 'Holiday Schedule'!$B$3:$B$1002, 1, FALSE))), 1, 0))</f>
        <v>1</v>
      </c>
      <c r="D138">
        <f ca="1">IF(B138="", "", IF(LOWER('Terms&amp;Conditions + Transaction'!$C$15)="act", 1, IF(DAY(B138)=31, 0, IF(AND(DAY(B138+1)=1, MONTH(B138+1)=3), 31-DAY(B138), 1))))</f>
        <v>1</v>
      </c>
      <c r="E138" s="18">
        <f ca="1">IF(B138="", "", IFERROR(VLOOKUP(B138, 'Accrual Schedule'!$B$3:$B$122, 1, TRUE), ""))</f>
        <v>44073</v>
      </c>
      <c r="F138" s="18" cm="1">
        <f t="array" aca="1" ref="F138" ca="1">IF(B138="", "", INDEX('Accrual Schedule'!$B$3:$B$122, MATCH(B138, 'Accrual Schedule'!$B$3:$B$122, 1)+1, 1))</f>
        <v>44165</v>
      </c>
      <c r="G138" s="18" cm="1">
        <f t="array" aca="1" ref="G138" ca="1">IF(B138="", "", INDEX('Accrual Schedule'!$B$3:$B$122, MATCH(H138, 'Accrual Schedule'!$B$3:$B$122, 1)-1, 1))</f>
        <v>44073</v>
      </c>
      <c r="H138" s="18">
        <f ca="1">IF(B138="", "", INDEX('Accrual Schedule'!$B$3:$B$122, MATCH(I138, 'Accrual Schedule'!$C$3:$C$122, 1), 1))</f>
        <v>44165</v>
      </c>
      <c r="I138" s="18" cm="1">
        <f t="array" aca="1" ref="I138" ca="1">IF(B138="", "", _xlfn.IFNA(INDEX('Accrual Schedule'!$C$4:$C$122, MATCH(B138, 'Accrual Schedule'!$C$4:$C$122, 1)+1, 1), INDEX('Accrual Schedule'!$C$4:$C$122, 1, 1)))</f>
        <v>44165</v>
      </c>
      <c r="J138" s="11">
        <f ca="1">IF(B138="","",'Terms&amp;Conditions + Transaction'!$F$5-SUMIF(Dispositions!$B$3:$B$32,"&lt;="&amp;B138,Dispositions!$C$3:$C$32))</f>
        <v>1000000000</v>
      </c>
      <c r="K138" s="84">
        <f ca="1">IF(B138="", "", IF(ISNA(MATCH(B138, 'Factor Schedule'!$B$3:$B$2002, -1)),1,IF(INDEX('Factor Schedule'!$B$3:$C$2002,MATCH(B138, 'Factor Schedule'!$B$3:$B$2002, -1), 1)=B138,MATCH(B138, 'Factor Schedule'!$B$3:$B$2002, -1),MATCH(B138, 'Factor Schedule'!$B$3:$B$2002, -1)+1)))</f>
        <v>1</v>
      </c>
      <c r="L138" s="11" cm="1">
        <f t="array" aca="1" ref="L138" ca="1">IF(B138="","",ROUND(J138*_xlfn.IFNA(INDEX('Factor Schedule'!$B$3:$C$2002,K138, 2), 1), 2))</f>
        <v>1000000000</v>
      </c>
      <c r="M138" s="11">
        <f ca="1">IF(B138="", "", IF(OR(LOWER('Terms&amp;Conditions + Transaction'!$B$12)&lt;&gt;"compound", B138=$C$2, B138=E138), L138, L138+IF(LOWER('Terms&amp;Conditions + Transaction'!$B$13)&lt;&gt;"y", SUMIFS($T$8:$T$2007, $B$8:$B$2007, "&gt;="&amp;E138, $B$8:$B$2007, "&lt;"&amp;B138), SUMIFS($U$8:$U$1007, $B$8:$B$2007, "&gt;="&amp;E138, $B$8:$B$2007, "&lt;"&amp;B138))))</f>
        <v>1000000000</v>
      </c>
      <c r="N138" s="18">
        <f ca="1">IF(OR(B138 = "", F138=""), "", MIN(ForwardDays(B138,-'Terms&amp;Conditions + Transaction'!$B$22, 'Terms&amp;Conditions + Transaction'!$B$23, 'Holiday Schedule'!$B$3:$B$1002),ForwardDays(F138,-'Terms&amp;Conditions + Transaction'!$B$22, 'Terms&amp;Conditions + Transaction'!$B$23, 'Holiday Schedule'!$B$3:$B$1002)))</f>
        <v>44110</v>
      </c>
      <c r="O138" s="42">
        <f ca="1">IF(B138="", "", IF(ISNA(MATCH(N138, SOFR_INDEX!$A$2:$A$2001, -1)),1,IF(INDEX(SOFR_INDEX!$A$2:$E$2001,MATCH(N138, SOFR_INDEX!$A$2:$A$2001, -1), 1)=N138,MATCH(N138, SOFR_INDEX!$A$2:$A$2001, -1),MATCH(N138, SOFR_INDEX!$A$2:$A$2001, -1)+1)))</f>
        <v>1</v>
      </c>
      <c r="P138" s="40" cm="1">
        <f t="array" aca="1" ref="P138" ca="1">IF(OR(B138="", F138=""), "", INDEX(SOFR_INDEX!$B$2:$E$2001, O138,$P$4) * IF(LEFT($P$3, 3)="180", 2, IF(LEFT($P$3, 2)="90", 4, IF(LEFT($P$3, 2)="30", 12, 1)))/100)</f>
        <v>8.9999999999999998E-4</v>
      </c>
      <c r="Q138" s="43">
        <f ca="1">IF(OR(B138="", F138=""), "", P138+'Terms&amp;Conditions + Transaction'!$B$11/10000)</f>
        <v>1.8E-3</v>
      </c>
      <c r="R138" s="43">
        <f t="shared" ca="1" si="17"/>
        <v>5.2213740458015268E-4</v>
      </c>
      <c r="S138">
        <f ca="1">IF(B138="",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Transaction'!$C$7*(F138-E138), 365), 360))))</f>
        <v>360</v>
      </c>
      <c r="T138" s="49">
        <f t="shared" ca="1" si="12"/>
        <v>2500</v>
      </c>
      <c r="U138" s="49">
        <f t="shared" ca="1" si="13"/>
        <v>5000</v>
      </c>
      <c r="V138" s="49">
        <f t="shared" ca="1" si="14"/>
        <v>190000</v>
      </c>
      <c r="W138" s="11">
        <f t="shared" ca="1" si="15"/>
        <v>190000</v>
      </c>
      <c r="X138" s="11" t="str">
        <f t="shared" ca="1" si="16"/>
        <v/>
      </c>
    </row>
    <row r="139" spans="2:24" x14ac:dyDescent="0.25">
      <c r="B139" s="82">
        <f ca="1">IF(B138&lt;MIN($C$3, 'Terms&amp;Conditions + Transaction'!$B$6), B138+1, "")</f>
        <v>44111</v>
      </c>
      <c r="C139">
        <f ca="1">IF(B139="", "", IF(AND(WEEKDAY(B139, 2)&lt;=5, ISERROR(VLOOKUP(B139, 'Holiday Schedule'!$B$3:$B$1002, 1, FALSE))), 1, 0))</f>
        <v>1</v>
      </c>
      <c r="D139">
        <f ca="1">IF(B139="", "", IF(LOWER('Terms&amp;Conditions + Transaction'!$C$15)="act", 1, IF(DAY(B139)=31, 0, IF(AND(DAY(B139+1)=1, MONTH(B139+1)=3), 31-DAY(B139), 1))))</f>
        <v>1</v>
      </c>
      <c r="E139" s="18">
        <f ca="1">IF(B139="", "", IFERROR(VLOOKUP(B139, 'Accrual Schedule'!$B$3:$B$122, 1, TRUE), ""))</f>
        <v>44073</v>
      </c>
      <c r="F139" s="18" cm="1">
        <f t="array" aca="1" ref="F139" ca="1">IF(B139="", "", INDEX('Accrual Schedule'!$B$3:$B$122, MATCH(B139, 'Accrual Schedule'!$B$3:$B$122, 1)+1, 1))</f>
        <v>44165</v>
      </c>
      <c r="G139" s="18" cm="1">
        <f t="array" aca="1" ref="G139" ca="1">IF(B139="", "", INDEX('Accrual Schedule'!$B$3:$B$122, MATCH(H139, 'Accrual Schedule'!$B$3:$B$122, 1)-1, 1))</f>
        <v>44073</v>
      </c>
      <c r="H139" s="18">
        <f ca="1">IF(B139="", "", INDEX('Accrual Schedule'!$B$3:$B$122, MATCH(I139, 'Accrual Schedule'!$C$3:$C$122, 1), 1))</f>
        <v>44165</v>
      </c>
      <c r="I139" s="18" cm="1">
        <f t="array" aca="1" ref="I139" ca="1">IF(B139="", "", _xlfn.IFNA(INDEX('Accrual Schedule'!$C$4:$C$122, MATCH(B139, 'Accrual Schedule'!$C$4:$C$122, 1)+1, 1), INDEX('Accrual Schedule'!$C$4:$C$122, 1, 1)))</f>
        <v>44165</v>
      </c>
      <c r="J139" s="11">
        <f ca="1">IF(B139="","",'Terms&amp;Conditions + Transaction'!$F$5-SUMIF(Dispositions!$B$3:$B$32,"&lt;="&amp;B139,Dispositions!$C$3:$C$32))</f>
        <v>1000000000</v>
      </c>
      <c r="K139" s="84">
        <f ca="1">IF(B139="", "", IF(ISNA(MATCH(B139, 'Factor Schedule'!$B$3:$B$2002, -1)),1,IF(INDEX('Factor Schedule'!$B$3:$C$2002,MATCH(B139, 'Factor Schedule'!$B$3:$B$2002, -1), 1)=B139,MATCH(B139, 'Factor Schedule'!$B$3:$B$2002, -1),MATCH(B139, 'Factor Schedule'!$B$3:$B$2002, -1)+1)))</f>
        <v>1</v>
      </c>
      <c r="L139" s="11" cm="1">
        <f t="array" aca="1" ref="L139" ca="1">IF(B139="","",ROUND(J139*_xlfn.IFNA(INDEX('Factor Schedule'!$B$3:$C$2002,K139, 2), 1), 2))</f>
        <v>1000000000</v>
      </c>
      <c r="M139" s="11">
        <f ca="1">IF(B139="", "", IF(OR(LOWER('Terms&amp;Conditions + Transaction'!$B$12)&lt;&gt;"compound", B139=$C$2, B139=E139), L139, L139+IF(LOWER('Terms&amp;Conditions + Transaction'!$B$13)&lt;&gt;"y", SUMIFS($T$8:$T$2007, $B$8:$B$2007, "&gt;="&amp;E139, $B$8:$B$2007, "&lt;"&amp;B139), SUMIFS($U$8:$U$1007, $B$8:$B$2007, "&gt;="&amp;E139, $B$8:$B$2007, "&lt;"&amp;B139))))</f>
        <v>1000000000</v>
      </c>
      <c r="N139" s="18">
        <f ca="1">IF(OR(B139 = "", F139=""), "", MIN(ForwardDays(B139,-'Terms&amp;Conditions + Transaction'!$B$22, 'Terms&amp;Conditions + Transaction'!$B$23, 'Holiday Schedule'!$B$3:$B$1002),ForwardDays(F139,-'Terms&amp;Conditions + Transaction'!$B$22, 'Terms&amp;Conditions + Transaction'!$B$23, 'Holiday Schedule'!$B$3:$B$1002)))</f>
        <v>44111</v>
      </c>
      <c r="O139" s="42">
        <f ca="1">IF(B139="", "", IF(ISNA(MATCH(N139, SOFR_INDEX!$A$2:$A$2001, -1)),1,IF(INDEX(SOFR_INDEX!$A$2:$E$2001,MATCH(N139, SOFR_INDEX!$A$2:$A$2001, -1), 1)=N139,MATCH(N139, SOFR_INDEX!$A$2:$A$2001, -1),MATCH(N139, SOFR_INDEX!$A$2:$A$2001, -1)+1)))</f>
        <v>1</v>
      </c>
      <c r="P139" s="40" cm="1">
        <f t="array" aca="1" ref="P139" ca="1">IF(OR(B139="", F139=""), "", INDEX(SOFR_INDEX!$B$2:$E$2001, O139,$P$4) * IF(LEFT($P$3, 3)="180", 2, IF(LEFT($P$3, 2)="90", 4, IF(LEFT($P$3, 2)="30", 12, 1)))/100)</f>
        <v>8.9999999999999998E-4</v>
      </c>
      <c r="Q139" s="43">
        <f ca="1">IF(OR(B139="", F139=""), "", P139+'Terms&amp;Conditions + Transaction'!$B$11/10000)</f>
        <v>1.8E-3</v>
      </c>
      <c r="R139" s="43">
        <f t="shared" ca="1" si="17"/>
        <v>5.318181818181818E-4</v>
      </c>
      <c r="S139">
        <f ca="1">IF(B139="",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Transaction'!$C$7*(F139-E139), 365), 360))))</f>
        <v>360</v>
      </c>
      <c r="T139" s="49">
        <f t="shared" ref="T139:T202" ca="1" si="18">IF(OR(B139="", F139=""), "", IF(S139&gt;0, D139*M139* P139/S139, 0))</f>
        <v>2500</v>
      </c>
      <c r="U139" s="49">
        <f t="shared" ref="U139:U202" ca="1" si="19">IF(OR(B139="", F139=""), "", IF(S139&gt;0, D139*M139* Q139/S139, 0))</f>
        <v>5000</v>
      </c>
      <c r="V139" s="49">
        <f t="shared" ref="V139:V202" ca="1" si="20">IF(B139="","",SUMIFS($U$8:$U$1007, $B$8:$B$1007,"&gt;="&amp;G139,$B$8:$B$1007,"&lt;="&amp;B139))</f>
        <v>195000</v>
      </c>
      <c r="W139" s="11">
        <f t="shared" ref="W139:W202" ca="1" si="21">IF(B139="","",ROUND(V139, 2))</f>
        <v>195000</v>
      </c>
      <c r="X139" s="11" t="str">
        <f t="shared" ref="X139:X202" ca="1" si="22">IF(B139="","",IF(B138="","",IF(B139=I138,ROUND(SUMIFS($U$8:$U$1007, $B$8:$B$1007,"&gt;="&amp;G138,$B$8:$B$1007,"&lt;"&amp;H138), 2),"")))</f>
        <v/>
      </c>
    </row>
    <row r="140" spans="2:24" x14ac:dyDescent="0.25">
      <c r="B140" s="82">
        <f ca="1">IF(B139&lt;MIN($C$3, 'Terms&amp;Conditions + Transaction'!$B$6), B139+1, "")</f>
        <v>44112</v>
      </c>
      <c r="C140">
        <f ca="1">IF(B140="", "", IF(AND(WEEKDAY(B140, 2)&lt;=5, ISERROR(VLOOKUP(B140, 'Holiday Schedule'!$B$3:$B$1002, 1, FALSE))), 1, 0))</f>
        <v>1</v>
      </c>
      <c r="D140">
        <f ca="1">IF(B140="", "", IF(LOWER('Terms&amp;Conditions + Transaction'!$C$15)="act", 1, IF(DAY(B140)=31, 0, IF(AND(DAY(B140+1)=1, MONTH(B140+1)=3), 31-DAY(B140), 1))))</f>
        <v>1</v>
      </c>
      <c r="E140" s="18">
        <f ca="1">IF(B140="", "", IFERROR(VLOOKUP(B140, 'Accrual Schedule'!$B$3:$B$122, 1, TRUE), ""))</f>
        <v>44073</v>
      </c>
      <c r="F140" s="18" cm="1">
        <f t="array" aca="1" ref="F140" ca="1">IF(B140="", "", INDEX('Accrual Schedule'!$B$3:$B$122, MATCH(B140, 'Accrual Schedule'!$B$3:$B$122, 1)+1, 1))</f>
        <v>44165</v>
      </c>
      <c r="G140" s="18" cm="1">
        <f t="array" aca="1" ref="G140" ca="1">IF(B140="", "", INDEX('Accrual Schedule'!$B$3:$B$122, MATCH(H140, 'Accrual Schedule'!$B$3:$B$122, 1)-1, 1))</f>
        <v>44073</v>
      </c>
      <c r="H140" s="18">
        <f ca="1">IF(B140="", "", INDEX('Accrual Schedule'!$B$3:$B$122, MATCH(I140, 'Accrual Schedule'!$C$3:$C$122, 1), 1))</f>
        <v>44165</v>
      </c>
      <c r="I140" s="18" cm="1">
        <f t="array" aca="1" ref="I140" ca="1">IF(B140="", "", _xlfn.IFNA(INDEX('Accrual Schedule'!$C$4:$C$122, MATCH(B140, 'Accrual Schedule'!$C$4:$C$122, 1)+1, 1), INDEX('Accrual Schedule'!$C$4:$C$122, 1, 1)))</f>
        <v>44165</v>
      </c>
      <c r="J140" s="11">
        <f ca="1">IF(B140="","",'Terms&amp;Conditions + Transaction'!$F$5-SUMIF(Dispositions!$B$3:$B$32,"&lt;="&amp;B140,Dispositions!$C$3:$C$32))</f>
        <v>1000000000</v>
      </c>
      <c r="K140" s="84">
        <f ca="1">IF(B140="", "", IF(ISNA(MATCH(B140, 'Factor Schedule'!$B$3:$B$2002, -1)),1,IF(INDEX('Factor Schedule'!$B$3:$C$2002,MATCH(B140, 'Factor Schedule'!$B$3:$B$2002, -1), 1)=B140,MATCH(B140, 'Factor Schedule'!$B$3:$B$2002, -1),MATCH(B140, 'Factor Schedule'!$B$3:$B$2002, -1)+1)))</f>
        <v>1</v>
      </c>
      <c r="L140" s="11" cm="1">
        <f t="array" aca="1" ref="L140" ca="1">IF(B140="","",ROUND(J140*_xlfn.IFNA(INDEX('Factor Schedule'!$B$3:$C$2002,K140, 2), 1), 2))</f>
        <v>1000000000</v>
      </c>
      <c r="M140" s="11">
        <f ca="1">IF(B140="", "", IF(OR(LOWER('Terms&amp;Conditions + Transaction'!$B$12)&lt;&gt;"compound", B140=$C$2, B140=E140), L140, L140+IF(LOWER('Terms&amp;Conditions + Transaction'!$B$13)&lt;&gt;"y", SUMIFS($T$8:$T$2007, $B$8:$B$2007, "&gt;="&amp;E140, $B$8:$B$2007, "&lt;"&amp;B140), SUMIFS($U$8:$U$1007, $B$8:$B$2007, "&gt;="&amp;E140, $B$8:$B$2007, "&lt;"&amp;B140))))</f>
        <v>1000000000</v>
      </c>
      <c r="N140" s="18">
        <f ca="1">IF(OR(B140 = "", F140=""), "", MIN(ForwardDays(B140,-'Terms&amp;Conditions + Transaction'!$B$22, 'Terms&amp;Conditions + Transaction'!$B$23, 'Holiday Schedule'!$B$3:$B$1002),ForwardDays(F140,-'Terms&amp;Conditions + Transaction'!$B$22, 'Terms&amp;Conditions + Transaction'!$B$23, 'Holiday Schedule'!$B$3:$B$1002)))</f>
        <v>44112</v>
      </c>
      <c r="O140" s="42">
        <f ca="1">IF(B140="", "", IF(ISNA(MATCH(N140, SOFR_INDEX!$A$2:$A$2001, -1)),1,IF(INDEX(SOFR_INDEX!$A$2:$E$2001,MATCH(N140, SOFR_INDEX!$A$2:$A$2001, -1), 1)=N140,MATCH(N140, SOFR_INDEX!$A$2:$A$2001, -1),MATCH(N140, SOFR_INDEX!$A$2:$A$2001, -1)+1)))</f>
        <v>1</v>
      </c>
      <c r="P140" s="40" cm="1">
        <f t="array" aca="1" ref="P140" ca="1">IF(OR(B140="", F140=""), "", INDEX(SOFR_INDEX!$B$2:$E$2001, O140,$P$4) * IF(LEFT($P$3, 3)="180", 2, IF(LEFT($P$3, 2)="90", 4, IF(LEFT($P$3, 2)="30", 12, 1)))/100)</f>
        <v>8.9999999999999998E-4</v>
      </c>
      <c r="Q140" s="43">
        <f ca="1">IF(OR(B140="", F140=""), "", P140+'Terms&amp;Conditions + Transaction'!$B$11/10000)</f>
        <v>1.8E-3</v>
      </c>
      <c r="R140" s="43">
        <f t="shared" ca="1" si="17"/>
        <v>5.4135338345864662E-4</v>
      </c>
      <c r="S140">
        <f ca="1">IF(B140="",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Transaction'!$C$7*(F140-E140), 365), 360))))</f>
        <v>360</v>
      </c>
      <c r="T140" s="49">
        <f t="shared" ca="1" si="18"/>
        <v>2500</v>
      </c>
      <c r="U140" s="49">
        <f t="shared" ca="1" si="19"/>
        <v>5000</v>
      </c>
      <c r="V140" s="49">
        <f t="shared" ca="1" si="20"/>
        <v>200000</v>
      </c>
      <c r="W140" s="11">
        <f t="shared" ca="1" si="21"/>
        <v>200000</v>
      </c>
      <c r="X140" s="11" t="str">
        <f t="shared" ca="1" si="22"/>
        <v/>
      </c>
    </row>
    <row r="141" spans="2:24" x14ac:dyDescent="0.25">
      <c r="B141" s="82">
        <f ca="1">IF(B140&lt;MIN($C$3, 'Terms&amp;Conditions + Transaction'!$B$6), B140+1, "")</f>
        <v>44113</v>
      </c>
      <c r="C141">
        <f ca="1">IF(B141="", "", IF(AND(WEEKDAY(B141, 2)&lt;=5, ISERROR(VLOOKUP(B141, 'Holiday Schedule'!$B$3:$B$1002, 1, FALSE))), 1, 0))</f>
        <v>1</v>
      </c>
      <c r="D141">
        <f ca="1">IF(B141="", "", IF(LOWER('Terms&amp;Conditions + Transaction'!$C$15)="act", 1, IF(DAY(B141)=31, 0, IF(AND(DAY(B141+1)=1, MONTH(B141+1)=3), 31-DAY(B141), 1))))</f>
        <v>1</v>
      </c>
      <c r="E141" s="18">
        <f ca="1">IF(B141="", "", IFERROR(VLOOKUP(B141, 'Accrual Schedule'!$B$3:$B$122, 1, TRUE), ""))</f>
        <v>44073</v>
      </c>
      <c r="F141" s="18" cm="1">
        <f t="array" aca="1" ref="F141" ca="1">IF(B141="", "", INDEX('Accrual Schedule'!$B$3:$B$122, MATCH(B141, 'Accrual Schedule'!$B$3:$B$122, 1)+1, 1))</f>
        <v>44165</v>
      </c>
      <c r="G141" s="18" cm="1">
        <f t="array" aca="1" ref="G141" ca="1">IF(B141="", "", INDEX('Accrual Schedule'!$B$3:$B$122, MATCH(H141, 'Accrual Schedule'!$B$3:$B$122, 1)-1, 1))</f>
        <v>44073</v>
      </c>
      <c r="H141" s="18">
        <f ca="1">IF(B141="", "", INDEX('Accrual Schedule'!$B$3:$B$122, MATCH(I141, 'Accrual Schedule'!$C$3:$C$122, 1), 1))</f>
        <v>44165</v>
      </c>
      <c r="I141" s="18" cm="1">
        <f t="array" aca="1" ref="I141" ca="1">IF(B141="", "", _xlfn.IFNA(INDEX('Accrual Schedule'!$C$4:$C$122, MATCH(B141, 'Accrual Schedule'!$C$4:$C$122, 1)+1, 1), INDEX('Accrual Schedule'!$C$4:$C$122, 1, 1)))</f>
        <v>44165</v>
      </c>
      <c r="J141" s="11">
        <f ca="1">IF(B141="","",'Terms&amp;Conditions + Transaction'!$F$5-SUMIF(Dispositions!$B$3:$B$32,"&lt;="&amp;B141,Dispositions!$C$3:$C$32))</f>
        <v>1000000000</v>
      </c>
      <c r="K141" s="84">
        <f ca="1">IF(B141="", "", IF(ISNA(MATCH(B141, 'Factor Schedule'!$B$3:$B$2002, -1)),1,IF(INDEX('Factor Schedule'!$B$3:$C$2002,MATCH(B141, 'Factor Schedule'!$B$3:$B$2002, -1), 1)=B141,MATCH(B141, 'Factor Schedule'!$B$3:$B$2002, -1),MATCH(B141, 'Factor Schedule'!$B$3:$B$2002, -1)+1)))</f>
        <v>1</v>
      </c>
      <c r="L141" s="11" cm="1">
        <f t="array" aca="1" ref="L141" ca="1">IF(B141="","",ROUND(J141*_xlfn.IFNA(INDEX('Factor Schedule'!$B$3:$C$2002,K141, 2), 1), 2))</f>
        <v>1000000000</v>
      </c>
      <c r="M141" s="11">
        <f ca="1">IF(B141="", "", IF(OR(LOWER('Terms&amp;Conditions + Transaction'!$B$12)&lt;&gt;"compound", B141=$C$2, B141=E141), L141, L141+IF(LOWER('Terms&amp;Conditions + Transaction'!$B$13)&lt;&gt;"y", SUMIFS($T$8:$T$2007, $B$8:$B$2007, "&gt;="&amp;E141, $B$8:$B$2007, "&lt;"&amp;B141), SUMIFS($U$8:$U$1007, $B$8:$B$2007, "&gt;="&amp;E141, $B$8:$B$2007, "&lt;"&amp;B141))))</f>
        <v>1000000000</v>
      </c>
      <c r="N141" s="18">
        <f ca="1">IF(OR(B141 = "", F141=""), "", MIN(ForwardDays(B141,-'Terms&amp;Conditions + Transaction'!$B$22, 'Terms&amp;Conditions + Transaction'!$B$23, 'Holiday Schedule'!$B$3:$B$1002),ForwardDays(F141,-'Terms&amp;Conditions + Transaction'!$B$22, 'Terms&amp;Conditions + Transaction'!$B$23, 'Holiday Schedule'!$B$3:$B$1002)))</f>
        <v>44113</v>
      </c>
      <c r="O141" s="42">
        <f ca="1">IF(B141="", "", IF(ISNA(MATCH(N141, SOFR_INDEX!$A$2:$A$2001, -1)),1,IF(INDEX(SOFR_INDEX!$A$2:$E$2001,MATCH(N141, SOFR_INDEX!$A$2:$A$2001, -1), 1)=N141,MATCH(N141, SOFR_INDEX!$A$2:$A$2001, -1),MATCH(N141, SOFR_INDEX!$A$2:$A$2001, -1)+1)))</f>
        <v>1</v>
      </c>
      <c r="P141" s="40" cm="1">
        <f t="array" aca="1" ref="P141" ca="1">IF(OR(B141="", F141=""), "", INDEX(SOFR_INDEX!$B$2:$E$2001, O141,$P$4) * IF(LEFT($P$3, 3)="180", 2, IF(LEFT($P$3, 2)="90", 4, IF(LEFT($P$3, 2)="30", 12, 1)))/100)</f>
        <v>8.9999999999999998E-4</v>
      </c>
      <c r="Q141" s="43">
        <f ca="1">IF(OR(B141="", F141=""), "", P141+'Terms&amp;Conditions + Transaction'!$B$11/10000)</f>
        <v>1.8E-3</v>
      </c>
      <c r="R141" s="43">
        <f t="shared" ca="1" si="17"/>
        <v>5.5074626865671641E-4</v>
      </c>
      <c r="S141">
        <f ca="1">IF(B141="",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Transaction'!$C$7*(F141-E141), 365), 360))))</f>
        <v>360</v>
      </c>
      <c r="T141" s="49">
        <f t="shared" ca="1" si="18"/>
        <v>2500</v>
      </c>
      <c r="U141" s="49">
        <f t="shared" ca="1" si="19"/>
        <v>5000</v>
      </c>
      <c r="V141" s="49">
        <f t="shared" ca="1" si="20"/>
        <v>205000</v>
      </c>
      <c r="W141" s="11">
        <f t="shared" ca="1" si="21"/>
        <v>205000</v>
      </c>
      <c r="X141" s="11" t="str">
        <f t="shared" ca="1" si="22"/>
        <v/>
      </c>
    </row>
    <row r="142" spans="2:24" x14ac:dyDescent="0.25">
      <c r="B142" s="82">
        <f ca="1">IF(B141&lt;MIN($C$3, 'Terms&amp;Conditions + Transaction'!$B$6), B141+1, "")</f>
        <v>44114</v>
      </c>
      <c r="C142">
        <f ca="1">IF(B142="", "", IF(AND(WEEKDAY(B142, 2)&lt;=5, ISERROR(VLOOKUP(B142, 'Holiday Schedule'!$B$3:$B$1002, 1, FALSE))), 1, 0))</f>
        <v>0</v>
      </c>
      <c r="D142">
        <f ca="1">IF(B142="", "", IF(LOWER('Terms&amp;Conditions + Transaction'!$C$15)="act", 1, IF(DAY(B142)=31, 0, IF(AND(DAY(B142+1)=1, MONTH(B142+1)=3), 31-DAY(B142), 1))))</f>
        <v>1</v>
      </c>
      <c r="E142" s="18">
        <f ca="1">IF(B142="", "", IFERROR(VLOOKUP(B142, 'Accrual Schedule'!$B$3:$B$122, 1, TRUE), ""))</f>
        <v>44073</v>
      </c>
      <c r="F142" s="18" cm="1">
        <f t="array" aca="1" ref="F142" ca="1">IF(B142="", "", INDEX('Accrual Schedule'!$B$3:$B$122, MATCH(B142, 'Accrual Schedule'!$B$3:$B$122, 1)+1, 1))</f>
        <v>44165</v>
      </c>
      <c r="G142" s="18" cm="1">
        <f t="array" aca="1" ref="G142" ca="1">IF(B142="", "", INDEX('Accrual Schedule'!$B$3:$B$122, MATCH(H142, 'Accrual Schedule'!$B$3:$B$122, 1)-1, 1))</f>
        <v>44073</v>
      </c>
      <c r="H142" s="18">
        <f ca="1">IF(B142="", "", INDEX('Accrual Schedule'!$B$3:$B$122, MATCH(I142, 'Accrual Schedule'!$C$3:$C$122, 1), 1))</f>
        <v>44165</v>
      </c>
      <c r="I142" s="18" cm="1">
        <f t="array" aca="1" ref="I142" ca="1">IF(B142="", "", _xlfn.IFNA(INDEX('Accrual Schedule'!$C$4:$C$122, MATCH(B142, 'Accrual Schedule'!$C$4:$C$122, 1)+1, 1), INDEX('Accrual Schedule'!$C$4:$C$122, 1, 1)))</f>
        <v>44165</v>
      </c>
      <c r="J142" s="11">
        <f ca="1">IF(B142="","",'Terms&amp;Conditions + Transaction'!$F$5-SUMIF(Dispositions!$B$3:$B$32,"&lt;="&amp;B142,Dispositions!$C$3:$C$32))</f>
        <v>1000000000</v>
      </c>
      <c r="K142" s="84">
        <f ca="1">IF(B142="", "", IF(ISNA(MATCH(B142, 'Factor Schedule'!$B$3:$B$2002, -1)),1,IF(INDEX('Factor Schedule'!$B$3:$C$2002,MATCH(B142, 'Factor Schedule'!$B$3:$B$2002, -1), 1)=B142,MATCH(B142, 'Factor Schedule'!$B$3:$B$2002, -1),MATCH(B142, 'Factor Schedule'!$B$3:$B$2002, -1)+1)))</f>
        <v>1</v>
      </c>
      <c r="L142" s="11" cm="1">
        <f t="array" aca="1" ref="L142" ca="1">IF(B142="","",ROUND(J142*_xlfn.IFNA(INDEX('Factor Schedule'!$B$3:$C$2002,K142, 2), 1), 2))</f>
        <v>1000000000</v>
      </c>
      <c r="M142" s="11">
        <f ca="1">IF(B142="", "", IF(OR(LOWER('Terms&amp;Conditions + Transaction'!$B$12)&lt;&gt;"compound", B142=$C$2, B142=E142), L142, L142+IF(LOWER('Terms&amp;Conditions + Transaction'!$B$13)&lt;&gt;"y", SUMIFS($T$8:$T$2007, $B$8:$B$2007, "&gt;="&amp;E142, $B$8:$B$2007, "&lt;"&amp;B142), SUMIFS($U$8:$U$1007, $B$8:$B$2007, "&gt;="&amp;E142, $B$8:$B$2007, "&lt;"&amp;B142))))</f>
        <v>1000000000</v>
      </c>
      <c r="N142" s="18">
        <f ca="1">IF(OR(B142 = "", F142=""), "", MIN(ForwardDays(B142,-'Terms&amp;Conditions + Transaction'!$B$22, 'Terms&amp;Conditions + Transaction'!$B$23, 'Holiday Schedule'!$B$3:$B$1002),ForwardDays(F142,-'Terms&amp;Conditions + Transaction'!$B$22, 'Terms&amp;Conditions + Transaction'!$B$23, 'Holiday Schedule'!$B$3:$B$1002)))</f>
        <v>44114</v>
      </c>
      <c r="O142" s="42">
        <f ca="1">IF(B142="", "", IF(ISNA(MATCH(N142, SOFR_INDEX!$A$2:$A$2001, -1)),1,IF(INDEX(SOFR_INDEX!$A$2:$E$2001,MATCH(N142, SOFR_INDEX!$A$2:$A$2001, -1), 1)=N142,MATCH(N142, SOFR_INDEX!$A$2:$A$2001, -1),MATCH(N142, SOFR_INDEX!$A$2:$A$2001, -1)+1)))</f>
        <v>1</v>
      </c>
      <c r="P142" s="40" cm="1">
        <f t="array" aca="1" ref="P142" ca="1">IF(OR(B142="", F142=""), "", INDEX(SOFR_INDEX!$B$2:$E$2001, O142,$P$4) * IF(LEFT($P$3, 3)="180", 2, IF(LEFT($P$3, 2)="90", 4, IF(LEFT($P$3, 2)="30", 12, 1)))/100)</f>
        <v>8.9999999999999998E-4</v>
      </c>
      <c r="Q142" s="43">
        <f ca="1">IF(OR(B142="", F142=""), "", P142+'Terms&amp;Conditions + Transaction'!$B$11/10000)</f>
        <v>1.8E-3</v>
      </c>
      <c r="R142" s="43">
        <f t="shared" ca="1" si="17"/>
        <v>5.6000000000000006E-4</v>
      </c>
      <c r="S142">
        <f ca="1">IF(B142="",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Transaction'!$C$7*(F142-E142), 365), 360))))</f>
        <v>360</v>
      </c>
      <c r="T142" s="49">
        <f t="shared" ca="1" si="18"/>
        <v>2500</v>
      </c>
      <c r="U142" s="49">
        <f t="shared" ca="1" si="19"/>
        <v>5000</v>
      </c>
      <c r="V142" s="49">
        <f t="shared" ca="1" si="20"/>
        <v>210000</v>
      </c>
      <c r="W142" s="11">
        <f t="shared" ca="1" si="21"/>
        <v>210000</v>
      </c>
      <c r="X142" s="11" t="str">
        <f t="shared" ca="1" si="22"/>
        <v/>
      </c>
    </row>
    <row r="143" spans="2:24" x14ac:dyDescent="0.25">
      <c r="B143" s="82">
        <f ca="1">IF(B142&lt;MIN($C$3, 'Terms&amp;Conditions + Transaction'!$B$6), B142+1, "")</f>
        <v>44115</v>
      </c>
      <c r="C143">
        <f ca="1">IF(B143="", "", IF(AND(WEEKDAY(B143, 2)&lt;=5, ISERROR(VLOOKUP(B143, 'Holiday Schedule'!$B$3:$B$1002, 1, FALSE))), 1, 0))</f>
        <v>0</v>
      </c>
      <c r="D143">
        <f ca="1">IF(B143="", "", IF(LOWER('Terms&amp;Conditions + Transaction'!$C$15)="act", 1, IF(DAY(B143)=31, 0, IF(AND(DAY(B143+1)=1, MONTH(B143+1)=3), 31-DAY(B143), 1))))</f>
        <v>1</v>
      </c>
      <c r="E143" s="18">
        <f ca="1">IF(B143="", "", IFERROR(VLOOKUP(B143, 'Accrual Schedule'!$B$3:$B$122, 1, TRUE), ""))</f>
        <v>44073</v>
      </c>
      <c r="F143" s="18" cm="1">
        <f t="array" aca="1" ref="F143" ca="1">IF(B143="", "", INDEX('Accrual Schedule'!$B$3:$B$122, MATCH(B143, 'Accrual Schedule'!$B$3:$B$122, 1)+1, 1))</f>
        <v>44165</v>
      </c>
      <c r="G143" s="18" cm="1">
        <f t="array" aca="1" ref="G143" ca="1">IF(B143="", "", INDEX('Accrual Schedule'!$B$3:$B$122, MATCH(H143, 'Accrual Schedule'!$B$3:$B$122, 1)-1, 1))</f>
        <v>44073</v>
      </c>
      <c r="H143" s="18">
        <f ca="1">IF(B143="", "", INDEX('Accrual Schedule'!$B$3:$B$122, MATCH(I143, 'Accrual Schedule'!$C$3:$C$122, 1), 1))</f>
        <v>44165</v>
      </c>
      <c r="I143" s="18" cm="1">
        <f t="array" aca="1" ref="I143" ca="1">IF(B143="", "", _xlfn.IFNA(INDEX('Accrual Schedule'!$C$4:$C$122, MATCH(B143, 'Accrual Schedule'!$C$4:$C$122, 1)+1, 1), INDEX('Accrual Schedule'!$C$4:$C$122, 1, 1)))</f>
        <v>44165</v>
      </c>
      <c r="J143" s="11">
        <f ca="1">IF(B143="","",'Terms&amp;Conditions + Transaction'!$F$5-SUMIF(Dispositions!$B$3:$B$32,"&lt;="&amp;B143,Dispositions!$C$3:$C$32))</f>
        <v>1000000000</v>
      </c>
      <c r="K143" s="84">
        <f ca="1">IF(B143="", "", IF(ISNA(MATCH(B143, 'Factor Schedule'!$B$3:$B$2002, -1)),1,IF(INDEX('Factor Schedule'!$B$3:$C$2002,MATCH(B143, 'Factor Schedule'!$B$3:$B$2002, -1), 1)=B143,MATCH(B143, 'Factor Schedule'!$B$3:$B$2002, -1),MATCH(B143, 'Factor Schedule'!$B$3:$B$2002, -1)+1)))</f>
        <v>1</v>
      </c>
      <c r="L143" s="11" cm="1">
        <f t="array" aca="1" ref="L143" ca="1">IF(B143="","",ROUND(J143*_xlfn.IFNA(INDEX('Factor Schedule'!$B$3:$C$2002,K143, 2), 1), 2))</f>
        <v>1000000000</v>
      </c>
      <c r="M143" s="11">
        <f ca="1">IF(B143="", "", IF(OR(LOWER('Terms&amp;Conditions + Transaction'!$B$12)&lt;&gt;"compound", B143=$C$2, B143=E143), L143, L143+IF(LOWER('Terms&amp;Conditions + Transaction'!$B$13)&lt;&gt;"y", SUMIFS($T$8:$T$2007, $B$8:$B$2007, "&gt;="&amp;E143, $B$8:$B$2007, "&lt;"&amp;B143), SUMIFS($U$8:$U$1007, $B$8:$B$2007, "&gt;="&amp;E143, $B$8:$B$2007, "&lt;"&amp;B143))))</f>
        <v>1000000000</v>
      </c>
      <c r="N143" s="18">
        <f ca="1">IF(OR(B143 = "", F143=""), "", MIN(ForwardDays(B143,-'Terms&amp;Conditions + Transaction'!$B$22, 'Terms&amp;Conditions + Transaction'!$B$23, 'Holiday Schedule'!$B$3:$B$1002),ForwardDays(F143,-'Terms&amp;Conditions + Transaction'!$B$22, 'Terms&amp;Conditions + Transaction'!$B$23, 'Holiday Schedule'!$B$3:$B$1002)))</f>
        <v>44115</v>
      </c>
      <c r="O143" s="42">
        <f ca="1">IF(B143="", "", IF(ISNA(MATCH(N143, SOFR_INDEX!$A$2:$A$2001, -1)),1,IF(INDEX(SOFR_INDEX!$A$2:$E$2001,MATCH(N143, SOFR_INDEX!$A$2:$A$2001, -1), 1)=N143,MATCH(N143, SOFR_INDEX!$A$2:$A$2001, -1),MATCH(N143, SOFR_INDEX!$A$2:$A$2001, -1)+1)))</f>
        <v>1</v>
      </c>
      <c r="P143" s="40" cm="1">
        <f t="array" aca="1" ref="P143" ca="1">IF(OR(B143="", F143=""), "", INDEX(SOFR_INDEX!$B$2:$E$2001, O143,$P$4) * IF(LEFT($P$3, 3)="180", 2, IF(LEFT($P$3, 2)="90", 4, IF(LEFT($P$3, 2)="30", 12, 1)))/100)</f>
        <v>8.9999999999999998E-4</v>
      </c>
      <c r="Q143" s="43">
        <f ca="1">IF(OR(B143="", F143=""), "", P143+'Terms&amp;Conditions + Transaction'!$B$11/10000)</f>
        <v>1.8E-3</v>
      </c>
      <c r="R143" s="43">
        <f t="shared" ca="1" si="17"/>
        <v>5.6911764705882357E-4</v>
      </c>
      <c r="S143">
        <f ca="1">IF(B143="",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Transaction'!$C$7*(F143-E143), 365), 360))))</f>
        <v>360</v>
      </c>
      <c r="T143" s="49">
        <f t="shared" ca="1" si="18"/>
        <v>2500</v>
      </c>
      <c r="U143" s="49">
        <f t="shared" ca="1" si="19"/>
        <v>5000</v>
      </c>
      <c r="V143" s="49">
        <f t="shared" ca="1" si="20"/>
        <v>215000</v>
      </c>
      <c r="W143" s="11">
        <f t="shared" ca="1" si="21"/>
        <v>215000</v>
      </c>
      <c r="X143" s="11" t="str">
        <f t="shared" ca="1" si="22"/>
        <v/>
      </c>
    </row>
    <row r="144" spans="2:24" x14ac:dyDescent="0.25">
      <c r="B144" s="82">
        <f ca="1">IF(B143&lt;MIN($C$3, 'Terms&amp;Conditions + Transaction'!$B$6), B143+1, "")</f>
        <v>44116</v>
      </c>
      <c r="C144">
        <f ca="1">IF(B144="", "", IF(AND(WEEKDAY(B144, 2)&lt;=5, ISERROR(VLOOKUP(B144, 'Holiday Schedule'!$B$3:$B$1002, 1, FALSE))), 1, 0))</f>
        <v>1</v>
      </c>
      <c r="D144">
        <f ca="1">IF(B144="", "", IF(LOWER('Terms&amp;Conditions + Transaction'!$C$15)="act", 1, IF(DAY(B144)=31, 0, IF(AND(DAY(B144+1)=1, MONTH(B144+1)=3), 31-DAY(B144), 1))))</f>
        <v>1</v>
      </c>
      <c r="E144" s="18">
        <f ca="1">IF(B144="", "", IFERROR(VLOOKUP(B144, 'Accrual Schedule'!$B$3:$B$122, 1, TRUE), ""))</f>
        <v>44073</v>
      </c>
      <c r="F144" s="18" cm="1">
        <f t="array" aca="1" ref="F144" ca="1">IF(B144="", "", INDEX('Accrual Schedule'!$B$3:$B$122, MATCH(B144, 'Accrual Schedule'!$B$3:$B$122, 1)+1, 1))</f>
        <v>44165</v>
      </c>
      <c r="G144" s="18" cm="1">
        <f t="array" aca="1" ref="G144" ca="1">IF(B144="", "", INDEX('Accrual Schedule'!$B$3:$B$122, MATCH(H144, 'Accrual Schedule'!$B$3:$B$122, 1)-1, 1))</f>
        <v>44073</v>
      </c>
      <c r="H144" s="18">
        <f ca="1">IF(B144="", "", INDEX('Accrual Schedule'!$B$3:$B$122, MATCH(I144, 'Accrual Schedule'!$C$3:$C$122, 1), 1))</f>
        <v>44165</v>
      </c>
      <c r="I144" s="18" cm="1">
        <f t="array" aca="1" ref="I144" ca="1">IF(B144="", "", _xlfn.IFNA(INDEX('Accrual Schedule'!$C$4:$C$122, MATCH(B144, 'Accrual Schedule'!$C$4:$C$122, 1)+1, 1), INDEX('Accrual Schedule'!$C$4:$C$122, 1, 1)))</f>
        <v>44165</v>
      </c>
      <c r="J144" s="11">
        <f ca="1">IF(B144="","",'Terms&amp;Conditions + Transaction'!$F$5-SUMIF(Dispositions!$B$3:$B$32,"&lt;="&amp;B144,Dispositions!$C$3:$C$32))</f>
        <v>1000000000</v>
      </c>
      <c r="K144" s="84">
        <f ca="1">IF(B144="", "", IF(ISNA(MATCH(B144, 'Factor Schedule'!$B$3:$B$2002, -1)),1,IF(INDEX('Factor Schedule'!$B$3:$C$2002,MATCH(B144, 'Factor Schedule'!$B$3:$B$2002, -1), 1)=B144,MATCH(B144, 'Factor Schedule'!$B$3:$B$2002, -1),MATCH(B144, 'Factor Schedule'!$B$3:$B$2002, -1)+1)))</f>
        <v>1</v>
      </c>
      <c r="L144" s="11" cm="1">
        <f t="array" aca="1" ref="L144" ca="1">IF(B144="","",ROUND(J144*_xlfn.IFNA(INDEX('Factor Schedule'!$B$3:$C$2002,K144, 2), 1), 2))</f>
        <v>1000000000</v>
      </c>
      <c r="M144" s="11">
        <f ca="1">IF(B144="", "", IF(OR(LOWER('Terms&amp;Conditions + Transaction'!$B$12)&lt;&gt;"compound", B144=$C$2, B144=E144), L144, L144+IF(LOWER('Terms&amp;Conditions + Transaction'!$B$13)&lt;&gt;"y", SUMIFS($T$8:$T$2007, $B$8:$B$2007, "&gt;="&amp;E144, $B$8:$B$2007, "&lt;"&amp;B144), SUMIFS($U$8:$U$1007, $B$8:$B$2007, "&gt;="&amp;E144, $B$8:$B$2007, "&lt;"&amp;B144))))</f>
        <v>1000000000</v>
      </c>
      <c r="N144" s="18">
        <f ca="1">IF(OR(B144 = "", F144=""), "", MIN(ForwardDays(B144,-'Terms&amp;Conditions + Transaction'!$B$22, 'Terms&amp;Conditions + Transaction'!$B$23, 'Holiday Schedule'!$B$3:$B$1002),ForwardDays(F144,-'Terms&amp;Conditions + Transaction'!$B$22, 'Terms&amp;Conditions + Transaction'!$B$23, 'Holiday Schedule'!$B$3:$B$1002)))</f>
        <v>44116</v>
      </c>
      <c r="O144" s="42">
        <f ca="1">IF(B144="", "", IF(ISNA(MATCH(N144, SOFR_INDEX!$A$2:$A$2001, -1)),1,IF(INDEX(SOFR_INDEX!$A$2:$E$2001,MATCH(N144, SOFR_INDEX!$A$2:$A$2001, -1), 1)=N144,MATCH(N144, SOFR_INDEX!$A$2:$A$2001, -1),MATCH(N144, SOFR_INDEX!$A$2:$A$2001, -1)+1)))</f>
        <v>1</v>
      </c>
      <c r="P144" s="40" cm="1">
        <f t="array" aca="1" ref="P144" ca="1">IF(OR(B144="", F144=""), "", INDEX(SOFR_INDEX!$B$2:$E$2001, O144,$P$4) * IF(LEFT($P$3, 3)="180", 2, IF(LEFT($P$3, 2)="90", 4, IF(LEFT($P$3, 2)="30", 12, 1)))/100)</f>
        <v>8.9999999999999998E-4</v>
      </c>
      <c r="Q144" s="43">
        <f ca="1">IF(OR(B144="", F144=""), "", P144+'Terms&amp;Conditions + Transaction'!$B$11/10000)</f>
        <v>1.8E-3</v>
      </c>
      <c r="R144" s="43">
        <f t="shared" ca="1" si="17"/>
        <v>5.78102189781022E-4</v>
      </c>
      <c r="S144">
        <f ca="1">IF(B144="",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Transaction'!$C$7*(F144-E144), 365), 360))))</f>
        <v>360</v>
      </c>
      <c r="T144" s="49">
        <f t="shared" ca="1" si="18"/>
        <v>2500</v>
      </c>
      <c r="U144" s="49">
        <f t="shared" ca="1" si="19"/>
        <v>5000</v>
      </c>
      <c r="V144" s="49">
        <f t="shared" ca="1" si="20"/>
        <v>220000</v>
      </c>
      <c r="W144" s="11">
        <f t="shared" ca="1" si="21"/>
        <v>220000</v>
      </c>
      <c r="X144" s="11" t="str">
        <f t="shared" ca="1" si="22"/>
        <v/>
      </c>
    </row>
    <row r="145" spans="2:24" x14ac:dyDescent="0.25">
      <c r="B145" s="82">
        <f ca="1">IF(B144&lt;MIN($C$3, 'Terms&amp;Conditions + Transaction'!$B$6), B144+1, "")</f>
        <v>44117</v>
      </c>
      <c r="C145">
        <f ca="1">IF(B145="", "", IF(AND(WEEKDAY(B145, 2)&lt;=5, ISERROR(VLOOKUP(B145, 'Holiday Schedule'!$B$3:$B$1002, 1, FALSE))), 1, 0))</f>
        <v>1</v>
      </c>
      <c r="D145">
        <f ca="1">IF(B145="", "", IF(LOWER('Terms&amp;Conditions + Transaction'!$C$15)="act", 1, IF(DAY(B145)=31, 0, IF(AND(DAY(B145+1)=1, MONTH(B145+1)=3), 31-DAY(B145), 1))))</f>
        <v>1</v>
      </c>
      <c r="E145" s="18">
        <f ca="1">IF(B145="", "", IFERROR(VLOOKUP(B145, 'Accrual Schedule'!$B$3:$B$122, 1, TRUE), ""))</f>
        <v>44073</v>
      </c>
      <c r="F145" s="18" cm="1">
        <f t="array" aca="1" ref="F145" ca="1">IF(B145="", "", INDEX('Accrual Schedule'!$B$3:$B$122, MATCH(B145, 'Accrual Schedule'!$B$3:$B$122, 1)+1, 1))</f>
        <v>44165</v>
      </c>
      <c r="G145" s="18" cm="1">
        <f t="array" aca="1" ref="G145" ca="1">IF(B145="", "", INDEX('Accrual Schedule'!$B$3:$B$122, MATCH(H145, 'Accrual Schedule'!$B$3:$B$122, 1)-1, 1))</f>
        <v>44073</v>
      </c>
      <c r="H145" s="18">
        <f ca="1">IF(B145="", "", INDEX('Accrual Schedule'!$B$3:$B$122, MATCH(I145, 'Accrual Schedule'!$C$3:$C$122, 1), 1))</f>
        <v>44165</v>
      </c>
      <c r="I145" s="18" cm="1">
        <f t="array" aca="1" ref="I145" ca="1">IF(B145="", "", _xlfn.IFNA(INDEX('Accrual Schedule'!$C$4:$C$122, MATCH(B145, 'Accrual Schedule'!$C$4:$C$122, 1)+1, 1), INDEX('Accrual Schedule'!$C$4:$C$122, 1, 1)))</f>
        <v>44165</v>
      </c>
      <c r="J145" s="11">
        <f ca="1">IF(B145="","",'Terms&amp;Conditions + Transaction'!$F$5-SUMIF(Dispositions!$B$3:$B$32,"&lt;="&amp;B145,Dispositions!$C$3:$C$32))</f>
        <v>1000000000</v>
      </c>
      <c r="K145" s="84">
        <f ca="1">IF(B145="", "", IF(ISNA(MATCH(B145, 'Factor Schedule'!$B$3:$B$2002, -1)),1,IF(INDEX('Factor Schedule'!$B$3:$C$2002,MATCH(B145, 'Factor Schedule'!$B$3:$B$2002, -1), 1)=B145,MATCH(B145, 'Factor Schedule'!$B$3:$B$2002, -1),MATCH(B145, 'Factor Schedule'!$B$3:$B$2002, -1)+1)))</f>
        <v>1</v>
      </c>
      <c r="L145" s="11" cm="1">
        <f t="array" aca="1" ref="L145" ca="1">IF(B145="","",ROUND(J145*_xlfn.IFNA(INDEX('Factor Schedule'!$B$3:$C$2002,K145, 2), 1), 2))</f>
        <v>1000000000</v>
      </c>
      <c r="M145" s="11">
        <f ca="1">IF(B145="", "", IF(OR(LOWER('Terms&amp;Conditions + Transaction'!$B$12)&lt;&gt;"compound", B145=$C$2, B145=E145), L145, L145+IF(LOWER('Terms&amp;Conditions + Transaction'!$B$13)&lt;&gt;"y", SUMIFS($T$8:$T$2007, $B$8:$B$2007, "&gt;="&amp;E145, $B$8:$B$2007, "&lt;"&amp;B145), SUMIFS($U$8:$U$1007, $B$8:$B$2007, "&gt;="&amp;E145, $B$8:$B$2007, "&lt;"&amp;B145))))</f>
        <v>1000000000</v>
      </c>
      <c r="N145" s="18">
        <f ca="1">IF(OR(B145 = "", F145=""), "", MIN(ForwardDays(B145,-'Terms&amp;Conditions + Transaction'!$B$22, 'Terms&amp;Conditions + Transaction'!$B$23, 'Holiday Schedule'!$B$3:$B$1002),ForwardDays(F145,-'Terms&amp;Conditions + Transaction'!$B$22, 'Terms&amp;Conditions + Transaction'!$B$23, 'Holiday Schedule'!$B$3:$B$1002)))</f>
        <v>44117</v>
      </c>
      <c r="O145" s="42">
        <f ca="1">IF(B145="", "", IF(ISNA(MATCH(N145, SOFR_INDEX!$A$2:$A$2001, -1)),1,IF(INDEX(SOFR_INDEX!$A$2:$E$2001,MATCH(N145, SOFR_INDEX!$A$2:$A$2001, -1), 1)=N145,MATCH(N145, SOFR_INDEX!$A$2:$A$2001, -1),MATCH(N145, SOFR_INDEX!$A$2:$A$2001, -1)+1)))</f>
        <v>1</v>
      </c>
      <c r="P145" s="40" cm="1">
        <f t="array" aca="1" ref="P145" ca="1">IF(OR(B145="", F145=""), "", INDEX(SOFR_INDEX!$B$2:$E$2001, O145,$P$4) * IF(LEFT($P$3, 3)="180", 2, IF(LEFT($P$3, 2)="90", 4, IF(LEFT($P$3, 2)="30", 12, 1)))/100)</f>
        <v>8.9999999999999998E-4</v>
      </c>
      <c r="Q145" s="43">
        <f ca="1">IF(OR(B145="", F145=""), "", P145+'Terms&amp;Conditions + Transaction'!$B$11/10000)</f>
        <v>1.8E-3</v>
      </c>
      <c r="R145" s="43">
        <f t="shared" ca="1" si="17"/>
        <v>5.8695652173913033E-4</v>
      </c>
      <c r="S145">
        <f ca="1">IF(B145="",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Transaction'!$C$7*(F145-E145), 365), 360))))</f>
        <v>360</v>
      </c>
      <c r="T145" s="49">
        <f t="shared" ca="1" si="18"/>
        <v>2500</v>
      </c>
      <c r="U145" s="49">
        <f t="shared" ca="1" si="19"/>
        <v>5000</v>
      </c>
      <c r="V145" s="49">
        <f t="shared" ca="1" si="20"/>
        <v>225000</v>
      </c>
      <c r="W145" s="11">
        <f t="shared" ca="1" si="21"/>
        <v>225000</v>
      </c>
      <c r="X145" s="11" t="str">
        <f t="shared" ca="1" si="22"/>
        <v/>
      </c>
    </row>
    <row r="146" spans="2:24" x14ac:dyDescent="0.25">
      <c r="B146" s="82">
        <f ca="1">IF(B145&lt;MIN($C$3, 'Terms&amp;Conditions + Transaction'!$B$6), B145+1, "")</f>
        <v>44118</v>
      </c>
      <c r="C146">
        <f ca="1">IF(B146="", "", IF(AND(WEEKDAY(B146, 2)&lt;=5, ISERROR(VLOOKUP(B146, 'Holiday Schedule'!$B$3:$B$1002, 1, FALSE))), 1, 0))</f>
        <v>1</v>
      </c>
      <c r="D146">
        <f ca="1">IF(B146="", "", IF(LOWER('Terms&amp;Conditions + Transaction'!$C$15)="act", 1, IF(DAY(B146)=31, 0, IF(AND(DAY(B146+1)=1, MONTH(B146+1)=3), 31-DAY(B146), 1))))</f>
        <v>1</v>
      </c>
      <c r="E146" s="18">
        <f ca="1">IF(B146="", "", IFERROR(VLOOKUP(B146, 'Accrual Schedule'!$B$3:$B$122, 1, TRUE), ""))</f>
        <v>44073</v>
      </c>
      <c r="F146" s="18" cm="1">
        <f t="array" aca="1" ref="F146" ca="1">IF(B146="", "", INDEX('Accrual Schedule'!$B$3:$B$122, MATCH(B146, 'Accrual Schedule'!$B$3:$B$122, 1)+1, 1))</f>
        <v>44165</v>
      </c>
      <c r="G146" s="18" cm="1">
        <f t="array" aca="1" ref="G146" ca="1">IF(B146="", "", INDEX('Accrual Schedule'!$B$3:$B$122, MATCH(H146, 'Accrual Schedule'!$B$3:$B$122, 1)-1, 1))</f>
        <v>44073</v>
      </c>
      <c r="H146" s="18">
        <f ca="1">IF(B146="", "", INDEX('Accrual Schedule'!$B$3:$B$122, MATCH(I146, 'Accrual Schedule'!$C$3:$C$122, 1), 1))</f>
        <v>44165</v>
      </c>
      <c r="I146" s="18" cm="1">
        <f t="array" aca="1" ref="I146" ca="1">IF(B146="", "", _xlfn.IFNA(INDEX('Accrual Schedule'!$C$4:$C$122, MATCH(B146, 'Accrual Schedule'!$C$4:$C$122, 1)+1, 1), INDEX('Accrual Schedule'!$C$4:$C$122, 1, 1)))</f>
        <v>44165</v>
      </c>
      <c r="J146" s="11">
        <f ca="1">IF(B146="","",'Terms&amp;Conditions + Transaction'!$F$5-SUMIF(Dispositions!$B$3:$B$32,"&lt;="&amp;B146,Dispositions!$C$3:$C$32))</f>
        <v>1000000000</v>
      </c>
      <c r="K146" s="84">
        <f ca="1">IF(B146="", "", IF(ISNA(MATCH(B146, 'Factor Schedule'!$B$3:$B$2002, -1)),1,IF(INDEX('Factor Schedule'!$B$3:$C$2002,MATCH(B146, 'Factor Schedule'!$B$3:$B$2002, -1), 1)=B146,MATCH(B146, 'Factor Schedule'!$B$3:$B$2002, -1),MATCH(B146, 'Factor Schedule'!$B$3:$B$2002, -1)+1)))</f>
        <v>1</v>
      </c>
      <c r="L146" s="11" cm="1">
        <f t="array" aca="1" ref="L146" ca="1">IF(B146="","",ROUND(J146*_xlfn.IFNA(INDEX('Factor Schedule'!$B$3:$C$2002,K146, 2), 1), 2))</f>
        <v>1000000000</v>
      </c>
      <c r="M146" s="11">
        <f ca="1">IF(B146="", "", IF(OR(LOWER('Terms&amp;Conditions + Transaction'!$B$12)&lt;&gt;"compound", B146=$C$2, B146=E146), L146, L146+IF(LOWER('Terms&amp;Conditions + Transaction'!$B$13)&lt;&gt;"y", SUMIFS($T$8:$T$2007, $B$8:$B$2007, "&gt;="&amp;E146, $B$8:$B$2007, "&lt;"&amp;B146), SUMIFS($U$8:$U$1007, $B$8:$B$2007, "&gt;="&amp;E146, $B$8:$B$2007, "&lt;"&amp;B146))))</f>
        <v>1000000000</v>
      </c>
      <c r="N146" s="18">
        <f ca="1">IF(OR(B146 = "", F146=""), "", MIN(ForwardDays(B146,-'Terms&amp;Conditions + Transaction'!$B$22, 'Terms&amp;Conditions + Transaction'!$B$23, 'Holiday Schedule'!$B$3:$B$1002),ForwardDays(F146,-'Terms&amp;Conditions + Transaction'!$B$22, 'Terms&amp;Conditions + Transaction'!$B$23, 'Holiday Schedule'!$B$3:$B$1002)))</f>
        <v>44118</v>
      </c>
      <c r="O146" s="42">
        <f ca="1">IF(B146="", "", IF(ISNA(MATCH(N146, SOFR_INDEX!$A$2:$A$2001, -1)),1,IF(INDEX(SOFR_INDEX!$A$2:$E$2001,MATCH(N146, SOFR_INDEX!$A$2:$A$2001, -1), 1)=N146,MATCH(N146, SOFR_INDEX!$A$2:$A$2001, -1),MATCH(N146, SOFR_INDEX!$A$2:$A$2001, -1)+1)))</f>
        <v>1</v>
      </c>
      <c r="P146" s="40" cm="1">
        <f t="array" aca="1" ref="P146" ca="1">IF(OR(B146="", F146=""), "", INDEX(SOFR_INDEX!$B$2:$E$2001, O146,$P$4) * IF(LEFT($P$3, 3)="180", 2, IF(LEFT($P$3, 2)="90", 4, IF(LEFT($P$3, 2)="30", 12, 1)))/100)</f>
        <v>8.9999999999999998E-4</v>
      </c>
      <c r="Q146" s="43">
        <f ca="1">IF(OR(B146="", F146=""), "", P146+'Terms&amp;Conditions + Transaction'!$B$11/10000)</f>
        <v>1.8E-3</v>
      </c>
      <c r="R146" s="43">
        <f t="shared" ca="1" si="17"/>
        <v>5.9568345323741001E-4</v>
      </c>
      <c r="S146">
        <f ca="1">IF(B146="",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Transaction'!$C$7*(F146-E146), 365), 360))))</f>
        <v>360</v>
      </c>
      <c r="T146" s="49">
        <f t="shared" ca="1" si="18"/>
        <v>2500</v>
      </c>
      <c r="U146" s="49">
        <f t="shared" ca="1" si="19"/>
        <v>5000</v>
      </c>
      <c r="V146" s="49">
        <f t="shared" ca="1" si="20"/>
        <v>230000</v>
      </c>
      <c r="W146" s="11">
        <f t="shared" ca="1" si="21"/>
        <v>230000</v>
      </c>
      <c r="X146" s="11" t="str">
        <f t="shared" ca="1" si="22"/>
        <v/>
      </c>
    </row>
    <row r="147" spans="2:24" x14ac:dyDescent="0.25">
      <c r="B147" s="82">
        <f ca="1">IF(B146&lt;MIN($C$3, 'Terms&amp;Conditions + Transaction'!$B$6), B146+1, "")</f>
        <v>44119</v>
      </c>
      <c r="C147">
        <f ca="1">IF(B147="", "", IF(AND(WEEKDAY(B147, 2)&lt;=5, ISERROR(VLOOKUP(B147, 'Holiday Schedule'!$B$3:$B$1002, 1, FALSE))), 1, 0))</f>
        <v>1</v>
      </c>
      <c r="D147">
        <f ca="1">IF(B147="", "", IF(LOWER('Terms&amp;Conditions + Transaction'!$C$15)="act", 1, IF(DAY(B147)=31, 0, IF(AND(DAY(B147+1)=1, MONTH(B147+1)=3), 31-DAY(B147), 1))))</f>
        <v>1</v>
      </c>
      <c r="E147" s="18">
        <f ca="1">IF(B147="", "", IFERROR(VLOOKUP(B147, 'Accrual Schedule'!$B$3:$B$122, 1, TRUE), ""))</f>
        <v>44073</v>
      </c>
      <c r="F147" s="18" cm="1">
        <f t="array" aca="1" ref="F147" ca="1">IF(B147="", "", INDEX('Accrual Schedule'!$B$3:$B$122, MATCH(B147, 'Accrual Schedule'!$B$3:$B$122, 1)+1, 1))</f>
        <v>44165</v>
      </c>
      <c r="G147" s="18" cm="1">
        <f t="array" aca="1" ref="G147" ca="1">IF(B147="", "", INDEX('Accrual Schedule'!$B$3:$B$122, MATCH(H147, 'Accrual Schedule'!$B$3:$B$122, 1)-1, 1))</f>
        <v>44073</v>
      </c>
      <c r="H147" s="18">
        <f ca="1">IF(B147="", "", INDEX('Accrual Schedule'!$B$3:$B$122, MATCH(I147, 'Accrual Schedule'!$C$3:$C$122, 1), 1))</f>
        <v>44165</v>
      </c>
      <c r="I147" s="18" cm="1">
        <f t="array" aca="1" ref="I147" ca="1">IF(B147="", "", _xlfn.IFNA(INDEX('Accrual Schedule'!$C$4:$C$122, MATCH(B147, 'Accrual Schedule'!$C$4:$C$122, 1)+1, 1), INDEX('Accrual Schedule'!$C$4:$C$122, 1, 1)))</f>
        <v>44165</v>
      </c>
      <c r="J147" s="11">
        <f ca="1">IF(B147="","",'Terms&amp;Conditions + Transaction'!$F$5-SUMIF(Dispositions!$B$3:$B$32,"&lt;="&amp;B147,Dispositions!$C$3:$C$32))</f>
        <v>1000000000</v>
      </c>
      <c r="K147" s="84">
        <f ca="1">IF(B147="", "", IF(ISNA(MATCH(B147, 'Factor Schedule'!$B$3:$B$2002, -1)),1,IF(INDEX('Factor Schedule'!$B$3:$C$2002,MATCH(B147, 'Factor Schedule'!$B$3:$B$2002, -1), 1)=B147,MATCH(B147, 'Factor Schedule'!$B$3:$B$2002, -1),MATCH(B147, 'Factor Schedule'!$B$3:$B$2002, -1)+1)))</f>
        <v>1</v>
      </c>
      <c r="L147" s="11" cm="1">
        <f t="array" aca="1" ref="L147" ca="1">IF(B147="","",ROUND(J147*_xlfn.IFNA(INDEX('Factor Schedule'!$B$3:$C$2002,K147, 2), 1), 2))</f>
        <v>1000000000</v>
      </c>
      <c r="M147" s="11">
        <f ca="1">IF(B147="", "", IF(OR(LOWER('Terms&amp;Conditions + Transaction'!$B$12)&lt;&gt;"compound", B147=$C$2, B147=E147), L147, L147+IF(LOWER('Terms&amp;Conditions + Transaction'!$B$13)&lt;&gt;"y", SUMIFS($T$8:$T$2007, $B$8:$B$2007, "&gt;="&amp;E147, $B$8:$B$2007, "&lt;"&amp;B147), SUMIFS($U$8:$U$1007, $B$8:$B$2007, "&gt;="&amp;E147, $B$8:$B$2007, "&lt;"&amp;B147))))</f>
        <v>1000000000</v>
      </c>
      <c r="N147" s="18">
        <f ca="1">IF(OR(B147 = "", F147=""), "", MIN(ForwardDays(B147,-'Terms&amp;Conditions + Transaction'!$B$22, 'Terms&amp;Conditions + Transaction'!$B$23, 'Holiday Schedule'!$B$3:$B$1002),ForwardDays(F147,-'Terms&amp;Conditions + Transaction'!$B$22, 'Terms&amp;Conditions + Transaction'!$B$23, 'Holiday Schedule'!$B$3:$B$1002)))</f>
        <v>44119</v>
      </c>
      <c r="O147" s="42">
        <f ca="1">IF(B147="", "", IF(ISNA(MATCH(N147, SOFR_INDEX!$A$2:$A$2001, -1)),1,IF(INDEX(SOFR_INDEX!$A$2:$E$2001,MATCH(N147, SOFR_INDEX!$A$2:$A$2001, -1), 1)=N147,MATCH(N147, SOFR_INDEX!$A$2:$A$2001, -1),MATCH(N147, SOFR_INDEX!$A$2:$A$2001, -1)+1)))</f>
        <v>1</v>
      </c>
      <c r="P147" s="40" cm="1">
        <f t="array" aca="1" ref="P147" ca="1">IF(OR(B147="", F147=""), "", INDEX(SOFR_INDEX!$B$2:$E$2001, O147,$P$4) * IF(LEFT($P$3, 3)="180", 2, IF(LEFT($P$3, 2)="90", 4, IF(LEFT($P$3, 2)="30", 12, 1)))/100)</f>
        <v>8.9999999999999998E-4</v>
      </c>
      <c r="Q147" s="43">
        <f ca="1">IF(OR(B147="", F147=""), "", P147+'Terms&amp;Conditions + Transaction'!$B$11/10000)</f>
        <v>1.8E-3</v>
      </c>
      <c r="R147" s="43">
        <f t="shared" ca="1" si="17"/>
        <v>6.0428571428571421E-4</v>
      </c>
      <c r="S147">
        <f ca="1">IF(B147="",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Transaction'!$C$7*(F147-E147), 365), 360))))</f>
        <v>360</v>
      </c>
      <c r="T147" s="49">
        <f t="shared" ca="1" si="18"/>
        <v>2500</v>
      </c>
      <c r="U147" s="49">
        <f t="shared" ca="1" si="19"/>
        <v>5000</v>
      </c>
      <c r="V147" s="49">
        <f t="shared" ca="1" si="20"/>
        <v>235000</v>
      </c>
      <c r="W147" s="11">
        <f t="shared" ca="1" si="21"/>
        <v>235000</v>
      </c>
      <c r="X147" s="11" t="str">
        <f t="shared" ca="1" si="22"/>
        <v/>
      </c>
    </row>
    <row r="148" spans="2:24" x14ac:dyDescent="0.25">
      <c r="B148" s="82">
        <f ca="1">IF(B147&lt;MIN($C$3, 'Terms&amp;Conditions + Transaction'!$B$6), B147+1, "")</f>
        <v>44120</v>
      </c>
      <c r="C148">
        <f ca="1">IF(B148="", "", IF(AND(WEEKDAY(B148, 2)&lt;=5, ISERROR(VLOOKUP(B148, 'Holiday Schedule'!$B$3:$B$1002, 1, FALSE))), 1, 0))</f>
        <v>1</v>
      </c>
      <c r="D148">
        <f ca="1">IF(B148="", "", IF(LOWER('Terms&amp;Conditions + Transaction'!$C$15)="act", 1, IF(DAY(B148)=31, 0, IF(AND(DAY(B148+1)=1, MONTH(B148+1)=3), 31-DAY(B148), 1))))</f>
        <v>1</v>
      </c>
      <c r="E148" s="18">
        <f ca="1">IF(B148="", "", IFERROR(VLOOKUP(B148, 'Accrual Schedule'!$B$3:$B$122, 1, TRUE), ""))</f>
        <v>44073</v>
      </c>
      <c r="F148" s="18" cm="1">
        <f t="array" aca="1" ref="F148" ca="1">IF(B148="", "", INDEX('Accrual Schedule'!$B$3:$B$122, MATCH(B148, 'Accrual Schedule'!$B$3:$B$122, 1)+1, 1))</f>
        <v>44165</v>
      </c>
      <c r="G148" s="18" cm="1">
        <f t="array" aca="1" ref="G148" ca="1">IF(B148="", "", INDEX('Accrual Schedule'!$B$3:$B$122, MATCH(H148, 'Accrual Schedule'!$B$3:$B$122, 1)-1, 1))</f>
        <v>44073</v>
      </c>
      <c r="H148" s="18">
        <f ca="1">IF(B148="", "", INDEX('Accrual Schedule'!$B$3:$B$122, MATCH(I148, 'Accrual Schedule'!$C$3:$C$122, 1), 1))</f>
        <v>44165</v>
      </c>
      <c r="I148" s="18" cm="1">
        <f t="array" aca="1" ref="I148" ca="1">IF(B148="", "", _xlfn.IFNA(INDEX('Accrual Schedule'!$C$4:$C$122, MATCH(B148, 'Accrual Schedule'!$C$4:$C$122, 1)+1, 1), INDEX('Accrual Schedule'!$C$4:$C$122, 1, 1)))</f>
        <v>44165</v>
      </c>
      <c r="J148" s="11">
        <f ca="1">IF(B148="","",'Terms&amp;Conditions + Transaction'!$F$5-SUMIF(Dispositions!$B$3:$B$32,"&lt;="&amp;B148,Dispositions!$C$3:$C$32))</f>
        <v>1000000000</v>
      </c>
      <c r="K148" s="84">
        <f ca="1">IF(B148="", "", IF(ISNA(MATCH(B148, 'Factor Schedule'!$B$3:$B$2002, -1)),1,IF(INDEX('Factor Schedule'!$B$3:$C$2002,MATCH(B148, 'Factor Schedule'!$B$3:$B$2002, -1), 1)=B148,MATCH(B148, 'Factor Schedule'!$B$3:$B$2002, -1),MATCH(B148, 'Factor Schedule'!$B$3:$B$2002, -1)+1)))</f>
        <v>1</v>
      </c>
      <c r="L148" s="11" cm="1">
        <f t="array" aca="1" ref="L148" ca="1">IF(B148="","",ROUND(J148*_xlfn.IFNA(INDEX('Factor Schedule'!$B$3:$C$2002,K148, 2), 1), 2))</f>
        <v>1000000000</v>
      </c>
      <c r="M148" s="11">
        <f ca="1">IF(B148="", "", IF(OR(LOWER('Terms&amp;Conditions + Transaction'!$B$12)&lt;&gt;"compound", B148=$C$2, B148=E148), L148, L148+IF(LOWER('Terms&amp;Conditions + Transaction'!$B$13)&lt;&gt;"y", SUMIFS($T$8:$T$2007, $B$8:$B$2007, "&gt;="&amp;E148, $B$8:$B$2007, "&lt;"&amp;B148), SUMIFS($U$8:$U$1007, $B$8:$B$2007, "&gt;="&amp;E148, $B$8:$B$2007, "&lt;"&amp;B148))))</f>
        <v>1000000000</v>
      </c>
      <c r="N148" s="18">
        <f ca="1">IF(OR(B148 = "", F148=""), "", MIN(ForwardDays(B148,-'Terms&amp;Conditions + Transaction'!$B$22, 'Terms&amp;Conditions + Transaction'!$B$23, 'Holiday Schedule'!$B$3:$B$1002),ForwardDays(F148,-'Terms&amp;Conditions + Transaction'!$B$22, 'Terms&amp;Conditions + Transaction'!$B$23, 'Holiday Schedule'!$B$3:$B$1002)))</f>
        <v>44120</v>
      </c>
      <c r="O148" s="42">
        <f ca="1">IF(B148="", "", IF(ISNA(MATCH(N148, SOFR_INDEX!$A$2:$A$2001, -1)),1,IF(INDEX(SOFR_INDEX!$A$2:$E$2001,MATCH(N148, SOFR_INDEX!$A$2:$A$2001, -1), 1)=N148,MATCH(N148, SOFR_INDEX!$A$2:$A$2001, -1),MATCH(N148, SOFR_INDEX!$A$2:$A$2001, -1)+1)))</f>
        <v>1</v>
      </c>
      <c r="P148" s="40" cm="1">
        <f t="array" aca="1" ref="P148" ca="1">IF(OR(B148="", F148=""), "", INDEX(SOFR_INDEX!$B$2:$E$2001, O148,$P$4) * IF(LEFT($P$3, 3)="180", 2, IF(LEFT($P$3, 2)="90", 4, IF(LEFT($P$3, 2)="30", 12, 1)))/100)</f>
        <v>8.9999999999999998E-4</v>
      </c>
      <c r="Q148" s="43">
        <f ca="1">IF(OR(B148="", F148=""), "", P148+'Terms&amp;Conditions + Transaction'!$B$11/10000)</f>
        <v>1.8E-3</v>
      </c>
      <c r="R148" s="43">
        <f t="shared" ca="1" si="17"/>
        <v>6.127659574468085E-4</v>
      </c>
      <c r="S148">
        <f ca="1">IF(B148="",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Transaction'!$C$7*(F148-E148), 365), 360))))</f>
        <v>360</v>
      </c>
      <c r="T148" s="49">
        <f t="shared" ca="1" si="18"/>
        <v>2500</v>
      </c>
      <c r="U148" s="49">
        <f t="shared" ca="1" si="19"/>
        <v>5000</v>
      </c>
      <c r="V148" s="49">
        <f t="shared" ca="1" si="20"/>
        <v>240000</v>
      </c>
      <c r="W148" s="11">
        <f t="shared" ca="1" si="21"/>
        <v>240000</v>
      </c>
      <c r="X148" s="11" t="str">
        <f t="shared" ca="1" si="22"/>
        <v/>
      </c>
    </row>
    <row r="149" spans="2:24" x14ac:dyDescent="0.25">
      <c r="B149" s="82">
        <f ca="1">IF(B148&lt;MIN($C$3, 'Terms&amp;Conditions + Transaction'!$B$6), B148+1, "")</f>
        <v>44121</v>
      </c>
      <c r="C149">
        <f ca="1">IF(B149="", "", IF(AND(WEEKDAY(B149, 2)&lt;=5, ISERROR(VLOOKUP(B149, 'Holiday Schedule'!$B$3:$B$1002, 1, FALSE))), 1, 0))</f>
        <v>0</v>
      </c>
      <c r="D149">
        <f ca="1">IF(B149="", "", IF(LOWER('Terms&amp;Conditions + Transaction'!$C$15)="act", 1, IF(DAY(B149)=31, 0, IF(AND(DAY(B149+1)=1, MONTH(B149+1)=3), 31-DAY(B149), 1))))</f>
        <v>1</v>
      </c>
      <c r="E149" s="18">
        <f ca="1">IF(B149="", "", IFERROR(VLOOKUP(B149, 'Accrual Schedule'!$B$3:$B$122, 1, TRUE), ""))</f>
        <v>44073</v>
      </c>
      <c r="F149" s="18" cm="1">
        <f t="array" aca="1" ref="F149" ca="1">IF(B149="", "", INDEX('Accrual Schedule'!$B$3:$B$122, MATCH(B149, 'Accrual Schedule'!$B$3:$B$122, 1)+1, 1))</f>
        <v>44165</v>
      </c>
      <c r="G149" s="18" cm="1">
        <f t="array" aca="1" ref="G149" ca="1">IF(B149="", "", INDEX('Accrual Schedule'!$B$3:$B$122, MATCH(H149, 'Accrual Schedule'!$B$3:$B$122, 1)-1, 1))</f>
        <v>44073</v>
      </c>
      <c r="H149" s="18">
        <f ca="1">IF(B149="", "", INDEX('Accrual Schedule'!$B$3:$B$122, MATCH(I149, 'Accrual Schedule'!$C$3:$C$122, 1), 1))</f>
        <v>44165</v>
      </c>
      <c r="I149" s="18" cm="1">
        <f t="array" aca="1" ref="I149" ca="1">IF(B149="", "", _xlfn.IFNA(INDEX('Accrual Schedule'!$C$4:$C$122, MATCH(B149, 'Accrual Schedule'!$C$4:$C$122, 1)+1, 1), INDEX('Accrual Schedule'!$C$4:$C$122, 1, 1)))</f>
        <v>44165</v>
      </c>
      <c r="J149" s="11">
        <f ca="1">IF(B149="","",'Terms&amp;Conditions + Transaction'!$F$5-SUMIF(Dispositions!$B$3:$B$32,"&lt;="&amp;B149,Dispositions!$C$3:$C$32))</f>
        <v>1000000000</v>
      </c>
      <c r="K149" s="84">
        <f ca="1">IF(B149="", "", IF(ISNA(MATCH(B149, 'Factor Schedule'!$B$3:$B$2002, -1)),1,IF(INDEX('Factor Schedule'!$B$3:$C$2002,MATCH(B149, 'Factor Schedule'!$B$3:$B$2002, -1), 1)=B149,MATCH(B149, 'Factor Schedule'!$B$3:$B$2002, -1),MATCH(B149, 'Factor Schedule'!$B$3:$B$2002, -1)+1)))</f>
        <v>1</v>
      </c>
      <c r="L149" s="11" cm="1">
        <f t="array" aca="1" ref="L149" ca="1">IF(B149="","",ROUND(J149*_xlfn.IFNA(INDEX('Factor Schedule'!$B$3:$C$2002,K149, 2), 1), 2))</f>
        <v>1000000000</v>
      </c>
      <c r="M149" s="11">
        <f ca="1">IF(B149="", "", IF(OR(LOWER('Terms&amp;Conditions + Transaction'!$B$12)&lt;&gt;"compound", B149=$C$2, B149=E149), L149, L149+IF(LOWER('Terms&amp;Conditions + Transaction'!$B$13)&lt;&gt;"y", SUMIFS($T$8:$T$2007, $B$8:$B$2007, "&gt;="&amp;E149, $B$8:$B$2007, "&lt;"&amp;B149), SUMIFS($U$8:$U$1007, $B$8:$B$2007, "&gt;="&amp;E149, $B$8:$B$2007, "&lt;"&amp;B149))))</f>
        <v>1000000000</v>
      </c>
      <c r="N149" s="18">
        <f ca="1">IF(OR(B149 = "", F149=""), "", MIN(ForwardDays(B149,-'Terms&amp;Conditions + Transaction'!$B$22, 'Terms&amp;Conditions + Transaction'!$B$23, 'Holiday Schedule'!$B$3:$B$1002),ForwardDays(F149,-'Terms&amp;Conditions + Transaction'!$B$22, 'Terms&amp;Conditions + Transaction'!$B$23, 'Holiday Schedule'!$B$3:$B$1002)))</f>
        <v>44121</v>
      </c>
      <c r="O149" s="42">
        <f ca="1">IF(B149="", "", IF(ISNA(MATCH(N149, SOFR_INDEX!$A$2:$A$2001, -1)),1,IF(INDEX(SOFR_INDEX!$A$2:$E$2001,MATCH(N149, SOFR_INDEX!$A$2:$A$2001, -1), 1)=N149,MATCH(N149, SOFR_INDEX!$A$2:$A$2001, -1),MATCH(N149, SOFR_INDEX!$A$2:$A$2001, -1)+1)))</f>
        <v>1</v>
      </c>
      <c r="P149" s="40" cm="1">
        <f t="array" aca="1" ref="P149" ca="1">IF(OR(B149="", F149=""), "", INDEX(SOFR_INDEX!$B$2:$E$2001, O149,$P$4) * IF(LEFT($P$3, 3)="180", 2, IF(LEFT($P$3, 2)="90", 4, IF(LEFT($P$3, 2)="30", 12, 1)))/100)</f>
        <v>8.9999999999999998E-4</v>
      </c>
      <c r="Q149" s="43">
        <f ca="1">IF(OR(B149="", F149=""), "", P149+'Terms&amp;Conditions + Transaction'!$B$11/10000)</f>
        <v>1.8E-3</v>
      </c>
      <c r="R149" s="43">
        <f t="shared" ca="1" si="17"/>
        <v>6.2112676056338024E-4</v>
      </c>
      <c r="S149">
        <f ca="1">IF(B149="",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Transaction'!$C$7*(F149-E149), 365), 360))))</f>
        <v>360</v>
      </c>
      <c r="T149" s="49">
        <f t="shared" ca="1" si="18"/>
        <v>2500</v>
      </c>
      <c r="U149" s="49">
        <f t="shared" ca="1" si="19"/>
        <v>5000</v>
      </c>
      <c r="V149" s="49">
        <f t="shared" ca="1" si="20"/>
        <v>245000</v>
      </c>
      <c r="W149" s="11">
        <f t="shared" ca="1" si="21"/>
        <v>245000</v>
      </c>
      <c r="X149" s="11" t="str">
        <f t="shared" ca="1" si="22"/>
        <v/>
      </c>
    </row>
    <row r="150" spans="2:24" x14ac:dyDescent="0.25">
      <c r="B150" s="82">
        <f ca="1">IF(B149&lt;MIN($C$3, 'Terms&amp;Conditions + Transaction'!$B$6), B149+1, "")</f>
        <v>44122</v>
      </c>
      <c r="C150">
        <f ca="1">IF(B150="", "", IF(AND(WEEKDAY(B150, 2)&lt;=5, ISERROR(VLOOKUP(B150, 'Holiday Schedule'!$B$3:$B$1002, 1, FALSE))), 1, 0))</f>
        <v>0</v>
      </c>
      <c r="D150">
        <f ca="1">IF(B150="", "", IF(LOWER('Terms&amp;Conditions + Transaction'!$C$15)="act", 1, IF(DAY(B150)=31, 0, IF(AND(DAY(B150+1)=1, MONTH(B150+1)=3), 31-DAY(B150), 1))))</f>
        <v>1</v>
      </c>
      <c r="E150" s="18">
        <f ca="1">IF(B150="", "", IFERROR(VLOOKUP(B150, 'Accrual Schedule'!$B$3:$B$122, 1, TRUE), ""))</f>
        <v>44073</v>
      </c>
      <c r="F150" s="18" cm="1">
        <f t="array" aca="1" ref="F150" ca="1">IF(B150="", "", INDEX('Accrual Schedule'!$B$3:$B$122, MATCH(B150, 'Accrual Schedule'!$B$3:$B$122, 1)+1, 1))</f>
        <v>44165</v>
      </c>
      <c r="G150" s="18" cm="1">
        <f t="array" aca="1" ref="G150" ca="1">IF(B150="", "", INDEX('Accrual Schedule'!$B$3:$B$122, MATCH(H150, 'Accrual Schedule'!$B$3:$B$122, 1)-1, 1))</f>
        <v>44073</v>
      </c>
      <c r="H150" s="18">
        <f ca="1">IF(B150="", "", INDEX('Accrual Schedule'!$B$3:$B$122, MATCH(I150, 'Accrual Schedule'!$C$3:$C$122, 1), 1))</f>
        <v>44165</v>
      </c>
      <c r="I150" s="18" cm="1">
        <f t="array" aca="1" ref="I150" ca="1">IF(B150="", "", _xlfn.IFNA(INDEX('Accrual Schedule'!$C$4:$C$122, MATCH(B150, 'Accrual Schedule'!$C$4:$C$122, 1)+1, 1), INDEX('Accrual Schedule'!$C$4:$C$122, 1, 1)))</f>
        <v>44165</v>
      </c>
      <c r="J150" s="11">
        <f ca="1">IF(B150="","",'Terms&amp;Conditions + Transaction'!$F$5-SUMIF(Dispositions!$B$3:$B$32,"&lt;="&amp;B150,Dispositions!$C$3:$C$32))</f>
        <v>1000000000</v>
      </c>
      <c r="K150" s="84">
        <f ca="1">IF(B150="", "", IF(ISNA(MATCH(B150, 'Factor Schedule'!$B$3:$B$2002, -1)),1,IF(INDEX('Factor Schedule'!$B$3:$C$2002,MATCH(B150, 'Factor Schedule'!$B$3:$B$2002, -1), 1)=B150,MATCH(B150, 'Factor Schedule'!$B$3:$B$2002, -1),MATCH(B150, 'Factor Schedule'!$B$3:$B$2002, -1)+1)))</f>
        <v>1</v>
      </c>
      <c r="L150" s="11" cm="1">
        <f t="array" aca="1" ref="L150" ca="1">IF(B150="","",ROUND(J150*_xlfn.IFNA(INDEX('Factor Schedule'!$B$3:$C$2002,K150, 2), 1), 2))</f>
        <v>1000000000</v>
      </c>
      <c r="M150" s="11">
        <f ca="1">IF(B150="", "", IF(OR(LOWER('Terms&amp;Conditions + Transaction'!$B$12)&lt;&gt;"compound", B150=$C$2, B150=E150), L150, L150+IF(LOWER('Terms&amp;Conditions + Transaction'!$B$13)&lt;&gt;"y", SUMIFS($T$8:$T$2007, $B$8:$B$2007, "&gt;="&amp;E150, $B$8:$B$2007, "&lt;"&amp;B150), SUMIFS($U$8:$U$1007, $B$8:$B$2007, "&gt;="&amp;E150, $B$8:$B$2007, "&lt;"&amp;B150))))</f>
        <v>1000000000</v>
      </c>
      <c r="N150" s="18">
        <f ca="1">IF(OR(B150 = "", F150=""), "", MIN(ForwardDays(B150,-'Terms&amp;Conditions + Transaction'!$B$22, 'Terms&amp;Conditions + Transaction'!$B$23, 'Holiday Schedule'!$B$3:$B$1002),ForwardDays(F150,-'Terms&amp;Conditions + Transaction'!$B$22, 'Terms&amp;Conditions + Transaction'!$B$23, 'Holiday Schedule'!$B$3:$B$1002)))</f>
        <v>44122</v>
      </c>
      <c r="O150" s="42">
        <f ca="1">IF(B150="", "", IF(ISNA(MATCH(N150, SOFR_INDEX!$A$2:$A$2001, -1)),1,IF(INDEX(SOFR_INDEX!$A$2:$E$2001,MATCH(N150, SOFR_INDEX!$A$2:$A$2001, -1), 1)=N150,MATCH(N150, SOFR_INDEX!$A$2:$A$2001, -1),MATCH(N150, SOFR_INDEX!$A$2:$A$2001, -1)+1)))</f>
        <v>1</v>
      </c>
      <c r="P150" s="40" cm="1">
        <f t="array" aca="1" ref="P150" ca="1">IF(OR(B150="", F150=""), "", INDEX(SOFR_INDEX!$B$2:$E$2001, O150,$P$4) * IF(LEFT($P$3, 3)="180", 2, IF(LEFT($P$3, 2)="90", 4, IF(LEFT($P$3, 2)="30", 12, 1)))/100)</f>
        <v>8.9999999999999998E-4</v>
      </c>
      <c r="Q150" s="43">
        <f ca="1">IF(OR(B150="", F150=""), "", P150+'Terms&amp;Conditions + Transaction'!$B$11/10000)</f>
        <v>1.8E-3</v>
      </c>
      <c r="R150" s="43">
        <f t="shared" ca="1" si="17"/>
        <v>6.2937062937062937E-4</v>
      </c>
      <c r="S150">
        <f ca="1">IF(B150="",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Transaction'!$C$7*(F150-E150), 365), 360))))</f>
        <v>360</v>
      </c>
      <c r="T150" s="49">
        <f t="shared" ca="1" si="18"/>
        <v>2500</v>
      </c>
      <c r="U150" s="49">
        <f t="shared" ca="1" si="19"/>
        <v>5000</v>
      </c>
      <c r="V150" s="49">
        <f t="shared" ca="1" si="20"/>
        <v>250000</v>
      </c>
      <c r="W150" s="11">
        <f t="shared" ca="1" si="21"/>
        <v>250000</v>
      </c>
      <c r="X150" s="11" t="str">
        <f t="shared" ca="1" si="22"/>
        <v/>
      </c>
    </row>
    <row r="151" spans="2:24" x14ac:dyDescent="0.25">
      <c r="B151" s="82">
        <f ca="1">IF(B150&lt;MIN($C$3, 'Terms&amp;Conditions + Transaction'!$B$6), B150+1, "")</f>
        <v>44123</v>
      </c>
      <c r="C151">
        <f ca="1">IF(B151="", "", IF(AND(WEEKDAY(B151, 2)&lt;=5, ISERROR(VLOOKUP(B151, 'Holiday Schedule'!$B$3:$B$1002, 1, FALSE))), 1, 0))</f>
        <v>1</v>
      </c>
      <c r="D151">
        <f ca="1">IF(B151="", "", IF(LOWER('Terms&amp;Conditions + Transaction'!$C$15)="act", 1, IF(DAY(B151)=31, 0, IF(AND(DAY(B151+1)=1, MONTH(B151+1)=3), 31-DAY(B151), 1))))</f>
        <v>1</v>
      </c>
      <c r="E151" s="18">
        <f ca="1">IF(B151="", "", IFERROR(VLOOKUP(B151, 'Accrual Schedule'!$B$3:$B$122, 1, TRUE), ""))</f>
        <v>44073</v>
      </c>
      <c r="F151" s="18" cm="1">
        <f t="array" aca="1" ref="F151" ca="1">IF(B151="", "", INDEX('Accrual Schedule'!$B$3:$B$122, MATCH(B151, 'Accrual Schedule'!$B$3:$B$122, 1)+1, 1))</f>
        <v>44165</v>
      </c>
      <c r="G151" s="18" cm="1">
        <f t="array" aca="1" ref="G151" ca="1">IF(B151="", "", INDEX('Accrual Schedule'!$B$3:$B$122, MATCH(H151, 'Accrual Schedule'!$B$3:$B$122, 1)-1, 1))</f>
        <v>44073</v>
      </c>
      <c r="H151" s="18">
        <f ca="1">IF(B151="", "", INDEX('Accrual Schedule'!$B$3:$B$122, MATCH(I151, 'Accrual Schedule'!$C$3:$C$122, 1), 1))</f>
        <v>44165</v>
      </c>
      <c r="I151" s="18" cm="1">
        <f t="array" aca="1" ref="I151" ca="1">IF(B151="", "", _xlfn.IFNA(INDEX('Accrual Schedule'!$C$4:$C$122, MATCH(B151, 'Accrual Schedule'!$C$4:$C$122, 1)+1, 1), INDEX('Accrual Schedule'!$C$4:$C$122, 1, 1)))</f>
        <v>44165</v>
      </c>
      <c r="J151" s="11">
        <f ca="1">IF(B151="","",'Terms&amp;Conditions + Transaction'!$F$5-SUMIF(Dispositions!$B$3:$B$32,"&lt;="&amp;B151,Dispositions!$C$3:$C$32))</f>
        <v>1000000000</v>
      </c>
      <c r="K151" s="84">
        <f ca="1">IF(B151="", "", IF(ISNA(MATCH(B151, 'Factor Schedule'!$B$3:$B$2002, -1)),1,IF(INDEX('Factor Schedule'!$B$3:$C$2002,MATCH(B151, 'Factor Schedule'!$B$3:$B$2002, -1), 1)=B151,MATCH(B151, 'Factor Schedule'!$B$3:$B$2002, -1),MATCH(B151, 'Factor Schedule'!$B$3:$B$2002, -1)+1)))</f>
        <v>1</v>
      </c>
      <c r="L151" s="11" cm="1">
        <f t="array" aca="1" ref="L151" ca="1">IF(B151="","",ROUND(J151*_xlfn.IFNA(INDEX('Factor Schedule'!$B$3:$C$2002,K151, 2), 1), 2))</f>
        <v>1000000000</v>
      </c>
      <c r="M151" s="11">
        <f ca="1">IF(B151="", "", IF(OR(LOWER('Terms&amp;Conditions + Transaction'!$B$12)&lt;&gt;"compound", B151=$C$2, B151=E151), L151, L151+IF(LOWER('Terms&amp;Conditions + Transaction'!$B$13)&lt;&gt;"y", SUMIFS($T$8:$T$2007, $B$8:$B$2007, "&gt;="&amp;E151, $B$8:$B$2007, "&lt;"&amp;B151), SUMIFS($U$8:$U$1007, $B$8:$B$2007, "&gt;="&amp;E151, $B$8:$B$2007, "&lt;"&amp;B151))))</f>
        <v>1000000000</v>
      </c>
      <c r="N151" s="18">
        <f ca="1">IF(OR(B151 = "", F151=""), "", MIN(ForwardDays(B151,-'Terms&amp;Conditions + Transaction'!$B$22, 'Terms&amp;Conditions + Transaction'!$B$23, 'Holiday Schedule'!$B$3:$B$1002),ForwardDays(F151,-'Terms&amp;Conditions + Transaction'!$B$22, 'Terms&amp;Conditions + Transaction'!$B$23, 'Holiday Schedule'!$B$3:$B$1002)))</f>
        <v>44123</v>
      </c>
      <c r="O151" s="42">
        <f ca="1">IF(B151="", "", IF(ISNA(MATCH(N151, SOFR_INDEX!$A$2:$A$2001, -1)),1,IF(INDEX(SOFR_INDEX!$A$2:$E$2001,MATCH(N151, SOFR_INDEX!$A$2:$A$2001, -1), 1)=N151,MATCH(N151, SOFR_INDEX!$A$2:$A$2001, -1),MATCH(N151, SOFR_INDEX!$A$2:$A$2001, -1)+1)))</f>
        <v>1</v>
      </c>
      <c r="P151" s="40" cm="1">
        <f t="array" aca="1" ref="P151" ca="1">IF(OR(B151="", F151=""), "", INDEX(SOFR_INDEX!$B$2:$E$2001, O151,$P$4) * IF(LEFT($P$3, 3)="180", 2, IF(LEFT($P$3, 2)="90", 4, IF(LEFT($P$3, 2)="30", 12, 1)))/100)</f>
        <v>8.9999999999999998E-4</v>
      </c>
      <c r="Q151" s="43">
        <f ca="1">IF(OR(B151="", F151=""), "", P151+'Terms&amp;Conditions + Transaction'!$B$11/10000)</f>
        <v>1.8E-3</v>
      </c>
      <c r="R151" s="43">
        <f t="shared" ca="1" si="17"/>
        <v>6.3750000000000005E-4</v>
      </c>
      <c r="S151">
        <f ca="1">IF(B151="",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Transaction'!$C$7*(F151-E151), 365), 360))))</f>
        <v>360</v>
      </c>
      <c r="T151" s="49">
        <f t="shared" ca="1" si="18"/>
        <v>2500</v>
      </c>
      <c r="U151" s="49">
        <f t="shared" ca="1" si="19"/>
        <v>5000</v>
      </c>
      <c r="V151" s="49">
        <f t="shared" ca="1" si="20"/>
        <v>255000</v>
      </c>
      <c r="W151" s="11">
        <f t="shared" ca="1" si="21"/>
        <v>255000</v>
      </c>
      <c r="X151" s="11" t="str">
        <f t="shared" ca="1" si="22"/>
        <v/>
      </c>
    </row>
    <row r="152" spans="2:24" x14ac:dyDescent="0.25">
      <c r="B152" s="82">
        <f ca="1">IF(B151&lt;MIN($C$3, 'Terms&amp;Conditions + Transaction'!$B$6), B151+1, "")</f>
        <v>44124</v>
      </c>
      <c r="C152">
        <f ca="1">IF(B152="", "", IF(AND(WEEKDAY(B152, 2)&lt;=5, ISERROR(VLOOKUP(B152, 'Holiday Schedule'!$B$3:$B$1002, 1, FALSE))), 1, 0))</f>
        <v>1</v>
      </c>
      <c r="D152">
        <f ca="1">IF(B152="", "", IF(LOWER('Terms&amp;Conditions + Transaction'!$C$15)="act", 1, IF(DAY(B152)=31, 0, IF(AND(DAY(B152+1)=1, MONTH(B152+1)=3), 31-DAY(B152), 1))))</f>
        <v>1</v>
      </c>
      <c r="E152" s="18">
        <f ca="1">IF(B152="", "", IFERROR(VLOOKUP(B152, 'Accrual Schedule'!$B$3:$B$122, 1, TRUE), ""))</f>
        <v>44073</v>
      </c>
      <c r="F152" s="18" cm="1">
        <f t="array" aca="1" ref="F152" ca="1">IF(B152="", "", INDEX('Accrual Schedule'!$B$3:$B$122, MATCH(B152, 'Accrual Schedule'!$B$3:$B$122, 1)+1, 1))</f>
        <v>44165</v>
      </c>
      <c r="G152" s="18" cm="1">
        <f t="array" aca="1" ref="G152" ca="1">IF(B152="", "", INDEX('Accrual Schedule'!$B$3:$B$122, MATCH(H152, 'Accrual Schedule'!$B$3:$B$122, 1)-1, 1))</f>
        <v>44073</v>
      </c>
      <c r="H152" s="18">
        <f ca="1">IF(B152="", "", INDEX('Accrual Schedule'!$B$3:$B$122, MATCH(I152, 'Accrual Schedule'!$C$3:$C$122, 1), 1))</f>
        <v>44165</v>
      </c>
      <c r="I152" s="18" cm="1">
        <f t="array" aca="1" ref="I152" ca="1">IF(B152="", "", _xlfn.IFNA(INDEX('Accrual Schedule'!$C$4:$C$122, MATCH(B152, 'Accrual Schedule'!$C$4:$C$122, 1)+1, 1), INDEX('Accrual Schedule'!$C$4:$C$122, 1, 1)))</f>
        <v>44165</v>
      </c>
      <c r="J152" s="11">
        <f ca="1">IF(B152="","",'Terms&amp;Conditions + Transaction'!$F$5-SUMIF(Dispositions!$B$3:$B$32,"&lt;="&amp;B152,Dispositions!$C$3:$C$32))</f>
        <v>1000000000</v>
      </c>
      <c r="K152" s="84">
        <f ca="1">IF(B152="", "", IF(ISNA(MATCH(B152, 'Factor Schedule'!$B$3:$B$2002, -1)),1,IF(INDEX('Factor Schedule'!$B$3:$C$2002,MATCH(B152, 'Factor Schedule'!$B$3:$B$2002, -1), 1)=B152,MATCH(B152, 'Factor Schedule'!$B$3:$B$2002, -1),MATCH(B152, 'Factor Schedule'!$B$3:$B$2002, -1)+1)))</f>
        <v>1</v>
      </c>
      <c r="L152" s="11" cm="1">
        <f t="array" aca="1" ref="L152" ca="1">IF(B152="","",ROUND(J152*_xlfn.IFNA(INDEX('Factor Schedule'!$B$3:$C$2002,K152, 2), 1), 2))</f>
        <v>1000000000</v>
      </c>
      <c r="M152" s="11">
        <f ca="1">IF(B152="", "", IF(OR(LOWER('Terms&amp;Conditions + Transaction'!$B$12)&lt;&gt;"compound", B152=$C$2, B152=E152), L152, L152+IF(LOWER('Terms&amp;Conditions + Transaction'!$B$13)&lt;&gt;"y", SUMIFS($T$8:$T$2007, $B$8:$B$2007, "&gt;="&amp;E152, $B$8:$B$2007, "&lt;"&amp;B152), SUMIFS($U$8:$U$1007, $B$8:$B$2007, "&gt;="&amp;E152, $B$8:$B$2007, "&lt;"&amp;B152))))</f>
        <v>1000000000</v>
      </c>
      <c r="N152" s="18">
        <f ca="1">IF(OR(B152 = "", F152=""), "", MIN(ForwardDays(B152,-'Terms&amp;Conditions + Transaction'!$B$22, 'Terms&amp;Conditions + Transaction'!$B$23, 'Holiday Schedule'!$B$3:$B$1002),ForwardDays(F152,-'Terms&amp;Conditions + Transaction'!$B$22, 'Terms&amp;Conditions + Transaction'!$B$23, 'Holiday Schedule'!$B$3:$B$1002)))</f>
        <v>44124</v>
      </c>
      <c r="O152" s="42">
        <f ca="1">IF(B152="", "", IF(ISNA(MATCH(N152, SOFR_INDEX!$A$2:$A$2001, -1)),1,IF(INDEX(SOFR_INDEX!$A$2:$E$2001,MATCH(N152, SOFR_INDEX!$A$2:$A$2001, -1), 1)=N152,MATCH(N152, SOFR_INDEX!$A$2:$A$2001, -1),MATCH(N152, SOFR_INDEX!$A$2:$A$2001, -1)+1)))</f>
        <v>1</v>
      </c>
      <c r="P152" s="40" cm="1">
        <f t="array" aca="1" ref="P152" ca="1">IF(OR(B152="", F152=""), "", INDEX(SOFR_INDEX!$B$2:$E$2001, O152,$P$4) * IF(LEFT($P$3, 3)="180", 2, IF(LEFT($P$3, 2)="90", 4, IF(LEFT($P$3, 2)="30", 12, 1)))/100)</f>
        <v>8.9999999999999998E-4</v>
      </c>
      <c r="Q152" s="43">
        <f ca="1">IF(OR(B152="", F152=""), "", P152+'Terms&amp;Conditions + Transaction'!$B$11/10000)</f>
        <v>1.8E-3</v>
      </c>
      <c r="R152" s="43">
        <f t="shared" ca="1" si="17"/>
        <v>6.4551724137931028E-4</v>
      </c>
      <c r="S152">
        <f ca="1">IF(B152="",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Transaction'!$C$7*(F152-E152), 365), 360))))</f>
        <v>360</v>
      </c>
      <c r="T152" s="49">
        <f t="shared" ca="1" si="18"/>
        <v>2500</v>
      </c>
      <c r="U152" s="49">
        <f t="shared" ca="1" si="19"/>
        <v>5000</v>
      </c>
      <c r="V152" s="49">
        <f t="shared" ca="1" si="20"/>
        <v>260000</v>
      </c>
      <c r="W152" s="11">
        <f t="shared" ca="1" si="21"/>
        <v>260000</v>
      </c>
      <c r="X152" s="11" t="str">
        <f t="shared" ca="1" si="22"/>
        <v/>
      </c>
    </row>
    <row r="153" spans="2:24" x14ac:dyDescent="0.25">
      <c r="B153" s="82">
        <f ca="1">IF(B152&lt;MIN($C$3, 'Terms&amp;Conditions + Transaction'!$B$6), B152+1, "")</f>
        <v>44125</v>
      </c>
      <c r="C153">
        <f ca="1">IF(B153="", "", IF(AND(WEEKDAY(B153, 2)&lt;=5, ISERROR(VLOOKUP(B153, 'Holiday Schedule'!$B$3:$B$1002, 1, FALSE))), 1, 0))</f>
        <v>1</v>
      </c>
      <c r="D153">
        <f ca="1">IF(B153="", "", IF(LOWER('Terms&amp;Conditions + Transaction'!$C$15)="act", 1, IF(DAY(B153)=31, 0, IF(AND(DAY(B153+1)=1, MONTH(B153+1)=3), 31-DAY(B153), 1))))</f>
        <v>1</v>
      </c>
      <c r="E153" s="18">
        <f ca="1">IF(B153="", "", IFERROR(VLOOKUP(B153, 'Accrual Schedule'!$B$3:$B$122, 1, TRUE), ""))</f>
        <v>44073</v>
      </c>
      <c r="F153" s="18" cm="1">
        <f t="array" aca="1" ref="F153" ca="1">IF(B153="", "", INDEX('Accrual Schedule'!$B$3:$B$122, MATCH(B153, 'Accrual Schedule'!$B$3:$B$122, 1)+1, 1))</f>
        <v>44165</v>
      </c>
      <c r="G153" s="18" cm="1">
        <f t="array" aca="1" ref="G153" ca="1">IF(B153="", "", INDEX('Accrual Schedule'!$B$3:$B$122, MATCH(H153, 'Accrual Schedule'!$B$3:$B$122, 1)-1, 1))</f>
        <v>44073</v>
      </c>
      <c r="H153" s="18">
        <f ca="1">IF(B153="", "", INDEX('Accrual Schedule'!$B$3:$B$122, MATCH(I153, 'Accrual Schedule'!$C$3:$C$122, 1), 1))</f>
        <v>44165</v>
      </c>
      <c r="I153" s="18" cm="1">
        <f t="array" aca="1" ref="I153" ca="1">IF(B153="", "", _xlfn.IFNA(INDEX('Accrual Schedule'!$C$4:$C$122, MATCH(B153, 'Accrual Schedule'!$C$4:$C$122, 1)+1, 1), INDEX('Accrual Schedule'!$C$4:$C$122, 1, 1)))</f>
        <v>44165</v>
      </c>
      <c r="J153" s="11">
        <f ca="1">IF(B153="","",'Terms&amp;Conditions + Transaction'!$F$5-SUMIF(Dispositions!$B$3:$B$32,"&lt;="&amp;B153,Dispositions!$C$3:$C$32))</f>
        <v>1000000000</v>
      </c>
      <c r="K153" s="84">
        <f ca="1">IF(B153="", "", IF(ISNA(MATCH(B153, 'Factor Schedule'!$B$3:$B$2002, -1)),1,IF(INDEX('Factor Schedule'!$B$3:$C$2002,MATCH(B153, 'Factor Schedule'!$B$3:$B$2002, -1), 1)=B153,MATCH(B153, 'Factor Schedule'!$B$3:$B$2002, -1),MATCH(B153, 'Factor Schedule'!$B$3:$B$2002, -1)+1)))</f>
        <v>1</v>
      </c>
      <c r="L153" s="11" cm="1">
        <f t="array" aca="1" ref="L153" ca="1">IF(B153="","",ROUND(J153*_xlfn.IFNA(INDEX('Factor Schedule'!$B$3:$C$2002,K153, 2), 1), 2))</f>
        <v>1000000000</v>
      </c>
      <c r="M153" s="11">
        <f ca="1">IF(B153="", "", IF(OR(LOWER('Terms&amp;Conditions + Transaction'!$B$12)&lt;&gt;"compound", B153=$C$2, B153=E153), L153, L153+IF(LOWER('Terms&amp;Conditions + Transaction'!$B$13)&lt;&gt;"y", SUMIFS($T$8:$T$2007, $B$8:$B$2007, "&gt;="&amp;E153, $B$8:$B$2007, "&lt;"&amp;B153), SUMIFS($U$8:$U$1007, $B$8:$B$2007, "&gt;="&amp;E153, $B$8:$B$2007, "&lt;"&amp;B153))))</f>
        <v>1000000000</v>
      </c>
      <c r="N153" s="18">
        <f ca="1">IF(OR(B153 = "", F153=""), "", MIN(ForwardDays(B153,-'Terms&amp;Conditions + Transaction'!$B$22, 'Terms&amp;Conditions + Transaction'!$B$23, 'Holiday Schedule'!$B$3:$B$1002),ForwardDays(F153,-'Terms&amp;Conditions + Transaction'!$B$22, 'Terms&amp;Conditions + Transaction'!$B$23, 'Holiday Schedule'!$B$3:$B$1002)))</f>
        <v>44125</v>
      </c>
      <c r="O153" s="42">
        <f ca="1">IF(B153="", "", IF(ISNA(MATCH(N153, SOFR_INDEX!$A$2:$A$2001, -1)),1,IF(INDEX(SOFR_INDEX!$A$2:$E$2001,MATCH(N153, SOFR_INDEX!$A$2:$A$2001, -1), 1)=N153,MATCH(N153, SOFR_INDEX!$A$2:$A$2001, -1),MATCH(N153, SOFR_INDEX!$A$2:$A$2001, -1)+1)))</f>
        <v>1</v>
      </c>
      <c r="P153" s="40" cm="1">
        <f t="array" aca="1" ref="P153" ca="1">IF(OR(B153="", F153=""), "", INDEX(SOFR_INDEX!$B$2:$E$2001, O153,$P$4) * IF(LEFT($P$3, 3)="180", 2, IF(LEFT($P$3, 2)="90", 4, IF(LEFT($P$3, 2)="30", 12, 1)))/100)</f>
        <v>8.9999999999999998E-4</v>
      </c>
      <c r="Q153" s="43">
        <f ca="1">IF(OR(B153="", F153=""), "", P153+'Terms&amp;Conditions + Transaction'!$B$11/10000)</f>
        <v>1.8E-3</v>
      </c>
      <c r="R153" s="43">
        <f t="shared" ca="1" si="17"/>
        <v>6.5342465753424656E-4</v>
      </c>
      <c r="S153">
        <f ca="1">IF(B153="",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Transaction'!$C$7*(F153-E153), 365), 360))))</f>
        <v>360</v>
      </c>
      <c r="T153" s="49">
        <f t="shared" ca="1" si="18"/>
        <v>2500</v>
      </c>
      <c r="U153" s="49">
        <f t="shared" ca="1" si="19"/>
        <v>5000</v>
      </c>
      <c r="V153" s="49">
        <f t="shared" ca="1" si="20"/>
        <v>265000</v>
      </c>
      <c r="W153" s="11">
        <f t="shared" ca="1" si="21"/>
        <v>265000</v>
      </c>
      <c r="X153" s="11" t="str">
        <f t="shared" ca="1" si="22"/>
        <v/>
      </c>
    </row>
    <row r="154" spans="2:24" x14ac:dyDescent="0.25">
      <c r="B154" s="82">
        <f ca="1">IF(B153&lt;MIN($C$3, 'Terms&amp;Conditions + Transaction'!$B$6), B153+1, "")</f>
        <v>44126</v>
      </c>
      <c r="C154">
        <f ca="1">IF(B154="", "", IF(AND(WEEKDAY(B154, 2)&lt;=5, ISERROR(VLOOKUP(B154, 'Holiday Schedule'!$B$3:$B$1002, 1, FALSE))), 1, 0))</f>
        <v>1</v>
      </c>
      <c r="D154">
        <f ca="1">IF(B154="", "", IF(LOWER('Terms&amp;Conditions + Transaction'!$C$15)="act", 1, IF(DAY(B154)=31, 0, IF(AND(DAY(B154+1)=1, MONTH(B154+1)=3), 31-DAY(B154), 1))))</f>
        <v>1</v>
      </c>
      <c r="E154" s="18">
        <f ca="1">IF(B154="", "", IFERROR(VLOOKUP(B154, 'Accrual Schedule'!$B$3:$B$122, 1, TRUE), ""))</f>
        <v>44073</v>
      </c>
      <c r="F154" s="18" cm="1">
        <f t="array" aca="1" ref="F154" ca="1">IF(B154="", "", INDEX('Accrual Schedule'!$B$3:$B$122, MATCH(B154, 'Accrual Schedule'!$B$3:$B$122, 1)+1, 1))</f>
        <v>44165</v>
      </c>
      <c r="G154" s="18" cm="1">
        <f t="array" aca="1" ref="G154" ca="1">IF(B154="", "", INDEX('Accrual Schedule'!$B$3:$B$122, MATCH(H154, 'Accrual Schedule'!$B$3:$B$122, 1)-1, 1))</f>
        <v>44073</v>
      </c>
      <c r="H154" s="18">
        <f ca="1">IF(B154="", "", INDEX('Accrual Schedule'!$B$3:$B$122, MATCH(I154, 'Accrual Schedule'!$C$3:$C$122, 1), 1))</f>
        <v>44165</v>
      </c>
      <c r="I154" s="18" cm="1">
        <f t="array" aca="1" ref="I154" ca="1">IF(B154="", "", _xlfn.IFNA(INDEX('Accrual Schedule'!$C$4:$C$122, MATCH(B154, 'Accrual Schedule'!$C$4:$C$122, 1)+1, 1), INDEX('Accrual Schedule'!$C$4:$C$122, 1, 1)))</f>
        <v>44165</v>
      </c>
      <c r="J154" s="11">
        <f ca="1">IF(B154="","",'Terms&amp;Conditions + Transaction'!$F$5-SUMIF(Dispositions!$B$3:$B$32,"&lt;="&amp;B154,Dispositions!$C$3:$C$32))</f>
        <v>1000000000</v>
      </c>
      <c r="K154" s="84">
        <f ca="1">IF(B154="", "", IF(ISNA(MATCH(B154, 'Factor Schedule'!$B$3:$B$2002, -1)),1,IF(INDEX('Factor Schedule'!$B$3:$C$2002,MATCH(B154, 'Factor Schedule'!$B$3:$B$2002, -1), 1)=B154,MATCH(B154, 'Factor Schedule'!$B$3:$B$2002, -1),MATCH(B154, 'Factor Schedule'!$B$3:$B$2002, -1)+1)))</f>
        <v>1</v>
      </c>
      <c r="L154" s="11" cm="1">
        <f t="array" aca="1" ref="L154" ca="1">IF(B154="","",ROUND(J154*_xlfn.IFNA(INDEX('Factor Schedule'!$B$3:$C$2002,K154, 2), 1), 2))</f>
        <v>1000000000</v>
      </c>
      <c r="M154" s="11">
        <f ca="1">IF(B154="", "", IF(OR(LOWER('Terms&amp;Conditions + Transaction'!$B$12)&lt;&gt;"compound", B154=$C$2, B154=E154), L154, L154+IF(LOWER('Terms&amp;Conditions + Transaction'!$B$13)&lt;&gt;"y", SUMIFS($T$8:$T$2007, $B$8:$B$2007, "&gt;="&amp;E154, $B$8:$B$2007, "&lt;"&amp;B154), SUMIFS($U$8:$U$1007, $B$8:$B$2007, "&gt;="&amp;E154, $B$8:$B$2007, "&lt;"&amp;B154))))</f>
        <v>1000000000</v>
      </c>
      <c r="N154" s="18">
        <f ca="1">IF(OR(B154 = "", F154=""), "", MIN(ForwardDays(B154,-'Terms&amp;Conditions + Transaction'!$B$22, 'Terms&amp;Conditions + Transaction'!$B$23, 'Holiday Schedule'!$B$3:$B$1002),ForwardDays(F154,-'Terms&amp;Conditions + Transaction'!$B$22, 'Terms&amp;Conditions + Transaction'!$B$23, 'Holiday Schedule'!$B$3:$B$1002)))</f>
        <v>44126</v>
      </c>
      <c r="O154" s="42">
        <f ca="1">IF(B154="", "", IF(ISNA(MATCH(N154, SOFR_INDEX!$A$2:$A$2001, -1)),1,IF(INDEX(SOFR_INDEX!$A$2:$E$2001,MATCH(N154, SOFR_INDEX!$A$2:$A$2001, -1), 1)=N154,MATCH(N154, SOFR_INDEX!$A$2:$A$2001, -1),MATCH(N154, SOFR_INDEX!$A$2:$A$2001, -1)+1)))</f>
        <v>1</v>
      </c>
      <c r="P154" s="40" cm="1">
        <f t="array" aca="1" ref="P154" ca="1">IF(OR(B154="", F154=""), "", INDEX(SOFR_INDEX!$B$2:$E$2001, O154,$P$4) * IF(LEFT($P$3, 3)="180", 2, IF(LEFT($P$3, 2)="90", 4, IF(LEFT($P$3, 2)="30", 12, 1)))/100)</f>
        <v>8.9999999999999998E-4</v>
      </c>
      <c r="Q154" s="43">
        <f ca="1">IF(OR(B154="", F154=""), "", P154+'Terms&amp;Conditions + Transaction'!$B$11/10000)</f>
        <v>1.8E-3</v>
      </c>
      <c r="R154" s="43">
        <f t="shared" ca="1" si="17"/>
        <v>6.6122448979591842E-4</v>
      </c>
      <c r="S154">
        <f ca="1">IF(B154="",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Transaction'!$C$7*(F154-E154), 365), 360))))</f>
        <v>360</v>
      </c>
      <c r="T154" s="49">
        <f t="shared" ca="1" si="18"/>
        <v>2500</v>
      </c>
      <c r="U154" s="49">
        <f t="shared" ca="1" si="19"/>
        <v>5000</v>
      </c>
      <c r="V154" s="49">
        <f t="shared" ca="1" si="20"/>
        <v>270000</v>
      </c>
      <c r="W154" s="11">
        <f t="shared" ca="1" si="21"/>
        <v>270000</v>
      </c>
      <c r="X154" s="11" t="str">
        <f t="shared" ca="1" si="22"/>
        <v/>
      </c>
    </row>
    <row r="155" spans="2:24" x14ac:dyDescent="0.25">
      <c r="B155" s="82">
        <f ca="1">IF(B154&lt;MIN($C$3, 'Terms&amp;Conditions + Transaction'!$B$6), B154+1, "")</f>
        <v>44127</v>
      </c>
      <c r="C155">
        <f ca="1">IF(B155="", "", IF(AND(WEEKDAY(B155, 2)&lt;=5, ISERROR(VLOOKUP(B155, 'Holiday Schedule'!$B$3:$B$1002, 1, FALSE))), 1, 0))</f>
        <v>1</v>
      </c>
      <c r="D155">
        <f ca="1">IF(B155="", "", IF(LOWER('Terms&amp;Conditions + Transaction'!$C$15)="act", 1, IF(DAY(B155)=31, 0, IF(AND(DAY(B155+1)=1, MONTH(B155+1)=3), 31-DAY(B155), 1))))</f>
        <v>1</v>
      </c>
      <c r="E155" s="18">
        <f ca="1">IF(B155="", "", IFERROR(VLOOKUP(B155, 'Accrual Schedule'!$B$3:$B$122, 1, TRUE), ""))</f>
        <v>44073</v>
      </c>
      <c r="F155" s="18" cm="1">
        <f t="array" aca="1" ref="F155" ca="1">IF(B155="", "", INDEX('Accrual Schedule'!$B$3:$B$122, MATCH(B155, 'Accrual Schedule'!$B$3:$B$122, 1)+1, 1))</f>
        <v>44165</v>
      </c>
      <c r="G155" s="18" cm="1">
        <f t="array" aca="1" ref="G155" ca="1">IF(B155="", "", INDEX('Accrual Schedule'!$B$3:$B$122, MATCH(H155, 'Accrual Schedule'!$B$3:$B$122, 1)-1, 1))</f>
        <v>44073</v>
      </c>
      <c r="H155" s="18">
        <f ca="1">IF(B155="", "", INDEX('Accrual Schedule'!$B$3:$B$122, MATCH(I155, 'Accrual Schedule'!$C$3:$C$122, 1), 1))</f>
        <v>44165</v>
      </c>
      <c r="I155" s="18" cm="1">
        <f t="array" aca="1" ref="I155" ca="1">IF(B155="", "", _xlfn.IFNA(INDEX('Accrual Schedule'!$C$4:$C$122, MATCH(B155, 'Accrual Schedule'!$C$4:$C$122, 1)+1, 1), INDEX('Accrual Schedule'!$C$4:$C$122, 1, 1)))</f>
        <v>44165</v>
      </c>
      <c r="J155" s="11">
        <f ca="1">IF(B155="","",'Terms&amp;Conditions + Transaction'!$F$5-SUMIF(Dispositions!$B$3:$B$32,"&lt;="&amp;B155,Dispositions!$C$3:$C$32))</f>
        <v>1000000000</v>
      </c>
      <c r="K155" s="84">
        <f ca="1">IF(B155="", "", IF(ISNA(MATCH(B155, 'Factor Schedule'!$B$3:$B$2002, -1)),1,IF(INDEX('Factor Schedule'!$B$3:$C$2002,MATCH(B155, 'Factor Schedule'!$B$3:$B$2002, -1), 1)=B155,MATCH(B155, 'Factor Schedule'!$B$3:$B$2002, -1),MATCH(B155, 'Factor Schedule'!$B$3:$B$2002, -1)+1)))</f>
        <v>1</v>
      </c>
      <c r="L155" s="11" cm="1">
        <f t="array" aca="1" ref="L155" ca="1">IF(B155="","",ROUND(J155*_xlfn.IFNA(INDEX('Factor Schedule'!$B$3:$C$2002,K155, 2), 1), 2))</f>
        <v>1000000000</v>
      </c>
      <c r="M155" s="11">
        <f ca="1">IF(B155="", "", IF(OR(LOWER('Terms&amp;Conditions + Transaction'!$B$12)&lt;&gt;"compound", B155=$C$2, B155=E155), L155, L155+IF(LOWER('Terms&amp;Conditions + Transaction'!$B$13)&lt;&gt;"y", SUMIFS($T$8:$T$2007, $B$8:$B$2007, "&gt;="&amp;E155, $B$8:$B$2007, "&lt;"&amp;B155), SUMIFS($U$8:$U$1007, $B$8:$B$2007, "&gt;="&amp;E155, $B$8:$B$2007, "&lt;"&amp;B155))))</f>
        <v>1000000000</v>
      </c>
      <c r="N155" s="18">
        <f ca="1">IF(OR(B155 = "", F155=""), "", MIN(ForwardDays(B155,-'Terms&amp;Conditions + Transaction'!$B$22, 'Terms&amp;Conditions + Transaction'!$B$23, 'Holiday Schedule'!$B$3:$B$1002),ForwardDays(F155,-'Terms&amp;Conditions + Transaction'!$B$22, 'Terms&amp;Conditions + Transaction'!$B$23, 'Holiday Schedule'!$B$3:$B$1002)))</f>
        <v>44127</v>
      </c>
      <c r="O155" s="42">
        <f ca="1">IF(B155="", "", IF(ISNA(MATCH(N155, SOFR_INDEX!$A$2:$A$2001, -1)),1,IF(INDEX(SOFR_INDEX!$A$2:$E$2001,MATCH(N155, SOFR_INDEX!$A$2:$A$2001, -1), 1)=N155,MATCH(N155, SOFR_INDEX!$A$2:$A$2001, -1),MATCH(N155, SOFR_INDEX!$A$2:$A$2001, -1)+1)))</f>
        <v>1</v>
      </c>
      <c r="P155" s="40" cm="1">
        <f t="array" aca="1" ref="P155" ca="1">IF(OR(B155="", F155=""), "", INDEX(SOFR_INDEX!$B$2:$E$2001, O155,$P$4) * IF(LEFT($P$3, 3)="180", 2, IF(LEFT($P$3, 2)="90", 4, IF(LEFT($P$3, 2)="30", 12, 1)))/100)</f>
        <v>8.9999999999999998E-4</v>
      </c>
      <c r="Q155" s="43">
        <f ca="1">IF(OR(B155="", F155=""), "", P155+'Terms&amp;Conditions + Transaction'!$B$11/10000)</f>
        <v>1.8E-3</v>
      </c>
      <c r="R155" s="43">
        <f t="shared" ca="1" si="17"/>
        <v>6.6891891891891894E-4</v>
      </c>
      <c r="S155">
        <f ca="1">IF(B155="",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Transaction'!$C$7*(F155-E155), 365), 360))))</f>
        <v>360</v>
      </c>
      <c r="T155" s="49">
        <f t="shared" ca="1" si="18"/>
        <v>2500</v>
      </c>
      <c r="U155" s="49">
        <f t="shared" ca="1" si="19"/>
        <v>5000</v>
      </c>
      <c r="V155" s="49">
        <f t="shared" ca="1" si="20"/>
        <v>275000</v>
      </c>
      <c r="W155" s="11">
        <f t="shared" ca="1" si="21"/>
        <v>275000</v>
      </c>
      <c r="X155" s="11" t="str">
        <f t="shared" ca="1" si="22"/>
        <v/>
      </c>
    </row>
    <row r="156" spans="2:24" x14ac:dyDescent="0.25">
      <c r="B156" s="82">
        <f ca="1">IF(B155&lt;MIN($C$3, 'Terms&amp;Conditions + Transaction'!$B$6), B155+1, "")</f>
        <v>44128</v>
      </c>
      <c r="C156">
        <f ca="1">IF(B156="", "", IF(AND(WEEKDAY(B156, 2)&lt;=5, ISERROR(VLOOKUP(B156, 'Holiday Schedule'!$B$3:$B$1002, 1, FALSE))), 1, 0))</f>
        <v>0</v>
      </c>
      <c r="D156">
        <f ca="1">IF(B156="", "", IF(LOWER('Terms&amp;Conditions + Transaction'!$C$15)="act", 1, IF(DAY(B156)=31, 0, IF(AND(DAY(B156+1)=1, MONTH(B156+1)=3), 31-DAY(B156), 1))))</f>
        <v>1</v>
      </c>
      <c r="E156" s="18">
        <f ca="1">IF(B156="", "", IFERROR(VLOOKUP(B156, 'Accrual Schedule'!$B$3:$B$122, 1, TRUE), ""))</f>
        <v>44073</v>
      </c>
      <c r="F156" s="18" cm="1">
        <f t="array" aca="1" ref="F156" ca="1">IF(B156="", "", INDEX('Accrual Schedule'!$B$3:$B$122, MATCH(B156, 'Accrual Schedule'!$B$3:$B$122, 1)+1, 1))</f>
        <v>44165</v>
      </c>
      <c r="G156" s="18" cm="1">
        <f t="array" aca="1" ref="G156" ca="1">IF(B156="", "", INDEX('Accrual Schedule'!$B$3:$B$122, MATCH(H156, 'Accrual Schedule'!$B$3:$B$122, 1)-1, 1))</f>
        <v>44073</v>
      </c>
      <c r="H156" s="18">
        <f ca="1">IF(B156="", "", INDEX('Accrual Schedule'!$B$3:$B$122, MATCH(I156, 'Accrual Schedule'!$C$3:$C$122, 1), 1))</f>
        <v>44165</v>
      </c>
      <c r="I156" s="18" cm="1">
        <f t="array" aca="1" ref="I156" ca="1">IF(B156="", "", _xlfn.IFNA(INDEX('Accrual Schedule'!$C$4:$C$122, MATCH(B156, 'Accrual Schedule'!$C$4:$C$122, 1)+1, 1), INDEX('Accrual Schedule'!$C$4:$C$122, 1, 1)))</f>
        <v>44165</v>
      </c>
      <c r="J156" s="11">
        <f ca="1">IF(B156="","",'Terms&amp;Conditions + Transaction'!$F$5-SUMIF(Dispositions!$B$3:$B$32,"&lt;="&amp;B156,Dispositions!$C$3:$C$32))</f>
        <v>1000000000</v>
      </c>
      <c r="K156" s="84">
        <f ca="1">IF(B156="", "", IF(ISNA(MATCH(B156, 'Factor Schedule'!$B$3:$B$2002, -1)),1,IF(INDEX('Factor Schedule'!$B$3:$C$2002,MATCH(B156, 'Factor Schedule'!$B$3:$B$2002, -1), 1)=B156,MATCH(B156, 'Factor Schedule'!$B$3:$B$2002, -1),MATCH(B156, 'Factor Schedule'!$B$3:$B$2002, -1)+1)))</f>
        <v>1</v>
      </c>
      <c r="L156" s="11" cm="1">
        <f t="array" aca="1" ref="L156" ca="1">IF(B156="","",ROUND(J156*_xlfn.IFNA(INDEX('Factor Schedule'!$B$3:$C$2002,K156, 2), 1), 2))</f>
        <v>1000000000</v>
      </c>
      <c r="M156" s="11">
        <f ca="1">IF(B156="", "", IF(OR(LOWER('Terms&amp;Conditions + Transaction'!$B$12)&lt;&gt;"compound", B156=$C$2, B156=E156), L156, L156+IF(LOWER('Terms&amp;Conditions + Transaction'!$B$13)&lt;&gt;"y", SUMIFS($T$8:$T$2007, $B$8:$B$2007, "&gt;="&amp;E156, $B$8:$B$2007, "&lt;"&amp;B156), SUMIFS($U$8:$U$1007, $B$8:$B$2007, "&gt;="&amp;E156, $B$8:$B$2007, "&lt;"&amp;B156))))</f>
        <v>1000000000</v>
      </c>
      <c r="N156" s="18">
        <f ca="1">IF(OR(B156 = "", F156=""), "", MIN(ForwardDays(B156,-'Terms&amp;Conditions + Transaction'!$B$22, 'Terms&amp;Conditions + Transaction'!$B$23, 'Holiday Schedule'!$B$3:$B$1002),ForwardDays(F156,-'Terms&amp;Conditions + Transaction'!$B$22, 'Terms&amp;Conditions + Transaction'!$B$23, 'Holiday Schedule'!$B$3:$B$1002)))</f>
        <v>44128</v>
      </c>
      <c r="O156" s="42">
        <f ca="1">IF(B156="", "", IF(ISNA(MATCH(N156, SOFR_INDEX!$A$2:$A$2001, -1)),1,IF(INDEX(SOFR_INDEX!$A$2:$E$2001,MATCH(N156, SOFR_INDEX!$A$2:$A$2001, -1), 1)=N156,MATCH(N156, SOFR_INDEX!$A$2:$A$2001, -1),MATCH(N156, SOFR_INDEX!$A$2:$A$2001, -1)+1)))</f>
        <v>1</v>
      </c>
      <c r="P156" s="40" cm="1">
        <f t="array" aca="1" ref="P156" ca="1">IF(OR(B156="", F156=""), "", INDEX(SOFR_INDEX!$B$2:$E$2001, O156,$P$4) * IF(LEFT($P$3, 3)="180", 2, IF(LEFT($P$3, 2)="90", 4, IF(LEFT($P$3, 2)="30", 12, 1)))/100)</f>
        <v>8.9999999999999998E-4</v>
      </c>
      <c r="Q156" s="43">
        <f ca="1">IF(OR(B156="", F156=""), "", P156+'Terms&amp;Conditions + Transaction'!$B$11/10000)</f>
        <v>1.8E-3</v>
      </c>
      <c r="R156" s="43">
        <f t="shared" ca="1" si="17"/>
        <v>6.7651006711409397E-4</v>
      </c>
      <c r="S156">
        <f ca="1">IF(B156="",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Transaction'!$C$7*(F156-E156), 365), 360))))</f>
        <v>360</v>
      </c>
      <c r="T156" s="49">
        <f t="shared" ca="1" si="18"/>
        <v>2500</v>
      </c>
      <c r="U156" s="49">
        <f t="shared" ca="1" si="19"/>
        <v>5000</v>
      </c>
      <c r="V156" s="49">
        <f t="shared" ca="1" si="20"/>
        <v>280000</v>
      </c>
      <c r="W156" s="11">
        <f t="shared" ca="1" si="21"/>
        <v>280000</v>
      </c>
      <c r="X156" s="11" t="str">
        <f t="shared" ca="1" si="22"/>
        <v/>
      </c>
    </row>
    <row r="157" spans="2:24" x14ac:dyDescent="0.25">
      <c r="B157" s="82">
        <f ca="1">IF(B156&lt;MIN($C$3, 'Terms&amp;Conditions + Transaction'!$B$6), B156+1, "")</f>
        <v>44129</v>
      </c>
      <c r="C157">
        <f ca="1">IF(B157="", "", IF(AND(WEEKDAY(B157, 2)&lt;=5, ISERROR(VLOOKUP(B157, 'Holiday Schedule'!$B$3:$B$1002, 1, FALSE))), 1, 0))</f>
        <v>0</v>
      </c>
      <c r="D157">
        <f ca="1">IF(B157="", "", IF(LOWER('Terms&amp;Conditions + Transaction'!$C$15)="act", 1, IF(DAY(B157)=31, 0, IF(AND(DAY(B157+1)=1, MONTH(B157+1)=3), 31-DAY(B157), 1))))</f>
        <v>1</v>
      </c>
      <c r="E157" s="18">
        <f ca="1">IF(B157="", "", IFERROR(VLOOKUP(B157, 'Accrual Schedule'!$B$3:$B$122, 1, TRUE), ""))</f>
        <v>44073</v>
      </c>
      <c r="F157" s="18" cm="1">
        <f t="array" aca="1" ref="F157" ca="1">IF(B157="", "", INDEX('Accrual Schedule'!$B$3:$B$122, MATCH(B157, 'Accrual Schedule'!$B$3:$B$122, 1)+1, 1))</f>
        <v>44165</v>
      </c>
      <c r="G157" s="18" cm="1">
        <f t="array" aca="1" ref="G157" ca="1">IF(B157="", "", INDEX('Accrual Schedule'!$B$3:$B$122, MATCH(H157, 'Accrual Schedule'!$B$3:$B$122, 1)-1, 1))</f>
        <v>44073</v>
      </c>
      <c r="H157" s="18">
        <f ca="1">IF(B157="", "", INDEX('Accrual Schedule'!$B$3:$B$122, MATCH(I157, 'Accrual Schedule'!$C$3:$C$122, 1), 1))</f>
        <v>44165</v>
      </c>
      <c r="I157" s="18" cm="1">
        <f t="array" aca="1" ref="I157" ca="1">IF(B157="", "", _xlfn.IFNA(INDEX('Accrual Schedule'!$C$4:$C$122, MATCH(B157, 'Accrual Schedule'!$C$4:$C$122, 1)+1, 1), INDEX('Accrual Schedule'!$C$4:$C$122, 1, 1)))</f>
        <v>44165</v>
      </c>
      <c r="J157" s="11">
        <f ca="1">IF(B157="","",'Terms&amp;Conditions + Transaction'!$F$5-SUMIF(Dispositions!$B$3:$B$32,"&lt;="&amp;B157,Dispositions!$C$3:$C$32))</f>
        <v>1000000000</v>
      </c>
      <c r="K157" s="84">
        <f ca="1">IF(B157="", "", IF(ISNA(MATCH(B157, 'Factor Schedule'!$B$3:$B$2002, -1)),1,IF(INDEX('Factor Schedule'!$B$3:$C$2002,MATCH(B157, 'Factor Schedule'!$B$3:$B$2002, -1), 1)=B157,MATCH(B157, 'Factor Schedule'!$B$3:$B$2002, -1),MATCH(B157, 'Factor Schedule'!$B$3:$B$2002, -1)+1)))</f>
        <v>1</v>
      </c>
      <c r="L157" s="11" cm="1">
        <f t="array" aca="1" ref="L157" ca="1">IF(B157="","",ROUND(J157*_xlfn.IFNA(INDEX('Factor Schedule'!$B$3:$C$2002,K157, 2), 1), 2))</f>
        <v>1000000000</v>
      </c>
      <c r="M157" s="11">
        <f ca="1">IF(B157="", "", IF(OR(LOWER('Terms&amp;Conditions + Transaction'!$B$12)&lt;&gt;"compound", B157=$C$2, B157=E157), L157, L157+IF(LOWER('Terms&amp;Conditions + Transaction'!$B$13)&lt;&gt;"y", SUMIFS($T$8:$T$2007, $B$8:$B$2007, "&gt;="&amp;E157, $B$8:$B$2007, "&lt;"&amp;B157), SUMIFS($U$8:$U$1007, $B$8:$B$2007, "&gt;="&amp;E157, $B$8:$B$2007, "&lt;"&amp;B157))))</f>
        <v>1000000000</v>
      </c>
      <c r="N157" s="18">
        <f ca="1">IF(OR(B157 = "", F157=""), "", MIN(ForwardDays(B157,-'Terms&amp;Conditions + Transaction'!$B$22, 'Terms&amp;Conditions + Transaction'!$B$23, 'Holiday Schedule'!$B$3:$B$1002),ForwardDays(F157,-'Terms&amp;Conditions + Transaction'!$B$22, 'Terms&amp;Conditions + Transaction'!$B$23, 'Holiday Schedule'!$B$3:$B$1002)))</f>
        <v>44129</v>
      </c>
      <c r="O157" s="42">
        <f ca="1">IF(B157="", "", IF(ISNA(MATCH(N157, SOFR_INDEX!$A$2:$A$2001, -1)),1,IF(INDEX(SOFR_INDEX!$A$2:$E$2001,MATCH(N157, SOFR_INDEX!$A$2:$A$2001, -1), 1)=N157,MATCH(N157, SOFR_INDEX!$A$2:$A$2001, -1),MATCH(N157, SOFR_INDEX!$A$2:$A$2001, -1)+1)))</f>
        <v>1</v>
      </c>
      <c r="P157" s="40" cm="1">
        <f t="array" aca="1" ref="P157" ca="1">IF(OR(B157="", F157=""), "", INDEX(SOFR_INDEX!$B$2:$E$2001, O157,$P$4) * IF(LEFT($P$3, 3)="180", 2, IF(LEFT($P$3, 2)="90", 4, IF(LEFT($P$3, 2)="30", 12, 1)))/100)</f>
        <v>8.9999999999999998E-4</v>
      </c>
      <c r="Q157" s="43">
        <f ca="1">IF(OR(B157="", F157=""), "", P157+'Terms&amp;Conditions + Transaction'!$B$11/10000)</f>
        <v>1.8E-3</v>
      </c>
      <c r="R157" s="43">
        <f t="shared" ca="1" si="17"/>
        <v>6.8399999999999993E-4</v>
      </c>
      <c r="S157">
        <f ca="1">IF(B157="",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Transaction'!$C$7*(F157-E157), 365), 360))))</f>
        <v>360</v>
      </c>
      <c r="T157" s="49">
        <f t="shared" ca="1" si="18"/>
        <v>2500</v>
      </c>
      <c r="U157" s="49">
        <f t="shared" ca="1" si="19"/>
        <v>5000</v>
      </c>
      <c r="V157" s="49">
        <f t="shared" ca="1" si="20"/>
        <v>285000</v>
      </c>
      <c r="W157" s="11">
        <f t="shared" ca="1" si="21"/>
        <v>285000</v>
      </c>
      <c r="X157" s="11" t="str">
        <f t="shared" ca="1" si="22"/>
        <v/>
      </c>
    </row>
    <row r="158" spans="2:24" x14ac:dyDescent="0.25">
      <c r="B158" s="82">
        <f ca="1">IF(B157&lt;MIN($C$3, 'Terms&amp;Conditions + Transaction'!$B$6), B157+1, "")</f>
        <v>44130</v>
      </c>
      <c r="C158">
        <f ca="1">IF(B158="", "", IF(AND(WEEKDAY(B158, 2)&lt;=5, ISERROR(VLOOKUP(B158, 'Holiday Schedule'!$B$3:$B$1002, 1, FALSE))), 1, 0))</f>
        <v>1</v>
      </c>
      <c r="D158">
        <f ca="1">IF(B158="", "", IF(LOWER('Terms&amp;Conditions + Transaction'!$C$15)="act", 1, IF(DAY(B158)=31, 0, IF(AND(DAY(B158+1)=1, MONTH(B158+1)=3), 31-DAY(B158), 1))))</f>
        <v>1</v>
      </c>
      <c r="E158" s="18">
        <f ca="1">IF(B158="", "", IFERROR(VLOOKUP(B158, 'Accrual Schedule'!$B$3:$B$122, 1, TRUE), ""))</f>
        <v>44073</v>
      </c>
      <c r="F158" s="18" cm="1">
        <f t="array" aca="1" ref="F158" ca="1">IF(B158="", "", INDEX('Accrual Schedule'!$B$3:$B$122, MATCH(B158, 'Accrual Schedule'!$B$3:$B$122, 1)+1, 1))</f>
        <v>44165</v>
      </c>
      <c r="G158" s="18" cm="1">
        <f t="array" aca="1" ref="G158" ca="1">IF(B158="", "", INDEX('Accrual Schedule'!$B$3:$B$122, MATCH(H158, 'Accrual Schedule'!$B$3:$B$122, 1)-1, 1))</f>
        <v>44073</v>
      </c>
      <c r="H158" s="18">
        <f ca="1">IF(B158="", "", INDEX('Accrual Schedule'!$B$3:$B$122, MATCH(I158, 'Accrual Schedule'!$C$3:$C$122, 1), 1))</f>
        <v>44165</v>
      </c>
      <c r="I158" s="18" cm="1">
        <f t="array" aca="1" ref="I158" ca="1">IF(B158="", "", _xlfn.IFNA(INDEX('Accrual Schedule'!$C$4:$C$122, MATCH(B158, 'Accrual Schedule'!$C$4:$C$122, 1)+1, 1), INDEX('Accrual Schedule'!$C$4:$C$122, 1, 1)))</f>
        <v>44165</v>
      </c>
      <c r="J158" s="11">
        <f ca="1">IF(B158="","",'Terms&amp;Conditions + Transaction'!$F$5-SUMIF(Dispositions!$B$3:$B$32,"&lt;="&amp;B158,Dispositions!$C$3:$C$32))</f>
        <v>1000000000</v>
      </c>
      <c r="K158" s="84">
        <f ca="1">IF(B158="", "", IF(ISNA(MATCH(B158, 'Factor Schedule'!$B$3:$B$2002, -1)),1,IF(INDEX('Factor Schedule'!$B$3:$C$2002,MATCH(B158, 'Factor Schedule'!$B$3:$B$2002, -1), 1)=B158,MATCH(B158, 'Factor Schedule'!$B$3:$B$2002, -1),MATCH(B158, 'Factor Schedule'!$B$3:$B$2002, -1)+1)))</f>
        <v>1</v>
      </c>
      <c r="L158" s="11" cm="1">
        <f t="array" aca="1" ref="L158" ca="1">IF(B158="","",ROUND(J158*_xlfn.IFNA(INDEX('Factor Schedule'!$B$3:$C$2002,K158, 2), 1), 2))</f>
        <v>1000000000</v>
      </c>
      <c r="M158" s="11">
        <f ca="1">IF(B158="", "", IF(OR(LOWER('Terms&amp;Conditions + Transaction'!$B$12)&lt;&gt;"compound", B158=$C$2, B158=E158), L158, L158+IF(LOWER('Terms&amp;Conditions + Transaction'!$B$13)&lt;&gt;"y", SUMIFS($T$8:$T$2007, $B$8:$B$2007, "&gt;="&amp;E158, $B$8:$B$2007, "&lt;"&amp;B158), SUMIFS($U$8:$U$1007, $B$8:$B$2007, "&gt;="&amp;E158, $B$8:$B$2007, "&lt;"&amp;B158))))</f>
        <v>1000000000</v>
      </c>
      <c r="N158" s="18">
        <f ca="1">IF(OR(B158 = "", F158=""), "", MIN(ForwardDays(B158,-'Terms&amp;Conditions + Transaction'!$B$22, 'Terms&amp;Conditions + Transaction'!$B$23, 'Holiday Schedule'!$B$3:$B$1002),ForwardDays(F158,-'Terms&amp;Conditions + Transaction'!$B$22, 'Terms&amp;Conditions + Transaction'!$B$23, 'Holiday Schedule'!$B$3:$B$1002)))</f>
        <v>44130</v>
      </c>
      <c r="O158" s="42">
        <f ca="1">IF(B158="", "", IF(ISNA(MATCH(N158, SOFR_INDEX!$A$2:$A$2001, -1)),1,IF(INDEX(SOFR_INDEX!$A$2:$E$2001,MATCH(N158, SOFR_INDEX!$A$2:$A$2001, -1), 1)=N158,MATCH(N158, SOFR_INDEX!$A$2:$A$2001, -1),MATCH(N158, SOFR_INDEX!$A$2:$A$2001, -1)+1)))</f>
        <v>1</v>
      </c>
      <c r="P158" s="40" cm="1">
        <f t="array" aca="1" ref="P158" ca="1">IF(OR(B158="", F158=""), "", INDEX(SOFR_INDEX!$B$2:$E$2001, O158,$P$4) * IF(LEFT($P$3, 3)="180", 2, IF(LEFT($P$3, 2)="90", 4, IF(LEFT($P$3, 2)="30", 12, 1)))/100)</f>
        <v>8.9999999999999998E-4</v>
      </c>
      <c r="Q158" s="43">
        <f ca="1">IF(OR(B158="", F158=""), "", P158+'Terms&amp;Conditions + Transaction'!$B$11/10000)</f>
        <v>1.8E-3</v>
      </c>
      <c r="R158" s="43">
        <f t="shared" ca="1" si="17"/>
        <v>6.9139072847682114E-4</v>
      </c>
      <c r="S158">
        <f ca="1">IF(B158="",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Transaction'!$C$7*(F158-E158), 365), 360))))</f>
        <v>360</v>
      </c>
      <c r="T158" s="49">
        <f t="shared" ca="1" si="18"/>
        <v>2500</v>
      </c>
      <c r="U158" s="49">
        <f t="shared" ca="1" si="19"/>
        <v>5000</v>
      </c>
      <c r="V158" s="49">
        <f t="shared" ca="1" si="20"/>
        <v>290000</v>
      </c>
      <c r="W158" s="11">
        <f t="shared" ca="1" si="21"/>
        <v>290000</v>
      </c>
      <c r="X158" s="11" t="str">
        <f t="shared" ca="1" si="22"/>
        <v/>
      </c>
    </row>
    <row r="159" spans="2:24" x14ac:dyDescent="0.25">
      <c r="B159" s="82">
        <f ca="1">IF(B158&lt;MIN($C$3, 'Terms&amp;Conditions + Transaction'!$B$6), B158+1, "")</f>
        <v>44131</v>
      </c>
      <c r="C159">
        <f ca="1">IF(B159="", "", IF(AND(WEEKDAY(B159, 2)&lt;=5, ISERROR(VLOOKUP(B159, 'Holiday Schedule'!$B$3:$B$1002, 1, FALSE))), 1, 0))</f>
        <v>1</v>
      </c>
      <c r="D159">
        <f ca="1">IF(B159="", "", IF(LOWER('Terms&amp;Conditions + Transaction'!$C$15)="act", 1, IF(DAY(B159)=31, 0, IF(AND(DAY(B159+1)=1, MONTH(B159+1)=3), 31-DAY(B159), 1))))</f>
        <v>1</v>
      </c>
      <c r="E159" s="18">
        <f ca="1">IF(B159="", "", IFERROR(VLOOKUP(B159, 'Accrual Schedule'!$B$3:$B$122, 1, TRUE), ""))</f>
        <v>44073</v>
      </c>
      <c r="F159" s="18" cm="1">
        <f t="array" aca="1" ref="F159" ca="1">IF(B159="", "", INDEX('Accrual Schedule'!$B$3:$B$122, MATCH(B159, 'Accrual Schedule'!$B$3:$B$122, 1)+1, 1))</f>
        <v>44165</v>
      </c>
      <c r="G159" s="18" cm="1">
        <f t="array" aca="1" ref="G159" ca="1">IF(B159="", "", INDEX('Accrual Schedule'!$B$3:$B$122, MATCH(H159, 'Accrual Schedule'!$B$3:$B$122, 1)-1, 1))</f>
        <v>44073</v>
      </c>
      <c r="H159" s="18">
        <f ca="1">IF(B159="", "", INDEX('Accrual Schedule'!$B$3:$B$122, MATCH(I159, 'Accrual Schedule'!$C$3:$C$122, 1), 1))</f>
        <v>44165</v>
      </c>
      <c r="I159" s="18" cm="1">
        <f t="array" aca="1" ref="I159" ca="1">IF(B159="", "", _xlfn.IFNA(INDEX('Accrual Schedule'!$C$4:$C$122, MATCH(B159, 'Accrual Schedule'!$C$4:$C$122, 1)+1, 1), INDEX('Accrual Schedule'!$C$4:$C$122, 1, 1)))</f>
        <v>44165</v>
      </c>
      <c r="J159" s="11">
        <f ca="1">IF(B159="","",'Terms&amp;Conditions + Transaction'!$F$5-SUMIF(Dispositions!$B$3:$B$32,"&lt;="&amp;B159,Dispositions!$C$3:$C$32))</f>
        <v>1000000000</v>
      </c>
      <c r="K159" s="84">
        <f ca="1">IF(B159="", "", IF(ISNA(MATCH(B159, 'Factor Schedule'!$B$3:$B$2002, -1)),1,IF(INDEX('Factor Schedule'!$B$3:$C$2002,MATCH(B159, 'Factor Schedule'!$B$3:$B$2002, -1), 1)=B159,MATCH(B159, 'Factor Schedule'!$B$3:$B$2002, -1),MATCH(B159, 'Factor Schedule'!$B$3:$B$2002, -1)+1)))</f>
        <v>1</v>
      </c>
      <c r="L159" s="11" cm="1">
        <f t="array" aca="1" ref="L159" ca="1">IF(B159="","",ROUND(J159*_xlfn.IFNA(INDEX('Factor Schedule'!$B$3:$C$2002,K159, 2), 1), 2))</f>
        <v>1000000000</v>
      </c>
      <c r="M159" s="11">
        <f ca="1">IF(B159="", "", IF(OR(LOWER('Terms&amp;Conditions + Transaction'!$B$12)&lt;&gt;"compound", B159=$C$2, B159=E159), L159, L159+IF(LOWER('Terms&amp;Conditions + Transaction'!$B$13)&lt;&gt;"y", SUMIFS($T$8:$T$2007, $B$8:$B$2007, "&gt;="&amp;E159, $B$8:$B$2007, "&lt;"&amp;B159), SUMIFS($U$8:$U$1007, $B$8:$B$2007, "&gt;="&amp;E159, $B$8:$B$2007, "&lt;"&amp;B159))))</f>
        <v>1000000000</v>
      </c>
      <c r="N159" s="18">
        <f ca="1">IF(OR(B159 = "", F159=""), "", MIN(ForwardDays(B159,-'Terms&amp;Conditions + Transaction'!$B$22, 'Terms&amp;Conditions + Transaction'!$B$23, 'Holiday Schedule'!$B$3:$B$1002),ForwardDays(F159,-'Terms&amp;Conditions + Transaction'!$B$22, 'Terms&amp;Conditions + Transaction'!$B$23, 'Holiday Schedule'!$B$3:$B$1002)))</f>
        <v>44131</v>
      </c>
      <c r="O159" s="42">
        <f ca="1">IF(B159="", "", IF(ISNA(MATCH(N159, SOFR_INDEX!$A$2:$A$2001, -1)),1,IF(INDEX(SOFR_INDEX!$A$2:$E$2001,MATCH(N159, SOFR_INDEX!$A$2:$A$2001, -1), 1)=N159,MATCH(N159, SOFR_INDEX!$A$2:$A$2001, -1),MATCH(N159, SOFR_INDEX!$A$2:$A$2001, -1)+1)))</f>
        <v>1</v>
      </c>
      <c r="P159" s="40" cm="1">
        <f t="array" aca="1" ref="P159" ca="1">IF(OR(B159="", F159=""), "", INDEX(SOFR_INDEX!$B$2:$E$2001, O159,$P$4) * IF(LEFT($P$3, 3)="180", 2, IF(LEFT($P$3, 2)="90", 4, IF(LEFT($P$3, 2)="30", 12, 1)))/100)</f>
        <v>8.9999999999999998E-4</v>
      </c>
      <c r="Q159" s="43">
        <f ca="1">IF(OR(B159="", F159=""), "", P159+'Terms&amp;Conditions + Transaction'!$B$11/10000)</f>
        <v>1.8E-3</v>
      </c>
      <c r="R159" s="43">
        <f t="shared" ca="1" si="17"/>
        <v>6.9868421052631587E-4</v>
      </c>
      <c r="S159">
        <f ca="1">IF(B159="",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Transaction'!$C$7*(F159-E159), 365), 360))))</f>
        <v>360</v>
      </c>
      <c r="T159" s="49">
        <f t="shared" ca="1" si="18"/>
        <v>2500</v>
      </c>
      <c r="U159" s="49">
        <f t="shared" ca="1" si="19"/>
        <v>5000</v>
      </c>
      <c r="V159" s="49">
        <f t="shared" ca="1" si="20"/>
        <v>295000</v>
      </c>
      <c r="W159" s="11">
        <f t="shared" ca="1" si="21"/>
        <v>295000</v>
      </c>
      <c r="X159" s="11" t="str">
        <f t="shared" ca="1" si="22"/>
        <v/>
      </c>
    </row>
    <row r="160" spans="2:24" x14ac:dyDescent="0.25">
      <c r="B160" s="82">
        <f ca="1">IF(B159&lt;MIN($C$3, 'Terms&amp;Conditions + Transaction'!$B$6), B159+1, "")</f>
        <v>44132</v>
      </c>
      <c r="C160">
        <f ca="1">IF(B160="", "", IF(AND(WEEKDAY(B160, 2)&lt;=5, ISERROR(VLOOKUP(B160, 'Holiday Schedule'!$B$3:$B$1002, 1, FALSE))), 1, 0))</f>
        <v>1</v>
      </c>
      <c r="D160">
        <f ca="1">IF(B160="", "", IF(LOWER('Terms&amp;Conditions + Transaction'!$C$15)="act", 1, IF(DAY(B160)=31, 0, IF(AND(DAY(B160+1)=1, MONTH(B160+1)=3), 31-DAY(B160), 1))))</f>
        <v>1</v>
      </c>
      <c r="E160" s="18">
        <f ca="1">IF(B160="", "", IFERROR(VLOOKUP(B160, 'Accrual Schedule'!$B$3:$B$122, 1, TRUE), ""))</f>
        <v>44073</v>
      </c>
      <c r="F160" s="18" cm="1">
        <f t="array" aca="1" ref="F160" ca="1">IF(B160="", "", INDEX('Accrual Schedule'!$B$3:$B$122, MATCH(B160, 'Accrual Schedule'!$B$3:$B$122, 1)+1, 1))</f>
        <v>44165</v>
      </c>
      <c r="G160" s="18" cm="1">
        <f t="array" aca="1" ref="G160" ca="1">IF(B160="", "", INDEX('Accrual Schedule'!$B$3:$B$122, MATCH(H160, 'Accrual Schedule'!$B$3:$B$122, 1)-1, 1))</f>
        <v>44073</v>
      </c>
      <c r="H160" s="18">
        <f ca="1">IF(B160="", "", INDEX('Accrual Schedule'!$B$3:$B$122, MATCH(I160, 'Accrual Schedule'!$C$3:$C$122, 1), 1))</f>
        <v>44165</v>
      </c>
      <c r="I160" s="18" cm="1">
        <f t="array" aca="1" ref="I160" ca="1">IF(B160="", "", _xlfn.IFNA(INDEX('Accrual Schedule'!$C$4:$C$122, MATCH(B160, 'Accrual Schedule'!$C$4:$C$122, 1)+1, 1), INDEX('Accrual Schedule'!$C$4:$C$122, 1, 1)))</f>
        <v>44165</v>
      </c>
      <c r="J160" s="11">
        <f ca="1">IF(B160="","",'Terms&amp;Conditions + Transaction'!$F$5-SUMIF(Dispositions!$B$3:$B$32,"&lt;="&amp;B160,Dispositions!$C$3:$C$32))</f>
        <v>1000000000</v>
      </c>
      <c r="K160" s="84">
        <f ca="1">IF(B160="", "", IF(ISNA(MATCH(B160, 'Factor Schedule'!$B$3:$B$2002, -1)),1,IF(INDEX('Factor Schedule'!$B$3:$C$2002,MATCH(B160, 'Factor Schedule'!$B$3:$B$2002, -1), 1)=B160,MATCH(B160, 'Factor Schedule'!$B$3:$B$2002, -1),MATCH(B160, 'Factor Schedule'!$B$3:$B$2002, -1)+1)))</f>
        <v>1</v>
      </c>
      <c r="L160" s="11" cm="1">
        <f t="array" aca="1" ref="L160" ca="1">IF(B160="","",ROUND(J160*_xlfn.IFNA(INDEX('Factor Schedule'!$B$3:$C$2002,K160, 2), 1), 2))</f>
        <v>1000000000</v>
      </c>
      <c r="M160" s="11">
        <f ca="1">IF(B160="", "", IF(OR(LOWER('Terms&amp;Conditions + Transaction'!$B$12)&lt;&gt;"compound", B160=$C$2, B160=E160), L160, L160+IF(LOWER('Terms&amp;Conditions + Transaction'!$B$13)&lt;&gt;"y", SUMIFS($T$8:$T$2007, $B$8:$B$2007, "&gt;="&amp;E160, $B$8:$B$2007, "&lt;"&amp;B160), SUMIFS($U$8:$U$1007, $B$8:$B$2007, "&gt;="&amp;E160, $B$8:$B$2007, "&lt;"&amp;B160))))</f>
        <v>1000000000</v>
      </c>
      <c r="N160" s="18">
        <f ca="1">IF(OR(B160 = "", F160=""), "", MIN(ForwardDays(B160,-'Terms&amp;Conditions + Transaction'!$B$22, 'Terms&amp;Conditions + Transaction'!$B$23, 'Holiday Schedule'!$B$3:$B$1002),ForwardDays(F160,-'Terms&amp;Conditions + Transaction'!$B$22, 'Terms&amp;Conditions + Transaction'!$B$23, 'Holiday Schedule'!$B$3:$B$1002)))</f>
        <v>44132</v>
      </c>
      <c r="O160" s="42">
        <f ca="1">IF(B160="", "", IF(ISNA(MATCH(N160, SOFR_INDEX!$A$2:$A$2001, -1)),1,IF(INDEX(SOFR_INDEX!$A$2:$E$2001,MATCH(N160, SOFR_INDEX!$A$2:$A$2001, -1), 1)=N160,MATCH(N160, SOFR_INDEX!$A$2:$A$2001, -1),MATCH(N160, SOFR_INDEX!$A$2:$A$2001, -1)+1)))</f>
        <v>1</v>
      </c>
      <c r="P160" s="40" cm="1">
        <f t="array" aca="1" ref="P160" ca="1">IF(OR(B160="", F160=""), "", INDEX(SOFR_INDEX!$B$2:$E$2001, O160,$P$4) * IF(LEFT($P$3, 3)="180", 2, IF(LEFT($P$3, 2)="90", 4, IF(LEFT($P$3, 2)="30", 12, 1)))/100)</f>
        <v>8.9999999999999998E-4</v>
      </c>
      <c r="Q160" s="43">
        <f ca="1">IF(OR(B160="", F160=""), "", P160+'Terms&amp;Conditions + Transaction'!$B$11/10000)</f>
        <v>1.8E-3</v>
      </c>
      <c r="R160" s="43">
        <f t="shared" ca="1" si="17"/>
        <v>7.0588235294117641E-4</v>
      </c>
      <c r="S160">
        <f ca="1">IF(B160="",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Transaction'!$C$7*(F160-E160), 365), 360))))</f>
        <v>360</v>
      </c>
      <c r="T160" s="49">
        <f t="shared" ca="1" si="18"/>
        <v>2500</v>
      </c>
      <c r="U160" s="49">
        <f t="shared" ca="1" si="19"/>
        <v>5000</v>
      </c>
      <c r="V160" s="49">
        <f t="shared" ca="1" si="20"/>
        <v>300000</v>
      </c>
      <c r="W160" s="11">
        <f t="shared" ca="1" si="21"/>
        <v>300000</v>
      </c>
      <c r="X160" s="11" t="str">
        <f t="shared" ca="1" si="22"/>
        <v/>
      </c>
    </row>
    <row r="161" spans="2:24" x14ac:dyDescent="0.25">
      <c r="B161" s="82">
        <f ca="1">IF(B160&lt;MIN($C$3, 'Terms&amp;Conditions + Transaction'!$B$6), B160+1, "")</f>
        <v>44133</v>
      </c>
      <c r="C161">
        <f ca="1">IF(B161="", "", IF(AND(WEEKDAY(B161, 2)&lt;=5, ISERROR(VLOOKUP(B161, 'Holiday Schedule'!$B$3:$B$1002, 1, FALSE))), 1, 0))</f>
        <v>1</v>
      </c>
      <c r="D161">
        <f ca="1">IF(B161="", "", IF(LOWER('Terms&amp;Conditions + Transaction'!$C$15)="act", 1, IF(DAY(B161)=31, 0, IF(AND(DAY(B161+1)=1, MONTH(B161+1)=3), 31-DAY(B161), 1))))</f>
        <v>1</v>
      </c>
      <c r="E161" s="18">
        <f ca="1">IF(B161="", "", IFERROR(VLOOKUP(B161, 'Accrual Schedule'!$B$3:$B$122, 1, TRUE), ""))</f>
        <v>44073</v>
      </c>
      <c r="F161" s="18" cm="1">
        <f t="array" aca="1" ref="F161" ca="1">IF(B161="", "", INDEX('Accrual Schedule'!$B$3:$B$122, MATCH(B161, 'Accrual Schedule'!$B$3:$B$122, 1)+1, 1))</f>
        <v>44165</v>
      </c>
      <c r="G161" s="18" cm="1">
        <f t="array" aca="1" ref="G161" ca="1">IF(B161="", "", INDEX('Accrual Schedule'!$B$3:$B$122, MATCH(H161, 'Accrual Schedule'!$B$3:$B$122, 1)-1, 1))</f>
        <v>44073</v>
      </c>
      <c r="H161" s="18">
        <f ca="1">IF(B161="", "", INDEX('Accrual Schedule'!$B$3:$B$122, MATCH(I161, 'Accrual Schedule'!$C$3:$C$122, 1), 1))</f>
        <v>44165</v>
      </c>
      <c r="I161" s="18" cm="1">
        <f t="array" aca="1" ref="I161" ca="1">IF(B161="", "", _xlfn.IFNA(INDEX('Accrual Schedule'!$C$4:$C$122, MATCH(B161, 'Accrual Schedule'!$C$4:$C$122, 1)+1, 1), INDEX('Accrual Schedule'!$C$4:$C$122, 1, 1)))</f>
        <v>44165</v>
      </c>
      <c r="J161" s="11">
        <f ca="1">IF(B161="","",'Terms&amp;Conditions + Transaction'!$F$5-SUMIF(Dispositions!$B$3:$B$32,"&lt;="&amp;B161,Dispositions!$C$3:$C$32))</f>
        <v>1000000000</v>
      </c>
      <c r="K161" s="84">
        <f ca="1">IF(B161="", "", IF(ISNA(MATCH(B161, 'Factor Schedule'!$B$3:$B$2002, -1)),1,IF(INDEX('Factor Schedule'!$B$3:$C$2002,MATCH(B161, 'Factor Schedule'!$B$3:$B$2002, -1), 1)=B161,MATCH(B161, 'Factor Schedule'!$B$3:$B$2002, -1),MATCH(B161, 'Factor Schedule'!$B$3:$B$2002, -1)+1)))</f>
        <v>1</v>
      </c>
      <c r="L161" s="11" cm="1">
        <f t="array" aca="1" ref="L161" ca="1">IF(B161="","",ROUND(J161*_xlfn.IFNA(INDEX('Factor Schedule'!$B$3:$C$2002,K161, 2), 1), 2))</f>
        <v>1000000000</v>
      </c>
      <c r="M161" s="11">
        <f ca="1">IF(B161="", "", IF(OR(LOWER('Terms&amp;Conditions + Transaction'!$B$12)&lt;&gt;"compound", B161=$C$2, B161=E161), L161, L161+IF(LOWER('Terms&amp;Conditions + Transaction'!$B$13)&lt;&gt;"y", SUMIFS($T$8:$T$2007, $B$8:$B$2007, "&gt;="&amp;E161, $B$8:$B$2007, "&lt;"&amp;B161), SUMIFS($U$8:$U$1007, $B$8:$B$2007, "&gt;="&amp;E161, $B$8:$B$2007, "&lt;"&amp;B161))))</f>
        <v>1000000000</v>
      </c>
      <c r="N161" s="18">
        <f ca="1">IF(OR(B161 = "", F161=""), "", MIN(ForwardDays(B161,-'Terms&amp;Conditions + Transaction'!$B$22, 'Terms&amp;Conditions + Transaction'!$B$23, 'Holiday Schedule'!$B$3:$B$1002),ForwardDays(F161,-'Terms&amp;Conditions + Transaction'!$B$22, 'Terms&amp;Conditions + Transaction'!$B$23, 'Holiday Schedule'!$B$3:$B$1002)))</f>
        <v>44133</v>
      </c>
      <c r="O161" s="42">
        <f ca="1">IF(B161="", "", IF(ISNA(MATCH(N161, SOFR_INDEX!$A$2:$A$2001, -1)),1,IF(INDEX(SOFR_INDEX!$A$2:$E$2001,MATCH(N161, SOFR_INDEX!$A$2:$A$2001, -1), 1)=N161,MATCH(N161, SOFR_INDEX!$A$2:$A$2001, -1),MATCH(N161, SOFR_INDEX!$A$2:$A$2001, -1)+1)))</f>
        <v>1</v>
      </c>
      <c r="P161" s="40" cm="1">
        <f t="array" aca="1" ref="P161" ca="1">IF(OR(B161="", F161=""), "", INDEX(SOFR_INDEX!$B$2:$E$2001, O161,$P$4) * IF(LEFT($P$3, 3)="180", 2, IF(LEFT($P$3, 2)="90", 4, IF(LEFT($P$3, 2)="30", 12, 1)))/100)</f>
        <v>8.9999999999999998E-4</v>
      </c>
      <c r="Q161" s="43">
        <f ca="1">IF(OR(B161="", F161=""), "", P161+'Terms&amp;Conditions + Transaction'!$B$11/10000)</f>
        <v>1.8E-3</v>
      </c>
      <c r="R161" s="43">
        <f t="shared" ca="1" si="17"/>
        <v>7.1298701298701304E-4</v>
      </c>
      <c r="S161">
        <f ca="1">IF(B161="",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Transaction'!$C$7*(F161-E161), 365), 360))))</f>
        <v>360</v>
      </c>
      <c r="T161" s="49">
        <f t="shared" ca="1" si="18"/>
        <v>2500</v>
      </c>
      <c r="U161" s="49">
        <f t="shared" ca="1" si="19"/>
        <v>5000</v>
      </c>
      <c r="V161" s="49">
        <f t="shared" ca="1" si="20"/>
        <v>305000</v>
      </c>
      <c r="W161" s="11">
        <f t="shared" ca="1" si="21"/>
        <v>305000</v>
      </c>
      <c r="X161" s="11" t="str">
        <f t="shared" ca="1" si="22"/>
        <v/>
      </c>
    </row>
    <row r="162" spans="2:24" x14ac:dyDescent="0.25">
      <c r="B162" s="82">
        <f ca="1">IF(B161&lt;MIN($C$3, 'Terms&amp;Conditions + Transaction'!$B$6), B161+1, "")</f>
        <v>44134</v>
      </c>
      <c r="C162">
        <f ca="1">IF(B162="", "", IF(AND(WEEKDAY(B162, 2)&lt;=5, ISERROR(VLOOKUP(B162, 'Holiday Schedule'!$B$3:$B$1002, 1, FALSE))), 1, 0))</f>
        <v>1</v>
      </c>
      <c r="D162">
        <f ca="1">IF(B162="", "", IF(LOWER('Terms&amp;Conditions + Transaction'!$C$15)="act", 1, IF(DAY(B162)=31, 0, IF(AND(DAY(B162+1)=1, MONTH(B162+1)=3), 31-DAY(B162), 1))))</f>
        <v>1</v>
      </c>
      <c r="E162" s="18">
        <f ca="1">IF(B162="", "", IFERROR(VLOOKUP(B162, 'Accrual Schedule'!$B$3:$B$122, 1, TRUE), ""))</f>
        <v>44073</v>
      </c>
      <c r="F162" s="18" cm="1">
        <f t="array" aca="1" ref="F162" ca="1">IF(B162="", "", INDEX('Accrual Schedule'!$B$3:$B$122, MATCH(B162, 'Accrual Schedule'!$B$3:$B$122, 1)+1, 1))</f>
        <v>44165</v>
      </c>
      <c r="G162" s="18" cm="1">
        <f t="array" aca="1" ref="G162" ca="1">IF(B162="", "", INDEX('Accrual Schedule'!$B$3:$B$122, MATCH(H162, 'Accrual Schedule'!$B$3:$B$122, 1)-1, 1))</f>
        <v>44073</v>
      </c>
      <c r="H162" s="18">
        <f ca="1">IF(B162="", "", INDEX('Accrual Schedule'!$B$3:$B$122, MATCH(I162, 'Accrual Schedule'!$C$3:$C$122, 1), 1))</f>
        <v>44165</v>
      </c>
      <c r="I162" s="18" cm="1">
        <f t="array" aca="1" ref="I162" ca="1">IF(B162="", "", _xlfn.IFNA(INDEX('Accrual Schedule'!$C$4:$C$122, MATCH(B162, 'Accrual Schedule'!$C$4:$C$122, 1)+1, 1), INDEX('Accrual Schedule'!$C$4:$C$122, 1, 1)))</f>
        <v>44165</v>
      </c>
      <c r="J162" s="11">
        <f ca="1">IF(B162="","",'Terms&amp;Conditions + Transaction'!$F$5-SUMIF(Dispositions!$B$3:$B$32,"&lt;="&amp;B162,Dispositions!$C$3:$C$32))</f>
        <v>1000000000</v>
      </c>
      <c r="K162" s="84">
        <f ca="1">IF(B162="", "", IF(ISNA(MATCH(B162, 'Factor Schedule'!$B$3:$B$2002, -1)),1,IF(INDEX('Factor Schedule'!$B$3:$C$2002,MATCH(B162, 'Factor Schedule'!$B$3:$B$2002, -1), 1)=B162,MATCH(B162, 'Factor Schedule'!$B$3:$B$2002, -1),MATCH(B162, 'Factor Schedule'!$B$3:$B$2002, -1)+1)))</f>
        <v>1</v>
      </c>
      <c r="L162" s="11" cm="1">
        <f t="array" aca="1" ref="L162" ca="1">IF(B162="","",ROUND(J162*_xlfn.IFNA(INDEX('Factor Schedule'!$B$3:$C$2002,K162, 2), 1), 2))</f>
        <v>1000000000</v>
      </c>
      <c r="M162" s="11">
        <f ca="1">IF(B162="", "", IF(OR(LOWER('Terms&amp;Conditions + Transaction'!$B$12)&lt;&gt;"compound", B162=$C$2, B162=E162), L162, L162+IF(LOWER('Terms&amp;Conditions + Transaction'!$B$13)&lt;&gt;"y", SUMIFS($T$8:$T$2007, $B$8:$B$2007, "&gt;="&amp;E162, $B$8:$B$2007, "&lt;"&amp;B162), SUMIFS($U$8:$U$1007, $B$8:$B$2007, "&gt;="&amp;E162, $B$8:$B$2007, "&lt;"&amp;B162))))</f>
        <v>1000000000</v>
      </c>
      <c r="N162" s="18">
        <f ca="1">IF(OR(B162 = "", F162=""), "", MIN(ForwardDays(B162,-'Terms&amp;Conditions + Transaction'!$B$22, 'Terms&amp;Conditions + Transaction'!$B$23, 'Holiday Schedule'!$B$3:$B$1002),ForwardDays(F162,-'Terms&amp;Conditions + Transaction'!$B$22, 'Terms&amp;Conditions + Transaction'!$B$23, 'Holiday Schedule'!$B$3:$B$1002)))</f>
        <v>44134</v>
      </c>
      <c r="O162" s="42">
        <f ca="1">IF(B162="", "", IF(ISNA(MATCH(N162, SOFR_INDEX!$A$2:$A$2001, -1)),1,IF(INDEX(SOFR_INDEX!$A$2:$E$2001,MATCH(N162, SOFR_INDEX!$A$2:$A$2001, -1), 1)=N162,MATCH(N162, SOFR_INDEX!$A$2:$A$2001, -1),MATCH(N162, SOFR_INDEX!$A$2:$A$2001, -1)+1)))</f>
        <v>1</v>
      </c>
      <c r="P162" s="40" cm="1">
        <f t="array" aca="1" ref="P162" ca="1">IF(OR(B162="", F162=""), "", INDEX(SOFR_INDEX!$B$2:$E$2001, O162,$P$4) * IF(LEFT($P$3, 3)="180", 2, IF(LEFT($P$3, 2)="90", 4, IF(LEFT($P$3, 2)="30", 12, 1)))/100)</f>
        <v>8.9999999999999998E-4</v>
      </c>
      <c r="Q162" s="43">
        <f ca="1">IF(OR(B162="", F162=""), "", P162+'Terms&amp;Conditions + Transaction'!$B$11/10000)</f>
        <v>1.8E-3</v>
      </c>
      <c r="R162" s="43">
        <f t="shared" ca="1" si="17"/>
        <v>7.1999999999999994E-4</v>
      </c>
      <c r="S162">
        <f ca="1">IF(B162="",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Transaction'!$C$7*(F162-E162), 365), 360))))</f>
        <v>360</v>
      </c>
      <c r="T162" s="49">
        <f t="shared" ca="1" si="18"/>
        <v>2500</v>
      </c>
      <c r="U162" s="49">
        <f t="shared" ca="1" si="19"/>
        <v>5000</v>
      </c>
      <c r="V162" s="49">
        <f t="shared" ca="1" si="20"/>
        <v>310000</v>
      </c>
      <c r="W162" s="11">
        <f t="shared" ca="1" si="21"/>
        <v>310000</v>
      </c>
      <c r="X162" s="11" t="str">
        <f t="shared" ca="1" si="22"/>
        <v/>
      </c>
    </row>
    <row r="163" spans="2:24" x14ac:dyDescent="0.25">
      <c r="B163" s="82">
        <f ca="1">IF(B162&lt;MIN($C$3, 'Terms&amp;Conditions + Transaction'!$B$6), B162+1, "")</f>
        <v>44135</v>
      </c>
      <c r="C163">
        <f ca="1">IF(B163="", "", IF(AND(WEEKDAY(B163, 2)&lt;=5, ISERROR(VLOOKUP(B163, 'Holiday Schedule'!$B$3:$B$1002, 1, FALSE))), 1, 0))</f>
        <v>0</v>
      </c>
      <c r="D163">
        <f ca="1">IF(B163="", "", IF(LOWER('Terms&amp;Conditions + Transaction'!$C$15)="act", 1, IF(DAY(B163)=31, 0, IF(AND(DAY(B163+1)=1, MONTH(B163+1)=3), 31-DAY(B163), 1))))</f>
        <v>1</v>
      </c>
      <c r="E163" s="18">
        <f ca="1">IF(B163="", "", IFERROR(VLOOKUP(B163, 'Accrual Schedule'!$B$3:$B$122, 1, TRUE), ""))</f>
        <v>44073</v>
      </c>
      <c r="F163" s="18" cm="1">
        <f t="array" aca="1" ref="F163" ca="1">IF(B163="", "", INDEX('Accrual Schedule'!$B$3:$B$122, MATCH(B163, 'Accrual Schedule'!$B$3:$B$122, 1)+1, 1))</f>
        <v>44165</v>
      </c>
      <c r="G163" s="18" cm="1">
        <f t="array" aca="1" ref="G163" ca="1">IF(B163="", "", INDEX('Accrual Schedule'!$B$3:$B$122, MATCH(H163, 'Accrual Schedule'!$B$3:$B$122, 1)-1, 1))</f>
        <v>44073</v>
      </c>
      <c r="H163" s="18">
        <f ca="1">IF(B163="", "", INDEX('Accrual Schedule'!$B$3:$B$122, MATCH(I163, 'Accrual Schedule'!$C$3:$C$122, 1), 1))</f>
        <v>44165</v>
      </c>
      <c r="I163" s="18" cm="1">
        <f t="array" aca="1" ref="I163" ca="1">IF(B163="", "", _xlfn.IFNA(INDEX('Accrual Schedule'!$C$4:$C$122, MATCH(B163, 'Accrual Schedule'!$C$4:$C$122, 1)+1, 1), INDEX('Accrual Schedule'!$C$4:$C$122, 1, 1)))</f>
        <v>44165</v>
      </c>
      <c r="J163" s="11">
        <f ca="1">IF(B163="","",'Terms&amp;Conditions + Transaction'!$F$5-SUMIF(Dispositions!$B$3:$B$32,"&lt;="&amp;B163,Dispositions!$C$3:$C$32))</f>
        <v>1000000000</v>
      </c>
      <c r="K163" s="84">
        <f ca="1">IF(B163="", "", IF(ISNA(MATCH(B163, 'Factor Schedule'!$B$3:$B$2002, -1)),1,IF(INDEX('Factor Schedule'!$B$3:$C$2002,MATCH(B163, 'Factor Schedule'!$B$3:$B$2002, -1), 1)=B163,MATCH(B163, 'Factor Schedule'!$B$3:$B$2002, -1),MATCH(B163, 'Factor Schedule'!$B$3:$B$2002, -1)+1)))</f>
        <v>1</v>
      </c>
      <c r="L163" s="11" cm="1">
        <f t="array" aca="1" ref="L163" ca="1">IF(B163="","",ROUND(J163*_xlfn.IFNA(INDEX('Factor Schedule'!$B$3:$C$2002,K163, 2), 1), 2))</f>
        <v>1000000000</v>
      </c>
      <c r="M163" s="11">
        <f ca="1">IF(B163="", "", IF(OR(LOWER('Terms&amp;Conditions + Transaction'!$B$12)&lt;&gt;"compound", B163=$C$2, B163=E163), L163, L163+IF(LOWER('Terms&amp;Conditions + Transaction'!$B$13)&lt;&gt;"y", SUMIFS($T$8:$T$2007, $B$8:$B$2007, "&gt;="&amp;E163, $B$8:$B$2007, "&lt;"&amp;B163), SUMIFS($U$8:$U$1007, $B$8:$B$2007, "&gt;="&amp;E163, $B$8:$B$2007, "&lt;"&amp;B163))))</f>
        <v>1000000000</v>
      </c>
      <c r="N163" s="18">
        <f ca="1">IF(OR(B163 = "", F163=""), "", MIN(ForwardDays(B163,-'Terms&amp;Conditions + Transaction'!$B$22, 'Terms&amp;Conditions + Transaction'!$B$23, 'Holiday Schedule'!$B$3:$B$1002),ForwardDays(F163,-'Terms&amp;Conditions + Transaction'!$B$22, 'Terms&amp;Conditions + Transaction'!$B$23, 'Holiday Schedule'!$B$3:$B$1002)))</f>
        <v>44135</v>
      </c>
      <c r="O163" s="42">
        <f ca="1">IF(B163="", "", IF(ISNA(MATCH(N163, SOFR_INDEX!$A$2:$A$2001, -1)),1,IF(INDEX(SOFR_INDEX!$A$2:$E$2001,MATCH(N163, SOFR_INDEX!$A$2:$A$2001, -1), 1)=N163,MATCH(N163, SOFR_INDEX!$A$2:$A$2001, -1),MATCH(N163, SOFR_INDEX!$A$2:$A$2001, -1)+1)))</f>
        <v>1</v>
      </c>
      <c r="P163" s="40" cm="1">
        <f t="array" aca="1" ref="P163" ca="1">IF(OR(B163="", F163=""), "", INDEX(SOFR_INDEX!$B$2:$E$2001, O163,$P$4) * IF(LEFT($P$3, 3)="180", 2, IF(LEFT($P$3, 2)="90", 4, IF(LEFT($P$3, 2)="30", 12, 1)))/100)</f>
        <v>8.9999999999999998E-4</v>
      </c>
      <c r="Q163" s="43">
        <f ca="1">IF(OR(B163="", F163=""), "", P163+'Terms&amp;Conditions + Transaction'!$B$11/10000)</f>
        <v>1.8E-3</v>
      </c>
      <c r="R163" s="43">
        <f t="shared" ca="1" si="17"/>
        <v>7.2692307692307694E-4</v>
      </c>
      <c r="S163">
        <f ca="1">IF(B163="",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Transaction'!$C$7*(F163-E163), 365), 360))))</f>
        <v>360</v>
      </c>
      <c r="T163" s="49">
        <f t="shared" ca="1" si="18"/>
        <v>2500</v>
      </c>
      <c r="U163" s="49">
        <f t="shared" ca="1" si="19"/>
        <v>5000</v>
      </c>
      <c r="V163" s="49">
        <f t="shared" ca="1" si="20"/>
        <v>315000</v>
      </c>
      <c r="W163" s="11">
        <f t="shared" ca="1" si="21"/>
        <v>315000</v>
      </c>
      <c r="X163" s="11" t="str">
        <f t="shared" ca="1" si="22"/>
        <v/>
      </c>
    </row>
    <row r="164" spans="2:24" x14ac:dyDescent="0.25">
      <c r="B164" s="82">
        <f ca="1">IF(B163&lt;MIN($C$3, 'Terms&amp;Conditions + Transaction'!$B$6), B163+1, "")</f>
        <v>44136</v>
      </c>
      <c r="C164">
        <f ca="1">IF(B164="", "", IF(AND(WEEKDAY(B164, 2)&lt;=5, ISERROR(VLOOKUP(B164, 'Holiday Schedule'!$B$3:$B$1002, 1, FALSE))), 1, 0))</f>
        <v>0</v>
      </c>
      <c r="D164">
        <f ca="1">IF(B164="", "", IF(LOWER('Terms&amp;Conditions + Transaction'!$C$15)="act", 1, IF(DAY(B164)=31, 0, IF(AND(DAY(B164+1)=1, MONTH(B164+1)=3), 31-DAY(B164), 1))))</f>
        <v>1</v>
      </c>
      <c r="E164" s="18">
        <f ca="1">IF(B164="", "", IFERROR(VLOOKUP(B164, 'Accrual Schedule'!$B$3:$B$122, 1, TRUE), ""))</f>
        <v>44073</v>
      </c>
      <c r="F164" s="18" cm="1">
        <f t="array" aca="1" ref="F164" ca="1">IF(B164="", "", INDEX('Accrual Schedule'!$B$3:$B$122, MATCH(B164, 'Accrual Schedule'!$B$3:$B$122, 1)+1, 1))</f>
        <v>44165</v>
      </c>
      <c r="G164" s="18" cm="1">
        <f t="array" aca="1" ref="G164" ca="1">IF(B164="", "", INDEX('Accrual Schedule'!$B$3:$B$122, MATCH(H164, 'Accrual Schedule'!$B$3:$B$122, 1)-1, 1))</f>
        <v>44073</v>
      </c>
      <c r="H164" s="18">
        <f ca="1">IF(B164="", "", INDEX('Accrual Schedule'!$B$3:$B$122, MATCH(I164, 'Accrual Schedule'!$C$3:$C$122, 1), 1))</f>
        <v>44165</v>
      </c>
      <c r="I164" s="18" cm="1">
        <f t="array" aca="1" ref="I164" ca="1">IF(B164="", "", _xlfn.IFNA(INDEX('Accrual Schedule'!$C$4:$C$122, MATCH(B164, 'Accrual Schedule'!$C$4:$C$122, 1)+1, 1), INDEX('Accrual Schedule'!$C$4:$C$122, 1, 1)))</f>
        <v>44165</v>
      </c>
      <c r="J164" s="11">
        <f ca="1">IF(B164="","",'Terms&amp;Conditions + Transaction'!$F$5-SUMIF(Dispositions!$B$3:$B$32,"&lt;="&amp;B164,Dispositions!$C$3:$C$32))</f>
        <v>1000000000</v>
      </c>
      <c r="K164" s="84">
        <f ca="1">IF(B164="", "", IF(ISNA(MATCH(B164, 'Factor Schedule'!$B$3:$B$2002, -1)),1,IF(INDEX('Factor Schedule'!$B$3:$C$2002,MATCH(B164, 'Factor Schedule'!$B$3:$B$2002, -1), 1)=B164,MATCH(B164, 'Factor Schedule'!$B$3:$B$2002, -1),MATCH(B164, 'Factor Schedule'!$B$3:$B$2002, -1)+1)))</f>
        <v>1</v>
      </c>
      <c r="L164" s="11" cm="1">
        <f t="array" aca="1" ref="L164" ca="1">IF(B164="","",ROUND(J164*_xlfn.IFNA(INDEX('Factor Schedule'!$B$3:$C$2002,K164, 2), 1), 2))</f>
        <v>1000000000</v>
      </c>
      <c r="M164" s="11">
        <f ca="1">IF(B164="", "", IF(OR(LOWER('Terms&amp;Conditions + Transaction'!$B$12)&lt;&gt;"compound", B164=$C$2, B164=E164), L164, L164+IF(LOWER('Terms&amp;Conditions + Transaction'!$B$13)&lt;&gt;"y", SUMIFS($T$8:$T$2007, $B$8:$B$2007, "&gt;="&amp;E164, $B$8:$B$2007, "&lt;"&amp;B164), SUMIFS($U$8:$U$1007, $B$8:$B$2007, "&gt;="&amp;E164, $B$8:$B$2007, "&lt;"&amp;B164))))</f>
        <v>1000000000</v>
      </c>
      <c r="N164" s="18">
        <f ca="1">IF(OR(B164 = "", F164=""), "", MIN(ForwardDays(B164,-'Terms&amp;Conditions + Transaction'!$B$22, 'Terms&amp;Conditions + Transaction'!$B$23, 'Holiday Schedule'!$B$3:$B$1002),ForwardDays(F164,-'Terms&amp;Conditions + Transaction'!$B$22, 'Terms&amp;Conditions + Transaction'!$B$23, 'Holiday Schedule'!$B$3:$B$1002)))</f>
        <v>44136</v>
      </c>
      <c r="O164" s="42">
        <f ca="1">IF(B164="", "", IF(ISNA(MATCH(N164, SOFR_INDEX!$A$2:$A$2001, -1)),1,IF(INDEX(SOFR_INDEX!$A$2:$E$2001,MATCH(N164, SOFR_INDEX!$A$2:$A$2001, -1), 1)=N164,MATCH(N164, SOFR_INDEX!$A$2:$A$2001, -1),MATCH(N164, SOFR_INDEX!$A$2:$A$2001, -1)+1)))</f>
        <v>1</v>
      </c>
      <c r="P164" s="40" cm="1">
        <f t="array" aca="1" ref="P164" ca="1">IF(OR(B164="", F164=""), "", INDEX(SOFR_INDEX!$B$2:$E$2001, O164,$P$4) * IF(LEFT($P$3, 3)="180", 2, IF(LEFT($P$3, 2)="90", 4, IF(LEFT($P$3, 2)="30", 12, 1)))/100)</f>
        <v>8.9999999999999998E-4</v>
      </c>
      <c r="Q164" s="43">
        <f ca="1">IF(OR(B164="", F164=""), "", P164+'Terms&amp;Conditions + Transaction'!$B$11/10000)</f>
        <v>1.8E-3</v>
      </c>
      <c r="R164" s="43">
        <f t="shared" ca="1" si="17"/>
        <v>7.3375796178343959E-4</v>
      </c>
      <c r="S164">
        <f ca="1">IF(B164="",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Transaction'!$C$7*(F164-E164), 365), 360))))</f>
        <v>360</v>
      </c>
      <c r="T164" s="49">
        <f t="shared" ca="1" si="18"/>
        <v>2500</v>
      </c>
      <c r="U164" s="49">
        <f t="shared" ca="1" si="19"/>
        <v>5000</v>
      </c>
      <c r="V164" s="49">
        <f t="shared" ca="1" si="20"/>
        <v>320000</v>
      </c>
      <c r="W164" s="11">
        <f t="shared" ca="1" si="21"/>
        <v>320000</v>
      </c>
      <c r="X164" s="11" t="str">
        <f t="shared" ca="1" si="22"/>
        <v/>
      </c>
    </row>
    <row r="165" spans="2:24" x14ac:dyDescent="0.25">
      <c r="B165" s="82">
        <f ca="1">IF(B164&lt;MIN($C$3, 'Terms&amp;Conditions + Transaction'!$B$6), B164+1, "")</f>
        <v>44137</v>
      </c>
      <c r="C165">
        <f ca="1">IF(B165="", "", IF(AND(WEEKDAY(B165, 2)&lt;=5, ISERROR(VLOOKUP(B165, 'Holiday Schedule'!$B$3:$B$1002, 1, FALSE))), 1, 0))</f>
        <v>1</v>
      </c>
      <c r="D165">
        <f ca="1">IF(B165="", "", IF(LOWER('Terms&amp;Conditions + Transaction'!$C$15)="act", 1, IF(DAY(B165)=31, 0, IF(AND(DAY(B165+1)=1, MONTH(B165+1)=3), 31-DAY(B165), 1))))</f>
        <v>1</v>
      </c>
      <c r="E165" s="18">
        <f ca="1">IF(B165="", "", IFERROR(VLOOKUP(B165, 'Accrual Schedule'!$B$3:$B$122, 1, TRUE), ""))</f>
        <v>44073</v>
      </c>
      <c r="F165" s="18" cm="1">
        <f t="array" aca="1" ref="F165" ca="1">IF(B165="", "", INDEX('Accrual Schedule'!$B$3:$B$122, MATCH(B165, 'Accrual Schedule'!$B$3:$B$122, 1)+1, 1))</f>
        <v>44165</v>
      </c>
      <c r="G165" s="18" cm="1">
        <f t="array" aca="1" ref="G165" ca="1">IF(B165="", "", INDEX('Accrual Schedule'!$B$3:$B$122, MATCH(H165, 'Accrual Schedule'!$B$3:$B$122, 1)-1, 1))</f>
        <v>44073</v>
      </c>
      <c r="H165" s="18">
        <f ca="1">IF(B165="", "", INDEX('Accrual Schedule'!$B$3:$B$122, MATCH(I165, 'Accrual Schedule'!$C$3:$C$122, 1), 1))</f>
        <v>44165</v>
      </c>
      <c r="I165" s="18" cm="1">
        <f t="array" aca="1" ref="I165" ca="1">IF(B165="", "", _xlfn.IFNA(INDEX('Accrual Schedule'!$C$4:$C$122, MATCH(B165, 'Accrual Schedule'!$C$4:$C$122, 1)+1, 1), INDEX('Accrual Schedule'!$C$4:$C$122, 1, 1)))</f>
        <v>44165</v>
      </c>
      <c r="J165" s="11">
        <f ca="1">IF(B165="","",'Terms&amp;Conditions + Transaction'!$F$5-SUMIF(Dispositions!$B$3:$B$32,"&lt;="&amp;B165,Dispositions!$C$3:$C$32))</f>
        <v>1000000000</v>
      </c>
      <c r="K165" s="84">
        <f ca="1">IF(B165="", "", IF(ISNA(MATCH(B165, 'Factor Schedule'!$B$3:$B$2002, -1)),1,IF(INDEX('Factor Schedule'!$B$3:$C$2002,MATCH(B165, 'Factor Schedule'!$B$3:$B$2002, -1), 1)=B165,MATCH(B165, 'Factor Schedule'!$B$3:$B$2002, -1),MATCH(B165, 'Factor Schedule'!$B$3:$B$2002, -1)+1)))</f>
        <v>1</v>
      </c>
      <c r="L165" s="11" cm="1">
        <f t="array" aca="1" ref="L165" ca="1">IF(B165="","",ROUND(J165*_xlfn.IFNA(INDEX('Factor Schedule'!$B$3:$C$2002,K165, 2), 1), 2))</f>
        <v>1000000000</v>
      </c>
      <c r="M165" s="11">
        <f ca="1">IF(B165="", "", IF(OR(LOWER('Terms&amp;Conditions + Transaction'!$B$12)&lt;&gt;"compound", B165=$C$2, B165=E165), L165, L165+IF(LOWER('Terms&amp;Conditions + Transaction'!$B$13)&lt;&gt;"y", SUMIFS($T$8:$T$2007, $B$8:$B$2007, "&gt;="&amp;E165, $B$8:$B$2007, "&lt;"&amp;B165), SUMIFS($U$8:$U$1007, $B$8:$B$2007, "&gt;="&amp;E165, $B$8:$B$2007, "&lt;"&amp;B165))))</f>
        <v>1000000000</v>
      </c>
      <c r="N165" s="18">
        <f ca="1">IF(OR(B165 = "", F165=""), "", MIN(ForwardDays(B165,-'Terms&amp;Conditions + Transaction'!$B$22, 'Terms&amp;Conditions + Transaction'!$B$23, 'Holiday Schedule'!$B$3:$B$1002),ForwardDays(F165,-'Terms&amp;Conditions + Transaction'!$B$22, 'Terms&amp;Conditions + Transaction'!$B$23, 'Holiday Schedule'!$B$3:$B$1002)))</f>
        <v>44137</v>
      </c>
      <c r="O165" s="42">
        <f ca="1">IF(B165="", "", IF(ISNA(MATCH(N165, SOFR_INDEX!$A$2:$A$2001, -1)),1,IF(INDEX(SOFR_INDEX!$A$2:$E$2001,MATCH(N165, SOFR_INDEX!$A$2:$A$2001, -1), 1)=N165,MATCH(N165, SOFR_INDEX!$A$2:$A$2001, -1),MATCH(N165, SOFR_INDEX!$A$2:$A$2001, -1)+1)))</f>
        <v>1</v>
      </c>
      <c r="P165" s="40" cm="1">
        <f t="array" aca="1" ref="P165" ca="1">IF(OR(B165="", F165=""), "", INDEX(SOFR_INDEX!$B$2:$E$2001, O165,$P$4) * IF(LEFT($P$3, 3)="180", 2, IF(LEFT($P$3, 2)="90", 4, IF(LEFT($P$3, 2)="30", 12, 1)))/100)</f>
        <v>8.9999999999999998E-4</v>
      </c>
      <c r="Q165" s="43">
        <f ca="1">IF(OR(B165="", F165=""), "", P165+'Terms&amp;Conditions + Transaction'!$B$11/10000)</f>
        <v>1.8E-3</v>
      </c>
      <c r="R165" s="43">
        <f t="shared" ca="1" si="17"/>
        <v>7.4050632911392398E-4</v>
      </c>
      <c r="S165">
        <f ca="1">IF(B165="",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Transaction'!$C$7*(F165-E165), 365), 360))))</f>
        <v>360</v>
      </c>
      <c r="T165" s="49">
        <f t="shared" ca="1" si="18"/>
        <v>2500</v>
      </c>
      <c r="U165" s="49">
        <f t="shared" ca="1" si="19"/>
        <v>5000</v>
      </c>
      <c r="V165" s="49">
        <f t="shared" ca="1" si="20"/>
        <v>325000</v>
      </c>
      <c r="W165" s="11">
        <f t="shared" ca="1" si="21"/>
        <v>325000</v>
      </c>
      <c r="X165" s="11" t="str">
        <f t="shared" ca="1" si="22"/>
        <v/>
      </c>
    </row>
    <row r="166" spans="2:24" x14ac:dyDescent="0.25">
      <c r="B166" s="82">
        <f ca="1">IF(B165&lt;MIN($C$3, 'Terms&amp;Conditions + Transaction'!$B$6), B165+1, "")</f>
        <v>44138</v>
      </c>
      <c r="C166">
        <f ca="1">IF(B166="", "", IF(AND(WEEKDAY(B166, 2)&lt;=5, ISERROR(VLOOKUP(B166, 'Holiday Schedule'!$B$3:$B$1002, 1, FALSE))), 1, 0))</f>
        <v>1</v>
      </c>
      <c r="D166">
        <f ca="1">IF(B166="", "", IF(LOWER('Terms&amp;Conditions + Transaction'!$C$15)="act", 1, IF(DAY(B166)=31, 0, IF(AND(DAY(B166+1)=1, MONTH(B166+1)=3), 31-DAY(B166), 1))))</f>
        <v>1</v>
      </c>
      <c r="E166" s="18">
        <f ca="1">IF(B166="", "", IFERROR(VLOOKUP(B166, 'Accrual Schedule'!$B$3:$B$122, 1, TRUE), ""))</f>
        <v>44073</v>
      </c>
      <c r="F166" s="18" cm="1">
        <f t="array" aca="1" ref="F166" ca="1">IF(B166="", "", INDEX('Accrual Schedule'!$B$3:$B$122, MATCH(B166, 'Accrual Schedule'!$B$3:$B$122, 1)+1, 1))</f>
        <v>44165</v>
      </c>
      <c r="G166" s="18" cm="1">
        <f t="array" aca="1" ref="G166" ca="1">IF(B166="", "", INDEX('Accrual Schedule'!$B$3:$B$122, MATCH(H166, 'Accrual Schedule'!$B$3:$B$122, 1)-1, 1))</f>
        <v>44073</v>
      </c>
      <c r="H166" s="18">
        <f ca="1">IF(B166="", "", INDEX('Accrual Schedule'!$B$3:$B$122, MATCH(I166, 'Accrual Schedule'!$C$3:$C$122, 1), 1))</f>
        <v>44165</v>
      </c>
      <c r="I166" s="18" cm="1">
        <f t="array" aca="1" ref="I166" ca="1">IF(B166="", "", _xlfn.IFNA(INDEX('Accrual Schedule'!$C$4:$C$122, MATCH(B166, 'Accrual Schedule'!$C$4:$C$122, 1)+1, 1), INDEX('Accrual Schedule'!$C$4:$C$122, 1, 1)))</f>
        <v>44165</v>
      </c>
      <c r="J166" s="11">
        <f ca="1">IF(B166="","",'Terms&amp;Conditions + Transaction'!$F$5-SUMIF(Dispositions!$B$3:$B$32,"&lt;="&amp;B166,Dispositions!$C$3:$C$32))</f>
        <v>1000000000</v>
      </c>
      <c r="K166" s="84">
        <f ca="1">IF(B166="", "", IF(ISNA(MATCH(B166, 'Factor Schedule'!$B$3:$B$2002, -1)),1,IF(INDEX('Factor Schedule'!$B$3:$C$2002,MATCH(B166, 'Factor Schedule'!$B$3:$B$2002, -1), 1)=B166,MATCH(B166, 'Factor Schedule'!$B$3:$B$2002, -1),MATCH(B166, 'Factor Schedule'!$B$3:$B$2002, -1)+1)))</f>
        <v>1</v>
      </c>
      <c r="L166" s="11" cm="1">
        <f t="array" aca="1" ref="L166" ca="1">IF(B166="","",ROUND(J166*_xlfn.IFNA(INDEX('Factor Schedule'!$B$3:$C$2002,K166, 2), 1), 2))</f>
        <v>1000000000</v>
      </c>
      <c r="M166" s="11">
        <f ca="1">IF(B166="", "", IF(OR(LOWER('Terms&amp;Conditions + Transaction'!$B$12)&lt;&gt;"compound", B166=$C$2, B166=E166), L166, L166+IF(LOWER('Terms&amp;Conditions + Transaction'!$B$13)&lt;&gt;"y", SUMIFS($T$8:$T$2007, $B$8:$B$2007, "&gt;="&amp;E166, $B$8:$B$2007, "&lt;"&amp;B166), SUMIFS($U$8:$U$1007, $B$8:$B$2007, "&gt;="&amp;E166, $B$8:$B$2007, "&lt;"&amp;B166))))</f>
        <v>1000000000</v>
      </c>
      <c r="N166" s="18">
        <f ca="1">IF(OR(B166 = "", F166=""), "", MIN(ForwardDays(B166,-'Terms&amp;Conditions + Transaction'!$B$22, 'Terms&amp;Conditions + Transaction'!$B$23, 'Holiday Schedule'!$B$3:$B$1002),ForwardDays(F166,-'Terms&amp;Conditions + Transaction'!$B$22, 'Terms&amp;Conditions + Transaction'!$B$23, 'Holiday Schedule'!$B$3:$B$1002)))</f>
        <v>44138</v>
      </c>
      <c r="O166" s="42">
        <f ca="1">IF(B166="", "", IF(ISNA(MATCH(N166, SOFR_INDEX!$A$2:$A$2001, -1)),1,IF(INDEX(SOFR_INDEX!$A$2:$E$2001,MATCH(N166, SOFR_INDEX!$A$2:$A$2001, -1), 1)=N166,MATCH(N166, SOFR_INDEX!$A$2:$A$2001, -1),MATCH(N166, SOFR_INDEX!$A$2:$A$2001, -1)+1)))</f>
        <v>1</v>
      </c>
      <c r="P166" s="40" cm="1">
        <f t="array" aca="1" ref="P166" ca="1">IF(OR(B166="", F166=""), "", INDEX(SOFR_INDEX!$B$2:$E$2001, O166,$P$4) * IF(LEFT($P$3, 3)="180", 2, IF(LEFT($P$3, 2)="90", 4, IF(LEFT($P$3, 2)="30", 12, 1)))/100)</f>
        <v>8.9999999999999998E-4</v>
      </c>
      <c r="Q166" s="43">
        <f ca="1">IF(OR(B166="", F166=""), "", P166+'Terms&amp;Conditions + Transaction'!$B$11/10000)</f>
        <v>1.8E-3</v>
      </c>
      <c r="R166" s="43">
        <f t="shared" ca="1" si="17"/>
        <v>7.4716981132075472E-4</v>
      </c>
      <c r="S166">
        <f ca="1">IF(B166="",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Transaction'!$C$7*(F166-E166), 365), 360))))</f>
        <v>360</v>
      </c>
      <c r="T166" s="49">
        <f t="shared" ca="1" si="18"/>
        <v>2500</v>
      </c>
      <c r="U166" s="49">
        <f t="shared" ca="1" si="19"/>
        <v>5000</v>
      </c>
      <c r="V166" s="49">
        <f t="shared" ca="1" si="20"/>
        <v>330000</v>
      </c>
      <c r="W166" s="11">
        <f t="shared" ca="1" si="21"/>
        <v>330000</v>
      </c>
      <c r="X166" s="11" t="str">
        <f t="shared" ca="1" si="22"/>
        <v/>
      </c>
    </row>
    <row r="167" spans="2:24" x14ac:dyDescent="0.25">
      <c r="B167" s="82">
        <f ca="1">IF(B166&lt;MIN($C$3, 'Terms&amp;Conditions + Transaction'!$B$6), B166+1, "")</f>
        <v>44139</v>
      </c>
      <c r="C167">
        <f ca="1">IF(B167="", "", IF(AND(WEEKDAY(B167, 2)&lt;=5, ISERROR(VLOOKUP(B167, 'Holiday Schedule'!$B$3:$B$1002, 1, FALSE))), 1, 0))</f>
        <v>1</v>
      </c>
      <c r="D167">
        <f ca="1">IF(B167="", "", IF(LOWER('Terms&amp;Conditions + Transaction'!$C$15)="act", 1, IF(DAY(B167)=31, 0, IF(AND(DAY(B167+1)=1, MONTH(B167+1)=3), 31-DAY(B167), 1))))</f>
        <v>1</v>
      </c>
      <c r="E167" s="18">
        <f ca="1">IF(B167="", "", IFERROR(VLOOKUP(B167, 'Accrual Schedule'!$B$3:$B$122, 1, TRUE), ""))</f>
        <v>44073</v>
      </c>
      <c r="F167" s="18" cm="1">
        <f t="array" aca="1" ref="F167" ca="1">IF(B167="", "", INDEX('Accrual Schedule'!$B$3:$B$122, MATCH(B167, 'Accrual Schedule'!$B$3:$B$122, 1)+1, 1))</f>
        <v>44165</v>
      </c>
      <c r="G167" s="18" cm="1">
        <f t="array" aca="1" ref="G167" ca="1">IF(B167="", "", INDEX('Accrual Schedule'!$B$3:$B$122, MATCH(H167, 'Accrual Schedule'!$B$3:$B$122, 1)-1, 1))</f>
        <v>44073</v>
      </c>
      <c r="H167" s="18">
        <f ca="1">IF(B167="", "", INDEX('Accrual Schedule'!$B$3:$B$122, MATCH(I167, 'Accrual Schedule'!$C$3:$C$122, 1), 1))</f>
        <v>44165</v>
      </c>
      <c r="I167" s="18" cm="1">
        <f t="array" aca="1" ref="I167" ca="1">IF(B167="", "", _xlfn.IFNA(INDEX('Accrual Schedule'!$C$4:$C$122, MATCH(B167, 'Accrual Schedule'!$C$4:$C$122, 1)+1, 1), INDEX('Accrual Schedule'!$C$4:$C$122, 1, 1)))</f>
        <v>44165</v>
      </c>
      <c r="J167" s="11">
        <f ca="1">IF(B167="","",'Terms&amp;Conditions + Transaction'!$F$5-SUMIF(Dispositions!$B$3:$B$32,"&lt;="&amp;B167,Dispositions!$C$3:$C$32))</f>
        <v>1000000000</v>
      </c>
      <c r="K167" s="84">
        <f ca="1">IF(B167="", "", IF(ISNA(MATCH(B167, 'Factor Schedule'!$B$3:$B$2002, -1)),1,IF(INDEX('Factor Schedule'!$B$3:$C$2002,MATCH(B167, 'Factor Schedule'!$B$3:$B$2002, -1), 1)=B167,MATCH(B167, 'Factor Schedule'!$B$3:$B$2002, -1),MATCH(B167, 'Factor Schedule'!$B$3:$B$2002, -1)+1)))</f>
        <v>1</v>
      </c>
      <c r="L167" s="11" cm="1">
        <f t="array" aca="1" ref="L167" ca="1">IF(B167="","",ROUND(J167*_xlfn.IFNA(INDEX('Factor Schedule'!$B$3:$C$2002,K167, 2), 1), 2))</f>
        <v>1000000000</v>
      </c>
      <c r="M167" s="11">
        <f ca="1">IF(B167="", "", IF(OR(LOWER('Terms&amp;Conditions + Transaction'!$B$12)&lt;&gt;"compound", B167=$C$2, B167=E167), L167, L167+IF(LOWER('Terms&amp;Conditions + Transaction'!$B$13)&lt;&gt;"y", SUMIFS($T$8:$T$2007, $B$8:$B$2007, "&gt;="&amp;E167, $B$8:$B$2007, "&lt;"&amp;B167), SUMIFS($U$8:$U$1007, $B$8:$B$2007, "&gt;="&amp;E167, $B$8:$B$2007, "&lt;"&amp;B167))))</f>
        <v>1000000000</v>
      </c>
      <c r="N167" s="18">
        <f ca="1">IF(OR(B167 = "", F167=""), "", MIN(ForwardDays(B167,-'Terms&amp;Conditions + Transaction'!$B$22, 'Terms&amp;Conditions + Transaction'!$B$23, 'Holiday Schedule'!$B$3:$B$1002),ForwardDays(F167,-'Terms&amp;Conditions + Transaction'!$B$22, 'Terms&amp;Conditions + Transaction'!$B$23, 'Holiday Schedule'!$B$3:$B$1002)))</f>
        <v>44139</v>
      </c>
      <c r="O167" s="42">
        <f ca="1">IF(B167="", "", IF(ISNA(MATCH(N167, SOFR_INDEX!$A$2:$A$2001, -1)),1,IF(INDEX(SOFR_INDEX!$A$2:$E$2001,MATCH(N167, SOFR_INDEX!$A$2:$A$2001, -1), 1)=N167,MATCH(N167, SOFR_INDEX!$A$2:$A$2001, -1),MATCH(N167, SOFR_INDEX!$A$2:$A$2001, -1)+1)))</f>
        <v>1</v>
      </c>
      <c r="P167" s="40" cm="1">
        <f t="array" aca="1" ref="P167" ca="1">IF(OR(B167="", F167=""), "", INDEX(SOFR_INDEX!$B$2:$E$2001, O167,$P$4) * IF(LEFT($P$3, 3)="180", 2, IF(LEFT($P$3, 2)="90", 4, IF(LEFT($P$3, 2)="30", 12, 1)))/100)</f>
        <v>8.9999999999999998E-4</v>
      </c>
      <c r="Q167" s="43">
        <f ca="1">IF(OR(B167="", F167=""), "", P167+'Terms&amp;Conditions + Transaction'!$B$11/10000)</f>
        <v>1.8E-3</v>
      </c>
      <c r="R167" s="43">
        <f t="shared" ca="1" si="17"/>
        <v>7.5375000000000008E-4</v>
      </c>
      <c r="S167">
        <f ca="1">IF(B167="",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Transaction'!$C$7*(F167-E167), 365), 360))))</f>
        <v>360</v>
      </c>
      <c r="T167" s="49">
        <f t="shared" ca="1" si="18"/>
        <v>2500</v>
      </c>
      <c r="U167" s="49">
        <f t="shared" ca="1" si="19"/>
        <v>5000</v>
      </c>
      <c r="V167" s="49">
        <f t="shared" ca="1" si="20"/>
        <v>335000</v>
      </c>
      <c r="W167" s="11">
        <f t="shared" ca="1" si="21"/>
        <v>335000</v>
      </c>
      <c r="X167" s="11" t="str">
        <f t="shared" ca="1" si="22"/>
        <v/>
      </c>
    </row>
    <row r="168" spans="2:24" x14ac:dyDescent="0.25">
      <c r="B168" s="82">
        <f ca="1">IF(B167&lt;MIN($C$3, 'Terms&amp;Conditions + Transaction'!$B$6), B167+1, "")</f>
        <v>44140</v>
      </c>
      <c r="C168">
        <f ca="1">IF(B168="", "", IF(AND(WEEKDAY(B168, 2)&lt;=5, ISERROR(VLOOKUP(B168, 'Holiday Schedule'!$B$3:$B$1002, 1, FALSE))), 1, 0))</f>
        <v>1</v>
      </c>
      <c r="D168">
        <f ca="1">IF(B168="", "", IF(LOWER('Terms&amp;Conditions + Transaction'!$C$15)="act", 1, IF(DAY(B168)=31, 0, IF(AND(DAY(B168+1)=1, MONTH(B168+1)=3), 31-DAY(B168), 1))))</f>
        <v>1</v>
      </c>
      <c r="E168" s="18">
        <f ca="1">IF(B168="", "", IFERROR(VLOOKUP(B168, 'Accrual Schedule'!$B$3:$B$122, 1, TRUE), ""))</f>
        <v>44073</v>
      </c>
      <c r="F168" s="18" cm="1">
        <f t="array" aca="1" ref="F168" ca="1">IF(B168="", "", INDEX('Accrual Schedule'!$B$3:$B$122, MATCH(B168, 'Accrual Schedule'!$B$3:$B$122, 1)+1, 1))</f>
        <v>44165</v>
      </c>
      <c r="G168" s="18" cm="1">
        <f t="array" aca="1" ref="G168" ca="1">IF(B168="", "", INDEX('Accrual Schedule'!$B$3:$B$122, MATCH(H168, 'Accrual Schedule'!$B$3:$B$122, 1)-1, 1))</f>
        <v>44073</v>
      </c>
      <c r="H168" s="18">
        <f ca="1">IF(B168="", "", INDEX('Accrual Schedule'!$B$3:$B$122, MATCH(I168, 'Accrual Schedule'!$C$3:$C$122, 1), 1))</f>
        <v>44165</v>
      </c>
      <c r="I168" s="18" cm="1">
        <f t="array" aca="1" ref="I168" ca="1">IF(B168="", "", _xlfn.IFNA(INDEX('Accrual Schedule'!$C$4:$C$122, MATCH(B168, 'Accrual Schedule'!$C$4:$C$122, 1)+1, 1), INDEX('Accrual Schedule'!$C$4:$C$122, 1, 1)))</f>
        <v>44165</v>
      </c>
      <c r="J168" s="11">
        <f ca="1">IF(B168="","",'Terms&amp;Conditions + Transaction'!$F$5-SUMIF(Dispositions!$B$3:$B$32,"&lt;="&amp;B168,Dispositions!$C$3:$C$32))</f>
        <v>1000000000</v>
      </c>
      <c r="K168" s="84">
        <f ca="1">IF(B168="", "", IF(ISNA(MATCH(B168, 'Factor Schedule'!$B$3:$B$2002, -1)),1,IF(INDEX('Factor Schedule'!$B$3:$C$2002,MATCH(B168, 'Factor Schedule'!$B$3:$B$2002, -1), 1)=B168,MATCH(B168, 'Factor Schedule'!$B$3:$B$2002, -1),MATCH(B168, 'Factor Schedule'!$B$3:$B$2002, -1)+1)))</f>
        <v>1</v>
      </c>
      <c r="L168" s="11" cm="1">
        <f t="array" aca="1" ref="L168" ca="1">IF(B168="","",ROUND(J168*_xlfn.IFNA(INDEX('Factor Schedule'!$B$3:$C$2002,K168, 2), 1), 2))</f>
        <v>1000000000</v>
      </c>
      <c r="M168" s="11">
        <f ca="1">IF(B168="", "", IF(OR(LOWER('Terms&amp;Conditions + Transaction'!$B$12)&lt;&gt;"compound", B168=$C$2, B168=E168), L168, L168+IF(LOWER('Terms&amp;Conditions + Transaction'!$B$13)&lt;&gt;"y", SUMIFS($T$8:$T$2007, $B$8:$B$2007, "&gt;="&amp;E168, $B$8:$B$2007, "&lt;"&amp;B168), SUMIFS($U$8:$U$1007, $B$8:$B$2007, "&gt;="&amp;E168, $B$8:$B$2007, "&lt;"&amp;B168))))</f>
        <v>1000000000</v>
      </c>
      <c r="N168" s="18">
        <f ca="1">IF(OR(B168 = "", F168=""), "", MIN(ForwardDays(B168,-'Terms&amp;Conditions + Transaction'!$B$22, 'Terms&amp;Conditions + Transaction'!$B$23, 'Holiday Schedule'!$B$3:$B$1002),ForwardDays(F168,-'Terms&amp;Conditions + Transaction'!$B$22, 'Terms&amp;Conditions + Transaction'!$B$23, 'Holiday Schedule'!$B$3:$B$1002)))</f>
        <v>44140</v>
      </c>
      <c r="O168" s="42">
        <f ca="1">IF(B168="", "", IF(ISNA(MATCH(N168, SOFR_INDEX!$A$2:$A$2001, -1)),1,IF(INDEX(SOFR_INDEX!$A$2:$E$2001,MATCH(N168, SOFR_INDEX!$A$2:$A$2001, -1), 1)=N168,MATCH(N168, SOFR_INDEX!$A$2:$A$2001, -1),MATCH(N168, SOFR_INDEX!$A$2:$A$2001, -1)+1)))</f>
        <v>1</v>
      </c>
      <c r="P168" s="40" cm="1">
        <f t="array" aca="1" ref="P168" ca="1">IF(OR(B168="", F168=""), "", INDEX(SOFR_INDEX!$B$2:$E$2001, O168,$P$4) * IF(LEFT($P$3, 3)="180", 2, IF(LEFT($P$3, 2)="90", 4, IF(LEFT($P$3, 2)="30", 12, 1)))/100)</f>
        <v>8.9999999999999998E-4</v>
      </c>
      <c r="Q168" s="43">
        <f ca="1">IF(OR(B168="", F168=""), "", P168+'Terms&amp;Conditions + Transaction'!$B$11/10000)</f>
        <v>1.8E-3</v>
      </c>
      <c r="R168" s="43">
        <f t="shared" ca="1" si="17"/>
        <v>7.6024844720496895E-4</v>
      </c>
      <c r="S168">
        <f ca="1">IF(B168="",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Transaction'!$C$7*(F168-E168), 365), 360))))</f>
        <v>360</v>
      </c>
      <c r="T168" s="49">
        <f t="shared" ca="1" si="18"/>
        <v>2500</v>
      </c>
      <c r="U168" s="49">
        <f t="shared" ca="1" si="19"/>
        <v>5000</v>
      </c>
      <c r="V168" s="49">
        <f t="shared" ca="1" si="20"/>
        <v>340000</v>
      </c>
      <c r="W168" s="11">
        <f t="shared" ca="1" si="21"/>
        <v>340000</v>
      </c>
      <c r="X168" s="11" t="str">
        <f t="shared" ca="1" si="22"/>
        <v/>
      </c>
    </row>
    <row r="169" spans="2:24" x14ac:dyDescent="0.25">
      <c r="B169" s="82">
        <f ca="1">IF(B168&lt;MIN($C$3, 'Terms&amp;Conditions + Transaction'!$B$6), B168+1, "")</f>
        <v>44141</v>
      </c>
      <c r="C169">
        <f ca="1">IF(B169="", "", IF(AND(WEEKDAY(B169, 2)&lt;=5, ISERROR(VLOOKUP(B169, 'Holiday Schedule'!$B$3:$B$1002, 1, FALSE))), 1, 0))</f>
        <v>1</v>
      </c>
      <c r="D169">
        <f ca="1">IF(B169="", "", IF(LOWER('Terms&amp;Conditions + Transaction'!$C$15)="act", 1, IF(DAY(B169)=31, 0, IF(AND(DAY(B169+1)=1, MONTH(B169+1)=3), 31-DAY(B169), 1))))</f>
        <v>1</v>
      </c>
      <c r="E169" s="18">
        <f ca="1">IF(B169="", "", IFERROR(VLOOKUP(B169, 'Accrual Schedule'!$B$3:$B$122, 1, TRUE), ""))</f>
        <v>44073</v>
      </c>
      <c r="F169" s="18" cm="1">
        <f t="array" aca="1" ref="F169" ca="1">IF(B169="", "", INDEX('Accrual Schedule'!$B$3:$B$122, MATCH(B169, 'Accrual Schedule'!$B$3:$B$122, 1)+1, 1))</f>
        <v>44165</v>
      </c>
      <c r="G169" s="18" cm="1">
        <f t="array" aca="1" ref="G169" ca="1">IF(B169="", "", INDEX('Accrual Schedule'!$B$3:$B$122, MATCH(H169, 'Accrual Schedule'!$B$3:$B$122, 1)-1, 1))</f>
        <v>44073</v>
      </c>
      <c r="H169" s="18">
        <f ca="1">IF(B169="", "", INDEX('Accrual Schedule'!$B$3:$B$122, MATCH(I169, 'Accrual Schedule'!$C$3:$C$122, 1), 1))</f>
        <v>44165</v>
      </c>
      <c r="I169" s="18" cm="1">
        <f t="array" aca="1" ref="I169" ca="1">IF(B169="", "", _xlfn.IFNA(INDEX('Accrual Schedule'!$C$4:$C$122, MATCH(B169, 'Accrual Schedule'!$C$4:$C$122, 1)+1, 1), INDEX('Accrual Schedule'!$C$4:$C$122, 1, 1)))</f>
        <v>44165</v>
      </c>
      <c r="J169" s="11">
        <f ca="1">IF(B169="","",'Terms&amp;Conditions + Transaction'!$F$5-SUMIF(Dispositions!$B$3:$B$32,"&lt;="&amp;B169,Dispositions!$C$3:$C$32))</f>
        <v>1000000000</v>
      </c>
      <c r="K169" s="84">
        <f ca="1">IF(B169="", "", IF(ISNA(MATCH(B169, 'Factor Schedule'!$B$3:$B$2002, -1)),1,IF(INDEX('Factor Schedule'!$B$3:$C$2002,MATCH(B169, 'Factor Schedule'!$B$3:$B$2002, -1), 1)=B169,MATCH(B169, 'Factor Schedule'!$B$3:$B$2002, -1),MATCH(B169, 'Factor Schedule'!$B$3:$B$2002, -1)+1)))</f>
        <v>1</v>
      </c>
      <c r="L169" s="11" cm="1">
        <f t="array" aca="1" ref="L169" ca="1">IF(B169="","",ROUND(J169*_xlfn.IFNA(INDEX('Factor Schedule'!$B$3:$C$2002,K169, 2), 1), 2))</f>
        <v>1000000000</v>
      </c>
      <c r="M169" s="11">
        <f ca="1">IF(B169="", "", IF(OR(LOWER('Terms&amp;Conditions + Transaction'!$B$12)&lt;&gt;"compound", B169=$C$2, B169=E169), L169, L169+IF(LOWER('Terms&amp;Conditions + Transaction'!$B$13)&lt;&gt;"y", SUMIFS($T$8:$T$2007, $B$8:$B$2007, "&gt;="&amp;E169, $B$8:$B$2007, "&lt;"&amp;B169), SUMIFS($U$8:$U$1007, $B$8:$B$2007, "&gt;="&amp;E169, $B$8:$B$2007, "&lt;"&amp;B169))))</f>
        <v>1000000000</v>
      </c>
      <c r="N169" s="18">
        <f ca="1">IF(OR(B169 = "", F169=""), "", MIN(ForwardDays(B169,-'Terms&amp;Conditions + Transaction'!$B$22, 'Terms&amp;Conditions + Transaction'!$B$23, 'Holiday Schedule'!$B$3:$B$1002),ForwardDays(F169,-'Terms&amp;Conditions + Transaction'!$B$22, 'Terms&amp;Conditions + Transaction'!$B$23, 'Holiday Schedule'!$B$3:$B$1002)))</f>
        <v>44141</v>
      </c>
      <c r="O169" s="42">
        <f ca="1">IF(B169="", "", IF(ISNA(MATCH(N169, SOFR_INDEX!$A$2:$A$2001, -1)),1,IF(INDEX(SOFR_INDEX!$A$2:$E$2001,MATCH(N169, SOFR_INDEX!$A$2:$A$2001, -1), 1)=N169,MATCH(N169, SOFR_INDEX!$A$2:$A$2001, -1),MATCH(N169, SOFR_INDEX!$A$2:$A$2001, -1)+1)))</f>
        <v>1</v>
      </c>
      <c r="P169" s="40" cm="1">
        <f t="array" aca="1" ref="P169" ca="1">IF(OR(B169="", F169=""), "", INDEX(SOFR_INDEX!$B$2:$E$2001, O169,$P$4) * IF(LEFT($P$3, 3)="180", 2, IF(LEFT($P$3, 2)="90", 4, IF(LEFT($P$3, 2)="30", 12, 1)))/100)</f>
        <v>8.9999999999999998E-4</v>
      </c>
      <c r="Q169" s="43">
        <f ca="1">IF(OR(B169="", F169=""), "", P169+'Terms&amp;Conditions + Transaction'!$B$11/10000)</f>
        <v>1.8E-3</v>
      </c>
      <c r="R169" s="43">
        <f t="shared" ca="1" si="17"/>
        <v>7.6666666666666658E-4</v>
      </c>
      <c r="S169">
        <f ca="1">IF(B169="",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Transaction'!$C$7*(F169-E169), 365), 360))))</f>
        <v>360</v>
      </c>
      <c r="T169" s="49">
        <f t="shared" ca="1" si="18"/>
        <v>2500</v>
      </c>
      <c r="U169" s="49">
        <f t="shared" ca="1" si="19"/>
        <v>5000</v>
      </c>
      <c r="V169" s="49">
        <f t="shared" ca="1" si="20"/>
        <v>345000</v>
      </c>
      <c r="W169" s="11">
        <f t="shared" ca="1" si="21"/>
        <v>345000</v>
      </c>
      <c r="X169" s="11" t="str">
        <f t="shared" ca="1" si="22"/>
        <v/>
      </c>
    </row>
    <row r="170" spans="2:24" x14ac:dyDescent="0.25">
      <c r="B170" s="82">
        <f ca="1">IF(B169&lt;MIN($C$3, 'Terms&amp;Conditions + Transaction'!$B$6), B169+1, "")</f>
        <v>44142</v>
      </c>
      <c r="C170">
        <f ca="1">IF(B170="", "", IF(AND(WEEKDAY(B170, 2)&lt;=5, ISERROR(VLOOKUP(B170, 'Holiday Schedule'!$B$3:$B$1002, 1, FALSE))), 1, 0))</f>
        <v>0</v>
      </c>
      <c r="D170">
        <f ca="1">IF(B170="", "", IF(LOWER('Terms&amp;Conditions + Transaction'!$C$15)="act", 1, IF(DAY(B170)=31, 0, IF(AND(DAY(B170+1)=1, MONTH(B170+1)=3), 31-DAY(B170), 1))))</f>
        <v>1</v>
      </c>
      <c r="E170" s="18">
        <f ca="1">IF(B170="", "", IFERROR(VLOOKUP(B170, 'Accrual Schedule'!$B$3:$B$122, 1, TRUE), ""))</f>
        <v>44073</v>
      </c>
      <c r="F170" s="18" cm="1">
        <f t="array" aca="1" ref="F170" ca="1">IF(B170="", "", INDEX('Accrual Schedule'!$B$3:$B$122, MATCH(B170, 'Accrual Schedule'!$B$3:$B$122, 1)+1, 1))</f>
        <v>44165</v>
      </c>
      <c r="G170" s="18" cm="1">
        <f t="array" aca="1" ref="G170" ca="1">IF(B170="", "", INDEX('Accrual Schedule'!$B$3:$B$122, MATCH(H170, 'Accrual Schedule'!$B$3:$B$122, 1)-1, 1))</f>
        <v>44073</v>
      </c>
      <c r="H170" s="18">
        <f ca="1">IF(B170="", "", INDEX('Accrual Schedule'!$B$3:$B$122, MATCH(I170, 'Accrual Schedule'!$C$3:$C$122, 1), 1))</f>
        <v>44165</v>
      </c>
      <c r="I170" s="18" cm="1">
        <f t="array" aca="1" ref="I170" ca="1">IF(B170="", "", _xlfn.IFNA(INDEX('Accrual Schedule'!$C$4:$C$122, MATCH(B170, 'Accrual Schedule'!$C$4:$C$122, 1)+1, 1), INDEX('Accrual Schedule'!$C$4:$C$122, 1, 1)))</f>
        <v>44165</v>
      </c>
      <c r="J170" s="11">
        <f ca="1">IF(B170="","",'Terms&amp;Conditions + Transaction'!$F$5-SUMIF(Dispositions!$B$3:$B$32,"&lt;="&amp;B170,Dispositions!$C$3:$C$32))</f>
        <v>1000000000</v>
      </c>
      <c r="K170" s="84">
        <f ca="1">IF(B170="", "", IF(ISNA(MATCH(B170, 'Factor Schedule'!$B$3:$B$2002, -1)),1,IF(INDEX('Factor Schedule'!$B$3:$C$2002,MATCH(B170, 'Factor Schedule'!$B$3:$B$2002, -1), 1)=B170,MATCH(B170, 'Factor Schedule'!$B$3:$B$2002, -1),MATCH(B170, 'Factor Schedule'!$B$3:$B$2002, -1)+1)))</f>
        <v>1</v>
      </c>
      <c r="L170" s="11" cm="1">
        <f t="array" aca="1" ref="L170" ca="1">IF(B170="","",ROUND(J170*_xlfn.IFNA(INDEX('Factor Schedule'!$B$3:$C$2002,K170, 2), 1), 2))</f>
        <v>1000000000</v>
      </c>
      <c r="M170" s="11">
        <f ca="1">IF(B170="", "", IF(OR(LOWER('Terms&amp;Conditions + Transaction'!$B$12)&lt;&gt;"compound", B170=$C$2, B170=E170), L170, L170+IF(LOWER('Terms&amp;Conditions + Transaction'!$B$13)&lt;&gt;"y", SUMIFS($T$8:$T$2007, $B$8:$B$2007, "&gt;="&amp;E170, $B$8:$B$2007, "&lt;"&amp;B170), SUMIFS($U$8:$U$1007, $B$8:$B$2007, "&gt;="&amp;E170, $B$8:$B$2007, "&lt;"&amp;B170))))</f>
        <v>1000000000</v>
      </c>
      <c r="N170" s="18">
        <f ca="1">IF(OR(B170 = "", F170=""), "", MIN(ForwardDays(B170,-'Terms&amp;Conditions + Transaction'!$B$22, 'Terms&amp;Conditions + Transaction'!$B$23, 'Holiday Schedule'!$B$3:$B$1002),ForwardDays(F170,-'Terms&amp;Conditions + Transaction'!$B$22, 'Terms&amp;Conditions + Transaction'!$B$23, 'Holiday Schedule'!$B$3:$B$1002)))</f>
        <v>44142</v>
      </c>
      <c r="O170" s="42">
        <f ca="1">IF(B170="", "", IF(ISNA(MATCH(N170, SOFR_INDEX!$A$2:$A$2001, -1)),1,IF(INDEX(SOFR_INDEX!$A$2:$E$2001,MATCH(N170, SOFR_INDEX!$A$2:$A$2001, -1), 1)=N170,MATCH(N170, SOFR_INDEX!$A$2:$A$2001, -1),MATCH(N170, SOFR_INDEX!$A$2:$A$2001, -1)+1)))</f>
        <v>1</v>
      </c>
      <c r="P170" s="40" cm="1">
        <f t="array" aca="1" ref="P170" ca="1">IF(OR(B170="", F170=""), "", INDEX(SOFR_INDEX!$B$2:$E$2001, O170,$P$4) * IF(LEFT($P$3, 3)="180", 2, IF(LEFT($P$3, 2)="90", 4, IF(LEFT($P$3, 2)="30", 12, 1)))/100)</f>
        <v>8.9999999999999998E-4</v>
      </c>
      <c r="Q170" s="43">
        <f ca="1">IF(OR(B170="", F170=""), "", P170+'Terms&amp;Conditions + Transaction'!$B$11/10000)</f>
        <v>1.8E-3</v>
      </c>
      <c r="R170" s="43">
        <f t="shared" ca="1" si="17"/>
        <v>7.7300613496932512E-4</v>
      </c>
      <c r="S170">
        <f ca="1">IF(B170="",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Transaction'!$C$7*(F170-E170), 365), 360))))</f>
        <v>360</v>
      </c>
      <c r="T170" s="49">
        <f t="shared" ca="1" si="18"/>
        <v>2500</v>
      </c>
      <c r="U170" s="49">
        <f t="shared" ca="1" si="19"/>
        <v>5000</v>
      </c>
      <c r="V170" s="49">
        <f t="shared" ca="1" si="20"/>
        <v>350000</v>
      </c>
      <c r="W170" s="11">
        <f t="shared" ca="1" si="21"/>
        <v>350000</v>
      </c>
      <c r="X170" s="11" t="str">
        <f t="shared" ca="1" si="22"/>
        <v/>
      </c>
    </row>
    <row r="171" spans="2:24" x14ac:dyDescent="0.25">
      <c r="B171" s="82">
        <f ca="1">IF(B170&lt;MIN($C$3, 'Terms&amp;Conditions + Transaction'!$B$6), B170+1, "")</f>
        <v>44143</v>
      </c>
      <c r="C171">
        <f ca="1">IF(B171="", "", IF(AND(WEEKDAY(B171, 2)&lt;=5, ISERROR(VLOOKUP(B171, 'Holiday Schedule'!$B$3:$B$1002, 1, FALSE))), 1, 0))</f>
        <v>0</v>
      </c>
      <c r="D171">
        <f ca="1">IF(B171="", "", IF(LOWER('Terms&amp;Conditions + Transaction'!$C$15)="act", 1, IF(DAY(B171)=31, 0, IF(AND(DAY(B171+1)=1, MONTH(B171+1)=3), 31-DAY(B171), 1))))</f>
        <v>1</v>
      </c>
      <c r="E171" s="18">
        <f ca="1">IF(B171="", "", IFERROR(VLOOKUP(B171, 'Accrual Schedule'!$B$3:$B$122, 1, TRUE), ""))</f>
        <v>44073</v>
      </c>
      <c r="F171" s="18" cm="1">
        <f t="array" aca="1" ref="F171" ca="1">IF(B171="", "", INDEX('Accrual Schedule'!$B$3:$B$122, MATCH(B171, 'Accrual Schedule'!$B$3:$B$122, 1)+1, 1))</f>
        <v>44165</v>
      </c>
      <c r="G171" s="18" cm="1">
        <f t="array" aca="1" ref="G171" ca="1">IF(B171="", "", INDEX('Accrual Schedule'!$B$3:$B$122, MATCH(H171, 'Accrual Schedule'!$B$3:$B$122, 1)-1, 1))</f>
        <v>44073</v>
      </c>
      <c r="H171" s="18">
        <f ca="1">IF(B171="", "", INDEX('Accrual Schedule'!$B$3:$B$122, MATCH(I171, 'Accrual Schedule'!$C$3:$C$122, 1), 1))</f>
        <v>44165</v>
      </c>
      <c r="I171" s="18" cm="1">
        <f t="array" aca="1" ref="I171" ca="1">IF(B171="", "", _xlfn.IFNA(INDEX('Accrual Schedule'!$C$4:$C$122, MATCH(B171, 'Accrual Schedule'!$C$4:$C$122, 1)+1, 1), INDEX('Accrual Schedule'!$C$4:$C$122, 1, 1)))</f>
        <v>44165</v>
      </c>
      <c r="J171" s="11">
        <f ca="1">IF(B171="","",'Terms&amp;Conditions + Transaction'!$F$5-SUMIF(Dispositions!$B$3:$B$32,"&lt;="&amp;B171,Dispositions!$C$3:$C$32))</f>
        <v>1000000000</v>
      </c>
      <c r="K171" s="84">
        <f ca="1">IF(B171="", "", IF(ISNA(MATCH(B171, 'Factor Schedule'!$B$3:$B$2002, -1)),1,IF(INDEX('Factor Schedule'!$B$3:$C$2002,MATCH(B171, 'Factor Schedule'!$B$3:$B$2002, -1), 1)=B171,MATCH(B171, 'Factor Schedule'!$B$3:$B$2002, -1),MATCH(B171, 'Factor Schedule'!$B$3:$B$2002, -1)+1)))</f>
        <v>1</v>
      </c>
      <c r="L171" s="11" cm="1">
        <f t="array" aca="1" ref="L171" ca="1">IF(B171="","",ROUND(J171*_xlfn.IFNA(INDEX('Factor Schedule'!$B$3:$C$2002,K171, 2), 1), 2))</f>
        <v>1000000000</v>
      </c>
      <c r="M171" s="11">
        <f ca="1">IF(B171="", "", IF(OR(LOWER('Terms&amp;Conditions + Transaction'!$B$12)&lt;&gt;"compound", B171=$C$2, B171=E171), L171, L171+IF(LOWER('Terms&amp;Conditions + Transaction'!$B$13)&lt;&gt;"y", SUMIFS($T$8:$T$2007, $B$8:$B$2007, "&gt;="&amp;E171, $B$8:$B$2007, "&lt;"&amp;B171), SUMIFS($U$8:$U$1007, $B$8:$B$2007, "&gt;="&amp;E171, $B$8:$B$2007, "&lt;"&amp;B171))))</f>
        <v>1000000000</v>
      </c>
      <c r="N171" s="18">
        <f ca="1">IF(OR(B171 = "", F171=""), "", MIN(ForwardDays(B171,-'Terms&amp;Conditions + Transaction'!$B$22, 'Terms&amp;Conditions + Transaction'!$B$23, 'Holiday Schedule'!$B$3:$B$1002),ForwardDays(F171,-'Terms&amp;Conditions + Transaction'!$B$22, 'Terms&amp;Conditions + Transaction'!$B$23, 'Holiday Schedule'!$B$3:$B$1002)))</f>
        <v>44143</v>
      </c>
      <c r="O171" s="42">
        <f ca="1">IF(B171="", "", IF(ISNA(MATCH(N171, SOFR_INDEX!$A$2:$A$2001, -1)),1,IF(INDEX(SOFR_INDEX!$A$2:$E$2001,MATCH(N171, SOFR_INDEX!$A$2:$A$2001, -1), 1)=N171,MATCH(N171, SOFR_INDEX!$A$2:$A$2001, -1),MATCH(N171, SOFR_INDEX!$A$2:$A$2001, -1)+1)))</f>
        <v>1</v>
      </c>
      <c r="P171" s="40" cm="1">
        <f t="array" aca="1" ref="P171" ca="1">IF(OR(B171="", F171=""), "", INDEX(SOFR_INDEX!$B$2:$E$2001, O171,$P$4) * IF(LEFT($P$3, 3)="180", 2, IF(LEFT($P$3, 2)="90", 4, IF(LEFT($P$3, 2)="30", 12, 1)))/100)</f>
        <v>8.9999999999999998E-4</v>
      </c>
      <c r="Q171" s="43">
        <f ca="1">IF(OR(B171="", F171=""), "", P171+'Terms&amp;Conditions + Transaction'!$B$11/10000)</f>
        <v>1.8E-3</v>
      </c>
      <c r="R171" s="43">
        <f t="shared" ca="1" si="17"/>
        <v>7.7926829268292689E-4</v>
      </c>
      <c r="S171">
        <f ca="1">IF(B171="",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Transaction'!$C$7*(F171-E171), 365), 360))))</f>
        <v>360</v>
      </c>
      <c r="T171" s="49">
        <f t="shared" ca="1" si="18"/>
        <v>2500</v>
      </c>
      <c r="U171" s="49">
        <f t="shared" ca="1" si="19"/>
        <v>5000</v>
      </c>
      <c r="V171" s="49">
        <f t="shared" ca="1" si="20"/>
        <v>355000</v>
      </c>
      <c r="W171" s="11">
        <f t="shared" ca="1" si="21"/>
        <v>355000</v>
      </c>
      <c r="X171" s="11" t="str">
        <f t="shared" ca="1" si="22"/>
        <v/>
      </c>
    </row>
    <row r="172" spans="2:24" x14ac:dyDescent="0.25">
      <c r="B172" s="82">
        <f ca="1">IF(B171&lt;MIN($C$3, 'Terms&amp;Conditions + Transaction'!$B$6), B171+1, "")</f>
        <v>44144</v>
      </c>
      <c r="C172">
        <f ca="1">IF(B172="", "", IF(AND(WEEKDAY(B172, 2)&lt;=5, ISERROR(VLOOKUP(B172, 'Holiday Schedule'!$B$3:$B$1002, 1, FALSE))), 1, 0))</f>
        <v>1</v>
      </c>
      <c r="D172">
        <f ca="1">IF(B172="", "", IF(LOWER('Terms&amp;Conditions + Transaction'!$C$15)="act", 1, IF(DAY(B172)=31, 0, IF(AND(DAY(B172+1)=1, MONTH(B172+1)=3), 31-DAY(B172), 1))))</f>
        <v>1</v>
      </c>
      <c r="E172" s="18">
        <f ca="1">IF(B172="", "", IFERROR(VLOOKUP(B172, 'Accrual Schedule'!$B$3:$B$122, 1, TRUE), ""))</f>
        <v>44073</v>
      </c>
      <c r="F172" s="18" cm="1">
        <f t="array" aca="1" ref="F172" ca="1">IF(B172="", "", INDEX('Accrual Schedule'!$B$3:$B$122, MATCH(B172, 'Accrual Schedule'!$B$3:$B$122, 1)+1, 1))</f>
        <v>44165</v>
      </c>
      <c r="G172" s="18" cm="1">
        <f t="array" aca="1" ref="G172" ca="1">IF(B172="", "", INDEX('Accrual Schedule'!$B$3:$B$122, MATCH(H172, 'Accrual Schedule'!$B$3:$B$122, 1)-1, 1))</f>
        <v>44073</v>
      </c>
      <c r="H172" s="18">
        <f ca="1">IF(B172="", "", INDEX('Accrual Schedule'!$B$3:$B$122, MATCH(I172, 'Accrual Schedule'!$C$3:$C$122, 1), 1))</f>
        <v>44165</v>
      </c>
      <c r="I172" s="18" cm="1">
        <f t="array" aca="1" ref="I172" ca="1">IF(B172="", "", _xlfn.IFNA(INDEX('Accrual Schedule'!$C$4:$C$122, MATCH(B172, 'Accrual Schedule'!$C$4:$C$122, 1)+1, 1), INDEX('Accrual Schedule'!$C$4:$C$122, 1, 1)))</f>
        <v>44165</v>
      </c>
      <c r="J172" s="11">
        <f ca="1">IF(B172="","",'Terms&amp;Conditions + Transaction'!$F$5-SUMIF(Dispositions!$B$3:$B$32,"&lt;="&amp;B172,Dispositions!$C$3:$C$32))</f>
        <v>1000000000</v>
      </c>
      <c r="K172" s="84">
        <f ca="1">IF(B172="", "", IF(ISNA(MATCH(B172, 'Factor Schedule'!$B$3:$B$2002, -1)),1,IF(INDEX('Factor Schedule'!$B$3:$C$2002,MATCH(B172, 'Factor Schedule'!$B$3:$B$2002, -1), 1)=B172,MATCH(B172, 'Factor Schedule'!$B$3:$B$2002, -1),MATCH(B172, 'Factor Schedule'!$B$3:$B$2002, -1)+1)))</f>
        <v>1</v>
      </c>
      <c r="L172" s="11" cm="1">
        <f t="array" aca="1" ref="L172" ca="1">IF(B172="","",ROUND(J172*_xlfn.IFNA(INDEX('Factor Schedule'!$B$3:$C$2002,K172, 2), 1), 2))</f>
        <v>1000000000</v>
      </c>
      <c r="M172" s="11">
        <f ca="1">IF(B172="", "", IF(OR(LOWER('Terms&amp;Conditions + Transaction'!$B$12)&lt;&gt;"compound", B172=$C$2, B172=E172), L172, L172+IF(LOWER('Terms&amp;Conditions + Transaction'!$B$13)&lt;&gt;"y", SUMIFS($T$8:$T$2007, $B$8:$B$2007, "&gt;="&amp;E172, $B$8:$B$2007, "&lt;"&amp;B172), SUMIFS($U$8:$U$1007, $B$8:$B$2007, "&gt;="&amp;E172, $B$8:$B$2007, "&lt;"&amp;B172))))</f>
        <v>1000000000</v>
      </c>
      <c r="N172" s="18">
        <f ca="1">IF(OR(B172 = "", F172=""), "", MIN(ForwardDays(B172,-'Terms&amp;Conditions + Transaction'!$B$22, 'Terms&amp;Conditions + Transaction'!$B$23, 'Holiday Schedule'!$B$3:$B$1002),ForwardDays(F172,-'Terms&amp;Conditions + Transaction'!$B$22, 'Terms&amp;Conditions + Transaction'!$B$23, 'Holiday Schedule'!$B$3:$B$1002)))</f>
        <v>44144</v>
      </c>
      <c r="O172" s="42">
        <f ca="1">IF(B172="", "", IF(ISNA(MATCH(N172, SOFR_INDEX!$A$2:$A$2001, -1)),1,IF(INDEX(SOFR_INDEX!$A$2:$E$2001,MATCH(N172, SOFR_INDEX!$A$2:$A$2001, -1), 1)=N172,MATCH(N172, SOFR_INDEX!$A$2:$A$2001, -1),MATCH(N172, SOFR_INDEX!$A$2:$A$2001, -1)+1)))</f>
        <v>1</v>
      </c>
      <c r="P172" s="40" cm="1">
        <f t="array" aca="1" ref="P172" ca="1">IF(OR(B172="", F172=""), "", INDEX(SOFR_INDEX!$B$2:$E$2001, O172,$P$4) * IF(LEFT($P$3, 3)="180", 2, IF(LEFT($P$3, 2)="90", 4, IF(LEFT($P$3, 2)="30", 12, 1)))/100)</f>
        <v>8.9999999999999998E-4</v>
      </c>
      <c r="Q172" s="43">
        <f ca="1">IF(OR(B172="", F172=""), "", P172+'Terms&amp;Conditions + Transaction'!$B$11/10000)</f>
        <v>1.8E-3</v>
      </c>
      <c r="R172" s="43">
        <f t="shared" ca="1" si="17"/>
        <v>7.8545454545454556E-4</v>
      </c>
      <c r="S172">
        <f ca="1">IF(B172="",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Transaction'!$C$7*(F172-E172), 365), 360))))</f>
        <v>360</v>
      </c>
      <c r="T172" s="49">
        <f t="shared" ca="1" si="18"/>
        <v>2500</v>
      </c>
      <c r="U172" s="49">
        <f t="shared" ca="1" si="19"/>
        <v>5000</v>
      </c>
      <c r="V172" s="49">
        <f t="shared" ca="1" si="20"/>
        <v>360000</v>
      </c>
      <c r="W172" s="11">
        <f t="shared" ca="1" si="21"/>
        <v>360000</v>
      </c>
      <c r="X172" s="11" t="str">
        <f t="shared" ca="1" si="22"/>
        <v/>
      </c>
    </row>
    <row r="173" spans="2:24" x14ac:dyDescent="0.25">
      <c r="B173" s="82">
        <f ca="1">IF(B172&lt;MIN($C$3, 'Terms&amp;Conditions + Transaction'!$B$6), B172+1, "")</f>
        <v>44145</v>
      </c>
      <c r="C173">
        <f ca="1">IF(B173="", "", IF(AND(WEEKDAY(B173, 2)&lt;=5, ISERROR(VLOOKUP(B173, 'Holiday Schedule'!$B$3:$B$1002, 1, FALSE))), 1, 0))</f>
        <v>1</v>
      </c>
      <c r="D173">
        <f ca="1">IF(B173="", "", IF(LOWER('Terms&amp;Conditions + Transaction'!$C$15)="act", 1, IF(DAY(B173)=31, 0, IF(AND(DAY(B173+1)=1, MONTH(B173+1)=3), 31-DAY(B173), 1))))</f>
        <v>1</v>
      </c>
      <c r="E173" s="18">
        <f ca="1">IF(B173="", "", IFERROR(VLOOKUP(B173, 'Accrual Schedule'!$B$3:$B$122, 1, TRUE), ""))</f>
        <v>44073</v>
      </c>
      <c r="F173" s="18" cm="1">
        <f t="array" aca="1" ref="F173" ca="1">IF(B173="", "", INDEX('Accrual Schedule'!$B$3:$B$122, MATCH(B173, 'Accrual Schedule'!$B$3:$B$122, 1)+1, 1))</f>
        <v>44165</v>
      </c>
      <c r="G173" s="18" cm="1">
        <f t="array" aca="1" ref="G173" ca="1">IF(B173="", "", INDEX('Accrual Schedule'!$B$3:$B$122, MATCH(H173, 'Accrual Schedule'!$B$3:$B$122, 1)-1, 1))</f>
        <v>44073</v>
      </c>
      <c r="H173" s="18">
        <f ca="1">IF(B173="", "", INDEX('Accrual Schedule'!$B$3:$B$122, MATCH(I173, 'Accrual Schedule'!$C$3:$C$122, 1), 1))</f>
        <v>44165</v>
      </c>
      <c r="I173" s="18" cm="1">
        <f t="array" aca="1" ref="I173" ca="1">IF(B173="", "", _xlfn.IFNA(INDEX('Accrual Schedule'!$C$4:$C$122, MATCH(B173, 'Accrual Schedule'!$C$4:$C$122, 1)+1, 1), INDEX('Accrual Schedule'!$C$4:$C$122, 1, 1)))</f>
        <v>44165</v>
      </c>
      <c r="J173" s="11">
        <f ca="1">IF(B173="","",'Terms&amp;Conditions + Transaction'!$F$5-SUMIF(Dispositions!$B$3:$B$32,"&lt;="&amp;B173,Dispositions!$C$3:$C$32))</f>
        <v>1000000000</v>
      </c>
      <c r="K173" s="84">
        <f ca="1">IF(B173="", "", IF(ISNA(MATCH(B173, 'Factor Schedule'!$B$3:$B$2002, -1)),1,IF(INDEX('Factor Schedule'!$B$3:$C$2002,MATCH(B173, 'Factor Schedule'!$B$3:$B$2002, -1), 1)=B173,MATCH(B173, 'Factor Schedule'!$B$3:$B$2002, -1),MATCH(B173, 'Factor Schedule'!$B$3:$B$2002, -1)+1)))</f>
        <v>1</v>
      </c>
      <c r="L173" s="11" cm="1">
        <f t="array" aca="1" ref="L173" ca="1">IF(B173="","",ROUND(J173*_xlfn.IFNA(INDEX('Factor Schedule'!$B$3:$C$2002,K173, 2), 1), 2))</f>
        <v>1000000000</v>
      </c>
      <c r="M173" s="11">
        <f ca="1">IF(B173="", "", IF(OR(LOWER('Terms&amp;Conditions + Transaction'!$B$12)&lt;&gt;"compound", B173=$C$2, B173=E173), L173, L173+IF(LOWER('Terms&amp;Conditions + Transaction'!$B$13)&lt;&gt;"y", SUMIFS($T$8:$T$2007, $B$8:$B$2007, "&gt;="&amp;E173, $B$8:$B$2007, "&lt;"&amp;B173), SUMIFS($U$8:$U$1007, $B$8:$B$2007, "&gt;="&amp;E173, $B$8:$B$2007, "&lt;"&amp;B173))))</f>
        <v>1000000000</v>
      </c>
      <c r="N173" s="18">
        <f ca="1">IF(OR(B173 = "", F173=""), "", MIN(ForwardDays(B173,-'Terms&amp;Conditions + Transaction'!$B$22, 'Terms&amp;Conditions + Transaction'!$B$23, 'Holiday Schedule'!$B$3:$B$1002),ForwardDays(F173,-'Terms&amp;Conditions + Transaction'!$B$22, 'Terms&amp;Conditions + Transaction'!$B$23, 'Holiday Schedule'!$B$3:$B$1002)))</f>
        <v>44145</v>
      </c>
      <c r="O173" s="42">
        <f ca="1">IF(B173="", "", IF(ISNA(MATCH(N173, SOFR_INDEX!$A$2:$A$2001, -1)),1,IF(INDEX(SOFR_INDEX!$A$2:$E$2001,MATCH(N173, SOFR_INDEX!$A$2:$A$2001, -1), 1)=N173,MATCH(N173, SOFR_INDEX!$A$2:$A$2001, -1),MATCH(N173, SOFR_INDEX!$A$2:$A$2001, -1)+1)))</f>
        <v>1</v>
      </c>
      <c r="P173" s="40" cm="1">
        <f t="array" aca="1" ref="P173" ca="1">IF(OR(B173="", F173=""), "", INDEX(SOFR_INDEX!$B$2:$E$2001, O173,$P$4) * IF(LEFT($P$3, 3)="180", 2, IF(LEFT($P$3, 2)="90", 4, IF(LEFT($P$3, 2)="30", 12, 1)))/100)</f>
        <v>8.9999999999999998E-4</v>
      </c>
      <c r="Q173" s="43">
        <f ca="1">IF(OR(B173="", F173=""), "", P173+'Terms&amp;Conditions + Transaction'!$B$11/10000)</f>
        <v>1.8E-3</v>
      </c>
      <c r="R173" s="43">
        <f t="shared" ca="1" si="17"/>
        <v>7.9156626506024085E-4</v>
      </c>
      <c r="S173">
        <f ca="1">IF(B173="",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Transaction'!$C$7*(F173-E173), 365), 360))))</f>
        <v>360</v>
      </c>
      <c r="T173" s="49">
        <f t="shared" ca="1" si="18"/>
        <v>2500</v>
      </c>
      <c r="U173" s="49">
        <f t="shared" ca="1" si="19"/>
        <v>5000</v>
      </c>
      <c r="V173" s="49">
        <f t="shared" ca="1" si="20"/>
        <v>365000</v>
      </c>
      <c r="W173" s="11">
        <f t="shared" ca="1" si="21"/>
        <v>365000</v>
      </c>
      <c r="X173" s="11" t="str">
        <f t="shared" ca="1" si="22"/>
        <v/>
      </c>
    </row>
    <row r="174" spans="2:24" x14ac:dyDescent="0.25">
      <c r="B174" s="82">
        <f ca="1">IF(B173&lt;MIN($C$3, 'Terms&amp;Conditions + Transaction'!$B$6), B173+1, "")</f>
        <v>44146</v>
      </c>
      <c r="C174">
        <f ca="1">IF(B174="", "", IF(AND(WEEKDAY(B174, 2)&lt;=5, ISERROR(VLOOKUP(B174, 'Holiday Schedule'!$B$3:$B$1002, 1, FALSE))), 1, 0))</f>
        <v>1</v>
      </c>
      <c r="D174">
        <f ca="1">IF(B174="", "", IF(LOWER('Terms&amp;Conditions + Transaction'!$C$15)="act", 1, IF(DAY(B174)=31, 0, IF(AND(DAY(B174+1)=1, MONTH(B174+1)=3), 31-DAY(B174), 1))))</f>
        <v>1</v>
      </c>
      <c r="E174" s="18">
        <f ca="1">IF(B174="", "", IFERROR(VLOOKUP(B174, 'Accrual Schedule'!$B$3:$B$122, 1, TRUE), ""))</f>
        <v>44073</v>
      </c>
      <c r="F174" s="18" cm="1">
        <f t="array" aca="1" ref="F174" ca="1">IF(B174="", "", INDEX('Accrual Schedule'!$B$3:$B$122, MATCH(B174, 'Accrual Schedule'!$B$3:$B$122, 1)+1, 1))</f>
        <v>44165</v>
      </c>
      <c r="G174" s="18" cm="1">
        <f t="array" aca="1" ref="G174" ca="1">IF(B174="", "", INDEX('Accrual Schedule'!$B$3:$B$122, MATCH(H174, 'Accrual Schedule'!$B$3:$B$122, 1)-1, 1))</f>
        <v>44073</v>
      </c>
      <c r="H174" s="18">
        <f ca="1">IF(B174="", "", INDEX('Accrual Schedule'!$B$3:$B$122, MATCH(I174, 'Accrual Schedule'!$C$3:$C$122, 1), 1))</f>
        <v>44165</v>
      </c>
      <c r="I174" s="18" cm="1">
        <f t="array" aca="1" ref="I174" ca="1">IF(B174="", "", _xlfn.IFNA(INDEX('Accrual Schedule'!$C$4:$C$122, MATCH(B174, 'Accrual Schedule'!$C$4:$C$122, 1)+1, 1), INDEX('Accrual Schedule'!$C$4:$C$122, 1, 1)))</f>
        <v>44165</v>
      </c>
      <c r="J174" s="11">
        <f ca="1">IF(B174="","",'Terms&amp;Conditions + Transaction'!$F$5-SUMIF(Dispositions!$B$3:$B$32,"&lt;="&amp;B174,Dispositions!$C$3:$C$32))</f>
        <v>1000000000</v>
      </c>
      <c r="K174" s="84">
        <f ca="1">IF(B174="", "", IF(ISNA(MATCH(B174, 'Factor Schedule'!$B$3:$B$2002, -1)),1,IF(INDEX('Factor Schedule'!$B$3:$C$2002,MATCH(B174, 'Factor Schedule'!$B$3:$B$2002, -1), 1)=B174,MATCH(B174, 'Factor Schedule'!$B$3:$B$2002, -1),MATCH(B174, 'Factor Schedule'!$B$3:$B$2002, -1)+1)))</f>
        <v>1</v>
      </c>
      <c r="L174" s="11" cm="1">
        <f t="array" aca="1" ref="L174" ca="1">IF(B174="","",ROUND(J174*_xlfn.IFNA(INDEX('Factor Schedule'!$B$3:$C$2002,K174, 2), 1), 2))</f>
        <v>1000000000</v>
      </c>
      <c r="M174" s="11">
        <f ca="1">IF(B174="", "", IF(OR(LOWER('Terms&amp;Conditions + Transaction'!$B$12)&lt;&gt;"compound", B174=$C$2, B174=E174), L174, L174+IF(LOWER('Terms&amp;Conditions + Transaction'!$B$13)&lt;&gt;"y", SUMIFS($T$8:$T$2007, $B$8:$B$2007, "&gt;="&amp;E174, $B$8:$B$2007, "&lt;"&amp;B174), SUMIFS($U$8:$U$1007, $B$8:$B$2007, "&gt;="&amp;E174, $B$8:$B$2007, "&lt;"&amp;B174))))</f>
        <v>1000000000</v>
      </c>
      <c r="N174" s="18">
        <f ca="1">IF(OR(B174 = "", F174=""), "", MIN(ForwardDays(B174,-'Terms&amp;Conditions + Transaction'!$B$22, 'Terms&amp;Conditions + Transaction'!$B$23, 'Holiday Schedule'!$B$3:$B$1002),ForwardDays(F174,-'Terms&amp;Conditions + Transaction'!$B$22, 'Terms&amp;Conditions + Transaction'!$B$23, 'Holiday Schedule'!$B$3:$B$1002)))</f>
        <v>44146</v>
      </c>
      <c r="O174" s="42">
        <f ca="1">IF(B174="", "", IF(ISNA(MATCH(N174, SOFR_INDEX!$A$2:$A$2001, -1)),1,IF(INDEX(SOFR_INDEX!$A$2:$E$2001,MATCH(N174, SOFR_INDEX!$A$2:$A$2001, -1), 1)=N174,MATCH(N174, SOFR_INDEX!$A$2:$A$2001, -1),MATCH(N174, SOFR_INDEX!$A$2:$A$2001, -1)+1)))</f>
        <v>1</v>
      </c>
      <c r="P174" s="40" cm="1">
        <f t="array" aca="1" ref="P174" ca="1">IF(OR(B174="", F174=""), "", INDEX(SOFR_INDEX!$B$2:$E$2001, O174,$P$4) * IF(LEFT($P$3, 3)="180", 2, IF(LEFT($P$3, 2)="90", 4, IF(LEFT($P$3, 2)="30", 12, 1)))/100)</f>
        <v>8.9999999999999998E-4</v>
      </c>
      <c r="Q174" s="43">
        <f ca="1">IF(OR(B174="", F174=""), "", P174+'Terms&amp;Conditions + Transaction'!$B$11/10000)</f>
        <v>1.8E-3</v>
      </c>
      <c r="R174" s="43">
        <f t="shared" ca="1" si="17"/>
        <v>7.9760479041916159E-4</v>
      </c>
      <c r="S174">
        <f ca="1">IF(B174="",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Transaction'!$C$7*(F174-E174), 365), 360))))</f>
        <v>360</v>
      </c>
      <c r="T174" s="49">
        <f t="shared" ca="1" si="18"/>
        <v>2500</v>
      </c>
      <c r="U174" s="49">
        <f t="shared" ca="1" si="19"/>
        <v>5000</v>
      </c>
      <c r="V174" s="49">
        <f t="shared" ca="1" si="20"/>
        <v>370000</v>
      </c>
      <c r="W174" s="11">
        <f t="shared" ca="1" si="21"/>
        <v>370000</v>
      </c>
      <c r="X174" s="11" t="str">
        <f t="shared" ca="1" si="22"/>
        <v/>
      </c>
    </row>
    <row r="175" spans="2:24" x14ac:dyDescent="0.25">
      <c r="B175" s="82">
        <f ca="1">IF(B174&lt;MIN($C$3, 'Terms&amp;Conditions + Transaction'!$B$6), B174+1, "")</f>
        <v>44147</v>
      </c>
      <c r="C175">
        <f ca="1">IF(B175="", "", IF(AND(WEEKDAY(B175, 2)&lt;=5, ISERROR(VLOOKUP(B175, 'Holiday Schedule'!$B$3:$B$1002, 1, FALSE))), 1, 0))</f>
        <v>1</v>
      </c>
      <c r="D175">
        <f ca="1">IF(B175="", "", IF(LOWER('Terms&amp;Conditions + Transaction'!$C$15)="act", 1, IF(DAY(B175)=31, 0, IF(AND(DAY(B175+1)=1, MONTH(B175+1)=3), 31-DAY(B175), 1))))</f>
        <v>1</v>
      </c>
      <c r="E175" s="18">
        <f ca="1">IF(B175="", "", IFERROR(VLOOKUP(B175, 'Accrual Schedule'!$B$3:$B$122, 1, TRUE), ""))</f>
        <v>44073</v>
      </c>
      <c r="F175" s="18" cm="1">
        <f t="array" aca="1" ref="F175" ca="1">IF(B175="", "", INDEX('Accrual Schedule'!$B$3:$B$122, MATCH(B175, 'Accrual Schedule'!$B$3:$B$122, 1)+1, 1))</f>
        <v>44165</v>
      </c>
      <c r="G175" s="18" cm="1">
        <f t="array" aca="1" ref="G175" ca="1">IF(B175="", "", INDEX('Accrual Schedule'!$B$3:$B$122, MATCH(H175, 'Accrual Schedule'!$B$3:$B$122, 1)-1, 1))</f>
        <v>44073</v>
      </c>
      <c r="H175" s="18">
        <f ca="1">IF(B175="", "", INDEX('Accrual Schedule'!$B$3:$B$122, MATCH(I175, 'Accrual Schedule'!$C$3:$C$122, 1), 1))</f>
        <v>44165</v>
      </c>
      <c r="I175" s="18" cm="1">
        <f t="array" aca="1" ref="I175" ca="1">IF(B175="", "", _xlfn.IFNA(INDEX('Accrual Schedule'!$C$4:$C$122, MATCH(B175, 'Accrual Schedule'!$C$4:$C$122, 1)+1, 1), INDEX('Accrual Schedule'!$C$4:$C$122, 1, 1)))</f>
        <v>44165</v>
      </c>
      <c r="J175" s="11">
        <f ca="1">IF(B175="","",'Terms&amp;Conditions + Transaction'!$F$5-SUMIF(Dispositions!$B$3:$B$32,"&lt;="&amp;B175,Dispositions!$C$3:$C$32))</f>
        <v>1000000000</v>
      </c>
      <c r="K175" s="84">
        <f ca="1">IF(B175="", "", IF(ISNA(MATCH(B175, 'Factor Schedule'!$B$3:$B$2002, -1)),1,IF(INDEX('Factor Schedule'!$B$3:$C$2002,MATCH(B175, 'Factor Schedule'!$B$3:$B$2002, -1), 1)=B175,MATCH(B175, 'Factor Schedule'!$B$3:$B$2002, -1),MATCH(B175, 'Factor Schedule'!$B$3:$B$2002, -1)+1)))</f>
        <v>1</v>
      </c>
      <c r="L175" s="11" cm="1">
        <f t="array" aca="1" ref="L175" ca="1">IF(B175="","",ROUND(J175*_xlfn.IFNA(INDEX('Factor Schedule'!$B$3:$C$2002,K175, 2), 1), 2))</f>
        <v>1000000000</v>
      </c>
      <c r="M175" s="11">
        <f ca="1">IF(B175="", "", IF(OR(LOWER('Terms&amp;Conditions + Transaction'!$B$12)&lt;&gt;"compound", B175=$C$2, B175=E175), L175, L175+IF(LOWER('Terms&amp;Conditions + Transaction'!$B$13)&lt;&gt;"y", SUMIFS($T$8:$T$2007, $B$8:$B$2007, "&gt;="&amp;E175, $B$8:$B$2007, "&lt;"&amp;B175), SUMIFS($U$8:$U$1007, $B$8:$B$2007, "&gt;="&amp;E175, $B$8:$B$2007, "&lt;"&amp;B175))))</f>
        <v>1000000000</v>
      </c>
      <c r="N175" s="18">
        <f ca="1">IF(OR(B175 = "", F175=""), "", MIN(ForwardDays(B175,-'Terms&amp;Conditions + Transaction'!$B$22, 'Terms&amp;Conditions + Transaction'!$B$23, 'Holiday Schedule'!$B$3:$B$1002),ForwardDays(F175,-'Terms&amp;Conditions + Transaction'!$B$22, 'Terms&amp;Conditions + Transaction'!$B$23, 'Holiday Schedule'!$B$3:$B$1002)))</f>
        <v>44147</v>
      </c>
      <c r="O175" s="42">
        <f ca="1">IF(B175="", "", IF(ISNA(MATCH(N175, SOFR_INDEX!$A$2:$A$2001, -1)),1,IF(INDEX(SOFR_INDEX!$A$2:$E$2001,MATCH(N175, SOFR_INDEX!$A$2:$A$2001, -1), 1)=N175,MATCH(N175, SOFR_INDEX!$A$2:$A$2001, -1),MATCH(N175, SOFR_INDEX!$A$2:$A$2001, -1)+1)))</f>
        <v>1</v>
      </c>
      <c r="P175" s="40" cm="1">
        <f t="array" aca="1" ref="P175" ca="1">IF(OR(B175="", F175=""), "", INDEX(SOFR_INDEX!$B$2:$E$2001, O175,$P$4) * IF(LEFT($P$3, 3)="180", 2, IF(LEFT($P$3, 2)="90", 4, IF(LEFT($P$3, 2)="30", 12, 1)))/100)</f>
        <v>8.9999999999999998E-4</v>
      </c>
      <c r="Q175" s="43">
        <f ca="1">IF(OR(B175="", F175=""), "", P175+'Terms&amp;Conditions + Transaction'!$B$11/10000)</f>
        <v>1.8E-3</v>
      </c>
      <c r="R175" s="43">
        <f t="shared" ca="1" si="17"/>
        <v>8.0357142857142856E-4</v>
      </c>
      <c r="S175">
        <f ca="1">IF(B175="",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Transaction'!$C$7*(F175-E175), 365), 360))))</f>
        <v>360</v>
      </c>
      <c r="T175" s="49">
        <f t="shared" ca="1" si="18"/>
        <v>2500</v>
      </c>
      <c r="U175" s="49">
        <f t="shared" ca="1" si="19"/>
        <v>5000</v>
      </c>
      <c r="V175" s="49">
        <f t="shared" ca="1" si="20"/>
        <v>375000</v>
      </c>
      <c r="W175" s="11">
        <f t="shared" ca="1" si="21"/>
        <v>375000</v>
      </c>
      <c r="X175" s="11" t="str">
        <f t="shared" ca="1" si="22"/>
        <v/>
      </c>
    </row>
    <row r="176" spans="2:24" x14ac:dyDescent="0.25">
      <c r="B176" s="82">
        <f ca="1">IF(B175&lt;MIN($C$3, 'Terms&amp;Conditions + Transaction'!$B$6), B175+1, "")</f>
        <v>44148</v>
      </c>
      <c r="C176">
        <f ca="1">IF(B176="", "", IF(AND(WEEKDAY(B176, 2)&lt;=5, ISERROR(VLOOKUP(B176, 'Holiday Schedule'!$B$3:$B$1002, 1, FALSE))), 1, 0))</f>
        <v>1</v>
      </c>
      <c r="D176">
        <f ca="1">IF(B176="", "", IF(LOWER('Terms&amp;Conditions + Transaction'!$C$15)="act", 1, IF(DAY(B176)=31, 0, IF(AND(DAY(B176+1)=1, MONTH(B176+1)=3), 31-DAY(B176), 1))))</f>
        <v>1</v>
      </c>
      <c r="E176" s="18">
        <f ca="1">IF(B176="", "", IFERROR(VLOOKUP(B176, 'Accrual Schedule'!$B$3:$B$122, 1, TRUE), ""))</f>
        <v>44073</v>
      </c>
      <c r="F176" s="18" cm="1">
        <f t="array" aca="1" ref="F176" ca="1">IF(B176="", "", INDEX('Accrual Schedule'!$B$3:$B$122, MATCH(B176, 'Accrual Schedule'!$B$3:$B$122, 1)+1, 1))</f>
        <v>44165</v>
      </c>
      <c r="G176" s="18" cm="1">
        <f t="array" aca="1" ref="G176" ca="1">IF(B176="", "", INDEX('Accrual Schedule'!$B$3:$B$122, MATCH(H176, 'Accrual Schedule'!$B$3:$B$122, 1)-1, 1))</f>
        <v>44073</v>
      </c>
      <c r="H176" s="18">
        <f ca="1">IF(B176="", "", INDEX('Accrual Schedule'!$B$3:$B$122, MATCH(I176, 'Accrual Schedule'!$C$3:$C$122, 1), 1))</f>
        <v>44165</v>
      </c>
      <c r="I176" s="18" cm="1">
        <f t="array" aca="1" ref="I176" ca="1">IF(B176="", "", _xlfn.IFNA(INDEX('Accrual Schedule'!$C$4:$C$122, MATCH(B176, 'Accrual Schedule'!$C$4:$C$122, 1)+1, 1), INDEX('Accrual Schedule'!$C$4:$C$122, 1, 1)))</f>
        <v>44165</v>
      </c>
      <c r="J176" s="11">
        <f ca="1">IF(B176="","",'Terms&amp;Conditions + Transaction'!$F$5-SUMIF(Dispositions!$B$3:$B$32,"&lt;="&amp;B176,Dispositions!$C$3:$C$32))</f>
        <v>1000000000</v>
      </c>
      <c r="K176" s="84">
        <f ca="1">IF(B176="", "", IF(ISNA(MATCH(B176, 'Factor Schedule'!$B$3:$B$2002, -1)),1,IF(INDEX('Factor Schedule'!$B$3:$C$2002,MATCH(B176, 'Factor Schedule'!$B$3:$B$2002, -1), 1)=B176,MATCH(B176, 'Factor Schedule'!$B$3:$B$2002, -1),MATCH(B176, 'Factor Schedule'!$B$3:$B$2002, -1)+1)))</f>
        <v>1</v>
      </c>
      <c r="L176" s="11" cm="1">
        <f t="array" aca="1" ref="L176" ca="1">IF(B176="","",ROUND(J176*_xlfn.IFNA(INDEX('Factor Schedule'!$B$3:$C$2002,K176, 2), 1), 2))</f>
        <v>1000000000</v>
      </c>
      <c r="M176" s="11">
        <f ca="1">IF(B176="", "", IF(OR(LOWER('Terms&amp;Conditions + Transaction'!$B$12)&lt;&gt;"compound", B176=$C$2, B176=E176), L176, L176+IF(LOWER('Terms&amp;Conditions + Transaction'!$B$13)&lt;&gt;"y", SUMIFS($T$8:$T$2007, $B$8:$B$2007, "&gt;="&amp;E176, $B$8:$B$2007, "&lt;"&amp;B176), SUMIFS($U$8:$U$1007, $B$8:$B$2007, "&gt;="&amp;E176, $B$8:$B$2007, "&lt;"&amp;B176))))</f>
        <v>1000000000</v>
      </c>
      <c r="N176" s="18">
        <f ca="1">IF(OR(B176 = "", F176=""), "", MIN(ForwardDays(B176,-'Terms&amp;Conditions + Transaction'!$B$22, 'Terms&amp;Conditions + Transaction'!$B$23, 'Holiday Schedule'!$B$3:$B$1002),ForwardDays(F176,-'Terms&amp;Conditions + Transaction'!$B$22, 'Terms&amp;Conditions + Transaction'!$B$23, 'Holiday Schedule'!$B$3:$B$1002)))</f>
        <v>44148</v>
      </c>
      <c r="O176" s="42">
        <f ca="1">IF(B176="", "", IF(ISNA(MATCH(N176, SOFR_INDEX!$A$2:$A$2001, -1)),1,IF(INDEX(SOFR_INDEX!$A$2:$E$2001,MATCH(N176, SOFR_INDEX!$A$2:$A$2001, -1), 1)=N176,MATCH(N176, SOFR_INDEX!$A$2:$A$2001, -1),MATCH(N176, SOFR_INDEX!$A$2:$A$2001, -1)+1)))</f>
        <v>1</v>
      </c>
      <c r="P176" s="40" cm="1">
        <f t="array" aca="1" ref="P176" ca="1">IF(OR(B176="", F176=""), "", INDEX(SOFR_INDEX!$B$2:$E$2001, O176,$P$4) * IF(LEFT($P$3, 3)="180", 2, IF(LEFT($P$3, 2)="90", 4, IF(LEFT($P$3, 2)="30", 12, 1)))/100)</f>
        <v>8.9999999999999998E-4</v>
      </c>
      <c r="Q176" s="43">
        <f ca="1">IF(OR(B176="", F176=""), "", P176+'Terms&amp;Conditions + Transaction'!$B$11/10000)</f>
        <v>1.8E-3</v>
      </c>
      <c r="R176" s="43">
        <f t="shared" ca="1" si="17"/>
        <v>8.0946745562130178E-4</v>
      </c>
      <c r="S176">
        <f ca="1">IF(B176="",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Transaction'!$C$7*(F176-E176), 365), 360))))</f>
        <v>360</v>
      </c>
      <c r="T176" s="49">
        <f t="shared" ca="1" si="18"/>
        <v>2500</v>
      </c>
      <c r="U176" s="49">
        <f t="shared" ca="1" si="19"/>
        <v>5000</v>
      </c>
      <c r="V176" s="49">
        <f t="shared" ca="1" si="20"/>
        <v>380000</v>
      </c>
      <c r="W176" s="11">
        <f t="shared" ca="1" si="21"/>
        <v>380000</v>
      </c>
      <c r="X176" s="11" t="str">
        <f t="shared" ca="1" si="22"/>
        <v/>
      </c>
    </row>
    <row r="177" spans="2:24" x14ac:dyDescent="0.25">
      <c r="B177" s="82">
        <f ca="1">IF(B176&lt;MIN($C$3, 'Terms&amp;Conditions + Transaction'!$B$6), B176+1, "")</f>
        <v>44149</v>
      </c>
      <c r="C177">
        <f ca="1">IF(B177="", "", IF(AND(WEEKDAY(B177, 2)&lt;=5, ISERROR(VLOOKUP(B177, 'Holiday Schedule'!$B$3:$B$1002, 1, FALSE))), 1, 0))</f>
        <v>0</v>
      </c>
      <c r="D177">
        <f ca="1">IF(B177="", "", IF(LOWER('Terms&amp;Conditions + Transaction'!$C$15)="act", 1, IF(DAY(B177)=31, 0, IF(AND(DAY(B177+1)=1, MONTH(B177+1)=3), 31-DAY(B177), 1))))</f>
        <v>1</v>
      </c>
      <c r="E177" s="18">
        <f ca="1">IF(B177="", "", IFERROR(VLOOKUP(B177, 'Accrual Schedule'!$B$3:$B$122, 1, TRUE), ""))</f>
        <v>44073</v>
      </c>
      <c r="F177" s="18" cm="1">
        <f t="array" aca="1" ref="F177" ca="1">IF(B177="", "", INDEX('Accrual Schedule'!$B$3:$B$122, MATCH(B177, 'Accrual Schedule'!$B$3:$B$122, 1)+1, 1))</f>
        <v>44165</v>
      </c>
      <c r="G177" s="18" cm="1">
        <f t="array" aca="1" ref="G177" ca="1">IF(B177="", "", INDEX('Accrual Schedule'!$B$3:$B$122, MATCH(H177, 'Accrual Schedule'!$B$3:$B$122, 1)-1, 1))</f>
        <v>44073</v>
      </c>
      <c r="H177" s="18">
        <f ca="1">IF(B177="", "", INDEX('Accrual Schedule'!$B$3:$B$122, MATCH(I177, 'Accrual Schedule'!$C$3:$C$122, 1), 1))</f>
        <v>44165</v>
      </c>
      <c r="I177" s="18" cm="1">
        <f t="array" aca="1" ref="I177" ca="1">IF(B177="", "", _xlfn.IFNA(INDEX('Accrual Schedule'!$C$4:$C$122, MATCH(B177, 'Accrual Schedule'!$C$4:$C$122, 1)+1, 1), INDEX('Accrual Schedule'!$C$4:$C$122, 1, 1)))</f>
        <v>44165</v>
      </c>
      <c r="J177" s="11">
        <f ca="1">IF(B177="","",'Terms&amp;Conditions + Transaction'!$F$5-SUMIF(Dispositions!$B$3:$B$32,"&lt;="&amp;B177,Dispositions!$C$3:$C$32))</f>
        <v>1000000000</v>
      </c>
      <c r="K177" s="84">
        <f ca="1">IF(B177="", "", IF(ISNA(MATCH(B177, 'Factor Schedule'!$B$3:$B$2002, -1)),1,IF(INDEX('Factor Schedule'!$B$3:$C$2002,MATCH(B177, 'Factor Schedule'!$B$3:$B$2002, -1), 1)=B177,MATCH(B177, 'Factor Schedule'!$B$3:$B$2002, -1),MATCH(B177, 'Factor Schedule'!$B$3:$B$2002, -1)+1)))</f>
        <v>1</v>
      </c>
      <c r="L177" s="11" cm="1">
        <f t="array" aca="1" ref="L177" ca="1">IF(B177="","",ROUND(J177*_xlfn.IFNA(INDEX('Factor Schedule'!$B$3:$C$2002,K177, 2), 1), 2))</f>
        <v>1000000000</v>
      </c>
      <c r="M177" s="11">
        <f ca="1">IF(B177="", "", IF(OR(LOWER('Terms&amp;Conditions + Transaction'!$B$12)&lt;&gt;"compound", B177=$C$2, B177=E177), L177, L177+IF(LOWER('Terms&amp;Conditions + Transaction'!$B$13)&lt;&gt;"y", SUMIFS($T$8:$T$2007, $B$8:$B$2007, "&gt;="&amp;E177, $B$8:$B$2007, "&lt;"&amp;B177), SUMIFS($U$8:$U$1007, $B$8:$B$2007, "&gt;="&amp;E177, $B$8:$B$2007, "&lt;"&amp;B177))))</f>
        <v>1000000000</v>
      </c>
      <c r="N177" s="18">
        <f ca="1">IF(OR(B177 = "", F177=""), "", MIN(ForwardDays(B177,-'Terms&amp;Conditions + Transaction'!$B$22, 'Terms&amp;Conditions + Transaction'!$B$23, 'Holiday Schedule'!$B$3:$B$1002),ForwardDays(F177,-'Terms&amp;Conditions + Transaction'!$B$22, 'Terms&amp;Conditions + Transaction'!$B$23, 'Holiday Schedule'!$B$3:$B$1002)))</f>
        <v>44149</v>
      </c>
      <c r="O177" s="42">
        <f ca="1">IF(B177="", "", IF(ISNA(MATCH(N177, SOFR_INDEX!$A$2:$A$2001, -1)),1,IF(INDEX(SOFR_INDEX!$A$2:$E$2001,MATCH(N177, SOFR_INDEX!$A$2:$A$2001, -1), 1)=N177,MATCH(N177, SOFR_INDEX!$A$2:$A$2001, -1),MATCH(N177, SOFR_INDEX!$A$2:$A$2001, -1)+1)))</f>
        <v>1</v>
      </c>
      <c r="P177" s="40" cm="1">
        <f t="array" aca="1" ref="P177" ca="1">IF(OR(B177="", F177=""), "", INDEX(SOFR_INDEX!$B$2:$E$2001, O177,$P$4) * IF(LEFT($P$3, 3)="180", 2, IF(LEFT($P$3, 2)="90", 4, IF(LEFT($P$3, 2)="30", 12, 1)))/100)</f>
        <v>8.9999999999999998E-4</v>
      </c>
      <c r="Q177" s="43">
        <f ca="1">IF(OR(B177="", F177=""), "", P177+'Terms&amp;Conditions + Transaction'!$B$11/10000)</f>
        <v>1.8E-3</v>
      </c>
      <c r="R177" s="43">
        <f t="shared" ca="1" si="17"/>
        <v>8.1529411764705881E-4</v>
      </c>
      <c r="S177">
        <f ca="1">IF(B177="",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Transaction'!$C$7*(F177-E177), 365), 360))))</f>
        <v>360</v>
      </c>
      <c r="T177" s="49">
        <f t="shared" ca="1" si="18"/>
        <v>2500</v>
      </c>
      <c r="U177" s="49">
        <f t="shared" ca="1" si="19"/>
        <v>5000</v>
      </c>
      <c r="V177" s="49">
        <f t="shared" ca="1" si="20"/>
        <v>385000</v>
      </c>
      <c r="W177" s="11">
        <f t="shared" ca="1" si="21"/>
        <v>385000</v>
      </c>
      <c r="X177" s="11" t="str">
        <f t="shared" ca="1" si="22"/>
        <v/>
      </c>
    </row>
    <row r="178" spans="2:24" x14ac:dyDescent="0.25">
      <c r="B178" s="82">
        <f ca="1">IF(B177&lt;MIN($C$3, 'Terms&amp;Conditions + Transaction'!$B$6), B177+1, "")</f>
        <v>44150</v>
      </c>
      <c r="C178">
        <f ca="1">IF(B178="", "", IF(AND(WEEKDAY(B178, 2)&lt;=5, ISERROR(VLOOKUP(B178, 'Holiday Schedule'!$B$3:$B$1002, 1, FALSE))), 1, 0))</f>
        <v>0</v>
      </c>
      <c r="D178">
        <f ca="1">IF(B178="", "", IF(LOWER('Terms&amp;Conditions + Transaction'!$C$15)="act", 1, IF(DAY(B178)=31, 0, IF(AND(DAY(B178+1)=1, MONTH(B178+1)=3), 31-DAY(B178), 1))))</f>
        <v>1</v>
      </c>
      <c r="E178" s="18">
        <f ca="1">IF(B178="", "", IFERROR(VLOOKUP(B178, 'Accrual Schedule'!$B$3:$B$122, 1, TRUE), ""))</f>
        <v>44073</v>
      </c>
      <c r="F178" s="18" cm="1">
        <f t="array" aca="1" ref="F178" ca="1">IF(B178="", "", INDEX('Accrual Schedule'!$B$3:$B$122, MATCH(B178, 'Accrual Schedule'!$B$3:$B$122, 1)+1, 1))</f>
        <v>44165</v>
      </c>
      <c r="G178" s="18" cm="1">
        <f t="array" aca="1" ref="G178" ca="1">IF(B178="", "", INDEX('Accrual Schedule'!$B$3:$B$122, MATCH(H178, 'Accrual Schedule'!$B$3:$B$122, 1)-1, 1))</f>
        <v>44073</v>
      </c>
      <c r="H178" s="18">
        <f ca="1">IF(B178="", "", INDEX('Accrual Schedule'!$B$3:$B$122, MATCH(I178, 'Accrual Schedule'!$C$3:$C$122, 1), 1))</f>
        <v>44165</v>
      </c>
      <c r="I178" s="18" cm="1">
        <f t="array" aca="1" ref="I178" ca="1">IF(B178="", "", _xlfn.IFNA(INDEX('Accrual Schedule'!$C$4:$C$122, MATCH(B178, 'Accrual Schedule'!$C$4:$C$122, 1)+1, 1), INDEX('Accrual Schedule'!$C$4:$C$122, 1, 1)))</f>
        <v>44165</v>
      </c>
      <c r="J178" s="11">
        <f ca="1">IF(B178="","",'Terms&amp;Conditions + Transaction'!$F$5-SUMIF(Dispositions!$B$3:$B$32,"&lt;="&amp;B178,Dispositions!$C$3:$C$32))</f>
        <v>1000000000</v>
      </c>
      <c r="K178" s="84">
        <f ca="1">IF(B178="", "", IF(ISNA(MATCH(B178, 'Factor Schedule'!$B$3:$B$2002, -1)),1,IF(INDEX('Factor Schedule'!$B$3:$C$2002,MATCH(B178, 'Factor Schedule'!$B$3:$B$2002, -1), 1)=B178,MATCH(B178, 'Factor Schedule'!$B$3:$B$2002, -1),MATCH(B178, 'Factor Schedule'!$B$3:$B$2002, -1)+1)))</f>
        <v>1</v>
      </c>
      <c r="L178" s="11" cm="1">
        <f t="array" aca="1" ref="L178" ca="1">IF(B178="","",ROUND(J178*_xlfn.IFNA(INDEX('Factor Schedule'!$B$3:$C$2002,K178, 2), 1), 2))</f>
        <v>1000000000</v>
      </c>
      <c r="M178" s="11">
        <f ca="1">IF(B178="", "", IF(OR(LOWER('Terms&amp;Conditions + Transaction'!$B$12)&lt;&gt;"compound", B178=$C$2, B178=E178), L178, L178+IF(LOWER('Terms&amp;Conditions + Transaction'!$B$13)&lt;&gt;"y", SUMIFS($T$8:$T$2007, $B$8:$B$2007, "&gt;="&amp;E178, $B$8:$B$2007, "&lt;"&amp;B178), SUMIFS($U$8:$U$1007, $B$8:$B$2007, "&gt;="&amp;E178, $B$8:$B$2007, "&lt;"&amp;B178))))</f>
        <v>1000000000</v>
      </c>
      <c r="N178" s="18">
        <f ca="1">IF(OR(B178 = "", F178=""), "", MIN(ForwardDays(B178,-'Terms&amp;Conditions + Transaction'!$B$22, 'Terms&amp;Conditions + Transaction'!$B$23, 'Holiday Schedule'!$B$3:$B$1002),ForwardDays(F178,-'Terms&amp;Conditions + Transaction'!$B$22, 'Terms&amp;Conditions + Transaction'!$B$23, 'Holiday Schedule'!$B$3:$B$1002)))</f>
        <v>44150</v>
      </c>
      <c r="O178" s="42">
        <f ca="1">IF(B178="", "", IF(ISNA(MATCH(N178, SOFR_INDEX!$A$2:$A$2001, -1)),1,IF(INDEX(SOFR_INDEX!$A$2:$E$2001,MATCH(N178, SOFR_INDEX!$A$2:$A$2001, -1), 1)=N178,MATCH(N178, SOFR_INDEX!$A$2:$A$2001, -1),MATCH(N178, SOFR_INDEX!$A$2:$A$2001, -1)+1)))</f>
        <v>1</v>
      </c>
      <c r="P178" s="40" cm="1">
        <f t="array" aca="1" ref="P178" ca="1">IF(OR(B178="", F178=""), "", INDEX(SOFR_INDEX!$B$2:$E$2001, O178,$P$4) * IF(LEFT($P$3, 3)="180", 2, IF(LEFT($P$3, 2)="90", 4, IF(LEFT($P$3, 2)="30", 12, 1)))/100)</f>
        <v>8.9999999999999998E-4</v>
      </c>
      <c r="Q178" s="43">
        <f ca="1">IF(OR(B178="", F178=""), "", P178+'Terms&amp;Conditions + Transaction'!$B$11/10000)</f>
        <v>1.8E-3</v>
      </c>
      <c r="R178" s="43">
        <f t="shared" ca="1" si="17"/>
        <v>8.2105263157894741E-4</v>
      </c>
      <c r="S178">
        <f ca="1">IF(B178="",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Transaction'!$C$7*(F178-E178), 365), 360))))</f>
        <v>360</v>
      </c>
      <c r="T178" s="49">
        <f t="shared" ca="1" si="18"/>
        <v>2500</v>
      </c>
      <c r="U178" s="49">
        <f t="shared" ca="1" si="19"/>
        <v>5000</v>
      </c>
      <c r="V178" s="49">
        <f t="shared" ca="1" si="20"/>
        <v>390000</v>
      </c>
      <c r="W178" s="11">
        <f t="shared" ca="1" si="21"/>
        <v>390000</v>
      </c>
      <c r="X178" s="11" t="str">
        <f t="shared" ca="1" si="22"/>
        <v/>
      </c>
    </row>
    <row r="179" spans="2:24" x14ac:dyDescent="0.25">
      <c r="B179" s="82">
        <f ca="1">IF(B178&lt;MIN($C$3, 'Terms&amp;Conditions + Transaction'!$B$6), B178+1, "")</f>
        <v>44151</v>
      </c>
      <c r="C179">
        <f ca="1">IF(B179="", "", IF(AND(WEEKDAY(B179, 2)&lt;=5, ISERROR(VLOOKUP(B179, 'Holiday Schedule'!$B$3:$B$1002, 1, FALSE))), 1, 0))</f>
        <v>1</v>
      </c>
      <c r="D179">
        <f ca="1">IF(B179="", "", IF(LOWER('Terms&amp;Conditions + Transaction'!$C$15)="act", 1, IF(DAY(B179)=31, 0, IF(AND(DAY(B179+1)=1, MONTH(B179+1)=3), 31-DAY(B179), 1))))</f>
        <v>1</v>
      </c>
      <c r="E179" s="18">
        <f ca="1">IF(B179="", "", IFERROR(VLOOKUP(B179, 'Accrual Schedule'!$B$3:$B$122, 1, TRUE), ""))</f>
        <v>44073</v>
      </c>
      <c r="F179" s="18" cm="1">
        <f t="array" aca="1" ref="F179" ca="1">IF(B179="", "", INDEX('Accrual Schedule'!$B$3:$B$122, MATCH(B179, 'Accrual Schedule'!$B$3:$B$122, 1)+1, 1))</f>
        <v>44165</v>
      </c>
      <c r="G179" s="18" cm="1">
        <f t="array" aca="1" ref="G179" ca="1">IF(B179="", "", INDEX('Accrual Schedule'!$B$3:$B$122, MATCH(H179, 'Accrual Schedule'!$B$3:$B$122, 1)-1, 1))</f>
        <v>44073</v>
      </c>
      <c r="H179" s="18">
        <f ca="1">IF(B179="", "", INDEX('Accrual Schedule'!$B$3:$B$122, MATCH(I179, 'Accrual Schedule'!$C$3:$C$122, 1), 1))</f>
        <v>44165</v>
      </c>
      <c r="I179" s="18" cm="1">
        <f t="array" aca="1" ref="I179" ca="1">IF(B179="", "", _xlfn.IFNA(INDEX('Accrual Schedule'!$C$4:$C$122, MATCH(B179, 'Accrual Schedule'!$C$4:$C$122, 1)+1, 1), INDEX('Accrual Schedule'!$C$4:$C$122, 1, 1)))</f>
        <v>44165</v>
      </c>
      <c r="J179" s="11">
        <f ca="1">IF(B179="","",'Terms&amp;Conditions + Transaction'!$F$5-SUMIF(Dispositions!$B$3:$B$32,"&lt;="&amp;B179,Dispositions!$C$3:$C$32))</f>
        <v>1000000000</v>
      </c>
      <c r="K179" s="84">
        <f ca="1">IF(B179="", "", IF(ISNA(MATCH(B179, 'Factor Schedule'!$B$3:$B$2002, -1)),1,IF(INDEX('Factor Schedule'!$B$3:$C$2002,MATCH(B179, 'Factor Schedule'!$B$3:$B$2002, -1), 1)=B179,MATCH(B179, 'Factor Schedule'!$B$3:$B$2002, -1),MATCH(B179, 'Factor Schedule'!$B$3:$B$2002, -1)+1)))</f>
        <v>1</v>
      </c>
      <c r="L179" s="11" cm="1">
        <f t="array" aca="1" ref="L179" ca="1">IF(B179="","",ROUND(J179*_xlfn.IFNA(INDEX('Factor Schedule'!$B$3:$C$2002,K179, 2), 1), 2))</f>
        <v>1000000000</v>
      </c>
      <c r="M179" s="11">
        <f ca="1">IF(B179="", "", IF(OR(LOWER('Terms&amp;Conditions + Transaction'!$B$12)&lt;&gt;"compound", B179=$C$2, B179=E179), L179, L179+IF(LOWER('Terms&amp;Conditions + Transaction'!$B$13)&lt;&gt;"y", SUMIFS($T$8:$T$2007, $B$8:$B$2007, "&gt;="&amp;E179, $B$8:$B$2007, "&lt;"&amp;B179), SUMIFS($U$8:$U$1007, $B$8:$B$2007, "&gt;="&amp;E179, $B$8:$B$2007, "&lt;"&amp;B179))))</f>
        <v>1000000000</v>
      </c>
      <c r="N179" s="18">
        <f ca="1">IF(OR(B179 = "", F179=""), "", MIN(ForwardDays(B179,-'Terms&amp;Conditions + Transaction'!$B$22, 'Terms&amp;Conditions + Transaction'!$B$23, 'Holiday Schedule'!$B$3:$B$1002),ForwardDays(F179,-'Terms&amp;Conditions + Transaction'!$B$22, 'Terms&amp;Conditions + Transaction'!$B$23, 'Holiday Schedule'!$B$3:$B$1002)))</f>
        <v>44151</v>
      </c>
      <c r="O179" s="42">
        <f ca="1">IF(B179="", "", IF(ISNA(MATCH(N179, SOFR_INDEX!$A$2:$A$2001, -1)),1,IF(INDEX(SOFR_INDEX!$A$2:$E$2001,MATCH(N179, SOFR_INDEX!$A$2:$A$2001, -1), 1)=N179,MATCH(N179, SOFR_INDEX!$A$2:$A$2001, -1),MATCH(N179, SOFR_INDEX!$A$2:$A$2001, -1)+1)))</f>
        <v>1</v>
      </c>
      <c r="P179" s="40" cm="1">
        <f t="array" aca="1" ref="P179" ca="1">IF(OR(B179="", F179=""), "", INDEX(SOFR_INDEX!$B$2:$E$2001, O179,$P$4) * IF(LEFT($P$3, 3)="180", 2, IF(LEFT($P$3, 2)="90", 4, IF(LEFT($P$3, 2)="30", 12, 1)))/100)</f>
        <v>8.9999999999999998E-4</v>
      </c>
      <c r="Q179" s="43">
        <f ca="1">IF(OR(B179="", F179=""), "", P179+'Terms&amp;Conditions + Transaction'!$B$11/10000)</f>
        <v>1.8E-3</v>
      </c>
      <c r="R179" s="43">
        <f t="shared" ca="1" si="17"/>
        <v>8.2674418604651155E-4</v>
      </c>
      <c r="S179">
        <f ca="1">IF(B179="",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Transaction'!$C$7*(F179-E179), 365), 360))))</f>
        <v>360</v>
      </c>
      <c r="T179" s="49">
        <f t="shared" ca="1" si="18"/>
        <v>2500</v>
      </c>
      <c r="U179" s="49">
        <f t="shared" ca="1" si="19"/>
        <v>5000</v>
      </c>
      <c r="V179" s="49">
        <f t="shared" ca="1" si="20"/>
        <v>395000</v>
      </c>
      <c r="W179" s="11">
        <f t="shared" ca="1" si="21"/>
        <v>395000</v>
      </c>
      <c r="X179" s="11" t="str">
        <f t="shared" ca="1" si="22"/>
        <v/>
      </c>
    </row>
    <row r="180" spans="2:24" x14ac:dyDescent="0.25">
      <c r="B180" s="82">
        <f ca="1">IF(B179&lt;MIN($C$3, 'Terms&amp;Conditions + Transaction'!$B$6), B179+1, "")</f>
        <v>44152</v>
      </c>
      <c r="C180">
        <f ca="1">IF(B180="", "", IF(AND(WEEKDAY(B180, 2)&lt;=5, ISERROR(VLOOKUP(B180, 'Holiday Schedule'!$B$3:$B$1002, 1, FALSE))), 1, 0))</f>
        <v>1</v>
      </c>
      <c r="D180">
        <f ca="1">IF(B180="", "", IF(LOWER('Terms&amp;Conditions + Transaction'!$C$15)="act", 1, IF(DAY(B180)=31, 0, IF(AND(DAY(B180+1)=1, MONTH(B180+1)=3), 31-DAY(B180), 1))))</f>
        <v>1</v>
      </c>
      <c r="E180" s="18">
        <f ca="1">IF(B180="", "", IFERROR(VLOOKUP(B180, 'Accrual Schedule'!$B$3:$B$122, 1, TRUE), ""))</f>
        <v>44073</v>
      </c>
      <c r="F180" s="18" cm="1">
        <f t="array" aca="1" ref="F180" ca="1">IF(B180="", "", INDEX('Accrual Schedule'!$B$3:$B$122, MATCH(B180, 'Accrual Schedule'!$B$3:$B$122, 1)+1, 1))</f>
        <v>44165</v>
      </c>
      <c r="G180" s="18" cm="1">
        <f t="array" aca="1" ref="G180" ca="1">IF(B180="", "", INDEX('Accrual Schedule'!$B$3:$B$122, MATCH(H180, 'Accrual Schedule'!$B$3:$B$122, 1)-1, 1))</f>
        <v>44073</v>
      </c>
      <c r="H180" s="18">
        <f ca="1">IF(B180="", "", INDEX('Accrual Schedule'!$B$3:$B$122, MATCH(I180, 'Accrual Schedule'!$C$3:$C$122, 1), 1))</f>
        <v>44165</v>
      </c>
      <c r="I180" s="18" cm="1">
        <f t="array" aca="1" ref="I180" ca="1">IF(B180="", "", _xlfn.IFNA(INDEX('Accrual Schedule'!$C$4:$C$122, MATCH(B180, 'Accrual Schedule'!$C$4:$C$122, 1)+1, 1), INDEX('Accrual Schedule'!$C$4:$C$122, 1, 1)))</f>
        <v>44165</v>
      </c>
      <c r="J180" s="11">
        <f ca="1">IF(B180="","",'Terms&amp;Conditions + Transaction'!$F$5-SUMIF(Dispositions!$B$3:$B$32,"&lt;="&amp;B180,Dispositions!$C$3:$C$32))</f>
        <v>1000000000</v>
      </c>
      <c r="K180" s="84">
        <f ca="1">IF(B180="", "", IF(ISNA(MATCH(B180, 'Factor Schedule'!$B$3:$B$2002, -1)),1,IF(INDEX('Factor Schedule'!$B$3:$C$2002,MATCH(B180, 'Factor Schedule'!$B$3:$B$2002, -1), 1)=B180,MATCH(B180, 'Factor Schedule'!$B$3:$B$2002, -1),MATCH(B180, 'Factor Schedule'!$B$3:$B$2002, -1)+1)))</f>
        <v>1</v>
      </c>
      <c r="L180" s="11" cm="1">
        <f t="array" aca="1" ref="L180" ca="1">IF(B180="","",ROUND(J180*_xlfn.IFNA(INDEX('Factor Schedule'!$B$3:$C$2002,K180, 2), 1), 2))</f>
        <v>1000000000</v>
      </c>
      <c r="M180" s="11">
        <f ca="1">IF(B180="", "", IF(OR(LOWER('Terms&amp;Conditions + Transaction'!$B$12)&lt;&gt;"compound", B180=$C$2, B180=E180), L180, L180+IF(LOWER('Terms&amp;Conditions + Transaction'!$B$13)&lt;&gt;"y", SUMIFS($T$8:$T$2007, $B$8:$B$2007, "&gt;="&amp;E180, $B$8:$B$2007, "&lt;"&amp;B180), SUMIFS($U$8:$U$1007, $B$8:$B$2007, "&gt;="&amp;E180, $B$8:$B$2007, "&lt;"&amp;B180))))</f>
        <v>1000000000</v>
      </c>
      <c r="N180" s="18">
        <f ca="1">IF(OR(B180 = "", F180=""), "", MIN(ForwardDays(B180,-'Terms&amp;Conditions + Transaction'!$B$22, 'Terms&amp;Conditions + Transaction'!$B$23, 'Holiday Schedule'!$B$3:$B$1002),ForwardDays(F180,-'Terms&amp;Conditions + Transaction'!$B$22, 'Terms&amp;Conditions + Transaction'!$B$23, 'Holiday Schedule'!$B$3:$B$1002)))</f>
        <v>44152</v>
      </c>
      <c r="O180" s="42">
        <f ca="1">IF(B180="", "", IF(ISNA(MATCH(N180, SOFR_INDEX!$A$2:$A$2001, -1)),1,IF(INDEX(SOFR_INDEX!$A$2:$E$2001,MATCH(N180, SOFR_INDEX!$A$2:$A$2001, -1), 1)=N180,MATCH(N180, SOFR_INDEX!$A$2:$A$2001, -1),MATCH(N180, SOFR_INDEX!$A$2:$A$2001, -1)+1)))</f>
        <v>1</v>
      </c>
      <c r="P180" s="40" cm="1">
        <f t="array" aca="1" ref="P180" ca="1">IF(OR(B180="", F180=""), "", INDEX(SOFR_INDEX!$B$2:$E$2001, O180,$P$4) * IF(LEFT($P$3, 3)="180", 2, IF(LEFT($P$3, 2)="90", 4, IF(LEFT($P$3, 2)="30", 12, 1)))/100)</f>
        <v>8.9999999999999998E-4</v>
      </c>
      <c r="Q180" s="43">
        <f ca="1">IF(OR(B180="", F180=""), "", P180+'Terms&amp;Conditions + Transaction'!$B$11/10000)</f>
        <v>1.8E-3</v>
      </c>
      <c r="R180" s="43">
        <f t="shared" ca="1" si="17"/>
        <v>8.3236994219653185E-4</v>
      </c>
      <c r="S180">
        <f ca="1">IF(B180="",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Transaction'!$C$7*(F180-E180), 365), 360))))</f>
        <v>360</v>
      </c>
      <c r="T180" s="49">
        <f t="shared" ca="1" si="18"/>
        <v>2500</v>
      </c>
      <c r="U180" s="49">
        <f t="shared" ca="1" si="19"/>
        <v>5000</v>
      </c>
      <c r="V180" s="49">
        <f t="shared" ca="1" si="20"/>
        <v>400000</v>
      </c>
      <c r="W180" s="11">
        <f t="shared" ca="1" si="21"/>
        <v>400000</v>
      </c>
      <c r="X180" s="11" t="str">
        <f t="shared" ca="1" si="22"/>
        <v/>
      </c>
    </row>
    <row r="181" spans="2:24" x14ac:dyDescent="0.25">
      <c r="B181" s="82">
        <f ca="1">IF(B180&lt;MIN($C$3, 'Terms&amp;Conditions + Transaction'!$B$6), B180+1, "")</f>
        <v>44153</v>
      </c>
      <c r="C181">
        <f ca="1">IF(B181="", "", IF(AND(WEEKDAY(B181, 2)&lt;=5, ISERROR(VLOOKUP(B181, 'Holiday Schedule'!$B$3:$B$1002, 1, FALSE))), 1, 0))</f>
        <v>1</v>
      </c>
      <c r="D181">
        <f ca="1">IF(B181="", "", IF(LOWER('Terms&amp;Conditions + Transaction'!$C$15)="act", 1, IF(DAY(B181)=31, 0, IF(AND(DAY(B181+1)=1, MONTH(B181+1)=3), 31-DAY(B181), 1))))</f>
        <v>1</v>
      </c>
      <c r="E181" s="18">
        <f ca="1">IF(B181="", "", IFERROR(VLOOKUP(B181, 'Accrual Schedule'!$B$3:$B$122, 1, TRUE), ""))</f>
        <v>44073</v>
      </c>
      <c r="F181" s="18" cm="1">
        <f t="array" aca="1" ref="F181" ca="1">IF(B181="", "", INDEX('Accrual Schedule'!$B$3:$B$122, MATCH(B181, 'Accrual Schedule'!$B$3:$B$122, 1)+1, 1))</f>
        <v>44165</v>
      </c>
      <c r="G181" s="18" cm="1">
        <f t="array" aca="1" ref="G181" ca="1">IF(B181="", "", INDEX('Accrual Schedule'!$B$3:$B$122, MATCH(H181, 'Accrual Schedule'!$B$3:$B$122, 1)-1, 1))</f>
        <v>44073</v>
      </c>
      <c r="H181" s="18">
        <f ca="1">IF(B181="", "", INDEX('Accrual Schedule'!$B$3:$B$122, MATCH(I181, 'Accrual Schedule'!$C$3:$C$122, 1), 1))</f>
        <v>44165</v>
      </c>
      <c r="I181" s="18" cm="1">
        <f t="array" aca="1" ref="I181" ca="1">IF(B181="", "", _xlfn.IFNA(INDEX('Accrual Schedule'!$C$4:$C$122, MATCH(B181, 'Accrual Schedule'!$C$4:$C$122, 1)+1, 1), INDEX('Accrual Schedule'!$C$4:$C$122, 1, 1)))</f>
        <v>44165</v>
      </c>
      <c r="J181" s="11">
        <f ca="1">IF(B181="","",'Terms&amp;Conditions + Transaction'!$F$5-SUMIF(Dispositions!$B$3:$B$32,"&lt;="&amp;B181,Dispositions!$C$3:$C$32))</f>
        <v>1000000000</v>
      </c>
      <c r="K181" s="84">
        <f ca="1">IF(B181="", "", IF(ISNA(MATCH(B181, 'Factor Schedule'!$B$3:$B$2002, -1)),1,IF(INDEX('Factor Schedule'!$B$3:$C$2002,MATCH(B181, 'Factor Schedule'!$B$3:$B$2002, -1), 1)=B181,MATCH(B181, 'Factor Schedule'!$B$3:$B$2002, -1),MATCH(B181, 'Factor Schedule'!$B$3:$B$2002, -1)+1)))</f>
        <v>1</v>
      </c>
      <c r="L181" s="11" cm="1">
        <f t="array" aca="1" ref="L181" ca="1">IF(B181="","",ROUND(J181*_xlfn.IFNA(INDEX('Factor Schedule'!$B$3:$C$2002,K181, 2), 1), 2))</f>
        <v>1000000000</v>
      </c>
      <c r="M181" s="11">
        <f ca="1">IF(B181="", "", IF(OR(LOWER('Terms&amp;Conditions + Transaction'!$B$12)&lt;&gt;"compound", B181=$C$2, B181=E181), L181, L181+IF(LOWER('Terms&amp;Conditions + Transaction'!$B$13)&lt;&gt;"y", SUMIFS($T$8:$T$2007, $B$8:$B$2007, "&gt;="&amp;E181, $B$8:$B$2007, "&lt;"&amp;B181), SUMIFS($U$8:$U$1007, $B$8:$B$2007, "&gt;="&amp;E181, $B$8:$B$2007, "&lt;"&amp;B181))))</f>
        <v>1000000000</v>
      </c>
      <c r="N181" s="18">
        <f ca="1">IF(OR(B181 = "", F181=""), "", MIN(ForwardDays(B181,-'Terms&amp;Conditions + Transaction'!$B$22, 'Terms&amp;Conditions + Transaction'!$B$23, 'Holiday Schedule'!$B$3:$B$1002),ForwardDays(F181,-'Terms&amp;Conditions + Transaction'!$B$22, 'Terms&amp;Conditions + Transaction'!$B$23, 'Holiday Schedule'!$B$3:$B$1002)))</f>
        <v>44153</v>
      </c>
      <c r="O181" s="42">
        <f ca="1">IF(B181="", "", IF(ISNA(MATCH(N181, SOFR_INDEX!$A$2:$A$2001, -1)),1,IF(INDEX(SOFR_INDEX!$A$2:$E$2001,MATCH(N181, SOFR_INDEX!$A$2:$A$2001, -1), 1)=N181,MATCH(N181, SOFR_INDEX!$A$2:$A$2001, -1),MATCH(N181, SOFR_INDEX!$A$2:$A$2001, -1)+1)))</f>
        <v>1</v>
      </c>
      <c r="P181" s="40" cm="1">
        <f t="array" aca="1" ref="P181" ca="1">IF(OR(B181="", F181=""), "", INDEX(SOFR_INDEX!$B$2:$E$2001, O181,$P$4) * IF(LEFT($P$3, 3)="180", 2, IF(LEFT($P$3, 2)="90", 4, IF(LEFT($P$3, 2)="30", 12, 1)))/100)</f>
        <v>8.9999999999999998E-4</v>
      </c>
      <c r="Q181" s="43">
        <f ca="1">IF(OR(B181="", F181=""), "", P181+'Terms&amp;Conditions + Transaction'!$B$11/10000)</f>
        <v>1.8E-3</v>
      </c>
      <c r="R181" s="43">
        <f t="shared" ca="1" si="17"/>
        <v>8.3793103448275854E-4</v>
      </c>
      <c r="S181">
        <f ca="1">IF(B181="",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Transaction'!$C$7*(F181-E181), 365), 360))))</f>
        <v>360</v>
      </c>
      <c r="T181" s="49">
        <f t="shared" ca="1" si="18"/>
        <v>2500</v>
      </c>
      <c r="U181" s="49">
        <f t="shared" ca="1" si="19"/>
        <v>5000</v>
      </c>
      <c r="V181" s="49">
        <f t="shared" ca="1" si="20"/>
        <v>405000</v>
      </c>
      <c r="W181" s="11">
        <f t="shared" ca="1" si="21"/>
        <v>405000</v>
      </c>
      <c r="X181" s="11" t="str">
        <f t="shared" ca="1" si="22"/>
        <v/>
      </c>
    </row>
    <row r="182" spans="2:24" x14ac:dyDescent="0.25">
      <c r="B182" s="82">
        <f ca="1">IF(B181&lt;MIN($C$3, 'Terms&amp;Conditions + Transaction'!$B$6), B181+1, "")</f>
        <v>44154</v>
      </c>
      <c r="C182">
        <f ca="1">IF(B182="", "", IF(AND(WEEKDAY(B182, 2)&lt;=5, ISERROR(VLOOKUP(B182, 'Holiday Schedule'!$B$3:$B$1002, 1, FALSE))), 1, 0))</f>
        <v>1</v>
      </c>
      <c r="D182">
        <f ca="1">IF(B182="", "", IF(LOWER('Terms&amp;Conditions + Transaction'!$C$15)="act", 1, IF(DAY(B182)=31, 0, IF(AND(DAY(B182+1)=1, MONTH(B182+1)=3), 31-DAY(B182), 1))))</f>
        <v>1</v>
      </c>
      <c r="E182" s="18">
        <f ca="1">IF(B182="", "", IFERROR(VLOOKUP(B182, 'Accrual Schedule'!$B$3:$B$122, 1, TRUE), ""))</f>
        <v>44073</v>
      </c>
      <c r="F182" s="18" cm="1">
        <f t="array" aca="1" ref="F182" ca="1">IF(B182="", "", INDEX('Accrual Schedule'!$B$3:$B$122, MATCH(B182, 'Accrual Schedule'!$B$3:$B$122, 1)+1, 1))</f>
        <v>44165</v>
      </c>
      <c r="G182" s="18" cm="1">
        <f t="array" aca="1" ref="G182" ca="1">IF(B182="", "", INDEX('Accrual Schedule'!$B$3:$B$122, MATCH(H182, 'Accrual Schedule'!$B$3:$B$122, 1)-1, 1))</f>
        <v>44073</v>
      </c>
      <c r="H182" s="18">
        <f ca="1">IF(B182="", "", INDEX('Accrual Schedule'!$B$3:$B$122, MATCH(I182, 'Accrual Schedule'!$C$3:$C$122, 1), 1))</f>
        <v>44165</v>
      </c>
      <c r="I182" s="18" cm="1">
        <f t="array" aca="1" ref="I182" ca="1">IF(B182="", "", _xlfn.IFNA(INDEX('Accrual Schedule'!$C$4:$C$122, MATCH(B182, 'Accrual Schedule'!$C$4:$C$122, 1)+1, 1), INDEX('Accrual Schedule'!$C$4:$C$122, 1, 1)))</f>
        <v>44165</v>
      </c>
      <c r="J182" s="11">
        <f ca="1">IF(B182="","",'Terms&amp;Conditions + Transaction'!$F$5-SUMIF(Dispositions!$B$3:$B$32,"&lt;="&amp;B182,Dispositions!$C$3:$C$32))</f>
        <v>1000000000</v>
      </c>
      <c r="K182" s="84">
        <f ca="1">IF(B182="", "", IF(ISNA(MATCH(B182, 'Factor Schedule'!$B$3:$B$2002, -1)),1,IF(INDEX('Factor Schedule'!$B$3:$C$2002,MATCH(B182, 'Factor Schedule'!$B$3:$B$2002, -1), 1)=B182,MATCH(B182, 'Factor Schedule'!$B$3:$B$2002, -1),MATCH(B182, 'Factor Schedule'!$B$3:$B$2002, -1)+1)))</f>
        <v>1</v>
      </c>
      <c r="L182" s="11" cm="1">
        <f t="array" aca="1" ref="L182" ca="1">IF(B182="","",ROUND(J182*_xlfn.IFNA(INDEX('Factor Schedule'!$B$3:$C$2002,K182, 2), 1), 2))</f>
        <v>1000000000</v>
      </c>
      <c r="M182" s="11">
        <f ca="1">IF(B182="", "", IF(OR(LOWER('Terms&amp;Conditions + Transaction'!$B$12)&lt;&gt;"compound", B182=$C$2, B182=E182), L182, L182+IF(LOWER('Terms&amp;Conditions + Transaction'!$B$13)&lt;&gt;"y", SUMIFS($T$8:$T$2007, $B$8:$B$2007, "&gt;="&amp;E182, $B$8:$B$2007, "&lt;"&amp;B182), SUMIFS($U$8:$U$1007, $B$8:$B$2007, "&gt;="&amp;E182, $B$8:$B$2007, "&lt;"&amp;B182))))</f>
        <v>1000000000</v>
      </c>
      <c r="N182" s="18">
        <f ca="1">IF(OR(B182 = "", F182=""), "", MIN(ForwardDays(B182,-'Terms&amp;Conditions + Transaction'!$B$22, 'Terms&amp;Conditions + Transaction'!$B$23, 'Holiday Schedule'!$B$3:$B$1002),ForwardDays(F182,-'Terms&amp;Conditions + Transaction'!$B$22, 'Terms&amp;Conditions + Transaction'!$B$23, 'Holiday Schedule'!$B$3:$B$1002)))</f>
        <v>44154</v>
      </c>
      <c r="O182" s="42">
        <f ca="1">IF(B182="", "", IF(ISNA(MATCH(N182, SOFR_INDEX!$A$2:$A$2001, -1)),1,IF(INDEX(SOFR_INDEX!$A$2:$E$2001,MATCH(N182, SOFR_INDEX!$A$2:$A$2001, -1), 1)=N182,MATCH(N182, SOFR_INDEX!$A$2:$A$2001, -1),MATCH(N182, SOFR_INDEX!$A$2:$A$2001, -1)+1)))</f>
        <v>1</v>
      </c>
      <c r="P182" s="40" cm="1">
        <f t="array" aca="1" ref="P182" ca="1">IF(OR(B182="", F182=""), "", INDEX(SOFR_INDEX!$B$2:$E$2001, O182,$P$4) * IF(LEFT($P$3, 3)="180", 2, IF(LEFT($P$3, 2)="90", 4, IF(LEFT($P$3, 2)="30", 12, 1)))/100)</f>
        <v>8.9999999999999998E-4</v>
      </c>
      <c r="Q182" s="43">
        <f ca="1">IF(OR(B182="", F182=""), "", P182+'Terms&amp;Conditions + Transaction'!$B$11/10000)</f>
        <v>1.8E-3</v>
      </c>
      <c r="R182" s="43">
        <f t="shared" ca="1" si="17"/>
        <v>8.4342857142857147E-4</v>
      </c>
      <c r="S182">
        <f ca="1">IF(B182="",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Transaction'!$C$7*(F182-E182), 365), 360))))</f>
        <v>360</v>
      </c>
      <c r="T182" s="49">
        <f t="shared" ca="1" si="18"/>
        <v>2500</v>
      </c>
      <c r="U182" s="49">
        <f t="shared" ca="1" si="19"/>
        <v>5000</v>
      </c>
      <c r="V182" s="49">
        <f t="shared" ca="1" si="20"/>
        <v>410000</v>
      </c>
      <c r="W182" s="11">
        <f t="shared" ca="1" si="21"/>
        <v>410000</v>
      </c>
      <c r="X182" s="11" t="str">
        <f t="shared" ca="1" si="22"/>
        <v/>
      </c>
    </row>
    <row r="183" spans="2:24" x14ac:dyDescent="0.25">
      <c r="B183" s="82">
        <f ca="1">IF(B182&lt;MIN($C$3, 'Terms&amp;Conditions + Transaction'!$B$6), B182+1, "")</f>
        <v>44155</v>
      </c>
      <c r="C183">
        <f ca="1">IF(B183="", "", IF(AND(WEEKDAY(B183, 2)&lt;=5, ISERROR(VLOOKUP(B183, 'Holiday Schedule'!$B$3:$B$1002, 1, FALSE))), 1, 0))</f>
        <v>1</v>
      </c>
      <c r="D183">
        <f ca="1">IF(B183="", "", IF(LOWER('Terms&amp;Conditions + Transaction'!$C$15)="act", 1, IF(DAY(B183)=31, 0, IF(AND(DAY(B183+1)=1, MONTH(B183+1)=3), 31-DAY(B183), 1))))</f>
        <v>1</v>
      </c>
      <c r="E183" s="18">
        <f ca="1">IF(B183="", "", IFERROR(VLOOKUP(B183, 'Accrual Schedule'!$B$3:$B$122, 1, TRUE), ""))</f>
        <v>44073</v>
      </c>
      <c r="F183" s="18" cm="1">
        <f t="array" aca="1" ref="F183" ca="1">IF(B183="", "", INDEX('Accrual Schedule'!$B$3:$B$122, MATCH(B183, 'Accrual Schedule'!$B$3:$B$122, 1)+1, 1))</f>
        <v>44165</v>
      </c>
      <c r="G183" s="18" cm="1">
        <f t="array" aca="1" ref="G183" ca="1">IF(B183="", "", INDEX('Accrual Schedule'!$B$3:$B$122, MATCH(H183, 'Accrual Schedule'!$B$3:$B$122, 1)-1, 1))</f>
        <v>44073</v>
      </c>
      <c r="H183" s="18">
        <f ca="1">IF(B183="", "", INDEX('Accrual Schedule'!$B$3:$B$122, MATCH(I183, 'Accrual Schedule'!$C$3:$C$122, 1), 1))</f>
        <v>44165</v>
      </c>
      <c r="I183" s="18" cm="1">
        <f t="array" aca="1" ref="I183" ca="1">IF(B183="", "", _xlfn.IFNA(INDEX('Accrual Schedule'!$C$4:$C$122, MATCH(B183, 'Accrual Schedule'!$C$4:$C$122, 1)+1, 1), INDEX('Accrual Schedule'!$C$4:$C$122, 1, 1)))</f>
        <v>44165</v>
      </c>
      <c r="J183" s="11">
        <f ca="1">IF(B183="","",'Terms&amp;Conditions + Transaction'!$F$5-SUMIF(Dispositions!$B$3:$B$32,"&lt;="&amp;B183,Dispositions!$C$3:$C$32))</f>
        <v>1000000000</v>
      </c>
      <c r="K183" s="84">
        <f ca="1">IF(B183="", "", IF(ISNA(MATCH(B183, 'Factor Schedule'!$B$3:$B$2002, -1)),1,IF(INDEX('Factor Schedule'!$B$3:$C$2002,MATCH(B183, 'Factor Schedule'!$B$3:$B$2002, -1), 1)=B183,MATCH(B183, 'Factor Schedule'!$B$3:$B$2002, -1),MATCH(B183, 'Factor Schedule'!$B$3:$B$2002, -1)+1)))</f>
        <v>1</v>
      </c>
      <c r="L183" s="11" cm="1">
        <f t="array" aca="1" ref="L183" ca="1">IF(B183="","",ROUND(J183*_xlfn.IFNA(INDEX('Factor Schedule'!$B$3:$C$2002,K183, 2), 1), 2))</f>
        <v>1000000000</v>
      </c>
      <c r="M183" s="11">
        <f ca="1">IF(B183="", "", IF(OR(LOWER('Terms&amp;Conditions + Transaction'!$B$12)&lt;&gt;"compound", B183=$C$2, B183=E183), L183, L183+IF(LOWER('Terms&amp;Conditions + Transaction'!$B$13)&lt;&gt;"y", SUMIFS($T$8:$T$2007, $B$8:$B$2007, "&gt;="&amp;E183, $B$8:$B$2007, "&lt;"&amp;B183), SUMIFS($U$8:$U$1007, $B$8:$B$2007, "&gt;="&amp;E183, $B$8:$B$2007, "&lt;"&amp;B183))))</f>
        <v>1000000000</v>
      </c>
      <c r="N183" s="18">
        <f ca="1">IF(OR(B183 = "", F183=""), "", MIN(ForwardDays(B183,-'Terms&amp;Conditions + Transaction'!$B$22, 'Terms&amp;Conditions + Transaction'!$B$23, 'Holiday Schedule'!$B$3:$B$1002),ForwardDays(F183,-'Terms&amp;Conditions + Transaction'!$B$22, 'Terms&amp;Conditions + Transaction'!$B$23, 'Holiday Schedule'!$B$3:$B$1002)))</f>
        <v>44155</v>
      </c>
      <c r="O183" s="42">
        <f ca="1">IF(B183="", "", IF(ISNA(MATCH(N183, SOFR_INDEX!$A$2:$A$2001, -1)),1,IF(INDEX(SOFR_INDEX!$A$2:$E$2001,MATCH(N183, SOFR_INDEX!$A$2:$A$2001, -1), 1)=N183,MATCH(N183, SOFR_INDEX!$A$2:$A$2001, -1),MATCH(N183, SOFR_INDEX!$A$2:$A$2001, -1)+1)))</f>
        <v>1</v>
      </c>
      <c r="P183" s="40" cm="1">
        <f t="array" aca="1" ref="P183" ca="1">IF(OR(B183="", F183=""), "", INDEX(SOFR_INDEX!$B$2:$E$2001, O183,$P$4) * IF(LEFT($P$3, 3)="180", 2, IF(LEFT($P$3, 2)="90", 4, IF(LEFT($P$3, 2)="30", 12, 1)))/100)</f>
        <v>8.9999999999999998E-4</v>
      </c>
      <c r="Q183" s="43">
        <f ca="1">IF(OR(B183="", F183=""), "", P183+'Terms&amp;Conditions + Transaction'!$B$11/10000)</f>
        <v>1.8E-3</v>
      </c>
      <c r="R183" s="43">
        <f t="shared" ca="1" si="17"/>
        <v>8.4886363636363642E-4</v>
      </c>
      <c r="S183">
        <f ca="1">IF(B183="",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Transaction'!$C$7*(F183-E183), 365), 360))))</f>
        <v>360</v>
      </c>
      <c r="T183" s="49">
        <f t="shared" ca="1" si="18"/>
        <v>2500</v>
      </c>
      <c r="U183" s="49">
        <f t="shared" ca="1" si="19"/>
        <v>5000</v>
      </c>
      <c r="V183" s="49">
        <f t="shared" ca="1" si="20"/>
        <v>415000</v>
      </c>
      <c r="W183" s="11">
        <f t="shared" ca="1" si="21"/>
        <v>415000</v>
      </c>
      <c r="X183" s="11" t="str">
        <f t="shared" ca="1" si="22"/>
        <v/>
      </c>
    </row>
    <row r="184" spans="2:24" x14ac:dyDescent="0.25">
      <c r="B184" s="82">
        <f ca="1">IF(B183&lt;MIN($C$3, 'Terms&amp;Conditions + Transaction'!$B$6), B183+1, "")</f>
        <v>44156</v>
      </c>
      <c r="C184">
        <f ca="1">IF(B184="", "", IF(AND(WEEKDAY(B184, 2)&lt;=5, ISERROR(VLOOKUP(B184, 'Holiday Schedule'!$B$3:$B$1002, 1, FALSE))), 1, 0))</f>
        <v>0</v>
      </c>
      <c r="D184">
        <f ca="1">IF(B184="", "", IF(LOWER('Terms&amp;Conditions + Transaction'!$C$15)="act", 1, IF(DAY(B184)=31, 0, IF(AND(DAY(B184+1)=1, MONTH(B184+1)=3), 31-DAY(B184), 1))))</f>
        <v>1</v>
      </c>
      <c r="E184" s="18">
        <f ca="1">IF(B184="", "", IFERROR(VLOOKUP(B184, 'Accrual Schedule'!$B$3:$B$122, 1, TRUE), ""))</f>
        <v>44073</v>
      </c>
      <c r="F184" s="18" cm="1">
        <f t="array" aca="1" ref="F184" ca="1">IF(B184="", "", INDEX('Accrual Schedule'!$B$3:$B$122, MATCH(B184, 'Accrual Schedule'!$B$3:$B$122, 1)+1, 1))</f>
        <v>44165</v>
      </c>
      <c r="G184" s="18" cm="1">
        <f t="array" aca="1" ref="G184" ca="1">IF(B184="", "", INDEX('Accrual Schedule'!$B$3:$B$122, MATCH(H184, 'Accrual Schedule'!$B$3:$B$122, 1)-1, 1))</f>
        <v>44073</v>
      </c>
      <c r="H184" s="18">
        <f ca="1">IF(B184="", "", INDEX('Accrual Schedule'!$B$3:$B$122, MATCH(I184, 'Accrual Schedule'!$C$3:$C$122, 1), 1))</f>
        <v>44165</v>
      </c>
      <c r="I184" s="18" cm="1">
        <f t="array" aca="1" ref="I184" ca="1">IF(B184="", "", _xlfn.IFNA(INDEX('Accrual Schedule'!$C$4:$C$122, MATCH(B184, 'Accrual Schedule'!$C$4:$C$122, 1)+1, 1), INDEX('Accrual Schedule'!$C$4:$C$122, 1, 1)))</f>
        <v>44165</v>
      </c>
      <c r="J184" s="11">
        <f ca="1">IF(B184="","",'Terms&amp;Conditions + Transaction'!$F$5-SUMIF(Dispositions!$B$3:$B$32,"&lt;="&amp;B184,Dispositions!$C$3:$C$32))</f>
        <v>1000000000</v>
      </c>
      <c r="K184" s="84">
        <f ca="1">IF(B184="", "", IF(ISNA(MATCH(B184, 'Factor Schedule'!$B$3:$B$2002, -1)),1,IF(INDEX('Factor Schedule'!$B$3:$C$2002,MATCH(B184, 'Factor Schedule'!$B$3:$B$2002, -1), 1)=B184,MATCH(B184, 'Factor Schedule'!$B$3:$B$2002, -1),MATCH(B184, 'Factor Schedule'!$B$3:$B$2002, -1)+1)))</f>
        <v>1</v>
      </c>
      <c r="L184" s="11" cm="1">
        <f t="array" aca="1" ref="L184" ca="1">IF(B184="","",ROUND(J184*_xlfn.IFNA(INDEX('Factor Schedule'!$B$3:$C$2002,K184, 2), 1), 2))</f>
        <v>1000000000</v>
      </c>
      <c r="M184" s="11">
        <f ca="1">IF(B184="", "", IF(OR(LOWER('Terms&amp;Conditions + Transaction'!$B$12)&lt;&gt;"compound", B184=$C$2, B184=E184), L184, L184+IF(LOWER('Terms&amp;Conditions + Transaction'!$B$13)&lt;&gt;"y", SUMIFS($T$8:$T$2007, $B$8:$B$2007, "&gt;="&amp;E184, $B$8:$B$2007, "&lt;"&amp;B184), SUMIFS($U$8:$U$1007, $B$8:$B$2007, "&gt;="&amp;E184, $B$8:$B$2007, "&lt;"&amp;B184))))</f>
        <v>1000000000</v>
      </c>
      <c r="N184" s="18">
        <f ca="1">IF(OR(B184 = "", F184=""), "", MIN(ForwardDays(B184,-'Terms&amp;Conditions + Transaction'!$B$22, 'Terms&amp;Conditions + Transaction'!$B$23, 'Holiday Schedule'!$B$3:$B$1002),ForwardDays(F184,-'Terms&amp;Conditions + Transaction'!$B$22, 'Terms&amp;Conditions + Transaction'!$B$23, 'Holiday Schedule'!$B$3:$B$1002)))</f>
        <v>44156</v>
      </c>
      <c r="O184" s="42">
        <f ca="1">IF(B184="", "", IF(ISNA(MATCH(N184, SOFR_INDEX!$A$2:$A$2001, -1)),1,IF(INDEX(SOFR_INDEX!$A$2:$E$2001,MATCH(N184, SOFR_INDEX!$A$2:$A$2001, -1), 1)=N184,MATCH(N184, SOFR_INDEX!$A$2:$A$2001, -1),MATCH(N184, SOFR_INDEX!$A$2:$A$2001, -1)+1)))</f>
        <v>1</v>
      </c>
      <c r="P184" s="40" cm="1">
        <f t="array" aca="1" ref="P184" ca="1">IF(OR(B184="", F184=""), "", INDEX(SOFR_INDEX!$B$2:$E$2001, O184,$P$4) * IF(LEFT($P$3, 3)="180", 2, IF(LEFT($P$3, 2)="90", 4, IF(LEFT($P$3, 2)="30", 12, 1)))/100)</f>
        <v>8.9999999999999998E-4</v>
      </c>
      <c r="Q184" s="43">
        <f ca="1">IF(OR(B184="", F184=""), "", P184+'Terms&amp;Conditions + Transaction'!$B$11/10000)</f>
        <v>1.8E-3</v>
      </c>
      <c r="R184" s="43">
        <f t="shared" ca="1" si="17"/>
        <v>8.5423728813559328E-4</v>
      </c>
      <c r="S184">
        <f ca="1">IF(B184="",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Transaction'!$C$7*(F184-E184), 365), 360))))</f>
        <v>360</v>
      </c>
      <c r="T184" s="49">
        <f t="shared" ca="1" si="18"/>
        <v>2500</v>
      </c>
      <c r="U184" s="49">
        <f t="shared" ca="1" si="19"/>
        <v>5000</v>
      </c>
      <c r="V184" s="49">
        <f t="shared" ca="1" si="20"/>
        <v>420000</v>
      </c>
      <c r="W184" s="11">
        <f t="shared" ca="1" si="21"/>
        <v>420000</v>
      </c>
      <c r="X184" s="11" t="str">
        <f t="shared" ca="1" si="22"/>
        <v/>
      </c>
    </row>
    <row r="185" spans="2:24" x14ac:dyDescent="0.25">
      <c r="B185" s="82">
        <f ca="1">IF(B184&lt;MIN($C$3, 'Terms&amp;Conditions + Transaction'!$B$6), B184+1, "")</f>
        <v>44157</v>
      </c>
      <c r="C185">
        <f ca="1">IF(B185="", "", IF(AND(WEEKDAY(B185, 2)&lt;=5, ISERROR(VLOOKUP(B185, 'Holiday Schedule'!$B$3:$B$1002, 1, FALSE))), 1, 0))</f>
        <v>0</v>
      </c>
      <c r="D185">
        <f ca="1">IF(B185="", "", IF(LOWER('Terms&amp;Conditions + Transaction'!$C$15)="act", 1, IF(DAY(B185)=31, 0, IF(AND(DAY(B185+1)=1, MONTH(B185+1)=3), 31-DAY(B185), 1))))</f>
        <v>1</v>
      </c>
      <c r="E185" s="18">
        <f ca="1">IF(B185="", "", IFERROR(VLOOKUP(B185, 'Accrual Schedule'!$B$3:$B$122, 1, TRUE), ""))</f>
        <v>44073</v>
      </c>
      <c r="F185" s="18" cm="1">
        <f t="array" aca="1" ref="F185" ca="1">IF(B185="", "", INDEX('Accrual Schedule'!$B$3:$B$122, MATCH(B185, 'Accrual Schedule'!$B$3:$B$122, 1)+1, 1))</f>
        <v>44165</v>
      </c>
      <c r="G185" s="18" cm="1">
        <f t="array" aca="1" ref="G185" ca="1">IF(B185="", "", INDEX('Accrual Schedule'!$B$3:$B$122, MATCH(H185, 'Accrual Schedule'!$B$3:$B$122, 1)-1, 1))</f>
        <v>44073</v>
      </c>
      <c r="H185" s="18">
        <f ca="1">IF(B185="", "", INDEX('Accrual Schedule'!$B$3:$B$122, MATCH(I185, 'Accrual Schedule'!$C$3:$C$122, 1), 1))</f>
        <v>44165</v>
      </c>
      <c r="I185" s="18" cm="1">
        <f t="array" aca="1" ref="I185" ca="1">IF(B185="", "", _xlfn.IFNA(INDEX('Accrual Schedule'!$C$4:$C$122, MATCH(B185, 'Accrual Schedule'!$C$4:$C$122, 1)+1, 1), INDEX('Accrual Schedule'!$C$4:$C$122, 1, 1)))</f>
        <v>44165</v>
      </c>
      <c r="J185" s="11">
        <f ca="1">IF(B185="","",'Terms&amp;Conditions + Transaction'!$F$5-SUMIF(Dispositions!$B$3:$B$32,"&lt;="&amp;B185,Dispositions!$C$3:$C$32))</f>
        <v>1000000000</v>
      </c>
      <c r="K185" s="84">
        <f ca="1">IF(B185="", "", IF(ISNA(MATCH(B185, 'Factor Schedule'!$B$3:$B$2002, -1)),1,IF(INDEX('Factor Schedule'!$B$3:$C$2002,MATCH(B185, 'Factor Schedule'!$B$3:$B$2002, -1), 1)=B185,MATCH(B185, 'Factor Schedule'!$B$3:$B$2002, -1),MATCH(B185, 'Factor Schedule'!$B$3:$B$2002, -1)+1)))</f>
        <v>1</v>
      </c>
      <c r="L185" s="11" cm="1">
        <f t="array" aca="1" ref="L185" ca="1">IF(B185="","",ROUND(J185*_xlfn.IFNA(INDEX('Factor Schedule'!$B$3:$C$2002,K185, 2), 1), 2))</f>
        <v>1000000000</v>
      </c>
      <c r="M185" s="11">
        <f ca="1">IF(B185="", "", IF(OR(LOWER('Terms&amp;Conditions + Transaction'!$B$12)&lt;&gt;"compound", B185=$C$2, B185=E185), L185, L185+IF(LOWER('Terms&amp;Conditions + Transaction'!$B$13)&lt;&gt;"y", SUMIFS($T$8:$T$2007, $B$8:$B$2007, "&gt;="&amp;E185, $B$8:$B$2007, "&lt;"&amp;B185), SUMIFS($U$8:$U$1007, $B$8:$B$2007, "&gt;="&amp;E185, $B$8:$B$2007, "&lt;"&amp;B185))))</f>
        <v>1000000000</v>
      </c>
      <c r="N185" s="18">
        <f ca="1">IF(OR(B185 = "", F185=""), "", MIN(ForwardDays(B185,-'Terms&amp;Conditions + Transaction'!$B$22, 'Terms&amp;Conditions + Transaction'!$B$23, 'Holiday Schedule'!$B$3:$B$1002),ForwardDays(F185,-'Terms&amp;Conditions + Transaction'!$B$22, 'Terms&amp;Conditions + Transaction'!$B$23, 'Holiday Schedule'!$B$3:$B$1002)))</f>
        <v>44157</v>
      </c>
      <c r="O185" s="42">
        <f ca="1">IF(B185="", "", IF(ISNA(MATCH(N185, SOFR_INDEX!$A$2:$A$2001, -1)),1,IF(INDEX(SOFR_INDEX!$A$2:$E$2001,MATCH(N185, SOFR_INDEX!$A$2:$A$2001, -1), 1)=N185,MATCH(N185, SOFR_INDEX!$A$2:$A$2001, -1),MATCH(N185, SOFR_INDEX!$A$2:$A$2001, -1)+1)))</f>
        <v>1</v>
      </c>
      <c r="P185" s="40" cm="1">
        <f t="array" aca="1" ref="P185" ca="1">IF(OR(B185="", F185=""), "", INDEX(SOFR_INDEX!$B$2:$E$2001, O185,$P$4) * IF(LEFT($P$3, 3)="180", 2, IF(LEFT($P$3, 2)="90", 4, IF(LEFT($P$3, 2)="30", 12, 1)))/100)</f>
        <v>8.9999999999999998E-4</v>
      </c>
      <c r="Q185" s="43">
        <f ca="1">IF(OR(B185="", F185=""), "", P185+'Terms&amp;Conditions + Transaction'!$B$11/10000)</f>
        <v>1.8E-3</v>
      </c>
      <c r="R185" s="43">
        <f t="shared" ca="1" si="17"/>
        <v>8.5955056179775268E-4</v>
      </c>
      <c r="S185">
        <f ca="1">IF(B185="",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Transaction'!$C$7*(F185-E185), 365), 360))))</f>
        <v>360</v>
      </c>
      <c r="T185" s="49">
        <f t="shared" ca="1" si="18"/>
        <v>2500</v>
      </c>
      <c r="U185" s="49">
        <f t="shared" ca="1" si="19"/>
        <v>5000</v>
      </c>
      <c r="V185" s="49">
        <f t="shared" ca="1" si="20"/>
        <v>425000</v>
      </c>
      <c r="W185" s="11">
        <f t="shared" ca="1" si="21"/>
        <v>425000</v>
      </c>
      <c r="X185" s="11" t="str">
        <f t="shared" ca="1" si="22"/>
        <v/>
      </c>
    </row>
    <row r="186" spans="2:24" x14ac:dyDescent="0.25">
      <c r="B186" s="82">
        <f ca="1">IF(B185&lt;MIN($C$3, 'Terms&amp;Conditions + Transaction'!$B$6), B185+1, "")</f>
        <v>44158</v>
      </c>
      <c r="C186">
        <f ca="1">IF(B186="", "", IF(AND(WEEKDAY(B186, 2)&lt;=5, ISERROR(VLOOKUP(B186, 'Holiday Schedule'!$B$3:$B$1002, 1, FALSE))), 1, 0))</f>
        <v>1</v>
      </c>
      <c r="D186">
        <f ca="1">IF(B186="", "", IF(LOWER('Terms&amp;Conditions + Transaction'!$C$15)="act", 1, IF(DAY(B186)=31, 0, IF(AND(DAY(B186+1)=1, MONTH(B186+1)=3), 31-DAY(B186), 1))))</f>
        <v>1</v>
      </c>
      <c r="E186" s="18">
        <f ca="1">IF(B186="", "", IFERROR(VLOOKUP(B186, 'Accrual Schedule'!$B$3:$B$122, 1, TRUE), ""))</f>
        <v>44073</v>
      </c>
      <c r="F186" s="18" cm="1">
        <f t="array" aca="1" ref="F186" ca="1">IF(B186="", "", INDEX('Accrual Schedule'!$B$3:$B$122, MATCH(B186, 'Accrual Schedule'!$B$3:$B$122, 1)+1, 1))</f>
        <v>44165</v>
      </c>
      <c r="G186" s="18" cm="1">
        <f t="array" aca="1" ref="G186" ca="1">IF(B186="", "", INDEX('Accrual Schedule'!$B$3:$B$122, MATCH(H186, 'Accrual Schedule'!$B$3:$B$122, 1)-1, 1))</f>
        <v>44073</v>
      </c>
      <c r="H186" s="18">
        <f ca="1">IF(B186="", "", INDEX('Accrual Schedule'!$B$3:$B$122, MATCH(I186, 'Accrual Schedule'!$C$3:$C$122, 1), 1))</f>
        <v>44165</v>
      </c>
      <c r="I186" s="18" cm="1">
        <f t="array" aca="1" ref="I186" ca="1">IF(B186="", "", _xlfn.IFNA(INDEX('Accrual Schedule'!$C$4:$C$122, MATCH(B186, 'Accrual Schedule'!$C$4:$C$122, 1)+1, 1), INDEX('Accrual Schedule'!$C$4:$C$122, 1, 1)))</f>
        <v>44165</v>
      </c>
      <c r="J186" s="11">
        <f ca="1">IF(B186="","",'Terms&amp;Conditions + Transaction'!$F$5-SUMIF(Dispositions!$B$3:$B$32,"&lt;="&amp;B186,Dispositions!$C$3:$C$32))</f>
        <v>1000000000</v>
      </c>
      <c r="K186" s="84">
        <f ca="1">IF(B186="", "", IF(ISNA(MATCH(B186, 'Factor Schedule'!$B$3:$B$2002, -1)),1,IF(INDEX('Factor Schedule'!$B$3:$C$2002,MATCH(B186, 'Factor Schedule'!$B$3:$B$2002, -1), 1)=B186,MATCH(B186, 'Factor Schedule'!$B$3:$B$2002, -1),MATCH(B186, 'Factor Schedule'!$B$3:$B$2002, -1)+1)))</f>
        <v>1</v>
      </c>
      <c r="L186" s="11" cm="1">
        <f t="array" aca="1" ref="L186" ca="1">IF(B186="","",ROUND(J186*_xlfn.IFNA(INDEX('Factor Schedule'!$B$3:$C$2002,K186, 2), 1), 2))</f>
        <v>1000000000</v>
      </c>
      <c r="M186" s="11">
        <f ca="1">IF(B186="", "", IF(OR(LOWER('Terms&amp;Conditions + Transaction'!$B$12)&lt;&gt;"compound", B186=$C$2, B186=E186), L186, L186+IF(LOWER('Terms&amp;Conditions + Transaction'!$B$13)&lt;&gt;"y", SUMIFS($T$8:$T$2007, $B$8:$B$2007, "&gt;="&amp;E186, $B$8:$B$2007, "&lt;"&amp;B186), SUMIFS($U$8:$U$1007, $B$8:$B$2007, "&gt;="&amp;E186, $B$8:$B$2007, "&lt;"&amp;B186))))</f>
        <v>1000000000</v>
      </c>
      <c r="N186" s="18">
        <f ca="1">IF(OR(B186 = "", F186=""), "", MIN(ForwardDays(B186,-'Terms&amp;Conditions + Transaction'!$B$22, 'Terms&amp;Conditions + Transaction'!$B$23, 'Holiday Schedule'!$B$3:$B$1002),ForwardDays(F186,-'Terms&amp;Conditions + Transaction'!$B$22, 'Terms&amp;Conditions + Transaction'!$B$23, 'Holiday Schedule'!$B$3:$B$1002)))</f>
        <v>44158</v>
      </c>
      <c r="O186" s="42">
        <f ca="1">IF(B186="", "", IF(ISNA(MATCH(N186, SOFR_INDEX!$A$2:$A$2001, -1)),1,IF(INDEX(SOFR_INDEX!$A$2:$E$2001,MATCH(N186, SOFR_INDEX!$A$2:$A$2001, -1), 1)=N186,MATCH(N186, SOFR_INDEX!$A$2:$A$2001, -1),MATCH(N186, SOFR_INDEX!$A$2:$A$2001, -1)+1)))</f>
        <v>1</v>
      </c>
      <c r="P186" s="40" cm="1">
        <f t="array" aca="1" ref="P186" ca="1">IF(OR(B186="", F186=""), "", INDEX(SOFR_INDEX!$B$2:$E$2001, O186,$P$4) * IF(LEFT($P$3, 3)="180", 2, IF(LEFT($P$3, 2)="90", 4, IF(LEFT($P$3, 2)="30", 12, 1)))/100)</f>
        <v>8.9999999999999998E-4</v>
      </c>
      <c r="Q186" s="43">
        <f ca="1">IF(OR(B186="", F186=""), "", P186+'Terms&amp;Conditions + Transaction'!$B$11/10000)</f>
        <v>1.8E-3</v>
      </c>
      <c r="R186" s="43">
        <f t="shared" ca="1" si="17"/>
        <v>8.6480446927374296E-4</v>
      </c>
      <c r="S186">
        <f ca="1">IF(B186="",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Transaction'!$C$7*(F186-E186), 365), 360))))</f>
        <v>360</v>
      </c>
      <c r="T186" s="49">
        <f t="shared" ca="1" si="18"/>
        <v>2500</v>
      </c>
      <c r="U186" s="49">
        <f t="shared" ca="1" si="19"/>
        <v>5000</v>
      </c>
      <c r="V186" s="49">
        <f t="shared" ca="1" si="20"/>
        <v>430000</v>
      </c>
      <c r="W186" s="11">
        <f t="shared" ca="1" si="21"/>
        <v>430000</v>
      </c>
      <c r="X186" s="11" t="str">
        <f t="shared" ca="1" si="22"/>
        <v/>
      </c>
    </row>
    <row r="187" spans="2:24" x14ac:dyDescent="0.25">
      <c r="B187" s="82">
        <f ca="1">IF(B186&lt;MIN($C$3, 'Terms&amp;Conditions + Transaction'!$B$6), B186+1, "")</f>
        <v>44159</v>
      </c>
      <c r="C187">
        <f ca="1">IF(B187="", "", IF(AND(WEEKDAY(B187, 2)&lt;=5, ISERROR(VLOOKUP(B187, 'Holiday Schedule'!$B$3:$B$1002, 1, FALSE))), 1, 0))</f>
        <v>1</v>
      </c>
      <c r="D187">
        <f ca="1">IF(B187="", "", IF(LOWER('Terms&amp;Conditions + Transaction'!$C$15)="act", 1, IF(DAY(B187)=31, 0, IF(AND(DAY(B187+1)=1, MONTH(B187+1)=3), 31-DAY(B187), 1))))</f>
        <v>1</v>
      </c>
      <c r="E187" s="18">
        <f ca="1">IF(B187="", "", IFERROR(VLOOKUP(B187, 'Accrual Schedule'!$B$3:$B$122, 1, TRUE), ""))</f>
        <v>44073</v>
      </c>
      <c r="F187" s="18" cm="1">
        <f t="array" aca="1" ref="F187" ca="1">IF(B187="", "", INDEX('Accrual Schedule'!$B$3:$B$122, MATCH(B187, 'Accrual Schedule'!$B$3:$B$122, 1)+1, 1))</f>
        <v>44165</v>
      </c>
      <c r="G187" s="18" cm="1">
        <f t="array" aca="1" ref="G187" ca="1">IF(B187="", "", INDEX('Accrual Schedule'!$B$3:$B$122, MATCH(H187, 'Accrual Schedule'!$B$3:$B$122, 1)-1, 1))</f>
        <v>44073</v>
      </c>
      <c r="H187" s="18">
        <f ca="1">IF(B187="", "", INDEX('Accrual Schedule'!$B$3:$B$122, MATCH(I187, 'Accrual Schedule'!$C$3:$C$122, 1), 1))</f>
        <v>44165</v>
      </c>
      <c r="I187" s="18" cm="1">
        <f t="array" aca="1" ref="I187" ca="1">IF(B187="", "", _xlfn.IFNA(INDEX('Accrual Schedule'!$C$4:$C$122, MATCH(B187, 'Accrual Schedule'!$C$4:$C$122, 1)+1, 1), INDEX('Accrual Schedule'!$C$4:$C$122, 1, 1)))</f>
        <v>44165</v>
      </c>
      <c r="J187" s="11">
        <f ca="1">IF(B187="","",'Terms&amp;Conditions + Transaction'!$F$5-SUMIF(Dispositions!$B$3:$B$32,"&lt;="&amp;B187,Dispositions!$C$3:$C$32))</f>
        <v>1000000000</v>
      </c>
      <c r="K187" s="84">
        <f ca="1">IF(B187="", "", IF(ISNA(MATCH(B187, 'Factor Schedule'!$B$3:$B$2002, -1)),1,IF(INDEX('Factor Schedule'!$B$3:$C$2002,MATCH(B187, 'Factor Schedule'!$B$3:$B$2002, -1), 1)=B187,MATCH(B187, 'Factor Schedule'!$B$3:$B$2002, -1),MATCH(B187, 'Factor Schedule'!$B$3:$B$2002, -1)+1)))</f>
        <v>1</v>
      </c>
      <c r="L187" s="11" cm="1">
        <f t="array" aca="1" ref="L187" ca="1">IF(B187="","",ROUND(J187*_xlfn.IFNA(INDEX('Factor Schedule'!$B$3:$C$2002,K187, 2), 1), 2))</f>
        <v>1000000000</v>
      </c>
      <c r="M187" s="11">
        <f ca="1">IF(B187="", "", IF(OR(LOWER('Terms&amp;Conditions + Transaction'!$B$12)&lt;&gt;"compound", B187=$C$2, B187=E187), L187, L187+IF(LOWER('Terms&amp;Conditions + Transaction'!$B$13)&lt;&gt;"y", SUMIFS($T$8:$T$2007, $B$8:$B$2007, "&gt;="&amp;E187, $B$8:$B$2007, "&lt;"&amp;B187), SUMIFS($U$8:$U$1007, $B$8:$B$2007, "&gt;="&amp;E187, $B$8:$B$2007, "&lt;"&amp;B187))))</f>
        <v>1000000000</v>
      </c>
      <c r="N187" s="18">
        <f ca="1">IF(OR(B187 = "", F187=""), "", MIN(ForwardDays(B187,-'Terms&amp;Conditions + Transaction'!$B$22, 'Terms&amp;Conditions + Transaction'!$B$23, 'Holiday Schedule'!$B$3:$B$1002),ForwardDays(F187,-'Terms&amp;Conditions + Transaction'!$B$22, 'Terms&amp;Conditions + Transaction'!$B$23, 'Holiday Schedule'!$B$3:$B$1002)))</f>
        <v>44159</v>
      </c>
      <c r="O187" s="42">
        <f ca="1">IF(B187="", "", IF(ISNA(MATCH(N187, SOFR_INDEX!$A$2:$A$2001, -1)),1,IF(INDEX(SOFR_INDEX!$A$2:$E$2001,MATCH(N187, SOFR_INDEX!$A$2:$A$2001, -1), 1)=N187,MATCH(N187, SOFR_INDEX!$A$2:$A$2001, -1),MATCH(N187, SOFR_INDEX!$A$2:$A$2001, -1)+1)))</f>
        <v>1</v>
      </c>
      <c r="P187" s="40" cm="1">
        <f t="array" aca="1" ref="P187" ca="1">IF(OR(B187="", F187=""), "", INDEX(SOFR_INDEX!$B$2:$E$2001, O187,$P$4) * IF(LEFT($P$3, 3)="180", 2, IF(LEFT($P$3, 2)="90", 4, IF(LEFT($P$3, 2)="30", 12, 1)))/100)</f>
        <v>8.9999999999999998E-4</v>
      </c>
      <c r="Q187" s="43">
        <f ca="1">IF(OR(B187="", F187=""), "", P187+'Terms&amp;Conditions + Transaction'!$B$11/10000)</f>
        <v>1.8E-3</v>
      </c>
      <c r="R187" s="43">
        <f t="shared" ca="1" si="17"/>
        <v>8.7000000000000001E-4</v>
      </c>
      <c r="S187">
        <f ca="1">IF(B187="",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Transaction'!$C$7*(F187-E187), 365), 360))))</f>
        <v>360</v>
      </c>
      <c r="T187" s="49">
        <f t="shared" ca="1" si="18"/>
        <v>2500</v>
      </c>
      <c r="U187" s="49">
        <f t="shared" ca="1" si="19"/>
        <v>5000</v>
      </c>
      <c r="V187" s="49">
        <f t="shared" ca="1" si="20"/>
        <v>435000</v>
      </c>
      <c r="W187" s="11">
        <f t="shared" ca="1" si="21"/>
        <v>435000</v>
      </c>
      <c r="X187" s="11" t="str">
        <f t="shared" ca="1" si="22"/>
        <v/>
      </c>
    </row>
    <row r="188" spans="2:24" x14ac:dyDescent="0.25">
      <c r="B188" s="82">
        <f ca="1">IF(B187&lt;MIN($C$3, 'Terms&amp;Conditions + Transaction'!$B$6), B187+1, "")</f>
        <v>44160</v>
      </c>
      <c r="C188">
        <f ca="1">IF(B188="", "", IF(AND(WEEKDAY(B188, 2)&lt;=5, ISERROR(VLOOKUP(B188, 'Holiday Schedule'!$B$3:$B$1002, 1, FALSE))), 1, 0))</f>
        <v>1</v>
      </c>
      <c r="D188">
        <f ca="1">IF(B188="", "", IF(LOWER('Terms&amp;Conditions + Transaction'!$C$15)="act", 1, IF(DAY(B188)=31, 0, IF(AND(DAY(B188+1)=1, MONTH(B188+1)=3), 31-DAY(B188), 1))))</f>
        <v>1</v>
      </c>
      <c r="E188" s="18">
        <f ca="1">IF(B188="", "", IFERROR(VLOOKUP(B188, 'Accrual Schedule'!$B$3:$B$122, 1, TRUE), ""))</f>
        <v>44073</v>
      </c>
      <c r="F188" s="18" cm="1">
        <f t="array" aca="1" ref="F188" ca="1">IF(B188="", "", INDEX('Accrual Schedule'!$B$3:$B$122, MATCH(B188, 'Accrual Schedule'!$B$3:$B$122, 1)+1, 1))</f>
        <v>44165</v>
      </c>
      <c r="G188" s="18" cm="1">
        <f t="array" aca="1" ref="G188" ca="1">IF(B188="", "", INDEX('Accrual Schedule'!$B$3:$B$122, MATCH(H188, 'Accrual Schedule'!$B$3:$B$122, 1)-1, 1))</f>
        <v>44073</v>
      </c>
      <c r="H188" s="18">
        <f ca="1">IF(B188="", "", INDEX('Accrual Schedule'!$B$3:$B$122, MATCH(I188, 'Accrual Schedule'!$C$3:$C$122, 1), 1))</f>
        <v>44165</v>
      </c>
      <c r="I188" s="18" cm="1">
        <f t="array" aca="1" ref="I188" ca="1">IF(B188="", "", _xlfn.IFNA(INDEX('Accrual Schedule'!$C$4:$C$122, MATCH(B188, 'Accrual Schedule'!$C$4:$C$122, 1)+1, 1), INDEX('Accrual Schedule'!$C$4:$C$122, 1, 1)))</f>
        <v>44165</v>
      </c>
      <c r="J188" s="11">
        <f ca="1">IF(B188="","",'Terms&amp;Conditions + Transaction'!$F$5-SUMIF(Dispositions!$B$3:$B$32,"&lt;="&amp;B188,Dispositions!$C$3:$C$32))</f>
        <v>1000000000</v>
      </c>
      <c r="K188" s="84">
        <f ca="1">IF(B188="", "", IF(ISNA(MATCH(B188, 'Factor Schedule'!$B$3:$B$2002, -1)),1,IF(INDEX('Factor Schedule'!$B$3:$C$2002,MATCH(B188, 'Factor Schedule'!$B$3:$B$2002, -1), 1)=B188,MATCH(B188, 'Factor Schedule'!$B$3:$B$2002, -1),MATCH(B188, 'Factor Schedule'!$B$3:$B$2002, -1)+1)))</f>
        <v>1</v>
      </c>
      <c r="L188" s="11" cm="1">
        <f t="array" aca="1" ref="L188" ca="1">IF(B188="","",ROUND(J188*_xlfn.IFNA(INDEX('Factor Schedule'!$B$3:$C$2002,K188, 2), 1), 2))</f>
        <v>1000000000</v>
      </c>
      <c r="M188" s="11">
        <f ca="1">IF(B188="", "", IF(OR(LOWER('Terms&amp;Conditions + Transaction'!$B$12)&lt;&gt;"compound", B188=$C$2, B188=E188), L188, L188+IF(LOWER('Terms&amp;Conditions + Transaction'!$B$13)&lt;&gt;"y", SUMIFS($T$8:$T$2007, $B$8:$B$2007, "&gt;="&amp;E188, $B$8:$B$2007, "&lt;"&amp;B188), SUMIFS($U$8:$U$1007, $B$8:$B$2007, "&gt;="&amp;E188, $B$8:$B$2007, "&lt;"&amp;B188))))</f>
        <v>1000000000</v>
      </c>
      <c r="N188" s="18">
        <f ca="1">IF(OR(B188 = "", F188=""), "", MIN(ForwardDays(B188,-'Terms&amp;Conditions + Transaction'!$B$22, 'Terms&amp;Conditions + Transaction'!$B$23, 'Holiday Schedule'!$B$3:$B$1002),ForwardDays(F188,-'Terms&amp;Conditions + Transaction'!$B$22, 'Terms&amp;Conditions + Transaction'!$B$23, 'Holiday Schedule'!$B$3:$B$1002)))</f>
        <v>44160</v>
      </c>
      <c r="O188" s="42">
        <f ca="1">IF(B188="", "", IF(ISNA(MATCH(N188, SOFR_INDEX!$A$2:$A$2001, -1)),1,IF(INDEX(SOFR_INDEX!$A$2:$E$2001,MATCH(N188, SOFR_INDEX!$A$2:$A$2001, -1), 1)=N188,MATCH(N188, SOFR_INDEX!$A$2:$A$2001, -1),MATCH(N188, SOFR_INDEX!$A$2:$A$2001, -1)+1)))</f>
        <v>1</v>
      </c>
      <c r="P188" s="40" cm="1">
        <f t="array" aca="1" ref="P188" ca="1">IF(OR(B188="", F188=""), "", INDEX(SOFR_INDEX!$B$2:$E$2001, O188,$P$4) * IF(LEFT($P$3, 3)="180", 2, IF(LEFT($P$3, 2)="90", 4, IF(LEFT($P$3, 2)="30", 12, 1)))/100)</f>
        <v>8.9999999999999998E-4</v>
      </c>
      <c r="Q188" s="43">
        <f ca="1">IF(OR(B188="", F188=""), "", P188+'Terms&amp;Conditions + Transaction'!$B$11/10000)</f>
        <v>1.8E-3</v>
      </c>
      <c r="R188" s="43">
        <f t="shared" ca="1" si="17"/>
        <v>8.7513812154696132E-4</v>
      </c>
      <c r="S188">
        <f ca="1">IF(B188="",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Transaction'!$C$7*(F188-E188), 365), 360))))</f>
        <v>360</v>
      </c>
      <c r="T188" s="49">
        <f t="shared" ca="1" si="18"/>
        <v>2500</v>
      </c>
      <c r="U188" s="49">
        <f t="shared" ca="1" si="19"/>
        <v>5000</v>
      </c>
      <c r="V188" s="49">
        <f t="shared" ca="1" si="20"/>
        <v>440000</v>
      </c>
      <c r="W188" s="11">
        <f t="shared" ca="1" si="21"/>
        <v>440000</v>
      </c>
      <c r="X188" s="11" t="str">
        <f t="shared" ca="1" si="22"/>
        <v/>
      </c>
    </row>
    <row r="189" spans="2:24" x14ac:dyDescent="0.25">
      <c r="B189" s="82">
        <f ca="1">IF(B188&lt;MIN($C$3, 'Terms&amp;Conditions + Transaction'!$B$6), B188+1, "")</f>
        <v>44161</v>
      </c>
      <c r="C189">
        <f ca="1">IF(B189="", "", IF(AND(WEEKDAY(B189, 2)&lt;=5, ISERROR(VLOOKUP(B189, 'Holiday Schedule'!$B$3:$B$1002, 1, FALSE))), 1, 0))</f>
        <v>0</v>
      </c>
      <c r="D189">
        <f ca="1">IF(B189="", "", IF(LOWER('Terms&amp;Conditions + Transaction'!$C$15)="act", 1, IF(DAY(B189)=31, 0, IF(AND(DAY(B189+1)=1, MONTH(B189+1)=3), 31-DAY(B189), 1))))</f>
        <v>1</v>
      </c>
      <c r="E189" s="18">
        <f ca="1">IF(B189="", "", IFERROR(VLOOKUP(B189, 'Accrual Schedule'!$B$3:$B$122, 1, TRUE), ""))</f>
        <v>44073</v>
      </c>
      <c r="F189" s="18" cm="1">
        <f t="array" aca="1" ref="F189" ca="1">IF(B189="", "", INDEX('Accrual Schedule'!$B$3:$B$122, MATCH(B189, 'Accrual Schedule'!$B$3:$B$122, 1)+1, 1))</f>
        <v>44165</v>
      </c>
      <c r="G189" s="18" cm="1">
        <f t="array" aca="1" ref="G189" ca="1">IF(B189="", "", INDEX('Accrual Schedule'!$B$3:$B$122, MATCH(H189, 'Accrual Schedule'!$B$3:$B$122, 1)-1, 1))</f>
        <v>44073</v>
      </c>
      <c r="H189" s="18">
        <f ca="1">IF(B189="", "", INDEX('Accrual Schedule'!$B$3:$B$122, MATCH(I189, 'Accrual Schedule'!$C$3:$C$122, 1), 1))</f>
        <v>44165</v>
      </c>
      <c r="I189" s="18" cm="1">
        <f t="array" aca="1" ref="I189" ca="1">IF(B189="", "", _xlfn.IFNA(INDEX('Accrual Schedule'!$C$4:$C$122, MATCH(B189, 'Accrual Schedule'!$C$4:$C$122, 1)+1, 1), INDEX('Accrual Schedule'!$C$4:$C$122, 1, 1)))</f>
        <v>44165</v>
      </c>
      <c r="J189" s="11">
        <f ca="1">IF(B189="","",'Terms&amp;Conditions + Transaction'!$F$5-SUMIF(Dispositions!$B$3:$B$32,"&lt;="&amp;B189,Dispositions!$C$3:$C$32))</f>
        <v>1000000000</v>
      </c>
      <c r="K189" s="84">
        <f ca="1">IF(B189="", "", IF(ISNA(MATCH(B189, 'Factor Schedule'!$B$3:$B$2002, -1)),1,IF(INDEX('Factor Schedule'!$B$3:$C$2002,MATCH(B189, 'Factor Schedule'!$B$3:$B$2002, -1), 1)=B189,MATCH(B189, 'Factor Schedule'!$B$3:$B$2002, -1),MATCH(B189, 'Factor Schedule'!$B$3:$B$2002, -1)+1)))</f>
        <v>1</v>
      </c>
      <c r="L189" s="11" cm="1">
        <f t="array" aca="1" ref="L189" ca="1">IF(B189="","",ROUND(J189*_xlfn.IFNA(INDEX('Factor Schedule'!$B$3:$C$2002,K189, 2), 1), 2))</f>
        <v>1000000000</v>
      </c>
      <c r="M189" s="11">
        <f ca="1">IF(B189="", "", IF(OR(LOWER('Terms&amp;Conditions + Transaction'!$B$12)&lt;&gt;"compound", B189=$C$2, B189=E189), L189, L189+IF(LOWER('Terms&amp;Conditions + Transaction'!$B$13)&lt;&gt;"y", SUMIFS($T$8:$T$2007, $B$8:$B$2007, "&gt;="&amp;E189, $B$8:$B$2007, "&lt;"&amp;B189), SUMIFS($U$8:$U$1007, $B$8:$B$2007, "&gt;="&amp;E189, $B$8:$B$2007, "&lt;"&amp;B189))))</f>
        <v>1000000000</v>
      </c>
      <c r="N189" s="18">
        <f ca="1">IF(OR(B189 = "", F189=""), "", MIN(ForwardDays(B189,-'Terms&amp;Conditions + Transaction'!$B$22, 'Terms&amp;Conditions + Transaction'!$B$23, 'Holiday Schedule'!$B$3:$B$1002),ForwardDays(F189,-'Terms&amp;Conditions + Transaction'!$B$22, 'Terms&amp;Conditions + Transaction'!$B$23, 'Holiday Schedule'!$B$3:$B$1002)))</f>
        <v>44161</v>
      </c>
      <c r="O189" s="42">
        <f ca="1">IF(B189="", "", IF(ISNA(MATCH(N189, SOFR_INDEX!$A$2:$A$2001, -1)),1,IF(INDEX(SOFR_INDEX!$A$2:$E$2001,MATCH(N189, SOFR_INDEX!$A$2:$A$2001, -1), 1)=N189,MATCH(N189, SOFR_INDEX!$A$2:$A$2001, -1),MATCH(N189, SOFR_INDEX!$A$2:$A$2001, -1)+1)))</f>
        <v>1</v>
      </c>
      <c r="P189" s="40" cm="1">
        <f t="array" aca="1" ref="P189" ca="1">IF(OR(B189="", F189=""), "", INDEX(SOFR_INDEX!$B$2:$E$2001, O189,$P$4) * IF(LEFT($P$3, 3)="180", 2, IF(LEFT($P$3, 2)="90", 4, IF(LEFT($P$3, 2)="30", 12, 1)))/100)</f>
        <v>8.9999999999999998E-4</v>
      </c>
      <c r="Q189" s="43">
        <f ca="1">IF(OR(B189="", F189=""), "", P189+'Terms&amp;Conditions + Transaction'!$B$11/10000)</f>
        <v>1.8E-3</v>
      </c>
      <c r="R189" s="43">
        <f t="shared" ca="1" si="17"/>
        <v>8.8021978021978018E-4</v>
      </c>
      <c r="S189">
        <f ca="1">IF(B189="",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Transaction'!$C$7*(F189-E189), 365), 360))))</f>
        <v>360</v>
      </c>
      <c r="T189" s="49">
        <f t="shared" ca="1" si="18"/>
        <v>2500</v>
      </c>
      <c r="U189" s="49">
        <f t="shared" ca="1" si="19"/>
        <v>5000</v>
      </c>
      <c r="V189" s="49">
        <f t="shared" ca="1" si="20"/>
        <v>445000</v>
      </c>
      <c r="W189" s="11">
        <f t="shared" ca="1" si="21"/>
        <v>445000</v>
      </c>
      <c r="X189" s="11" t="str">
        <f t="shared" ca="1" si="22"/>
        <v/>
      </c>
    </row>
    <row r="190" spans="2:24" x14ac:dyDescent="0.25">
      <c r="B190" s="82">
        <f ca="1">IF(B189&lt;MIN($C$3, 'Terms&amp;Conditions + Transaction'!$B$6), B189+1, "")</f>
        <v>44162</v>
      </c>
      <c r="C190">
        <f ca="1">IF(B190="", "", IF(AND(WEEKDAY(B190, 2)&lt;=5, ISERROR(VLOOKUP(B190, 'Holiday Schedule'!$B$3:$B$1002, 1, FALSE))), 1, 0))</f>
        <v>1</v>
      </c>
      <c r="D190">
        <f ca="1">IF(B190="", "", IF(LOWER('Terms&amp;Conditions + Transaction'!$C$15)="act", 1, IF(DAY(B190)=31, 0, IF(AND(DAY(B190+1)=1, MONTH(B190+1)=3), 31-DAY(B190), 1))))</f>
        <v>1</v>
      </c>
      <c r="E190" s="18">
        <f ca="1">IF(B190="", "", IFERROR(VLOOKUP(B190, 'Accrual Schedule'!$B$3:$B$122, 1, TRUE), ""))</f>
        <v>44073</v>
      </c>
      <c r="F190" s="18" cm="1">
        <f t="array" aca="1" ref="F190" ca="1">IF(B190="", "", INDEX('Accrual Schedule'!$B$3:$B$122, MATCH(B190, 'Accrual Schedule'!$B$3:$B$122, 1)+1, 1))</f>
        <v>44165</v>
      </c>
      <c r="G190" s="18" cm="1">
        <f t="array" aca="1" ref="G190" ca="1">IF(B190="", "", INDEX('Accrual Schedule'!$B$3:$B$122, MATCH(H190, 'Accrual Schedule'!$B$3:$B$122, 1)-1, 1))</f>
        <v>44073</v>
      </c>
      <c r="H190" s="18">
        <f ca="1">IF(B190="", "", INDEX('Accrual Schedule'!$B$3:$B$122, MATCH(I190, 'Accrual Schedule'!$C$3:$C$122, 1), 1))</f>
        <v>44165</v>
      </c>
      <c r="I190" s="18" cm="1">
        <f t="array" aca="1" ref="I190" ca="1">IF(B190="", "", _xlfn.IFNA(INDEX('Accrual Schedule'!$C$4:$C$122, MATCH(B190, 'Accrual Schedule'!$C$4:$C$122, 1)+1, 1), INDEX('Accrual Schedule'!$C$4:$C$122, 1, 1)))</f>
        <v>44165</v>
      </c>
      <c r="J190" s="11">
        <f ca="1">IF(B190="","",'Terms&amp;Conditions + Transaction'!$F$5-SUMIF(Dispositions!$B$3:$B$32,"&lt;="&amp;B190,Dispositions!$C$3:$C$32))</f>
        <v>1000000000</v>
      </c>
      <c r="K190" s="84">
        <f ca="1">IF(B190="", "", IF(ISNA(MATCH(B190, 'Factor Schedule'!$B$3:$B$2002, -1)),1,IF(INDEX('Factor Schedule'!$B$3:$C$2002,MATCH(B190, 'Factor Schedule'!$B$3:$B$2002, -1), 1)=B190,MATCH(B190, 'Factor Schedule'!$B$3:$B$2002, -1),MATCH(B190, 'Factor Schedule'!$B$3:$B$2002, -1)+1)))</f>
        <v>1</v>
      </c>
      <c r="L190" s="11" cm="1">
        <f t="array" aca="1" ref="L190" ca="1">IF(B190="","",ROUND(J190*_xlfn.IFNA(INDEX('Factor Schedule'!$B$3:$C$2002,K190, 2), 1), 2))</f>
        <v>1000000000</v>
      </c>
      <c r="M190" s="11">
        <f ca="1">IF(B190="", "", IF(OR(LOWER('Terms&amp;Conditions + Transaction'!$B$12)&lt;&gt;"compound", B190=$C$2, B190=E190), L190, L190+IF(LOWER('Terms&amp;Conditions + Transaction'!$B$13)&lt;&gt;"y", SUMIFS($T$8:$T$2007, $B$8:$B$2007, "&gt;="&amp;E190, $B$8:$B$2007, "&lt;"&amp;B190), SUMIFS($U$8:$U$1007, $B$8:$B$2007, "&gt;="&amp;E190, $B$8:$B$2007, "&lt;"&amp;B190))))</f>
        <v>1000000000</v>
      </c>
      <c r="N190" s="18">
        <f ca="1">IF(OR(B190 = "", F190=""), "", MIN(ForwardDays(B190,-'Terms&amp;Conditions + Transaction'!$B$22, 'Terms&amp;Conditions + Transaction'!$B$23, 'Holiday Schedule'!$B$3:$B$1002),ForwardDays(F190,-'Terms&amp;Conditions + Transaction'!$B$22, 'Terms&amp;Conditions + Transaction'!$B$23, 'Holiday Schedule'!$B$3:$B$1002)))</f>
        <v>44162</v>
      </c>
      <c r="O190" s="42">
        <f ca="1">IF(B190="", "", IF(ISNA(MATCH(N190, SOFR_INDEX!$A$2:$A$2001, -1)),1,IF(INDEX(SOFR_INDEX!$A$2:$E$2001,MATCH(N190, SOFR_INDEX!$A$2:$A$2001, -1), 1)=N190,MATCH(N190, SOFR_INDEX!$A$2:$A$2001, -1),MATCH(N190, SOFR_INDEX!$A$2:$A$2001, -1)+1)))</f>
        <v>1</v>
      </c>
      <c r="P190" s="40" cm="1">
        <f t="array" aca="1" ref="P190" ca="1">IF(OR(B190="", F190=""), "", INDEX(SOFR_INDEX!$B$2:$E$2001, O190,$P$4) * IF(LEFT($P$3, 3)="180", 2, IF(LEFT($P$3, 2)="90", 4, IF(LEFT($P$3, 2)="30", 12, 1)))/100)</f>
        <v>8.9999999999999998E-4</v>
      </c>
      <c r="Q190" s="43">
        <f ca="1">IF(OR(B190="", F190=""), "", P190+'Terms&amp;Conditions + Transaction'!$B$11/10000)</f>
        <v>1.8E-3</v>
      </c>
      <c r="R190" s="43">
        <f t="shared" ca="1" si="17"/>
        <v>8.8524590163934424E-4</v>
      </c>
      <c r="S190">
        <f ca="1">IF(B190="",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Transaction'!$C$7*(F190-E190), 365), 360))))</f>
        <v>360</v>
      </c>
      <c r="T190" s="49">
        <f t="shared" ca="1" si="18"/>
        <v>2500</v>
      </c>
      <c r="U190" s="49">
        <f t="shared" ca="1" si="19"/>
        <v>5000</v>
      </c>
      <c r="V190" s="49">
        <f t="shared" ca="1" si="20"/>
        <v>450000</v>
      </c>
      <c r="W190" s="11">
        <f t="shared" ca="1" si="21"/>
        <v>450000</v>
      </c>
      <c r="X190" s="11" t="str">
        <f t="shared" ca="1" si="22"/>
        <v/>
      </c>
    </row>
    <row r="191" spans="2:24" x14ac:dyDescent="0.25">
      <c r="B191" s="82">
        <f ca="1">IF(B190&lt;MIN($C$3, 'Terms&amp;Conditions + Transaction'!$B$6), B190+1, "")</f>
        <v>44163</v>
      </c>
      <c r="C191">
        <f ca="1">IF(B191="", "", IF(AND(WEEKDAY(B191, 2)&lt;=5, ISERROR(VLOOKUP(B191, 'Holiday Schedule'!$B$3:$B$1002, 1, FALSE))), 1, 0))</f>
        <v>0</v>
      </c>
      <c r="D191">
        <f ca="1">IF(B191="", "", IF(LOWER('Terms&amp;Conditions + Transaction'!$C$15)="act", 1, IF(DAY(B191)=31, 0, IF(AND(DAY(B191+1)=1, MONTH(B191+1)=3), 31-DAY(B191), 1))))</f>
        <v>1</v>
      </c>
      <c r="E191" s="18">
        <f ca="1">IF(B191="", "", IFERROR(VLOOKUP(B191, 'Accrual Schedule'!$B$3:$B$122, 1, TRUE), ""))</f>
        <v>44073</v>
      </c>
      <c r="F191" s="18" cm="1">
        <f t="array" aca="1" ref="F191" ca="1">IF(B191="", "", INDEX('Accrual Schedule'!$B$3:$B$122, MATCH(B191, 'Accrual Schedule'!$B$3:$B$122, 1)+1, 1))</f>
        <v>44165</v>
      </c>
      <c r="G191" s="18" cm="1">
        <f t="array" aca="1" ref="G191" ca="1">IF(B191="", "", INDEX('Accrual Schedule'!$B$3:$B$122, MATCH(H191, 'Accrual Schedule'!$B$3:$B$122, 1)-1, 1))</f>
        <v>44073</v>
      </c>
      <c r="H191" s="18">
        <f ca="1">IF(B191="", "", INDEX('Accrual Schedule'!$B$3:$B$122, MATCH(I191, 'Accrual Schedule'!$C$3:$C$122, 1), 1))</f>
        <v>44165</v>
      </c>
      <c r="I191" s="18" cm="1">
        <f t="array" aca="1" ref="I191" ca="1">IF(B191="", "", _xlfn.IFNA(INDEX('Accrual Schedule'!$C$4:$C$122, MATCH(B191, 'Accrual Schedule'!$C$4:$C$122, 1)+1, 1), INDEX('Accrual Schedule'!$C$4:$C$122, 1, 1)))</f>
        <v>44165</v>
      </c>
      <c r="J191" s="11">
        <f ca="1">IF(B191="","",'Terms&amp;Conditions + Transaction'!$F$5-SUMIF(Dispositions!$B$3:$B$32,"&lt;="&amp;B191,Dispositions!$C$3:$C$32))</f>
        <v>1000000000</v>
      </c>
      <c r="K191" s="84">
        <f ca="1">IF(B191="", "", IF(ISNA(MATCH(B191, 'Factor Schedule'!$B$3:$B$2002, -1)),1,IF(INDEX('Factor Schedule'!$B$3:$C$2002,MATCH(B191, 'Factor Schedule'!$B$3:$B$2002, -1), 1)=B191,MATCH(B191, 'Factor Schedule'!$B$3:$B$2002, -1),MATCH(B191, 'Factor Schedule'!$B$3:$B$2002, -1)+1)))</f>
        <v>1</v>
      </c>
      <c r="L191" s="11" cm="1">
        <f t="array" aca="1" ref="L191" ca="1">IF(B191="","",ROUND(J191*_xlfn.IFNA(INDEX('Factor Schedule'!$B$3:$C$2002,K191, 2), 1), 2))</f>
        <v>1000000000</v>
      </c>
      <c r="M191" s="11">
        <f ca="1">IF(B191="", "", IF(OR(LOWER('Terms&amp;Conditions + Transaction'!$B$12)&lt;&gt;"compound", B191=$C$2, B191=E191), L191, L191+IF(LOWER('Terms&amp;Conditions + Transaction'!$B$13)&lt;&gt;"y", SUMIFS($T$8:$T$2007, $B$8:$B$2007, "&gt;="&amp;E191, $B$8:$B$2007, "&lt;"&amp;B191), SUMIFS($U$8:$U$1007, $B$8:$B$2007, "&gt;="&amp;E191, $B$8:$B$2007, "&lt;"&amp;B191))))</f>
        <v>1000000000</v>
      </c>
      <c r="N191" s="18">
        <f ca="1">IF(OR(B191 = "", F191=""), "", MIN(ForwardDays(B191,-'Terms&amp;Conditions + Transaction'!$B$22, 'Terms&amp;Conditions + Transaction'!$B$23, 'Holiday Schedule'!$B$3:$B$1002),ForwardDays(F191,-'Terms&amp;Conditions + Transaction'!$B$22, 'Terms&amp;Conditions + Transaction'!$B$23, 'Holiday Schedule'!$B$3:$B$1002)))</f>
        <v>44163</v>
      </c>
      <c r="O191" s="42">
        <f ca="1">IF(B191="", "", IF(ISNA(MATCH(N191, SOFR_INDEX!$A$2:$A$2001, -1)),1,IF(INDEX(SOFR_INDEX!$A$2:$E$2001,MATCH(N191, SOFR_INDEX!$A$2:$A$2001, -1), 1)=N191,MATCH(N191, SOFR_INDEX!$A$2:$A$2001, -1),MATCH(N191, SOFR_INDEX!$A$2:$A$2001, -1)+1)))</f>
        <v>1</v>
      </c>
      <c r="P191" s="40" cm="1">
        <f t="array" aca="1" ref="P191" ca="1">IF(OR(B191="", F191=""), "", INDEX(SOFR_INDEX!$B$2:$E$2001, O191,$P$4) * IF(LEFT($P$3, 3)="180", 2, IF(LEFT($P$3, 2)="90", 4, IF(LEFT($P$3, 2)="30", 12, 1)))/100)</f>
        <v>8.9999999999999998E-4</v>
      </c>
      <c r="Q191" s="43">
        <f ca="1">IF(OR(B191="", F191=""), "", P191+'Terms&amp;Conditions + Transaction'!$B$11/10000)</f>
        <v>1.8E-3</v>
      </c>
      <c r="R191" s="43">
        <f t="shared" ca="1" si="17"/>
        <v>8.9021739130434787E-4</v>
      </c>
      <c r="S191">
        <f ca="1">IF(B191="",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Transaction'!$C$7*(F191-E191), 365), 360))))</f>
        <v>360</v>
      </c>
      <c r="T191" s="49">
        <f t="shared" ca="1" si="18"/>
        <v>2500</v>
      </c>
      <c r="U191" s="49">
        <f t="shared" ca="1" si="19"/>
        <v>5000</v>
      </c>
      <c r="V191" s="49">
        <f t="shared" ca="1" si="20"/>
        <v>455000</v>
      </c>
      <c r="W191" s="11">
        <f t="shared" ca="1" si="21"/>
        <v>455000</v>
      </c>
      <c r="X191" s="11" t="str">
        <f t="shared" ca="1" si="22"/>
        <v/>
      </c>
    </row>
    <row r="192" spans="2:24" x14ac:dyDescent="0.25">
      <c r="B192" s="82">
        <f ca="1">IF(B191&lt;MIN($C$3, 'Terms&amp;Conditions + Transaction'!$B$6), B191+1, "")</f>
        <v>44164</v>
      </c>
      <c r="C192">
        <f ca="1">IF(B192="", "", IF(AND(WEEKDAY(B192, 2)&lt;=5, ISERROR(VLOOKUP(B192, 'Holiday Schedule'!$B$3:$B$1002, 1, FALSE))), 1, 0))</f>
        <v>0</v>
      </c>
      <c r="D192">
        <f ca="1">IF(B192="", "", IF(LOWER('Terms&amp;Conditions + Transaction'!$C$15)="act", 1, IF(DAY(B192)=31, 0, IF(AND(DAY(B192+1)=1, MONTH(B192+1)=3), 31-DAY(B192), 1))))</f>
        <v>1</v>
      </c>
      <c r="E192" s="18">
        <f ca="1">IF(B192="", "", IFERROR(VLOOKUP(B192, 'Accrual Schedule'!$B$3:$B$122, 1, TRUE), ""))</f>
        <v>44073</v>
      </c>
      <c r="F192" s="18" cm="1">
        <f t="array" aca="1" ref="F192" ca="1">IF(B192="", "", INDEX('Accrual Schedule'!$B$3:$B$122, MATCH(B192, 'Accrual Schedule'!$B$3:$B$122, 1)+1, 1))</f>
        <v>44165</v>
      </c>
      <c r="G192" s="18" cm="1">
        <f t="array" aca="1" ref="G192" ca="1">IF(B192="", "", INDEX('Accrual Schedule'!$B$3:$B$122, MATCH(H192, 'Accrual Schedule'!$B$3:$B$122, 1)-1, 1))</f>
        <v>44073</v>
      </c>
      <c r="H192" s="18">
        <f ca="1">IF(B192="", "", INDEX('Accrual Schedule'!$B$3:$B$122, MATCH(I192, 'Accrual Schedule'!$C$3:$C$122, 1), 1))</f>
        <v>44165</v>
      </c>
      <c r="I192" s="18" cm="1">
        <f t="array" aca="1" ref="I192" ca="1">IF(B192="", "", _xlfn.IFNA(INDEX('Accrual Schedule'!$C$4:$C$122, MATCH(B192, 'Accrual Schedule'!$C$4:$C$122, 1)+1, 1), INDEX('Accrual Schedule'!$C$4:$C$122, 1, 1)))</f>
        <v>44165</v>
      </c>
      <c r="J192" s="11">
        <f ca="1">IF(B192="","",'Terms&amp;Conditions + Transaction'!$F$5-SUMIF(Dispositions!$B$3:$B$32,"&lt;="&amp;B192,Dispositions!$C$3:$C$32))</f>
        <v>1000000000</v>
      </c>
      <c r="K192" s="84">
        <f ca="1">IF(B192="", "", IF(ISNA(MATCH(B192, 'Factor Schedule'!$B$3:$B$2002, -1)),1,IF(INDEX('Factor Schedule'!$B$3:$C$2002,MATCH(B192, 'Factor Schedule'!$B$3:$B$2002, -1), 1)=B192,MATCH(B192, 'Factor Schedule'!$B$3:$B$2002, -1),MATCH(B192, 'Factor Schedule'!$B$3:$B$2002, -1)+1)))</f>
        <v>1</v>
      </c>
      <c r="L192" s="11" cm="1">
        <f t="array" aca="1" ref="L192" ca="1">IF(B192="","",ROUND(J192*_xlfn.IFNA(INDEX('Factor Schedule'!$B$3:$C$2002,K192, 2), 1), 2))</f>
        <v>1000000000</v>
      </c>
      <c r="M192" s="11">
        <f ca="1">IF(B192="", "", IF(OR(LOWER('Terms&amp;Conditions + Transaction'!$B$12)&lt;&gt;"compound", B192=$C$2, B192=E192), L192, L192+IF(LOWER('Terms&amp;Conditions + Transaction'!$B$13)&lt;&gt;"y", SUMIFS($T$8:$T$2007, $B$8:$B$2007, "&gt;="&amp;E192, $B$8:$B$2007, "&lt;"&amp;B192), SUMIFS($U$8:$U$1007, $B$8:$B$2007, "&gt;="&amp;E192, $B$8:$B$2007, "&lt;"&amp;B192))))</f>
        <v>1000000000</v>
      </c>
      <c r="N192" s="18">
        <f ca="1">IF(OR(B192 = "", F192=""), "", MIN(ForwardDays(B192,-'Terms&amp;Conditions + Transaction'!$B$22, 'Terms&amp;Conditions + Transaction'!$B$23, 'Holiday Schedule'!$B$3:$B$1002),ForwardDays(F192,-'Terms&amp;Conditions + Transaction'!$B$22, 'Terms&amp;Conditions + Transaction'!$B$23, 'Holiday Schedule'!$B$3:$B$1002)))</f>
        <v>44164</v>
      </c>
      <c r="O192" s="42">
        <f ca="1">IF(B192="", "", IF(ISNA(MATCH(N192, SOFR_INDEX!$A$2:$A$2001, -1)),1,IF(INDEX(SOFR_INDEX!$A$2:$E$2001,MATCH(N192, SOFR_INDEX!$A$2:$A$2001, -1), 1)=N192,MATCH(N192, SOFR_INDEX!$A$2:$A$2001, -1),MATCH(N192, SOFR_INDEX!$A$2:$A$2001, -1)+1)))</f>
        <v>1</v>
      </c>
      <c r="P192" s="40" cm="1">
        <f t="array" aca="1" ref="P192" ca="1">IF(OR(B192="", F192=""), "", INDEX(SOFR_INDEX!$B$2:$E$2001, O192,$P$4) * IF(LEFT($P$3, 3)="180", 2, IF(LEFT($P$3, 2)="90", 4, IF(LEFT($P$3, 2)="30", 12, 1)))/100)</f>
        <v>8.9999999999999998E-4</v>
      </c>
      <c r="Q192" s="43">
        <f ca="1">IF(OR(B192="", F192=""), "", P192+'Terms&amp;Conditions + Transaction'!$B$11/10000)</f>
        <v>1.8E-3</v>
      </c>
      <c r="R192" s="43">
        <f t="shared" ca="1" si="17"/>
        <v>8.9513513513513521E-4</v>
      </c>
      <c r="S192">
        <f ca="1">IF(B192="",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Transaction'!$C$7*(F192-E192), 365), 360))))</f>
        <v>360</v>
      </c>
      <c r="T192" s="49">
        <f t="shared" ca="1" si="18"/>
        <v>2500</v>
      </c>
      <c r="U192" s="49">
        <f t="shared" ca="1" si="19"/>
        <v>5000</v>
      </c>
      <c r="V192" s="49">
        <f t="shared" ca="1" si="20"/>
        <v>460000</v>
      </c>
      <c r="W192" s="11">
        <f t="shared" ca="1" si="21"/>
        <v>460000</v>
      </c>
      <c r="X192" s="11" t="str">
        <f t="shared" ca="1" si="22"/>
        <v/>
      </c>
    </row>
    <row r="193" spans="2:24" x14ac:dyDescent="0.25">
      <c r="B193" s="82">
        <f ca="1">IF(B192&lt;MIN($C$3, 'Terms&amp;Conditions + Transaction'!$B$6), B192+1, "")</f>
        <v>44165</v>
      </c>
      <c r="C193">
        <f ca="1">IF(B193="", "", IF(AND(WEEKDAY(B193, 2)&lt;=5, ISERROR(VLOOKUP(B193, 'Holiday Schedule'!$B$3:$B$1002, 1, FALSE))), 1, 0))</f>
        <v>1</v>
      </c>
      <c r="D193">
        <f ca="1">IF(B193="", "", IF(LOWER('Terms&amp;Conditions + Transaction'!$C$15)="act", 1, IF(DAY(B193)=31, 0, IF(AND(DAY(B193+1)=1, MONTH(B193+1)=3), 31-DAY(B193), 1))))</f>
        <v>1</v>
      </c>
      <c r="E193" s="18">
        <f ca="1">IF(B193="", "", IFERROR(VLOOKUP(B193, 'Accrual Schedule'!$B$3:$B$122, 1, TRUE), ""))</f>
        <v>44165</v>
      </c>
      <c r="F193" s="18" t="str" cm="1">
        <f t="array" aca="1" ref="F193" ca="1">IF(B193="", "", INDEX('Accrual Schedule'!$B$3:$B$122, MATCH(B193, 'Accrual Schedule'!$B$3:$B$122, 1)+1, 1))</f>
        <v/>
      </c>
      <c r="G193" s="18" t="str" cm="1">
        <f t="array" aca="1" ref="G193" ca="1">IF(B193="", "", INDEX('Accrual Schedule'!$B$3:$B$122, MATCH(H193, 'Accrual Schedule'!$B$3:$B$122, 1)-1, 1))</f>
        <v/>
      </c>
      <c r="H193" s="18" t="str">
        <f ca="1">IF(B193="", "", INDEX('Accrual Schedule'!$B$3:$B$122, MATCH(I193, 'Accrual Schedule'!$C$3:$C$122, 1), 1))</f>
        <v/>
      </c>
      <c r="I193" s="18" t="str" cm="1">
        <f t="array" aca="1" ref="I193" ca="1">IF(B193="", "", _xlfn.IFNA(INDEX('Accrual Schedule'!$C$4:$C$122, MATCH(B193, 'Accrual Schedule'!$C$4:$C$122, 1)+1, 1), INDEX('Accrual Schedule'!$C$4:$C$122, 1, 1)))</f>
        <v/>
      </c>
      <c r="J193" s="11">
        <f ca="1">IF(B193="","",'Terms&amp;Conditions + Transaction'!$F$5-SUMIF(Dispositions!$B$3:$B$32,"&lt;="&amp;B193,Dispositions!$C$3:$C$32))</f>
        <v>1000000000</v>
      </c>
      <c r="K193" s="84">
        <f ca="1">IF(B193="", "", IF(ISNA(MATCH(B193, 'Factor Schedule'!$B$3:$B$2002, -1)),1,IF(INDEX('Factor Schedule'!$B$3:$C$2002,MATCH(B193, 'Factor Schedule'!$B$3:$B$2002, -1), 1)=B193,MATCH(B193, 'Factor Schedule'!$B$3:$B$2002, -1),MATCH(B193, 'Factor Schedule'!$B$3:$B$2002, -1)+1)))</f>
        <v>1</v>
      </c>
      <c r="L193" s="11" cm="1">
        <f t="array" aca="1" ref="L193" ca="1">IF(B193="","",ROUND(J193*_xlfn.IFNA(INDEX('Factor Schedule'!$B$3:$C$2002,K193, 2), 1), 2))</f>
        <v>1000000000</v>
      </c>
      <c r="M193" s="11">
        <f ca="1">IF(B193="", "", IF(OR(LOWER('Terms&amp;Conditions + Transaction'!$B$12)&lt;&gt;"compound", B193=$C$2, B193=E193), L193, L193+IF(LOWER('Terms&amp;Conditions + Transaction'!$B$13)&lt;&gt;"y", SUMIFS($T$8:$T$2007, $B$8:$B$2007, "&gt;="&amp;E193, $B$8:$B$2007, "&lt;"&amp;B193), SUMIFS($U$8:$U$1007, $B$8:$B$2007, "&gt;="&amp;E193, $B$8:$B$2007, "&lt;"&amp;B193))))</f>
        <v>1000000000</v>
      </c>
      <c r="N193" s="18" t="str">
        <f ca="1">IF(OR(B193 = "", F193=""), "", MIN(ForwardDays(B193,-'Terms&amp;Conditions + Transaction'!$B$22, 'Terms&amp;Conditions + Transaction'!$B$23, 'Holiday Schedule'!$B$3:$B$1002),ForwardDays(F193,-'Terms&amp;Conditions + Transaction'!$B$22, 'Terms&amp;Conditions + Transaction'!$B$23, 'Holiday Schedule'!$B$3:$B$1002)))</f>
        <v/>
      </c>
      <c r="O193" s="42">
        <f ca="1">IF(B193="", "", IF(ISNA(MATCH(N193, SOFR_INDEX!$A$2:$A$2001, -1)),1,IF(INDEX(SOFR_INDEX!$A$2:$E$2001,MATCH(N193, SOFR_INDEX!$A$2:$A$2001, -1), 1)=N193,MATCH(N193, SOFR_INDEX!$A$2:$A$2001, -1),MATCH(N193, SOFR_INDEX!$A$2:$A$2001, -1)+1)))</f>
        <v>1</v>
      </c>
      <c r="P193" s="40" t="str" cm="1">
        <f t="array" aca="1" ref="P193" ca="1">IF(OR(B193="", F193=""), "", INDEX(SOFR_INDEX!$B$2:$E$2001, O193,$P$4) * IF(LEFT($P$3, 3)="180", 2, IF(LEFT($P$3, 2)="90", 4, IF(LEFT($P$3, 2)="30", 12, 1)))/100)</f>
        <v/>
      </c>
      <c r="Q193" s="43" t="str">
        <f ca="1">IF(OR(B193="", F193=""), "", P193+'Terms&amp;Conditions + Transaction'!$B$11/10000)</f>
        <v/>
      </c>
      <c r="R193" s="43" t="str">
        <f t="shared" ca="1" si="17"/>
        <v/>
      </c>
      <c r="S193">
        <f ca="1">IF(B193="",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Transaction'!$C$7*(F193-E193), 365), 360))))</f>
        <v>360</v>
      </c>
      <c r="T193" s="49" t="str">
        <f t="shared" ca="1" si="18"/>
        <v/>
      </c>
      <c r="U193" s="49" t="str">
        <f t="shared" ca="1" si="19"/>
        <v/>
      </c>
      <c r="V193" s="49">
        <f t="shared" ca="1" si="20"/>
        <v>0</v>
      </c>
      <c r="W193" s="11">
        <f t="shared" ca="1" si="21"/>
        <v>0</v>
      </c>
      <c r="X193" s="11">
        <f t="shared" ca="1" si="22"/>
        <v>460000</v>
      </c>
    </row>
    <row r="194" spans="2:24" x14ac:dyDescent="0.25">
      <c r="B194" s="82" t="str">
        <f ca="1">IF(B193&lt;MIN($C$3, 'Terms&amp;Conditions + Transaction'!$B$6), B193+1, "")</f>
        <v/>
      </c>
      <c r="C194" t="str">
        <f ca="1">IF(B194="", "", IF(AND(WEEKDAY(B194, 2)&lt;=5, ISERROR(VLOOKUP(B194, 'Holiday Schedule'!$B$3:$B$1002, 1, FALSE))), 1, 0))</f>
        <v/>
      </c>
      <c r="D194" t="str">
        <f ca="1">IF(B194="", "", IF(LOWER('Terms&amp;Conditions + Transaction'!$C$15)="act", 1, IF(DAY(B194)=31, 0, IF(AND(DAY(B194+1)=1, MONTH(B194+1)=3), 31-DAY(B194), 1))))</f>
        <v/>
      </c>
      <c r="E194" s="18" t="str">
        <f ca="1">IF(B194="", "", IFERROR(VLOOKUP(B194, 'Accrual Schedule'!$B$3:$B$122, 1, TRUE), ""))</f>
        <v/>
      </c>
      <c r="F194" s="18" t="str" cm="1">
        <f t="array" aca="1" ref="F194" ca="1">IF(B194="", "", INDEX('Accrual Schedule'!$B$3:$B$122, MATCH(B194, 'Accrual Schedule'!$B$3:$B$122, 1)+1, 1))</f>
        <v/>
      </c>
      <c r="G194" s="18" t="str" cm="1">
        <f t="array" aca="1" ref="G194" ca="1">IF(B194="", "", INDEX('Accrual Schedule'!$B$3:$B$122, MATCH(H194, 'Accrual Schedule'!$B$3:$B$122, 1)-1, 1))</f>
        <v/>
      </c>
      <c r="H194" s="18" t="str">
        <f ca="1">IF(B194="", "", INDEX('Accrual Schedule'!$B$3:$B$122, MATCH(I194, 'Accrual Schedule'!$C$3:$C$122, 1), 1))</f>
        <v/>
      </c>
      <c r="I194" s="18" t="str" cm="1">
        <f t="array" aca="1" ref="I194" ca="1">IF(B194="", "", _xlfn.IFNA(INDEX('Accrual Schedule'!$C$4:$C$122, MATCH(B194, 'Accrual Schedule'!$C$4:$C$122, 1)+1, 1), INDEX('Accrual Schedule'!$C$4:$C$122, 1, 1)))</f>
        <v/>
      </c>
      <c r="J194" s="11" t="str">
        <f ca="1">IF(B194="","",'Terms&amp;Conditions + Transaction'!$F$5-SUMIF(Dispositions!$B$3:$B$32,"&lt;="&amp;B194,Dispositions!$C$3:$C$32))</f>
        <v/>
      </c>
      <c r="K194" s="84" t="str">
        <f ca="1">IF(B194="", "", IF(ISNA(MATCH(B194, 'Factor Schedule'!$B$3:$B$2002, -1)),1,IF(INDEX('Factor Schedule'!$B$3:$C$2002,MATCH(B194, 'Factor Schedule'!$B$3:$B$2002, -1), 1)=B194,MATCH(B194, 'Factor Schedule'!$B$3:$B$2002, -1),MATCH(B194, 'Factor Schedule'!$B$3:$B$2002, -1)+1)))</f>
        <v/>
      </c>
      <c r="L194" s="11" t="str" cm="1">
        <f t="array" aca="1" ref="L194" ca="1">IF(B194="","",ROUND(J194*_xlfn.IFNA(INDEX('Factor Schedule'!$B$3:$C$2002,K194, 2), 1), 2))</f>
        <v/>
      </c>
      <c r="M194" s="11" t="str">
        <f ca="1">IF(B194="", "", IF(OR(LOWER('Terms&amp;Conditions + Transaction'!$B$12)&lt;&gt;"compound", B194=$C$2, B194=E194), L194, L194+IF(LOWER('Terms&amp;Conditions + Transaction'!$B$13)&lt;&gt;"y", SUMIFS($T$8:$T$2007, $B$8:$B$2007, "&gt;="&amp;E194, $B$8:$B$2007, "&lt;"&amp;B194), SUMIFS($U$8:$U$1007, $B$8:$B$2007, "&gt;="&amp;E194, $B$8:$B$2007, "&lt;"&amp;B194))))</f>
        <v/>
      </c>
      <c r="N194" s="18" t="str">
        <f ca="1">IF(OR(B194 = "", F194=""), "", MIN(ForwardDays(B194,-'Terms&amp;Conditions + Transaction'!$B$22, 'Terms&amp;Conditions + Transaction'!$B$23, 'Holiday Schedule'!$B$3:$B$1002),ForwardDays(F194,-'Terms&amp;Conditions + Transaction'!$B$22, 'Terms&amp;Conditions + Transaction'!$B$23, 'Holiday Schedule'!$B$3:$B$1002)))</f>
        <v/>
      </c>
      <c r="O194" s="42" t="str">
        <f ca="1">IF(B194="", "", IF(ISNA(MATCH(N194, SOFR_INDEX!$A$2:$A$2001, -1)),1,IF(INDEX(SOFR_INDEX!$A$2:$E$2001,MATCH(N194, SOFR_INDEX!$A$2:$A$2001, -1), 1)=N194,MATCH(N194, SOFR_INDEX!$A$2:$A$2001, -1),MATCH(N194, SOFR_INDEX!$A$2:$A$2001, -1)+1)))</f>
        <v/>
      </c>
      <c r="P194" s="40" t="str" cm="1">
        <f t="array" aca="1" ref="P194" ca="1">IF(OR(B194="", F194=""), "", INDEX(SOFR_INDEX!$B$2:$E$2001, O194,$P$4) * IF(LEFT($P$3, 3)="180", 2, IF(LEFT($P$3, 2)="90", 4, IF(LEFT($P$3, 2)="30", 12, 1)))/100)</f>
        <v/>
      </c>
      <c r="Q194" s="43" t="str">
        <f ca="1">IF(OR(B194="", F194=""), "", P194+'Terms&amp;Conditions + Transaction'!$B$11/10000)</f>
        <v/>
      </c>
      <c r="R194" s="43" t="str">
        <f t="shared" ca="1" si="17"/>
        <v/>
      </c>
      <c r="S194" t="str">
        <f ca="1">IF(B194="",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Transaction'!$C$7*(F194-E194), 365), 360))))</f>
        <v/>
      </c>
      <c r="T194" s="49" t="str">
        <f t="shared" ca="1" si="18"/>
        <v/>
      </c>
      <c r="U194" s="49" t="str">
        <f t="shared" ca="1" si="19"/>
        <v/>
      </c>
      <c r="V194" s="49" t="str">
        <f t="shared" ca="1" si="20"/>
        <v/>
      </c>
      <c r="W194" s="11" t="str">
        <f t="shared" ca="1" si="21"/>
        <v/>
      </c>
      <c r="X194" s="11" t="str">
        <f t="shared" ca="1" si="22"/>
        <v/>
      </c>
    </row>
    <row r="195" spans="2:24" x14ac:dyDescent="0.25">
      <c r="B195" s="82" t="str">
        <f ca="1">IF(B194&lt;MIN($C$3, 'Terms&amp;Conditions + Transaction'!$B$6), B194+1, "")</f>
        <v/>
      </c>
      <c r="C195" t="str">
        <f ca="1">IF(B195="", "", IF(AND(WEEKDAY(B195, 2)&lt;=5, ISERROR(VLOOKUP(B195, 'Holiday Schedule'!$B$3:$B$1002, 1, FALSE))), 1, 0))</f>
        <v/>
      </c>
      <c r="D195" t="str">
        <f ca="1">IF(B195="", "", IF(LOWER('Terms&amp;Conditions + Transaction'!$C$15)="act", 1, IF(DAY(B195)=31, 0, IF(AND(DAY(B195+1)=1, MONTH(B195+1)=3), 31-DAY(B195), 1))))</f>
        <v/>
      </c>
      <c r="E195" s="18" t="str">
        <f ca="1">IF(B195="", "", IFERROR(VLOOKUP(B195, 'Accrual Schedule'!$B$3:$B$122, 1, TRUE), ""))</f>
        <v/>
      </c>
      <c r="F195" s="18" t="str" cm="1">
        <f t="array" aca="1" ref="F195" ca="1">IF(B195="", "", INDEX('Accrual Schedule'!$B$3:$B$122, MATCH(B195, 'Accrual Schedule'!$B$3:$B$122, 1)+1, 1))</f>
        <v/>
      </c>
      <c r="G195" s="18" t="str" cm="1">
        <f t="array" aca="1" ref="G195" ca="1">IF(B195="", "", INDEX('Accrual Schedule'!$B$3:$B$122, MATCH(H195, 'Accrual Schedule'!$B$3:$B$122, 1)-1, 1))</f>
        <v/>
      </c>
      <c r="H195" s="18" t="str">
        <f ca="1">IF(B195="", "", INDEX('Accrual Schedule'!$B$3:$B$122, MATCH(I195, 'Accrual Schedule'!$C$3:$C$122, 1), 1))</f>
        <v/>
      </c>
      <c r="I195" s="18" t="str" cm="1">
        <f t="array" aca="1" ref="I195" ca="1">IF(B195="", "", _xlfn.IFNA(INDEX('Accrual Schedule'!$C$4:$C$122, MATCH(B195, 'Accrual Schedule'!$C$4:$C$122, 1)+1, 1), INDEX('Accrual Schedule'!$C$4:$C$122, 1, 1)))</f>
        <v/>
      </c>
      <c r="J195" s="11" t="str">
        <f ca="1">IF(B195="","",'Terms&amp;Conditions + Transaction'!$F$5-SUMIF(Dispositions!$B$3:$B$32,"&lt;="&amp;B195,Dispositions!$C$3:$C$32))</f>
        <v/>
      </c>
      <c r="K195" s="84" t="str">
        <f ca="1">IF(B195="", "", IF(ISNA(MATCH(B195, 'Factor Schedule'!$B$3:$B$2002, -1)),1,IF(INDEX('Factor Schedule'!$B$3:$C$2002,MATCH(B195, 'Factor Schedule'!$B$3:$B$2002, -1), 1)=B195,MATCH(B195, 'Factor Schedule'!$B$3:$B$2002, -1),MATCH(B195, 'Factor Schedule'!$B$3:$B$2002, -1)+1)))</f>
        <v/>
      </c>
      <c r="L195" s="11" t="str" cm="1">
        <f t="array" aca="1" ref="L195" ca="1">IF(B195="","",ROUND(J195*_xlfn.IFNA(INDEX('Factor Schedule'!$B$3:$C$2002,K195, 2), 1), 2))</f>
        <v/>
      </c>
      <c r="M195" s="11" t="str">
        <f ca="1">IF(B195="", "", IF(OR(LOWER('Terms&amp;Conditions + Transaction'!$B$12)&lt;&gt;"compound", B195=$C$2, B195=E195), L195, L195+IF(LOWER('Terms&amp;Conditions + Transaction'!$B$13)&lt;&gt;"y", SUMIFS($T$8:$T$2007, $B$8:$B$2007, "&gt;="&amp;E195, $B$8:$B$2007, "&lt;"&amp;B195), SUMIFS($U$8:$U$1007, $B$8:$B$2007, "&gt;="&amp;E195, $B$8:$B$2007, "&lt;"&amp;B195))))</f>
        <v/>
      </c>
      <c r="N195" s="18" t="str">
        <f ca="1">IF(OR(B195 = "", F195=""), "", MIN(ForwardDays(B195,-'Terms&amp;Conditions + Transaction'!$B$22, 'Terms&amp;Conditions + Transaction'!$B$23, 'Holiday Schedule'!$B$3:$B$1002),ForwardDays(F195,-'Terms&amp;Conditions + Transaction'!$B$22, 'Terms&amp;Conditions + Transaction'!$B$23, 'Holiday Schedule'!$B$3:$B$1002)))</f>
        <v/>
      </c>
      <c r="O195" s="42" t="str">
        <f ca="1">IF(B195="", "", IF(ISNA(MATCH(N195, SOFR_INDEX!$A$2:$A$2001, -1)),1,IF(INDEX(SOFR_INDEX!$A$2:$E$2001,MATCH(N195, SOFR_INDEX!$A$2:$A$2001, -1), 1)=N195,MATCH(N195, SOFR_INDEX!$A$2:$A$2001, -1),MATCH(N195, SOFR_INDEX!$A$2:$A$2001, -1)+1)))</f>
        <v/>
      </c>
      <c r="P195" s="40" t="str" cm="1">
        <f t="array" aca="1" ref="P195" ca="1">IF(OR(B195="", F195=""), "", INDEX(SOFR_INDEX!$B$2:$E$2001, O195,$P$4) * IF(LEFT($P$3, 3)="180", 2, IF(LEFT($P$3, 2)="90", 4, IF(LEFT($P$3, 2)="30", 12, 1)))/100)</f>
        <v/>
      </c>
      <c r="Q195" s="43" t="str">
        <f ca="1">IF(OR(B195="", F195=""), "", P195+'Terms&amp;Conditions + Transaction'!$B$11/10000)</f>
        <v/>
      </c>
      <c r="R195" s="43" t="str">
        <f t="shared" ca="1" si="17"/>
        <v/>
      </c>
      <c r="S195" t="str">
        <f ca="1">IF(B195="",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Transaction'!$C$7*(F195-E195), 365), 360))))</f>
        <v/>
      </c>
      <c r="T195" s="49" t="str">
        <f t="shared" ca="1" si="18"/>
        <v/>
      </c>
      <c r="U195" s="49" t="str">
        <f t="shared" ca="1" si="19"/>
        <v/>
      </c>
      <c r="V195" s="49" t="str">
        <f t="shared" ca="1" si="20"/>
        <v/>
      </c>
      <c r="W195" s="11" t="str">
        <f t="shared" ca="1" si="21"/>
        <v/>
      </c>
      <c r="X195" s="11" t="str">
        <f t="shared" ca="1" si="22"/>
        <v/>
      </c>
    </row>
    <row r="196" spans="2:24" x14ac:dyDescent="0.25">
      <c r="B196" s="82" t="str">
        <f ca="1">IF(B195&lt;MIN($C$3, 'Terms&amp;Conditions + Transaction'!$B$6), B195+1, "")</f>
        <v/>
      </c>
      <c r="C196" t="str">
        <f ca="1">IF(B196="", "", IF(AND(WEEKDAY(B196, 2)&lt;=5, ISERROR(VLOOKUP(B196, 'Holiday Schedule'!$B$3:$B$1002, 1, FALSE))), 1, 0))</f>
        <v/>
      </c>
      <c r="D196" t="str">
        <f ca="1">IF(B196="", "", IF(LOWER('Terms&amp;Conditions + Transaction'!$C$15)="act", 1, IF(DAY(B196)=31, 0, IF(AND(DAY(B196+1)=1, MONTH(B196+1)=3), 31-DAY(B196), 1))))</f>
        <v/>
      </c>
      <c r="E196" s="18" t="str">
        <f ca="1">IF(B196="", "", IFERROR(VLOOKUP(B196, 'Accrual Schedule'!$B$3:$B$122, 1, TRUE), ""))</f>
        <v/>
      </c>
      <c r="F196" s="18" t="str" cm="1">
        <f t="array" aca="1" ref="F196" ca="1">IF(B196="", "", INDEX('Accrual Schedule'!$B$3:$B$122, MATCH(B196, 'Accrual Schedule'!$B$3:$B$122, 1)+1, 1))</f>
        <v/>
      </c>
      <c r="G196" s="18" t="str" cm="1">
        <f t="array" aca="1" ref="G196" ca="1">IF(B196="", "", INDEX('Accrual Schedule'!$B$3:$B$122, MATCH(H196, 'Accrual Schedule'!$B$3:$B$122, 1)-1, 1))</f>
        <v/>
      </c>
      <c r="H196" s="18" t="str">
        <f ca="1">IF(B196="", "", INDEX('Accrual Schedule'!$B$3:$B$122, MATCH(I196, 'Accrual Schedule'!$C$3:$C$122, 1), 1))</f>
        <v/>
      </c>
      <c r="I196" s="18" t="str" cm="1">
        <f t="array" aca="1" ref="I196" ca="1">IF(B196="", "", _xlfn.IFNA(INDEX('Accrual Schedule'!$C$4:$C$122, MATCH(B196, 'Accrual Schedule'!$C$4:$C$122, 1)+1, 1), INDEX('Accrual Schedule'!$C$4:$C$122, 1, 1)))</f>
        <v/>
      </c>
      <c r="J196" s="11" t="str">
        <f ca="1">IF(B196="","",'Terms&amp;Conditions + Transaction'!$F$5-SUMIF(Dispositions!$B$3:$B$32,"&lt;="&amp;B196,Dispositions!$C$3:$C$32))</f>
        <v/>
      </c>
      <c r="K196" s="84" t="str">
        <f ca="1">IF(B196="", "", IF(ISNA(MATCH(B196, 'Factor Schedule'!$B$3:$B$2002, -1)),1,IF(INDEX('Factor Schedule'!$B$3:$C$2002,MATCH(B196, 'Factor Schedule'!$B$3:$B$2002, -1), 1)=B196,MATCH(B196, 'Factor Schedule'!$B$3:$B$2002, -1),MATCH(B196, 'Factor Schedule'!$B$3:$B$2002, -1)+1)))</f>
        <v/>
      </c>
      <c r="L196" s="11" t="str" cm="1">
        <f t="array" aca="1" ref="L196" ca="1">IF(B196="","",ROUND(J196*_xlfn.IFNA(INDEX('Factor Schedule'!$B$3:$C$2002,K196, 2), 1), 2))</f>
        <v/>
      </c>
      <c r="M196" s="11" t="str">
        <f ca="1">IF(B196="", "", IF(OR(LOWER('Terms&amp;Conditions + Transaction'!$B$12)&lt;&gt;"compound", B196=$C$2, B196=E196), L196, L196+IF(LOWER('Terms&amp;Conditions + Transaction'!$B$13)&lt;&gt;"y", SUMIFS($T$8:$T$2007, $B$8:$B$2007, "&gt;="&amp;E196, $B$8:$B$2007, "&lt;"&amp;B196), SUMIFS($U$8:$U$1007, $B$8:$B$2007, "&gt;="&amp;E196, $B$8:$B$2007, "&lt;"&amp;B196))))</f>
        <v/>
      </c>
      <c r="N196" s="18" t="str">
        <f ca="1">IF(OR(B196 = "", F196=""), "", MIN(ForwardDays(B196,-'Terms&amp;Conditions + Transaction'!$B$22, 'Terms&amp;Conditions + Transaction'!$B$23, 'Holiday Schedule'!$B$3:$B$1002),ForwardDays(F196,-'Terms&amp;Conditions + Transaction'!$B$22, 'Terms&amp;Conditions + Transaction'!$B$23, 'Holiday Schedule'!$B$3:$B$1002)))</f>
        <v/>
      </c>
      <c r="O196" s="42" t="str">
        <f ca="1">IF(B196="", "", IF(ISNA(MATCH(N196, SOFR_INDEX!$A$2:$A$2001, -1)),1,IF(INDEX(SOFR_INDEX!$A$2:$E$2001,MATCH(N196, SOFR_INDEX!$A$2:$A$2001, -1), 1)=N196,MATCH(N196, SOFR_INDEX!$A$2:$A$2001, -1),MATCH(N196, SOFR_INDEX!$A$2:$A$2001, -1)+1)))</f>
        <v/>
      </c>
      <c r="P196" s="40" t="str" cm="1">
        <f t="array" aca="1" ref="P196" ca="1">IF(OR(B196="", F196=""), "", INDEX(SOFR_INDEX!$B$2:$E$2001, O196,$P$4) * IF(LEFT($P$3, 3)="180", 2, IF(LEFT($P$3, 2)="90", 4, IF(LEFT($P$3, 2)="30", 12, 1)))/100)</f>
        <v/>
      </c>
      <c r="Q196" s="43" t="str">
        <f ca="1">IF(OR(B196="", F196=""), "", P196+'Terms&amp;Conditions + Transaction'!$B$11/10000)</f>
        <v/>
      </c>
      <c r="R196" s="43" t="str">
        <f t="shared" ca="1" si="17"/>
        <v/>
      </c>
      <c r="S196" t="str">
        <f ca="1">IF(B196="",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Transaction'!$C$7*(F196-E196), 365), 360))))</f>
        <v/>
      </c>
      <c r="T196" s="49" t="str">
        <f t="shared" ca="1" si="18"/>
        <v/>
      </c>
      <c r="U196" s="49" t="str">
        <f t="shared" ca="1" si="19"/>
        <v/>
      </c>
      <c r="V196" s="49" t="str">
        <f t="shared" ca="1" si="20"/>
        <v/>
      </c>
      <c r="W196" s="11" t="str">
        <f t="shared" ca="1" si="21"/>
        <v/>
      </c>
      <c r="X196" s="11" t="str">
        <f t="shared" ca="1" si="22"/>
        <v/>
      </c>
    </row>
    <row r="197" spans="2:24" x14ac:dyDescent="0.25">
      <c r="B197" s="82" t="str">
        <f ca="1">IF(B196&lt;MIN($C$3, 'Terms&amp;Conditions + Transaction'!$B$6), B196+1, "")</f>
        <v/>
      </c>
      <c r="C197" t="str">
        <f ca="1">IF(B197="", "", IF(AND(WEEKDAY(B197, 2)&lt;=5, ISERROR(VLOOKUP(B197, 'Holiday Schedule'!$B$3:$B$1002, 1, FALSE))), 1, 0))</f>
        <v/>
      </c>
      <c r="D197" t="str">
        <f ca="1">IF(B197="", "", IF(LOWER('Terms&amp;Conditions + Transaction'!$C$15)="act", 1, IF(DAY(B197)=31, 0, IF(AND(DAY(B197+1)=1, MONTH(B197+1)=3), 31-DAY(B197), 1))))</f>
        <v/>
      </c>
      <c r="E197" s="18" t="str">
        <f ca="1">IF(B197="", "", IFERROR(VLOOKUP(B197, 'Accrual Schedule'!$B$3:$B$122, 1, TRUE), ""))</f>
        <v/>
      </c>
      <c r="F197" s="18" t="str" cm="1">
        <f t="array" aca="1" ref="F197" ca="1">IF(B197="", "", INDEX('Accrual Schedule'!$B$3:$B$122, MATCH(B197, 'Accrual Schedule'!$B$3:$B$122, 1)+1, 1))</f>
        <v/>
      </c>
      <c r="G197" s="18" t="str" cm="1">
        <f t="array" aca="1" ref="G197" ca="1">IF(B197="", "", INDEX('Accrual Schedule'!$B$3:$B$122, MATCH(H197, 'Accrual Schedule'!$B$3:$B$122, 1)-1, 1))</f>
        <v/>
      </c>
      <c r="H197" s="18" t="str">
        <f ca="1">IF(B197="", "", INDEX('Accrual Schedule'!$B$3:$B$122, MATCH(I197, 'Accrual Schedule'!$C$3:$C$122, 1), 1))</f>
        <v/>
      </c>
      <c r="I197" s="18" t="str" cm="1">
        <f t="array" aca="1" ref="I197" ca="1">IF(B197="", "", _xlfn.IFNA(INDEX('Accrual Schedule'!$C$4:$C$122, MATCH(B197, 'Accrual Schedule'!$C$4:$C$122, 1)+1, 1), INDEX('Accrual Schedule'!$C$4:$C$122, 1, 1)))</f>
        <v/>
      </c>
      <c r="J197" s="11" t="str">
        <f ca="1">IF(B197="","",'Terms&amp;Conditions + Transaction'!$F$5-SUMIF(Dispositions!$B$3:$B$32,"&lt;="&amp;B197,Dispositions!$C$3:$C$32))</f>
        <v/>
      </c>
      <c r="K197" s="84" t="str">
        <f ca="1">IF(B197="", "", IF(ISNA(MATCH(B197, 'Factor Schedule'!$B$3:$B$2002, -1)),1,IF(INDEX('Factor Schedule'!$B$3:$C$2002,MATCH(B197, 'Factor Schedule'!$B$3:$B$2002, -1), 1)=B197,MATCH(B197, 'Factor Schedule'!$B$3:$B$2002, -1),MATCH(B197, 'Factor Schedule'!$B$3:$B$2002, -1)+1)))</f>
        <v/>
      </c>
      <c r="L197" s="11" t="str" cm="1">
        <f t="array" aca="1" ref="L197" ca="1">IF(B197="","",ROUND(J197*_xlfn.IFNA(INDEX('Factor Schedule'!$B$3:$C$2002,K197, 2), 1), 2))</f>
        <v/>
      </c>
      <c r="M197" s="11" t="str">
        <f ca="1">IF(B197="", "", IF(OR(LOWER('Terms&amp;Conditions + Transaction'!$B$12)&lt;&gt;"compound", B197=$C$2, B197=E197), L197, L197+IF(LOWER('Terms&amp;Conditions + Transaction'!$B$13)&lt;&gt;"y", SUMIFS($T$8:$T$2007, $B$8:$B$2007, "&gt;="&amp;E197, $B$8:$B$2007, "&lt;"&amp;B197), SUMIFS($U$8:$U$1007, $B$8:$B$2007, "&gt;="&amp;E197, $B$8:$B$2007, "&lt;"&amp;B197))))</f>
        <v/>
      </c>
      <c r="N197" s="18" t="str">
        <f ca="1">IF(OR(B197 = "", F197=""), "", MIN(ForwardDays(B197,-'Terms&amp;Conditions + Transaction'!$B$22, 'Terms&amp;Conditions + Transaction'!$B$23, 'Holiday Schedule'!$B$3:$B$1002),ForwardDays(F197,-'Terms&amp;Conditions + Transaction'!$B$22, 'Terms&amp;Conditions + Transaction'!$B$23, 'Holiday Schedule'!$B$3:$B$1002)))</f>
        <v/>
      </c>
      <c r="O197" s="42" t="str">
        <f ca="1">IF(B197="", "", IF(ISNA(MATCH(N197, SOFR_INDEX!$A$2:$A$2001, -1)),1,IF(INDEX(SOFR_INDEX!$A$2:$E$2001,MATCH(N197, SOFR_INDEX!$A$2:$A$2001, -1), 1)=N197,MATCH(N197, SOFR_INDEX!$A$2:$A$2001, -1),MATCH(N197, SOFR_INDEX!$A$2:$A$2001, -1)+1)))</f>
        <v/>
      </c>
      <c r="P197" s="40" t="str" cm="1">
        <f t="array" aca="1" ref="P197" ca="1">IF(OR(B197="", F197=""), "", INDEX(SOFR_INDEX!$B$2:$E$2001, O197,$P$4) * IF(LEFT($P$3, 3)="180", 2, IF(LEFT($P$3, 2)="90", 4, IF(LEFT($P$3, 2)="30", 12, 1)))/100)</f>
        <v/>
      </c>
      <c r="Q197" s="43" t="str">
        <f ca="1">IF(OR(B197="", F197=""), "", P197+'Terms&amp;Conditions + Transaction'!$B$11/10000)</f>
        <v/>
      </c>
      <c r="R197" s="43" t="str">
        <f t="shared" ca="1" si="17"/>
        <v/>
      </c>
      <c r="S197" t="str">
        <f ca="1">IF(B197="",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Transaction'!$C$7*(F197-E197), 365), 360))))</f>
        <v/>
      </c>
      <c r="T197" s="49" t="str">
        <f t="shared" ca="1" si="18"/>
        <v/>
      </c>
      <c r="U197" s="49" t="str">
        <f t="shared" ca="1" si="19"/>
        <v/>
      </c>
      <c r="V197" s="49" t="str">
        <f t="shared" ca="1" si="20"/>
        <v/>
      </c>
      <c r="W197" s="11" t="str">
        <f t="shared" ca="1" si="21"/>
        <v/>
      </c>
      <c r="X197" s="11" t="str">
        <f t="shared" ca="1" si="22"/>
        <v/>
      </c>
    </row>
    <row r="198" spans="2:24" x14ac:dyDescent="0.25">
      <c r="B198" s="82" t="str">
        <f ca="1">IF(B197&lt;MIN($C$3, 'Terms&amp;Conditions + Transaction'!$B$6), B197+1, "")</f>
        <v/>
      </c>
      <c r="C198" t="str">
        <f ca="1">IF(B198="", "", IF(AND(WEEKDAY(B198, 2)&lt;=5, ISERROR(VLOOKUP(B198, 'Holiday Schedule'!$B$3:$B$1002, 1, FALSE))), 1, 0))</f>
        <v/>
      </c>
      <c r="D198" t="str">
        <f ca="1">IF(B198="", "", IF(LOWER('Terms&amp;Conditions + Transaction'!$C$15)="act", 1, IF(DAY(B198)=31, 0, IF(AND(DAY(B198+1)=1, MONTH(B198+1)=3), 31-DAY(B198), 1))))</f>
        <v/>
      </c>
      <c r="E198" s="18" t="str">
        <f ca="1">IF(B198="", "", IFERROR(VLOOKUP(B198, 'Accrual Schedule'!$B$3:$B$122, 1, TRUE), ""))</f>
        <v/>
      </c>
      <c r="F198" s="18" t="str" cm="1">
        <f t="array" aca="1" ref="F198" ca="1">IF(B198="", "", INDEX('Accrual Schedule'!$B$3:$B$122, MATCH(B198, 'Accrual Schedule'!$B$3:$B$122, 1)+1, 1))</f>
        <v/>
      </c>
      <c r="G198" s="18" t="str" cm="1">
        <f t="array" aca="1" ref="G198" ca="1">IF(B198="", "", INDEX('Accrual Schedule'!$B$3:$B$122, MATCH(H198, 'Accrual Schedule'!$B$3:$B$122, 1)-1, 1))</f>
        <v/>
      </c>
      <c r="H198" s="18" t="str">
        <f ca="1">IF(B198="", "", INDEX('Accrual Schedule'!$B$3:$B$122, MATCH(I198, 'Accrual Schedule'!$C$3:$C$122, 1), 1))</f>
        <v/>
      </c>
      <c r="I198" s="18" t="str" cm="1">
        <f t="array" aca="1" ref="I198" ca="1">IF(B198="", "", _xlfn.IFNA(INDEX('Accrual Schedule'!$C$4:$C$122, MATCH(B198, 'Accrual Schedule'!$C$4:$C$122, 1)+1, 1), INDEX('Accrual Schedule'!$C$4:$C$122, 1, 1)))</f>
        <v/>
      </c>
      <c r="J198" s="11" t="str">
        <f ca="1">IF(B198="","",'Terms&amp;Conditions + Transaction'!$F$5-SUMIF(Dispositions!$B$3:$B$32,"&lt;="&amp;B198,Dispositions!$C$3:$C$32))</f>
        <v/>
      </c>
      <c r="K198" s="84" t="str">
        <f ca="1">IF(B198="", "", IF(ISNA(MATCH(B198, 'Factor Schedule'!$B$3:$B$2002, -1)),1,IF(INDEX('Factor Schedule'!$B$3:$C$2002,MATCH(B198, 'Factor Schedule'!$B$3:$B$2002, -1), 1)=B198,MATCH(B198, 'Factor Schedule'!$B$3:$B$2002, -1),MATCH(B198, 'Factor Schedule'!$B$3:$B$2002, -1)+1)))</f>
        <v/>
      </c>
      <c r="L198" s="11" t="str" cm="1">
        <f t="array" aca="1" ref="L198" ca="1">IF(B198="","",ROUND(J198*_xlfn.IFNA(INDEX('Factor Schedule'!$B$3:$C$2002,K198, 2), 1), 2))</f>
        <v/>
      </c>
      <c r="M198" s="11" t="str">
        <f ca="1">IF(B198="", "", IF(OR(LOWER('Terms&amp;Conditions + Transaction'!$B$12)&lt;&gt;"compound", B198=$C$2, B198=E198), L198, L198+IF(LOWER('Terms&amp;Conditions + Transaction'!$B$13)&lt;&gt;"y", SUMIFS($T$8:$T$2007, $B$8:$B$2007, "&gt;="&amp;E198, $B$8:$B$2007, "&lt;"&amp;B198), SUMIFS($U$8:$U$1007, $B$8:$B$2007, "&gt;="&amp;E198, $B$8:$B$2007, "&lt;"&amp;B198))))</f>
        <v/>
      </c>
      <c r="N198" s="18" t="str">
        <f ca="1">IF(OR(B198 = "", F198=""), "", MIN(ForwardDays(B198,-'Terms&amp;Conditions + Transaction'!$B$22, 'Terms&amp;Conditions + Transaction'!$B$23, 'Holiday Schedule'!$B$3:$B$1002),ForwardDays(F198,-'Terms&amp;Conditions + Transaction'!$B$22, 'Terms&amp;Conditions + Transaction'!$B$23, 'Holiday Schedule'!$B$3:$B$1002)))</f>
        <v/>
      </c>
      <c r="O198" s="42" t="str">
        <f ca="1">IF(B198="", "", IF(ISNA(MATCH(N198, SOFR_INDEX!$A$2:$A$2001, -1)),1,IF(INDEX(SOFR_INDEX!$A$2:$E$2001,MATCH(N198, SOFR_INDEX!$A$2:$A$2001, -1), 1)=N198,MATCH(N198, SOFR_INDEX!$A$2:$A$2001, -1),MATCH(N198, SOFR_INDEX!$A$2:$A$2001, -1)+1)))</f>
        <v/>
      </c>
      <c r="P198" s="40" t="str" cm="1">
        <f t="array" aca="1" ref="P198" ca="1">IF(OR(B198="", F198=""), "", INDEX(SOFR_INDEX!$B$2:$E$2001, O198,$P$4) * IF(LEFT($P$3, 3)="180", 2, IF(LEFT($P$3, 2)="90", 4, IF(LEFT($P$3, 2)="30", 12, 1)))/100)</f>
        <v/>
      </c>
      <c r="Q198" s="43" t="str">
        <f ca="1">IF(OR(B198="", F198=""), "", P198+'Terms&amp;Conditions + Transaction'!$B$11/10000)</f>
        <v/>
      </c>
      <c r="R198" s="43" t="str">
        <f t="shared" ca="1" si="17"/>
        <v/>
      </c>
      <c r="S198" t="str">
        <f ca="1">IF(B198="",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Transaction'!$C$7*(F198-E198), 365), 360))))</f>
        <v/>
      </c>
      <c r="T198" s="49" t="str">
        <f t="shared" ca="1" si="18"/>
        <v/>
      </c>
      <c r="U198" s="49" t="str">
        <f t="shared" ca="1" si="19"/>
        <v/>
      </c>
      <c r="V198" s="49" t="str">
        <f t="shared" ca="1" si="20"/>
        <v/>
      </c>
      <c r="W198" s="11" t="str">
        <f t="shared" ca="1" si="21"/>
        <v/>
      </c>
      <c r="X198" s="11" t="str">
        <f t="shared" ca="1" si="22"/>
        <v/>
      </c>
    </row>
    <row r="199" spans="2:24" x14ac:dyDescent="0.25">
      <c r="B199" s="82" t="str">
        <f ca="1">IF(B198&lt;MIN($C$3, 'Terms&amp;Conditions + Transaction'!$B$6), B198+1, "")</f>
        <v/>
      </c>
      <c r="C199" t="str">
        <f ca="1">IF(B199="", "", IF(AND(WEEKDAY(B199, 2)&lt;=5, ISERROR(VLOOKUP(B199, 'Holiday Schedule'!$B$3:$B$1002, 1, FALSE))), 1, 0))</f>
        <v/>
      </c>
      <c r="D199" t="str">
        <f ca="1">IF(B199="", "", IF(LOWER('Terms&amp;Conditions + Transaction'!$C$15)="act", 1, IF(DAY(B199)=31, 0, IF(AND(DAY(B199+1)=1, MONTH(B199+1)=3), 31-DAY(B199), 1))))</f>
        <v/>
      </c>
      <c r="E199" s="18" t="str">
        <f ca="1">IF(B199="", "", IFERROR(VLOOKUP(B199, 'Accrual Schedule'!$B$3:$B$122, 1, TRUE), ""))</f>
        <v/>
      </c>
      <c r="F199" s="18" t="str" cm="1">
        <f t="array" aca="1" ref="F199" ca="1">IF(B199="", "", INDEX('Accrual Schedule'!$B$3:$B$122, MATCH(B199, 'Accrual Schedule'!$B$3:$B$122, 1)+1, 1))</f>
        <v/>
      </c>
      <c r="G199" s="18" t="str" cm="1">
        <f t="array" aca="1" ref="G199" ca="1">IF(B199="", "", INDEX('Accrual Schedule'!$B$3:$B$122, MATCH(H199, 'Accrual Schedule'!$B$3:$B$122, 1)-1, 1))</f>
        <v/>
      </c>
      <c r="H199" s="18" t="str">
        <f ca="1">IF(B199="", "", INDEX('Accrual Schedule'!$B$3:$B$122, MATCH(I199, 'Accrual Schedule'!$C$3:$C$122, 1), 1))</f>
        <v/>
      </c>
      <c r="I199" s="18" t="str" cm="1">
        <f t="array" aca="1" ref="I199" ca="1">IF(B199="", "", _xlfn.IFNA(INDEX('Accrual Schedule'!$C$4:$C$122, MATCH(B199, 'Accrual Schedule'!$C$4:$C$122, 1)+1, 1), INDEX('Accrual Schedule'!$C$4:$C$122, 1, 1)))</f>
        <v/>
      </c>
      <c r="J199" s="11" t="str">
        <f ca="1">IF(B199="","",'Terms&amp;Conditions + Transaction'!$F$5-SUMIF(Dispositions!$B$3:$B$32,"&lt;="&amp;B199,Dispositions!$C$3:$C$32))</f>
        <v/>
      </c>
      <c r="K199" s="84" t="str">
        <f ca="1">IF(B199="", "", IF(ISNA(MATCH(B199, 'Factor Schedule'!$B$3:$B$2002, -1)),1,IF(INDEX('Factor Schedule'!$B$3:$C$2002,MATCH(B199, 'Factor Schedule'!$B$3:$B$2002, -1), 1)=B199,MATCH(B199, 'Factor Schedule'!$B$3:$B$2002, -1),MATCH(B199, 'Factor Schedule'!$B$3:$B$2002, -1)+1)))</f>
        <v/>
      </c>
      <c r="L199" s="11" t="str" cm="1">
        <f t="array" aca="1" ref="L199" ca="1">IF(B199="","",ROUND(J199*_xlfn.IFNA(INDEX('Factor Schedule'!$B$3:$C$2002,K199, 2), 1), 2))</f>
        <v/>
      </c>
      <c r="M199" s="11" t="str">
        <f ca="1">IF(B199="", "", IF(OR(LOWER('Terms&amp;Conditions + Transaction'!$B$12)&lt;&gt;"compound", B199=$C$2, B199=E199), L199, L199+IF(LOWER('Terms&amp;Conditions + Transaction'!$B$13)&lt;&gt;"y", SUMIFS($T$8:$T$2007, $B$8:$B$2007, "&gt;="&amp;E199, $B$8:$B$2007, "&lt;"&amp;B199), SUMIFS($U$8:$U$1007, $B$8:$B$2007, "&gt;="&amp;E199, $B$8:$B$2007, "&lt;"&amp;B199))))</f>
        <v/>
      </c>
      <c r="N199" s="18" t="str">
        <f ca="1">IF(OR(B199 = "", F199=""), "", MIN(ForwardDays(B199,-'Terms&amp;Conditions + Transaction'!$B$22, 'Terms&amp;Conditions + Transaction'!$B$23, 'Holiday Schedule'!$B$3:$B$1002),ForwardDays(F199,-'Terms&amp;Conditions + Transaction'!$B$22, 'Terms&amp;Conditions + Transaction'!$B$23, 'Holiday Schedule'!$B$3:$B$1002)))</f>
        <v/>
      </c>
      <c r="O199" s="42" t="str">
        <f ca="1">IF(B199="", "", IF(ISNA(MATCH(N199, SOFR_INDEX!$A$2:$A$2001, -1)),1,IF(INDEX(SOFR_INDEX!$A$2:$E$2001,MATCH(N199, SOFR_INDEX!$A$2:$A$2001, -1), 1)=N199,MATCH(N199, SOFR_INDEX!$A$2:$A$2001, -1),MATCH(N199, SOFR_INDEX!$A$2:$A$2001, -1)+1)))</f>
        <v/>
      </c>
      <c r="P199" s="40" t="str" cm="1">
        <f t="array" aca="1" ref="P199" ca="1">IF(OR(B199="", F199=""), "", INDEX(SOFR_INDEX!$B$2:$E$2001, O199,$P$4) * IF(LEFT($P$3, 3)="180", 2, IF(LEFT($P$3, 2)="90", 4, IF(LEFT($P$3, 2)="30", 12, 1)))/100)</f>
        <v/>
      </c>
      <c r="Q199" s="43" t="str">
        <f ca="1">IF(OR(B199="", F199=""), "", P199+'Terms&amp;Conditions + Transaction'!$B$11/10000)</f>
        <v/>
      </c>
      <c r="R199" s="43" t="str">
        <f t="shared" ca="1" si="17"/>
        <v/>
      </c>
      <c r="S199" t="str">
        <f ca="1">IF(B199="",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Transaction'!$C$7*(F199-E199), 365), 360))))</f>
        <v/>
      </c>
      <c r="T199" s="49" t="str">
        <f t="shared" ca="1" si="18"/>
        <v/>
      </c>
      <c r="U199" s="49" t="str">
        <f t="shared" ca="1" si="19"/>
        <v/>
      </c>
      <c r="V199" s="49" t="str">
        <f t="shared" ca="1" si="20"/>
        <v/>
      </c>
      <c r="W199" s="11" t="str">
        <f t="shared" ca="1" si="21"/>
        <v/>
      </c>
      <c r="X199" s="11" t="str">
        <f t="shared" ca="1" si="22"/>
        <v/>
      </c>
    </row>
    <row r="200" spans="2:24" x14ac:dyDescent="0.25">
      <c r="B200" s="82" t="str">
        <f ca="1">IF(B199&lt;MIN($C$3, 'Terms&amp;Conditions + Transaction'!$B$6), B199+1, "")</f>
        <v/>
      </c>
      <c r="C200" t="str">
        <f ca="1">IF(B200="", "", IF(AND(WEEKDAY(B200, 2)&lt;=5, ISERROR(VLOOKUP(B200, 'Holiday Schedule'!$B$3:$B$1002, 1, FALSE))), 1, 0))</f>
        <v/>
      </c>
      <c r="D200" t="str">
        <f ca="1">IF(B200="", "", IF(LOWER('Terms&amp;Conditions + Transaction'!$C$15)="act", 1, IF(DAY(B200)=31, 0, IF(AND(DAY(B200+1)=1, MONTH(B200+1)=3), 31-DAY(B200), 1))))</f>
        <v/>
      </c>
      <c r="E200" s="18" t="str">
        <f ca="1">IF(B200="", "", IFERROR(VLOOKUP(B200, 'Accrual Schedule'!$B$3:$B$122, 1, TRUE), ""))</f>
        <v/>
      </c>
      <c r="F200" s="18" t="str" cm="1">
        <f t="array" aca="1" ref="F200" ca="1">IF(B200="", "", INDEX('Accrual Schedule'!$B$3:$B$122, MATCH(B200, 'Accrual Schedule'!$B$3:$B$122, 1)+1, 1))</f>
        <v/>
      </c>
      <c r="G200" s="18" t="str" cm="1">
        <f t="array" aca="1" ref="G200" ca="1">IF(B200="", "", INDEX('Accrual Schedule'!$B$3:$B$122, MATCH(H200, 'Accrual Schedule'!$B$3:$B$122, 1)-1, 1))</f>
        <v/>
      </c>
      <c r="H200" s="18" t="str">
        <f ca="1">IF(B200="", "", INDEX('Accrual Schedule'!$B$3:$B$122, MATCH(I200, 'Accrual Schedule'!$C$3:$C$122, 1), 1))</f>
        <v/>
      </c>
      <c r="I200" s="18" t="str" cm="1">
        <f t="array" aca="1" ref="I200" ca="1">IF(B200="", "", _xlfn.IFNA(INDEX('Accrual Schedule'!$C$4:$C$122, MATCH(B200, 'Accrual Schedule'!$C$4:$C$122, 1)+1, 1), INDEX('Accrual Schedule'!$C$4:$C$122, 1, 1)))</f>
        <v/>
      </c>
      <c r="J200" s="11" t="str">
        <f ca="1">IF(B200="","",'Terms&amp;Conditions + Transaction'!$F$5-SUMIF(Dispositions!$B$3:$B$32,"&lt;="&amp;B200,Dispositions!$C$3:$C$32))</f>
        <v/>
      </c>
      <c r="K200" s="84" t="str">
        <f ca="1">IF(B200="", "", IF(ISNA(MATCH(B200, 'Factor Schedule'!$B$3:$B$2002, -1)),1,IF(INDEX('Factor Schedule'!$B$3:$C$2002,MATCH(B200, 'Factor Schedule'!$B$3:$B$2002, -1), 1)=B200,MATCH(B200, 'Factor Schedule'!$B$3:$B$2002, -1),MATCH(B200, 'Factor Schedule'!$B$3:$B$2002, -1)+1)))</f>
        <v/>
      </c>
      <c r="L200" s="11" t="str" cm="1">
        <f t="array" aca="1" ref="L200" ca="1">IF(B200="","",ROUND(J200*_xlfn.IFNA(INDEX('Factor Schedule'!$B$3:$C$2002,K200, 2), 1), 2))</f>
        <v/>
      </c>
      <c r="M200" s="11" t="str">
        <f ca="1">IF(B200="", "", IF(OR(LOWER('Terms&amp;Conditions + Transaction'!$B$12)&lt;&gt;"compound", B200=$C$2, B200=E200), L200, L200+IF(LOWER('Terms&amp;Conditions + Transaction'!$B$13)&lt;&gt;"y", SUMIFS($T$8:$T$2007, $B$8:$B$2007, "&gt;="&amp;E200, $B$8:$B$2007, "&lt;"&amp;B200), SUMIFS($U$8:$U$1007, $B$8:$B$2007, "&gt;="&amp;E200, $B$8:$B$2007, "&lt;"&amp;B200))))</f>
        <v/>
      </c>
      <c r="N200" s="18" t="str">
        <f ca="1">IF(OR(B200 = "", F200=""), "", MIN(ForwardDays(B200,-'Terms&amp;Conditions + Transaction'!$B$22, 'Terms&amp;Conditions + Transaction'!$B$23, 'Holiday Schedule'!$B$3:$B$1002),ForwardDays(F200,-'Terms&amp;Conditions + Transaction'!$B$22, 'Terms&amp;Conditions + Transaction'!$B$23, 'Holiday Schedule'!$B$3:$B$1002)))</f>
        <v/>
      </c>
      <c r="O200" s="42" t="str">
        <f ca="1">IF(B200="", "", IF(ISNA(MATCH(N200, SOFR_INDEX!$A$2:$A$2001, -1)),1,IF(INDEX(SOFR_INDEX!$A$2:$E$2001,MATCH(N200, SOFR_INDEX!$A$2:$A$2001, -1), 1)=N200,MATCH(N200, SOFR_INDEX!$A$2:$A$2001, -1),MATCH(N200, SOFR_INDEX!$A$2:$A$2001, -1)+1)))</f>
        <v/>
      </c>
      <c r="P200" s="40" t="str" cm="1">
        <f t="array" aca="1" ref="P200" ca="1">IF(OR(B200="", F200=""), "", INDEX(SOFR_INDEX!$B$2:$E$2001, O200,$P$4) * IF(LEFT($P$3, 3)="180", 2, IF(LEFT($P$3, 2)="90", 4, IF(LEFT($P$3, 2)="30", 12, 1)))/100)</f>
        <v/>
      </c>
      <c r="Q200" s="43" t="str">
        <f ca="1">IF(OR(B200="", F200=""), "", P200+'Terms&amp;Conditions + Transaction'!$B$11/10000)</f>
        <v/>
      </c>
      <c r="R200" s="43" t="str">
        <f t="shared" ref="R200:R263" ca="1" si="23">IF(OR(B200="", B201=""), "", (V200/L200)/((B201-$B$8)/S200))</f>
        <v/>
      </c>
      <c r="S200" t="str">
        <f ca="1">IF(B200="",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Transaction'!$C$7*(F200-E200), 365), 360))))</f>
        <v/>
      </c>
      <c r="T200" s="49" t="str">
        <f t="shared" ca="1" si="18"/>
        <v/>
      </c>
      <c r="U200" s="49" t="str">
        <f t="shared" ca="1" si="19"/>
        <v/>
      </c>
      <c r="V200" s="49" t="str">
        <f t="shared" ca="1" si="20"/>
        <v/>
      </c>
      <c r="W200" s="11" t="str">
        <f t="shared" ca="1" si="21"/>
        <v/>
      </c>
      <c r="X200" s="11" t="str">
        <f t="shared" ca="1" si="22"/>
        <v/>
      </c>
    </row>
    <row r="201" spans="2:24" x14ac:dyDescent="0.25">
      <c r="B201" s="82" t="str">
        <f ca="1">IF(B200&lt;MIN($C$3, 'Terms&amp;Conditions + Transaction'!$B$6), B200+1, "")</f>
        <v/>
      </c>
      <c r="C201" t="str">
        <f ca="1">IF(B201="", "", IF(AND(WEEKDAY(B201, 2)&lt;=5, ISERROR(VLOOKUP(B201, 'Holiday Schedule'!$B$3:$B$1002, 1, FALSE))), 1, 0))</f>
        <v/>
      </c>
      <c r="D201" t="str">
        <f ca="1">IF(B201="", "", IF(LOWER('Terms&amp;Conditions + Transaction'!$C$15)="act", 1, IF(DAY(B201)=31, 0, IF(AND(DAY(B201+1)=1, MONTH(B201+1)=3), 31-DAY(B201), 1))))</f>
        <v/>
      </c>
      <c r="E201" s="18" t="str">
        <f ca="1">IF(B201="", "", IFERROR(VLOOKUP(B201, 'Accrual Schedule'!$B$3:$B$122, 1, TRUE), ""))</f>
        <v/>
      </c>
      <c r="F201" s="18" t="str" cm="1">
        <f t="array" aca="1" ref="F201" ca="1">IF(B201="", "", INDEX('Accrual Schedule'!$B$3:$B$122, MATCH(B201, 'Accrual Schedule'!$B$3:$B$122, 1)+1, 1))</f>
        <v/>
      </c>
      <c r="G201" s="18" t="str" cm="1">
        <f t="array" aca="1" ref="G201" ca="1">IF(B201="", "", INDEX('Accrual Schedule'!$B$3:$B$122, MATCH(H201, 'Accrual Schedule'!$B$3:$B$122, 1)-1, 1))</f>
        <v/>
      </c>
      <c r="H201" s="18" t="str">
        <f ca="1">IF(B201="", "", INDEX('Accrual Schedule'!$B$3:$B$122, MATCH(I201, 'Accrual Schedule'!$C$3:$C$122, 1), 1))</f>
        <v/>
      </c>
      <c r="I201" s="18" t="str" cm="1">
        <f t="array" aca="1" ref="I201" ca="1">IF(B201="", "", _xlfn.IFNA(INDEX('Accrual Schedule'!$C$4:$C$122, MATCH(B201, 'Accrual Schedule'!$C$4:$C$122, 1)+1, 1), INDEX('Accrual Schedule'!$C$4:$C$122, 1, 1)))</f>
        <v/>
      </c>
      <c r="J201" s="11" t="str">
        <f ca="1">IF(B201="","",'Terms&amp;Conditions + Transaction'!$F$5-SUMIF(Dispositions!$B$3:$B$32,"&lt;="&amp;B201,Dispositions!$C$3:$C$32))</f>
        <v/>
      </c>
      <c r="K201" s="84" t="str">
        <f ca="1">IF(B201="", "", IF(ISNA(MATCH(B201, 'Factor Schedule'!$B$3:$B$2002, -1)),1,IF(INDEX('Factor Schedule'!$B$3:$C$2002,MATCH(B201, 'Factor Schedule'!$B$3:$B$2002, -1), 1)=B201,MATCH(B201, 'Factor Schedule'!$B$3:$B$2002, -1),MATCH(B201, 'Factor Schedule'!$B$3:$B$2002, -1)+1)))</f>
        <v/>
      </c>
      <c r="L201" s="11" t="str" cm="1">
        <f t="array" aca="1" ref="L201" ca="1">IF(B201="","",ROUND(J201*_xlfn.IFNA(INDEX('Factor Schedule'!$B$3:$C$2002,K201, 2), 1), 2))</f>
        <v/>
      </c>
      <c r="M201" s="11" t="str">
        <f ca="1">IF(B201="", "", IF(OR(LOWER('Terms&amp;Conditions + Transaction'!$B$12)&lt;&gt;"compound", B201=$C$2, B201=E201), L201, L201+IF(LOWER('Terms&amp;Conditions + Transaction'!$B$13)&lt;&gt;"y", SUMIFS($T$8:$T$2007, $B$8:$B$2007, "&gt;="&amp;E201, $B$8:$B$2007, "&lt;"&amp;B201), SUMIFS($U$8:$U$1007, $B$8:$B$2007, "&gt;="&amp;E201, $B$8:$B$2007, "&lt;"&amp;B201))))</f>
        <v/>
      </c>
      <c r="N201" s="18" t="str">
        <f ca="1">IF(OR(B201 = "", F201=""), "", MIN(ForwardDays(B201,-'Terms&amp;Conditions + Transaction'!$B$22, 'Terms&amp;Conditions + Transaction'!$B$23, 'Holiday Schedule'!$B$3:$B$1002),ForwardDays(F201,-'Terms&amp;Conditions + Transaction'!$B$22, 'Terms&amp;Conditions + Transaction'!$B$23, 'Holiday Schedule'!$B$3:$B$1002)))</f>
        <v/>
      </c>
      <c r="O201" s="42" t="str">
        <f ca="1">IF(B201="", "", IF(ISNA(MATCH(N201, SOFR_INDEX!$A$2:$A$2001, -1)),1,IF(INDEX(SOFR_INDEX!$A$2:$E$2001,MATCH(N201, SOFR_INDEX!$A$2:$A$2001, -1), 1)=N201,MATCH(N201, SOFR_INDEX!$A$2:$A$2001, -1),MATCH(N201, SOFR_INDEX!$A$2:$A$2001, -1)+1)))</f>
        <v/>
      </c>
      <c r="P201" s="40" t="str" cm="1">
        <f t="array" aca="1" ref="P201" ca="1">IF(OR(B201="", F201=""), "", INDEX(SOFR_INDEX!$B$2:$E$2001, O201,$P$4) * IF(LEFT($P$3, 3)="180", 2, IF(LEFT($P$3, 2)="90", 4, IF(LEFT($P$3, 2)="30", 12, 1)))/100)</f>
        <v/>
      </c>
      <c r="Q201" s="43" t="str">
        <f ca="1">IF(OR(B201="", F201=""), "", P201+'Terms&amp;Conditions + Transaction'!$B$11/10000)</f>
        <v/>
      </c>
      <c r="R201" s="43" t="str">
        <f t="shared" ca="1" si="23"/>
        <v/>
      </c>
      <c r="S201" t="str">
        <f ca="1">IF(B201="",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Transaction'!$C$7*(F201-E201), 365), 360))))</f>
        <v/>
      </c>
      <c r="T201" s="49" t="str">
        <f t="shared" ca="1" si="18"/>
        <v/>
      </c>
      <c r="U201" s="49" t="str">
        <f t="shared" ca="1" si="19"/>
        <v/>
      </c>
      <c r="V201" s="49" t="str">
        <f t="shared" ca="1" si="20"/>
        <v/>
      </c>
      <c r="W201" s="11" t="str">
        <f t="shared" ca="1" si="21"/>
        <v/>
      </c>
      <c r="X201" s="11" t="str">
        <f t="shared" ca="1" si="22"/>
        <v/>
      </c>
    </row>
    <row r="202" spans="2:24" x14ac:dyDescent="0.25">
      <c r="B202" s="82" t="str">
        <f ca="1">IF(B201&lt;MIN($C$3, 'Terms&amp;Conditions + Transaction'!$B$6), B201+1, "")</f>
        <v/>
      </c>
      <c r="C202" t="str">
        <f ca="1">IF(B202="", "", IF(AND(WEEKDAY(B202, 2)&lt;=5, ISERROR(VLOOKUP(B202, 'Holiday Schedule'!$B$3:$B$1002, 1, FALSE))), 1, 0))</f>
        <v/>
      </c>
      <c r="D202" t="str">
        <f ca="1">IF(B202="", "", IF(LOWER('Terms&amp;Conditions + Transaction'!$C$15)="act", 1, IF(DAY(B202)=31, 0, IF(AND(DAY(B202+1)=1, MONTH(B202+1)=3), 31-DAY(B202), 1))))</f>
        <v/>
      </c>
      <c r="E202" s="18" t="str">
        <f ca="1">IF(B202="", "", IFERROR(VLOOKUP(B202, 'Accrual Schedule'!$B$3:$B$122, 1, TRUE), ""))</f>
        <v/>
      </c>
      <c r="F202" s="18" t="str" cm="1">
        <f t="array" aca="1" ref="F202" ca="1">IF(B202="", "", INDEX('Accrual Schedule'!$B$3:$B$122, MATCH(B202, 'Accrual Schedule'!$B$3:$B$122, 1)+1, 1))</f>
        <v/>
      </c>
      <c r="G202" s="18" t="str" cm="1">
        <f t="array" aca="1" ref="G202" ca="1">IF(B202="", "", INDEX('Accrual Schedule'!$B$3:$B$122, MATCH(H202, 'Accrual Schedule'!$B$3:$B$122, 1)-1, 1))</f>
        <v/>
      </c>
      <c r="H202" s="18" t="str">
        <f ca="1">IF(B202="", "", INDEX('Accrual Schedule'!$B$3:$B$122, MATCH(I202, 'Accrual Schedule'!$C$3:$C$122, 1), 1))</f>
        <v/>
      </c>
      <c r="I202" s="18" t="str" cm="1">
        <f t="array" aca="1" ref="I202" ca="1">IF(B202="", "", _xlfn.IFNA(INDEX('Accrual Schedule'!$C$4:$C$122, MATCH(B202, 'Accrual Schedule'!$C$4:$C$122, 1)+1, 1), INDEX('Accrual Schedule'!$C$4:$C$122, 1, 1)))</f>
        <v/>
      </c>
      <c r="J202" s="11" t="str">
        <f ca="1">IF(B202="","",'Terms&amp;Conditions + Transaction'!$F$5-SUMIF(Dispositions!$B$3:$B$32,"&lt;="&amp;B202,Dispositions!$C$3:$C$32))</f>
        <v/>
      </c>
      <c r="K202" s="84" t="str">
        <f ca="1">IF(B202="", "", IF(ISNA(MATCH(B202, 'Factor Schedule'!$B$3:$B$2002, -1)),1,IF(INDEX('Factor Schedule'!$B$3:$C$2002,MATCH(B202, 'Factor Schedule'!$B$3:$B$2002, -1), 1)=B202,MATCH(B202, 'Factor Schedule'!$B$3:$B$2002, -1),MATCH(B202, 'Factor Schedule'!$B$3:$B$2002, -1)+1)))</f>
        <v/>
      </c>
      <c r="L202" s="11" t="str" cm="1">
        <f t="array" aca="1" ref="L202" ca="1">IF(B202="","",ROUND(J202*_xlfn.IFNA(INDEX('Factor Schedule'!$B$3:$C$2002,K202, 2), 1), 2))</f>
        <v/>
      </c>
      <c r="M202" s="11" t="str">
        <f ca="1">IF(B202="", "", IF(OR(LOWER('Terms&amp;Conditions + Transaction'!$B$12)&lt;&gt;"compound", B202=$C$2, B202=E202), L202, L202+IF(LOWER('Terms&amp;Conditions + Transaction'!$B$13)&lt;&gt;"y", SUMIFS($T$8:$T$2007, $B$8:$B$2007, "&gt;="&amp;E202, $B$8:$B$2007, "&lt;"&amp;B202), SUMIFS($U$8:$U$1007, $B$8:$B$2007, "&gt;="&amp;E202, $B$8:$B$2007, "&lt;"&amp;B202))))</f>
        <v/>
      </c>
      <c r="N202" s="18" t="str">
        <f ca="1">IF(OR(B202 = "", F202=""), "", MIN(ForwardDays(B202,-'Terms&amp;Conditions + Transaction'!$B$22, 'Terms&amp;Conditions + Transaction'!$B$23, 'Holiday Schedule'!$B$3:$B$1002),ForwardDays(F202,-'Terms&amp;Conditions + Transaction'!$B$22, 'Terms&amp;Conditions + Transaction'!$B$23, 'Holiday Schedule'!$B$3:$B$1002)))</f>
        <v/>
      </c>
      <c r="O202" s="42" t="str">
        <f ca="1">IF(B202="", "", IF(ISNA(MATCH(N202, SOFR_INDEX!$A$2:$A$2001, -1)),1,IF(INDEX(SOFR_INDEX!$A$2:$E$2001,MATCH(N202, SOFR_INDEX!$A$2:$A$2001, -1), 1)=N202,MATCH(N202, SOFR_INDEX!$A$2:$A$2001, -1),MATCH(N202, SOFR_INDEX!$A$2:$A$2001, -1)+1)))</f>
        <v/>
      </c>
      <c r="P202" s="40" t="str" cm="1">
        <f t="array" aca="1" ref="P202" ca="1">IF(OR(B202="", F202=""), "", INDEX(SOFR_INDEX!$B$2:$E$2001, O202,$P$4) * IF(LEFT($P$3, 3)="180", 2, IF(LEFT($P$3, 2)="90", 4, IF(LEFT($P$3, 2)="30", 12, 1)))/100)</f>
        <v/>
      </c>
      <c r="Q202" s="43" t="str">
        <f ca="1">IF(OR(B202="", F202=""), "", P202+'Terms&amp;Conditions + Transaction'!$B$11/10000)</f>
        <v/>
      </c>
      <c r="R202" s="43" t="str">
        <f t="shared" ca="1" si="23"/>
        <v/>
      </c>
      <c r="S202" t="str">
        <f ca="1">IF(B202="",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Transaction'!$C$7*(F202-E202), 365), 360))))</f>
        <v/>
      </c>
      <c r="T202" s="49" t="str">
        <f t="shared" ca="1" si="18"/>
        <v/>
      </c>
      <c r="U202" s="49" t="str">
        <f t="shared" ca="1" si="19"/>
        <v/>
      </c>
      <c r="V202" s="49" t="str">
        <f t="shared" ca="1" si="20"/>
        <v/>
      </c>
      <c r="W202" s="11" t="str">
        <f t="shared" ca="1" si="21"/>
        <v/>
      </c>
      <c r="X202" s="11" t="str">
        <f t="shared" ca="1" si="22"/>
        <v/>
      </c>
    </row>
    <row r="203" spans="2:24" x14ac:dyDescent="0.25">
      <c r="B203" s="82" t="str">
        <f ca="1">IF(B202&lt;MIN($C$3, 'Terms&amp;Conditions + Transaction'!$B$6), B202+1, "")</f>
        <v/>
      </c>
      <c r="C203" t="str">
        <f ca="1">IF(B203="", "", IF(AND(WEEKDAY(B203, 2)&lt;=5, ISERROR(VLOOKUP(B203, 'Holiday Schedule'!$B$3:$B$1002, 1, FALSE))), 1, 0))</f>
        <v/>
      </c>
      <c r="D203" t="str">
        <f ca="1">IF(B203="", "", IF(LOWER('Terms&amp;Conditions + Transaction'!$C$15)="act", 1, IF(DAY(B203)=31, 0, IF(AND(DAY(B203+1)=1, MONTH(B203+1)=3), 31-DAY(B203), 1))))</f>
        <v/>
      </c>
      <c r="E203" s="18" t="str">
        <f ca="1">IF(B203="", "", IFERROR(VLOOKUP(B203, 'Accrual Schedule'!$B$3:$B$122, 1, TRUE), ""))</f>
        <v/>
      </c>
      <c r="F203" s="18" t="str" cm="1">
        <f t="array" aca="1" ref="F203" ca="1">IF(B203="", "", INDEX('Accrual Schedule'!$B$3:$B$122, MATCH(B203, 'Accrual Schedule'!$B$3:$B$122, 1)+1, 1))</f>
        <v/>
      </c>
      <c r="G203" s="18" t="str" cm="1">
        <f t="array" aca="1" ref="G203" ca="1">IF(B203="", "", INDEX('Accrual Schedule'!$B$3:$B$122, MATCH(H203, 'Accrual Schedule'!$B$3:$B$122, 1)-1, 1))</f>
        <v/>
      </c>
      <c r="H203" s="18" t="str">
        <f ca="1">IF(B203="", "", INDEX('Accrual Schedule'!$B$3:$B$122, MATCH(I203, 'Accrual Schedule'!$C$3:$C$122, 1), 1))</f>
        <v/>
      </c>
      <c r="I203" s="18" t="str" cm="1">
        <f t="array" aca="1" ref="I203" ca="1">IF(B203="", "", _xlfn.IFNA(INDEX('Accrual Schedule'!$C$4:$C$122, MATCH(B203, 'Accrual Schedule'!$C$4:$C$122, 1)+1, 1), INDEX('Accrual Schedule'!$C$4:$C$122, 1, 1)))</f>
        <v/>
      </c>
      <c r="J203" s="11" t="str">
        <f ca="1">IF(B203="","",'Terms&amp;Conditions + Transaction'!$F$5-SUMIF(Dispositions!$B$3:$B$32,"&lt;="&amp;B203,Dispositions!$C$3:$C$32))</f>
        <v/>
      </c>
      <c r="K203" s="84" t="str">
        <f ca="1">IF(B203="", "", IF(ISNA(MATCH(B203, 'Factor Schedule'!$B$3:$B$2002, -1)),1,IF(INDEX('Factor Schedule'!$B$3:$C$2002,MATCH(B203, 'Factor Schedule'!$B$3:$B$2002, -1), 1)=B203,MATCH(B203, 'Factor Schedule'!$B$3:$B$2002, -1),MATCH(B203, 'Factor Schedule'!$B$3:$B$2002, -1)+1)))</f>
        <v/>
      </c>
      <c r="L203" s="11" t="str" cm="1">
        <f t="array" aca="1" ref="L203" ca="1">IF(B203="","",ROUND(J203*_xlfn.IFNA(INDEX('Factor Schedule'!$B$3:$C$2002,K203, 2), 1), 2))</f>
        <v/>
      </c>
      <c r="M203" s="11" t="str">
        <f ca="1">IF(B203="", "", IF(OR(LOWER('Terms&amp;Conditions + Transaction'!$B$12)&lt;&gt;"compound", B203=$C$2, B203=E203), L203, L203+IF(LOWER('Terms&amp;Conditions + Transaction'!$B$13)&lt;&gt;"y", SUMIFS($T$8:$T$2007, $B$8:$B$2007, "&gt;="&amp;E203, $B$8:$B$2007, "&lt;"&amp;B203), SUMIFS($U$8:$U$1007, $B$8:$B$2007, "&gt;="&amp;E203, $B$8:$B$2007, "&lt;"&amp;B203))))</f>
        <v/>
      </c>
      <c r="N203" s="18" t="str">
        <f ca="1">IF(OR(B203 = "", F203=""), "", MIN(ForwardDays(B203,-'Terms&amp;Conditions + Transaction'!$B$22, 'Terms&amp;Conditions + Transaction'!$B$23, 'Holiday Schedule'!$B$3:$B$1002),ForwardDays(F203,-'Terms&amp;Conditions + Transaction'!$B$22, 'Terms&amp;Conditions + Transaction'!$B$23, 'Holiday Schedule'!$B$3:$B$1002)))</f>
        <v/>
      </c>
      <c r="O203" s="42" t="str">
        <f ca="1">IF(B203="", "", IF(ISNA(MATCH(N203, SOFR_INDEX!$A$2:$A$2001, -1)),1,IF(INDEX(SOFR_INDEX!$A$2:$E$2001,MATCH(N203, SOFR_INDEX!$A$2:$A$2001, -1), 1)=N203,MATCH(N203, SOFR_INDEX!$A$2:$A$2001, -1),MATCH(N203, SOFR_INDEX!$A$2:$A$2001, -1)+1)))</f>
        <v/>
      </c>
      <c r="P203" s="40" t="str" cm="1">
        <f t="array" aca="1" ref="P203" ca="1">IF(OR(B203="", F203=""), "", INDEX(SOFR_INDEX!$B$2:$E$2001, O203,$P$4) * IF(LEFT($P$3, 3)="180", 2, IF(LEFT($P$3, 2)="90", 4, IF(LEFT($P$3, 2)="30", 12, 1)))/100)</f>
        <v/>
      </c>
      <c r="Q203" s="43" t="str">
        <f ca="1">IF(OR(B203="", F203=""), "", P203+'Terms&amp;Conditions + Transaction'!$B$11/10000)</f>
        <v/>
      </c>
      <c r="R203" s="43" t="str">
        <f t="shared" ca="1" si="23"/>
        <v/>
      </c>
      <c r="S203" t="str">
        <f ca="1">IF(B203="",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Transaction'!$C$7*(F203-E203), 365), 360))))</f>
        <v/>
      </c>
      <c r="T203" s="49" t="str">
        <f t="shared" ref="T203:T266" ca="1" si="24">IF(OR(B203="", F203=""), "", IF(S203&gt;0, D203*M203* P203/S203, 0))</f>
        <v/>
      </c>
      <c r="U203" s="49" t="str">
        <f t="shared" ref="U203:U266" ca="1" si="25">IF(OR(B203="", F203=""), "", IF(S203&gt;0, D203*M203* Q203/S203, 0))</f>
        <v/>
      </c>
      <c r="V203" s="49" t="str">
        <f t="shared" ref="V203:V266" ca="1" si="26">IF(B203="","",SUMIFS($U$8:$U$1007, $B$8:$B$1007,"&gt;="&amp;G203,$B$8:$B$1007,"&lt;="&amp;B203))</f>
        <v/>
      </c>
      <c r="W203" s="11" t="str">
        <f t="shared" ref="W203:W266" ca="1" si="27">IF(B203="","",ROUND(V203, 2))</f>
        <v/>
      </c>
      <c r="X203" s="11" t="str">
        <f t="shared" ref="X203:X266" ca="1" si="28">IF(B203="","",IF(B202="","",IF(B203=I202,ROUND(SUMIFS($U$8:$U$1007, $B$8:$B$1007,"&gt;="&amp;G202,$B$8:$B$1007,"&lt;"&amp;H202), 2),"")))</f>
        <v/>
      </c>
    </row>
    <row r="204" spans="2:24" x14ac:dyDescent="0.25">
      <c r="B204" s="82" t="str">
        <f ca="1">IF(B203&lt;MIN($C$3, 'Terms&amp;Conditions + Transaction'!$B$6), B203+1, "")</f>
        <v/>
      </c>
      <c r="C204" t="str">
        <f ca="1">IF(B204="", "", IF(AND(WEEKDAY(B204, 2)&lt;=5, ISERROR(VLOOKUP(B204, 'Holiday Schedule'!$B$3:$B$1002, 1, FALSE))), 1, 0))</f>
        <v/>
      </c>
      <c r="D204" t="str">
        <f ca="1">IF(B204="", "", IF(LOWER('Terms&amp;Conditions + Transaction'!$C$15)="act", 1, IF(DAY(B204)=31, 0, IF(AND(DAY(B204+1)=1, MONTH(B204+1)=3), 31-DAY(B204), 1))))</f>
        <v/>
      </c>
      <c r="E204" s="18" t="str">
        <f ca="1">IF(B204="", "", IFERROR(VLOOKUP(B204, 'Accrual Schedule'!$B$3:$B$122, 1, TRUE), ""))</f>
        <v/>
      </c>
      <c r="F204" s="18" t="str" cm="1">
        <f t="array" aca="1" ref="F204" ca="1">IF(B204="", "", INDEX('Accrual Schedule'!$B$3:$B$122, MATCH(B204, 'Accrual Schedule'!$B$3:$B$122, 1)+1, 1))</f>
        <v/>
      </c>
      <c r="G204" s="18" t="str" cm="1">
        <f t="array" aca="1" ref="G204" ca="1">IF(B204="", "", INDEX('Accrual Schedule'!$B$3:$B$122, MATCH(H204, 'Accrual Schedule'!$B$3:$B$122, 1)-1, 1))</f>
        <v/>
      </c>
      <c r="H204" s="18" t="str">
        <f ca="1">IF(B204="", "", INDEX('Accrual Schedule'!$B$3:$B$122, MATCH(I204, 'Accrual Schedule'!$C$3:$C$122, 1), 1))</f>
        <v/>
      </c>
      <c r="I204" s="18" t="str" cm="1">
        <f t="array" aca="1" ref="I204" ca="1">IF(B204="", "", _xlfn.IFNA(INDEX('Accrual Schedule'!$C$4:$C$122, MATCH(B204, 'Accrual Schedule'!$C$4:$C$122, 1)+1, 1), INDEX('Accrual Schedule'!$C$4:$C$122, 1, 1)))</f>
        <v/>
      </c>
      <c r="J204" s="11" t="str">
        <f ca="1">IF(B204="","",'Terms&amp;Conditions + Transaction'!$F$5-SUMIF(Dispositions!$B$3:$B$32,"&lt;="&amp;B204,Dispositions!$C$3:$C$32))</f>
        <v/>
      </c>
      <c r="K204" s="84" t="str">
        <f ca="1">IF(B204="", "", IF(ISNA(MATCH(B204, 'Factor Schedule'!$B$3:$B$2002, -1)),1,IF(INDEX('Factor Schedule'!$B$3:$C$2002,MATCH(B204, 'Factor Schedule'!$B$3:$B$2002, -1), 1)=B204,MATCH(B204, 'Factor Schedule'!$B$3:$B$2002, -1),MATCH(B204, 'Factor Schedule'!$B$3:$B$2002, -1)+1)))</f>
        <v/>
      </c>
      <c r="L204" s="11" t="str" cm="1">
        <f t="array" aca="1" ref="L204" ca="1">IF(B204="","",ROUND(J204*_xlfn.IFNA(INDEX('Factor Schedule'!$B$3:$C$2002,K204, 2), 1), 2))</f>
        <v/>
      </c>
      <c r="M204" s="11" t="str">
        <f ca="1">IF(B204="", "", IF(OR(LOWER('Terms&amp;Conditions + Transaction'!$B$12)&lt;&gt;"compound", B204=$C$2, B204=E204), L204, L204+IF(LOWER('Terms&amp;Conditions + Transaction'!$B$13)&lt;&gt;"y", SUMIFS($T$8:$T$2007, $B$8:$B$2007, "&gt;="&amp;E204, $B$8:$B$2007, "&lt;"&amp;B204), SUMIFS($U$8:$U$1007, $B$8:$B$2007, "&gt;="&amp;E204, $B$8:$B$2007, "&lt;"&amp;B204))))</f>
        <v/>
      </c>
      <c r="N204" s="18" t="str">
        <f ca="1">IF(OR(B204 = "", F204=""), "", MIN(ForwardDays(B204,-'Terms&amp;Conditions + Transaction'!$B$22, 'Terms&amp;Conditions + Transaction'!$B$23, 'Holiday Schedule'!$B$3:$B$1002),ForwardDays(F204,-'Terms&amp;Conditions + Transaction'!$B$22, 'Terms&amp;Conditions + Transaction'!$B$23, 'Holiday Schedule'!$B$3:$B$1002)))</f>
        <v/>
      </c>
      <c r="O204" s="42" t="str">
        <f ca="1">IF(B204="", "", IF(ISNA(MATCH(N204, SOFR_INDEX!$A$2:$A$2001, -1)),1,IF(INDEX(SOFR_INDEX!$A$2:$E$2001,MATCH(N204, SOFR_INDEX!$A$2:$A$2001, -1), 1)=N204,MATCH(N204, SOFR_INDEX!$A$2:$A$2001, -1),MATCH(N204, SOFR_INDEX!$A$2:$A$2001, -1)+1)))</f>
        <v/>
      </c>
      <c r="P204" s="40" t="str" cm="1">
        <f t="array" aca="1" ref="P204" ca="1">IF(OR(B204="", F204=""), "", INDEX(SOFR_INDEX!$B$2:$E$2001, O204,$P$4) * IF(LEFT($P$3, 3)="180", 2, IF(LEFT($P$3, 2)="90", 4, IF(LEFT($P$3, 2)="30", 12, 1)))/100)</f>
        <v/>
      </c>
      <c r="Q204" s="43" t="str">
        <f ca="1">IF(OR(B204="", F204=""), "", P204+'Terms&amp;Conditions + Transaction'!$B$11/10000)</f>
        <v/>
      </c>
      <c r="R204" s="43" t="str">
        <f t="shared" ca="1" si="23"/>
        <v/>
      </c>
      <c r="S204" t="str">
        <f ca="1">IF(B204="",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Transaction'!$C$7*(F204-E204), 365), 360))))</f>
        <v/>
      </c>
      <c r="T204" s="49" t="str">
        <f t="shared" ca="1" si="24"/>
        <v/>
      </c>
      <c r="U204" s="49" t="str">
        <f t="shared" ca="1" si="25"/>
        <v/>
      </c>
      <c r="V204" s="49" t="str">
        <f t="shared" ca="1" si="26"/>
        <v/>
      </c>
      <c r="W204" s="11" t="str">
        <f t="shared" ca="1" si="27"/>
        <v/>
      </c>
      <c r="X204" s="11" t="str">
        <f t="shared" ca="1" si="28"/>
        <v/>
      </c>
    </row>
    <row r="205" spans="2:24" x14ac:dyDescent="0.25">
      <c r="B205" s="82" t="str">
        <f ca="1">IF(B204&lt;MIN($C$3, 'Terms&amp;Conditions + Transaction'!$B$6), B204+1, "")</f>
        <v/>
      </c>
      <c r="C205" t="str">
        <f ca="1">IF(B205="", "", IF(AND(WEEKDAY(B205, 2)&lt;=5, ISERROR(VLOOKUP(B205, 'Holiday Schedule'!$B$3:$B$1002, 1, FALSE))), 1, 0))</f>
        <v/>
      </c>
      <c r="D205" t="str">
        <f ca="1">IF(B205="", "", IF(LOWER('Terms&amp;Conditions + Transaction'!$C$15)="act", 1, IF(DAY(B205)=31, 0, IF(AND(DAY(B205+1)=1, MONTH(B205+1)=3), 31-DAY(B205), 1))))</f>
        <v/>
      </c>
      <c r="E205" s="18" t="str">
        <f ca="1">IF(B205="", "", IFERROR(VLOOKUP(B205, 'Accrual Schedule'!$B$3:$B$122, 1, TRUE), ""))</f>
        <v/>
      </c>
      <c r="F205" s="18" t="str" cm="1">
        <f t="array" aca="1" ref="F205" ca="1">IF(B205="", "", INDEX('Accrual Schedule'!$B$3:$B$122, MATCH(B205, 'Accrual Schedule'!$B$3:$B$122, 1)+1, 1))</f>
        <v/>
      </c>
      <c r="G205" s="18" t="str" cm="1">
        <f t="array" aca="1" ref="G205" ca="1">IF(B205="", "", INDEX('Accrual Schedule'!$B$3:$B$122, MATCH(H205, 'Accrual Schedule'!$B$3:$B$122, 1)-1, 1))</f>
        <v/>
      </c>
      <c r="H205" s="18" t="str">
        <f ca="1">IF(B205="", "", INDEX('Accrual Schedule'!$B$3:$B$122, MATCH(I205, 'Accrual Schedule'!$C$3:$C$122, 1), 1))</f>
        <v/>
      </c>
      <c r="I205" s="18" t="str" cm="1">
        <f t="array" aca="1" ref="I205" ca="1">IF(B205="", "", _xlfn.IFNA(INDEX('Accrual Schedule'!$C$4:$C$122, MATCH(B205, 'Accrual Schedule'!$C$4:$C$122, 1)+1, 1), INDEX('Accrual Schedule'!$C$4:$C$122, 1, 1)))</f>
        <v/>
      </c>
      <c r="J205" s="11" t="str">
        <f ca="1">IF(B205="","",'Terms&amp;Conditions + Transaction'!$F$5-SUMIF(Dispositions!$B$3:$B$32,"&lt;="&amp;B205,Dispositions!$C$3:$C$32))</f>
        <v/>
      </c>
      <c r="K205" s="84" t="str">
        <f ca="1">IF(B205="", "", IF(ISNA(MATCH(B205, 'Factor Schedule'!$B$3:$B$2002, -1)),1,IF(INDEX('Factor Schedule'!$B$3:$C$2002,MATCH(B205, 'Factor Schedule'!$B$3:$B$2002, -1), 1)=B205,MATCH(B205, 'Factor Schedule'!$B$3:$B$2002, -1),MATCH(B205, 'Factor Schedule'!$B$3:$B$2002, -1)+1)))</f>
        <v/>
      </c>
      <c r="L205" s="11" t="str" cm="1">
        <f t="array" aca="1" ref="L205" ca="1">IF(B205="","",ROUND(J205*_xlfn.IFNA(INDEX('Factor Schedule'!$B$3:$C$2002,K205, 2), 1), 2))</f>
        <v/>
      </c>
      <c r="M205" s="11" t="str">
        <f ca="1">IF(B205="", "", IF(OR(LOWER('Terms&amp;Conditions + Transaction'!$B$12)&lt;&gt;"compound", B205=$C$2, B205=E205), L205, L205+IF(LOWER('Terms&amp;Conditions + Transaction'!$B$13)&lt;&gt;"y", SUMIFS($T$8:$T$2007, $B$8:$B$2007, "&gt;="&amp;E205, $B$8:$B$2007, "&lt;"&amp;B205), SUMIFS($U$8:$U$1007, $B$8:$B$2007, "&gt;="&amp;E205, $B$8:$B$2007, "&lt;"&amp;B205))))</f>
        <v/>
      </c>
      <c r="N205" s="18" t="str">
        <f ca="1">IF(OR(B205 = "", F205=""), "", MIN(ForwardDays(B205,-'Terms&amp;Conditions + Transaction'!$B$22, 'Terms&amp;Conditions + Transaction'!$B$23, 'Holiday Schedule'!$B$3:$B$1002),ForwardDays(F205,-'Terms&amp;Conditions + Transaction'!$B$22, 'Terms&amp;Conditions + Transaction'!$B$23, 'Holiday Schedule'!$B$3:$B$1002)))</f>
        <v/>
      </c>
      <c r="O205" s="42" t="str">
        <f ca="1">IF(B205="", "", IF(ISNA(MATCH(N205, SOFR_INDEX!$A$2:$A$2001, -1)),1,IF(INDEX(SOFR_INDEX!$A$2:$E$2001,MATCH(N205, SOFR_INDEX!$A$2:$A$2001, -1), 1)=N205,MATCH(N205, SOFR_INDEX!$A$2:$A$2001, -1),MATCH(N205, SOFR_INDEX!$A$2:$A$2001, -1)+1)))</f>
        <v/>
      </c>
      <c r="P205" s="40" t="str" cm="1">
        <f t="array" aca="1" ref="P205" ca="1">IF(OR(B205="", F205=""), "", INDEX(SOFR_INDEX!$B$2:$E$2001, O205,$P$4) * IF(LEFT($P$3, 3)="180", 2, IF(LEFT($P$3, 2)="90", 4, IF(LEFT($P$3, 2)="30", 12, 1)))/100)</f>
        <v/>
      </c>
      <c r="Q205" s="43" t="str">
        <f ca="1">IF(OR(B205="", F205=""), "", P205+'Terms&amp;Conditions + Transaction'!$B$11/10000)</f>
        <v/>
      </c>
      <c r="R205" s="43" t="str">
        <f t="shared" ca="1" si="23"/>
        <v/>
      </c>
      <c r="S205" t="str">
        <f ca="1">IF(B205="",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Transaction'!$C$7*(F205-E205), 365), 360))))</f>
        <v/>
      </c>
      <c r="T205" s="49" t="str">
        <f t="shared" ca="1" si="24"/>
        <v/>
      </c>
      <c r="U205" s="49" t="str">
        <f t="shared" ca="1" si="25"/>
        <v/>
      </c>
      <c r="V205" s="49" t="str">
        <f t="shared" ca="1" si="26"/>
        <v/>
      </c>
      <c r="W205" s="11" t="str">
        <f t="shared" ca="1" si="27"/>
        <v/>
      </c>
      <c r="X205" s="11" t="str">
        <f t="shared" ca="1" si="28"/>
        <v/>
      </c>
    </row>
    <row r="206" spans="2:24" x14ac:dyDescent="0.25">
      <c r="B206" s="82" t="str">
        <f ca="1">IF(B205&lt;MIN($C$3, 'Terms&amp;Conditions + Transaction'!$B$6), B205+1, "")</f>
        <v/>
      </c>
      <c r="C206" t="str">
        <f ca="1">IF(B206="", "", IF(AND(WEEKDAY(B206, 2)&lt;=5, ISERROR(VLOOKUP(B206, 'Holiday Schedule'!$B$3:$B$1002, 1, FALSE))), 1, 0))</f>
        <v/>
      </c>
      <c r="D206" t="str">
        <f ca="1">IF(B206="", "", IF(LOWER('Terms&amp;Conditions + Transaction'!$C$15)="act", 1, IF(DAY(B206)=31, 0, IF(AND(DAY(B206+1)=1, MONTH(B206+1)=3), 31-DAY(B206), 1))))</f>
        <v/>
      </c>
      <c r="E206" s="18" t="str">
        <f ca="1">IF(B206="", "", IFERROR(VLOOKUP(B206, 'Accrual Schedule'!$B$3:$B$122, 1, TRUE), ""))</f>
        <v/>
      </c>
      <c r="F206" s="18" t="str" cm="1">
        <f t="array" aca="1" ref="F206" ca="1">IF(B206="", "", INDEX('Accrual Schedule'!$B$3:$B$122, MATCH(B206, 'Accrual Schedule'!$B$3:$B$122, 1)+1, 1))</f>
        <v/>
      </c>
      <c r="G206" s="18" t="str" cm="1">
        <f t="array" aca="1" ref="G206" ca="1">IF(B206="", "", INDEX('Accrual Schedule'!$B$3:$B$122, MATCH(H206, 'Accrual Schedule'!$B$3:$B$122, 1)-1, 1))</f>
        <v/>
      </c>
      <c r="H206" s="18" t="str">
        <f ca="1">IF(B206="", "", INDEX('Accrual Schedule'!$B$3:$B$122, MATCH(I206, 'Accrual Schedule'!$C$3:$C$122, 1), 1))</f>
        <v/>
      </c>
      <c r="I206" s="18" t="str" cm="1">
        <f t="array" aca="1" ref="I206" ca="1">IF(B206="", "", _xlfn.IFNA(INDEX('Accrual Schedule'!$C$4:$C$122, MATCH(B206, 'Accrual Schedule'!$C$4:$C$122, 1)+1, 1), INDEX('Accrual Schedule'!$C$4:$C$122, 1, 1)))</f>
        <v/>
      </c>
      <c r="J206" s="11" t="str">
        <f ca="1">IF(B206="","",'Terms&amp;Conditions + Transaction'!$F$5-SUMIF(Dispositions!$B$3:$B$32,"&lt;="&amp;B206,Dispositions!$C$3:$C$32))</f>
        <v/>
      </c>
      <c r="K206" s="84" t="str">
        <f ca="1">IF(B206="", "", IF(ISNA(MATCH(B206, 'Factor Schedule'!$B$3:$B$2002, -1)),1,IF(INDEX('Factor Schedule'!$B$3:$C$2002,MATCH(B206, 'Factor Schedule'!$B$3:$B$2002, -1), 1)=B206,MATCH(B206, 'Factor Schedule'!$B$3:$B$2002, -1),MATCH(B206, 'Factor Schedule'!$B$3:$B$2002, -1)+1)))</f>
        <v/>
      </c>
      <c r="L206" s="11" t="str" cm="1">
        <f t="array" aca="1" ref="L206" ca="1">IF(B206="","",ROUND(J206*_xlfn.IFNA(INDEX('Factor Schedule'!$B$3:$C$2002,K206, 2), 1), 2))</f>
        <v/>
      </c>
      <c r="M206" s="11" t="str">
        <f ca="1">IF(B206="", "", IF(OR(LOWER('Terms&amp;Conditions + Transaction'!$B$12)&lt;&gt;"compound", B206=$C$2, B206=E206), L206, L206+IF(LOWER('Terms&amp;Conditions + Transaction'!$B$13)&lt;&gt;"y", SUMIFS($T$8:$T$2007, $B$8:$B$2007, "&gt;="&amp;E206, $B$8:$B$2007, "&lt;"&amp;B206), SUMIFS($U$8:$U$1007, $B$8:$B$2007, "&gt;="&amp;E206, $B$8:$B$2007, "&lt;"&amp;B206))))</f>
        <v/>
      </c>
      <c r="N206" s="18" t="str">
        <f ca="1">IF(OR(B206 = "", F206=""), "", MIN(ForwardDays(B206,-'Terms&amp;Conditions + Transaction'!$B$22, 'Terms&amp;Conditions + Transaction'!$B$23, 'Holiday Schedule'!$B$3:$B$1002),ForwardDays(F206,-'Terms&amp;Conditions + Transaction'!$B$22, 'Terms&amp;Conditions + Transaction'!$B$23, 'Holiday Schedule'!$B$3:$B$1002)))</f>
        <v/>
      </c>
      <c r="O206" s="42" t="str">
        <f ca="1">IF(B206="", "", IF(ISNA(MATCH(N206, SOFR_INDEX!$A$2:$A$2001, -1)),1,IF(INDEX(SOFR_INDEX!$A$2:$E$2001,MATCH(N206, SOFR_INDEX!$A$2:$A$2001, -1), 1)=N206,MATCH(N206, SOFR_INDEX!$A$2:$A$2001, -1),MATCH(N206, SOFR_INDEX!$A$2:$A$2001, -1)+1)))</f>
        <v/>
      </c>
      <c r="P206" s="40" t="str" cm="1">
        <f t="array" aca="1" ref="P206" ca="1">IF(OR(B206="", F206=""), "", INDEX(SOFR_INDEX!$B$2:$E$2001, O206,$P$4) * IF(LEFT($P$3, 3)="180", 2, IF(LEFT($P$3, 2)="90", 4, IF(LEFT($P$3, 2)="30", 12, 1)))/100)</f>
        <v/>
      </c>
      <c r="Q206" s="43" t="str">
        <f ca="1">IF(OR(B206="", F206=""), "", P206+'Terms&amp;Conditions + Transaction'!$B$11/10000)</f>
        <v/>
      </c>
      <c r="R206" s="43" t="str">
        <f t="shared" ca="1" si="23"/>
        <v/>
      </c>
      <c r="S206" t="str">
        <f ca="1">IF(B206="",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Transaction'!$C$7*(F206-E206), 365), 360))))</f>
        <v/>
      </c>
      <c r="T206" s="49" t="str">
        <f t="shared" ca="1" si="24"/>
        <v/>
      </c>
      <c r="U206" s="49" t="str">
        <f t="shared" ca="1" si="25"/>
        <v/>
      </c>
      <c r="V206" s="49" t="str">
        <f t="shared" ca="1" si="26"/>
        <v/>
      </c>
      <c r="W206" s="11" t="str">
        <f t="shared" ca="1" si="27"/>
        <v/>
      </c>
      <c r="X206" s="11" t="str">
        <f t="shared" ca="1" si="28"/>
        <v/>
      </c>
    </row>
    <row r="207" spans="2:24" x14ac:dyDescent="0.25">
      <c r="B207" s="82" t="str">
        <f ca="1">IF(B206&lt;MIN($C$3, 'Terms&amp;Conditions + Transaction'!$B$6), B206+1, "")</f>
        <v/>
      </c>
      <c r="C207" t="str">
        <f ca="1">IF(B207="", "", IF(AND(WEEKDAY(B207, 2)&lt;=5, ISERROR(VLOOKUP(B207, 'Holiday Schedule'!$B$3:$B$1002, 1, FALSE))), 1, 0))</f>
        <v/>
      </c>
      <c r="D207" t="str">
        <f ca="1">IF(B207="", "", IF(LOWER('Terms&amp;Conditions + Transaction'!$C$15)="act", 1, IF(DAY(B207)=31, 0, IF(AND(DAY(B207+1)=1, MONTH(B207+1)=3), 31-DAY(B207), 1))))</f>
        <v/>
      </c>
      <c r="E207" s="18" t="str">
        <f ca="1">IF(B207="", "", IFERROR(VLOOKUP(B207, 'Accrual Schedule'!$B$3:$B$122, 1, TRUE), ""))</f>
        <v/>
      </c>
      <c r="F207" s="18" t="str" cm="1">
        <f t="array" aca="1" ref="F207" ca="1">IF(B207="", "", INDEX('Accrual Schedule'!$B$3:$B$122, MATCH(B207, 'Accrual Schedule'!$B$3:$B$122, 1)+1, 1))</f>
        <v/>
      </c>
      <c r="G207" s="18" t="str" cm="1">
        <f t="array" aca="1" ref="G207" ca="1">IF(B207="", "", INDEX('Accrual Schedule'!$B$3:$B$122, MATCH(H207, 'Accrual Schedule'!$B$3:$B$122, 1)-1, 1))</f>
        <v/>
      </c>
      <c r="H207" s="18" t="str">
        <f ca="1">IF(B207="", "", INDEX('Accrual Schedule'!$B$3:$B$122, MATCH(I207, 'Accrual Schedule'!$C$3:$C$122, 1), 1))</f>
        <v/>
      </c>
      <c r="I207" s="18" t="str" cm="1">
        <f t="array" aca="1" ref="I207" ca="1">IF(B207="", "", _xlfn.IFNA(INDEX('Accrual Schedule'!$C$4:$C$122, MATCH(B207, 'Accrual Schedule'!$C$4:$C$122, 1)+1, 1), INDEX('Accrual Schedule'!$C$4:$C$122, 1, 1)))</f>
        <v/>
      </c>
      <c r="J207" s="11" t="str">
        <f ca="1">IF(B207="","",'Terms&amp;Conditions + Transaction'!$F$5-SUMIF(Dispositions!$B$3:$B$32,"&lt;="&amp;B207,Dispositions!$C$3:$C$32))</f>
        <v/>
      </c>
      <c r="K207" s="84" t="str">
        <f ca="1">IF(B207="", "", IF(ISNA(MATCH(B207, 'Factor Schedule'!$B$3:$B$2002, -1)),1,IF(INDEX('Factor Schedule'!$B$3:$C$2002,MATCH(B207, 'Factor Schedule'!$B$3:$B$2002, -1), 1)=B207,MATCH(B207, 'Factor Schedule'!$B$3:$B$2002, -1),MATCH(B207, 'Factor Schedule'!$B$3:$B$2002, -1)+1)))</f>
        <v/>
      </c>
      <c r="L207" s="11" t="str" cm="1">
        <f t="array" aca="1" ref="L207" ca="1">IF(B207="","",ROUND(J207*_xlfn.IFNA(INDEX('Factor Schedule'!$B$3:$C$2002,K207, 2), 1), 2))</f>
        <v/>
      </c>
      <c r="M207" s="11" t="str">
        <f ca="1">IF(B207="", "", IF(OR(LOWER('Terms&amp;Conditions + Transaction'!$B$12)&lt;&gt;"compound", B207=$C$2, B207=E207), L207, L207+IF(LOWER('Terms&amp;Conditions + Transaction'!$B$13)&lt;&gt;"y", SUMIFS($T$8:$T$2007, $B$8:$B$2007, "&gt;="&amp;E207, $B$8:$B$2007, "&lt;"&amp;B207), SUMIFS($U$8:$U$1007, $B$8:$B$2007, "&gt;="&amp;E207, $B$8:$B$2007, "&lt;"&amp;B207))))</f>
        <v/>
      </c>
      <c r="N207" s="18" t="str">
        <f ca="1">IF(OR(B207 = "", F207=""), "", MIN(ForwardDays(B207,-'Terms&amp;Conditions + Transaction'!$B$22, 'Terms&amp;Conditions + Transaction'!$B$23, 'Holiday Schedule'!$B$3:$B$1002),ForwardDays(F207,-'Terms&amp;Conditions + Transaction'!$B$22, 'Terms&amp;Conditions + Transaction'!$B$23, 'Holiday Schedule'!$B$3:$B$1002)))</f>
        <v/>
      </c>
      <c r="O207" s="42" t="str">
        <f ca="1">IF(B207="", "", IF(ISNA(MATCH(N207, SOFR_INDEX!$A$2:$A$2001, -1)),1,IF(INDEX(SOFR_INDEX!$A$2:$E$2001,MATCH(N207, SOFR_INDEX!$A$2:$A$2001, -1), 1)=N207,MATCH(N207, SOFR_INDEX!$A$2:$A$2001, -1),MATCH(N207, SOFR_INDEX!$A$2:$A$2001, -1)+1)))</f>
        <v/>
      </c>
      <c r="P207" s="40" t="str" cm="1">
        <f t="array" aca="1" ref="P207" ca="1">IF(OR(B207="", F207=""), "", INDEX(SOFR_INDEX!$B$2:$E$2001, O207,$P$4) * IF(LEFT($P$3, 3)="180", 2, IF(LEFT($P$3, 2)="90", 4, IF(LEFT($P$3, 2)="30", 12, 1)))/100)</f>
        <v/>
      </c>
      <c r="Q207" s="43" t="str">
        <f ca="1">IF(OR(B207="", F207=""), "", P207+'Terms&amp;Conditions + Transaction'!$B$11/10000)</f>
        <v/>
      </c>
      <c r="R207" s="43" t="str">
        <f t="shared" ca="1" si="23"/>
        <v/>
      </c>
      <c r="S207" t="str">
        <f ca="1">IF(B207="",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Transaction'!$C$7*(F207-E207), 365), 360))))</f>
        <v/>
      </c>
      <c r="T207" s="49" t="str">
        <f t="shared" ca="1" si="24"/>
        <v/>
      </c>
      <c r="U207" s="49" t="str">
        <f t="shared" ca="1" si="25"/>
        <v/>
      </c>
      <c r="V207" s="49" t="str">
        <f t="shared" ca="1" si="26"/>
        <v/>
      </c>
      <c r="W207" s="11" t="str">
        <f t="shared" ca="1" si="27"/>
        <v/>
      </c>
      <c r="X207" s="11" t="str">
        <f t="shared" ca="1" si="28"/>
        <v/>
      </c>
    </row>
    <row r="208" spans="2:24" x14ac:dyDescent="0.25">
      <c r="B208" s="82" t="str">
        <f ca="1">IF(B207&lt;MIN($C$3, 'Terms&amp;Conditions + Transaction'!$B$6), B207+1, "")</f>
        <v/>
      </c>
      <c r="C208" t="str">
        <f ca="1">IF(B208="", "", IF(AND(WEEKDAY(B208, 2)&lt;=5, ISERROR(VLOOKUP(B208, 'Holiday Schedule'!$B$3:$B$1002, 1, FALSE))), 1, 0))</f>
        <v/>
      </c>
      <c r="D208" t="str">
        <f ca="1">IF(B208="", "", IF(LOWER('Terms&amp;Conditions + Transaction'!$C$15)="act", 1, IF(DAY(B208)=31, 0, IF(AND(DAY(B208+1)=1, MONTH(B208+1)=3), 31-DAY(B208), 1))))</f>
        <v/>
      </c>
      <c r="E208" s="18" t="str">
        <f ca="1">IF(B208="", "", IFERROR(VLOOKUP(B208, 'Accrual Schedule'!$B$3:$B$122, 1, TRUE), ""))</f>
        <v/>
      </c>
      <c r="F208" s="18" t="str" cm="1">
        <f t="array" aca="1" ref="F208" ca="1">IF(B208="", "", INDEX('Accrual Schedule'!$B$3:$B$122, MATCH(B208, 'Accrual Schedule'!$B$3:$B$122, 1)+1, 1))</f>
        <v/>
      </c>
      <c r="G208" s="18" t="str" cm="1">
        <f t="array" aca="1" ref="G208" ca="1">IF(B208="", "", INDEX('Accrual Schedule'!$B$3:$B$122, MATCH(H208, 'Accrual Schedule'!$B$3:$B$122, 1)-1, 1))</f>
        <v/>
      </c>
      <c r="H208" s="18" t="str">
        <f ca="1">IF(B208="", "", INDEX('Accrual Schedule'!$B$3:$B$122, MATCH(I208, 'Accrual Schedule'!$C$3:$C$122, 1), 1))</f>
        <v/>
      </c>
      <c r="I208" s="18" t="str" cm="1">
        <f t="array" aca="1" ref="I208" ca="1">IF(B208="", "", _xlfn.IFNA(INDEX('Accrual Schedule'!$C$4:$C$122, MATCH(B208, 'Accrual Schedule'!$C$4:$C$122, 1)+1, 1), INDEX('Accrual Schedule'!$C$4:$C$122, 1, 1)))</f>
        <v/>
      </c>
      <c r="J208" s="11" t="str">
        <f ca="1">IF(B208="","",'Terms&amp;Conditions + Transaction'!$F$5-SUMIF(Dispositions!$B$3:$B$32,"&lt;="&amp;B208,Dispositions!$C$3:$C$32))</f>
        <v/>
      </c>
      <c r="K208" s="84" t="str">
        <f ca="1">IF(B208="", "", IF(ISNA(MATCH(B208, 'Factor Schedule'!$B$3:$B$2002, -1)),1,IF(INDEX('Factor Schedule'!$B$3:$C$2002,MATCH(B208, 'Factor Schedule'!$B$3:$B$2002, -1), 1)=B208,MATCH(B208, 'Factor Schedule'!$B$3:$B$2002, -1),MATCH(B208, 'Factor Schedule'!$B$3:$B$2002, -1)+1)))</f>
        <v/>
      </c>
      <c r="L208" s="11" t="str" cm="1">
        <f t="array" aca="1" ref="L208" ca="1">IF(B208="","",ROUND(J208*_xlfn.IFNA(INDEX('Factor Schedule'!$B$3:$C$2002,K208, 2), 1), 2))</f>
        <v/>
      </c>
      <c r="M208" s="11" t="str">
        <f ca="1">IF(B208="", "", IF(OR(LOWER('Terms&amp;Conditions + Transaction'!$B$12)&lt;&gt;"compound", B208=$C$2, B208=E208), L208, L208+IF(LOWER('Terms&amp;Conditions + Transaction'!$B$13)&lt;&gt;"y", SUMIFS($T$8:$T$2007, $B$8:$B$2007, "&gt;="&amp;E208, $B$8:$B$2007, "&lt;"&amp;B208), SUMIFS($U$8:$U$1007, $B$8:$B$2007, "&gt;="&amp;E208, $B$8:$B$2007, "&lt;"&amp;B208))))</f>
        <v/>
      </c>
      <c r="N208" s="18" t="str">
        <f ca="1">IF(OR(B208 = "", F208=""), "", MIN(ForwardDays(B208,-'Terms&amp;Conditions + Transaction'!$B$22, 'Terms&amp;Conditions + Transaction'!$B$23, 'Holiday Schedule'!$B$3:$B$1002),ForwardDays(F208,-'Terms&amp;Conditions + Transaction'!$B$22, 'Terms&amp;Conditions + Transaction'!$B$23, 'Holiday Schedule'!$B$3:$B$1002)))</f>
        <v/>
      </c>
      <c r="O208" s="42" t="str">
        <f ca="1">IF(B208="", "", IF(ISNA(MATCH(N208, SOFR_INDEX!$A$2:$A$2001, -1)),1,IF(INDEX(SOFR_INDEX!$A$2:$E$2001,MATCH(N208, SOFR_INDEX!$A$2:$A$2001, -1), 1)=N208,MATCH(N208, SOFR_INDEX!$A$2:$A$2001, -1),MATCH(N208, SOFR_INDEX!$A$2:$A$2001, -1)+1)))</f>
        <v/>
      </c>
      <c r="P208" s="40" t="str" cm="1">
        <f t="array" aca="1" ref="P208" ca="1">IF(OR(B208="", F208=""), "", INDEX(SOFR_INDEX!$B$2:$E$2001, O208,$P$4) * IF(LEFT($P$3, 3)="180", 2, IF(LEFT($P$3, 2)="90", 4, IF(LEFT($P$3, 2)="30", 12, 1)))/100)</f>
        <v/>
      </c>
      <c r="Q208" s="43" t="str">
        <f ca="1">IF(OR(B208="", F208=""), "", P208+'Terms&amp;Conditions + Transaction'!$B$11/10000)</f>
        <v/>
      </c>
      <c r="R208" s="43" t="str">
        <f t="shared" ca="1" si="23"/>
        <v/>
      </c>
      <c r="S208" t="str">
        <f ca="1">IF(B208="",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Transaction'!$C$7*(F208-E208), 365), 360))))</f>
        <v/>
      </c>
      <c r="T208" s="49" t="str">
        <f t="shared" ca="1" si="24"/>
        <v/>
      </c>
      <c r="U208" s="49" t="str">
        <f t="shared" ca="1" si="25"/>
        <v/>
      </c>
      <c r="V208" s="49" t="str">
        <f t="shared" ca="1" si="26"/>
        <v/>
      </c>
      <c r="W208" s="11" t="str">
        <f t="shared" ca="1" si="27"/>
        <v/>
      </c>
      <c r="X208" s="11" t="str">
        <f t="shared" ca="1" si="28"/>
        <v/>
      </c>
    </row>
    <row r="209" spans="2:24" x14ac:dyDescent="0.25">
      <c r="B209" s="82" t="str">
        <f ca="1">IF(B208&lt;MIN($C$3, 'Terms&amp;Conditions + Transaction'!$B$6), B208+1, "")</f>
        <v/>
      </c>
      <c r="C209" t="str">
        <f ca="1">IF(B209="", "", IF(AND(WEEKDAY(B209, 2)&lt;=5, ISERROR(VLOOKUP(B209, 'Holiday Schedule'!$B$3:$B$1002, 1, FALSE))), 1, 0))</f>
        <v/>
      </c>
      <c r="D209" t="str">
        <f ca="1">IF(B209="", "", IF(LOWER('Terms&amp;Conditions + Transaction'!$C$15)="act", 1, IF(DAY(B209)=31, 0, IF(AND(DAY(B209+1)=1, MONTH(B209+1)=3), 31-DAY(B209), 1))))</f>
        <v/>
      </c>
      <c r="E209" s="18" t="str">
        <f ca="1">IF(B209="", "", IFERROR(VLOOKUP(B209, 'Accrual Schedule'!$B$3:$B$122, 1, TRUE), ""))</f>
        <v/>
      </c>
      <c r="F209" s="18" t="str" cm="1">
        <f t="array" aca="1" ref="F209" ca="1">IF(B209="", "", INDEX('Accrual Schedule'!$B$3:$B$122, MATCH(B209, 'Accrual Schedule'!$B$3:$B$122, 1)+1, 1))</f>
        <v/>
      </c>
      <c r="G209" s="18" t="str" cm="1">
        <f t="array" aca="1" ref="G209" ca="1">IF(B209="", "", INDEX('Accrual Schedule'!$B$3:$B$122, MATCH(H209, 'Accrual Schedule'!$B$3:$B$122, 1)-1, 1))</f>
        <v/>
      </c>
      <c r="H209" s="18" t="str">
        <f ca="1">IF(B209="", "", INDEX('Accrual Schedule'!$B$3:$B$122, MATCH(I209, 'Accrual Schedule'!$C$3:$C$122, 1), 1))</f>
        <v/>
      </c>
      <c r="I209" s="18" t="str" cm="1">
        <f t="array" aca="1" ref="I209" ca="1">IF(B209="", "", _xlfn.IFNA(INDEX('Accrual Schedule'!$C$4:$C$122, MATCH(B209, 'Accrual Schedule'!$C$4:$C$122, 1)+1, 1), INDEX('Accrual Schedule'!$C$4:$C$122, 1, 1)))</f>
        <v/>
      </c>
      <c r="J209" s="11" t="str">
        <f ca="1">IF(B209="","",'Terms&amp;Conditions + Transaction'!$F$5-SUMIF(Dispositions!$B$3:$B$32,"&lt;="&amp;B209,Dispositions!$C$3:$C$32))</f>
        <v/>
      </c>
      <c r="K209" s="84" t="str">
        <f ca="1">IF(B209="", "", IF(ISNA(MATCH(B209, 'Factor Schedule'!$B$3:$B$2002, -1)),1,IF(INDEX('Factor Schedule'!$B$3:$C$2002,MATCH(B209, 'Factor Schedule'!$B$3:$B$2002, -1), 1)=B209,MATCH(B209, 'Factor Schedule'!$B$3:$B$2002, -1),MATCH(B209, 'Factor Schedule'!$B$3:$B$2002, -1)+1)))</f>
        <v/>
      </c>
      <c r="L209" s="11" t="str" cm="1">
        <f t="array" aca="1" ref="L209" ca="1">IF(B209="","",ROUND(J209*_xlfn.IFNA(INDEX('Factor Schedule'!$B$3:$C$2002,K209, 2), 1), 2))</f>
        <v/>
      </c>
      <c r="M209" s="11" t="str">
        <f ca="1">IF(B209="", "", IF(OR(LOWER('Terms&amp;Conditions + Transaction'!$B$12)&lt;&gt;"compound", B209=$C$2, B209=E209), L209, L209+IF(LOWER('Terms&amp;Conditions + Transaction'!$B$13)&lt;&gt;"y", SUMIFS($T$8:$T$2007, $B$8:$B$2007, "&gt;="&amp;E209, $B$8:$B$2007, "&lt;"&amp;B209), SUMIFS($U$8:$U$1007, $B$8:$B$2007, "&gt;="&amp;E209, $B$8:$B$2007, "&lt;"&amp;B209))))</f>
        <v/>
      </c>
      <c r="N209" s="18" t="str">
        <f ca="1">IF(OR(B209 = "", F209=""), "", MIN(ForwardDays(B209,-'Terms&amp;Conditions + Transaction'!$B$22, 'Terms&amp;Conditions + Transaction'!$B$23, 'Holiday Schedule'!$B$3:$B$1002),ForwardDays(F209,-'Terms&amp;Conditions + Transaction'!$B$22, 'Terms&amp;Conditions + Transaction'!$B$23, 'Holiday Schedule'!$B$3:$B$1002)))</f>
        <v/>
      </c>
      <c r="O209" s="42" t="str">
        <f ca="1">IF(B209="", "", IF(ISNA(MATCH(N209, SOFR_INDEX!$A$2:$A$2001, -1)),1,IF(INDEX(SOFR_INDEX!$A$2:$E$2001,MATCH(N209, SOFR_INDEX!$A$2:$A$2001, -1), 1)=N209,MATCH(N209, SOFR_INDEX!$A$2:$A$2001, -1),MATCH(N209, SOFR_INDEX!$A$2:$A$2001, -1)+1)))</f>
        <v/>
      </c>
      <c r="P209" s="40" t="str" cm="1">
        <f t="array" aca="1" ref="P209" ca="1">IF(OR(B209="", F209=""), "", INDEX(SOFR_INDEX!$B$2:$E$2001, O209,$P$4) * IF(LEFT($P$3, 3)="180", 2, IF(LEFT($P$3, 2)="90", 4, IF(LEFT($P$3, 2)="30", 12, 1)))/100)</f>
        <v/>
      </c>
      <c r="Q209" s="43" t="str">
        <f ca="1">IF(OR(B209="", F209=""), "", P209+'Terms&amp;Conditions + Transaction'!$B$11/10000)</f>
        <v/>
      </c>
      <c r="R209" s="43" t="str">
        <f t="shared" ca="1" si="23"/>
        <v/>
      </c>
      <c r="S209" t="str">
        <f ca="1">IF(B209="",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Transaction'!$C$7*(F209-E209), 365), 360))))</f>
        <v/>
      </c>
      <c r="T209" s="49" t="str">
        <f t="shared" ca="1" si="24"/>
        <v/>
      </c>
      <c r="U209" s="49" t="str">
        <f t="shared" ca="1" si="25"/>
        <v/>
      </c>
      <c r="V209" s="49" t="str">
        <f t="shared" ca="1" si="26"/>
        <v/>
      </c>
      <c r="W209" s="11" t="str">
        <f t="shared" ca="1" si="27"/>
        <v/>
      </c>
      <c r="X209" s="11" t="str">
        <f t="shared" ca="1" si="28"/>
        <v/>
      </c>
    </row>
    <row r="210" spans="2:24" x14ac:dyDescent="0.25">
      <c r="B210" s="82" t="str">
        <f ca="1">IF(B209&lt;MIN($C$3, 'Terms&amp;Conditions + Transaction'!$B$6), B209+1, "")</f>
        <v/>
      </c>
      <c r="C210" t="str">
        <f ca="1">IF(B210="", "", IF(AND(WEEKDAY(B210, 2)&lt;=5, ISERROR(VLOOKUP(B210, 'Holiday Schedule'!$B$3:$B$1002, 1, FALSE))), 1, 0))</f>
        <v/>
      </c>
      <c r="D210" t="str">
        <f ca="1">IF(B210="", "", IF(LOWER('Terms&amp;Conditions + Transaction'!$C$15)="act", 1, IF(DAY(B210)=31, 0, IF(AND(DAY(B210+1)=1, MONTH(B210+1)=3), 31-DAY(B210), 1))))</f>
        <v/>
      </c>
      <c r="E210" s="18" t="str">
        <f ca="1">IF(B210="", "", IFERROR(VLOOKUP(B210, 'Accrual Schedule'!$B$3:$B$122, 1, TRUE), ""))</f>
        <v/>
      </c>
      <c r="F210" s="18" t="str" cm="1">
        <f t="array" aca="1" ref="F210" ca="1">IF(B210="", "", INDEX('Accrual Schedule'!$B$3:$B$122, MATCH(B210, 'Accrual Schedule'!$B$3:$B$122, 1)+1, 1))</f>
        <v/>
      </c>
      <c r="G210" s="18" t="str" cm="1">
        <f t="array" aca="1" ref="G210" ca="1">IF(B210="", "", INDEX('Accrual Schedule'!$B$3:$B$122, MATCH(H210, 'Accrual Schedule'!$B$3:$B$122, 1)-1, 1))</f>
        <v/>
      </c>
      <c r="H210" s="18" t="str">
        <f ca="1">IF(B210="", "", INDEX('Accrual Schedule'!$B$3:$B$122, MATCH(I210, 'Accrual Schedule'!$C$3:$C$122, 1), 1))</f>
        <v/>
      </c>
      <c r="I210" s="18" t="str" cm="1">
        <f t="array" aca="1" ref="I210" ca="1">IF(B210="", "", _xlfn.IFNA(INDEX('Accrual Schedule'!$C$4:$C$122, MATCH(B210, 'Accrual Schedule'!$C$4:$C$122, 1)+1, 1), INDEX('Accrual Schedule'!$C$4:$C$122, 1, 1)))</f>
        <v/>
      </c>
      <c r="J210" s="11" t="str">
        <f ca="1">IF(B210="","",'Terms&amp;Conditions + Transaction'!$F$5-SUMIF(Dispositions!$B$3:$B$32,"&lt;="&amp;B210,Dispositions!$C$3:$C$32))</f>
        <v/>
      </c>
      <c r="K210" s="84" t="str">
        <f ca="1">IF(B210="", "", IF(ISNA(MATCH(B210, 'Factor Schedule'!$B$3:$B$2002, -1)),1,IF(INDEX('Factor Schedule'!$B$3:$C$2002,MATCH(B210, 'Factor Schedule'!$B$3:$B$2002, -1), 1)=B210,MATCH(B210, 'Factor Schedule'!$B$3:$B$2002, -1),MATCH(B210, 'Factor Schedule'!$B$3:$B$2002, -1)+1)))</f>
        <v/>
      </c>
      <c r="L210" s="11" t="str" cm="1">
        <f t="array" aca="1" ref="L210" ca="1">IF(B210="","",ROUND(J210*_xlfn.IFNA(INDEX('Factor Schedule'!$B$3:$C$2002,K210, 2), 1), 2))</f>
        <v/>
      </c>
      <c r="M210" s="11" t="str">
        <f ca="1">IF(B210="", "", IF(OR(LOWER('Terms&amp;Conditions + Transaction'!$B$12)&lt;&gt;"compound", B210=$C$2, B210=E210), L210, L210+IF(LOWER('Terms&amp;Conditions + Transaction'!$B$13)&lt;&gt;"y", SUMIFS($T$8:$T$2007, $B$8:$B$2007, "&gt;="&amp;E210, $B$8:$B$2007, "&lt;"&amp;B210), SUMIFS($U$8:$U$1007, $B$8:$B$2007, "&gt;="&amp;E210, $B$8:$B$2007, "&lt;"&amp;B210))))</f>
        <v/>
      </c>
      <c r="N210" s="18" t="str">
        <f ca="1">IF(OR(B210 = "", F210=""), "", MIN(ForwardDays(B210,-'Terms&amp;Conditions + Transaction'!$B$22, 'Terms&amp;Conditions + Transaction'!$B$23, 'Holiday Schedule'!$B$3:$B$1002),ForwardDays(F210,-'Terms&amp;Conditions + Transaction'!$B$22, 'Terms&amp;Conditions + Transaction'!$B$23, 'Holiday Schedule'!$B$3:$B$1002)))</f>
        <v/>
      </c>
      <c r="O210" s="42" t="str">
        <f ca="1">IF(B210="", "", IF(ISNA(MATCH(N210, SOFR_INDEX!$A$2:$A$2001, -1)),1,IF(INDEX(SOFR_INDEX!$A$2:$E$2001,MATCH(N210, SOFR_INDEX!$A$2:$A$2001, -1), 1)=N210,MATCH(N210, SOFR_INDEX!$A$2:$A$2001, -1),MATCH(N210, SOFR_INDEX!$A$2:$A$2001, -1)+1)))</f>
        <v/>
      </c>
      <c r="P210" s="40" t="str" cm="1">
        <f t="array" aca="1" ref="P210" ca="1">IF(OR(B210="", F210=""), "", INDEX(SOFR_INDEX!$B$2:$E$2001, O210,$P$4) * IF(LEFT($P$3, 3)="180", 2, IF(LEFT($P$3, 2)="90", 4, IF(LEFT($P$3, 2)="30", 12, 1)))/100)</f>
        <v/>
      </c>
      <c r="Q210" s="43" t="str">
        <f ca="1">IF(OR(B210="", F210=""), "", P210+'Terms&amp;Conditions + Transaction'!$B$11/10000)</f>
        <v/>
      </c>
      <c r="R210" s="43" t="str">
        <f t="shared" ca="1" si="23"/>
        <v/>
      </c>
      <c r="S210" t="str">
        <f ca="1">IF(B210="",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Transaction'!$C$7*(F210-E210), 365), 360))))</f>
        <v/>
      </c>
      <c r="T210" s="49" t="str">
        <f t="shared" ca="1" si="24"/>
        <v/>
      </c>
      <c r="U210" s="49" t="str">
        <f t="shared" ca="1" si="25"/>
        <v/>
      </c>
      <c r="V210" s="49" t="str">
        <f t="shared" ca="1" si="26"/>
        <v/>
      </c>
      <c r="W210" s="11" t="str">
        <f t="shared" ca="1" si="27"/>
        <v/>
      </c>
      <c r="X210" s="11" t="str">
        <f t="shared" ca="1" si="28"/>
        <v/>
      </c>
    </row>
    <row r="211" spans="2:24" x14ac:dyDescent="0.25">
      <c r="B211" s="82" t="str">
        <f ca="1">IF(B210&lt;MIN($C$3, 'Terms&amp;Conditions + Transaction'!$B$6), B210+1, "")</f>
        <v/>
      </c>
      <c r="C211" t="str">
        <f ca="1">IF(B211="", "", IF(AND(WEEKDAY(B211, 2)&lt;=5, ISERROR(VLOOKUP(B211, 'Holiday Schedule'!$B$3:$B$1002, 1, FALSE))), 1, 0))</f>
        <v/>
      </c>
      <c r="D211" t="str">
        <f ca="1">IF(B211="", "", IF(LOWER('Terms&amp;Conditions + Transaction'!$C$15)="act", 1, IF(DAY(B211)=31, 0, IF(AND(DAY(B211+1)=1, MONTH(B211+1)=3), 31-DAY(B211), 1))))</f>
        <v/>
      </c>
      <c r="E211" s="18" t="str">
        <f ca="1">IF(B211="", "", IFERROR(VLOOKUP(B211, 'Accrual Schedule'!$B$3:$B$122, 1, TRUE), ""))</f>
        <v/>
      </c>
      <c r="F211" s="18" t="str" cm="1">
        <f t="array" aca="1" ref="F211" ca="1">IF(B211="", "", INDEX('Accrual Schedule'!$B$3:$B$122, MATCH(B211, 'Accrual Schedule'!$B$3:$B$122, 1)+1, 1))</f>
        <v/>
      </c>
      <c r="G211" s="18" t="str" cm="1">
        <f t="array" aca="1" ref="G211" ca="1">IF(B211="", "", INDEX('Accrual Schedule'!$B$3:$B$122, MATCH(H211, 'Accrual Schedule'!$B$3:$B$122, 1)-1, 1))</f>
        <v/>
      </c>
      <c r="H211" s="18" t="str">
        <f ca="1">IF(B211="", "", INDEX('Accrual Schedule'!$B$3:$B$122, MATCH(I211, 'Accrual Schedule'!$C$3:$C$122, 1), 1))</f>
        <v/>
      </c>
      <c r="I211" s="18" t="str" cm="1">
        <f t="array" aca="1" ref="I211" ca="1">IF(B211="", "", _xlfn.IFNA(INDEX('Accrual Schedule'!$C$4:$C$122, MATCH(B211, 'Accrual Schedule'!$C$4:$C$122, 1)+1, 1), INDEX('Accrual Schedule'!$C$4:$C$122, 1, 1)))</f>
        <v/>
      </c>
      <c r="J211" s="11" t="str">
        <f ca="1">IF(B211="","",'Terms&amp;Conditions + Transaction'!$F$5-SUMIF(Dispositions!$B$3:$B$32,"&lt;="&amp;B211,Dispositions!$C$3:$C$32))</f>
        <v/>
      </c>
      <c r="K211" s="84" t="str">
        <f ca="1">IF(B211="", "", IF(ISNA(MATCH(B211, 'Factor Schedule'!$B$3:$B$2002, -1)),1,IF(INDEX('Factor Schedule'!$B$3:$C$2002,MATCH(B211, 'Factor Schedule'!$B$3:$B$2002, -1), 1)=B211,MATCH(B211, 'Factor Schedule'!$B$3:$B$2002, -1),MATCH(B211, 'Factor Schedule'!$B$3:$B$2002, -1)+1)))</f>
        <v/>
      </c>
      <c r="L211" s="11" t="str" cm="1">
        <f t="array" aca="1" ref="L211" ca="1">IF(B211="","",ROUND(J211*_xlfn.IFNA(INDEX('Factor Schedule'!$B$3:$C$2002,K211, 2), 1), 2))</f>
        <v/>
      </c>
      <c r="M211" s="11" t="str">
        <f ca="1">IF(B211="", "", IF(OR(LOWER('Terms&amp;Conditions + Transaction'!$B$12)&lt;&gt;"compound", B211=$C$2, B211=E211), L211, L211+IF(LOWER('Terms&amp;Conditions + Transaction'!$B$13)&lt;&gt;"y", SUMIFS($T$8:$T$2007, $B$8:$B$2007, "&gt;="&amp;E211, $B$8:$B$2007, "&lt;"&amp;B211), SUMIFS($U$8:$U$1007, $B$8:$B$2007, "&gt;="&amp;E211, $B$8:$B$2007, "&lt;"&amp;B211))))</f>
        <v/>
      </c>
      <c r="N211" s="18" t="str">
        <f ca="1">IF(OR(B211 = "", F211=""), "", MIN(ForwardDays(B211,-'Terms&amp;Conditions + Transaction'!$B$22, 'Terms&amp;Conditions + Transaction'!$B$23, 'Holiday Schedule'!$B$3:$B$1002),ForwardDays(F211,-'Terms&amp;Conditions + Transaction'!$B$22, 'Terms&amp;Conditions + Transaction'!$B$23, 'Holiday Schedule'!$B$3:$B$1002)))</f>
        <v/>
      </c>
      <c r="O211" s="42" t="str">
        <f ca="1">IF(B211="", "", IF(ISNA(MATCH(N211, SOFR_INDEX!$A$2:$A$2001, -1)),1,IF(INDEX(SOFR_INDEX!$A$2:$E$2001,MATCH(N211, SOFR_INDEX!$A$2:$A$2001, -1), 1)=N211,MATCH(N211, SOFR_INDEX!$A$2:$A$2001, -1),MATCH(N211, SOFR_INDEX!$A$2:$A$2001, -1)+1)))</f>
        <v/>
      </c>
      <c r="P211" s="40" t="str" cm="1">
        <f t="array" aca="1" ref="P211" ca="1">IF(OR(B211="", F211=""), "", INDEX(SOFR_INDEX!$B$2:$E$2001, O211,$P$4) * IF(LEFT($P$3, 3)="180", 2, IF(LEFT($P$3, 2)="90", 4, IF(LEFT($P$3, 2)="30", 12, 1)))/100)</f>
        <v/>
      </c>
      <c r="Q211" s="43" t="str">
        <f ca="1">IF(OR(B211="", F211=""), "", P211+'Terms&amp;Conditions + Transaction'!$B$11/10000)</f>
        <v/>
      </c>
      <c r="R211" s="43" t="str">
        <f t="shared" ca="1" si="23"/>
        <v/>
      </c>
      <c r="S211" t="str">
        <f ca="1">IF(B211="",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Transaction'!$C$7*(F211-E211), 365), 360))))</f>
        <v/>
      </c>
      <c r="T211" s="49" t="str">
        <f t="shared" ca="1" si="24"/>
        <v/>
      </c>
      <c r="U211" s="49" t="str">
        <f t="shared" ca="1" si="25"/>
        <v/>
      </c>
      <c r="V211" s="49" t="str">
        <f t="shared" ca="1" si="26"/>
        <v/>
      </c>
      <c r="W211" s="11" t="str">
        <f t="shared" ca="1" si="27"/>
        <v/>
      </c>
      <c r="X211" s="11" t="str">
        <f t="shared" ca="1" si="28"/>
        <v/>
      </c>
    </row>
    <row r="212" spans="2:24" x14ac:dyDescent="0.25">
      <c r="B212" s="82" t="str">
        <f ca="1">IF(B211&lt;MIN($C$3, 'Terms&amp;Conditions + Transaction'!$B$6), B211+1, "")</f>
        <v/>
      </c>
      <c r="C212" t="str">
        <f ca="1">IF(B212="", "", IF(AND(WEEKDAY(B212, 2)&lt;=5, ISERROR(VLOOKUP(B212, 'Holiday Schedule'!$B$3:$B$1002, 1, FALSE))), 1, 0))</f>
        <v/>
      </c>
      <c r="D212" t="str">
        <f ca="1">IF(B212="", "", IF(LOWER('Terms&amp;Conditions + Transaction'!$C$15)="act", 1, IF(DAY(B212)=31, 0, IF(AND(DAY(B212+1)=1, MONTH(B212+1)=3), 31-DAY(B212), 1))))</f>
        <v/>
      </c>
      <c r="E212" s="18" t="str">
        <f ca="1">IF(B212="", "", IFERROR(VLOOKUP(B212, 'Accrual Schedule'!$B$3:$B$122, 1, TRUE), ""))</f>
        <v/>
      </c>
      <c r="F212" s="18" t="str" cm="1">
        <f t="array" aca="1" ref="F212" ca="1">IF(B212="", "", INDEX('Accrual Schedule'!$B$3:$B$122, MATCH(B212, 'Accrual Schedule'!$B$3:$B$122, 1)+1, 1))</f>
        <v/>
      </c>
      <c r="G212" s="18" t="str" cm="1">
        <f t="array" aca="1" ref="G212" ca="1">IF(B212="", "", INDEX('Accrual Schedule'!$B$3:$B$122, MATCH(H212, 'Accrual Schedule'!$B$3:$B$122, 1)-1, 1))</f>
        <v/>
      </c>
      <c r="H212" s="18" t="str">
        <f ca="1">IF(B212="", "", INDEX('Accrual Schedule'!$B$3:$B$122, MATCH(I212, 'Accrual Schedule'!$C$3:$C$122, 1), 1))</f>
        <v/>
      </c>
      <c r="I212" s="18" t="str" cm="1">
        <f t="array" aca="1" ref="I212" ca="1">IF(B212="", "", _xlfn.IFNA(INDEX('Accrual Schedule'!$C$4:$C$122, MATCH(B212, 'Accrual Schedule'!$C$4:$C$122, 1)+1, 1), INDEX('Accrual Schedule'!$C$4:$C$122, 1, 1)))</f>
        <v/>
      </c>
      <c r="J212" s="11" t="str">
        <f ca="1">IF(B212="","",'Terms&amp;Conditions + Transaction'!$F$5-SUMIF(Dispositions!$B$3:$B$32,"&lt;="&amp;B212,Dispositions!$C$3:$C$32))</f>
        <v/>
      </c>
      <c r="K212" s="84" t="str">
        <f ca="1">IF(B212="", "", IF(ISNA(MATCH(B212, 'Factor Schedule'!$B$3:$B$2002, -1)),1,IF(INDEX('Factor Schedule'!$B$3:$C$2002,MATCH(B212, 'Factor Schedule'!$B$3:$B$2002, -1), 1)=B212,MATCH(B212, 'Factor Schedule'!$B$3:$B$2002, -1),MATCH(B212, 'Factor Schedule'!$B$3:$B$2002, -1)+1)))</f>
        <v/>
      </c>
      <c r="L212" s="11" t="str" cm="1">
        <f t="array" aca="1" ref="L212" ca="1">IF(B212="","",ROUND(J212*_xlfn.IFNA(INDEX('Factor Schedule'!$B$3:$C$2002,K212, 2), 1), 2))</f>
        <v/>
      </c>
      <c r="M212" s="11" t="str">
        <f ca="1">IF(B212="", "", IF(OR(LOWER('Terms&amp;Conditions + Transaction'!$B$12)&lt;&gt;"compound", B212=$C$2, B212=E212), L212, L212+IF(LOWER('Terms&amp;Conditions + Transaction'!$B$13)&lt;&gt;"y", SUMIFS($T$8:$T$2007, $B$8:$B$2007, "&gt;="&amp;E212, $B$8:$B$2007, "&lt;"&amp;B212), SUMIFS($U$8:$U$1007, $B$8:$B$2007, "&gt;="&amp;E212, $B$8:$B$2007, "&lt;"&amp;B212))))</f>
        <v/>
      </c>
      <c r="N212" s="18" t="str">
        <f ca="1">IF(OR(B212 = "", F212=""), "", MIN(ForwardDays(B212,-'Terms&amp;Conditions + Transaction'!$B$22, 'Terms&amp;Conditions + Transaction'!$B$23, 'Holiday Schedule'!$B$3:$B$1002),ForwardDays(F212,-'Terms&amp;Conditions + Transaction'!$B$22, 'Terms&amp;Conditions + Transaction'!$B$23, 'Holiday Schedule'!$B$3:$B$1002)))</f>
        <v/>
      </c>
      <c r="O212" s="42" t="str">
        <f ca="1">IF(B212="", "", IF(ISNA(MATCH(N212, SOFR_INDEX!$A$2:$A$2001, -1)),1,IF(INDEX(SOFR_INDEX!$A$2:$E$2001,MATCH(N212, SOFR_INDEX!$A$2:$A$2001, -1), 1)=N212,MATCH(N212, SOFR_INDEX!$A$2:$A$2001, -1),MATCH(N212, SOFR_INDEX!$A$2:$A$2001, -1)+1)))</f>
        <v/>
      </c>
      <c r="P212" s="40" t="str" cm="1">
        <f t="array" aca="1" ref="P212" ca="1">IF(OR(B212="", F212=""), "", INDEX(SOFR_INDEX!$B$2:$E$2001, O212,$P$4) * IF(LEFT($P$3, 3)="180", 2, IF(LEFT($P$3, 2)="90", 4, IF(LEFT($P$3, 2)="30", 12, 1)))/100)</f>
        <v/>
      </c>
      <c r="Q212" s="43" t="str">
        <f ca="1">IF(OR(B212="", F212=""), "", P212+'Terms&amp;Conditions + Transaction'!$B$11/10000)</f>
        <v/>
      </c>
      <c r="R212" s="43" t="str">
        <f t="shared" ca="1" si="23"/>
        <v/>
      </c>
      <c r="S212" t="str">
        <f ca="1">IF(B212="",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Transaction'!$C$7*(F212-E212), 365), 360))))</f>
        <v/>
      </c>
      <c r="T212" s="49" t="str">
        <f t="shared" ca="1" si="24"/>
        <v/>
      </c>
      <c r="U212" s="49" t="str">
        <f t="shared" ca="1" si="25"/>
        <v/>
      </c>
      <c r="V212" s="49" t="str">
        <f t="shared" ca="1" si="26"/>
        <v/>
      </c>
      <c r="W212" s="11" t="str">
        <f t="shared" ca="1" si="27"/>
        <v/>
      </c>
      <c r="X212" s="11" t="str">
        <f t="shared" ca="1" si="28"/>
        <v/>
      </c>
    </row>
    <row r="213" spans="2:24" x14ac:dyDescent="0.25">
      <c r="B213" s="82" t="str">
        <f ca="1">IF(B212&lt;MIN($C$3, 'Terms&amp;Conditions + Transaction'!$B$6), B212+1, "")</f>
        <v/>
      </c>
      <c r="C213" t="str">
        <f ca="1">IF(B213="", "", IF(AND(WEEKDAY(B213, 2)&lt;=5, ISERROR(VLOOKUP(B213, 'Holiday Schedule'!$B$3:$B$1002, 1, FALSE))), 1, 0))</f>
        <v/>
      </c>
      <c r="D213" t="str">
        <f ca="1">IF(B213="", "", IF(LOWER('Terms&amp;Conditions + Transaction'!$C$15)="act", 1, IF(DAY(B213)=31, 0, IF(AND(DAY(B213+1)=1, MONTH(B213+1)=3), 31-DAY(B213), 1))))</f>
        <v/>
      </c>
      <c r="E213" s="18" t="str">
        <f ca="1">IF(B213="", "", IFERROR(VLOOKUP(B213, 'Accrual Schedule'!$B$3:$B$122, 1, TRUE), ""))</f>
        <v/>
      </c>
      <c r="F213" s="18" t="str" cm="1">
        <f t="array" aca="1" ref="F213" ca="1">IF(B213="", "", INDEX('Accrual Schedule'!$B$3:$B$122, MATCH(B213, 'Accrual Schedule'!$B$3:$B$122, 1)+1, 1))</f>
        <v/>
      </c>
      <c r="G213" s="18" t="str" cm="1">
        <f t="array" aca="1" ref="G213" ca="1">IF(B213="", "", INDEX('Accrual Schedule'!$B$3:$B$122, MATCH(H213, 'Accrual Schedule'!$B$3:$B$122, 1)-1, 1))</f>
        <v/>
      </c>
      <c r="H213" s="18" t="str">
        <f ca="1">IF(B213="", "", INDEX('Accrual Schedule'!$B$3:$B$122, MATCH(I213, 'Accrual Schedule'!$C$3:$C$122, 1), 1))</f>
        <v/>
      </c>
      <c r="I213" s="18" t="str" cm="1">
        <f t="array" aca="1" ref="I213" ca="1">IF(B213="", "", _xlfn.IFNA(INDEX('Accrual Schedule'!$C$4:$C$122, MATCH(B213, 'Accrual Schedule'!$C$4:$C$122, 1)+1, 1), INDEX('Accrual Schedule'!$C$4:$C$122, 1, 1)))</f>
        <v/>
      </c>
      <c r="J213" s="11" t="str">
        <f ca="1">IF(B213="","",'Terms&amp;Conditions + Transaction'!$F$5-SUMIF(Dispositions!$B$3:$B$32,"&lt;="&amp;B213,Dispositions!$C$3:$C$32))</f>
        <v/>
      </c>
      <c r="K213" s="84" t="str">
        <f ca="1">IF(B213="", "", IF(ISNA(MATCH(B213, 'Factor Schedule'!$B$3:$B$2002, -1)),1,IF(INDEX('Factor Schedule'!$B$3:$C$2002,MATCH(B213, 'Factor Schedule'!$B$3:$B$2002, -1), 1)=B213,MATCH(B213, 'Factor Schedule'!$B$3:$B$2002, -1),MATCH(B213, 'Factor Schedule'!$B$3:$B$2002, -1)+1)))</f>
        <v/>
      </c>
      <c r="L213" s="11" t="str" cm="1">
        <f t="array" aca="1" ref="L213" ca="1">IF(B213="","",ROUND(J213*_xlfn.IFNA(INDEX('Factor Schedule'!$B$3:$C$2002,K213, 2), 1), 2))</f>
        <v/>
      </c>
      <c r="M213" s="11" t="str">
        <f ca="1">IF(B213="", "", IF(OR(LOWER('Terms&amp;Conditions + Transaction'!$B$12)&lt;&gt;"compound", B213=$C$2, B213=E213), L213, L213+IF(LOWER('Terms&amp;Conditions + Transaction'!$B$13)&lt;&gt;"y", SUMIFS($T$8:$T$2007, $B$8:$B$2007, "&gt;="&amp;E213, $B$8:$B$2007, "&lt;"&amp;B213), SUMIFS($U$8:$U$1007, $B$8:$B$2007, "&gt;="&amp;E213, $B$8:$B$2007, "&lt;"&amp;B213))))</f>
        <v/>
      </c>
      <c r="N213" s="18" t="str">
        <f ca="1">IF(OR(B213 = "", F213=""), "", MIN(ForwardDays(B213,-'Terms&amp;Conditions + Transaction'!$B$22, 'Terms&amp;Conditions + Transaction'!$B$23, 'Holiday Schedule'!$B$3:$B$1002),ForwardDays(F213,-'Terms&amp;Conditions + Transaction'!$B$22, 'Terms&amp;Conditions + Transaction'!$B$23, 'Holiday Schedule'!$B$3:$B$1002)))</f>
        <v/>
      </c>
      <c r="O213" s="42" t="str">
        <f ca="1">IF(B213="", "", IF(ISNA(MATCH(N213, SOFR_INDEX!$A$2:$A$2001, -1)),1,IF(INDEX(SOFR_INDEX!$A$2:$E$2001,MATCH(N213, SOFR_INDEX!$A$2:$A$2001, -1), 1)=N213,MATCH(N213, SOFR_INDEX!$A$2:$A$2001, -1),MATCH(N213, SOFR_INDEX!$A$2:$A$2001, -1)+1)))</f>
        <v/>
      </c>
      <c r="P213" s="40" t="str" cm="1">
        <f t="array" aca="1" ref="P213" ca="1">IF(OR(B213="", F213=""), "", INDEX(SOFR_INDEX!$B$2:$E$2001, O213,$P$4) * IF(LEFT($P$3, 3)="180", 2, IF(LEFT($P$3, 2)="90", 4, IF(LEFT($P$3, 2)="30", 12, 1)))/100)</f>
        <v/>
      </c>
      <c r="Q213" s="43" t="str">
        <f ca="1">IF(OR(B213="", F213=""), "", P213+'Terms&amp;Conditions + Transaction'!$B$11/10000)</f>
        <v/>
      </c>
      <c r="R213" s="43" t="str">
        <f t="shared" ca="1" si="23"/>
        <v/>
      </c>
      <c r="S213" t="str">
        <f ca="1">IF(B213="",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Transaction'!$C$7*(F213-E213), 365), 360))))</f>
        <v/>
      </c>
      <c r="T213" s="49" t="str">
        <f t="shared" ca="1" si="24"/>
        <v/>
      </c>
      <c r="U213" s="49" t="str">
        <f t="shared" ca="1" si="25"/>
        <v/>
      </c>
      <c r="V213" s="49" t="str">
        <f t="shared" ca="1" si="26"/>
        <v/>
      </c>
      <c r="W213" s="11" t="str">
        <f t="shared" ca="1" si="27"/>
        <v/>
      </c>
      <c r="X213" s="11" t="str">
        <f t="shared" ca="1" si="28"/>
        <v/>
      </c>
    </row>
    <row r="214" spans="2:24" x14ac:dyDescent="0.25">
      <c r="B214" s="82" t="str">
        <f ca="1">IF(B213&lt;MIN($C$3, 'Terms&amp;Conditions + Transaction'!$B$6), B213+1, "")</f>
        <v/>
      </c>
      <c r="C214" t="str">
        <f ca="1">IF(B214="", "", IF(AND(WEEKDAY(B214, 2)&lt;=5, ISERROR(VLOOKUP(B214, 'Holiday Schedule'!$B$3:$B$1002, 1, FALSE))), 1, 0))</f>
        <v/>
      </c>
      <c r="D214" t="str">
        <f ca="1">IF(B214="", "", IF(LOWER('Terms&amp;Conditions + Transaction'!$C$15)="act", 1, IF(DAY(B214)=31, 0, IF(AND(DAY(B214+1)=1, MONTH(B214+1)=3), 31-DAY(B214), 1))))</f>
        <v/>
      </c>
      <c r="E214" s="18" t="str">
        <f ca="1">IF(B214="", "", IFERROR(VLOOKUP(B214, 'Accrual Schedule'!$B$3:$B$122, 1, TRUE), ""))</f>
        <v/>
      </c>
      <c r="F214" s="18" t="str" cm="1">
        <f t="array" aca="1" ref="F214" ca="1">IF(B214="", "", INDEX('Accrual Schedule'!$B$3:$B$122, MATCH(B214, 'Accrual Schedule'!$B$3:$B$122, 1)+1, 1))</f>
        <v/>
      </c>
      <c r="G214" s="18" t="str" cm="1">
        <f t="array" aca="1" ref="G214" ca="1">IF(B214="", "", INDEX('Accrual Schedule'!$B$3:$B$122, MATCH(H214, 'Accrual Schedule'!$B$3:$B$122, 1)-1, 1))</f>
        <v/>
      </c>
      <c r="H214" s="18" t="str">
        <f ca="1">IF(B214="", "", INDEX('Accrual Schedule'!$B$3:$B$122, MATCH(I214, 'Accrual Schedule'!$C$3:$C$122, 1), 1))</f>
        <v/>
      </c>
      <c r="I214" s="18" t="str" cm="1">
        <f t="array" aca="1" ref="I214" ca="1">IF(B214="", "", _xlfn.IFNA(INDEX('Accrual Schedule'!$C$4:$C$122, MATCH(B214, 'Accrual Schedule'!$C$4:$C$122, 1)+1, 1), INDEX('Accrual Schedule'!$C$4:$C$122, 1, 1)))</f>
        <v/>
      </c>
      <c r="J214" s="11" t="str">
        <f ca="1">IF(B214="","",'Terms&amp;Conditions + Transaction'!$F$5-SUMIF(Dispositions!$B$3:$B$32,"&lt;="&amp;B214,Dispositions!$C$3:$C$32))</f>
        <v/>
      </c>
      <c r="K214" s="84" t="str">
        <f ca="1">IF(B214="", "", IF(ISNA(MATCH(B214, 'Factor Schedule'!$B$3:$B$2002, -1)),1,IF(INDEX('Factor Schedule'!$B$3:$C$2002,MATCH(B214, 'Factor Schedule'!$B$3:$B$2002, -1), 1)=B214,MATCH(B214, 'Factor Schedule'!$B$3:$B$2002, -1),MATCH(B214, 'Factor Schedule'!$B$3:$B$2002, -1)+1)))</f>
        <v/>
      </c>
      <c r="L214" s="11" t="str" cm="1">
        <f t="array" aca="1" ref="L214" ca="1">IF(B214="","",ROUND(J214*_xlfn.IFNA(INDEX('Factor Schedule'!$B$3:$C$2002,K214, 2), 1), 2))</f>
        <v/>
      </c>
      <c r="M214" s="11" t="str">
        <f ca="1">IF(B214="", "", IF(OR(LOWER('Terms&amp;Conditions + Transaction'!$B$12)&lt;&gt;"compound", B214=$C$2, B214=E214), L214, L214+IF(LOWER('Terms&amp;Conditions + Transaction'!$B$13)&lt;&gt;"y", SUMIFS($T$8:$T$2007, $B$8:$B$2007, "&gt;="&amp;E214, $B$8:$B$2007, "&lt;"&amp;B214), SUMIFS($U$8:$U$1007, $B$8:$B$2007, "&gt;="&amp;E214, $B$8:$B$2007, "&lt;"&amp;B214))))</f>
        <v/>
      </c>
      <c r="N214" s="18" t="str">
        <f ca="1">IF(OR(B214 = "", F214=""), "", MIN(ForwardDays(B214,-'Terms&amp;Conditions + Transaction'!$B$22, 'Terms&amp;Conditions + Transaction'!$B$23, 'Holiday Schedule'!$B$3:$B$1002),ForwardDays(F214,-'Terms&amp;Conditions + Transaction'!$B$22, 'Terms&amp;Conditions + Transaction'!$B$23, 'Holiday Schedule'!$B$3:$B$1002)))</f>
        <v/>
      </c>
      <c r="O214" s="42" t="str">
        <f ca="1">IF(B214="", "", IF(ISNA(MATCH(N214, SOFR_INDEX!$A$2:$A$2001, -1)),1,IF(INDEX(SOFR_INDEX!$A$2:$E$2001,MATCH(N214, SOFR_INDEX!$A$2:$A$2001, -1), 1)=N214,MATCH(N214, SOFR_INDEX!$A$2:$A$2001, -1),MATCH(N214, SOFR_INDEX!$A$2:$A$2001, -1)+1)))</f>
        <v/>
      </c>
      <c r="P214" s="40" t="str" cm="1">
        <f t="array" aca="1" ref="P214" ca="1">IF(OR(B214="", F214=""), "", INDEX(SOFR_INDEX!$B$2:$E$2001, O214,$P$4) * IF(LEFT($P$3, 3)="180", 2, IF(LEFT($P$3, 2)="90", 4, IF(LEFT($P$3, 2)="30", 12, 1)))/100)</f>
        <v/>
      </c>
      <c r="Q214" s="43" t="str">
        <f ca="1">IF(OR(B214="", F214=""), "", P214+'Terms&amp;Conditions + Transaction'!$B$11/10000)</f>
        <v/>
      </c>
      <c r="R214" s="43" t="str">
        <f t="shared" ca="1" si="23"/>
        <v/>
      </c>
      <c r="S214" t="str">
        <f ca="1">IF(B214="",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Transaction'!$C$7*(F214-E214), 365), 360))))</f>
        <v/>
      </c>
      <c r="T214" s="49" t="str">
        <f t="shared" ca="1" si="24"/>
        <v/>
      </c>
      <c r="U214" s="49" t="str">
        <f t="shared" ca="1" si="25"/>
        <v/>
      </c>
      <c r="V214" s="49" t="str">
        <f t="shared" ca="1" si="26"/>
        <v/>
      </c>
      <c r="W214" s="11" t="str">
        <f t="shared" ca="1" si="27"/>
        <v/>
      </c>
      <c r="X214" s="11" t="str">
        <f t="shared" ca="1" si="28"/>
        <v/>
      </c>
    </row>
    <row r="215" spans="2:24" x14ac:dyDescent="0.25">
      <c r="B215" s="82" t="str">
        <f ca="1">IF(B214&lt;MIN($C$3, 'Terms&amp;Conditions + Transaction'!$B$6), B214+1, "")</f>
        <v/>
      </c>
      <c r="C215" t="str">
        <f ca="1">IF(B215="", "", IF(AND(WEEKDAY(B215, 2)&lt;=5, ISERROR(VLOOKUP(B215, 'Holiday Schedule'!$B$3:$B$1002, 1, FALSE))), 1, 0))</f>
        <v/>
      </c>
      <c r="D215" t="str">
        <f ca="1">IF(B215="", "", IF(LOWER('Terms&amp;Conditions + Transaction'!$C$15)="act", 1, IF(DAY(B215)=31, 0, IF(AND(DAY(B215+1)=1, MONTH(B215+1)=3), 31-DAY(B215), 1))))</f>
        <v/>
      </c>
      <c r="E215" s="18" t="str">
        <f ca="1">IF(B215="", "", IFERROR(VLOOKUP(B215, 'Accrual Schedule'!$B$3:$B$122, 1, TRUE), ""))</f>
        <v/>
      </c>
      <c r="F215" s="18" t="str" cm="1">
        <f t="array" aca="1" ref="F215" ca="1">IF(B215="", "", INDEX('Accrual Schedule'!$B$3:$B$122, MATCH(B215, 'Accrual Schedule'!$B$3:$B$122, 1)+1, 1))</f>
        <v/>
      </c>
      <c r="G215" s="18" t="str" cm="1">
        <f t="array" aca="1" ref="G215" ca="1">IF(B215="", "", INDEX('Accrual Schedule'!$B$3:$B$122, MATCH(H215, 'Accrual Schedule'!$B$3:$B$122, 1)-1, 1))</f>
        <v/>
      </c>
      <c r="H215" s="18" t="str">
        <f ca="1">IF(B215="", "", INDEX('Accrual Schedule'!$B$3:$B$122, MATCH(I215, 'Accrual Schedule'!$C$3:$C$122, 1), 1))</f>
        <v/>
      </c>
      <c r="I215" s="18" t="str" cm="1">
        <f t="array" aca="1" ref="I215" ca="1">IF(B215="", "", _xlfn.IFNA(INDEX('Accrual Schedule'!$C$4:$C$122, MATCH(B215, 'Accrual Schedule'!$C$4:$C$122, 1)+1, 1), INDEX('Accrual Schedule'!$C$4:$C$122, 1, 1)))</f>
        <v/>
      </c>
      <c r="J215" s="11" t="str">
        <f ca="1">IF(B215="","",'Terms&amp;Conditions + Transaction'!$F$5-SUMIF(Dispositions!$B$3:$B$32,"&lt;="&amp;B215,Dispositions!$C$3:$C$32))</f>
        <v/>
      </c>
      <c r="K215" s="84" t="str">
        <f ca="1">IF(B215="", "", IF(ISNA(MATCH(B215, 'Factor Schedule'!$B$3:$B$2002, -1)),1,IF(INDEX('Factor Schedule'!$B$3:$C$2002,MATCH(B215, 'Factor Schedule'!$B$3:$B$2002, -1), 1)=B215,MATCH(B215, 'Factor Schedule'!$B$3:$B$2002, -1),MATCH(B215, 'Factor Schedule'!$B$3:$B$2002, -1)+1)))</f>
        <v/>
      </c>
      <c r="L215" s="11" t="str" cm="1">
        <f t="array" aca="1" ref="L215" ca="1">IF(B215="","",ROUND(J215*_xlfn.IFNA(INDEX('Factor Schedule'!$B$3:$C$2002,K215, 2), 1), 2))</f>
        <v/>
      </c>
      <c r="M215" s="11" t="str">
        <f ca="1">IF(B215="", "", IF(OR(LOWER('Terms&amp;Conditions + Transaction'!$B$12)&lt;&gt;"compound", B215=$C$2, B215=E215), L215, L215+IF(LOWER('Terms&amp;Conditions + Transaction'!$B$13)&lt;&gt;"y", SUMIFS($T$8:$T$2007, $B$8:$B$2007, "&gt;="&amp;E215, $B$8:$B$2007, "&lt;"&amp;B215), SUMIFS($U$8:$U$1007, $B$8:$B$2007, "&gt;="&amp;E215, $B$8:$B$2007, "&lt;"&amp;B215))))</f>
        <v/>
      </c>
      <c r="N215" s="18" t="str">
        <f ca="1">IF(OR(B215 = "", F215=""), "", MIN(ForwardDays(B215,-'Terms&amp;Conditions + Transaction'!$B$22, 'Terms&amp;Conditions + Transaction'!$B$23, 'Holiday Schedule'!$B$3:$B$1002),ForwardDays(F215,-'Terms&amp;Conditions + Transaction'!$B$22, 'Terms&amp;Conditions + Transaction'!$B$23, 'Holiday Schedule'!$B$3:$B$1002)))</f>
        <v/>
      </c>
      <c r="O215" s="42" t="str">
        <f ca="1">IF(B215="", "", IF(ISNA(MATCH(N215, SOFR_INDEX!$A$2:$A$2001, -1)),1,IF(INDEX(SOFR_INDEX!$A$2:$E$2001,MATCH(N215, SOFR_INDEX!$A$2:$A$2001, -1), 1)=N215,MATCH(N215, SOFR_INDEX!$A$2:$A$2001, -1),MATCH(N215, SOFR_INDEX!$A$2:$A$2001, -1)+1)))</f>
        <v/>
      </c>
      <c r="P215" s="40" t="str" cm="1">
        <f t="array" aca="1" ref="P215" ca="1">IF(OR(B215="", F215=""), "", INDEX(SOFR_INDEX!$B$2:$E$2001, O215,$P$4) * IF(LEFT($P$3, 3)="180", 2, IF(LEFT($P$3, 2)="90", 4, IF(LEFT($P$3, 2)="30", 12, 1)))/100)</f>
        <v/>
      </c>
      <c r="Q215" s="43" t="str">
        <f ca="1">IF(OR(B215="", F215=""), "", P215+'Terms&amp;Conditions + Transaction'!$B$11/10000)</f>
        <v/>
      </c>
      <c r="R215" s="43" t="str">
        <f t="shared" ca="1" si="23"/>
        <v/>
      </c>
      <c r="S215" t="str">
        <f ca="1">IF(B215="",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Transaction'!$C$7*(F215-E215), 365), 360))))</f>
        <v/>
      </c>
      <c r="T215" s="49" t="str">
        <f t="shared" ca="1" si="24"/>
        <v/>
      </c>
      <c r="U215" s="49" t="str">
        <f t="shared" ca="1" si="25"/>
        <v/>
      </c>
      <c r="V215" s="49" t="str">
        <f t="shared" ca="1" si="26"/>
        <v/>
      </c>
      <c r="W215" s="11" t="str">
        <f t="shared" ca="1" si="27"/>
        <v/>
      </c>
      <c r="X215" s="11" t="str">
        <f t="shared" ca="1" si="28"/>
        <v/>
      </c>
    </row>
    <row r="216" spans="2:24" x14ac:dyDescent="0.25">
      <c r="B216" s="82" t="str">
        <f ca="1">IF(B215&lt;MIN($C$3, 'Terms&amp;Conditions + Transaction'!$B$6), B215+1, "")</f>
        <v/>
      </c>
      <c r="C216" t="str">
        <f ca="1">IF(B216="", "", IF(AND(WEEKDAY(B216, 2)&lt;=5, ISERROR(VLOOKUP(B216, 'Holiday Schedule'!$B$3:$B$1002, 1, FALSE))), 1, 0))</f>
        <v/>
      </c>
      <c r="D216" t="str">
        <f ca="1">IF(B216="", "", IF(LOWER('Terms&amp;Conditions + Transaction'!$C$15)="act", 1, IF(DAY(B216)=31, 0, IF(AND(DAY(B216+1)=1, MONTH(B216+1)=3), 31-DAY(B216), 1))))</f>
        <v/>
      </c>
      <c r="E216" s="18" t="str">
        <f ca="1">IF(B216="", "", IFERROR(VLOOKUP(B216, 'Accrual Schedule'!$B$3:$B$122, 1, TRUE), ""))</f>
        <v/>
      </c>
      <c r="F216" s="18" t="str" cm="1">
        <f t="array" aca="1" ref="F216" ca="1">IF(B216="", "", INDEX('Accrual Schedule'!$B$3:$B$122, MATCH(B216, 'Accrual Schedule'!$B$3:$B$122, 1)+1, 1))</f>
        <v/>
      </c>
      <c r="G216" s="18" t="str" cm="1">
        <f t="array" aca="1" ref="G216" ca="1">IF(B216="", "", INDEX('Accrual Schedule'!$B$3:$B$122, MATCH(H216, 'Accrual Schedule'!$B$3:$B$122, 1)-1, 1))</f>
        <v/>
      </c>
      <c r="H216" s="18" t="str">
        <f ca="1">IF(B216="", "", INDEX('Accrual Schedule'!$B$3:$B$122, MATCH(I216, 'Accrual Schedule'!$C$3:$C$122, 1), 1))</f>
        <v/>
      </c>
      <c r="I216" s="18" t="str" cm="1">
        <f t="array" aca="1" ref="I216" ca="1">IF(B216="", "", _xlfn.IFNA(INDEX('Accrual Schedule'!$C$4:$C$122, MATCH(B216, 'Accrual Schedule'!$C$4:$C$122, 1)+1, 1), INDEX('Accrual Schedule'!$C$4:$C$122, 1, 1)))</f>
        <v/>
      </c>
      <c r="J216" s="11" t="str">
        <f ca="1">IF(B216="","",'Terms&amp;Conditions + Transaction'!$F$5-SUMIF(Dispositions!$B$3:$B$32,"&lt;="&amp;B216,Dispositions!$C$3:$C$32))</f>
        <v/>
      </c>
      <c r="K216" s="84" t="str">
        <f ca="1">IF(B216="", "", IF(ISNA(MATCH(B216, 'Factor Schedule'!$B$3:$B$2002, -1)),1,IF(INDEX('Factor Schedule'!$B$3:$C$2002,MATCH(B216, 'Factor Schedule'!$B$3:$B$2002, -1), 1)=B216,MATCH(B216, 'Factor Schedule'!$B$3:$B$2002, -1),MATCH(B216, 'Factor Schedule'!$B$3:$B$2002, -1)+1)))</f>
        <v/>
      </c>
      <c r="L216" s="11" t="str" cm="1">
        <f t="array" aca="1" ref="L216" ca="1">IF(B216="","",ROUND(J216*_xlfn.IFNA(INDEX('Factor Schedule'!$B$3:$C$2002,K216, 2), 1), 2))</f>
        <v/>
      </c>
      <c r="M216" s="11" t="str">
        <f ca="1">IF(B216="", "", IF(OR(LOWER('Terms&amp;Conditions + Transaction'!$B$12)&lt;&gt;"compound", B216=$C$2, B216=E216), L216, L216+IF(LOWER('Terms&amp;Conditions + Transaction'!$B$13)&lt;&gt;"y", SUMIFS($T$8:$T$2007, $B$8:$B$2007, "&gt;="&amp;E216, $B$8:$B$2007, "&lt;"&amp;B216), SUMIFS($U$8:$U$1007, $B$8:$B$2007, "&gt;="&amp;E216, $B$8:$B$2007, "&lt;"&amp;B216))))</f>
        <v/>
      </c>
      <c r="N216" s="18" t="str">
        <f ca="1">IF(OR(B216 = "", F216=""), "", MIN(ForwardDays(B216,-'Terms&amp;Conditions + Transaction'!$B$22, 'Terms&amp;Conditions + Transaction'!$B$23, 'Holiday Schedule'!$B$3:$B$1002),ForwardDays(F216,-'Terms&amp;Conditions + Transaction'!$B$22, 'Terms&amp;Conditions + Transaction'!$B$23, 'Holiday Schedule'!$B$3:$B$1002)))</f>
        <v/>
      </c>
      <c r="O216" s="42" t="str">
        <f ca="1">IF(B216="", "", IF(ISNA(MATCH(N216, SOFR_INDEX!$A$2:$A$2001, -1)),1,IF(INDEX(SOFR_INDEX!$A$2:$E$2001,MATCH(N216, SOFR_INDEX!$A$2:$A$2001, -1), 1)=N216,MATCH(N216, SOFR_INDEX!$A$2:$A$2001, -1),MATCH(N216, SOFR_INDEX!$A$2:$A$2001, -1)+1)))</f>
        <v/>
      </c>
      <c r="P216" s="40" t="str" cm="1">
        <f t="array" aca="1" ref="P216" ca="1">IF(OR(B216="", F216=""), "", INDEX(SOFR_INDEX!$B$2:$E$2001, O216,$P$4) * IF(LEFT($P$3, 3)="180", 2, IF(LEFT($P$3, 2)="90", 4, IF(LEFT($P$3, 2)="30", 12, 1)))/100)</f>
        <v/>
      </c>
      <c r="Q216" s="43" t="str">
        <f ca="1">IF(OR(B216="", F216=""), "", P216+'Terms&amp;Conditions + Transaction'!$B$11/10000)</f>
        <v/>
      </c>
      <c r="R216" s="43" t="str">
        <f t="shared" ca="1" si="23"/>
        <v/>
      </c>
      <c r="S216" t="str">
        <f ca="1">IF(B216="",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Transaction'!$C$7*(F216-E216), 365), 360))))</f>
        <v/>
      </c>
      <c r="T216" s="49" t="str">
        <f t="shared" ca="1" si="24"/>
        <v/>
      </c>
      <c r="U216" s="49" t="str">
        <f t="shared" ca="1" si="25"/>
        <v/>
      </c>
      <c r="V216" s="49" t="str">
        <f t="shared" ca="1" si="26"/>
        <v/>
      </c>
      <c r="W216" s="11" t="str">
        <f t="shared" ca="1" si="27"/>
        <v/>
      </c>
      <c r="X216" s="11" t="str">
        <f t="shared" ca="1" si="28"/>
        <v/>
      </c>
    </row>
    <row r="217" spans="2:24" x14ac:dyDescent="0.25">
      <c r="B217" s="82" t="str">
        <f ca="1">IF(B216&lt;MIN($C$3, 'Terms&amp;Conditions + Transaction'!$B$6), B216+1, "")</f>
        <v/>
      </c>
      <c r="C217" t="str">
        <f ca="1">IF(B217="", "", IF(AND(WEEKDAY(B217, 2)&lt;=5, ISERROR(VLOOKUP(B217, 'Holiday Schedule'!$B$3:$B$1002, 1, FALSE))), 1, 0))</f>
        <v/>
      </c>
      <c r="D217" t="str">
        <f ca="1">IF(B217="", "", IF(LOWER('Terms&amp;Conditions + Transaction'!$C$15)="act", 1, IF(DAY(B217)=31, 0, IF(AND(DAY(B217+1)=1, MONTH(B217+1)=3), 31-DAY(B217), 1))))</f>
        <v/>
      </c>
      <c r="E217" s="18" t="str">
        <f ca="1">IF(B217="", "", IFERROR(VLOOKUP(B217, 'Accrual Schedule'!$B$3:$B$122, 1, TRUE), ""))</f>
        <v/>
      </c>
      <c r="F217" s="18" t="str" cm="1">
        <f t="array" aca="1" ref="F217" ca="1">IF(B217="", "", INDEX('Accrual Schedule'!$B$3:$B$122, MATCH(B217, 'Accrual Schedule'!$B$3:$B$122, 1)+1, 1))</f>
        <v/>
      </c>
      <c r="G217" s="18" t="str" cm="1">
        <f t="array" aca="1" ref="G217" ca="1">IF(B217="", "", INDEX('Accrual Schedule'!$B$3:$B$122, MATCH(H217, 'Accrual Schedule'!$B$3:$B$122, 1)-1, 1))</f>
        <v/>
      </c>
      <c r="H217" s="18" t="str">
        <f ca="1">IF(B217="", "", INDEX('Accrual Schedule'!$B$3:$B$122, MATCH(I217, 'Accrual Schedule'!$C$3:$C$122, 1), 1))</f>
        <v/>
      </c>
      <c r="I217" s="18" t="str" cm="1">
        <f t="array" aca="1" ref="I217" ca="1">IF(B217="", "", _xlfn.IFNA(INDEX('Accrual Schedule'!$C$4:$C$122, MATCH(B217, 'Accrual Schedule'!$C$4:$C$122, 1)+1, 1), INDEX('Accrual Schedule'!$C$4:$C$122, 1, 1)))</f>
        <v/>
      </c>
      <c r="J217" s="11" t="str">
        <f ca="1">IF(B217="","",'Terms&amp;Conditions + Transaction'!$F$5-SUMIF(Dispositions!$B$3:$B$32,"&lt;="&amp;B217,Dispositions!$C$3:$C$32))</f>
        <v/>
      </c>
      <c r="K217" s="84" t="str">
        <f ca="1">IF(B217="", "", IF(ISNA(MATCH(B217, 'Factor Schedule'!$B$3:$B$2002, -1)),1,IF(INDEX('Factor Schedule'!$B$3:$C$2002,MATCH(B217, 'Factor Schedule'!$B$3:$B$2002, -1), 1)=B217,MATCH(B217, 'Factor Schedule'!$B$3:$B$2002, -1),MATCH(B217, 'Factor Schedule'!$B$3:$B$2002, -1)+1)))</f>
        <v/>
      </c>
      <c r="L217" s="11" t="str" cm="1">
        <f t="array" aca="1" ref="L217" ca="1">IF(B217="","",ROUND(J217*_xlfn.IFNA(INDEX('Factor Schedule'!$B$3:$C$2002,K217, 2), 1), 2))</f>
        <v/>
      </c>
      <c r="M217" s="11" t="str">
        <f ca="1">IF(B217="", "", IF(OR(LOWER('Terms&amp;Conditions + Transaction'!$B$12)&lt;&gt;"compound", B217=$C$2, B217=E217), L217, L217+IF(LOWER('Terms&amp;Conditions + Transaction'!$B$13)&lt;&gt;"y", SUMIFS($T$8:$T$2007, $B$8:$B$2007, "&gt;="&amp;E217, $B$8:$B$2007, "&lt;"&amp;B217), SUMIFS($U$8:$U$1007, $B$8:$B$2007, "&gt;="&amp;E217, $B$8:$B$2007, "&lt;"&amp;B217))))</f>
        <v/>
      </c>
      <c r="N217" s="18" t="str">
        <f ca="1">IF(OR(B217 = "", F217=""), "", MIN(ForwardDays(B217,-'Terms&amp;Conditions + Transaction'!$B$22, 'Terms&amp;Conditions + Transaction'!$B$23, 'Holiday Schedule'!$B$3:$B$1002),ForwardDays(F217,-'Terms&amp;Conditions + Transaction'!$B$22, 'Terms&amp;Conditions + Transaction'!$B$23, 'Holiday Schedule'!$B$3:$B$1002)))</f>
        <v/>
      </c>
      <c r="O217" s="42" t="str">
        <f ca="1">IF(B217="", "", IF(ISNA(MATCH(N217, SOFR_INDEX!$A$2:$A$2001, -1)),1,IF(INDEX(SOFR_INDEX!$A$2:$E$2001,MATCH(N217, SOFR_INDEX!$A$2:$A$2001, -1), 1)=N217,MATCH(N217, SOFR_INDEX!$A$2:$A$2001, -1),MATCH(N217, SOFR_INDEX!$A$2:$A$2001, -1)+1)))</f>
        <v/>
      </c>
      <c r="P217" s="40" t="str" cm="1">
        <f t="array" aca="1" ref="P217" ca="1">IF(OR(B217="", F217=""), "", INDEX(SOFR_INDEX!$B$2:$E$2001, O217,$P$4) * IF(LEFT($P$3, 3)="180", 2, IF(LEFT($P$3, 2)="90", 4, IF(LEFT($P$3, 2)="30", 12, 1)))/100)</f>
        <v/>
      </c>
      <c r="Q217" s="43" t="str">
        <f ca="1">IF(OR(B217="", F217=""), "", P217+'Terms&amp;Conditions + Transaction'!$B$11/10000)</f>
        <v/>
      </c>
      <c r="R217" s="43" t="str">
        <f t="shared" ca="1" si="23"/>
        <v/>
      </c>
      <c r="S217" t="str">
        <f ca="1">IF(B217="",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Transaction'!$C$7*(F217-E217), 365), 360))))</f>
        <v/>
      </c>
      <c r="T217" s="49" t="str">
        <f t="shared" ca="1" si="24"/>
        <v/>
      </c>
      <c r="U217" s="49" t="str">
        <f t="shared" ca="1" si="25"/>
        <v/>
      </c>
      <c r="V217" s="49" t="str">
        <f t="shared" ca="1" si="26"/>
        <v/>
      </c>
      <c r="W217" s="11" t="str">
        <f t="shared" ca="1" si="27"/>
        <v/>
      </c>
      <c r="X217" s="11" t="str">
        <f t="shared" ca="1" si="28"/>
        <v/>
      </c>
    </row>
    <row r="218" spans="2:24" x14ac:dyDescent="0.25">
      <c r="B218" s="82" t="str">
        <f ca="1">IF(B217&lt;MIN($C$3, 'Terms&amp;Conditions + Transaction'!$B$6), B217+1, "")</f>
        <v/>
      </c>
      <c r="C218" t="str">
        <f ca="1">IF(B218="", "", IF(AND(WEEKDAY(B218, 2)&lt;=5, ISERROR(VLOOKUP(B218, 'Holiday Schedule'!$B$3:$B$1002, 1, FALSE))), 1, 0))</f>
        <v/>
      </c>
      <c r="D218" t="str">
        <f ca="1">IF(B218="", "", IF(LOWER('Terms&amp;Conditions + Transaction'!$C$15)="act", 1, IF(DAY(B218)=31, 0, IF(AND(DAY(B218+1)=1, MONTH(B218+1)=3), 31-DAY(B218), 1))))</f>
        <v/>
      </c>
      <c r="E218" s="18" t="str">
        <f ca="1">IF(B218="", "", IFERROR(VLOOKUP(B218, 'Accrual Schedule'!$B$3:$B$122, 1, TRUE), ""))</f>
        <v/>
      </c>
      <c r="F218" s="18" t="str" cm="1">
        <f t="array" aca="1" ref="F218" ca="1">IF(B218="", "", INDEX('Accrual Schedule'!$B$3:$B$122, MATCH(B218, 'Accrual Schedule'!$B$3:$B$122, 1)+1, 1))</f>
        <v/>
      </c>
      <c r="G218" s="18" t="str" cm="1">
        <f t="array" aca="1" ref="G218" ca="1">IF(B218="", "", INDEX('Accrual Schedule'!$B$3:$B$122, MATCH(H218, 'Accrual Schedule'!$B$3:$B$122, 1)-1, 1))</f>
        <v/>
      </c>
      <c r="H218" s="18" t="str">
        <f ca="1">IF(B218="", "", INDEX('Accrual Schedule'!$B$3:$B$122, MATCH(I218, 'Accrual Schedule'!$C$3:$C$122, 1), 1))</f>
        <v/>
      </c>
      <c r="I218" s="18" t="str" cm="1">
        <f t="array" aca="1" ref="I218" ca="1">IF(B218="", "", _xlfn.IFNA(INDEX('Accrual Schedule'!$C$4:$C$122, MATCH(B218, 'Accrual Schedule'!$C$4:$C$122, 1)+1, 1), INDEX('Accrual Schedule'!$C$4:$C$122, 1, 1)))</f>
        <v/>
      </c>
      <c r="J218" s="11" t="str">
        <f ca="1">IF(B218="","",'Terms&amp;Conditions + Transaction'!$F$5-SUMIF(Dispositions!$B$3:$B$32,"&lt;="&amp;B218,Dispositions!$C$3:$C$32))</f>
        <v/>
      </c>
      <c r="K218" s="84" t="str">
        <f ca="1">IF(B218="", "", IF(ISNA(MATCH(B218, 'Factor Schedule'!$B$3:$B$2002, -1)),1,IF(INDEX('Factor Schedule'!$B$3:$C$2002,MATCH(B218, 'Factor Schedule'!$B$3:$B$2002, -1), 1)=B218,MATCH(B218, 'Factor Schedule'!$B$3:$B$2002, -1),MATCH(B218, 'Factor Schedule'!$B$3:$B$2002, -1)+1)))</f>
        <v/>
      </c>
      <c r="L218" s="11" t="str" cm="1">
        <f t="array" aca="1" ref="L218" ca="1">IF(B218="","",ROUND(J218*_xlfn.IFNA(INDEX('Factor Schedule'!$B$3:$C$2002,K218, 2), 1), 2))</f>
        <v/>
      </c>
      <c r="M218" s="11" t="str">
        <f ca="1">IF(B218="", "", IF(OR(LOWER('Terms&amp;Conditions + Transaction'!$B$12)&lt;&gt;"compound", B218=$C$2, B218=E218), L218, L218+IF(LOWER('Terms&amp;Conditions + Transaction'!$B$13)&lt;&gt;"y", SUMIFS($T$8:$T$2007, $B$8:$B$2007, "&gt;="&amp;E218, $B$8:$B$2007, "&lt;"&amp;B218), SUMIFS($U$8:$U$1007, $B$8:$B$2007, "&gt;="&amp;E218, $B$8:$B$2007, "&lt;"&amp;B218))))</f>
        <v/>
      </c>
      <c r="N218" s="18" t="str">
        <f ca="1">IF(OR(B218 = "", F218=""), "", MIN(ForwardDays(B218,-'Terms&amp;Conditions + Transaction'!$B$22, 'Terms&amp;Conditions + Transaction'!$B$23, 'Holiday Schedule'!$B$3:$B$1002),ForwardDays(F218,-'Terms&amp;Conditions + Transaction'!$B$22, 'Terms&amp;Conditions + Transaction'!$B$23, 'Holiday Schedule'!$B$3:$B$1002)))</f>
        <v/>
      </c>
      <c r="O218" s="42" t="str">
        <f ca="1">IF(B218="", "", IF(ISNA(MATCH(N218, SOFR_INDEX!$A$2:$A$2001, -1)),1,IF(INDEX(SOFR_INDEX!$A$2:$E$2001,MATCH(N218, SOFR_INDEX!$A$2:$A$2001, -1), 1)=N218,MATCH(N218, SOFR_INDEX!$A$2:$A$2001, -1),MATCH(N218, SOFR_INDEX!$A$2:$A$2001, -1)+1)))</f>
        <v/>
      </c>
      <c r="P218" s="40" t="str" cm="1">
        <f t="array" aca="1" ref="P218" ca="1">IF(OR(B218="", F218=""), "", INDEX(SOFR_INDEX!$B$2:$E$2001, O218,$P$4) * IF(LEFT($P$3, 3)="180", 2, IF(LEFT($P$3, 2)="90", 4, IF(LEFT($P$3, 2)="30", 12, 1)))/100)</f>
        <v/>
      </c>
      <c r="Q218" s="43" t="str">
        <f ca="1">IF(OR(B218="", F218=""), "", P218+'Terms&amp;Conditions + Transaction'!$B$11/10000)</f>
        <v/>
      </c>
      <c r="R218" s="43" t="str">
        <f t="shared" ca="1" si="23"/>
        <v/>
      </c>
      <c r="S218" t="str">
        <f ca="1">IF(B218="",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Transaction'!$C$7*(F218-E218), 365), 360))))</f>
        <v/>
      </c>
      <c r="T218" s="49" t="str">
        <f t="shared" ca="1" si="24"/>
        <v/>
      </c>
      <c r="U218" s="49" t="str">
        <f t="shared" ca="1" si="25"/>
        <v/>
      </c>
      <c r="V218" s="49" t="str">
        <f t="shared" ca="1" si="26"/>
        <v/>
      </c>
      <c r="W218" s="11" t="str">
        <f t="shared" ca="1" si="27"/>
        <v/>
      </c>
      <c r="X218" s="11" t="str">
        <f t="shared" ca="1" si="28"/>
        <v/>
      </c>
    </row>
    <row r="219" spans="2:24" x14ac:dyDescent="0.25">
      <c r="B219" s="82" t="str">
        <f ca="1">IF(B218&lt;MIN($C$3, 'Terms&amp;Conditions + Transaction'!$B$6), B218+1, "")</f>
        <v/>
      </c>
      <c r="C219" t="str">
        <f ca="1">IF(B219="", "", IF(AND(WEEKDAY(B219, 2)&lt;=5, ISERROR(VLOOKUP(B219, 'Holiday Schedule'!$B$3:$B$1002, 1, FALSE))), 1, 0))</f>
        <v/>
      </c>
      <c r="D219" t="str">
        <f ca="1">IF(B219="", "", IF(LOWER('Terms&amp;Conditions + Transaction'!$C$15)="act", 1, IF(DAY(B219)=31, 0, IF(AND(DAY(B219+1)=1, MONTH(B219+1)=3), 31-DAY(B219), 1))))</f>
        <v/>
      </c>
      <c r="E219" s="18" t="str">
        <f ca="1">IF(B219="", "", IFERROR(VLOOKUP(B219, 'Accrual Schedule'!$B$3:$B$122, 1, TRUE), ""))</f>
        <v/>
      </c>
      <c r="F219" s="18" t="str" cm="1">
        <f t="array" aca="1" ref="F219" ca="1">IF(B219="", "", INDEX('Accrual Schedule'!$B$3:$B$122, MATCH(B219, 'Accrual Schedule'!$B$3:$B$122, 1)+1, 1))</f>
        <v/>
      </c>
      <c r="G219" s="18" t="str" cm="1">
        <f t="array" aca="1" ref="G219" ca="1">IF(B219="", "", INDEX('Accrual Schedule'!$B$3:$B$122, MATCH(H219, 'Accrual Schedule'!$B$3:$B$122, 1)-1, 1))</f>
        <v/>
      </c>
      <c r="H219" s="18" t="str">
        <f ca="1">IF(B219="", "", INDEX('Accrual Schedule'!$B$3:$B$122, MATCH(I219, 'Accrual Schedule'!$C$3:$C$122, 1), 1))</f>
        <v/>
      </c>
      <c r="I219" s="18" t="str" cm="1">
        <f t="array" aca="1" ref="I219" ca="1">IF(B219="", "", _xlfn.IFNA(INDEX('Accrual Schedule'!$C$4:$C$122, MATCH(B219, 'Accrual Schedule'!$C$4:$C$122, 1)+1, 1), INDEX('Accrual Schedule'!$C$4:$C$122, 1, 1)))</f>
        <v/>
      </c>
      <c r="J219" s="11" t="str">
        <f ca="1">IF(B219="","",'Terms&amp;Conditions + Transaction'!$F$5-SUMIF(Dispositions!$B$3:$B$32,"&lt;="&amp;B219,Dispositions!$C$3:$C$32))</f>
        <v/>
      </c>
      <c r="K219" s="84" t="str">
        <f ca="1">IF(B219="", "", IF(ISNA(MATCH(B219, 'Factor Schedule'!$B$3:$B$2002, -1)),1,IF(INDEX('Factor Schedule'!$B$3:$C$2002,MATCH(B219, 'Factor Schedule'!$B$3:$B$2002, -1), 1)=B219,MATCH(B219, 'Factor Schedule'!$B$3:$B$2002, -1),MATCH(B219, 'Factor Schedule'!$B$3:$B$2002, -1)+1)))</f>
        <v/>
      </c>
      <c r="L219" s="11" t="str" cm="1">
        <f t="array" aca="1" ref="L219" ca="1">IF(B219="","",ROUND(J219*_xlfn.IFNA(INDEX('Factor Schedule'!$B$3:$C$2002,K219, 2), 1), 2))</f>
        <v/>
      </c>
      <c r="M219" s="11" t="str">
        <f ca="1">IF(B219="", "", IF(OR(LOWER('Terms&amp;Conditions + Transaction'!$B$12)&lt;&gt;"compound", B219=$C$2, B219=E219), L219, L219+IF(LOWER('Terms&amp;Conditions + Transaction'!$B$13)&lt;&gt;"y", SUMIFS($T$8:$T$2007, $B$8:$B$2007, "&gt;="&amp;E219, $B$8:$B$2007, "&lt;"&amp;B219), SUMIFS($U$8:$U$1007, $B$8:$B$2007, "&gt;="&amp;E219, $B$8:$B$2007, "&lt;"&amp;B219))))</f>
        <v/>
      </c>
      <c r="N219" s="18" t="str">
        <f ca="1">IF(OR(B219 = "", F219=""), "", MIN(ForwardDays(B219,-'Terms&amp;Conditions + Transaction'!$B$22, 'Terms&amp;Conditions + Transaction'!$B$23, 'Holiday Schedule'!$B$3:$B$1002),ForwardDays(F219,-'Terms&amp;Conditions + Transaction'!$B$22, 'Terms&amp;Conditions + Transaction'!$B$23, 'Holiday Schedule'!$B$3:$B$1002)))</f>
        <v/>
      </c>
      <c r="O219" s="42" t="str">
        <f ca="1">IF(B219="", "", IF(ISNA(MATCH(N219, SOFR_INDEX!$A$2:$A$2001, -1)),1,IF(INDEX(SOFR_INDEX!$A$2:$E$2001,MATCH(N219, SOFR_INDEX!$A$2:$A$2001, -1), 1)=N219,MATCH(N219, SOFR_INDEX!$A$2:$A$2001, -1),MATCH(N219, SOFR_INDEX!$A$2:$A$2001, -1)+1)))</f>
        <v/>
      </c>
      <c r="P219" s="40" t="str" cm="1">
        <f t="array" aca="1" ref="P219" ca="1">IF(OR(B219="", F219=""), "", INDEX(SOFR_INDEX!$B$2:$E$2001, O219,$P$4) * IF(LEFT($P$3, 3)="180", 2, IF(LEFT($P$3, 2)="90", 4, IF(LEFT($P$3, 2)="30", 12, 1)))/100)</f>
        <v/>
      </c>
      <c r="Q219" s="43" t="str">
        <f ca="1">IF(OR(B219="", F219=""), "", P219+'Terms&amp;Conditions + Transaction'!$B$11/10000)</f>
        <v/>
      </c>
      <c r="R219" s="43" t="str">
        <f t="shared" ca="1" si="23"/>
        <v/>
      </c>
      <c r="S219" t="str">
        <f ca="1">IF(B219="",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Transaction'!$C$7*(F219-E219), 365), 360))))</f>
        <v/>
      </c>
      <c r="T219" s="49" t="str">
        <f t="shared" ca="1" si="24"/>
        <v/>
      </c>
      <c r="U219" s="49" t="str">
        <f t="shared" ca="1" si="25"/>
        <v/>
      </c>
      <c r="V219" s="49" t="str">
        <f t="shared" ca="1" si="26"/>
        <v/>
      </c>
      <c r="W219" s="11" t="str">
        <f t="shared" ca="1" si="27"/>
        <v/>
      </c>
      <c r="X219" s="11" t="str">
        <f t="shared" ca="1" si="28"/>
        <v/>
      </c>
    </row>
    <row r="220" spans="2:24" x14ac:dyDescent="0.25">
      <c r="B220" s="82" t="str">
        <f ca="1">IF(B219&lt;MIN($C$3, 'Terms&amp;Conditions + Transaction'!$B$6), B219+1, "")</f>
        <v/>
      </c>
      <c r="C220" t="str">
        <f ca="1">IF(B220="", "", IF(AND(WEEKDAY(B220, 2)&lt;=5, ISERROR(VLOOKUP(B220, 'Holiday Schedule'!$B$3:$B$1002, 1, FALSE))), 1, 0))</f>
        <v/>
      </c>
      <c r="D220" t="str">
        <f ca="1">IF(B220="", "", IF(LOWER('Terms&amp;Conditions + Transaction'!$C$15)="act", 1, IF(DAY(B220)=31, 0, IF(AND(DAY(B220+1)=1, MONTH(B220+1)=3), 31-DAY(B220), 1))))</f>
        <v/>
      </c>
      <c r="E220" s="18" t="str">
        <f ca="1">IF(B220="", "", IFERROR(VLOOKUP(B220, 'Accrual Schedule'!$B$3:$B$122, 1, TRUE), ""))</f>
        <v/>
      </c>
      <c r="F220" s="18" t="str" cm="1">
        <f t="array" aca="1" ref="F220" ca="1">IF(B220="", "", INDEX('Accrual Schedule'!$B$3:$B$122, MATCH(B220, 'Accrual Schedule'!$B$3:$B$122, 1)+1, 1))</f>
        <v/>
      </c>
      <c r="G220" s="18" t="str" cm="1">
        <f t="array" aca="1" ref="G220" ca="1">IF(B220="", "", INDEX('Accrual Schedule'!$B$3:$B$122, MATCH(H220, 'Accrual Schedule'!$B$3:$B$122, 1)-1, 1))</f>
        <v/>
      </c>
      <c r="H220" s="18" t="str">
        <f ca="1">IF(B220="", "", INDEX('Accrual Schedule'!$B$3:$B$122, MATCH(I220, 'Accrual Schedule'!$C$3:$C$122, 1), 1))</f>
        <v/>
      </c>
      <c r="I220" s="18" t="str" cm="1">
        <f t="array" aca="1" ref="I220" ca="1">IF(B220="", "", _xlfn.IFNA(INDEX('Accrual Schedule'!$C$4:$C$122, MATCH(B220, 'Accrual Schedule'!$C$4:$C$122, 1)+1, 1), INDEX('Accrual Schedule'!$C$4:$C$122, 1, 1)))</f>
        <v/>
      </c>
      <c r="J220" s="11" t="str">
        <f ca="1">IF(B220="","",'Terms&amp;Conditions + Transaction'!$F$5-SUMIF(Dispositions!$B$3:$B$32,"&lt;="&amp;B220,Dispositions!$C$3:$C$32))</f>
        <v/>
      </c>
      <c r="K220" s="84" t="str">
        <f ca="1">IF(B220="", "", IF(ISNA(MATCH(B220, 'Factor Schedule'!$B$3:$B$2002, -1)),1,IF(INDEX('Factor Schedule'!$B$3:$C$2002,MATCH(B220, 'Factor Schedule'!$B$3:$B$2002, -1), 1)=B220,MATCH(B220, 'Factor Schedule'!$B$3:$B$2002, -1),MATCH(B220, 'Factor Schedule'!$B$3:$B$2002, -1)+1)))</f>
        <v/>
      </c>
      <c r="L220" s="11" t="str" cm="1">
        <f t="array" aca="1" ref="L220" ca="1">IF(B220="","",ROUND(J220*_xlfn.IFNA(INDEX('Factor Schedule'!$B$3:$C$2002,K220, 2), 1), 2))</f>
        <v/>
      </c>
      <c r="M220" s="11" t="str">
        <f ca="1">IF(B220="", "", IF(OR(LOWER('Terms&amp;Conditions + Transaction'!$B$12)&lt;&gt;"compound", B220=$C$2, B220=E220), L220, L220+IF(LOWER('Terms&amp;Conditions + Transaction'!$B$13)&lt;&gt;"y", SUMIFS($T$8:$T$2007, $B$8:$B$2007, "&gt;="&amp;E220, $B$8:$B$2007, "&lt;"&amp;B220), SUMIFS($U$8:$U$1007, $B$8:$B$2007, "&gt;="&amp;E220, $B$8:$B$2007, "&lt;"&amp;B220))))</f>
        <v/>
      </c>
      <c r="N220" s="18" t="str">
        <f ca="1">IF(OR(B220 = "", F220=""), "", MIN(ForwardDays(B220,-'Terms&amp;Conditions + Transaction'!$B$22, 'Terms&amp;Conditions + Transaction'!$B$23, 'Holiday Schedule'!$B$3:$B$1002),ForwardDays(F220,-'Terms&amp;Conditions + Transaction'!$B$22, 'Terms&amp;Conditions + Transaction'!$B$23, 'Holiday Schedule'!$B$3:$B$1002)))</f>
        <v/>
      </c>
      <c r="O220" s="42" t="str">
        <f ca="1">IF(B220="", "", IF(ISNA(MATCH(N220, SOFR_INDEX!$A$2:$A$2001, -1)),1,IF(INDEX(SOFR_INDEX!$A$2:$E$2001,MATCH(N220, SOFR_INDEX!$A$2:$A$2001, -1), 1)=N220,MATCH(N220, SOFR_INDEX!$A$2:$A$2001, -1),MATCH(N220, SOFR_INDEX!$A$2:$A$2001, -1)+1)))</f>
        <v/>
      </c>
      <c r="P220" s="40" t="str" cm="1">
        <f t="array" aca="1" ref="P220" ca="1">IF(OR(B220="", F220=""), "", INDEX(SOFR_INDEX!$B$2:$E$2001, O220,$P$4) * IF(LEFT($P$3, 3)="180", 2, IF(LEFT($P$3, 2)="90", 4, IF(LEFT($P$3, 2)="30", 12, 1)))/100)</f>
        <v/>
      </c>
      <c r="Q220" s="43" t="str">
        <f ca="1">IF(OR(B220="", F220=""), "", P220+'Terms&amp;Conditions + Transaction'!$B$11/10000)</f>
        <v/>
      </c>
      <c r="R220" s="43" t="str">
        <f t="shared" ca="1" si="23"/>
        <v/>
      </c>
      <c r="S220" t="str">
        <f ca="1">IF(B220="",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Transaction'!$C$7*(F220-E220), 365), 360))))</f>
        <v/>
      </c>
      <c r="T220" s="49" t="str">
        <f t="shared" ca="1" si="24"/>
        <v/>
      </c>
      <c r="U220" s="49" t="str">
        <f t="shared" ca="1" si="25"/>
        <v/>
      </c>
      <c r="V220" s="49" t="str">
        <f t="shared" ca="1" si="26"/>
        <v/>
      </c>
      <c r="W220" s="11" t="str">
        <f t="shared" ca="1" si="27"/>
        <v/>
      </c>
      <c r="X220" s="11" t="str">
        <f t="shared" ca="1" si="28"/>
        <v/>
      </c>
    </row>
    <row r="221" spans="2:24" x14ac:dyDescent="0.25">
      <c r="B221" s="82" t="str">
        <f ca="1">IF(B220&lt;MIN($C$3, 'Terms&amp;Conditions + Transaction'!$B$6), B220+1, "")</f>
        <v/>
      </c>
      <c r="C221" t="str">
        <f ca="1">IF(B221="", "", IF(AND(WEEKDAY(B221, 2)&lt;=5, ISERROR(VLOOKUP(B221, 'Holiday Schedule'!$B$3:$B$1002, 1, FALSE))), 1, 0))</f>
        <v/>
      </c>
      <c r="D221" t="str">
        <f ca="1">IF(B221="", "", IF(LOWER('Terms&amp;Conditions + Transaction'!$C$15)="act", 1, IF(DAY(B221)=31, 0, IF(AND(DAY(B221+1)=1, MONTH(B221+1)=3), 31-DAY(B221), 1))))</f>
        <v/>
      </c>
      <c r="E221" s="18" t="str">
        <f ca="1">IF(B221="", "", IFERROR(VLOOKUP(B221, 'Accrual Schedule'!$B$3:$B$122, 1, TRUE), ""))</f>
        <v/>
      </c>
      <c r="F221" s="18" t="str" cm="1">
        <f t="array" aca="1" ref="F221" ca="1">IF(B221="", "", INDEX('Accrual Schedule'!$B$3:$B$122, MATCH(B221, 'Accrual Schedule'!$B$3:$B$122, 1)+1, 1))</f>
        <v/>
      </c>
      <c r="G221" s="18" t="str" cm="1">
        <f t="array" aca="1" ref="G221" ca="1">IF(B221="", "", INDEX('Accrual Schedule'!$B$3:$B$122, MATCH(H221, 'Accrual Schedule'!$B$3:$B$122, 1)-1, 1))</f>
        <v/>
      </c>
      <c r="H221" s="18" t="str">
        <f ca="1">IF(B221="", "", INDEX('Accrual Schedule'!$B$3:$B$122, MATCH(I221, 'Accrual Schedule'!$C$3:$C$122, 1), 1))</f>
        <v/>
      </c>
      <c r="I221" s="18" t="str" cm="1">
        <f t="array" aca="1" ref="I221" ca="1">IF(B221="", "", _xlfn.IFNA(INDEX('Accrual Schedule'!$C$4:$C$122, MATCH(B221, 'Accrual Schedule'!$C$4:$C$122, 1)+1, 1), INDEX('Accrual Schedule'!$C$4:$C$122, 1, 1)))</f>
        <v/>
      </c>
      <c r="J221" s="11" t="str">
        <f ca="1">IF(B221="","",'Terms&amp;Conditions + Transaction'!$F$5-SUMIF(Dispositions!$B$3:$B$32,"&lt;="&amp;B221,Dispositions!$C$3:$C$32))</f>
        <v/>
      </c>
      <c r="K221" s="84" t="str">
        <f ca="1">IF(B221="", "", IF(ISNA(MATCH(B221, 'Factor Schedule'!$B$3:$B$2002, -1)),1,IF(INDEX('Factor Schedule'!$B$3:$C$2002,MATCH(B221, 'Factor Schedule'!$B$3:$B$2002, -1), 1)=B221,MATCH(B221, 'Factor Schedule'!$B$3:$B$2002, -1),MATCH(B221, 'Factor Schedule'!$B$3:$B$2002, -1)+1)))</f>
        <v/>
      </c>
      <c r="L221" s="11" t="str" cm="1">
        <f t="array" aca="1" ref="L221" ca="1">IF(B221="","",ROUND(J221*_xlfn.IFNA(INDEX('Factor Schedule'!$B$3:$C$2002,K221, 2), 1), 2))</f>
        <v/>
      </c>
      <c r="M221" s="11" t="str">
        <f ca="1">IF(B221="", "", IF(OR(LOWER('Terms&amp;Conditions + Transaction'!$B$12)&lt;&gt;"compound", B221=$C$2, B221=E221), L221, L221+IF(LOWER('Terms&amp;Conditions + Transaction'!$B$13)&lt;&gt;"y", SUMIFS($T$8:$T$2007, $B$8:$B$2007, "&gt;="&amp;E221, $B$8:$B$2007, "&lt;"&amp;B221), SUMIFS($U$8:$U$1007, $B$8:$B$2007, "&gt;="&amp;E221, $B$8:$B$2007, "&lt;"&amp;B221))))</f>
        <v/>
      </c>
      <c r="N221" s="18" t="str">
        <f ca="1">IF(OR(B221 = "", F221=""), "", MIN(ForwardDays(B221,-'Terms&amp;Conditions + Transaction'!$B$22, 'Terms&amp;Conditions + Transaction'!$B$23, 'Holiday Schedule'!$B$3:$B$1002),ForwardDays(F221,-'Terms&amp;Conditions + Transaction'!$B$22, 'Terms&amp;Conditions + Transaction'!$B$23, 'Holiday Schedule'!$B$3:$B$1002)))</f>
        <v/>
      </c>
      <c r="O221" s="42" t="str">
        <f ca="1">IF(B221="", "", IF(ISNA(MATCH(N221, SOFR_INDEX!$A$2:$A$2001, -1)),1,IF(INDEX(SOFR_INDEX!$A$2:$E$2001,MATCH(N221, SOFR_INDEX!$A$2:$A$2001, -1), 1)=N221,MATCH(N221, SOFR_INDEX!$A$2:$A$2001, -1),MATCH(N221, SOFR_INDEX!$A$2:$A$2001, -1)+1)))</f>
        <v/>
      </c>
      <c r="P221" s="40" t="str" cm="1">
        <f t="array" aca="1" ref="P221" ca="1">IF(OR(B221="", F221=""), "", INDEX(SOFR_INDEX!$B$2:$E$2001, O221,$P$4) * IF(LEFT($P$3, 3)="180", 2, IF(LEFT($P$3, 2)="90", 4, IF(LEFT($P$3, 2)="30", 12, 1)))/100)</f>
        <v/>
      </c>
      <c r="Q221" s="43" t="str">
        <f ca="1">IF(OR(B221="", F221=""), "", P221+'Terms&amp;Conditions + Transaction'!$B$11/10000)</f>
        <v/>
      </c>
      <c r="R221" s="43" t="str">
        <f t="shared" ca="1" si="23"/>
        <v/>
      </c>
      <c r="S221" t="str">
        <f ca="1">IF(B221="",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Transaction'!$C$7*(F221-E221), 365), 360))))</f>
        <v/>
      </c>
      <c r="T221" s="49" t="str">
        <f t="shared" ca="1" si="24"/>
        <v/>
      </c>
      <c r="U221" s="49" t="str">
        <f t="shared" ca="1" si="25"/>
        <v/>
      </c>
      <c r="V221" s="49" t="str">
        <f t="shared" ca="1" si="26"/>
        <v/>
      </c>
      <c r="W221" s="11" t="str">
        <f t="shared" ca="1" si="27"/>
        <v/>
      </c>
      <c r="X221" s="11" t="str">
        <f t="shared" ca="1" si="28"/>
        <v/>
      </c>
    </row>
    <row r="222" spans="2:24" x14ac:dyDescent="0.25">
      <c r="B222" s="82" t="str">
        <f ca="1">IF(B221&lt;MIN($C$3, 'Terms&amp;Conditions + Transaction'!$B$6), B221+1, "")</f>
        <v/>
      </c>
      <c r="C222" t="str">
        <f ca="1">IF(B222="", "", IF(AND(WEEKDAY(B222, 2)&lt;=5, ISERROR(VLOOKUP(B222, 'Holiday Schedule'!$B$3:$B$1002, 1, FALSE))), 1, 0))</f>
        <v/>
      </c>
      <c r="D222" t="str">
        <f ca="1">IF(B222="", "", IF(LOWER('Terms&amp;Conditions + Transaction'!$C$15)="act", 1, IF(DAY(B222)=31, 0, IF(AND(DAY(B222+1)=1, MONTH(B222+1)=3), 31-DAY(B222), 1))))</f>
        <v/>
      </c>
      <c r="E222" s="18" t="str">
        <f ca="1">IF(B222="", "", IFERROR(VLOOKUP(B222, 'Accrual Schedule'!$B$3:$B$122, 1, TRUE), ""))</f>
        <v/>
      </c>
      <c r="F222" s="18" t="str" cm="1">
        <f t="array" aca="1" ref="F222" ca="1">IF(B222="", "", INDEX('Accrual Schedule'!$B$3:$B$122, MATCH(B222, 'Accrual Schedule'!$B$3:$B$122, 1)+1, 1))</f>
        <v/>
      </c>
      <c r="G222" s="18" t="str" cm="1">
        <f t="array" aca="1" ref="G222" ca="1">IF(B222="", "", INDEX('Accrual Schedule'!$B$3:$B$122, MATCH(H222, 'Accrual Schedule'!$B$3:$B$122, 1)-1, 1))</f>
        <v/>
      </c>
      <c r="H222" s="18" t="str">
        <f ca="1">IF(B222="", "", INDEX('Accrual Schedule'!$B$3:$B$122, MATCH(I222, 'Accrual Schedule'!$C$3:$C$122, 1), 1))</f>
        <v/>
      </c>
      <c r="I222" s="18" t="str" cm="1">
        <f t="array" aca="1" ref="I222" ca="1">IF(B222="", "", _xlfn.IFNA(INDEX('Accrual Schedule'!$C$4:$C$122, MATCH(B222, 'Accrual Schedule'!$C$4:$C$122, 1)+1, 1), INDEX('Accrual Schedule'!$C$4:$C$122, 1, 1)))</f>
        <v/>
      </c>
      <c r="J222" s="11" t="str">
        <f ca="1">IF(B222="","",'Terms&amp;Conditions + Transaction'!$F$5-SUMIF(Dispositions!$B$3:$B$32,"&lt;="&amp;B222,Dispositions!$C$3:$C$32))</f>
        <v/>
      </c>
      <c r="K222" s="84" t="str">
        <f ca="1">IF(B222="", "", IF(ISNA(MATCH(B222, 'Factor Schedule'!$B$3:$B$2002, -1)),1,IF(INDEX('Factor Schedule'!$B$3:$C$2002,MATCH(B222, 'Factor Schedule'!$B$3:$B$2002, -1), 1)=B222,MATCH(B222, 'Factor Schedule'!$B$3:$B$2002, -1),MATCH(B222, 'Factor Schedule'!$B$3:$B$2002, -1)+1)))</f>
        <v/>
      </c>
      <c r="L222" s="11" t="str" cm="1">
        <f t="array" aca="1" ref="L222" ca="1">IF(B222="","",ROUND(J222*_xlfn.IFNA(INDEX('Factor Schedule'!$B$3:$C$2002,K222, 2), 1), 2))</f>
        <v/>
      </c>
      <c r="M222" s="11" t="str">
        <f ca="1">IF(B222="", "", IF(OR(LOWER('Terms&amp;Conditions + Transaction'!$B$12)&lt;&gt;"compound", B222=$C$2, B222=E222), L222, L222+IF(LOWER('Terms&amp;Conditions + Transaction'!$B$13)&lt;&gt;"y", SUMIFS($T$8:$T$2007, $B$8:$B$2007, "&gt;="&amp;E222, $B$8:$B$2007, "&lt;"&amp;B222), SUMIFS($U$8:$U$1007, $B$8:$B$2007, "&gt;="&amp;E222, $B$8:$B$2007, "&lt;"&amp;B222))))</f>
        <v/>
      </c>
      <c r="N222" s="18" t="str">
        <f ca="1">IF(OR(B222 = "", F222=""), "", MIN(ForwardDays(B222,-'Terms&amp;Conditions + Transaction'!$B$22, 'Terms&amp;Conditions + Transaction'!$B$23, 'Holiday Schedule'!$B$3:$B$1002),ForwardDays(F222,-'Terms&amp;Conditions + Transaction'!$B$22, 'Terms&amp;Conditions + Transaction'!$B$23, 'Holiday Schedule'!$B$3:$B$1002)))</f>
        <v/>
      </c>
      <c r="O222" s="42" t="str">
        <f ca="1">IF(B222="", "", IF(ISNA(MATCH(N222, SOFR_INDEX!$A$2:$A$2001, -1)),1,IF(INDEX(SOFR_INDEX!$A$2:$E$2001,MATCH(N222, SOFR_INDEX!$A$2:$A$2001, -1), 1)=N222,MATCH(N222, SOFR_INDEX!$A$2:$A$2001, -1),MATCH(N222, SOFR_INDEX!$A$2:$A$2001, -1)+1)))</f>
        <v/>
      </c>
      <c r="P222" s="40" t="str" cm="1">
        <f t="array" aca="1" ref="P222" ca="1">IF(OR(B222="", F222=""), "", INDEX(SOFR_INDEX!$B$2:$E$2001, O222,$P$4) * IF(LEFT($P$3, 3)="180", 2, IF(LEFT($P$3, 2)="90", 4, IF(LEFT($P$3, 2)="30", 12, 1)))/100)</f>
        <v/>
      </c>
      <c r="Q222" s="43" t="str">
        <f ca="1">IF(OR(B222="", F222=""), "", P222+'Terms&amp;Conditions + Transaction'!$B$11/10000)</f>
        <v/>
      </c>
      <c r="R222" s="43" t="str">
        <f t="shared" ca="1" si="23"/>
        <v/>
      </c>
      <c r="S222" t="str">
        <f ca="1">IF(B222="",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Transaction'!$C$7*(F222-E222), 365), 360))))</f>
        <v/>
      </c>
      <c r="T222" s="49" t="str">
        <f t="shared" ca="1" si="24"/>
        <v/>
      </c>
      <c r="U222" s="49" t="str">
        <f t="shared" ca="1" si="25"/>
        <v/>
      </c>
      <c r="V222" s="49" t="str">
        <f t="shared" ca="1" si="26"/>
        <v/>
      </c>
      <c r="W222" s="11" t="str">
        <f t="shared" ca="1" si="27"/>
        <v/>
      </c>
      <c r="X222" s="11" t="str">
        <f t="shared" ca="1" si="28"/>
        <v/>
      </c>
    </row>
    <row r="223" spans="2:24" x14ac:dyDescent="0.25">
      <c r="B223" s="82" t="str">
        <f ca="1">IF(B222&lt;MIN($C$3, 'Terms&amp;Conditions + Transaction'!$B$6), B222+1, "")</f>
        <v/>
      </c>
      <c r="C223" t="str">
        <f ca="1">IF(B223="", "", IF(AND(WEEKDAY(B223, 2)&lt;=5, ISERROR(VLOOKUP(B223, 'Holiday Schedule'!$B$3:$B$1002, 1, FALSE))), 1, 0))</f>
        <v/>
      </c>
      <c r="D223" t="str">
        <f ca="1">IF(B223="", "", IF(LOWER('Terms&amp;Conditions + Transaction'!$C$15)="act", 1, IF(DAY(B223)=31, 0, IF(AND(DAY(B223+1)=1, MONTH(B223+1)=3), 31-DAY(B223), 1))))</f>
        <v/>
      </c>
      <c r="E223" s="18" t="str">
        <f ca="1">IF(B223="", "", IFERROR(VLOOKUP(B223, 'Accrual Schedule'!$B$3:$B$122, 1, TRUE), ""))</f>
        <v/>
      </c>
      <c r="F223" s="18" t="str" cm="1">
        <f t="array" aca="1" ref="F223" ca="1">IF(B223="", "", INDEX('Accrual Schedule'!$B$3:$B$122, MATCH(B223, 'Accrual Schedule'!$B$3:$B$122, 1)+1, 1))</f>
        <v/>
      </c>
      <c r="G223" s="18" t="str" cm="1">
        <f t="array" aca="1" ref="G223" ca="1">IF(B223="", "", INDEX('Accrual Schedule'!$B$3:$B$122, MATCH(H223, 'Accrual Schedule'!$B$3:$B$122, 1)-1, 1))</f>
        <v/>
      </c>
      <c r="H223" s="18" t="str">
        <f ca="1">IF(B223="", "", INDEX('Accrual Schedule'!$B$3:$B$122, MATCH(I223, 'Accrual Schedule'!$C$3:$C$122, 1), 1))</f>
        <v/>
      </c>
      <c r="I223" s="18" t="str" cm="1">
        <f t="array" aca="1" ref="I223" ca="1">IF(B223="", "", _xlfn.IFNA(INDEX('Accrual Schedule'!$C$4:$C$122, MATCH(B223, 'Accrual Schedule'!$C$4:$C$122, 1)+1, 1), INDEX('Accrual Schedule'!$C$4:$C$122, 1, 1)))</f>
        <v/>
      </c>
      <c r="J223" s="11" t="str">
        <f ca="1">IF(B223="","",'Terms&amp;Conditions + Transaction'!$F$5-SUMIF(Dispositions!$B$3:$B$32,"&lt;="&amp;B223,Dispositions!$C$3:$C$32))</f>
        <v/>
      </c>
      <c r="K223" s="84" t="str">
        <f ca="1">IF(B223="", "", IF(ISNA(MATCH(B223, 'Factor Schedule'!$B$3:$B$2002, -1)),1,IF(INDEX('Factor Schedule'!$B$3:$C$2002,MATCH(B223, 'Factor Schedule'!$B$3:$B$2002, -1), 1)=B223,MATCH(B223, 'Factor Schedule'!$B$3:$B$2002, -1),MATCH(B223, 'Factor Schedule'!$B$3:$B$2002, -1)+1)))</f>
        <v/>
      </c>
      <c r="L223" s="11" t="str" cm="1">
        <f t="array" aca="1" ref="L223" ca="1">IF(B223="","",ROUND(J223*_xlfn.IFNA(INDEX('Factor Schedule'!$B$3:$C$2002,K223, 2), 1), 2))</f>
        <v/>
      </c>
      <c r="M223" s="11" t="str">
        <f ca="1">IF(B223="", "", IF(OR(LOWER('Terms&amp;Conditions + Transaction'!$B$12)&lt;&gt;"compound", B223=$C$2, B223=E223), L223, L223+IF(LOWER('Terms&amp;Conditions + Transaction'!$B$13)&lt;&gt;"y", SUMIFS($T$8:$T$2007, $B$8:$B$2007, "&gt;="&amp;E223, $B$8:$B$2007, "&lt;"&amp;B223), SUMIFS($U$8:$U$1007, $B$8:$B$2007, "&gt;="&amp;E223, $B$8:$B$2007, "&lt;"&amp;B223))))</f>
        <v/>
      </c>
      <c r="N223" s="18" t="str">
        <f ca="1">IF(OR(B223 = "", F223=""), "", MIN(ForwardDays(B223,-'Terms&amp;Conditions + Transaction'!$B$22, 'Terms&amp;Conditions + Transaction'!$B$23, 'Holiday Schedule'!$B$3:$B$1002),ForwardDays(F223,-'Terms&amp;Conditions + Transaction'!$B$22, 'Terms&amp;Conditions + Transaction'!$B$23, 'Holiday Schedule'!$B$3:$B$1002)))</f>
        <v/>
      </c>
      <c r="O223" s="42" t="str">
        <f ca="1">IF(B223="", "", IF(ISNA(MATCH(N223, SOFR_INDEX!$A$2:$A$2001, -1)),1,IF(INDEX(SOFR_INDEX!$A$2:$E$2001,MATCH(N223, SOFR_INDEX!$A$2:$A$2001, -1), 1)=N223,MATCH(N223, SOFR_INDEX!$A$2:$A$2001, -1),MATCH(N223, SOFR_INDEX!$A$2:$A$2001, -1)+1)))</f>
        <v/>
      </c>
      <c r="P223" s="40" t="str" cm="1">
        <f t="array" aca="1" ref="P223" ca="1">IF(OR(B223="", F223=""), "", INDEX(SOFR_INDEX!$B$2:$E$2001, O223,$P$4) * IF(LEFT($P$3, 3)="180", 2, IF(LEFT($P$3, 2)="90", 4, IF(LEFT($P$3, 2)="30", 12, 1)))/100)</f>
        <v/>
      </c>
      <c r="Q223" s="43" t="str">
        <f ca="1">IF(OR(B223="", F223=""), "", P223+'Terms&amp;Conditions + Transaction'!$B$11/10000)</f>
        <v/>
      </c>
      <c r="R223" s="43" t="str">
        <f t="shared" ca="1" si="23"/>
        <v/>
      </c>
      <c r="S223" t="str">
        <f ca="1">IF(B223="",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Transaction'!$C$7*(F223-E223), 365), 360))))</f>
        <v/>
      </c>
      <c r="T223" s="49" t="str">
        <f t="shared" ca="1" si="24"/>
        <v/>
      </c>
      <c r="U223" s="49" t="str">
        <f t="shared" ca="1" si="25"/>
        <v/>
      </c>
      <c r="V223" s="49" t="str">
        <f t="shared" ca="1" si="26"/>
        <v/>
      </c>
      <c r="W223" s="11" t="str">
        <f t="shared" ca="1" si="27"/>
        <v/>
      </c>
      <c r="X223" s="11" t="str">
        <f t="shared" ca="1" si="28"/>
        <v/>
      </c>
    </row>
    <row r="224" spans="2:24" x14ac:dyDescent="0.25">
      <c r="B224" s="82" t="str">
        <f ca="1">IF(B223&lt;MIN($C$3, 'Terms&amp;Conditions + Transaction'!$B$6), B223+1, "")</f>
        <v/>
      </c>
      <c r="C224" t="str">
        <f ca="1">IF(B224="", "", IF(AND(WEEKDAY(B224, 2)&lt;=5, ISERROR(VLOOKUP(B224, 'Holiday Schedule'!$B$3:$B$1002, 1, FALSE))), 1, 0))</f>
        <v/>
      </c>
      <c r="D224" t="str">
        <f ca="1">IF(B224="", "", IF(LOWER('Terms&amp;Conditions + Transaction'!$C$15)="act", 1, IF(DAY(B224)=31, 0, IF(AND(DAY(B224+1)=1, MONTH(B224+1)=3), 31-DAY(B224), 1))))</f>
        <v/>
      </c>
      <c r="E224" s="18" t="str">
        <f ca="1">IF(B224="", "", IFERROR(VLOOKUP(B224, 'Accrual Schedule'!$B$3:$B$122, 1, TRUE), ""))</f>
        <v/>
      </c>
      <c r="F224" s="18" t="str" cm="1">
        <f t="array" aca="1" ref="F224" ca="1">IF(B224="", "", INDEX('Accrual Schedule'!$B$3:$B$122, MATCH(B224, 'Accrual Schedule'!$B$3:$B$122, 1)+1, 1))</f>
        <v/>
      </c>
      <c r="G224" s="18" t="str" cm="1">
        <f t="array" aca="1" ref="G224" ca="1">IF(B224="", "", INDEX('Accrual Schedule'!$B$3:$B$122, MATCH(H224, 'Accrual Schedule'!$B$3:$B$122, 1)-1, 1))</f>
        <v/>
      </c>
      <c r="H224" s="18" t="str">
        <f ca="1">IF(B224="", "", INDEX('Accrual Schedule'!$B$3:$B$122, MATCH(I224, 'Accrual Schedule'!$C$3:$C$122, 1), 1))</f>
        <v/>
      </c>
      <c r="I224" s="18" t="str" cm="1">
        <f t="array" aca="1" ref="I224" ca="1">IF(B224="", "", _xlfn.IFNA(INDEX('Accrual Schedule'!$C$4:$C$122, MATCH(B224, 'Accrual Schedule'!$C$4:$C$122, 1)+1, 1), INDEX('Accrual Schedule'!$C$4:$C$122, 1, 1)))</f>
        <v/>
      </c>
      <c r="J224" s="11" t="str">
        <f ca="1">IF(B224="","",'Terms&amp;Conditions + Transaction'!$F$5-SUMIF(Dispositions!$B$3:$B$32,"&lt;="&amp;B224,Dispositions!$C$3:$C$32))</f>
        <v/>
      </c>
      <c r="K224" s="84" t="str">
        <f ca="1">IF(B224="", "", IF(ISNA(MATCH(B224, 'Factor Schedule'!$B$3:$B$2002, -1)),1,IF(INDEX('Factor Schedule'!$B$3:$C$2002,MATCH(B224, 'Factor Schedule'!$B$3:$B$2002, -1), 1)=B224,MATCH(B224, 'Factor Schedule'!$B$3:$B$2002, -1),MATCH(B224, 'Factor Schedule'!$B$3:$B$2002, -1)+1)))</f>
        <v/>
      </c>
      <c r="L224" s="11" t="str" cm="1">
        <f t="array" aca="1" ref="L224" ca="1">IF(B224="","",ROUND(J224*_xlfn.IFNA(INDEX('Factor Schedule'!$B$3:$C$2002,K224, 2), 1), 2))</f>
        <v/>
      </c>
      <c r="M224" s="11" t="str">
        <f ca="1">IF(B224="", "", IF(OR(LOWER('Terms&amp;Conditions + Transaction'!$B$12)&lt;&gt;"compound", B224=$C$2, B224=E224), L224, L224+IF(LOWER('Terms&amp;Conditions + Transaction'!$B$13)&lt;&gt;"y", SUMIFS($T$8:$T$2007, $B$8:$B$2007, "&gt;="&amp;E224, $B$8:$B$2007, "&lt;"&amp;B224), SUMIFS($U$8:$U$1007, $B$8:$B$2007, "&gt;="&amp;E224, $B$8:$B$2007, "&lt;"&amp;B224))))</f>
        <v/>
      </c>
      <c r="N224" s="18" t="str">
        <f ca="1">IF(OR(B224 = "", F224=""), "", MIN(ForwardDays(B224,-'Terms&amp;Conditions + Transaction'!$B$22, 'Terms&amp;Conditions + Transaction'!$B$23, 'Holiday Schedule'!$B$3:$B$1002),ForwardDays(F224,-'Terms&amp;Conditions + Transaction'!$B$22, 'Terms&amp;Conditions + Transaction'!$B$23, 'Holiday Schedule'!$B$3:$B$1002)))</f>
        <v/>
      </c>
      <c r="O224" s="42" t="str">
        <f ca="1">IF(B224="", "", IF(ISNA(MATCH(N224, SOFR_INDEX!$A$2:$A$2001, -1)),1,IF(INDEX(SOFR_INDEX!$A$2:$E$2001,MATCH(N224, SOFR_INDEX!$A$2:$A$2001, -1), 1)=N224,MATCH(N224, SOFR_INDEX!$A$2:$A$2001, -1),MATCH(N224, SOFR_INDEX!$A$2:$A$2001, -1)+1)))</f>
        <v/>
      </c>
      <c r="P224" s="40" t="str" cm="1">
        <f t="array" aca="1" ref="P224" ca="1">IF(OR(B224="", F224=""), "", INDEX(SOFR_INDEX!$B$2:$E$2001, O224,$P$4) * IF(LEFT($P$3, 3)="180", 2, IF(LEFT($P$3, 2)="90", 4, IF(LEFT($P$3, 2)="30", 12, 1)))/100)</f>
        <v/>
      </c>
      <c r="Q224" s="43" t="str">
        <f ca="1">IF(OR(B224="", F224=""), "", P224+'Terms&amp;Conditions + Transaction'!$B$11/10000)</f>
        <v/>
      </c>
      <c r="R224" s="43" t="str">
        <f t="shared" ca="1" si="23"/>
        <v/>
      </c>
      <c r="S224" t="str">
        <f ca="1">IF(B224="",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Transaction'!$C$7*(F224-E224), 365), 360))))</f>
        <v/>
      </c>
      <c r="T224" s="49" t="str">
        <f t="shared" ca="1" si="24"/>
        <v/>
      </c>
      <c r="U224" s="49" t="str">
        <f t="shared" ca="1" si="25"/>
        <v/>
      </c>
      <c r="V224" s="49" t="str">
        <f t="shared" ca="1" si="26"/>
        <v/>
      </c>
      <c r="W224" s="11" t="str">
        <f t="shared" ca="1" si="27"/>
        <v/>
      </c>
      <c r="X224" s="11" t="str">
        <f t="shared" ca="1" si="28"/>
        <v/>
      </c>
    </row>
    <row r="225" spans="2:24" x14ac:dyDescent="0.25">
      <c r="B225" s="82" t="str">
        <f ca="1">IF(B224&lt;MIN($C$3, 'Terms&amp;Conditions + Transaction'!$B$6), B224+1, "")</f>
        <v/>
      </c>
      <c r="C225" t="str">
        <f ca="1">IF(B225="", "", IF(AND(WEEKDAY(B225, 2)&lt;=5, ISERROR(VLOOKUP(B225, 'Holiday Schedule'!$B$3:$B$1002, 1, FALSE))), 1, 0))</f>
        <v/>
      </c>
      <c r="D225" t="str">
        <f ca="1">IF(B225="", "", IF(LOWER('Terms&amp;Conditions + Transaction'!$C$15)="act", 1, IF(DAY(B225)=31, 0, IF(AND(DAY(B225+1)=1, MONTH(B225+1)=3), 31-DAY(B225), 1))))</f>
        <v/>
      </c>
      <c r="E225" s="18" t="str">
        <f ca="1">IF(B225="", "", IFERROR(VLOOKUP(B225, 'Accrual Schedule'!$B$3:$B$122, 1, TRUE), ""))</f>
        <v/>
      </c>
      <c r="F225" s="18" t="str" cm="1">
        <f t="array" aca="1" ref="F225" ca="1">IF(B225="", "", INDEX('Accrual Schedule'!$B$3:$B$122, MATCH(B225, 'Accrual Schedule'!$B$3:$B$122, 1)+1, 1))</f>
        <v/>
      </c>
      <c r="G225" s="18" t="str" cm="1">
        <f t="array" aca="1" ref="G225" ca="1">IF(B225="", "", INDEX('Accrual Schedule'!$B$3:$B$122, MATCH(H225, 'Accrual Schedule'!$B$3:$B$122, 1)-1, 1))</f>
        <v/>
      </c>
      <c r="H225" s="18" t="str">
        <f ca="1">IF(B225="", "", INDEX('Accrual Schedule'!$B$3:$B$122, MATCH(I225, 'Accrual Schedule'!$C$3:$C$122, 1), 1))</f>
        <v/>
      </c>
      <c r="I225" s="18" t="str" cm="1">
        <f t="array" aca="1" ref="I225" ca="1">IF(B225="", "", _xlfn.IFNA(INDEX('Accrual Schedule'!$C$4:$C$122, MATCH(B225, 'Accrual Schedule'!$C$4:$C$122, 1)+1, 1), INDEX('Accrual Schedule'!$C$4:$C$122, 1, 1)))</f>
        <v/>
      </c>
      <c r="J225" s="11" t="str">
        <f ca="1">IF(B225="","",'Terms&amp;Conditions + Transaction'!$F$5-SUMIF(Dispositions!$B$3:$B$32,"&lt;="&amp;B225,Dispositions!$C$3:$C$32))</f>
        <v/>
      </c>
      <c r="K225" s="84" t="str">
        <f ca="1">IF(B225="", "", IF(ISNA(MATCH(B225, 'Factor Schedule'!$B$3:$B$2002, -1)),1,IF(INDEX('Factor Schedule'!$B$3:$C$2002,MATCH(B225, 'Factor Schedule'!$B$3:$B$2002, -1), 1)=B225,MATCH(B225, 'Factor Schedule'!$B$3:$B$2002, -1),MATCH(B225, 'Factor Schedule'!$B$3:$B$2002, -1)+1)))</f>
        <v/>
      </c>
      <c r="L225" s="11" t="str" cm="1">
        <f t="array" aca="1" ref="L225" ca="1">IF(B225="","",ROUND(J225*_xlfn.IFNA(INDEX('Factor Schedule'!$B$3:$C$2002,K225, 2), 1), 2))</f>
        <v/>
      </c>
      <c r="M225" s="11" t="str">
        <f ca="1">IF(B225="", "", IF(OR(LOWER('Terms&amp;Conditions + Transaction'!$B$12)&lt;&gt;"compound", B225=$C$2, B225=E225), L225, L225+IF(LOWER('Terms&amp;Conditions + Transaction'!$B$13)&lt;&gt;"y", SUMIFS($T$8:$T$2007, $B$8:$B$2007, "&gt;="&amp;E225, $B$8:$B$2007, "&lt;"&amp;B225), SUMIFS($U$8:$U$1007, $B$8:$B$2007, "&gt;="&amp;E225, $B$8:$B$2007, "&lt;"&amp;B225))))</f>
        <v/>
      </c>
      <c r="N225" s="18" t="str">
        <f ca="1">IF(OR(B225 = "", F225=""), "", MIN(ForwardDays(B225,-'Terms&amp;Conditions + Transaction'!$B$22, 'Terms&amp;Conditions + Transaction'!$B$23, 'Holiday Schedule'!$B$3:$B$1002),ForwardDays(F225,-'Terms&amp;Conditions + Transaction'!$B$22, 'Terms&amp;Conditions + Transaction'!$B$23, 'Holiday Schedule'!$B$3:$B$1002)))</f>
        <v/>
      </c>
      <c r="O225" s="42" t="str">
        <f ca="1">IF(B225="", "", IF(ISNA(MATCH(N225, SOFR_INDEX!$A$2:$A$2001, -1)),1,IF(INDEX(SOFR_INDEX!$A$2:$E$2001,MATCH(N225, SOFR_INDEX!$A$2:$A$2001, -1), 1)=N225,MATCH(N225, SOFR_INDEX!$A$2:$A$2001, -1),MATCH(N225, SOFR_INDEX!$A$2:$A$2001, -1)+1)))</f>
        <v/>
      </c>
      <c r="P225" s="40" t="str" cm="1">
        <f t="array" aca="1" ref="P225" ca="1">IF(OR(B225="", F225=""), "", INDEX(SOFR_INDEX!$B$2:$E$2001, O225,$P$4) * IF(LEFT($P$3, 3)="180", 2, IF(LEFT($P$3, 2)="90", 4, IF(LEFT($P$3, 2)="30", 12, 1)))/100)</f>
        <v/>
      </c>
      <c r="Q225" s="43" t="str">
        <f ca="1">IF(OR(B225="", F225=""), "", P225+'Terms&amp;Conditions + Transaction'!$B$11/10000)</f>
        <v/>
      </c>
      <c r="R225" s="43" t="str">
        <f t="shared" ca="1" si="23"/>
        <v/>
      </c>
      <c r="S225" t="str">
        <f ca="1">IF(B225="",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Transaction'!$C$7*(F225-E225), 365), 360))))</f>
        <v/>
      </c>
      <c r="T225" s="49" t="str">
        <f t="shared" ca="1" si="24"/>
        <v/>
      </c>
      <c r="U225" s="49" t="str">
        <f t="shared" ca="1" si="25"/>
        <v/>
      </c>
      <c r="V225" s="49" t="str">
        <f t="shared" ca="1" si="26"/>
        <v/>
      </c>
      <c r="W225" s="11" t="str">
        <f t="shared" ca="1" si="27"/>
        <v/>
      </c>
      <c r="X225" s="11" t="str">
        <f t="shared" ca="1" si="28"/>
        <v/>
      </c>
    </row>
    <row r="226" spans="2:24" x14ac:dyDescent="0.25">
      <c r="B226" s="82" t="str">
        <f ca="1">IF(B225&lt;MIN($C$3, 'Terms&amp;Conditions + Transaction'!$B$6), B225+1, "")</f>
        <v/>
      </c>
      <c r="C226" t="str">
        <f ca="1">IF(B226="", "", IF(AND(WEEKDAY(B226, 2)&lt;=5, ISERROR(VLOOKUP(B226, 'Holiday Schedule'!$B$3:$B$1002, 1, FALSE))), 1, 0))</f>
        <v/>
      </c>
      <c r="D226" t="str">
        <f ca="1">IF(B226="", "", IF(LOWER('Terms&amp;Conditions + Transaction'!$C$15)="act", 1, IF(DAY(B226)=31, 0, IF(AND(DAY(B226+1)=1, MONTH(B226+1)=3), 31-DAY(B226), 1))))</f>
        <v/>
      </c>
      <c r="E226" s="18" t="str">
        <f ca="1">IF(B226="", "", IFERROR(VLOOKUP(B226, 'Accrual Schedule'!$B$3:$B$122, 1, TRUE), ""))</f>
        <v/>
      </c>
      <c r="F226" s="18" t="str" cm="1">
        <f t="array" aca="1" ref="F226" ca="1">IF(B226="", "", INDEX('Accrual Schedule'!$B$3:$B$122, MATCH(B226, 'Accrual Schedule'!$B$3:$B$122, 1)+1, 1))</f>
        <v/>
      </c>
      <c r="G226" s="18" t="str" cm="1">
        <f t="array" aca="1" ref="G226" ca="1">IF(B226="", "", INDEX('Accrual Schedule'!$B$3:$B$122, MATCH(H226, 'Accrual Schedule'!$B$3:$B$122, 1)-1, 1))</f>
        <v/>
      </c>
      <c r="H226" s="18" t="str">
        <f ca="1">IF(B226="", "", INDEX('Accrual Schedule'!$B$3:$B$122, MATCH(I226, 'Accrual Schedule'!$C$3:$C$122, 1), 1))</f>
        <v/>
      </c>
      <c r="I226" s="18" t="str" cm="1">
        <f t="array" aca="1" ref="I226" ca="1">IF(B226="", "", _xlfn.IFNA(INDEX('Accrual Schedule'!$C$4:$C$122, MATCH(B226, 'Accrual Schedule'!$C$4:$C$122, 1)+1, 1), INDEX('Accrual Schedule'!$C$4:$C$122, 1, 1)))</f>
        <v/>
      </c>
      <c r="J226" s="11" t="str">
        <f ca="1">IF(B226="","",'Terms&amp;Conditions + Transaction'!$F$5-SUMIF(Dispositions!$B$3:$B$32,"&lt;="&amp;B226,Dispositions!$C$3:$C$32))</f>
        <v/>
      </c>
      <c r="K226" s="84" t="str">
        <f ca="1">IF(B226="", "", IF(ISNA(MATCH(B226, 'Factor Schedule'!$B$3:$B$2002, -1)),1,IF(INDEX('Factor Schedule'!$B$3:$C$2002,MATCH(B226, 'Factor Schedule'!$B$3:$B$2002, -1), 1)=B226,MATCH(B226, 'Factor Schedule'!$B$3:$B$2002, -1),MATCH(B226, 'Factor Schedule'!$B$3:$B$2002, -1)+1)))</f>
        <v/>
      </c>
      <c r="L226" s="11" t="str" cm="1">
        <f t="array" aca="1" ref="L226" ca="1">IF(B226="","",ROUND(J226*_xlfn.IFNA(INDEX('Factor Schedule'!$B$3:$C$2002,K226, 2), 1), 2))</f>
        <v/>
      </c>
      <c r="M226" s="11" t="str">
        <f ca="1">IF(B226="", "", IF(OR(LOWER('Terms&amp;Conditions + Transaction'!$B$12)&lt;&gt;"compound", B226=$C$2, B226=E226), L226, L226+IF(LOWER('Terms&amp;Conditions + Transaction'!$B$13)&lt;&gt;"y", SUMIFS($T$8:$T$2007, $B$8:$B$2007, "&gt;="&amp;E226, $B$8:$B$2007, "&lt;"&amp;B226), SUMIFS($U$8:$U$1007, $B$8:$B$2007, "&gt;="&amp;E226, $B$8:$B$2007, "&lt;"&amp;B226))))</f>
        <v/>
      </c>
      <c r="N226" s="18" t="str">
        <f ca="1">IF(OR(B226 = "", F226=""), "", MIN(ForwardDays(B226,-'Terms&amp;Conditions + Transaction'!$B$22, 'Terms&amp;Conditions + Transaction'!$B$23, 'Holiday Schedule'!$B$3:$B$1002),ForwardDays(F226,-'Terms&amp;Conditions + Transaction'!$B$22, 'Terms&amp;Conditions + Transaction'!$B$23, 'Holiday Schedule'!$B$3:$B$1002)))</f>
        <v/>
      </c>
      <c r="O226" s="42" t="str">
        <f ca="1">IF(B226="", "", IF(ISNA(MATCH(N226, SOFR_INDEX!$A$2:$A$2001, -1)),1,IF(INDEX(SOFR_INDEX!$A$2:$E$2001,MATCH(N226, SOFR_INDEX!$A$2:$A$2001, -1), 1)=N226,MATCH(N226, SOFR_INDEX!$A$2:$A$2001, -1),MATCH(N226, SOFR_INDEX!$A$2:$A$2001, -1)+1)))</f>
        <v/>
      </c>
      <c r="P226" s="40" t="str" cm="1">
        <f t="array" aca="1" ref="P226" ca="1">IF(OR(B226="", F226=""), "", INDEX(SOFR_INDEX!$B$2:$E$2001, O226,$P$4) * IF(LEFT($P$3, 3)="180", 2, IF(LEFT($P$3, 2)="90", 4, IF(LEFT($P$3, 2)="30", 12, 1)))/100)</f>
        <v/>
      </c>
      <c r="Q226" s="43" t="str">
        <f ca="1">IF(OR(B226="", F226=""), "", P226+'Terms&amp;Conditions + Transaction'!$B$11/10000)</f>
        <v/>
      </c>
      <c r="R226" s="43" t="str">
        <f t="shared" ca="1" si="23"/>
        <v/>
      </c>
      <c r="S226" t="str">
        <f ca="1">IF(B226="",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Transaction'!$C$7*(F226-E226), 365), 360))))</f>
        <v/>
      </c>
      <c r="T226" s="49" t="str">
        <f t="shared" ca="1" si="24"/>
        <v/>
      </c>
      <c r="U226" s="49" t="str">
        <f t="shared" ca="1" si="25"/>
        <v/>
      </c>
      <c r="V226" s="49" t="str">
        <f t="shared" ca="1" si="26"/>
        <v/>
      </c>
      <c r="W226" s="11" t="str">
        <f t="shared" ca="1" si="27"/>
        <v/>
      </c>
      <c r="X226" s="11" t="str">
        <f t="shared" ca="1" si="28"/>
        <v/>
      </c>
    </row>
    <row r="227" spans="2:24" x14ac:dyDescent="0.25">
      <c r="B227" s="82" t="str">
        <f ca="1">IF(B226&lt;MIN($C$3, 'Terms&amp;Conditions + Transaction'!$B$6), B226+1, "")</f>
        <v/>
      </c>
      <c r="C227" t="str">
        <f ca="1">IF(B227="", "", IF(AND(WEEKDAY(B227, 2)&lt;=5, ISERROR(VLOOKUP(B227, 'Holiday Schedule'!$B$3:$B$1002, 1, FALSE))), 1, 0))</f>
        <v/>
      </c>
      <c r="D227" t="str">
        <f ca="1">IF(B227="", "", IF(LOWER('Terms&amp;Conditions + Transaction'!$C$15)="act", 1, IF(DAY(B227)=31, 0, IF(AND(DAY(B227+1)=1, MONTH(B227+1)=3), 31-DAY(B227), 1))))</f>
        <v/>
      </c>
      <c r="E227" s="18" t="str">
        <f ca="1">IF(B227="", "", IFERROR(VLOOKUP(B227, 'Accrual Schedule'!$B$3:$B$122, 1, TRUE), ""))</f>
        <v/>
      </c>
      <c r="F227" s="18" t="str" cm="1">
        <f t="array" aca="1" ref="F227" ca="1">IF(B227="", "", INDEX('Accrual Schedule'!$B$3:$B$122, MATCH(B227, 'Accrual Schedule'!$B$3:$B$122, 1)+1, 1))</f>
        <v/>
      </c>
      <c r="G227" s="18" t="str" cm="1">
        <f t="array" aca="1" ref="G227" ca="1">IF(B227="", "", INDEX('Accrual Schedule'!$B$3:$B$122, MATCH(H227, 'Accrual Schedule'!$B$3:$B$122, 1)-1, 1))</f>
        <v/>
      </c>
      <c r="H227" s="18" t="str">
        <f ca="1">IF(B227="", "", INDEX('Accrual Schedule'!$B$3:$B$122, MATCH(I227, 'Accrual Schedule'!$C$3:$C$122, 1), 1))</f>
        <v/>
      </c>
      <c r="I227" s="18" t="str" cm="1">
        <f t="array" aca="1" ref="I227" ca="1">IF(B227="", "", _xlfn.IFNA(INDEX('Accrual Schedule'!$C$4:$C$122, MATCH(B227, 'Accrual Schedule'!$C$4:$C$122, 1)+1, 1), INDEX('Accrual Schedule'!$C$4:$C$122, 1, 1)))</f>
        <v/>
      </c>
      <c r="J227" s="11" t="str">
        <f ca="1">IF(B227="","",'Terms&amp;Conditions + Transaction'!$F$5-SUMIF(Dispositions!$B$3:$B$32,"&lt;="&amp;B227,Dispositions!$C$3:$C$32))</f>
        <v/>
      </c>
      <c r="K227" s="84" t="str">
        <f ca="1">IF(B227="", "", IF(ISNA(MATCH(B227, 'Factor Schedule'!$B$3:$B$2002, -1)),1,IF(INDEX('Factor Schedule'!$B$3:$C$2002,MATCH(B227, 'Factor Schedule'!$B$3:$B$2002, -1), 1)=B227,MATCH(B227, 'Factor Schedule'!$B$3:$B$2002, -1),MATCH(B227, 'Factor Schedule'!$B$3:$B$2002, -1)+1)))</f>
        <v/>
      </c>
      <c r="L227" s="11" t="str" cm="1">
        <f t="array" aca="1" ref="L227" ca="1">IF(B227="","",ROUND(J227*_xlfn.IFNA(INDEX('Factor Schedule'!$B$3:$C$2002,K227, 2), 1), 2))</f>
        <v/>
      </c>
      <c r="M227" s="11" t="str">
        <f ca="1">IF(B227="", "", IF(OR(LOWER('Terms&amp;Conditions + Transaction'!$B$12)&lt;&gt;"compound", B227=$C$2, B227=E227), L227, L227+IF(LOWER('Terms&amp;Conditions + Transaction'!$B$13)&lt;&gt;"y", SUMIFS($T$8:$T$2007, $B$8:$B$2007, "&gt;="&amp;E227, $B$8:$B$2007, "&lt;"&amp;B227), SUMIFS($U$8:$U$1007, $B$8:$B$2007, "&gt;="&amp;E227, $B$8:$B$2007, "&lt;"&amp;B227))))</f>
        <v/>
      </c>
      <c r="N227" s="18" t="str">
        <f ca="1">IF(OR(B227 = "", F227=""), "", MIN(ForwardDays(B227,-'Terms&amp;Conditions + Transaction'!$B$22, 'Terms&amp;Conditions + Transaction'!$B$23, 'Holiday Schedule'!$B$3:$B$1002),ForwardDays(F227,-'Terms&amp;Conditions + Transaction'!$B$22, 'Terms&amp;Conditions + Transaction'!$B$23, 'Holiday Schedule'!$B$3:$B$1002)))</f>
        <v/>
      </c>
      <c r="O227" s="42" t="str">
        <f ca="1">IF(B227="", "", IF(ISNA(MATCH(N227, SOFR_INDEX!$A$2:$A$2001, -1)),1,IF(INDEX(SOFR_INDEX!$A$2:$E$2001,MATCH(N227, SOFR_INDEX!$A$2:$A$2001, -1), 1)=N227,MATCH(N227, SOFR_INDEX!$A$2:$A$2001, -1),MATCH(N227, SOFR_INDEX!$A$2:$A$2001, -1)+1)))</f>
        <v/>
      </c>
      <c r="P227" s="40" t="str" cm="1">
        <f t="array" aca="1" ref="P227" ca="1">IF(OR(B227="", F227=""), "", INDEX(SOFR_INDEX!$B$2:$E$2001, O227,$P$4) * IF(LEFT($P$3, 3)="180", 2, IF(LEFT($P$3, 2)="90", 4, IF(LEFT($P$3, 2)="30", 12, 1)))/100)</f>
        <v/>
      </c>
      <c r="Q227" s="43" t="str">
        <f ca="1">IF(OR(B227="", F227=""), "", P227+'Terms&amp;Conditions + Transaction'!$B$11/10000)</f>
        <v/>
      </c>
      <c r="R227" s="43" t="str">
        <f t="shared" ca="1" si="23"/>
        <v/>
      </c>
      <c r="S227" t="str">
        <f ca="1">IF(B227="",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Transaction'!$C$7*(F227-E227), 365), 360))))</f>
        <v/>
      </c>
      <c r="T227" s="49" t="str">
        <f t="shared" ca="1" si="24"/>
        <v/>
      </c>
      <c r="U227" s="49" t="str">
        <f t="shared" ca="1" si="25"/>
        <v/>
      </c>
      <c r="V227" s="49" t="str">
        <f t="shared" ca="1" si="26"/>
        <v/>
      </c>
      <c r="W227" s="11" t="str">
        <f t="shared" ca="1" si="27"/>
        <v/>
      </c>
      <c r="X227" s="11" t="str">
        <f t="shared" ca="1" si="28"/>
        <v/>
      </c>
    </row>
    <row r="228" spans="2:24" x14ac:dyDescent="0.25">
      <c r="B228" s="82" t="str">
        <f ca="1">IF(B227&lt;MIN($C$3, 'Terms&amp;Conditions + Transaction'!$B$6), B227+1, "")</f>
        <v/>
      </c>
      <c r="C228" t="str">
        <f ca="1">IF(B228="", "", IF(AND(WEEKDAY(B228, 2)&lt;=5, ISERROR(VLOOKUP(B228, 'Holiday Schedule'!$B$3:$B$1002, 1, FALSE))), 1, 0))</f>
        <v/>
      </c>
      <c r="D228" t="str">
        <f ca="1">IF(B228="", "", IF(LOWER('Terms&amp;Conditions + Transaction'!$C$15)="act", 1, IF(DAY(B228)=31, 0, IF(AND(DAY(B228+1)=1, MONTH(B228+1)=3), 31-DAY(B228), 1))))</f>
        <v/>
      </c>
      <c r="E228" s="18" t="str">
        <f ca="1">IF(B228="", "", IFERROR(VLOOKUP(B228, 'Accrual Schedule'!$B$3:$B$122, 1, TRUE), ""))</f>
        <v/>
      </c>
      <c r="F228" s="18" t="str" cm="1">
        <f t="array" aca="1" ref="F228" ca="1">IF(B228="", "", INDEX('Accrual Schedule'!$B$3:$B$122, MATCH(B228, 'Accrual Schedule'!$B$3:$B$122, 1)+1, 1))</f>
        <v/>
      </c>
      <c r="G228" s="18" t="str" cm="1">
        <f t="array" aca="1" ref="G228" ca="1">IF(B228="", "", INDEX('Accrual Schedule'!$B$3:$B$122, MATCH(H228, 'Accrual Schedule'!$B$3:$B$122, 1)-1, 1))</f>
        <v/>
      </c>
      <c r="H228" s="18" t="str">
        <f ca="1">IF(B228="", "", INDEX('Accrual Schedule'!$B$3:$B$122, MATCH(I228, 'Accrual Schedule'!$C$3:$C$122, 1), 1))</f>
        <v/>
      </c>
      <c r="I228" s="18" t="str" cm="1">
        <f t="array" aca="1" ref="I228" ca="1">IF(B228="", "", _xlfn.IFNA(INDEX('Accrual Schedule'!$C$4:$C$122, MATCH(B228, 'Accrual Schedule'!$C$4:$C$122, 1)+1, 1), INDEX('Accrual Schedule'!$C$4:$C$122, 1, 1)))</f>
        <v/>
      </c>
      <c r="J228" s="11" t="str">
        <f ca="1">IF(B228="","",'Terms&amp;Conditions + Transaction'!$F$5-SUMIF(Dispositions!$B$3:$B$32,"&lt;="&amp;B228,Dispositions!$C$3:$C$32))</f>
        <v/>
      </c>
      <c r="K228" s="84" t="str">
        <f ca="1">IF(B228="", "", IF(ISNA(MATCH(B228, 'Factor Schedule'!$B$3:$B$2002, -1)),1,IF(INDEX('Factor Schedule'!$B$3:$C$2002,MATCH(B228, 'Factor Schedule'!$B$3:$B$2002, -1), 1)=B228,MATCH(B228, 'Factor Schedule'!$B$3:$B$2002, -1),MATCH(B228, 'Factor Schedule'!$B$3:$B$2002, -1)+1)))</f>
        <v/>
      </c>
      <c r="L228" s="11" t="str" cm="1">
        <f t="array" aca="1" ref="L228" ca="1">IF(B228="","",ROUND(J228*_xlfn.IFNA(INDEX('Factor Schedule'!$B$3:$C$2002,K228, 2), 1), 2))</f>
        <v/>
      </c>
      <c r="M228" s="11" t="str">
        <f ca="1">IF(B228="", "", IF(OR(LOWER('Terms&amp;Conditions + Transaction'!$B$12)&lt;&gt;"compound", B228=$C$2, B228=E228), L228, L228+IF(LOWER('Terms&amp;Conditions + Transaction'!$B$13)&lt;&gt;"y", SUMIFS($T$8:$T$2007, $B$8:$B$2007, "&gt;="&amp;E228, $B$8:$B$2007, "&lt;"&amp;B228), SUMIFS($U$8:$U$1007, $B$8:$B$2007, "&gt;="&amp;E228, $B$8:$B$2007, "&lt;"&amp;B228))))</f>
        <v/>
      </c>
      <c r="N228" s="18" t="str">
        <f ca="1">IF(OR(B228 = "", F228=""), "", MIN(ForwardDays(B228,-'Terms&amp;Conditions + Transaction'!$B$22, 'Terms&amp;Conditions + Transaction'!$B$23, 'Holiday Schedule'!$B$3:$B$1002),ForwardDays(F228,-'Terms&amp;Conditions + Transaction'!$B$22, 'Terms&amp;Conditions + Transaction'!$B$23, 'Holiday Schedule'!$B$3:$B$1002)))</f>
        <v/>
      </c>
      <c r="O228" s="42" t="str">
        <f ca="1">IF(B228="", "", IF(ISNA(MATCH(N228, SOFR_INDEX!$A$2:$A$2001, -1)),1,IF(INDEX(SOFR_INDEX!$A$2:$E$2001,MATCH(N228, SOFR_INDEX!$A$2:$A$2001, -1), 1)=N228,MATCH(N228, SOFR_INDEX!$A$2:$A$2001, -1),MATCH(N228, SOFR_INDEX!$A$2:$A$2001, -1)+1)))</f>
        <v/>
      </c>
      <c r="P228" s="40" t="str" cm="1">
        <f t="array" aca="1" ref="P228" ca="1">IF(OR(B228="", F228=""), "", INDEX(SOFR_INDEX!$B$2:$E$2001, O228,$P$4) * IF(LEFT($P$3, 3)="180", 2, IF(LEFT($P$3, 2)="90", 4, IF(LEFT($P$3, 2)="30", 12, 1)))/100)</f>
        <v/>
      </c>
      <c r="Q228" s="43" t="str">
        <f ca="1">IF(OR(B228="", F228=""), "", P228+'Terms&amp;Conditions + Transaction'!$B$11/10000)</f>
        <v/>
      </c>
      <c r="R228" s="43" t="str">
        <f t="shared" ca="1" si="23"/>
        <v/>
      </c>
      <c r="S228" t="str">
        <f ca="1">IF(B228="",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Transaction'!$C$7*(F228-E228), 365), 360))))</f>
        <v/>
      </c>
      <c r="T228" s="49" t="str">
        <f t="shared" ca="1" si="24"/>
        <v/>
      </c>
      <c r="U228" s="49" t="str">
        <f t="shared" ca="1" si="25"/>
        <v/>
      </c>
      <c r="V228" s="49" t="str">
        <f t="shared" ca="1" si="26"/>
        <v/>
      </c>
      <c r="W228" s="11" t="str">
        <f t="shared" ca="1" si="27"/>
        <v/>
      </c>
      <c r="X228" s="11" t="str">
        <f t="shared" ca="1" si="28"/>
        <v/>
      </c>
    </row>
    <row r="229" spans="2:24" x14ac:dyDescent="0.25">
      <c r="B229" s="82" t="str">
        <f ca="1">IF(B228&lt;MIN($C$3, 'Terms&amp;Conditions + Transaction'!$B$6), B228+1, "")</f>
        <v/>
      </c>
      <c r="C229" t="str">
        <f ca="1">IF(B229="", "", IF(AND(WEEKDAY(B229, 2)&lt;=5, ISERROR(VLOOKUP(B229, 'Holiday Schedule'!$B$3:$B$1002, 1, FALSE))), 1, 0))</f>
        <v/>
      </c>
      <c r="D229" t="str">
        <f ca="1">IF(B229="", "", IF(LOWER('Terms&amp;Conditions + Transaction'!$C$15)="act", 1, IF(DAY(B229)=31, 0, IF(AND(DAY(B229+1)=1, MONTH(B229+1)=3), 31-DAY(B229), 1))))</f>
        <v/>
      </c>
      <c r="E229" s="18" t="str">
        <f ca="1">IF(B229="", "", IFERROR(VLOOKUP(B229, 'Accrual Schedule'!$B$3:$B$122, 1, TRUE), ""))</f>
        <v/>
      </c>
      <c r="F229" s="18" t="str" cm="1">
        <f t="array" aca="1" ref="F229" ca="1">IF(B229="", "", INDEX('Accrual Schedule'!$B$3:$B$122, MATCH(B229, 'Accrual Schedule'!$B$3:$B$122, 1)+1, 1))</f>
        <v/>
      </c>
      <c r="G229" s="18" t="str" cm="1">
        <f t="array" aca="1" ref="G229" ca="1">IF(B229="", "", INDEX('Accrual Schedule'!$B$3:$B$122, MATCH(H229, 'Accrual Schedule'!$B$3:$B$122, 1)-1, 1))</f>
        <v/>
      </c>
      <c r="H229" s="18" t="str">
        <f ca="1">IF(B229="", "", INDEX('Accrual Schedule'!$B$3:$B$122, MATCH(I229, 'Accrual Schedule'!$C$3:$C$122, 1), 1))</f>
        <v/>
      </c>
      <c r="I229" s="18" t="str" cm="1">
        <f t="array" aca="1" ref="I229" ca="1">IF(B229="", "", _xlfn.IFNA(INDEX('Accrual Schedule'!$C$4:$C$122, MATCH(B229, 'Accrual Schedule'!$C$4:$C$122, 1)+1, 1), INDEX('Accrual Schedule'!$C$4:$C$122, 1, 1)))</f>
        <v/>
      </c>
      <c r="J229" s="11" t="str">
        <f ca="1">IF(B229="","",'Terms&amp;Conditions + Transaction'!$F$5-SUMIF(Dispositions!$B$3:$B$32,"&lt;="&amp;B229,Dispositions!$C$3:$C$32))</f>
        <v/>
      </c>
      <c r="K229" s="84" t="str">
        <f ca="1">IF(B229="", "", IF(ISNA(MATCH(B229, 'Factor Schedule'!$B$3:$B$2002, -1)),1,IF(INDEX('Factor Schedule'!$B$3:$C$2002,MATCH(B229, 'Factor Schedule'!$B$3:$B$2002, -1), 1)=B229,MATCH(B229, 'Factor Schedule'!$B$3:$B$2002, -1),MATCH(B229, 'Factor Schedule'!$B$3:$B$2002, -1)+1)))</f>
        <v/>
      </c>
      <c r="L229" s="11" t="str" cm="1">
        <f t="array" aca="1" ref="L229" ca="1">IF(B229="","",ROUND(J229*_xlfn.IFNA(INDEX('Factor Schedule'!$B$3:$C$2002,K229, 2), 1), 2))</f>
        <v/>
      </c>
      <c r="M229" s="11" t="str">
        <f ca="1">IF(B229="", "", IF(OR(LOWER('Terms&amp;Conditions + Transaction'!$B$12)&lt;&gt;"compound", B229=$C$2, B229=E229), L229, L229+IF(LOWER('Terms&amp;Conditions + Transaction'!$B$13)&lt;&gt;"y", SUMIFS($T$8:$T$2007, $B$8:$B$2007, "&gt;="&amp;E229, $B$8:$B$2007, "&lt;"&amp;B229), SUMIFS($U$8:$U$1007, $B$8:$B$2007, "&gt;="&amp;E229, $B$8:$B$2007, "&lt;"&amp;B229))))</f>
        <v/>
      </c>
      <c r="N229" s="18" t="str">
        <f ca="1">IF(OR(B229 = "", F229=""), "", MIN(ForwardDays(B229,-'Terms&amp;Conditions + Transaction'!$B$22, 'Terms&amp;Conditions + Transaction'!$B$23, 'Holiday Schedule'!$B$3:$B$1002),ForwardDays(F229,-'Terms&amp;Conditions + Transaction'!$B$22, 'Terms&amp;Conditions + Transaction'!$B$23, 'Holiday Schedule'!$B$3:$B$1002)))</f>
        <v/>
      </c>
      <c r="O229" s="42" t="str">
        <f ca="1">IF(B229="", "", IF(ISNA(MATCH(N229, SOFR_INDEX!$A$2:$A$2001, -1)),1,IF(INDEX(SOFR_INDEX!$A$2:$E$2001,MATCH(N229, SOFR_INDEX!$A$2:$A$2001, -1), 1)=N229,MATCH(N229, SOFR_INDEX!$A$2:$A$2001, -1),MATCH(N229, SOFR_INDEX!$A$2:$A$2001, -1)+1)))</f>
        <v/>
      </c>
      <c r="P229" s="40" t="str" cm="1">
        <f t="array" aca="1" ref="P229" ca="1">IF(OR(B229="", F229=""), "", INDEX(SOFR_INDEX!$B$2:$E$2001, O229,$P$4) * IF(LEFT($P$3, 3)="180", 2, IF(LEFT($P$3, 2)="90", 4, IF(LEFT($P$3, 2)="30", 12, 1)))/100)</f>
        <v/>
      </c>
      <c r="Q229" s="43" t="str">
        <f ca="1">IF(OR(B229="", F229=""), "", P229+'Terms&amp;Conditions + Transaction'!$B$11/10000)</f>
        <v/>
      </c>
      <c r="R229" s="43" t="str">
        <f t="shared" ca="1" si="23"/>
        <v/>
      </c>
      <c r="S229" t="str">
        <f ca="1">IF(B229="",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Transaction'!$C$7*(F229-E229), 365), 360))))</f>
        <v/>
      </c>
      <c r="T229" s="49" t="str">
        <f t="shared" ca="1" si="24"/>
        <v/>
      </c>
      <c r="U229" s="49" t="str">
        <f t="shared" ca="1" si="25"/>
        <v/>
      </c>
      <c r="V229" s="49" t="str">
        <f t="shared" ca="1" si="26"/>
        <v/>
      </c>
      <c r="W229" s="11" t="str">
        <f t="shared" ca="1" si="27"/>
        <v/>
      </c>
      <c r="X229" s="11" t="str">
        <f t="shared" ca="1" si="28"/>
        <v/>
      </c>
    </row>
    <row r="230" spans="2:24" x14ac:dyDescent="0.25">
      <c r="B230" s="82" t="str">
        <f ca="1">IF(B229&lt;MIN($C$3, 'Terms&amp;Conditions + Transaction'!$B$6), B229+1, "")</f>
        <v/>
      </c>
      <c r="C230" t="str">
        <f ca="1">IF(B230="", "", IF(AND(WEEKDAY(B230, 2)&lt;=5, ISERROR(VLOOKUP(B230, 'Holiday Schedule'!$B$3:$B$1002, 1, FALSE))), 1, 0))</f>
        <v/>
      </c>
      <c r="D230" t="str">
        <f ca="1">IF(B230="", "", IF(LOWER('Terms&amp;Conditions + Transaction'!$C$15)="act", 1, IF(DAY(B230)=31, 0, IF(AND(DAY(B230+1)=1, MONTH(B230+1)=3), 31-DAY(B230), 1))))</f>
        <v/>
      </c>
      <c r="E230" s="18" t="str">
        <f ca="1">IF(B230="", "", IFERROR(VLOOKUP(B230, 'Accrual Schedule'!$B$3:$B$122, 1, TRUE), ""))</f>
        <v/>
      </c>
      <c r="F230" s="18" t="str" cm="1">
        <f t="array" aca="1" ref="F230" ca="1">IF(B230="", "", INDEX('Accrual Schedule'!$B$3:$B$122, MATCH(B230, 'Accrual Schedule'!$B$3:$B$122, 1)+1, 1))</f>
        <v/>
      </c>
      <c r="G230" s="18" t="str" cm="1">
        <f t="array" aca="1" ref="G230" ca="1">IF(B230="", "", INDEX('Accrual Schedule'!$B$3:$B$122, MATCH(H230, 'Accrual Schedule'!$B$3:$B$122, 1)-1, 1))</f>
        <v/>
      </c>
      <c r="H230" s="18" t="str">
        <f ca="1">IF(B230="", "", INDEX('Accrual Schedule'!$B$3:$B$122, MATCH(I230, 'Accrual Schedule'!$C$3:$C$122, 1), 1))</f>
        <v/>
      </c>
      <c r="I230" s="18" t="str" cm="1">
        <f t="array" aca="1" ref="I230" ca="1">IF(B230="", "", _xlfn.IFNA(INDEX('Accrual Schedule'!$C$4:$C$122, MATCH(B230, 'Accrual Schedule'!$C$4:$C$122, 1)+1, 1), INDEX('Accrual Schedule'!$C$4:$C$122, 1, 1)))</f>
        <v/>
      </c>
      <c r="J230" s="11" t="str">
        <f ca="1">IF(B230="","",'Terms&amp;Conditions + Transaction'!$F$5-SUMIF(Dispositions!$B$3:$B$32,"&lt;="&amp;B230,Dispositions!$C$3:$C$32))</f>
        <v/>
      </c>
      <c r="K230" s="84" t="str">
        <f ca="1">IF(B230="", "", IF(ISNA(MATCH(B230, 'Factor Schedule'!$B$3:$B$2002, -1)),1,IF(INDEX('Factor Schedule'!$B$3:$C$2002,MATCH(B230, 'Factor Schedule'!$B$3:$B$2002, -1), 1)=B230,MATCH(B230, 'Factor Schedule'!$B$3:$B$2002, -1),MATCH(B230, 'Factor Schedule'!$B$3:$B$2002, -1)+1)))</f>
        <v/>
      </c>
      <c r="L230" s="11" t="str" cm="1">
        <f t="array" aca="1" ref="L230" ca="1">IF(B230="","",ROUND(J230*_xlfn.IFNA(INDEX('Factor Schedule'!$B$3:$C$2002,K230, 2), 1), 2))</f>
        <v/>
      </c>
      <c r="M230" s="11" t="str">
        <f ca="1">IF(B230="", "", IF(OR(LOWER('Terms&amp;Conditions + Transaction'!$B$12)&lt;&gt;"compound", B230=$C$2, B230=E230), L230, L230+IF(LOWER('Terms&amp;Conditions + Transaction'!$B$13)&lt;&gt;"y", SUMIFS($T$8:$T$2007, $B$8:$B$2007, "&gt;="&amp;E230, $B$8:$B$2007, "&lt;"&amp;B230), SUMIFS($U$8:$U$1007, $B$8:$B$2007, "&gt;="&amp;E230, $B$8:$B$2007, "&lt;"&amp;B230))))</f>
        <v/>
      </c>
      <c r="N230" s="18" t="str">
        <f ca="1">IF(OR(B230 = "", F230=""), "", MIN(ForwardDays(B230,-'Terms&amp;Conditions + Transaction'!$B$22, 'Terms&amp;Conditions + Transaction'!$B$23, 'Holiday Schedule'!$B$3:$B$1002),ForwardDays(F230,-'Terms&amp;Conditions + Transaction'!$B$22, 'Terms&amp;Conditions + Transaction'!$B$23, 'Holiday Schedule'!$B$3:$B$1002)))</f>
        <v/>
      </c>
      <c r="O230" s="42" t="str">
        <f ca="1">IF(B230="", "", IF(ISNA(MATCH(N230, SOFR_INDEX!$A$2:$A$2001, -1)),1,IF(INDEX(SOFR_INDEX!$A$2:$E$2001,MATCH(N230, SOFR_INDEX!$A$2:$A$2001, -1), 1)=N230,MATCH(N230, SOFR_INDEX!$A$2:$A$2001, -1),MATCH(N230, SOFR_INDEX!$A$2:$A$2001, -1)+1)))</f>
        <v/>
      </c>
      <c r="P230" s="40" t="str" cm="1">
        <f t="array" aca="1" ref="P230" ca="1">IF(OR(B230="", F230=""), "", INDEX(SOFR_INDEX!$B$2:$E$2001, O230,$P$4) * IF(LEFT($P$3, 3)="180", 2, IF(LEFT($P$3, 2)="90", 4, IF(LEFT($P$3, 2)="30", 12, 1)))/100)</f>
        <v/>
      </c>
      <c r="Q230" s="43" t="str">
        <f ca="1">IF(OR(B230="", F230=""), "", P230+'Terms&amp;Conditions + Transaction'!$B$11/10000)</f>
        <v/>
      </c>
      <c r="R230" s="43" t="str">
        <f t="shared" ca="1" si="23"/>
        <v/>
      </c>
      <c r="S230" t="str">
        <f ca="1">IF(B230="",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Transaction'!$C$7*(F230-E230), 365), 360))))</f>
        <v/>
      </c>
      <c r="T230" s="49" t="str">
        <f t="shared" ca="1" si="24"/>
        <v/>
      </c>
      <c r="U230" s="49" t="str">
        <f t="shared" ca="1" si="25"/>
        <v/>
      </c>
      <c r="V230" s="49" t="str">
        <f t="shared" ca="1" si="26"/>
        <v/>
      </c>
      <c r="W230" s="11" t="str">
        <f t="shared" ca="1" si="27"/>
        <v/>
      </c>
      <c r="X230" s="11" t="str">
        <f t="shared" ca="1" si="28"/>
        <v/>
      </c>
    </row>
    <row r="231" spans="2:24" x14ac:dyDescent="0.25">
      <c r="B231" s="82" t="str">
        <f ca="1">IF(B230&lt;MIN($C$3, 'Terms&amp;Conditions + Transaction'!$B$6), B230+1, "")</f>
        <v/>
      </c>
      <c r="C231" t="str">
        <f ca="1">IF(B231="", "", IF(AND(WEEKDAY(B231, 2)&lt;=5, ISERROR(VLOOKUP(B231, 'Holiday Schedule'!$B$3:$B$1002, 1, FALSE))), 1, 0))</f>
        <v/>
      </c>
      <c r="D231" t="str">
        <f ca="1">IF(B231="", "", IF(LOWER('Terms&amp;Conditions + Transaction'!$C$15)="act", 1, IF(DAY(B231)=31, 0, IF(AND(DAY(B231+1)=1, MONTH(B231+1)=3), 31-DAY(B231), 1))))</f>
        <v/>
      </c>
      <c r="E231" s="18" t="str">
        <f ca="1">IF(B231="", "", IFERROR(VLOOKUP(B231, 'Accrual Schedule'!$B$3:$B$122, 1, TRUE), ""))</f>
        <v/>
      </c>
      <c r="F231" s="18" t="str" cm="1">
        <f t="array" aca="1" ref="F231" ca="1">IF(B231="", "", INDEX('Accrual Schedule'!$B$3:$B$122, MATCH(B231, 'Accrual Schedule'!$B$3:$B$122, 1)+1, 1))</f>
        <v/>
      </c>
      <c r="G231" s="18" t="str" cm="1">
        <f t="array" aca="1" ref="G231" ca="1">IF(B231="", "", INDEX('Accrual Schedule'!$B$3:$B$122, MATCH(H231, 'Accrual Schedule'!$B$3:$B$122, 1)-1, 1))</f>
        <v/>
      </c>
      <c r="H231" s="18" t="str">
        <f ca="1">IF(B231="", "", INDEX('Accrual Schedule'!$B$3:$B$122, MATCH(I231, 'Accrual Schedule'!$C$3:$C$122, 1), 1))</f>
        <v/>
      </c>
      <c r="I231" s="18" t="str" cm="1">
        <f t="array" aca="1" ref="I231" ca="1">IF(B231="", "", _xlfn.IFNA(INDEX('Accrual Schedule'!$C$4:$C$122, MATCH(B231, 'Accrual Schedule'!$C$4:$C$122, 1)+1, 1), INDEX('Accrual Schedule'!$C$4:$C$122, 1, 1)))</f>
        <v/>
      </c>
      <c r="J231" s="11" t="str">
        <f ca="1">IF(B231="","",'Terms&amp;Conditions + Transaction'!$F$5-SUMIF(Dispositions!$B$3:$B$32,"&lt;="&amp;B231,Dispositions!$C$3:$C$32))</f>
        <v/>
      </c>
      <c r="K231" s="84" t="str">
        <f ca="1">IF(B231="", "", IF(ISNA(MATCH(B231, 'Factor Schedule'!$B$3:$B$2002, -1)),1,IF(INDEX('Factor Schedule'!$B$3:$C$2002,MATCH(B231, 'Factor Schedule'!$B$3:$B$2002, -1), 1)=B231,MATCH(B231, 'Factor Schedule'!$B$3:$B$2002, -1),MATCH(B231, 'Factor Schedule'!$B$3:$B$2002, -1)+1)))</f>
        <v/>
      </c>
      <c r="L231" s="11" t="str" cm="1">
        <f t="array" aca="1" ref="L231" ca="1">IF(B231="","",ROUND(J231*_xlfn.IFNA(INDEX('Factor Schedule'!$B$3:$C$2002,K231, 2), 1), 2))</f>
        <v/>
      </c>
      <c r="M231" s="11" t="str">
        <f ca="1">IF(B231="", "", IF(OR(LOWER('Terms&amp;Conditions + Transaction'!$B$12)&lt;&gt;"compound", B231=$C$2, B231=E231), L231, L231+IF(LOWER('Terms&amp;Conditions + Transaction'!$B$13)&lt;&gt;"y", SUMIFS($T$8:$T$2007, $B$8:$B$2007, "&gt;="&amp;E231, $B$8:$B$2007, "&lt;"&amp;B231), SUMIFS($U$8:$U$1007, $B$8:$B$2007, "&gt;="&amp;E231, $B$8:$B$2007, "&lt;"&amp;B231))))</f>
        <v/>
      </c>
      <c r="N231" s="18" t="str">
        <f ca="1">IF(OR(B231 = "", F231=""), "", MIN(ForwardDays(B231,-'Terms&amp;Conditions + Transaction'!$B$22, 'Terms&amp;Conditions + Transaction'!$B$23, 'Holiday Schedule'!$B$3:$B$1002),ForwardDays(F231,-'Terms&amp;Conditions + Transaction'!$B$22, 'Terms&amp;Conditions + Transaction'!$B$23, 'Holiday Schedule'!$B$3:$B$1002)))</f>
        <v/>
      </c>
      <c r="O231" s="42" t="str">
        <f ca="1">IF(B231="", "", IF(ISNA(MATCH(N231, SOFR_INDEX!$A$2:$A$2001, -1)),1,IF(INDEX(SOFR_INDEX!$A$2:$E$2001,MATCH(N231, SOFR_INDEX!$A$2:$A$2001, -1), 1)=N231,MATCH(N231, SOFR_INDEX!$A$2:$A$2001, -1),MATCH(N231, SOFR_INDEX!$A$2:$A$2001, -1)+1)))</f>
        <v/>
      </c>
      <c r="P231" s="40" t="str" cm="1">
        <f t="array" aca="1" ref="P231" ca="1">IF(OR(B231="", F231=""), "", INDEX(SOFR_INDEX!$B$2:$E$2001, O231,$P$4) * IF(LEFT($P$3, 3)="180", 2, IF(LEFT($P$3, 2)="90", 4, IF(LEFT($P$3, 2)="30", 12, 1)))/100)</f>
        <v/>
      </c>
      <c r="Q231" s="43" t="str">
        <f ca="1">IF(OR(B231="", F231=""), "", P231+'Terms&amp;Conditions + Transaction'!$B$11/10000)</f>
        <v/>
      </c>
      <c r="R231" s="43" t="str">
        <f t="shared" ca="1" si="23"/>
        <v/>
      </c>
      <c r="S231" t="str">
        <f ca="1">IF(B231="",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Transaction'!$C$7*(F231-E231), 365), 360))))</f>
        <v/>
      </c>
      <c r="T231" s="49" t="str">
        <f t="shared" ca="1" si="24"/>
        <v/>
      </c>
      <c r="U231" s="49" t="str">
        <f t="shared" ca="1" si="25"/>
        <v/>
      </c>
      <c r="V231" s="49" t="str">
        <f t="shared" ca="1" si="26"/>
        <v/>
      </c>
      <c r="W231" s="11" t="str">
        <f t="shared" ca="1" si="27"/>
        <v/>
      </c>
      <c r="X231" s="11" t="str">
        <f t="shared" ca="1" si="28"/>
        <v/>
      </c>
    </row>
    <row r="232" spans="2:24" x14ac:dyDescent="0.25">
      <c r="B232" s="82" t="str">
        <f ca="1">IF(B231&lt;MIN($C$3, 'Terms&amp;Conditions + Transaction'!$B$6), B231+1, "")</f>
        <v/>
      </c>
      <c r="C232" t="str">
        <f ca="1">IF(B232="", "", IF(AND(WEEKDAY(B232, 2)&lt;=5, ISERROR(VLOOKUP(B232, 'Holiday Schedule'!$B$3:$B$1002, 1, FALSE))), 1, 0))</f>
        <v/>
      </c>
      <c r="D232" t="str">
        <f ca="1">IF(B232="", "", IF(LOWER('Terms&amp;Conditions + Transaction'!$C$15)="act", 1, IF(DAY(B232)=31, 0, IF(AND(DAY(B232+1)=1, MONTH(B232+1)=3), 31-DAY(B232), 1))))</f>
        <v/>
      </c>
      <c r="E232" s="18" t="str">
        <f ca="1">IF(B232="", "", IFERROR(VLOOKUP(B232, 'Accrual Schedule'!$B$3:$B$122, 1, TRUE), ""))</f>
        <v/>
      </c>
      <c r="F232" s="18" t="str" cm="1">
        <f t="array" aca="1" ref="F232" ca="1">IF(B232="", "", INDEX('Accrual Schedule'!$B$3:$B$122, MATCH(B232, 'Accrual Schedule'!$B$3:$B$122, 1)+1, 1))</f>
        <v/>
      </c>
      <c r="G232" s="18" t="str" cm="1">
        <f t="array" aca="1" ref="G232" ca="1">IF(B232="", "", INDEX('Accrual Schedule'!$B$3:$B$122, MATCH(H232, 'Accrual Schedule'!$B$3:$B$122, 1)-1, 1))</f>
        <v/>
      </c>
      <c r="H232" s="18" t="str">
        <f ca="1">IF(B232="", "", INDEX('Accrual Schedule'!$B$3:$B$122, MATCH(I232, 'Accrual Schedule'!$C$3:$C$122, 1), 1))</f>
        <v/>
      </c>
      <c r="I232" s="18" t="str" cm="1">
        <f t="array" aca="1" ref="I232" ca="1">IF(B232="", "", _xlfn.IFNA(INDEX('Accrual Schedule'!$C$4:$C$122, MATCH(B232, 'Accrual Schedule'!$C$4:$C$122, 1)+1, 1), INDEX('Accrual Schedule'!$C$4:$C$122, 1, 1)))</f>
        <v/>
      </c>
      <c r="J232" s="11" t="str">
        <f ca="1">IF(B232="","",'Terms&amp;Conditions + Transaction'!$F$5-SUMIF(Dispositions!$B$3:$B$32,"&lt;="&amp;B232,Dispositions!$C$3:$C$32))</f>
        <v/>
      </c>
      <c r="K232" s="84" t="str">
        <f ca="1">IF(B232="", "", IF(ISNA(MATCH(B232, 'Factor Schedule'!$B$3:$B$2002, -1)),1,IF(INDEX('Factor Schedule'!$B$3:$C$2002,MATCH(B232, 'Factor Schedule'!$B$3:$B$2002, -1), 1)=B232,MATCH(B232, 'Factor Schedule'!$B$3:$B$2002, -1),MATCH(B232, 'Factor Schedule'!$B$3:$B$2002, -1)+1)))</f>
        <v/>
      </c>
      <c r="L232" s="11" t="str" cm="1">
        <f t="array" aca="1" ref="L232" ca="1">IF(B232="","",ROUND(J232*_xlfn.IFNA(INDEX('Factor Schedule'!$B$3:$C$2002,K232, 2), 1), 2))</f>
        <v/>
      </c>
      <c r="M232" s="11" t="str">
        <f ca="1">IF(B232="", "", IF(OR(LOWER('Terms&amp;Conditions + Transaction'!$B$12)&lt;&gt;"compound", B232=$C$2, B232=E232), L232, L232+IF(LOWER('Terms&amp;Conditions + Transaction'!$B$13)&lt;&gt;"y", SUMIFS($T$8:$T$2007, $B$8:$B$2007, "&gt;="&amp;E232, $B$8:$B$2007, "&lt;"&amp;B232), SUMIFS($U$8:$U$1007, $B$8:$B$2007, "&gt;="&amp;E232, $B$8:$B$2007, "&lt;"&amp;B232))))</f>
        <v/>
      </c>
      <c r="N232" s="18" t="str">
        <f ca="1">IF(OR(B232 = "", F232=""), "", MIN(ForwardDays(B232,-'Terms&amp;Conditions + Transaction'!$B$22, 'Terms&amp;Conditions + Transaction'!$B$23, 'Holiday Schedule'!$B$3:$B$1002),ForwardDays(F232,-'Terms&amp;Conditions + Transaction'!$B$22, 'Terms&amp;Conditions + Transaction'!$B$23, 'Holiday Schedule'!$B$3:$B$1002)))</f>
        <v/>
      </c>
      <c r="O232" s="42" t="str">
        <f ca="1">IF(B232="", "", IF(ISNA(MATCH(N232, SOFR_INDEX!$A$2:$A$2001, -1)),1,IF(INDEX(SOFR_INDEX!$A$2:$E$2001,MATCH(N232, SOFR_INDEX!$A$2:$A$2001, -1), 1)=N232,MATCH(N232, SOFR_INDEX!$A$2:$A$2001, -1),MATCH(N232, SOFR_INDEX!$A$2:$A$2001, -1)+1)))</f>
        <v/>
      </c>
      <c r="P232" s="40" t="str" cm="1">
        <f t="array" aca="1" ref="P232" ca="1">IF(OR(B232="", F232=""), "", INDEX(SOFR_INDEX!$B$2:$E$2001, O232,$P$4) * IF(LEFT($P$3, 3)="180", 2, IF(LEFT($P$3, 2)="90", 4, IF(LEFT($P$3, 2)="30", 12, 1)))/100)</f>
        <v/>
      </c>
      <c r="Q232" s="43" t="str">
        <f ca="1">IF(OR(B232="", F232=""), "", P232+'Terms&amp;Conditions + Transaction'!$B$11/10000)</f>
        <v/>
      </c>
      <c r="R232" s="43" t="str">
        <f t="shared" ca="1" si="23"/>
        <v/>
      </c>
      <c r="S232" t="str">
        <f ca="1">IF(B232="",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Transaction'!$C$7*(F232-E232), 365), 360))))</f>
        <v/>
      </c>
      <c r="T232" s="49" t="str">
        <f t="shared" ca="1" si="24"/>
        <v/>
      </c>
      <c r="U232" s="49" t="str">
        <f t="shared" ca="1" si="25"/>
        <v/>
      </c>
      <c r="V232" s="49" t="str">
        <f t="shared" ca="1" si="26"/>
        <v/>
      </c>
      <c r="W232" s="11" t="str">
        <f t="shared" ca="1" si="27"/>
        <v/>
      </c>
      <c r="X232" s="11" t="str">
        <f t="shared" ca="1" si="28"/>
        <v/>
      </c>
    </row>
    <row r="233" spans="2:24" x14ac:dyDescent="0.25">
      <c r="B233" s="82" t="str">
        <f ca="1">IF(B232&lt;MIN($C$3, 'Terms&amp;Conditions + Transaction'!$B$6), B232+1, "")</f>
        <v/>
      </c>
      <c r="C233" t="str">
        <f ca="1">IF(B233="", "", IF(AND(WEEKDAY(B233, 2)&lt;=5, ISERROR(VLOOKUP(B233, 'Holiday Schedule'!$B$3:$B$1002, 1, FALSE))), 1, 0))</f>
        <v/>
      </c>
      <c r="D233" t="str">
        <f ca="1">IF(B233="", "", IF(LOWER('Terms&amp;Conditions + Transaction'!$C$15)="act", 1, IF(DAY(B233)=31, 0, IF(AND(DAY(B233+1)=1, MONTH(B233+1)=3), 31-DAY(B233), 1))))</f>
        <v/>
      </c>
      <c r="E233" s="18" t="str">
        <f ca="1">IF(B233="", "", IFERROR(VLOOKUP(B233, 'Accrual Schedule'!$B$3:$B$122, 1, TRUE), ""))</f>
        <v/>
      </c>
      <c r="F233" s="18" t="str" cm="1">
        <f t="array" aca="1" ref="F233" ca="1">IF(B233="", "", INDEX('Accrual Schedule'!$B$3:$B$122, MATCH(B233, 'Accrual Schedule'!$B$3:$B$122, 1)+1, 1))</f>
        <v/>
      </c>
      <c r="G233" s="18" t="str" cm="1">
        <f t="array" aca="1" ref="G233" ca="1">IF(B233="", "", INDEX('Accrual Schedule'!$B$3:$B$122, MATCH(H233, 'Accrual Schedule'!$B$3:$B$122, 1)-1, 1))</f>
        <v/>
      </c>
      <c r="H233" s="18" t="str">
        <f ca="1">IF(B233="", "", INDEX('Accrual Schedule'!$B$3:$B$122, MATCH(I233, 'Accrual Schedule'!$C$3:$C$122, 1), 1))</f>
        <v/>
      </c>
      <c r="I233" s="18" t="str" cm="1">
        <f t="array" aca="1" ref="I233" ca="1">IF(B233="", "", _xlfn.IFNA(INDEX('Accrual Schedule'!$C$4:$C$122, MATCH(B233, 'Accrual Schedule'!$C$4:$C$122, 1)+1, 1), INDEX('Accrual Schedule'!$C$4:$C$122, 1, 1)))</f>
        <v/>
      </c>
      <c r="J233" s="11" t="str">
        <f ca="1">IF(B233="","",'Terms&amp;Conditions + Transaction'!$F$5-SUMIF(Dispositions!$B$3:$B$32,"&lt;="&amp;B233,Dispositions!$C$3:$C$32))</f>
        <v/>
      </c>
      <c r="K233" s="84" t="str">
        <f ca="1">IF(B233="", "", IF(ISNA(MATCH(B233, 'Factor Schedule'!$B$3:$B$2002, -1)),1,IF(INDEX('Factor Schedule'!$B$3:$C$2002,MATCH(B233, 'Factor Schedule'!$B$3:$B$2002, -1), 1)=B233,MATCH(B233, 'Factor Schedule'!$B$3:$B$2002, -1),MATCH(B233, 'Factor Schedule'!$B$3:$B$2002, -1)+1)))</f>
        <v/>
      </c>
      <c r="L233" s="11" t="str" cm="1">
        <f t="array" aca="1" ref="L233" ca="1">IF(B233="","",ROUND(J233*_xlfn.IFNA(INDEX('Factor Schedule'!$B$3:$C$2002,K233, 2), 1), 2))</f>
        <v/>
      </c>
      <c r="M233" s="11" t="str">
        <f ca="1">IF(B233="", "", IF(OR(LOWER('Terms&amp;Conditions + Transaction'!$B$12)&lt;&gt;"compound", B233=$C$2, B233=E233), L233, L233+IF(LOWER('Terms&amp;Conditions + Transaction'!$B$13)&lt;&gt;"y", SUMIFS($T$8:$T$2007, $B$8:$B$2007, "&gt;="&amp;E233, $B$8:$B$2007, "&lt;"&amp;B233), SUMIFS($U$8:$U$1007, $B$8:$B$2007, "&gt;="&amp;E233, $B$8:$B$2007, "&lt;"&amp;B233))))</f>
        <v/>
      </c>
      <c r="N233" s="18" t="str">
        <f ca="1">IF(OR(B233 = "", F233=""), "", MIN(ForwardDays(B233,-'Terms&amp;Conditions + Transaction'!$B$22, 'Terms&amp;Conditions + Transaction'!$B$23, 'Holiday Schedule'!$B$3:$B$1002),ForwardDays(F233,-'Terms&amp;Conditions + Transaction'!$B$22, 'Terms&amp;Conditions + Transaction'!$B$23, 'Holiday Schedule'!$B$3:$B$1002)))</f>
        <v/>
      </c>
      <c r="O233" s="42" t="str">
        <f ca="1">IF(B233="", "", IF(ISNA(MATCH(N233, SOFR_INDEX!$A$2:$A$2001, -1)),1,IF(INDEX(SOFR_INDEX!$A$2:$E$2001,MATCH(N233, SOFR_INDEX!$A$2:$A$2001, -1), 1)=N233,MATCH(N233, SOFR_INDEX!$A$2:$A$2001, -1),MATCH(N233, SOFR_INDEX!$A$2:$A$2001, -1)+1)))</f>
        <v/>
      </c>
      <c r="P233" s="40" t="str" cm="1">
        <f t="array" aca="1" ref="P233" ca="1">IF(OR(B233="", F233=""), "", INDEX(SOFR_INDEX!$B$2:$E$2001, O233,$P$4) * IF(LEFT($P$3, 3)="180", 2, IF(LEFT($P$3, 2)="90", 4, IF(LEFT($P$3, 2)="30", 12, 1)))/100)</f>
        <v/>
      </c>
      <c r="Q233" s="43" t="str">
        <f ca="1">IF(OR(B233="", F233=""), "", P233+'Terms&amp;Conditions + Transaction'!$B$11/10000)</f>
        <v/>
      </c>
      <c r="R233" s="43" t="str">
        <f t="shared" ca="1" si="23"/>
        <v/>
      </c>
      <c r="S233" t="str">
        <f ca="1">IF(B233="",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Transaction'!$C$7*(F233-E233), 365), 360))))</f>
        <v/>
      </c>
      <c r="T233" s="49" t="str">
        <f t="shared" ca="1" si="24"/>
        <v/>
      </c>
      <c r="U233" s="49" t="str">
        <f t="shared" ca="1" si="25"/>
        <v/>
      </c>
      <c r="V233" s="49" t="str">
        <f t="shared" ca="1" si="26"/>
        <v/>
      </c>
      <c r="W233" s="11" t="str">
        <f t="shared" ca="1" si="27"/>
        <v/>
      </c>
      <c r="X233" s="11" t="str">
        <f t="shared" ca="1" si="28"/>
        <v/>
      </c>
    </row>
    <row r="234" spans="2:24" x14ac:dyDescent="0.25">
      <c r="B234" s="82" t="str">
        <f ca="1">IF(B233&lt;MIN($C$3, 'Terms&amp;Conditions + Transaction'!$B$6), B233+1, "")</f>
        <v/>
      </c>
      <c r="C234" t="str">
        <f ca="1">IF(B234="", "", IF(AND(WEEKDAY(B234, 2)&lt;=5, ISERROR(VLOOKUP(B234, 'Holiday Schedule'!$B$3:$B$1002, 1, FALSE))), 1, 0))</f>
        <v/>
      </c>
      <c r="D234" t="str">
        <f ca="1">IF(B234="", "", IF(LOWER('Terms&amp;Conditions + Transaction'!$C$15)="act", 1, IF(DAY(B234)=31, 0, IF(AND(DAY(B234+1)=1, MONTH(B234+1)=3), 31-DAY(B234), 1))))</f>
        <v/>
      </c>
      <c r="E234" s="18" t="str">
        <f ca="1">IF(B234="", "", IFERROR(VLOOKUP(B234, 'Accrual Schedule'!$B$3:$B$122, 1, TRUE), ""))</f>
        <v/>
      </c>
      <c r="F234" s="18" t="str" cm="1">
        <f t="array" aca="1" ref="F234" ca="1">IF(B234="", "", INDEX('Accrual Schedule'!$B$3:$B$122, MATCH(B234, 'Accrual Schedule'!$B$3:$B$122, 1)+1, 1))</f>
        <v/>
      </c>
      <c r="G234" s="18" t="str" cm="1">
        <f t="array" aca="1" ref="G234" ca="1">IF(B234="", "", INDEX('Accrual Schedule'!$B$3:$B$122, MATCH(H234, 'Accrual Schedule'!$B$3:$B$122, 1)-1, 1))</f>
        <v/>
      </c>
      <c r="H234" s="18" t="str">
        <f ca="1">IF(B234="", "", INDEX('Accrual Schedule'!$B$3:$B$122, MATCH(I234, 'Accrual Schedule'!$C$3:$C$122, 1), 1))</f>
        <v/>
      </c>
      <c r="I234" s="18" t="str" cm="1">
        <f t="array" aca="1" ref="I234" ca="1">IF(B234="", "", _xlfn.IFNA(INDEX('Accrual Schedule'!$C$4:$C$122, MATCH(B234, 'Accrual Schedule'!$C$4:$C$122, 1)+1, 1), INDEX('Accrual Schedule'!$C$4:$C$122, 1, 1)))</f>
        <v/>
      </c>
      <c r="J234" s="11" t="str">
        <f ca="1">IF(B234="","",'Terms&amp;Conditions + Transaction'!$F$5-SUMIF(Dispositions!$B$3:$B$32,"&lt;="&amp;B234,Dispositions!$C$3:$C$32))</f>
        <v/>
      </c>
      <c r="K234" s="84" t="str">
        <f ca="1">IF(B234="", "", IF(ISNA(MATCH(B234, 'Factor Schedule'!$B$3:$B$2002, -1)),1,IF(INDEX('Factor Schedule'!$B$3:$C$2002,MATCH(B234, 'Factor Schedule'!$B$3:$B$2002, -1), 1)=B234,MATCH(B234, 'Factor Schedule'!$B$3:$B$2002, -1),MATCH(B234, 'Factor Schedule'!$B$3:$B$2002, -1)+1)))</f>
        <v/>
      </c>
      <c r="L234" s="11" t="str" cm="1">
        <f t="array" aca="1" ref="L234" ca="1">IF(B234="","",ROUND(J234*_xlfn.IFNA(INDEX('Factor Schedule'!$B$3:$C$2002,K234, 2), 1), 2))</f>
        <v/>
      </c>
      <c r="M234" s="11" t="str">
        <f ca="1">IF(B234="", "", IF(OR(LOWER('Terms&amp;Conditions + Transaction'!$B$12)&lt;&gt;"compound", B234=$C$2, B234=E234), L234, L234+IF(LOWER('Terms&amp;Conditions + Transaction'!$B$13)&lt;&gt;"y", SUMIFS($T$8:$T$2007, $B$8:$B$2007, "&gt;="&amp;E234, $B$8:$B$2007, "&lt;"&amp;B234), SUMIFS($U$8:$U$1007, $B$8:$B$2007, "&gt;="&amp;E234, $B$8:$B$2007, "&lt;"&amp;B234))))</f>
        <v/>
      </c>
      <c r="N234" s="18" t="str">
        <f ca="1">IF(OR(B234 = "", F234=""), "", MIN(ForwardDays(B234,-'Terms&amp;Conditions + Transaction'!$B$22, 'Terms&amp;Conditions + Transaction'!$B$23, 'Holiday Schedule'!$B$3:$B$1002),ForwardDays(F234,-'Terms&amp;Conditions + Transaction'!$B$22, 'Terms&amp;Conditions + Transaction'!$B$23, 'Holiday Schedule'!$B$3:$B$1002)))</f>
        <v/>
      </c>
      <c r="O234" s="42" t="str">
        <f ca="1">IF(B234="", "", IF(ISNA(MATCH(N234, SOFR_INDEX!$A$2:$A$2001, -1)),1,IF(INDEX(SOFR_INDEX!$A$2:$E$2001,MATCH(N234, SOFR_INDEX!$A$2:$A$2001, -1), 1)=N234,MATCH(N234, SOFR_INDEX!$A$2:$A$2001, -1),MATCH(N234, SOFR_INDEX!$A$2:$A$2001, -1)+1)))</f>
        <v/>
      </c>
      <c r="P234" s="40" t="str" cm="1">
        <f t="array" aca="1" ref="P234" ca="1">IF(OR(B234="", F234=""), "", INDEX(SOFR_INDEX!$B$2:$E$2001, O234,$P$4) * IF(LEFT($P$3, 3)="180", 2, IF(LEFT($P$3, 2)="90", 4, IF(LEFT($P$3, 2)="30", 12, 1)))/100)</f>
        <v/>
      </c>
      <c r="Q234" s="43" t="str">
        <f ca="1">IF(OR(B234="", F234=""), "", P234+'Terms&amp;Conditions + Transaction'!$B$11/10000)</f>
        <v/>
      </c>
      <c r="R234" s="43" t="str">
        <f t="shared" ca="1" si="23"/>
        <v/>
      </c>
      <c r="S234" t="str">
        <f ca="1">IF(B234="",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Transaction'!$C$7*(F234-E234), 365), 360))))</f>
        <v/>
      </c>
      <c r="T234" s="49" t="str">
        <f t="shared" ca="1" si="24"/>
        <v/>
      </c>
      <c r="U234" s="49" t="str">
        <f t="shared" ca="1" si="25"/>
        <v/>
      </c>
      <c r="V234" s="49" t="str">
        <f t="shared" ca="1" si="26"/>
        <v/>
      </c>
      <c r="W234" s="11" t="str">
        <f t="shared" ca="1" si="27"/>
        <v/>
      </c>
      <c r="X234" s="11" t="str">
        <f t="shared" ca="1" si="28"/>
        <v/>
      </c>
    </row>
    <row r="235" spans="2:24" x14ac:dyDescent="0.25">
      <c r="B235" s="82" t="str">
        <f ca="1">IF(B234&lt;MIN($C$3, 'Terms&amp;Conditions + Transaction'!$B$6), B234+1, "")</f>
        <v/>
      </c>
      <c r="C235" t="str">
        <f ca="1">IF(B235="", "", IF(AND(WEEKDAY(B235, 2)&lt;=5, ISERROR(VLOOKUP(B235, 'Holiday Schedule'!$B$3:$B$1002, 1, FALSE))), 1, 0))</f>
        <v/>
      </c>
      <c r="D235" t="str">
        <f ca="1">IF(B235="", "", IF(LOWER('Terms&amp;Conditions + Transaction'!$C$15)="act", 1, IF(DAY(B235)=31, 0, IF(AND(DAY(B235+1)=1, MONTH(B235+1)=3), 31-DAY(B235), 1))))</f>
        <v/>
      </c>
      <c r="E235" s="18" t="str">
        <f ca="1">IF(B235="", "", IFERROR(VLOOKUP(B235, 'Accrual Schedule'!$B$3:$B$122, 1, TRUE), ""))</f>
        <v/>
      </c>
      <c r="F235" s="18" t="str" cm="1">
        <f t="array" aca="1" ref="F235" ca="1">IF(B235="", "", INDEX('Accrual Schedule'!$B$3:$B$122, MATCH(B235, 'Accrual Schedule'!$B$3:$B$122, 1)+1, 1))</f>
        <v/>
      </c>
      <c r="G235" s="18" t="str" cm="1">
        <f t="array" aca="1" ref="G235" ca="1">IF(B235="", "", INDEX('Accrual Schedule'!$B$3:$B$122, MATCH(H235, 'Accrual Schedule'!$B$3:$B$122, 1)-1, 1))</f>
        <v/>
      </c>
      <c r="H235" s="18" t="str">
        <f ca="1">IF(B235="", "", INDEX('Accrual Schedule'!$B$3:$B$122, MATCH(I235, 'Accrual Schedule'!$C$3:$C$122, 1), 1))</f>
        <v/>
      </c>
      <c r="I235" s="18" t="str" cm="1">
        <f t="array" aca="1" ref="I235" ca="1">IF(B235="", "", _xlfn.IFNA(INDEX('Accrual Schedule'!$C$4:$C$122, MATCH(B235, 'Accrual Schedule'!$C$4:$C$122, 1)+1, 1), INDEX('Accrual Schedule'!$C$4:$C$122, 1, 1)))</f>
        <v/>
      </c>
      <c r="J235" s="11" t="str">
        <f ca="1">IF(B235="","",'Terms&amp;Conditions + Transaction'!$F$5-SUMIF(Dispositions!$B$3:$B$32,"&lt;="&amp;B235,Dispositions!$C$3:$C$32))</f>
        <v/>
      </c>
      <c r="K235" s="84" t="str">
        <f ca="1">IF(B235="", "", IF(ISNA(MATCH(B235, 'Factor Schedule'!$B$3:$B$2002, -1)),1,IF(INDEX('Factor Schedule'!$B$3:$C$2002,MATCH(B235, 'Factor Schedule'!$B$3:$B$2002, -1), 1)=B235,MATCH(B235, 'Factor Schedule'!$B$3:$B$2002, -1),MATCH(B235, 'Factor Schedule'!$B$3:$B$2002, -1)+1)))</f>
        <v/>
      </c>
      <c r="L235" s="11" t="str" cm="1">
        <f t="array" aca="1" ref="L235" ca="1">IF(B235="","",ROUND(J235*_xlfn.IFNA(INDEX('Factor Schedule'!$B$3:$C$2002,K235, 2), 1), 2))</f>
        <v/>
      </c>
      <c r="M235" s="11" t="str">
        <f ca="1">IF(B235="", "", IF(OR(LOWER('Terms&amp;Conditions + Transaction'!$B$12)&lt;&gt;"compound", B235=$C$2, B235=E235), L235, L235+IF(LOWER('Terms&amp;Conditions + Transaction'!$B$13)&lt;&gt;"y", SUMIFS($T$8:$T$2007, $B$8:$B$2007, "&gt;="&amp;E235, $B$8:$B$2007, "&lt;"&amp;B235), SUMIFS($U$8:$U$1007, $B$8:$B$2007, "&gt;="&amp;E235, $B$8:$B$2007, "&lt;"&amp;B235))))</f>
        <v/>
      </c>
      <c r="N235" s="18" t="str">
        <f ca="1">IF(OR(B235 = "", F235=""), "", MIN(ForwardDays(B235,-'Terms&amp;Conditions + Transaction'!$B$22, 'Terms&amp;Conditions + Transaction'!$B$23, 'Holiday Schedule'!$B$3:$B$1002),ForwardDays(F235,-'Terms&amp;Conditions + Transaction'!$B$22, 'Terms&amp;Conditions + Transaction'!$B$23, 'Holiday Schedule'!$B$3:$B$1002)))</f>
        <v/>
      </c>
      <c r="O235" s="42" t="str">
        <f ca="1">IF(B235="", "", IF(ISNA(MATCH(N235, SOFR_INDEX!$A$2:$A$2001, -1)),1,IF(INDEX(SOFR_INDEX!$A$2:$E$2001,MATCH(N235, SOFR_INDEX!$A$2:$A$2001, -1), 1)=N235,MATCH(N235, SOFR_INDEX!$A$2:$A$2001, -1),MATCH(N235, SOFR_INDEX!$A$2:$A$2001, -1)+1)))</f>
        <v/>
      </c>
      <c r="P235" s="40" t="str" cm="1">
        <f t="array" aca="1" ref="P235" ca="1">IF(OR(B235="", F235=""), "", INDEX(SOFR_INDEX!$B$2:$E$2001, O235,$P$4) * IF(LEFT($P$3, 3)="180", 2, IF(LEFT($P$3, 2)="90", 4, IF(LEFT($P$3, 2)="30", 12, 1)))/100)</f>
        <v/>
      </c>
      <c r="Q235" s="43" t="str">
        <f ca="1">IF(OR(B235="", F235=""), "", P235+'Terms&amp;Conditions + Transaction'!$B$11/10000)</f>
        <v/>
      </c>
      <c r="R235" s="43" t="str">
        <f t="shared" ca="1" si="23"/>
        <v/>
      </c>
      <c r="S235" t="str">
        <f ca="1">IF(B235="",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Transaction'!$C$7*(F235-E235), 365), 360))))</f>
        <v/>
      </c>
      <c r="T235" s="49" t="str">
        <f t="shared" ca="1" si="24"/>
        <v/>
      </c>
      <c r="U235" s="49" t="str">
        <f t="shared" ca="1" si="25"/>
        <v/>
      </c>
      <c r="V235" s="49" t="str">
        <f t="shared" ca="1" si="26"/>
        <v/>
      </c>
      <c r="W235" s="11" t="str">
        <f t="shared" ca="1" si="27"/>
        <v/>
      </c>
      <c r="X235" s="11" t="str">
        <f t="shared" ca="1" si="28"/>
        <v/>
      </c>
    </row>
    <row r="236" spans="2:24" x14ac:dyDescent="0.25">
      <c r="B236" s="82" t="str">
        <f ca="1">IF(B235&lt;MIN($C$3, 'Terms&amp;Conditions + Transaction'!$B$6), B235+1, "")</f>
        <v/>
      </c>
      <c r="C236" t="str">
        <f ca="1">IF(B236="", "", IF(AND(WEEKDAY(B236, 2)&lt;=5, ISERROR(VLOOKUP(B236, 'Holiday Schedule'!$B$3:$B$1002, 1, FALSE))), 1, 0))</f>
        <v/>
      </c>
      <c r="D236" t="str">
        <f ca="1">IF(B236="", "", IF(LOWER('Terms&amp;Conditions + Transaction'!$C$15)="act", 1, IF(DAY(B236)=31, 0, IF(AND(DAY(B236+1)=1, MONTH(B236+1)=3), 31-DAY(B236), 1))))</f>
        <v/>
      </c>
      <c r="E236" s="18" t="str">
        <f ca="1">IF(B236="", "", IFERROR(VLOOKUP(B236, 'Accrual Schedule'!$B$3:$B$122, 1, TRUE), ""))</f>
        <v/>
      </c>
      <c r="F236" s="18" t="str" cm="1">
        <f t="array" aca="1" ref="F236" ca="1">IF(B236="", "", INDEX('Accrual Schedule'!$B$3:$B$122, MATCH(B236, 'Accrual Schedule'!$B$3:$B$122, 1)+1, 1))</f>
        <v/>
      </c>
      <c r="G236" s="18" t="str" cm="1">
        <f t="array" aca="1" ref="G236" ca="1">IF(B236="", "", INDEX('Accrual Schedule'!$B$3:$B$122, MATCH(H236, 'Accrual Schedule'!$B$3:$B$122, 1)-1, 1))</f>
        <v/>
      </c>
      <c r="H236" s="18" t="str">
        <f ca="1">IF(B236="", "", INDEX('Accrual Schedule'!$B$3:$B$122, MATCH(I236, 'Accrual Schedule'!$C$3:$C$122, 1), 1))</f>
        <v/>
      </c>
      <c r="I236" s="18" t="str" cm="1">
        <f t="array" aca="1" ref="I236" ca="1">IF(B236="", "", _xlfn.IFNA(INDEX('Accrual Schedule'!$C$4:$C$122, MATCH(B236, 'Accrual Schedule'!$C$4:$C$122, 1)+1, 1), INDEX('Accrual Schedule'!$C$4:$C$122, 1, 1)))</f>
        <v/>
      </c>
      <c r="J236" s="11" t="str">
        <f ca="1">IF(B236="","",'Terms&amp;Conditions + Transaction'!$F$5-SUMIF(Dispositions!$B$3:$B$32,"&lt;="&amp;B236,Dispositions!$C$3:$C$32))</f>
        <v/>
      </c>
      <c r="K236" s="84" t="str">
        <f ca="1">IF(B236="", "", IF(ISNA(MATCH(B236, 'Factor Schedule'!$B$3:$B$2002, -1)),1,IF(INDEX('Factor Schedule'!$B$3:$C$2002,MATCH(B236, 'Factor Schedule'!$B$3:$B$2002, -1), 1)=B236,MATCH(B236, 'Factor Schedule'!$B$3:$B$2002, -1),MATCH(B236, 'Factor Schedule'!$B$3:$B$2002, -1)+1)))</f>
        <v/>
      </c>
      <c r="L236" s="11" t="str" cm="1">
        <f t="array" aca="1" ref="L236" ca="1">IF(B236="","",ROUND(J236*_xlfn.IFNA(INDEX('Factor Schedule'!$B$3:$C$2002,K236, 2), 1), 2))</f>
        <v/>
      </c>
      <c r="M236" s="11" t="str">
        <f ca="1">IF(B236="", "", IF(OR(LOWER('Terms&amp;Conditions + Transaction'!$B$12)&lt;&gt;"compound", B236=$C$2, B236=E236), L236, L236+IF(LOWER('Terms&amp;Conditions + Transaction'!$B$13)&lt;&gt;"y", SUMIFS($T$8:$T$2007, $B$8:$B$2007, "&gt;="&amp;E236, $B$8:$B$2007, "&lt;"&amp;B236), SUMIFS($U$8:$U$1007, $B$8:$B$2007, "&gt;="&amp;E236, $B$8:$B$2007, "&lt;"&amp;B236))))</f>
        <v/>
      </c>
      <c r="N236" s="18" t="str">
        <f ca="1">IF(OR(B236 = "", F236=""), "", MIN(ForwardDays(B236,-'Terms&amp;Conditions + Transaction'!$B$22, 'Terms&amp;Conditions + Transaction'!$B$23, 'Holiday Schedule'!$B$3:$B$1002),ForwardDays(F236,-'Terms&amp;Conditions + Transaction'!$B$22, 'Terms&amp;Conditions + Transaction'!$B$23, 'Holiday Schedule'!$B$3:$B$1002)))</f>
        <v/>
      </c>
      <c r="O236" s="42" t="str">
        <f ca="1">IF(B236="", "", IF(ISNA(MATCH(N236, SOFR_INDEX!$A$2:$A$2001, -1)),1,IF(INDEX(SOFR_INDEX!$A$2:$E$2001,MATCH(N236, SOFR_INDEX!$A$2:$A$2001, -1), 1)=N236,MATCH(N236, SOFR_INDEX!$A$2:$A$2001, -1),MATCH(N236, SOFR_INDEX!$A$2:$A$2001, -1)+1)))</f>
        <v/>
      </c>
      <c r="P236" s="40" t="str" cm="1">
        <f t="array" aca="1" ref="P236" ca="1">IF(OR(B236="", F236=""), "", INDEX(SOFR_INDEX!$B$2:$E$2001, O236,$P$4) * IF(LEFT($P$3, 3)="180", 2, IF(LEFT($P$3, 2)="90", 4, IF(LEFT($P$3, 2)="30", 12, 1)))/100)</f>
        <v/>
      </c>
      <c r="Q236" s="43" t="str">
        <f ca="1">IF(OR(B236="", F236=""), "", P236+'Terms&amp;Conditions + Transaction'!$B$11/10000)</f>
        <v/>
      </c>
      <c r="R236" s="43" t="str">
        <f t="shared" ca="1" si="23"/>
        <v/>
      </c>
      <c r="S236" t="str">
        <f ca="1">IF(B236="",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Transaction'!$C$7*(F236-E236), 365), 360))))</f>
        <v/>
      </c>
      <c r="T236" s="49" t="str">
        <f t="shared" ca="1" si="24"/>
        <v/>
      </c>
      <c r="U236" s="49" t="str">
        <f t="shared" ca="1" si="25"/>
        <v/>
      </c>
      <c r="V236" s="49" t="str">
        <f t="shared" ca="1" si="26"/>
        <v/>
      </c>
      <c r="W236" s="11" t="str">
        <f t="shared" ca="1" si="27"/>
        <v/>
      </c>
      <c r="X236" s="11" t="str">
        <f t="shared" ca="1" si="28"/>
        <v/>
      </c>
    </row>
    <row r="237" spans="2:24" x14ac:dyDescent="0.25">
      <c r="B237" s="82" t="str">
        <f ca="1">IF(B236&lt;MIN($C$3, 'Terms&amp;Conditions + Transaction'!$B$6), B236+1, "")</f>
        <v/>
      </c>
      <c r="C237" t="str">
        <f ca="1">IF(B237="", "", IF(AND(WEEKDAY(B237, 2)&lt;=5, ISERROR(VLOOKUP(B237, 'Holiday Schedule'!$B$3:$B$1002, 1, FALSE))), 1, 0))</f>
        <v/>
      </c>
      <c r="D237" t="str">
        <f ca="1">IF(B237="", "", IF(LOWER('Terms&amp;Conditions + Transaction'!$C$15)="act", 1, IF(DAY(B237)=31, 0, IF(AND(DAY(B237+1)=1, MONTH(B237+1)=3), 31-DAY(B237), 1))))</f>
        <v/>
      </c>
      <c r="E237" s="18" t="str">
        <f ca="1">IF(B237="", "", IFERROR(VLOOKUP(B237, 'Accrual Schedule'!$B$3:$B$122, 1, TRUE), ""))</f>
        <v/>
      </c>
      <c r="F237" s="18" t="str" cm="1">
        <f t="array" aca="1" ref="F237" ca="1">IF(B237="", "", INDEX('Accrual Schedule'!$B$3:$B$122, MATCH(B237, 'Accrual Schedule'!$B$3:$B$122, 1)+1, 1))</f>
        <v/>
      </c>
      <c r="G237" s="18" t="str" cm="1">
        <f t="array" aca="1" ref="G237" ca="1">IF(B237="", "", INDEX('Accrual Schedule'!$B$3:$B$122, MATCH(H237, 'Accrual Schedule'!$B$3:$B$122, 1)-1, 1))</f>
        <v/>
      </c>
      <c r="H237" s="18" t="str">
        <f ca="1">IF(B237="", "", INDEX('Accrual Schedule'!$B$3:$B$122, MATCH(I237, 'Accrual Schedule'!$C$3:$C$122, 1), 1))</f>
        <v/>
      </c>
      <c r="I237" s="18" t="str" cm="1">
        <f t="array" aca="1" ref="I237" ca="1">IF(B237="", "", _xlfn.IFNA(INDEX('Accrual Schedule'!$C$4:$C$122, MATCH(B237, 'Accrual Schedule'!$C$4:$C$122, 1)+1, 1), INDEX('Accrual Schedule'!$C$4:$C$122, 1, 1)))</f>
        <v/>
      </c>
      <c r="J237" s="11" t="str">
        <f ca="1">IF(B237="","",'Terms&amp;Conditions + Transaction'!$F$5-SUMIF(Dispositions!$B$3:$B$32,"&lt;="&amp;B237,Dispositions!$C$3:$C$32))</f>
        <v/>
      </c>
      <c r="K237" s="84" t="str">
        <f ca="1">IF(B237="", "", IF(ISNA(MATCH(B237, 'Factor Schedule'!$B$3:$B$2002, -1)),1,IF(INDEX('Factor Schedule'!$B$3:$C$2002,MATCH(B237, 'Factor Schedule'!$B$3:$B$2002, -1), 1)=B237,MATCH(B237, 'Factor Schedule'!$B$3:$B$2002, -1),MATCH(B237, 'Factor Schedule'!$B$3:$B$2002, -1)+1)))</f>
        <v/>
      </c>
      <c r="L237" s="11" t="str" cm="1">
        <f t="array" aca="1" ref="L237" ca="1">IF(B237="","",ROUND(J237*_xlfn.IFNA(INDEX('Factor Schedule'!$B$3:$C$2002,K237, 2), 1), 2))</f>
        <v/>
      </c>
      <c r="M237" s="11" t="str">
        <f ca="1">IF(B237="", "", IF(OR(LOWER('Terms&amp;Conditions + Transaction'!$B$12)&lt;&gt;"compound", B237=$C$2, B237=E237), L237, L237+IF(LOWER('Terms&amp;Conditions + Transaction'!$B$13)&lt;&gt;"y", SUMIFS($T$8:$T$2007, $B$8:$B$2007, "&gt;="&amp;E237, $B$8:$B$2007, "&lt;"&amp;B237), SUMIFS($U$8:$U$1007, $B$8:$B$2007, "&gt;="&amp;E237, $B$8:$B$2007, "&lt;"&amp;B237))))</f>
        <v/>
      </c>
      <c r="N237" s="18" t="str">
        <f ca="1">IF(OR(B237 = "", F237=""), "", MIN(ForwardDays(B237,-'Terms&amp;Conditions + Transaction'!$B$22, 'Terms&amp;Conditions + Transaction'!$B$23, 'Holiday Schedule'!$B$3:$B$1002),ForwardDays(F237,-'Terms&amp;Conditions + Transaction'!$B$22, 'Terms&amp;Conditions + Transaction'!$B$23, 'Holiday Schedule'!$B$3:$B$1002)))</f>
        <v/>
      </c>
      <c r="O237" s="42" t="str">
        <f ca="1">IF(B237="", "", IF(ISNA(MATCH(N237, SOFR_INDEX!$A$2:$A$2001, -1)),1,IF(INDEX(SOFR_INDEX!$A$2:$E$2001,MATCH(N237, SOFR_INDEX!$A$2:$A$2001, -1), 1)=N237,MATCH(N237, SOFR_INDEX!$A$2:$A$2001, -1),MATCH(N237, SOFR_INDEX!$A$2:$A$2001, -1)+1)))</f>
        <v/>
      </c>
      <c r="P237" s="40" t="str" cm="1">
        <f t="array" aca="1" ref="P237" ca="1">IF(OR(B237="", F237=""), "", INDEX(SOFR_INDEX!$B$2:$E$2001, O237,$P$4) * IF(LEFT($P$3, 3)="180", 2, IF(LEFT($P$3, 2)="90", 4, IF(LEFT($P$3, 2)="30", 12, 1)))/100)</f>
        <v/>
      </c>
      <c r="Q237" s="43" t="str">
        <f ca="1">IF(OR(B237="", F237=""), "", P237+'Terms&amp;Conditions + Transaction'!$B$11/10000)</f>
        <v/>
      </c>
      <c r="R237" s="43" t="str">
        <f t="shared" ca="1" si="23"/>
        <v/>
      </c>
      <c r="S237" t="str">
        <f ca="1">IF(B237="",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Transaction'!$C$7*(F237-E237), 365), 360))))</f>
        <v/>
      </c>
      <c r="T237" s="49" t="str">
        <f t="shared" ca="1" si="24"/>
        <v/>
      </c>
      <c r="U237" s="49" t="str">
        <f t="shared" ca="1" si="25"/>
        <v/>
      </c>
      <c r="V237" s="49" t="str">
        <f t="shared" ca="1" si="26"/>
        <v/>
      </c>
      <c r="W237" s="11" t="str">
        <f t="shared" ca="1" si="27"/>
        <v/>
      </c>
      <c r="X237" s="11" t="str">
        <f t="shared" ca="1" si="28"/>
        <v/>
      </c>
    </row>
    <row r="238" spans="2:24" x14ac:dyDescent="0.25">
      <c r="B238" s="82" t="str">
        <f ca="1">IF(B237&lt;MIN($C$3, 'Terms&amp;Conditions + Transaction'!$B$6), B237+1, "")</f>
        <v/>
      </c>
      <c r="C238" t="str">
        <f ca="1">IF(B238="", "", IF(AND(WEEKDAY(B238, 2)&lt;=5, ISERROR(VLOOKUP(B238, 'Holiday Schedule'!$B$3:$B$1002, 1, FALSE))), 1, 0))</f>
        <v/>
      </c>
      <c r="D238" t="str">
        <f ca="1">IF(B238="", "", IF(LOWER('Terms&amp;Conditions + Transaction'!$C$15)="act", 1, IF(DAY(B238)=31, 0, IF(AND(DAY(B238+1)=1, MONTH(B238+1)=3), 31-DAY(B238), 1))))</f>
        <v/>
      </c>
      <c r="E238" s="18" t="str">
        <f ca="1">IF(B238="", "", IFERROR(VLOOKUP(B238, 'Accrual Schedule'!$B$3:$B$122, 1, TRUE), ""))</f>
        <v/>
      </c>
      <c r="F238" s="18" t="str" cm="1">
        <f t="array" aca="1" ref="F238" ca="1">IF(B238="", "", INDEX('Accrual Schedule'!$B$3:$B$122, MATCH(B238, 'Accrual Schedule'!$B$3:$B$122, 1)+1, 1))</f>
        <v/>
      </c>
      <c r="G238" s="18" t="str" cm="1">
        <f t="array" aca="1" ref="G238" ca="1">IF(B238="", "", INDEX('Accrual Schedule'!$B$3:$B$122, MATCH(H238, 'Accrual Schedule'!$B$3:$B$122, 1)-1, 1))</f>
        <v/>
      </c>
      <c r="H238" s="18" t="str">
        <f ca="1">IF(B238="", "", INDEX('Accrual Schedule'!$B$3:$B$122, MATCH(I238, 'Accrual Schedule'!$C$3:$C$122, 1), 1))</f>
        <v/>
      </c>
      <c r="I238" s="18" t="str" cm="1">
        <f t="array" aca="1" ref="I238" ca="1">IF(B238="", "", _xlfn.IFNA(INDEX('Accrual Schedule'!$C$4:$C$122, MATCH(B238, 'Accrual Schedule'!$C$4:$C$122, 1)+1, 1), INDEX('Accrual Schedule'!$C$4:$C$122, 1, 1)))</f>
        <v/>
      </c>
      <c r="J238" s="11" t="str">
        <f ca="1">IF(B238="","",'Terms&amp;Conditions + Transaction'!$F$5-SUMIF(Dispositions!$B$3:$B$32,"&lt;="&amp;B238,Dispositions!$C$3:$C$32))</f>
        <v/>
      </c>
      <c r="K238" s="84" t="str">
        <f ca="1">IF(B238="", "", IF(ISNA(MATCH(B238, 'Factor Schedule'!$B$3:$B$2002, -1)),1,IF(INDEX('Factor Schedule'!$B$3:$C$2002,MATCH(B238, 'Factor Schedule'!$B$3:$B$2002, -1), 1)=B238,MATCH(B238, 'Factor Schedule'!$B$3:$B$2002, -1),MATCH(B238, 'Factor Schedule'!$B$3:$B$2002, -1)+1)))</f>
        <v/>
      </c>
      <c r="L238" s="11" t="str" cm="1">
        <f t="array" aca="1" ref="L238" ca="1">IF(B238="","",ROUND(J238*_xlfn.IFNA(INDEX('Factor Schedule'!$B$3:$C$2002,K238, 2), 1), 2))</f>
        <v/>
      </c>
      <c r="M238" s="11" t="str">
        <f ca="1">IF(B238="", "", IF(OR(LOWER('Terms&amp;Conditions + Transaction'!$B$12)&lt;&gt;"compound", B238=$C$2, B238=E238), L238, L238+IF(LOWER('Terms&amp;Conditions + Transaction'!$B$13)&lt;&gt;"y", SUMIFS($T$8:$T$2007, $B$8:$B$2007, "&gt;="&amp;E238, $B$8:$B$2007, "&lt;"&amp;B238), SUMIFS($U$8:$U$1007, $B$8:$B$2007, "&gt;="&amp;E238, $B$8:$B$2007, "&lt;"&amp;B238))))</f>
        <v/>
      </c>
      <c r="N238" s="18" t="str">
        <f ca="1">IF(OR(B238 = "", F238=""), "", MIN(ForwardDays(B238,-'Terms&amp;Conditions + Transaction'!$B$22, 'Terms&amp;Conditions + Transaction'!$B$23, 'Holiday Schedule'!$B$3:$B$1002),ForwardDays(F238,-'Terms&amp;Conditions + Transaction'!$B$22, 'Terms&amp;Conditions + Transaction'!$B$23, 'Holiday Schedule'!$B$3:$B$1002)))</f>
        <v/>
      </c>
      <c r="O238" s="42" t="str">
        <f ca="1">IF(B238="", "", IF(ISNA(MATCH(N238, SOFR_INDEX!$A$2:$A$2001, -1)),1,IF(INDEX(SOFR_INDEX!$A$2:$E$2001,MATCH(N238, SOFR_INDEX!$A$2:$A$2001, -1), 1)=N238,MATCH(N238, SOFR_INDEX!$A$2:$A$2001, -1),MATCH(N238, SOFR_INDEX!$A$2:$A$2001, -1)+1)))</f>
        <v/>
      </c>
      <c r="P238" s="40" t="str" cm="1">
        <f t="array" aca="1" ref="P238" ca="1">IF(OR(B238="", F238=""), "", INDEX(SOFR_INDEX!$B$2:$E$2001, O238,$P$4) * IF(LEFT($P$3, 3)="180", 2, IF(LEFT($P$3, 2)="90", 4, IF(LEFT($P$3, 2)="30", 12, 1)))/100)</f>
        <v/>
      </c>
      <c r="Q238" s="43" t="str">
        <f ca="1">IF(OR(B238="", F238=""), "", P238+'Terms&amp;Conditions + Transaction'!$B$11/10000)</f>
        <v/>
      </c>
      <c r="R238" s="43" t="str">
        <f t="shared" ca="1" si="23"/>
        <v/>
      </c>
      <c r="S238" t="str">
        <f ca="1">IF(B238="",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Transaction'!$C$7*(F238-E238), 365), 360))))</f>
        <v/>
      </c>
      <c r="T238" s="49" t="str">
        <f t="shared" ca="1" si="24"/>
        <v/>
      </c>
      <c r="U238" s="49" t="str">
        <f t="shared" ca="1" si="25"/>
        <v/>
      </c>
      <c r="V238" s="49" t="str">
        <f t="shared" ca="1" si="26"/>
        <v/>
      </c>
      <c r="W238" s="11" t="str">
        <f t="shared" ca="1" si="27"/>
        <v/>
      </c>
      <c r="X238" s="11" t="str">
        <f t="shared" ca="1" si="28"/>
        <v/>
      </c>
    </row>
    <row r="239" spans="2:24" x14ac:dyDescent="0.25">
      <c r="B239" s="82" t="str">
        <f ca="1">IF(B238&lt;MIN($C$3, 'Terms&amp;Conditions + Transaction'!$B$6), B238+1, "")</f>
        <v/>
      </c>
      <c r="C239" t="str">
        <f ca="1">IF(B239="", "", IF(AND(WEEKDAY(B239, 2)&lt;=5, ISERROR(VLOOKUP(B239, 'Holiday Schedule'!$B$3:$B$1002, 1, FALSE))), 1, 0))</f>
        <v/>
      </c>
      <c r="D239" t="str">
        <f ca="1">IF(B239="", "", IF(LOWER('Terms&amp;Conditions + Transaction'!$C$15)="act", 1, IF(DAY(B239)=31, 0, IF(AND(DAY(B239+1)=1, MONTH(B239+1)=3), 31-DAY(B239), 1))))</f>
        <v/>
      </c>
      <c r="E239" s="18" t="str">
        <f ca="1">IF(B239="", "", IFERROR(VLOOKUP(B239, 'Accrual Schedule'!$B$3:$B$122, 1, TRUE), ""))</f>
        <v/>
      </c>
      <c r="F239" s="18" t="str" cm="1">
        <f t="array" aca="1" ref="F239" ca="1">IF(B239="", "", INDEX('Accrual Schedule'!$B$3:$B$122, MATCH(B239, 'Accrual Schedule'!$B$3:$B$122, 1)+1, 1))</f>
        <v/>
      </c>
      <c r="G239" s="18" t="str" cm="1">
        <f t="array" aca="1" ref="G239" ca="1">IF(B239="", "", INDEX('Accrual Schedule'!$B$3:$B$122, MATCH(H239, 'Accrual Schedule'!$B$3:$B$122, 1)-1, 1))</f>
        <v/>
      </c>
      <c r="H239" s="18" t="str">
        <f ca="1">IF(B239="", "", INDEX('Accrual Schedule'!$B$3:$B$122, MATCH(I239, 'Accrual Schedule'!$C$3:$C$122, 1), 1))</f>
        <v/>
      </c>
      <c r="I239" s="18" t="str" cm="1">
        <f t="array" aca="1" ref="I239" ca="1">IF(B239="", "", _xlfn.IFNA(INDEX('Accrual Schedule'!$C$4:$C$122, MATCH(B239, 'Accrual Schedule'!$C$4:$C$122, 1)+1, 1), INDEX('Accrual Schedule'!$C$4:$C$122, 1, 1)))</f>
        <v/>
      </c>
      <c r="J239" s="11" t="str">
        <f ca="1">IF(B239="","",'Terms&amp;Conditions + Transaction'!$F$5-SUMIF(Dispositions!$B$3:$B$32,"&lt;="&amp;B239,Dispositions!$C$3:$C$32))</f>
        <v/>
      </c>
      <c r="K239" s="84" t="str">
        <f ca="1">IF(B239="", "", IF(ISNA(MATCH(B239, 'Factor Schedule'!$B$3:$B$2002, -1)),1,IF(INDEX('Factor Schedule'!$B$3:$C$2002,MATCH(B239, 'Factor Schedule'!$B$3:$B$2002, -1), 1)=B239,MATCH(B239, 'Factor Schedule'!$B$3:$B$2002, -1),MATCH(B239, 'Factor Schedule'!$B$3:$B$2002, -1)+1)))</f>
        <v/>
      </c>
      <c r="L239" s="11" t="str" cm="1">
        <f t="array" aca="1" ref="L239" ca="1">IF(B239="","",ROUND(J239*_xlfn.IFNA(INDEX('Factor Schedule'!$B$3:$C$2002,K239, 2), 1), 2))</f>
        <v/>
      </c>
      <c r="M239" s="11" t="str">
        <f ca="1">IF(B239="", "", IF(OR(LOWER('Terms&amp;Conditions + Transaction'!$B$12)&lt;&gt;"compound", B239=$C$2, B239=E239), L239, L239+IF(LOWER('Terms&amp;Conditions + Transaction'!$B$13)&lt;&gt;"y", SUMIFS($T$8:$T$2007, $B$8:$B$2007, "&gt;="&amp;E239, $B$8:$B$2007, "&lt;"&amp;B239), SUMIFS($U$8:$U$1007, $B$8:$B$2007, "&gt;="&amp;E239, $B$8:$B$2007, "&lt;"&amp;B239))))</f>
        <v/>
      </c>
      <c r="N239" s="18" t="str">
        <f ca="1">IF(OR(B239 = "", F239=""), "", MIN(ForwardDays(B239,-'Terms&amp;Conditions + Transaction'!$B$22, 'Terms&amp;Conditions + Transaction'!$B$23, 'Holiday Schedule'!$B$3:$B$1002),ForwardDays(F239,-'Terms&amp;Conditions + Transaction'!$B$22, 'Terms&amp;Conditions + Transaction'!$B$23, 'Holiday Schedule'!$B$3:$B$1002)))</f>
        <v/>
      </c>
      <c r="O239" s="42" t="str">
        <f ca="1">IF(B239="", "", IF(ISNA(MATCH(N239, SOFR_INDEX!$A$2:$A$2001, -1)),1,IF(INDEX(SOFR_INDEX!$A$2:$E$2001,MATCH(N239, SOFR_INDEX!$A$2:$A$2001, -1), 1)=N239,MATCH(N239, SOFR_INDEX!$A$2:$A$2001, -1),MATCH(N239, SOFR_INDEX!$A$2:$A$2001, -1)+1)))</f>
        <v/>
      </c>
      <c r="P239" s="40" t="str" cm="1">
        <f t="array" aca="1" ref="P239" ca="1">IF(OR(B239="", F239=""), "", INDEX(SOFR_INDEX!$B$2:$E$2001, O239,$P$4) * IF(LEFT($P$3, 3)="180", 2, IF(LEFT($P$3, 2)="90", 4, IF(LEFT($P$3, 2)="30", 12, 1)))/100)</f>
        <v/>
      </c>
      <c r="Q239" s="43" t="str">
        <f ca="1">IF(OR(B239="", F239=""), "", P239+'Terms&amp;Conditions + Transaction'!$B$11/10000)</f>
        <v/>
      </c>
      <c r="R239" s="43" t="str">
        <f t="shared" ca="1" si="23"/>
        <v/>
      </c>
      <c r="S239" t="str">
        <f ca="1">IF(B239="",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Transaction'!$C$7*(F239-E239), 365), 360))))</f>
        <v/>
      </c>
      <c r="T239" s="49" t="str">
        <f t="shared" ca="1" si="24"/>
        <v/>
      </c>
      <c r="U239" s="49" t="str">
        <f t="shared" ca="1" si="25"/>
        <v/>
      </c>
      <c r="V239" s="49" t="str">
        <f t="shared" ca="1" si="26"/>
        <v/>
      </c>
      <c r="W239" s="11" t="str">
        <f t="shared" ca="1" si="27"/>
        <v/>
      </c>
      <c r="X239" s="11" t="str">
        <f t="shared" ca="1" si="28"/>
        <v/>
      </c>
    </row>
    <row r="240" spans="2:24" x14ac:dyDescent="0.25">
      <c r="B240" s="82" t="str">
        <f ca="1">IF(B239&lt;MIN($C$3, 'Terms&amp;Conditions + Transaction'!$B$6), B239+1, "")</f>
        <v/>
      </c>
      <c r="C240" t="str">
        <f ca="1">IF(B240="", "", IF(AND(WEEKDAY(B240, 2)&lt;=5, ISERROR(VLOOKUP(B240, 'Holiday Schedule'!$B$3:$B$1002, 1, FALSE))), 1, 0))</f>
        <v/>
      </c>
      <c r="D240" t="str">
        <f ca="1">IF(B240="", "", IF(LOWER('Terms&amp;Conditions + Transaction'!$C$15)="act", 1, IF(DAY(B240)=31, 0, IF(AND(DAY(B240+1)=1, MONTH(B240+1)=3), 31-DAY(B240), 1))))</f>
        <v/>
      </c>
      <c r="E240" s="18" t="str">
        <f ca="1">IF(B240="", "", IFERROR(VLOOKUP(B240, 'Accrual Schedule'!$B$3:$B$122, 1, TRUE), ""))</f>
        <v/>
      </c>
      <c r="F240" s="18" t="str" cm="1">
        <f t="array" aca="1" ref="F240" ca="1">IF(B240="", "", INDEX('Accrual Schedule'!$B$3:$B$122, MATCH(B240, 'Accrual Schedule'!$B$3:$B$122, 1)+1, 1))</f>
        <v/>
      </c>
      <c r="G240" s="18" t="str" cm="1">
        <f t="array" aca="1" ref="G240" ca="1">IF(B240="", "", INDEX('Accrual Schedule'!$B$3:$B$122, MATCH(H240, 'Accrual Schedule'!$B$3:$B$122, 1)-1, 1))</f>
        <v/>
      </c>
      <c r="H240" s="18" t="str">
        <f ca="1">IF(B240="", "", INDEX('Accrual Schedule'!$B$3:$B$122, MATCH(I240, 'Accrual Schedule'!$C$3:$C$122, 1), 1))</f>
        <v/>
      </c>
      <c r="I240" s="18" t="str" cm="1">
        <f t="array" aca="1" ref="I240" ca="1">IF(B240="", "", _xlfn.IFNA(INDEX('Accrual Schedule'!$C$4:$C$122, MATCH(B240, 'Accrual Schedule'!$C$4:$C$122, 1)+1, 1), INDEX('Accrual Schedule'!$C$4:$C$122, 1, 1)))</f>
        <v/>
      </c>
      <c r="J240" s="11" t="str">
        <f ca="1">IF(B240="","",'Terms&amp;Conditions + Transaction'!$F$5-SUMIF(Dispositions!$B$3:$B$32,"&lt;="&amp;B240,Dispositions!$C$3:$C$32))</f>
        <v/>
      </c>
      <c r="K240" s="84" t="str">
        <f ca="1">IF(B240="", "", IF(ISNA(MATCH(B240, 'Factor Schedule'!$B$3:$B$2002, -1)),1,IF(INDEX('Factor Schedule'!$B$3:$C$2002,MATCH(B240, 'Factor Schedule'!$B$3:$B$2002, -1), 1)=B240,MATCH(B240, 'Factor Schedule'!$B$3:$B$2002, -1),MATCH(B240, 'Factor Schedule'!$B$3:$B$2002, -1)+1)))</f>
        <v/>
      </c>
      <c r="L240" s="11" t="str" cm="1">
        <f t="array" aca="1" ref="L240" ca="1">IF(B240="","",ROUND(J240*_xlfn.IFNA(INDEX('Factor Schedule'!$B$3:$C$2002,K240, 2), 1), 2))</f>
        <v/>
      </c>
      <c r="M240" s="11" t="str">
        <f ca="1">IF(B240="", "", IF(OR(LOWER('Terms&amp;Conditions + Transaction'!$B$12)&lt;&gt;"compound", B240=$C$2, B240=E240), L240, L240+IF(LOWER('Terms&amp;Conditions + Transaction'!$B$13)&lt;&gt;"y", SUMIFS($T$8:$T$2007, $B$8:$B$2007, "&gt;="&amp;E240, $B$8:$B$2007, "&lt;"&amp;B240), SUMIFS($U$8:$U$1007, $B$8:$B$2007, "&gt;="&amp;E240, $B$8:$B$2007, "&lt;"&amp;B240))))</f>
        <v/>
      </c>
      <c r="N240" s="18" t="str">
        <f ca="1">IF(OR(B240 = "", F240=""), "", MIN(ForwardDays(B240,-'Terms&amp;Conditions + Transaction'!$B$22, 'Terms&amp;Conditions + Transaction'!$B$23, 'Holiday Schedule'!$B$3:$B$1002),ForwardDays(F240,-'Terms&amp;Conditions + Transaction'!$B$22, 'Terms&amp;Conditions + Transaction'!$B$23, 'Holiday Schedule'!$B$3:$B$1002)))</f>
        <v/>
      </c>
      <c r="O240" s="42" t="str">
        <f ca="1">IF(B240="", "", IF(ISNA(MATCH(N240, SOFR_INDEX!$A$2:$A$2001, -1)),1,IF(INDEX(SOFR_INDEX!$A$2:$E$2001,MATCH(N240, SOFR_INDEX!$A$2:$A$2001, -1), 1)=N240,MATCH(N240, SOFR_INDEX!$A$2:$A$2001, -1),MATCH(N240, SOFR_INDEX!$A$2:$A$2001, -1)+1)))</f>
        <v/>
      </c>
      <c r="P240" s="40" t="str" cm="1">
        <f t="array" aca="1" ref="P240" ca="1">IF(OR(B240="", F240=""), "", INDEX(SOFR_INDEX!$B$2:$E$2001, O240,$P$4) * IF(LEFT($P$3, 3)="180", 2, IF(LEFT($P$3, 2)="90", 4, IF(LEFT($P$3, 2)="30", 12, 1)))/100)</f>
        <v/>
      </c>
      <c r="Q240" s="43" t="str">
        <f ca="1">IF(OR(B240="", F240=""), "", P240+'Terms&amp;Conditions + Transaction'!$B$11/10000)</f>
        <v/>
      </c>
      <c r="R240" s="43" t="str">
        <f t="shared" ca="1" si="23"/>
        <v/>
      </c>
      <c r="S240" t="str">
        <f ca="1">IF(B240="",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Transaction'!$C$7*(F240-E240), 365), 360))))</f>
        <v/>
      </c>
      <c r="T240" s="49" t="str">
        <f t="shared" ca="1" si="24"/>
        <v/>
      </c>
      <c r="U240" s="49" t="str">
        <f t="shared" ca="1" si="25"/>
        <v/>
      </c>
      <c r="V240" s="49" t="str">
        <f t="shared" ca="1" si="26"/>
        <v/>
      </c>
      <c r="W240" s="11" t="str">
        <f t="shared" ca="1" si="27"/>
        <v/>
      </c>
      <c r="X240" s="11" t="str">
        <f t="shared" ca="1" si="28"/>
        <v/>
      </c>
    </row>
    <row r="241" spans="2:24" x14ac:dyDescent="0.25">
      <c r="B241" s="82" t="str">
        <f ca="1">IF(B240&lt;MIN($C$3, 'Terms&amp;Conditions + Transaction'!$B$6), B240+1, "")</f>
        <v/>
      </c>
      <c r="C241" t="str">
        <f ca="1">IF(B241="", "", IF(AND(WEEKDAY(B241, 2)&lt;=5, ISERROR(VLOOKUP(B241, 'Holiday Schedule'!$B$3:$B$1002, 1, FALSE))), 1, 0))</f>
        <v/>
      </c>
      <c r="D241" t="str">
        <f ca="1">IF(B241="", "", IF(LOWER('Terms&amp;Conditions + Transaction'!$C$15)="act", 1, IF(DAY(B241)=31, 0, IF(AND(DAY(B241+1)=1, MONTH(B241+1)=3), 31-DAY(B241), 1))))</f>
        <v/>
      </c>
      <c r="E241" s="18" t="str">
        <f ca="1">IF(B241="", "", IFERROR(VLOOKUP(B241, 'Accrual Schedule'!$B$3:$B$122, 1, TRUE), ""))</f>
        <v/>
      </c>
      <c r="F241" s="18" t="str" cm="1">
        <f t="array" aca="1" ref="F241" ca="1">IF(B241="", "", INDEX('Accrual Schedule'!$B$3:$B$122, MATCH(B241, 'Accrual Schedule'!$B$3:$B$122, 1)+1, 1))</f>
        <v/>
      </c>
      <c r="G241" s="18" t="str" cm="1">
        <f t="array" aca="1" ref="G241" ca="1">IF(B241="", "", INDEX('Accrual Schedule'!$B$3:$B$122, MATCH(H241, 'Accrual Schedule'!$B$3:$B$122, 1)-1, 1))</f>
        <v/>
      </c>
      <c r="H241" s="18" t="str">
        <f ca="1">IF(B241="", "", INDEX('Accrual Schedule'!$B$3:$B$122, MATCH(I241, 'Accrual Schedule'!$C$3:$C$122, 1), 1))</f>
        <v/>
      </c>
      <c r="I241" s="18" t="str" cm="1">
        <f t="array" aca="1" ref="I241" ca="1">IF(B241="", "", _xlfn.IFNA(INDEX('Accrual Schedule'!$C$4:$C$122, MATCH(B241, 'Accrual Schedule'!$C$4:$C$122, 1)+1, 1), INDEX('Accrual Schedule'!$C$4:$C$122, 1, 1)))</f>
        <v/>
      </c>
      <c r="J241" s="11" t="str">
        <f ca="1">IF(B241="","",'Terms&amp;Conditions + Transaction'!$F$5-SUMIF(Dispositions!$B$3:$B$32,"&lt;="&amp;B241,Dispositions!$C$3:$C$32))</f>
        <v/>
      </c>
      <c r="K241" s="84" t="str">
        <f ca="1">IF(B241="", "", IF(ISNA(MATCH(B241, 'Factor Schedule'!$B$3:$B$2002, -1)),1,IF(INDEX('Factor Schedule'!$B$3:$C$2002,MATCH(B241, 'Factor Schedule'!$B$3:$B$2002, -1), 1)=B241,MATCH(B241, 'Factor Schedule'!$B$3:$B$2002, -1),MATCH(B241, 'Factor Schedule'!$B$3:$B$2002, -1)+1)))</f>
        <v/>
      </c>
      <c r="L241" s="11" t="str" cm="1">
        <f t="array" aca="1" ref="L241" ca="1">IF(B241="","",ROUND(J241*_xlfn.IFNA(INDEX('Factor Schedule'!$B$3:$C$2002,K241, 2), 1), 2))</f>
        <v/>
      </c>
      <c r="M241" s="11" t="str">
        <f ca="1">IF(B241="", "", IF(OR(LOWER('Terms&amp;Conditions + Transaction'!$B$12)&lt;&gt;"compound", B241=$C$2, B241=E241), L241, L241+IF(LOWER('Terms&amp;Conditions + Transaction'!$B$13)&lt;&gt;"y", SUMIFS($T$8:$T$2007, $B$8:$B$2007, "&gt;="&amp;E241, $B$8:$B$2007, "&lt;"&amp;B241), SUMIFS($U$8:$U$1007, $B$8:$B$2007, "&gt;="&amp;E241, $B$8:$B$2007, "&lt;"&amp;B241))))</f>
        <v/>
      </c>
      <c r="N241" s="18" t="str">
        <f ca="1">IF(OR(B241 = "", F241=""), "", MIN(ForwardDays(B241,-'Terms&amp;Conditions + Transaction'!$B$22, 'Terms&amp;Conditions + Transaction'!$B$23, 'Holiday Schedule'!$B$3:$B$1002),ForwardDays(F241,-'Terms&amp;Conditions + Transaction'!$B$22, 'Terms&amp;Conditions + Transaction'!$B$23, 'Holiday Schedule'!$B$3:$B$1002)))</f>
        <v/>
      </c>
      <c r="O241" s="42" t="str">
        <f ca="1">IF(B241="", "", IF(ISNA(MATCH(N241, SOFR_INDEX!$A$2:$A$2001, -1)),1,IF(INDEX(SOFR_INDEX!$A$2:$E$2001,MATCH(N241, SOFR_INDEX!$A$2:$A$2001, -1), 1)=N241,MATCH(N241, SOFR_INDEX!$A$2:$A$2001, -1),MATCH(N241, SOFR_INDEX!$A$2:$A$2001, -1)+1)))</f>
        <v/>
      </c>
      <c r="P241" s="40" t="str" cm="1">
        <f t="array" aca="1" ref="P241" ca="1">IF(OR(B241="", F241=""), "", INDEX(SOFR_INDEX!$B$2:$E$2001, O241,$P$4) * IF(LEFT($P$3, 3)="180", 2, IF(LEFT($P$3, 2)="90", 4, IF(LEFT($P$3, 2)="30", 12, 1)))/100)</f>
        <v/>
      </c>
      <c r="Q241" s="43" t="str">
        <f ca="1">IF(OR(B241="", F241=""), "", P241+'Terms&amp;Conditions + Transaction'!$B$11/10000)</f>
        <v/>
      </c>
      <c r="R241" s="43" t="str">
        <f t="shared" ca="1" si="23"/>
        <v/>
      </c>
      <c r="S241" t="str">
        <f ca="1">IF(B241="",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Transaction'!$C$7*(F241-E241), 365), 360))))</f>
        <v/>
      </c>
      <c r="T241" s="49" t="str">
        <f t="shared" ca="1" si="24"/>
        <v/>
      </c>
      <c r="U241" s="49" t="str">
        <f t="shared" ca="1" si="25"/>
        <v/>
      </c>
      <c r="V241" s="49" t="str">
        <f t="shared" ca="1" si="26"/>
        <v/>
      </c>
      <c r="W241" s="11" t="str">
        <f t="shared" ca="1" si="27"/>
        <v/>
      </c>
      <c r="X241" s="11" t="str">
        <f t="shared" ca="1" si="28"/>
        <v/>
      </c>
    </row>
    <row r="242" spans="2:24" x14ac:dyDescent="0.25">
      <c r="B242" s="82" t="str">
        <f ca="1">IF(B241&lt;MIN($C$3, 'Terms&amp;Conditions + Transaction'!$B$6), B241+1, "")</f>
        <v/>
      </c>
      <c r="C242" t="str">
        <f ca="1">IF(B242="", "", IF(AND(WEEKDAY(B242, 2)&lt;=5, ISERROR(VLOOKUP(B242, 'Holiday Schedule'!$B$3:$B$1002, 1, FALSE))), 1, 0))</f>
        <v/>
      </c>
      <c r="D242" t="str">
        <f ca="1">IF(B242="", "", IF(LOWER('Terms&amp;Conditions + Transaction'!$C$15)="act", 1, IF(DAY(B242)=31, 0, IF(AND(DAY(B242+1)=1, MONTH(B242+1)=3), 31-DAY(B242), 1))))</f>
        <v/>
      </c>
      <c r="E242" s="18" t="str">
        <f ca="1">IF(B242="", "", IFERROR(VLOOKUP(B242, 'Accrual Schedule'!$B$3:$B$122, 1, TRUE), ""))</f>
        <v/>
      </c>
      <c r="F242" s="18" t="str" cm="1">
        <f t="array" aca="1" ref="F242" ca="1">IF(B242="", "", INDEX('Accrual Schedule'!$B$3:$B$122, MATCH(B242, 'Accrual Schedule'!$B$3:$B$122, 1)+1, 1))</f>
        <v/>
      </c>
      <c r="G242" s="18" t="str" cm="1">
        <f t="array" aca="1" ref="G242" ca="1">IF(B242="", "", INDEX('Accrual Schedule'!$B$3:$B$122, MATCH(H242, 'Accrual Schedule'!$B$3:$B$122, 1)-1, 1))</f>
        <v/>
      </c>
      <c r="H242" s="18" t="str">
        <f ca="1">IF(B242="", "", INDEX('Accrual Schedule'!$B$3:$B$122, MATCH(I242, 'Accrual Schedule'!$C$3:$C$122, 1), 1))</f>
        <v/>
      </c>
      <c r="I242" s="18" t="str" cm="1">
        <f t="array" aca="1" ref="I242" ca="1">IF(B242="", "", _xlfn.IFNA(INDEX('Accrual Schedule'!$C$4:$C$122, MATCH(B242, 'Accrual Schedule'!$C$4:$C$122, 1)+1, 1), INDEX('Accrual Schedule'!$C$4:$C$122, 1, 1)))</f>
        <v/>
      </c>
      <c r="J242" s="11" t="str">
        <f ca="1">IF(B242="","",'Terms&amp;Conditions + Transaction'!$F$5-SUMIF(Dispositions!$B$3:$B$32,"&lt;="&amp;B242,Dispositions!$C$3:$C$32))</f>
        <v/>
      </c>
      <c r="K242" s="84" t="str">
        <f ca="1">IF(B242="", "", IF(ISNA(MATCH(B242, 'Factor Schedule'!$B$3:$B$2002, -1)),1,IF(INDEX('Factor Schedule'!$B$3:$C$2002,MATCH(B242, 'Factor Schedule'!$B$3:$B$2002, -1), 1)=B242,MATCH(B242, 'Factor Schedule'!$B$3:$B$2002, -1),MATCH(B242, 'Factor Schedule'!$B$3:$B$2002, -1)+1)))</f>
        <v/>
      </c>
      <c r="L242" s="11" t="str" cm="1">
        <f t="array" aca="1" ref="L242" ca="1">IF(B242="","",ROUND(J242*_xlfn.IFNA(INDEX('Factor Schedule'!$B$3:$C$2002,K242, 2), 1), 2))</f>
        <v/>
      </c>
      <c r="M242" s="11" t="str">
        <f ca="1">IF(B242="", "", IF(OR(LOWER('Terms&amp;Conditions + Transaction'!$B$12)&lt;&gt;"compound", B242=$C$2, B242=E242), L242, L242+IF(LOWER('Terms&amp;Conditions + Transaction'!$B$13)&lt;&gt;"y", SUMIFS($T$8:$T$2007, $B$8:$B$2007, "&gt;="&amp;E242, $B$8:$B$2007, "&lt;"&amp;B242), SUMIFS($U$8:$U$1007, $B$8:$B$2007, "&gt;="&amp;E242, $B$8:$B$2007, "&lt;"&amp;B242))))</f>
        <v/>
      </c>
      <c r="N242" s="18" t="str">
        <f ca="1">IF(OR(B242 = "", F242=""), "", MIN(ForwardDays(B242,-'Terms&amp;Conditions + Transaction'!$B$22, 'Terms&amp;Conditions + Transaction'!$B$23, 'Holiday Schedule'!$B$3:$B$1002),ForwardDays(F242,-'Terms&amp;Conditions + Transaction'!$B$22, 'Terms&amp;Conditions + Transaction'!$B$23, 'Holiday Schedule'!$B$3:$B$1002)))</f>
        <v/>
      </c>
      <c r="O242" s="42" t="str">
        <f ca="1">IF(B242="", "", IF(ISNA(MATCH(N242, SOFR_INDEX!$A$2:$A$2001, -1)),1,IF(INDEX(SOFR_INDEX!$A$2:$E$2001,MATCH(N242, SOFR_INDEX!$A$2:$A$2001, -1), 1)=N242,MATCH(N242, SOFR_INDEX!$A$2:$A$2001, -1),MATCH(N242, SOFR_INDEX!$A$2:$A$2001, -1)+1)))</f>
        <v/>
      </c>
      <c r="P242" s="40" t="str" cm="1">
        <f t="array" aca="1" ref="P242" ca="1">IF(OR(B242="", F242=""), "", INDEX(SOFR_INDEX!$B$2:$E$2001, O242,$P$4) * IF(LEFT($P$3, 3)="180", 2, IF(LEFT($P$3, 2)="90", 4, IF(LEFT($P$3, 2)="30", 12, 1)))/100)</f>
        <v/>
      </c>
      <c r="Q242" s="43" t="str">
        <f ca="1">IF(OR(B242="", F242=""), "", P242+'Terms&amp;Conditions + Transaction'!$B$11/10000)</f>
        <v/>
      </c>
      <c r="R242" s="43" t="str">
        <f t="shared" ca="1" si="23"/>
        <v/>
      </c>
      <c r="S242" t="str">
        <f ca="1">IF(B242="",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Transaction'!$C$7*(F242-E242), 365), 360))))</f>
        <v/>
      </c>
      <c r="T242" s="49" t="str">
        <f t="shared" ca="1" si="24"/>
        <v/>
      </c>
      <c r="U242" s="49" t="str">
        <f t="shared" ca="1" si="25"/>
        <v/>
      </c>
      <c r="V242" s="49" t="str">
        <f t="shared" ca="1" si="26"/>
        <v/>
      </c>
      <c r="W242" s="11" t="str">
        <f t="shared" ca="1" si="27"/>
        <v/>
      </c>
      <c r="X242" s="11" t="str">
        <f t="shared" ca="1" si="28"/>
        <v/>
      </c>
    </row>
    <row r="243" spans="2:24" x14ac:dyDescent="0.25">
      <c r="B243" s="82" t="str">
        <f ca="1">IF(B242&lt;MIN($C$3, 'Terms&amp;Conditions + Transaction'!$B$6), B242+1, "")</f>
        <v/>
      </c>
      <c r="C243" t="str">
        <f ca="1">IF(B243="", "", IF(AND(WEEKDAY(B243, 2)&lt;=5, ISERROR(VLOOKUP(B243, 'Holiday Schedule'!$B$3:$B$1002, 1, FALSE))), 1, 0))</f>
        <v/>
      </c>
      <c r="D243" t="str">
        <f ca="1">IF(B243="", "", IF(LOWER('Terms&amp;Conditions + Transaction'!$C$15)="act", 1, IF(DAY(B243)=31, 0, IF(AND(DAY(B243+1)=1, MONTH(B243+1)=3), 31-DAY(B243), 1))))</f>
        <v/>
      </c>
      <c r="E243" s="18" t="str">
        <f ca="1">IF(B243="", "", IFERROR(VLOOKUP(B243, 'Accrual Schedule'!$B$3:$B$122, 1, TRUE), ""))</f>
        <v/>
      </c>
      <c r="F243" s="18" t="str" cm="1">
        <f t="array" aca="1" ref="F243" ca="1">IF(B243="", "", INDEX('Accrual Schedule'!$B$3:$B$122, MATCH(B243, 'Accrual Schedule'!$B$3:$B$122, 1)+1, 1))</f>
        <v/>
      </c>
      <c r="G243" s="18" t="str" cm="1">
        <f t="array" aca="1" ref="G243" ca="1">IF(B243="", "", INDEX('Accrual Schedule'!$B$3:$B$122, MATCH(H243, 'Accrual Schedule'!$B$3:$B$122, 1)-1, 1))</f>
        <v/>
      </c>
      <c r="H243" s="18" t="str">
        <f ca="1">IF(B243="", "", INDEX('Accrual Schedule'!$B$3:$B$122, MATCH(I243, 'Accrual Schedule'!$C$3:$C$122, 1), 1))</f>
        <v/>
      </c>
      <c r="I243" s="18" t="str" cm="1">
        <f t="array" aca="1" ref="I243" ca="1">IF(B243="", "", _xlfn.IFNA(INDEX('Accrual Schedule'!$C$4:$C$122, MATCH(B243, 'Accrual Schedule'!$C$4:$C$122, 1)+1, 1), INDEX('Accrual Schedule'!$C$4:$C$122, 1, 1)))</f>
        <v/>
      </c>
      <c r="J243" s="11" t="str">
        <f ca="1">IF(B243="","",'Terms&amp;Conditions + Transaction'!$F$5-SUMIF(Dispositions!$B$3:$B$32,"&lt;="&amp;B243,Dispositions!$C$3:$C$32))</f>
        <v/>
      </c>
      <c r="K243" s="84" t="str">
        <f ca="1">IF(B243="", "", IF(ISNA(MATCH(B243, 'Factor Schedule'!$B$3:$B$2002, -1)),1,IF(INDEX('Factor Schedule'!$B$3:$C$2002,MATCH(B243, 'Factor Schedule'!$B$3:$B$2002, -1), 1)=B243,MATCH(B243, 'Factor Schedule'!$B$3:$B$2002, -1),MATCH(B243, 'Factor Schedule'!$B$3:$B$2002, -1)+1)))</f>
        <v/>
      </c>
      <c r="L243" s="11" t="str" cm="1">
        <f t="array" aca="1" ref="L243" ca="1">IF(B243="","",ROUND(J243*_xlfn.IFNA(INDEX('Factor Schedule'!$B$3:$C$2002,K243, 2), 1), 2))</f>
        <v/>
      </c>
      <c r="M243" s="11" t="str">
        <f ca="1">IF(B243="", "", IF(OR(LOWER('Terms&amp;Conditions + Transaction'!$B$12)&lt;&gt;"compound", B243=$C$2, B243=E243), L243, L243+IF(LOWER('Terms&amp;Conditions + Transaction'!$B$13)&lt;&gt;"y", SUMIFS($T$8:$T$2007, $B$8:$B$2007, "&gt;="&amp;E243, $B$8:$B$2007, "&lt;"&amp;B243), SUMIFS($U$8:$U$1007, $B$8:$B$2007, "&gt;="&amp;E243, $B$8:$B$2007, "&lt;"&amp;B243))))</f>
        <v/>
      </c>
      <c r="N243" s="18" t="str">
        <f ca="1">IF(OR(B243 = "", F243=""), "", MIN(ForwardDays(B243,-'Terms&amp;Conditions + Transaction'!$B$22, 'Terms&amp;Conditions + Transaction'!$B$23, 'Holiday Schedule'!$B$3:$B$1002),ForwardDays(F243,-'Terms&amp;Conditions + Transaction'!$B$22, 'Terms&amp;Conditions + Transaction'!$B$23, 'Holiday Schedule'!$B$3:$B$1002)))</f>
        <v/>
      </c>
      <c r="O243" s="42" t="str">
        <f ca="1">IF(B243="", "", IF(ISNA(MATCH(N243, SOFR_INDEX!$A$2:$A$2001, -1)),1,IF(INDEX(SOFR_INDEX!$A$2:$E$2001,MATCH(N243, SOFR_INDEX!$A$2:$A$2001, -1), 1)=N243,MATCH(N243, SOFR_INDEX!$A$2:$A$2001, -1),MATCH(N243, SOFR_INDEX!$A$2:$A$2001, -1)+1)))</f>
        <v/>
      </c>
      <c r="P243" s="40" t="str" cm="1">
        <f t="array" aca="1" ref="P243" ca="1">IF(OR(B243="", F243=""), "", INDEX(SOFR_INDEX!$B$2:$E$2001, O243,$P$4) * IF(LEFT($P$3, 3)="180", 2, IF(LEFT($P$3, 2)="90", 4, IF(LEFT($P$3, 2)="30", 12, 1)))/100)</f>
        <v/>
      </c>
      <c r="Q243" s="43" t="str">
        <f ca="1">IF(OR(B243="", F243=""), "", P243+'Terms&amp;Conditions + Transaction'!$B$11/10000)</f>
        <v/>
      </c>
      <c r="R243" s="43" t="str">
        <f t="shared" ca="1" si="23"/>
        <v/>
      </c>
      <c r="S243" t="str">
        <f ca="1">IF(B243="",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Transaction'!$C$7*(F243-E243), 365), 360))))</f>
        <v/>
      </c>
      <c r="T243" s="49" t="str">
        <f t="shared" ca="1" si="24"/>
        <v/>
      </c>
      <c r="U243" s="49" t="str">
        <f t="shared" ca="1" si="25"/>
        <v/>
      </c>
      <c r="V243" s="49" t="str">
        <f t="shared" ca="1" si="26"/>
        <v/>
      </c>
      <c r="W243" s="11" t="str">
        <f t="shared" ca="1" si="27"/>
        <v/>
      </c>
      <c r="X243" s="11" t="str">
        <f t="shared" ca="1" si="28"/>
        <v/>
      </c>
    </row>
    <row r="244" spans="2:24" x14ac:dyDescent="0.25">
      <c r="B244" s="82" t="str">
        <f ca="1">IF(B243&lt;MIN($C$3, 'Terms&amp;Conditions + Transaction'!$B$6), B243+1, "")</f>
        <v/>
      </c>
      <c r="C244" t="str">
        <f ca="1">IF(B244="", "", IF(AND(WEEKDAY(B244, 2)&lt;=5, ISERROR(VLOOKUP(B244, 'Holiday Schedule'!$B$3:$B$1002, 1, FALSE))), 1, 0))</f>
        <v/>
      </c>
      <c r="D244" t="str">
        <f ca="1">IF(B244="", "", IF(LOWER('Terms&amp;Conditions + Transaction'!$C$15)="act", 1, IF(DAY(B244)=31, 0, IF(AND(DAY(B244+1)=1, MONTH(B244+1)=3), 31-DAY(B244), 1))))</f>
        <v/>
      </c>
      <c r="E244" s="18" t="str">
        <f ca="1">IF(B244="", "", IFERROR(VLOOKUP(B244, 'Accrual Schedule'!$B$3:$B$122, 1, TRUE), ""))</f>
        <v/>
      </c>
      <c r="F244" s="18" t="str" cm="1">
        <f t="array" aca="1" ref="F244" ca="1">IF(B244="", "", INDEX('Accrual Schedule'!$B$3:$B$122, MATCH(B244, 'Accrual Schedule'!$B$3:$B$122, 1)+1, 1))</f>
        <v/>
      </c>
      <c r="G244" s="18" t="str" cm="1">
        <f t="array" aca="1" ref="G244" ca="1">IF(B244="", "", INDEX('Accrual Schedule'!$B$3:$B$122, MATCH(H244, 'Accrual Schedule'!$B$3:$B$122, 1)-1, 1))</f>
        <v/>
      </c>
      <c r="H244" s="18" t="str">
        <f ca="1">IF(B244="", "", INDEX('Accrual Schedule'!$B$3:$B$122, MATCH(I244, 'Accrual Schedule'!$C$3:$C$122, 1), 1))</f>
        <v/>
      </c>
      <c r="I244" s="18" t="str" cm="1">
        <f t="array" aca="1" ref="I244" ca="1">IF(B244="", "", _xlfn.IFNA(INDEX('Accrual Schedule'!$C$4:$C$122, MATCH(B244, 'Accrual Schedule'!$C$4:$C$122, 1)+1, 1), INDEX('Accrual Schedule'!$C$4:$C$122, 1, 1)))</f>
        <v/>
      </c>
      <c r="J244" s="11" t="str">
        <f ca="1">IF(B244="","",'Terms&amp;Conditions + Transaction'!$F$5-SUMIF(Dispositions!$B$3:$B$32,"&lt;="&amp;B244,Dispositions!$C$3:$C$32))</f>
        <v/>
      </c>
      <c r="K244" s="84" t="str">
        <f ca="1">IF(B244="", "", IF(ISNA(MATCH(B244, 'Factor Schedule'!$B$3:$B$2002, -1)),1,IF(INDEX('Factor Schedule'!$B$3:$C$2002,MATCH(B244, 'Factor Schedule'!$B$3:$B$2002, -1), 1)=B244,MATCH(B244, 'Factor Schedule'!$B$3:$B$2002, -1),MATCH(B244, 'Factor Schedule'!$B$3:$B$2002, -1)+1)))</f>
        <v/>
      </c>
      <c r="L244" s="11" t="str" cm="1">
        <f t="array" aca="1" ref="L244" ca="1">IF(B244="","",ROUND(J244*_xlfn.IFNA(INDEX('Factor Schedule'!$B$3:$C$2002,K244, 2), 1), 2))</f>
        <v/>
      </c>
      <c r="M244" s="11" t="str">
        <f ca="1">IF(B244="", "", IF(OR(LOWER('Terms&amp;Conditions + Transaction'!$B$12)&lt;&gt;"compound", B244=$C$2, B244=E244), L244, L244+IF(LOWER('Terms&amp;Conditions + Transaction'!$B$13)&lt;&gt;"y", SUMIFS($T$8:$T$2007, $B$8:$B$2007, "&gt;="&amp;E244, $B$8:$B$2007, "&lt;"&amp;B244), SUMIFS($U$8:$U$1007, $B$8:$B$2007, "&gt;="&amp;E244, $B$8:$B$2007, "&lt;"&amp;B244))))</f>
        <v/>
      </c>
      <c r="N244" s="18" t="str">
        <f ca="1">IF(OR(B244 = "", F244=""), "", MIN(ForwardDays(B244,-'Terms&amp;Conditions + Transaction'!$B$22, 'Terms&amp;Conditions + Transaction'!$B$23, 'Holiday Schedule'!$B$3:$B$1002),ForwardDays(F244,-'Terms&amp;Conditions + Transaction'!$B$22, 'Terms&amp;Conditions + Transaction'!$B$23, 'Holiday Schedule'!$B$3:$B$1002)))</f>
        <v/>
      </c>
      <c r="O244" s="42" t="str">
        <f ca="1">IF(B244="", "", IF(ISNA(MATCH(N244, SOFR_INDEX!$A$2:$A$2001, -1)),1,IF(INDEX(SOFR_INDEX!$A$2:$E$2001,MATCH(N244, SOFR_INDEX!$A$2:$A$2001, -1), 1)=N244,MATCH(N244, SOFR_INDEX!$A$2:$A$2001, -1),MATCH(N244, SOFR_INDEX!$A$2:$A$2001, -1)+1)))</f>
        <v/>
      </c>
      <c r="P244" s="40" t="str" cm="1">
        <f t="array" aca="1" ref="P244" ca="1">IF(OR(B244="", F244=""), "", INDEX(SOFR_INDEX!$B$2:$E$2001, O244,$P$4) * IF(LEFT($P$3, 3)="180", 2, IF(LEFT($P$3, 2)="90", 4, IF(LEFT($P$3, 2)="30", 12, 1)))/100)</f>
        <v/>
      </c>
      <c r="Q244" s="43" t="str">
        <f ca="1">IF(OR(B244="", F244=""), "", P244+'Terms&amp;Conditions + Transaction'!$B$11/10000)</f>
        <v/>
      </c>
      <c r="R244" s="43" t="str">
        <f t="shared" ca="1" si="23"/>
        <v/>
      </c>
      <c r="S244" t="str">
        <f ca="1">IF(B244="",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Transaction'!$C$7*(F244-E244), 365), 360))))</f>
        <v/>
      </c>
      <c r="T244" s="49" t="str">
        <f t="shared" ca="1" si="24"/>
        <v/>
      </c>
      <c r="U244" s="49" t="str">
        <f t="shared" ca="1" si="25"/>
        <v/>
      </c>
      <c r="V244" s="49" t="str">
        <f t="shared" ca="1" si="26"/>
        <v/>
      </c>
      <c r="W244" s="11" t="str">
        <f t="shared" ca="1" si="27"/>
        <v/>
      </c>
      <c r="X244" s="11" t="str">
        <f t="shared" ca="1" si="28"/>
        <v/>
      </c>
    </row>
    <row r="245" spans="2:24" x14ac:dyDescent="0.25">
      <c r="B245" s="82" t="str">
        <f ca="1">IF(B244&lt;MIN($C$3, 'Terms&amp;Conditions + Transaction'!$B$6), B244+1, "")</f>
        <v/>
      </c>
      <c r="C245" t="str">
        <f ca="1">IF(B245="", "", IF(AND(WEEKDAY(B245, 2)&lt;=5, ISERROR(VLOOKUP(B245, 'Holiday Schedule'!$B$3:$B$1002, 1, FALSE))), 1, 0))</f>
        <v/>
      </c>
      <c r="D245" t="str">
        <f ca="1">IF(B245="", "", IF(LOWER('Terms&amp;Conditions + Transaction'!$C$15)="act", 1, IF(DAY(B245)=31, 0, IF(AND(DAY(B245+1)=1, MONTH(B245+1)=3), 31-DAY(B245), 1))))</f>
        <v/>
      </c>
      <c r="E245" s="18" t="str">
        <f ca="1">IF(B245="", "", IFERROR(VLOOKUP(B245, 'Accrual Schedule'!$B$3:$B$122, 1, TRUE), ""))</f>
        <v/>
      </c>
      <c r="F245" s="18" t="str" cm="1">
        <f t="array" aca="1" ref="F245" ca="1">IF(B245="", "", INDEX('Accrual Schedule'!$B$3:$B$122, MATCH(B245, 'Accrual Schedule'!$B$3:$B$122, 1)+1, 1))</f>
        <v/>
      </c>
      <c r="G245" s="18" t="str" cm="1">
        <f t="array" aca="1" ref="G245" ca="1">IF(B245="", "", INDEX('Accrual Schedule'!$B$3:$B$122, MATCH(H245, 'Accrual Schedule'!$B$3:$B$122, 1)-1, 1))</f>
        <v/>
      </c>
      <c r="H245" s="18" t="str">
        <f ca="1">IF(B245="", "", INDEX('Accrual Schedule'!$B$3:$B$122, MATCH(I245, 'Accrual Schedule'!$C$3:$C$122, 1), 1))</f>
        <v/>
      </c>
      <c r="I245" s="18" t="str" cm="1">
        <f t="array" aca="1" ref="I245" ca="1">IF(B245="", "", _xlfn.IFNA(INDEX('Accrual Schedule'!$C$4:$C$122, MATCH(B245, 'Accrual Schedule'!$C$4:$C$122, 1)+1, 1), INDEX('Accrual Schedule'!$C$4:$C$122, 1, 1)))</f>
        <v/>
      </c>
      <c r="J245" s="11" t="str">
        <f ca="1">IF(B245="","",'Terms&amp;Conditions + Transaction'!$F$5-SUMIF(Dispositions!$B$3:$B$32,"&lt;="&amp;B245,Dispositions!$C$3:$C$32))</f>
        <v/>
      </c>
      <c r="K245" s="84" t="str">
        <f ca="1">IF(B245="", "", IF(ISNA(MATCH(B245, 'Factor Schedule'!$B$3:$B$2002, -1)),1,IF(INDEX('Factor Schedule'!$B$3:$C$2002,MATCH(B245, 'Factor Schedule'!$B$3:$B$2002, -1), 1)=B245,MATCH(B245, 'Factor Schedule'!$B$3:$B$2002, -1),MATCH(B245, 'Factor Schedule'!$B$3:$B$2002, -1)+1)))</f>
        <v/>
      </c>
      <c r="L245" s="11" t="str" cm="1">
        <f t="array" aca="1" ref="L245" ca="1">IF(B245="","",ROUND(J245*_xlfn.IFNA(INDEX('Factor Schedule'!$B$3:$C$2002,K245, 2), 1), 2))</f>
        <v/>
      </c>
      <c r="M245" s="11" t="str">
        <f ca="1">IF(B245="", "", IF(OR(LOWER('Terms&amp;Conditions + Transaction'!$B$12)&lt;&gt;"compound", B245=$C$2, B245=E245), L245, L245+IF(LOWER('Terms&amp;Conditions + Transaction'!$B$13)&lt;&gt;"y", SUMIFS($T$8:$T$2007, $B$8:$B$2007, "&gt;="&amp;E245, $B$8:$B$2007, "&lt;"&amp;B245), SUMIFS($U$8:$U$1007, $B$8:$B$2007, "&gt;="&amp;E245, $B$8:$B$2007, "&lt;"&amp;B245))))</f>
        <v/>
      </c>
      <c r="N245" s="18" t="str">
        <f ca="1">IF(OR(B245 = "", F245=""), "", MIN(ForwardDays(B245,-'Terms&amp;Conditions + Transaction'!$B$22, 'Terms&amp;Conditions + Transaction'!$B$23, 'Holiday Schedule'!$B$3:$B$1002),ForwardDays(F245,-'Terms&amp;Conditions + Transaction'!$B$22, 'Terms&amp;Conditions + Transaction'!$B$23, 'Holiday Schedule'!$B$3:$B$1002)))</f>
        <v/>
      </c>
      <c r="O245" s="42" t="str">
        <f ca="1">IF(B245="", "", IF(ISNA(MATCH(N245, SOFR_INDEX!$A$2:$A$2001, -1)),1,IF(INDEX(SOFR_INDEX!$A$2:$E$2001,MATCH(N245, SOFR_INDEX!$A$2:$A$2001, -1), 1)=N245,MATCH(N245, SOFR_INDEX!$A$2:$A$2001, -1),MATCH(N245, SOFR_INDEX!$A$2:$A$2001, -1)+1)))</f>
        <v/>
      </c>
      <c r="P245" s="40" t="str" cm="1">
        <f t="array" aca="1" ref="P245" ca="1">IF(OR(B245="", F245=""), "", INDEX(SOFR_INDEX!$B$2:$E$2001, O245,$P$4) * IF(LEFT($P$3, 3)="180", 2, IF(LEFT($P$3, 2)="90", 4, IF(LEFT($P$3, 2)="30", 12, 1)))/100)</f>
        <v/>
      </c>
      <c r="Q245" s="43" t="str">
        <f ca="1">IF(OR(B245="", F245=""), "", P245+'Terms&amp;Conditions + Transaction'!$B$11/10000)</f>
        <v/>
      </c>
      <c r="R245" s="43" t="str">
        <f t="shared" ca="1" si="23"/>
        <v/>
      </c>
      <c r="S245" t="str">
        <f ca="1">IF(B245="",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Transaction'!$C$7*(F245-E245), 365), 360))))</f>
        <v/>
      </c>
      <c r="T245" s="49" t="str">
        <f t="shared" ca="1" si="24"/>
        <v/>
      </c>
      <c r="U245" s="49" t="str">
        <f t="shared" ca="1" si="25"/>
        <v/>
      </c>
      <c r="V245" s="49" t="str">
        <f t="shared" ca="1" si="26"/>
        <v/>
      </c>
      <c r="W245" s="11" t="str">
        <f t="shared" ca="1" si="27"/>
        <v/>
      </c>
      <c r="X245" s="11" t="str">
        <f t="shared" ca="1" si="28"/>
        <v/>
      </c>
    </row>
    <row r="246" spans="2:24" x14ac:dyDescent="0.25">
      <c r="B246" s="82" t="str">
        <f ca="1">IF(B245&lt;MIN($C$3, 'Terms&amp;Conditions + Transaction'!$B$6), B245+1, "")</f>
        <v/>
      </c>
      <c r="C246" t="str">
        <f ca="1">IF(B246="", "", IF(AND(WEEKDAY(B246, 2)&lt;=5, ISERROR(VLOOKUP(B246, 'Holiday Schedule'!$B$3:$B$1002, 1, FALSE))), 1, 0))</f>
        <v/>
      </c>
      <c r="D246" t="str">
        <f ca="1">IF(B246="", "", IF(LOWER('Terms&amp;Conditions + Transaction'!$C$15)="act", 1, IF(DAY(B246)=31, 0, IF(AND(DAY(B246+1)=1, MONTH(B246+1)=3), 31-DAY(B246), 1))))</f>
        <v/>
      </c>
      <c r="E246" s="18" t="str">
        <f ca="1">IF(B246="", "", IFERROR(VLOOKUP(B246, 'Accrual Schedule'!$B$3:$B$122, 1, TRUE), ""))</f>
        <v/>
      </c>
      <c r="F246" s="18" t="str" cm="1">
        <f t="array" aca="1" ref="F246" ca="1">IF(B246="", "", INDEX('Accrual Schedule'!$B$3:$B$122, MATCH(B246, 'Accrual Schedule'!$B$3:$B$122, 1)+1, 1))</f>
        <v/>
      </c>
      <c r="G246" s="18" t="str" cm="1">
        <f t="array" aca="1" ref="G246" ca="1">IF(B246="", "", INDEX('Accrual Schedule'!$B$3:$B$122, MATCH(H246, 'Accrual Schedule'!$B$3:$B$122, 1)-1, 1))</f>
        <v/>
      </c>
      <c r="H246" s="18" t="str">
        <f ca="1">IF(B246="", "", INDEX('Accrual Schedule'!$B$3:$B$122, MATCH(I246, 'Accrual Schedule'!$C$3:$C$122, 1), 1))</f>
        <v/>
      </c>
      <c r="I246" s="18" t="str" cm="1">
        <f t="array" aca="1" ref="I246" ca="1">IF(B246="", "", _xlfn.IFNA(INDEX('Accrual Schedule'!$C$4:$C$122, MATCH(B246, 'Accrual Schedule'!$C$4:$C$122, 1)+1, 1), INDEX('Accrual Schedule'!$C$4:$C$122, 1, 1)))</f>
        <v/>
      </c>
      <c r="J246" s="11" t="str">
        <f ca="1">IF(B246="","",'Terms&amp;Conditions + Transaction'!$F$5-SUMIF(Dispositions!$B$3:$B$32,"&lt;="&amp;B246,Dispositions!$C$3:$C$32))</f>
        <v/>
      </c>
      <c r="K246" s="84" t="str">
        <f ca="1">IF(B246="", "", IF(ISNA(MATCH(B246, 'Factor Schedule'!$B$3:$B$2002, -1)),1,IF(INDEX('Factor Schedule'!$B$3:$C$2002,MATCH(B246, 'Factor Schedule'!$B$3:$B$2002, -1), 1)=B246,MATCH(B246, 'Factor Schedule'!$B$3:$B$2002, -1),MATCH(B246, 'Factor Schedule'!$B$3:$B$2002, -1)+1)))</f>
        <v/>
      </c>
      <c r="L246" s="11" t="str" cm="1">
        <f t="array" aca="1" ref="L246" ca="1">IF(B246="","",ROUND(J246*_xlfn.IFNA(INDEX('Factor Schedule'!$B$3:$C$2002,K246, 2), 1), 2))</f>
        <v/>
      </c>
      <c r="M246" s="11" t="str">
        <f ca="1">IF(B246="", "", IF(OR(LOWER('Terms&amp;Conditions + Transaction'!$B$12)&lt;&gt;"compound", B246=$C$2, B246=E246), L246, L246+IF(LOWER('Terms&amp;Conditions + Transaction'!$B$13)&lt;&gt;"y", SUMIFS($T$8:$T$2007, $B$8:$B$2007, "&gt;="&amp;E246, $B$8:$B$2007, "&lt;"&amp;B246), SUMIFS($U$8:$U$1007, $B$8:$B$2007, "&gt;="&amp;E246, $B$8:$B$2007, "&lt;"&amp;B246))))</f>
        <v/>
      </c>
      <c r="N246" s="18" t="str">
        <f ca="1">IF(OR(B246 = "", F246=""), "", MIN(ForwardDays(B246,-'Terms&amp;Conditions + Transaction'!$B$22, 'Terms&amp;Conditions + Transaction'!$B$23, 'Holiday Schedule'!$B$3:$B$1002),ForwardDays(F246,-'Terms&amp;Conditions + Transaction'!$B$22, 'Terms&amp;Conditions + Transaction'!$B$23, 'Holiday Schedule'!$B$3:$B$1002)))</f>
        <v/>
      </c>
      <c r="O246" s="42" t="str">
        <f ca="1">IF(B246="", "", IF(ISNA(MATCH(N246, SOFR_INDEX!$A$2:$A$2001, -1)),1,IF(INDEX(SOFR_INDEX!$A$2:$E$2001,MATCH(N246, SOFR_INDEX!$A$2:$A$2001, -1), 1)=N246,MATCH(N246, SOFR_INDEX!$A$2:$A$2001, -1),MATCH(N246, SOFR_INDEX!$A$2:$A$2001, -1)+1)))</f>
        <v/>
      </c>
      <c r="P246" s="40" t="str" cm="1">
        <f t="array" aca="1" ref="P246" ca="1">IF(OR(B246="", F246=""), "", INDEX(SOFR_INDEX!$B$2:$E$2001, O246,$P$4) * IF(LEFT($P$3, 3)="180", 2, IF(LEFT($P$3, 2)="90", 4, IF(LEFT($P$3, 2)="30", 12, 1)))/100)</f>
        <v/>
      </c>
      <c r="Q246" s="43" t="str">
        <f ca="1">IF(OR(B246="", F246=""), "", P246+'Terms&amp;Conditions + Transaction'!$B$11/10000)</f>
        <v/>
      </c>
      <c r="R246" s="43" t="str">
        <f t="shared" ca="1" si="23"/>
        <v/>
      </c>
      <c r="S246" t="str">
        <f ca="1">IF(B246="",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Transaction'!$C$7*(F246-E246), 365), 360))))</f>
        <v/>
      </c>
      <c r="T246" s="49" t="str">
        <f t="shared" ca="1" si="24"/>
        <v/>
      </c>
      <c r="U246" s="49" t="str">
        <f t="shared" ca="1" si="25"/>
        <v/>
      </c>
      <c r="V246" s="49" t="str">
        <f t="shared" ca="1" si="26"/>
        <v/>
      </c>
      <c r="W246" s="11" t="str">
        <f t="shared" ca="1" si="27"/>
        <v/>
      </c>
      <c r="X246" s="11" t="str">
        <f t="shared" ca="1" si="28"/>
        <v/>
      </c>
    </row>
    <row r="247" spans="2:24" x14ac:dyDescent="0.25">
      <c r="B247" s="82" t="str">
        <f ca="1">IF(B246&lt;MIN($C$3, 'Terms&amp;Conditions + Transaction'!$B$6), B246+1, "")</f>
        <v/>
      </c>
      <c r="C247" t="str">
        <f ca="1">IF(B247="", "", IF(AND(WEEKDAY(B247, 2)&lt;=5, ISERROR(VLOOKUP(B247, 'Holiday Schedule'!$B$3:$B$1002, 1, FALSE))), 1, 0))</f>
        <v/>
      </c>
      <c r="D247" t="str">
        <f ca="1">IF(B247="", "", IF(LOWER('Terms&amp;Conditions + Transaction'!$C$15)="act", 1, IF(DAY(B247)=31, 0, IF(AND(DAY(B247+1)=1, MONTH(B247+1)=3), 31-DAY(B247), 1))))</f>
        <v/>
      </c>
      <c r="E247" s="18" t="str">
        <f ca="1">IF(B247="", "", IFERROR(VLOOKUP(B247, 'Accrual Schedule'!$B$3:$B$122, 1, TRUE), ""))</f>
        <v/>
      </c>
      <c r="F247" s="18" t="str" cm="1">
        <f t="array" aca="1" ref="F247" ca="1">IF(B247="", "", INDEX('Accrual Schedule'!$B$3:$B$122, MATCH(B247, 'Accrual Schedule'!$B$3:$B$122, 1)+1, 1))</f>
        <v/>
      </c>
      <c r="G247" s="18" t="str" cm="1">
        <f t="array" aca="1" ref="G247" ca="1">IF(B247="", "", INDEX('Accrual Schedule'!$B$3:$B$122, MATCH(H247, 'Accrual Schedule'!$B$3:$B$122, 1)-1, 1))</f>
        <v/>
      </c>
      <c r="H247" s="18" t="str">
        <f ca="1">IF(B247="", "", INDEX('Accrual Schedule'!$B$3:$B$122, MATCH(I247, 'Accrual Schedule'!$C$3:$C$122, 1), 1))</f>
        <v/>
      </c>
      <c r="I247" s="18" t="str" cm="1">
        <f t="array" aca="1" ref="I247" ca="1">IF(B247="", "", _xlfn.IFNA(INDEX('Accrual Schedule'!$C$4:$C$122, MATCH(B247, 'Accrual Schedule'!$C$4:$C$122, 1)+1, 1), INDEX('Accrual Schedule'!$C$4:$C$122, 1, 1)))</f>
        <v/>
      </c>
      <c r="J247" s="11" t="str">
        <f ca="1">IF(B247="","",'Terms&amp;Conditions + Transaction'!$F$5-SUMIF(Dispositions!$B$3:$B$32,"&lt;="&amp;B247,Dispositions!$C$3:$C$32))</f>
        <v/>
      </c>
      <c r="K247" s="84" t="str">
        <f ca="1">IF(B247="", "", IF(ISNA(MATCH(B247, 'Factor Schedule'!$B$3:$B$2002, -1)),1,IF(INDEX('Factor Schedule'!$B$3:$C$2002,MATCH(B247, 'Factor Schedule'!$B$3:$B$2002, -1), 1)=B247,MATCH(B247, 'Factor Schedule'!$B$3:$B$2002, -1),MATCH(B247, 'Factor Schedule'!$B$3:$B$2002, -1)+1)))</f>
        <v/>
      </c>
      <c r="L247" s="11" t="str" cm="1">
        <f t="array" aca="1" ref="L247" ca="1">IF(B247="","",ROUND(J247*_xlfn.IFNA(INDEX('Factor Schedule'!$B$3:$C$2002,K247, 2), 1), 2))</f>
        <v/>
      </c>
      <c r="M247" s="11" t="str">
        <f ca="1">IF(B247="", "", IF(OR(LOWER('Terms&amp;Conditions + Transaction'!$B$12)&lt;&gt;"compound", B247=$C$2, B247=E247), L247, L247+IF(LOWER('Terms&amp;Conditions + Transaction'!$B$13)&lt;&gt;"y", SUMIFS($T$8:$T$2007, $B$8:$B$2007, "&gt;="&amp;E247, $B$8:$B$2007, "&lt;"&amp;B247), SUMIFS($U$8:$U$1007, $B$8:$B$2007, "&gt;="&amp;E247, $B$8:$B$2007, "&lt;"&amp;B247))))</f>
        <v/>
      </c>
      <c r="N247" s="18" t="str">
        <f ca="1">IF(OR(B247 = "", F247=""), "", MIN(ForwardDays(B247,-'Terms&amp;Conditions + Transaction'!$B$22, 'Terms&amp;Conditions + Transaction'!$B$23, 'Holiday Schedule'!$B$3:$B$1002),ForwardDays(F247,-'Terms&amp;Conditions + Transaction'!$B$22, 'Terms&amp;Conditions + Transaction'!$B$23, 'Holiday Schedule'!$B$3:$B$1002)))</f>
        <v/>
      </c>
      <c r="O247" s="42" t="str">
        <f ca="1">IF(B247="", "", IF(ISNA(MATCH(N247, SOFR_INDEX!$A$2:$A$2001, -1)),1,IF(INDEX(SOFR_INDEX!$A$2:$E$2001,MATCH(N247, SOFR_INDEX!$A$2:$A$2001, -1), 1)=N247,MATCH(N247, SOFR_INDEX!$A$2:$A$2001, -1),MATCH(N247, SOFR_INDEX!$A$2:$A$2001, -1)+1)))</f>
        <v/>
      </c>
      <c r="P247" s="40" t="str" cm="1">
        <f t="array" aca="1" ref="P247" ca="1">IF(OR(B247="", F247=""), "", INDEX(SOFR_INDEX!$B$2:$E$2001, O247,$P$4) * IF(LEFT($P$3, 3)="180", 2, IF(LEFT($P$3, 2)="90", 4, IF(LEFT($P$3, 2)="30", 12, 1)))/100)</f>
        <v/>
      </c>
      <c r="Q247" s="43" t="str">
        <f ca="1">IF(OR(B247="", F247=""), "", P247+'Terms&amp;Conditions + Transaction'!$B$11/10000)</f>
        <v/>
      </c>
      <c r="R247" s="43" t="str">
        <f t="shared" ca="1" si="23"/>
        <v/>
      </c>
      <c r="S247" t="str">
        <f ca="1">IF(B247="",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Transaction'!$C$7*(F247-E247), 365), 360))))</f>
        <v/>
      </c>
      <c r="T247" s="49" t="str">
        <f t="shared" ca="1" si="24"/>
        <v/>
      </c>
      <c r="U247" s="49" t="str">
        <f t="shared" ca="1" si="25"/>
        <v/>
      </c>
      <c r="V247" s="49" t="str">
        <f t="shared" ca="1" si="26"/>
        <v/>
      </c>
      <c r="W247" s="11" t="str">
        <f t="shared" ca="1" si="27"/>
        <v/>
      </c>
      <c r="X247" s="11" t="str">
        <f t="shared" ca="1" si="28"/>
        <v/>
      </c>
    </row>
    <row r="248" spans="2:24" x14ac:dyDescent="0.25">
      <c r="B248" s="82" t="str">
        <f ca="1">IF(B247&lt;MIN($C$3, 'Terms&amp;Conditions + Transaction'!$B$6), B247+1, "")</f>
        <v/>
      </c>
      <c r="C248" t="str">
        <f ca="1">IF(B248="", "", IF(AND(WEEKDAY(B248, 2)&lt;=5, ISERROR(VLOOKUP(B248, 'Holiday Schedule'!$B$3:$B$1002, 1, FALSE))), 1, 0))</f>
        <v/>
      </c>
      <c r="D248" t="str">
        <f ca="1">IF(B248="", "", IF(LOWER('Terms&amp;Conditions + Transaction'!$C$15)="act", 1, IF(DAY(B248)=31, 0, IF(AND(DAY(B248+1)=1, MONTH(B248+1)=3), 31-DAY(B248), 1))))</f>
        <v/>
      </c>
      <c r="E248" s="18" t="str">
        <f ca="1">IF(B248="", "", IFERROR(VLOOKUP(B248, 'Accrual Schedule'!$B$3:$B$122, 1, TRUE), ""))</f>
        <v/>
      </c>
      <c r="F248" s="18" t="str" cm="1">
        <f t="array" aca="1" ref="F248" ca="1">IF(B248="", "", INDEX('Accrual Schedule'!$B$3:$B$122, MATCH(B248, 'Accrual Schedule'!$B$3:$B$122, 1)+1, 1))</f>
        <v/>
      </c>
      <c r="G248" s="18" t="str" cm="1">
        <f t="array" aca="1" ref="G248" ca="1">IF(B248="", "", INDEX('Accrual Schedule'!$B$3:$B$122, MATCH(H248, 'Accrual Schedule'!$B$3:$B$122, 1)-1, 1))</f>
        <v/>
      </c>
      <c r="H248" s="18" t="str">
        <f ca="1">IF(B248="", "", INDEX('Accrual Schedule'!$B$3:$B$122, MATCH(I248, 'Accrual Schedule'!$C$3:$C$122, 1), 1))</f>
        <v/>
      </c>
      <c r="I248" s="18" t="str" cm="1">
        <f t="array" aca="1" ref="I248" ca="1">IF(B248="", "", _xlfn.IFNA(INDEX('Accrual Schedule'!$C$4:$C$122, MATCH(B248, 'Accrual Schedule'!$C$4:$C$122, 1)+1, 1), INDEX('Accrual Schedule'!$C$4:$C$122, 1, 1)))</f>
        <v/>
      </c>
      <c r="J248" s="11" t="str">
        <f ca="1">IF(B248="","",'Terms&amp;Conditions + Transaction'!$F$5-SUMIF(Dispositions!$B$3:$B$32,"&lt;="&amp;B248,Dispositions!$C$3:$C$32))</f>
        <v/>
      </c>
      <c r="K248" s="84" t="str">
        <f ca="1">IF(B248="", "", IF(ISNA(MATCH(B248, 'Factor Schedule'!$B$3:$B$2002, -1)),1,IF(INDEX('Factor Schedule'!$B$3:$C$2002,MATCH(B248, 'Factor Schedule'!$B$3:$B$2002, -1), 1)=B248,MATCH(B248, 'Factor Schedule'!$B$3:$B$2002, -1),MATCH(B248, 'Factor Schedule'!$B$3:$B$2002, -1)+1)))</f>
        <v/>
      </c>
      <c r="L248" s="11" t="str" cm="1">
        <f t="array" aca="1" ref="L248" ca="1">IF(B248="","",ROUND(J248*_xlfn.IFNA(INDEX('Factor Schedule'!$B$3:$C$2002,K248, 2), 1), 2))</f>
        <v/>
      </c>
      <c r="M248" s="11" t="str">
        <f ca="1">IF(B248="", "", IF(OR(LOWER('Terms&amp;Conditions + Transaction'!$B$12)&lt;&gt;"compound", B248=$C$2, B248=E248), L248, L248+IF(LOWER('Terms&amp;Conditions + Transaction'!$B$13)&lt;&gt;"y", SUMIFS($T$8:$T$2007, $B$8:$B$2007, "&gt;="&amp;E248, $B$8:$B$2007, "&lt;"&amp;B248), SUMIFS($U$8:$U$1007, $B$8:$B$2007, "&gt;="&amp;E248, $B$8:$B$2007, "&lt;"&amp;B248))))</f>
        <v/>
      </c>
      <c r="N248" s="18" t="str">
        <f ca="1">IF(OR(B248 = "", F248=""), "", MIN(ForwardDays(B248,-'Terms&amp;Conditions + Transaction'!$B$22, 'Terms&amp;Conditions + Transaction'!$B$23, 'Holiday Schedule'!$B$3:$B$1002),ForwardDays(F248,-'Terms&amp;Conditions + Transaction'!$B$22, 'Terms&amp;Conditions + Transaction'!$B$23, 'Holiday Schedule'!$B$3:$B$1002)))</f>
        <v/>
      </c>
      <c r="O248" s="42" t="str">
        <f ca="1">IF(B248="", "", IF(ISNA(MATCH(N248, SOFR_INDEX!$A$2:$A$2001, -1)),1,IF(INDEX(SOFR_INDEX!$A$2:$E$2001,MATCH(N248, SOFR_INDEX!$A$2:$A$2001, -1), 1)=N248,MATCH(N248, SOFR_INDEX!$A$2:$A$2001, -1),MATCH(N248, SOFR_INDEX!$A$2:$A$2001, -1)+1)))</f>
        <v/>
      </c>
      <c r="P248" s="40" t="str" cm="1">
        <f t="array" aca="1" ref="P248" ca="1">IF(OR(B248="", F248=""), "", INDEX(SOFR_INDEX!$B$2:$E$2001, O248,$P$4) * IF(LEFT($P$3, 3)="180", 2, IF(LEFT($P$3, 2)="90", 4, IF(LEFT($P$3, 2)="30", 12, 1)))/100)</f>
        <v/>
      </c>
      <c r="Q248" s="43" t="str">
        <f ca="1">IF(OR(B248="", F248=""), "", P248+'Terms&amp;Conditions + Transaction'!$B$11/10000)</f>
        <v/>
      </c>
      <c r="R248" s="43" t="str">
        <f t="shared" ca="1" si="23"/>
        <v/>
      </c>
      <c r="S248" t="str">
        <f ca="1">IF(B248="",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Transaction'!$C$7*(F248-E248), 365), 360))))</f>
        <v/>
      </c>
      <c r="T248" s="49" t="str">
        <f t="shared" ca="1" si="24"/>
        <v/>
      </c>
      <c r="U248" s="49" t="str">
        <f t="shared" ca="1" si="25"/>
        <v/>
      </c>
      <c r="V248" s="49" t="str">
        <f t="shared" ca="1" si="26"/>
        <v/>
      </c>
      <c r="W248" s="11" t="str">
        <f t="shared" ca="1" si="27"/>
        <v/>
      </c>
      <c r="X248" s="11" t="str">
        <f t="shared" ca="1" si="28"/>
        <v/>
      </c>
    </row>
    <row r="249" spans="2:24" x14ac:dyDescent="0.25">
      <c r="B249" s="82" t="str">
        <f ca="1">IF(B248&lt;MIN($C$3, 'Terms&amp;Conditions + Transaction'!$B$6), B248+1, "")</f>
        <v/>
      </c>
      <c r="C249" t="str">
        <f ca="1">IF(B249="", "", IF(AND(WEEKDAY(B249, 2)&lt;=5, ISERROR(VLOOKUP(B249, 'Holiday Schedule'!$B$3:$B$1002, 1, FALSE))), 1, 0))</f>
        <v/>
      </c>
      <c r="D249" t="str">
        <f ca="1">IF(B249="", "", IF(LOWER('Terms&amp;Conditions + Transaction'!$C$15)="act", 1, IF(DAY(B249)=31, 0, IF(AND(DAY(B249+1)=1, MONTH(B249+1)=3), 31-DAY(B249), 1))))</f>
        <v/>
      </c>
      <c r="E249" s="18" t="str">
        <f ca="1">IF(B249="", "", IFERROR(VLOOKUP(B249, 'Accrual Schedule'!$B$3:$B$122, 1, TRUE), ""))</f>
        <v/>
      </c>
      <c r="F249" s="18" t="str" cm="1">
        <f t="array" aca="1" ref="F249" ca="1">IF(B249="", "", INDEX('Accrual Schedule'!$B$3:$B$122, MATCH(B249, 'Accrual Schedule'!$B$3:$B$122, 1)+1, 1))</f>
        <v/>
      </c>
      <c r="G249" s="18" t="str" cm="1">
        <f t="array" aca="1" ref="G249" ca="1">IF(B249="", "", INDEX('Accrual Schedule'!$B$3:$B$122, MATCH(H249, 'Accrual Schedule'!$B$3:$B$122, 1)-1, 1))</f>
        <v/>
      </c>
      <c r="H249" s="18" t="str">
        <f ca="1">IF(B249="", "", INDEX('Accrual Schedule'!$B$3:$B$122, MATCH(I249, 'Accrual Schedule'!$C$3:$C$122, 1), 1))</f>
        <v/>
      </c>
      <c r="I249" s="18" t="str" cm="1">
        <f t="array" aca="1" ref="I249" ca="1">IF(B249="", "", _xlfn.IFNA(INDEX('Accrual Schedule'!$C$4:$C$122, MATCH(B249, 'Accrual Schedule'!$C$4:$C$122, 1)+1, 1), INDEX('Accrual Schedule'!$C$4:$C$122, 1, 1)))</f>
        <v/>
      </c>
      <c r="J249" s="11" t="str">
        <f ca="1">IF(B249="","",'Terms&amp;Conditions + Transaction'!$F$5-SUMIF(Dispositions!$B$3:$B$32,"&lt;="&amp;B249,Dispositions!$C$3:$C$32))</f>
        <v/>
      </c>
      <c r="K249" s="84" t="str">
        <f ca="1">IF(B249="", "", IF(ISNA(MATCH(B249, 'Factor Schedule'!$B$3:$B$2002, -1)),1,IF(INDEX('Factor Schedule'!$B$3:$C$2002,MATCH(B249, 'Factor Schedule'!$B$3:$B$2002, -1), 1)=B249,MATCH(B249, 'Factor Schedule'!$B$3:$B$2002, -1),MATCH(B249, 'Factor Schedule'!$B$3:$B$2002, -1)+1)))</f>
        <v/>
      </c>
      <c r="L249" s="11" t="str" cm="1">
        <f t="array" aca="1" ref="L249" ca="1">IF(B249="","",ROUND(J249*_xlfn.IFNA(INDEX('Factor Schedule'!$B$3:$C$2002,K249, 2), 1), 2))</f>
        <v/>
      </c>
      <c r="M249" s="11" t="str">
        <f ca="1">IF(B249="", "", IF(OR(LOWER('Terms&amp;Conditions + Transaction'!$B$12)&lt;&gt;"compound", B249=$C$2, B249=E249), L249, L249+IF(LOWER('Terms&amp;Conditions + Transaction'!$B$13)&lt;&gt;"y", SUMIFS($T$8:$T$2007, $B$8:$B$2007, "&gt;="&amp;E249, $B$8:$B$2007, "&lt;"&amp;B249), SUMIFS($U$8:$U$1007, $B$8:$B$2007, "&gt;="&amp;E249, $B$8:$B$2007, "&lt;"&amp;B249))))</f>
        <v/>
      </c>
      <c r="N249" s="18" t="str">
        <f ca="1">IF(OR(B249 = "", F249=""), "", MIN(ForwardDays(B249,-'Terms&amp;Conditions + Transaction'!$B$22, 'Terms&amp;Conditions + Transaction'!$B$23, 'Holiday Schedule'!$B$3:$B$1002),ForwardDays(F249,-'Terms&amp;Conditions + Transaction'!$B$22, 'Terms&amp;Conditions + Transaction'!$B$23, 'Holiday Schedule'!$B$3:$B$1002)))</f>
        <v/>
      </c>
      <c r="O249" s="42" t="str">
        <f ca="1">IF(B249="", "", IF(ISNA(MATCH(N249, SOFR_INDEX!$A$2:$A$2001, -1)),1,IF(INDEX(SOFR_INDEX!$A$2:$E$2001,MATCH(N249, SOFR_INDEX!$A$2:$A$2001, -1), 1)=N249,MATCH(N249, SOFR_INDEX!$A$2:$A$2001, -1),MATCH(N249, SOFR_INDEX!$A$2:$A$2001, -1)+1)))</f>
        <v/>
      </c>
      <c r="P249" s="40" t="str" cm="1">
        <f t="array" aca="1" ref="P249" ca="1">IF(OR(B249="", F249=""), "", INDEX(SOFR_INDEX!$B$2:$E$2001, O249,$P$4) * IF(LEFT($P$3, 3)="180", 2, IF(LEFT($P$3, 2)="90", 4, IF(LEFT($P$3, 2)="30", 12, 1)))/100)</f>
        <v/>
      </c>
      <c r="Q249" s="43" t="str">
        <f ca="1">IF(OR(B249="", F249=""), "", P249+'Terms&amp;Conditions + Transaction'!$B$11/10000)</f>
        <v/>
      </c>
      <c r="R249" s="43" t="str">
        <f t="shared" ca="1" si="23"/>
        <v/>
      </c>
      <c r="S249" t="str">
        <f ca="1">IF(B249="",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Transaction'!$C$7*(F249-E249), 365), 360))))</f>
        <v/>
      </c>
      <c r="T249" s="49" t="str">
        <f t="shared" ca="1" si="24"/>
        <v/>
      </c>
      <c r="U249" s="49" t="str">
        <f t="shared" ca="1" si="25"/>
        <v/>
      </c>
      <c r="V249" s="49" t="str">
        <f t="shared" ca="1" si="26"/>
        <v/>
      </c>
      <c r="W249" s="11" t="str">
        <f t="shared" ca="1" si="27"/>
        <v/>
      </c>
      <c r="X249" s="11" t="str">
        <f t="shared" ca="1" si="28"/>
        <v/>
      </c>
    </row>
    <row r="250" spans="2:24" x14ac:dyDescent="0.25">
      <c r="B250" s="82" t="str">
        <f ca="1">IF(B249&lt;MIN($C$3, 'Terms&amp;Conditions + Transaction'!$B$6), B249+1, "")</f>
        <v/>
      </c>
      <c r="C250" t="str">
        <f ca="1">IF(B250="", "", IF(AND(WEEKDAY(B250, 2)&lt;=5, ISERROR(VLOOKUP(B250, 'Holiday Schedule'!$B$3:$B$1002, 1, FALSE))), 1, 0))</f>
        <v/>
      </c>
      <c r="D250" t="str">
        <f ca="1">IF(B250="", "", IF(LOWER('Terms&amp;Conditions + Transaction'!$C$15)="act", 1, IF(DAY(B250)=31, 0, IF(AND(DAY(B250+1)=1, MONTH(B250+1)=3), 31-DAY(B250), 1))))</f>
        <v/>
      </c>
      <c r="E250" s="18" t="str">
        <f ca="1">IF(B250="", "", IFERROR(VLOOKUP(B250, 'Accrual Schedule'!$B$3:$B$122, 1, TRUE), ""))</f>
        <v/>
      </c>
      <c r="F250" s="18" t="str" cm="1">
        <f t="array" aca="1" ref="F250" ca="1">IF(B250="", "", INDEX('Accrual Schedule'!$B$3:$B$122, MATCH(B250, 'Accrual Schedule'!$B$3:$B$122, 1)+1, 1))</f>
        <v/>
      </c>
      <c r="G250" s="18" t="str" cm="1">
        <f t="array" aca="1" ref="G250" ca="1">IF(B250="", "", INDEX('Accrual Schedule'!$B$3:$B$122, MATCH(H250, 'Accrual Schedule'!$B$3:$B$122, 1)-1, 1))</f>
        <v/>
      </c>
      <c r="H250" s="18" t="str">
        <f ca="1">IF(B250="", "", INDEX('Accrual Schedule'!$B$3:$B$122, MATCH(I250, 'Accrual Schedule'!$C$3:$C$122, 1), 1))</f>
        <v/>
      </c>
      <c r="I250" s="18" t="str" cm="1">
        <f t="array" aca="1" ref="I250" ca="1">IF(B250="", "", _xlfn.IFNA(INDEX('Accrual Schedule'!$C$4:$C$122, MATCH(B250, 'Accrual Schedule'!$C$4:$C$122, 1)+1, 1), INDEX('Accrual Schedule'!$C$4:$C$122, 1, 1)))</f>
        <v/>
      </c>
      <c r="J250" s="11" t="str">
        <f ca="1">IF(B250="","",'Terms&amp;Conditions + Transaction'!$F$5-SUMIF(Dispositions!$B$3:$B$32,"&lt;="&amp;B250,Dispositions!$C$3:$C$32))</f>
        <v/>
      </c>
      <c r="K250" s="84" t="str">
        <f ca="1">IF(B250="", "", IF(ISNA(MATCH(B250, 'Factor Schedule'!$B$3:$B$2002, -1)),1,IF(INDEX('Factor Schedule'!$B$3:$C$2002,MATCH(B250, 'Factor Schedule'!$B$3:$B$2002, -1), 1)=B250,MATCH(B250, 'Factor Schedule'!$B$3:$B$2002, -1),MATCH(B250, 'Factor Schedule'!$B$3:$B$2002, -1)+1)))</f>
        <v/>
      </c>
      <c r="L250" s="11" t="str" cm="1">
        <f t="array" aca="1" ref="L250" ca="1">IF(B250="","",ROUND(J250*_xlfn.IFNA(INDEX('Factor Schedule'!$B$3:$C$2002,K250, 2), 1), 2))</f>
        <v/>
      </c>
      <c r="M250" s="11" t="str">
        <f ca="1">IF(B250="", "", IF(OR(LOWER('Terms&amp;Conditions + Transaction'!$B$12)&lt;&gt;"compound", B250=$C$2, B250=E250), L250, L250+IF(LOWER('Terms&amp;Conditions + Transaction'!$B$13)&lt;&gt;"y", SUMIFS($T$8:$T$2007, $B$8:$B$2007, "&gt;="&amp;E250, $B$8:$B$2007, "&lt;"&amp;B250), SUMIFS($U$8:$U$1007, $B$8:$B$2007, "&gt;="&amp;E250, $B$8:$B$2007, "&lt;"&amp;B250))))</f>
        <v/>
      </c>
      <c r="N250" s="18" t="str">
        <f ca="1">IF(OR(B250 = "", F250=""), "", MIN(ForwardDays(B250,-'Terms&amp;Conditions + Transaction'!$B$22, 'Terms&amp;Conditions + Transaction'!$B$23, 'Holiday Schedule'!$B$3:$B$1002),ForwardDays(F250,-'Terms&amp;Conditions + Transaction'!$B$22, 'Terms&amp;Conditions + Transaction'!$B$23, 'Holiday Schedule'!$B$3:$B$1002)))</f>
        <v/>
      </c>
      <c r="O250" s="42" t="str">
        <f ca="1">IF(B250="", "", IF(ISNA(MATCH(N250, SOFR_INDEX!$A$2:$A$2001, -1)),1,IF(INDEX(SOFR_INDEX!$A$2:$E$2001,MATCH(N250, SOFR_INDEX!$A$2:$A$2001, -1), 1)=N250,MATCH(N250, SOFR_INDEX!$A$2:$A$2001, -1),MATCH(N250, SOFR_INDEX!$A$2:$A$2001, -1)+1)))</f>
        <v/>
      </c>
      <c r="P250" s="40" t="str" cm="1">
        <f t="array" aca="1" ref="P250" ca="1">IF(OR(B250="", F250=""), "", INDEX(SOFR_INDEX!$B$2:$E$2001, O250,$P$4) * IF(LEFT($P$3, 3)="180", 2, IF(LEFT($P$3, 2)="90", 4, IF(LEFT($P$3, 2)="30", 12, 1)))/100)</f>
        <v/>
      </c>
      <c r="Q250" s="43" t="str">
        <f ca="1">IF(OR(B250="", F250=""), "", P250+'Terms&amp;Conditions + Transaction'!$B$11/10000)</f>
        <v/>
      </c>
      <c r="R250" s="43" t="str">
        <f t="shared" ca="1" si="23"/>
        <v/>
      </c>
      <c r="S250" t="str">
        <f ca="1">IF(B250="",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Transaction'!$C$7*(F250-E250), 365), 360))))</f>
        <v/>
      </c>
      <c r="T250" s="49" t="str">
        <f t="shared" ca="1" si="24"/>
        <v/>
      </c>
      <c r="U250" s="49" t="str">
        <f t="shared" ca="1" si="25"/>
        <v/>
      </c>
      <c r="V250" s="49" t="str">
        <f t="shared" ca="1" si="26"/>
        <v/>
      </c>
      <c r="W250" s="11" t="str">
        <f t="shared" ca="1" si="27"/>
        <v/>
      </c>
      <c r="X250" s="11" t="str">
        <f t="shared" ca="1" si="28"/>
        <v/>
      </c>
    </row>
    <row r="251" spans="2:24" x14ac:dyDescent="0.25">
      <c r="B251" s="82" t="str">
        <f ca="1">IF(B250&lt;MIN($C$3, 'Terms&amp;Conditions + Transaction'!$B$6), B250+1, "")</f>
        <v/>
      </c>
      <c r="C251" t="str">
        <f ca="1">IF(B251="", "", IF(AND(WEEKDAY(B251, 2)&lt;=5, ISERROR(VLOOKUP(B251, 'Holiday Schedule'!$B$3:$B$1002, 1, FALSE))), 1, 0))</f>
        <v/>
      </c>
      <c r="D251" t="str">
        <f ca="1">IF(B251="", "", IF(LOWER('Terms&amp;Conditions + Transaction'!$C$15)="act", 1, IF(DAY(B251)=31, 0, IF(AND(DAY(B251+1)=1, MONTH(B251+1)=3), 31-DAY(B251), 1))))</f>
        <v/>
      </c>
      <c r="E251" s="18" t="str">
        <f ca="1">IF(B251="", "", IFERROR(VLOOKUP(B251, 'Accrual Schedule'!$B$3:$B$122, 1, TRUE), ""))</f>
        <v/>
      </c>
      <c r="F251" s="18" t="str" cm="1">
        <f t="array" aca="1" ref="F251" ca="1">IF(B251="", "", INDEX('Accrual Schedule'!$B$3:$B$122, MATCH(B251, 'Accrual Schedule'!$B$3:$B$122, 1)+1, 1))</f>
        <v/>
      </c>
      <c r="G251" s="18" t="str" cm="1">
        <f t="array" aca="1" ref="G251" ca="1">IF(B251="", "", INDEX('Accrual Schedule'!$B$3:$B$122, MATCH(H251, 'Accrual Schedule'!$B$3:$B$122, 1)-1, 1))</f>
        <v/>
      </c>
      <c r="H251" s="18" t="str">
        <f ca="1">IF(B251="", "", INDEX('Accrual Schedule'!$B$3:$B$122, MATCH(I251, 'Accrual Schedule'!$C$3:$C$122, 1), 1))</f>
        <v/>
      </c>
      <c r="I251" s="18" t="str" cm="1">
        <f t="array" aca="1" ref="I251" ca="1">IF(B251="", "", _xlfn.IFNA(INDEX('Accrual Schedule'!$C$4:$C$122, MATCH(B251, 'Accrual Schedule'!$C$4:$C$122, 1)+1, 1), INDEX('Accrual Schedule'!$C$4:$C$122, 1, 1)))</f>
        <v/>
      </c>
      <c r="J251" s="11" t="str">
        <f ca="1">IF(B251="","",'Terms&amp;Conditions + Transaction'!$F$5-SUMIF(Dispositions!$B$3:$B$32,"&lt;="&amp;B251,Dispositions!$C$3:$C$32))</f>
        <v/>
      </c>
      <c r="K251" s="84" t="str">
        <f ca="1">IF(B251="", "", IF(ISNA(MATCH(B251, 'Factor Schedule'!$B$3:$B$2002, -1)),1,IF(INDEX('Factor Schedule'!$B$3:$C$2002,MATCH(B251, 'Factor Schedule'!$B$3:$B$2002, -1), 1)=B251,MATCH(B251, 'Factor Schedule'!$B$3:$B$2002, -1),MATCH(B251, 'Factor Schedule'!$B$3:$B$2002, -1)+1)))</f>
        <v/>
      </c>
      <c r="L251" s="11" t="str" cm="1">
        <f t="array" aca="1" ref="L251" ca="1">IF(B251="","",ROUND(J251*_xlfn.IFNA(INDEX('Factor Schedule'!$B$3:$C$2002,K251, 2), 1), 2))</f>
        <v/>
      </c>
      <c r="M251" s="11" t="str">
        <f ca="1">IF(B251="", "", IF(OR(LOWER('Terms&amp;Conditions + Transaction'!$B$12)&lt;&gt;"compound", B251=$C$2, B251=E251), L251, L251+IF(LOWER('Terms&amp;Conditions + Transaction'!$B$13)&lt;&gt;"y", SUMIFS($T$8:$T$2007, $B$8:$B$2007, "&gt;="&amp;E251, $B$8:$B$2007, "&lt;"&amp;B251), SUMIFS($U$8:$U$1007, $B$8:$B$2007, "&gt;="&amp;E251, $B$8:$B$2007, "&lt;"&amp;B251))))</f>
        <v/>
      </c>
      <c r="N251" s="18" t="str">
        <f ca="1">IF(OR(B251 = "", F251=""), "", MIN(ForwardDays(B251,-'Terms&amp;Conditions + Transaction'!$B$22, 'Terms&amp;Conditions + Transaction'!$B$23, 'Holiday Schedule'!$B$3:$B$1002),ForwardDays(F251,-'Terms&amp;Conditions + Transaction'!$B$22, 'Terms&amp;Conditions + Transaction'!$B$23, 'Holiday Schedule'!$B$3:$B$1002)))</f>
        <v/>
      </c>
      <c r="O251" s="42" t="str">
        <f ca="1">IF(B251="", "", IF(ISNA(MATCH(N251, SOFR_INDEX!$A$2:$A$2001, -1)),1,IF(INDEX(SOFR_INDEX!$A$2:$E$2001,MATCH(N251, SOFR_INDEX!$A$2:$A$2001, -1), 1)=N251,MATCH(N251, SOFR_INDEX!$A$2:$A$2001, -1),MATCH(N251, SOFR_INDEX!$A$2:$A$2001, -1)+1)))</f>
        <v/>
      </c>
      <c r="P251" s="40" t="str" cm="1">
        <f t="array" aca="1" ref="P251" ca="1">IF(OR(B251="", F251=""), "", INDEX(SOFR_INDEX!$B$2:$E$2001, O251,$P$4) * IF(LEFT($P$3, 3)="180", 2, IF(LEFT($P$3, 2)="90", 4, IF(LEFT($P$3, 2)="30", 12, 1)))/100)</f>
        <v/>
      </c>
      <c r="Q251" s="43" t="str">
        <f ca="1">IF(OR(B251="", F251=""), "", P251+'Terms&amp;Conditions + Transaction'!$B$11/10000)</f>
        <v/>
      </c>
      <c r="R251" s="43" t="str">
        <f t="shared" ca="1" si="23"/>
        <v/>
      </c>
      <c r="S251" t="str">
        <f ca="1">IF(B251="",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Transaction'!$C$7*(F251-E251), 365), 360))))</f>
        <v/>
      </c>
      <c r="T251" s="49" t="str">
        <f t="shared" ca="1" si="24"/>
        <v/>
      </c>
      <c r="U251" s="49" t="str">
        <f t="shared" ca="1" si="25"/>
        <v/>
      </c>
      <c r="V251" s="49" t="str">
        <f t="shared" ca="1" si="26"/>
        <v/>
      </c>
      <c r="W251" s="11" t="str">
        <f t="shared" ca="1" si="27"/>
        <v/>
      </c>
      <c r="X251" s="11" t="str">
        <f t="shared" ca="1" si="28"/>
        <v/>
      </c>
    </row>
    <row r="252" spans="2:24" x14ac:dyDescent="0.25">
      <c r="B252" s="82" t="str">
        <f ca="1">IF(B251&lt;MIN($C$3, 'Terms&amp;Conditions + Transaction'!$B$6), B251+1, "")</f>
        <v/>
      </c>
      <c r="C252" t="str">
        <f ca="1">IF(B252="", "", IF(AND(WEEKDAY(B252, 2)&lt;=5, ISERROR(VLOOKUP(B252, 'Holiday Schedule'!$B$3:$B$1002, 1, FALSE))), 1, 0))</f>
        <v/>
      </c>
      <c r="D252" t="str">
        <f ca="1">IF(B252="", "", IF(LOWER('Terms&amp;Conditions + Transaction'!$C$15)="act", 1, IF(DAY(B252)=31, 0, IF(AND(DAY(B252+1)=1, MONTH(B252+1)=3), 31-DAY(B252), 1))))</f>
        <v/>
      </c>
      <c r="E252" s="18" t="str">
        <f ca="1">IF(B252="", "", IFERROR(VLOOKUP(B252, 'Accrual Schedule'!$B$3:$B$122, 1, TRUE), ""))</f>
        <v/>
      </c>
      <c r="F252" s="18" t="str" cm="1">
        <f t="array" aca="1" ref="F252" ca="1">IF(B252="", "", INDEX('Accrual Schedule'!$B$3:$B$122, MATCH(B252, 'Accrual Schedule'!$B$3:$B$122, 1)+1, 1))</f>
        <v/>
      </c>
      <c r="G252" s="18" t="str" cm="1">
        <f t="array" aca="1" ref="G252" ca="1">IF(B252="", "", INDEX('Accrual Schedule'!$B$3:$B$122, MATCH(H252, 'Accrual Schedule'!$B$3:$B$122, 1)-1, 1))</f>
        <v/>
      </c>
      <c r="H252" s="18" t="str">
        <f ca="1">IF(B252="", "", INDEX('Accrual Schedule'!$B$3:$B$122, MATCH(I252, 'Accrual Schedule'!$C$3:$C$122, 1), 1))</f>
        <v/>
      </c>
      <c r="I252" s="18" t="str" cm="1">
        <f t="array" aca="1" ref="I252" ca="1">IF(B252="", "", _xlfn.IFNA(INDEX('Accrual Schedule'!$C$4:$C$122, MATCH(B252, 'Accrual Schedule'!$C$4:$C$122, 1)+1, 1), INDEX('Accrual Schedule'!$C$4:$C$122, 1, 1)))</f>
        <v/>
      </c>
      <c r="J252" s="11" t="str">
        <f ca="1">IF(B252="","",'Terms&amp;Conditions + Transaction'!$F$5-SUMIF(Dispositions!$B$3:$B$32,"&lt;="&amp;B252,Dispositions!$C$3:$C$32))</f>
        <v/>
      </c>
      <c r="K252" s="84" t="str">
        <f ca="1">IF(B252="", "", IF(ISNA(MATCH(B252, 'Factor Schedule'!$B$3:$B$2002, -1)),1,IF(INDEX('Factor Schedule'!$B$3:$C$2002,MATCH(B252, 'Factor Schedule'!$B$3:$B$2002, -1), 1)=B252,MATCH(B252, 'Factor Schedule'!$B$3:$B$2002, -1),MATCH(B252, 'Factor Schedule'!$B$3:$B$2002, -1)+1)))</f>
        <v/>
      </c>
      <c r="L252" s="11" t="str" cm="1">
        <f t="array" aca="1" ref="L252" ca="1">IF(B252="","",ROUND(J252*_xlfn.IFNA(INDEX('Factor Schedule'!$B$3:$C$2002,K252, 2), 1), 2))</f>
        <v/>
      </c>
      <c r="M252" s="11" t="str">
        <f ca="1">IF(B252="", "", IF(OR(LOWER('Terms&amp;Conditions + Transaction'!$B$12)&lt;&gt;"compound", B252=$C$2, B252=E252), L252, L252+IF(LOWER('Terms&amp;Conditions + Transaction'!$B$13)&lt;&gt;"y", SUMIFS($T$8:$T$2007, $B$8:$B$2007, "&gt;="&amp;E252, $B$8:$B$2007, "&lt;"&amp;B252), SUMIFS($U$8:$U$1007, $B$8:$B$2007, "&gt;="&amp;E252, $B$8:$B$2007, "&lt;"&amp;B252))))</f>
        <v/>
      </c>
      <c r="N252" s="18" t="str">
        <f ca="1">IF(OR(B252 = "", F252=""), "", MIN(ForwardDays(B252,-'Terms&amp;Conditions + Transaction'!$B$22, 'Terms&amp;Conditions + Transaction'!$B$23, 'Holiday Schedule'!$B$3:$B$1002),ForwardDays(F252,-'Terms&amp;Conditions + Transaction'!$B$22, 'Terms&amp;Conditions + Transaction'!$B$23, 'Holiday Schedule'!$B$3:$B$1002)))</f>
        <v/>
      </c>
      <c r="O252" s="42" t="str">
        <f ca="1">IF(B252="", "", IF(ISNA(MATCH(N252, SOFR_INDEX!$A$2:$A$2001, -1)),1,IF(INDEX(SOFR_INDEX!$A$2:$E$2001,MATCH(N252, SOFR_INDEX!$A$2:$A$2001, -1), 1)=N252,MATCH(N252, SOFR_INDEX!$A$2:$A$2001, -1),MATCH(N252, SOFR_INDEX!$A$2:$A$2001, -1)+1)))</f>
        <v/>
      </c>
      <c r="P252" s="40" t="str" cm="1">
        <f t="array" aca="1" ref="P252" ca="1">IF(OR(B252="", F252=""), "", INDEX(SOFR_INDEX!$B$2:$E$2001, O252,$P$4) * IF(LEFT($P$3, 3)="180", 2, IF(LEFT($P$3, 2)="90", 4, IF(LEFT($P$3, 2)="30", 12, 1)))/100)</f>
        <v/>
      </c>
      <c r="Q252" s="43" t="str">
        <f ca="1">IF(OR(B252="", F252=""), "", P252+'Terms&amp;Conditions + Transaction'!$B$11/10000)</f>
        <v/>
      </c>
      <c r="R252" s="43" t="str">
        <f t="shared" ca="1" si="23"/>
        <v/>
      </c>
      <c r="S252" t="str">
        <f ca="1">IF(B252="",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Transaction'!$C$7*(F252-E252), 365), 360))))</f>
        <v/>
      </c>
      <c r="T252" s="49" t="str">
        <f t="shared" ca="1" si="24"/>
        <v/>
      </c>
      <c r="U252" s="49" t="str">
        <f t="shared" ca="1" si="25"/>
        <v/>
      </c>
      <c r="V252" s="49" t="str">
        <f t="shared" ca="1" si="26"/>
        <v/>
      </c>
      <c r="W252" s="11" t="str">
        <f t="shared" ca="1" si="27"/>
        <v/>
      </c>
      <c r="X252" s="11" t="str">
        <f t="shared" ca="1" si="28"/>
        <v/>
      </c>
    </row>
    <row r="253" spans="2:24" x14ac:dyDescent="0.25">
      <c r="B253" s="82" t="str">
        <f ca="1">IF(B252&lt;MIN($C$3, 'Terms&amp;Conditions + Transaction'!$B$6), B252+1, "")</f>
        <v/>
      </c>
      <c r="C253" t="str">
        <f ca="1">IF(B253="", "", IF(AND(WEEKDAY(B253, 2)&lt;=5, ISERROR(VLOOKUP(B253, 'Holiday Schedule'!$B$3:$B$1002, 1, FALSE))), 1, 0))</f>
        <v/>
      </c>
      <c r="D253" t="str">
        <f ca="1">IF(B253="", "", IF(LOWER('Terms&amp;Conditions + Transaction'!$C$15)="act", 1, IF(DAY(B253)=31, 0, IF(AND(DAY(B253+1)=1, MONTH(B253+1)=3), 31-DAY(B253), 1))))</f>
        <v/>
      </c>
      <c r="E253" s="18" t="str">
        <f ca="1">IF(B253="", "", IFERROR(VLOOKUP(B253, 'Accrual Schedule'!$B$3:$B$122, 1, TRUE), ""))</f>
        <v/>
      </c>
      <c r="F253" s="18" t="str" cm="1">
        <f t="array" aca="1" ref="F253" ca="1">IF(B253="", "", INDEX('Accrual Schedule'!$B$3:$B$122, MATCH(B253, 'Accrual Schedule'!$B$3:$B$122, 1)+1, 1))</f>
        <v/>
      </c>
      <c r="G253" s="18" t="str" cm="1">
        <f t="array" aca="1" ref="G253" ca="1">IF(B253="", "", INDEX('Accrual Schedule'!$B$3:$B$122, MATCH(H253, 'Accrual Schedule'!$B$3:$B$122, 1)-1, 1))</f>
        <v/>
      </c>
      <c r="H253" s="18" t="str">
        <f ca="1">IF(B253="", "", INDEX('Accrual Schedule'!$B$3:$B$122, MATCH(I253, 'Accrual Schedule'!$C$3:$C$122, 1), 1))</f>
        <v/>
      </c>
      <c r="I253" s="18" t="str" cm="1">
        <f t="array" aca="1" ref="I253" ca="1">IF(B253="", "", _xlfn.IFNA(INDEX('Accrual Schedule'!$C$4:$C$122, MATCH(B253, 'Accrual Schedule'!$C$4:$C$122, 1)+1, 1), INDEX('Accrual Schedule'!$C$4:$C$122, 1, 1)))</f>
        <v/>
      </c>
      <c r="J253" s="11" t="str">
        <f ca="1">IF(B253="","",'Terms&amp;Conditions + Transaction'!$F$5-SUMIF(Dispositions!$B$3:$B$32,"&lt;="&amp;B253,Dispositions!$C$3:$C$32))</f>
        <v/>
      </c>
      <c r="K253" s="84" t="str">
        <f ca="1">IF(B253="", "", IF(ISNA(MATCH(B253, 'Factor Schedule'!$B$3:$B$2002, -1)),1,IF(INDEX('Factor Schedule'!$B$3:$C$2002,MATCH(B253, 'Factor Schedule'!$B$3:$B$2002, -1), 1)=B253,MATCH(B253, 'Factor Schedule'!$B$3:$B$2002, -1),MATCH(B253, 'Factor Schedule'!$B$3:$B$2002, -1)+1)))</f>
        <v/>
      </c>
      <c r="L253" s="11" t="str" cm="1">
        <f t="array" aca="1" ref="L253" ca="1">IF(B253="","",ROUND(J253*_xlfn.IFNA(INDEX('Factor Schedule'!$B$3:$C$2002,K253, 2), 1), 2))</f>
        <v/>
      </c>
      <c r="M253" s="11" t="str">
        <f ca="1">IF(B253="", "", IF(OR(LOWER('Terms&amp;Conditions + Transaction'!$B$12)&lt;&gt;"compound", B253=$C$2, B253=E253), L253, L253+IF(LOWER('Terms&amp;Conditions + Transaction'!$B$13)&lt;&gt;"y", SUMIFS($T$8:$T$2007, $B$8:$B$2007, "&gt;="&amp;E253, $B$8:$B$2007, "&lt;"&amp;B253), SUMIFS($U$8:$U$1007, $B$8:$B$2007, "&gt;="&amp;E253, $B$8:$B$2007, "&lt;"&amp;B253))))</f>
        <v/>
      </c>
      <c r="N253" s="18" t="str">
        <f ca="1">IF(OR(B253 = "", F253=""), "", MIN(ForwardDays(B253,-'Terms&amp;Conditions + Transaction'!$B$22, 'Terms&amp;Conditions + Transaction'!$B$23, 'Holiday Schedule'!$B$3:$B$1002),ForwardDays(F253,-'Terms&amp;Conditions + Transaction'!$B$22, 'Terms&amp;Conditions + Transaction'!$B$23, 'Holiday Schedule'!$B$3:$B$1002)))</f>
        <v/>
      </c>
      <c r="O253" s="42" t="str">
        <f ca="1">IF(B253="", "", IF(ISNA(MATCH(N253, SOFR_INDEX!$A$2:$A$2001, -1)),1,IF(INDEX(SOFR_INDEX!$A$2:$E$2001,MATCH(N253, SOFR_INDEX!$A$2:$A$2001, -1), 1)=N253,MATCH(N253, SOFR_INDEX!$A$2:$A$2001, -1),MATCH(N253, SOFR_INDEX!$A$2:$A$2001, -1)+1)))</f>
        <v/>
      </c>
      <c r="P253" s="40" t="str" cm="1">
        <f t="array" aca="1" ref="P253" ca="1">IF(OR(B253="", F253=""), "", INDEX(SOFR_INDEX!$B$2:$E$2001, O253,$P$4) * IF(LEFT($P$3, 3)="180", 2, IF(LEFT($P$3, 2)="90", 4, IF(LEFT($P$3, 2)="30", 12, 1)))/100)</f>
        <v/>
      </c>
      <c r="Q253" s="43" t="str">
        <f ca="1">IF(OR(B253="", F253=""), "", P253+'Terms&amp;Conditions + Transaction'!$B$11/10000)</f>
        <v/>
      </c>
      <c r="R253" s="43" t="str">
        <f t="shared" ca="1" si="23"/>
        <v/>
      </c>
      <c r="S253" t="str">
        <f ca="1">IF(B253="",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Transaction'!$C$7*(F253-E253), 365), 360))))</f>
        <v/>
      </c>
      <c r="T253" s="49" t="str">
        <f t="shared" ca="1" si="24"/>
        <v/>
      </c>
      <c r="U253" s="49" t="str">
        <f t="shared" ca="1" si="25"/>
        <v/>
      </c>
      <c r="V253" s="49" t="str">
        <f t="shared" ca="1" si="26"/>
        <v/>
      </c>
      <c r="W253" s="11" t="str">
        <f t="shared" ca="1" si="27"/>
        <v/>
      </c>
      <c r="X253" s="11" t="str">
        <f t="shared" ca="1" si="28"/>
        <v/>
      </c>
    </row>
    <row r="254" spans="2:24" x14ac:dyDescent="0.25">
      <c r="B254" s="82" t="str">
        <f ca="1">IF(B253&lt;MIN($C$3, 'Terms&amp;Conditions + Transaction'!$B$6), B253+1, "")</f>
        <v/>
      </c>
      <c r="C254" t="str">
        <f ca="1">IF(B254="", "", IF(AND(WEEKDAY(B254, 2)&lt;=5, ISERROR(VLOOKUP(B254, 'Holiday Schedule'!$B$3:$B$1002, 1, FALSE))), 1, 0))</f>
        <v/>
      </c>
      <c r="D254" t="str">
        <f ca="1">IF(B254="", "", IF(LOWER('Terms&amp;Conditions + Transaction'!$C$15)="act", 1, IF(DAY(B254)=31, 0, IF(AND(DAY(B254+1)=1, MONTH(B254+1)=3), 31-DAY(B254), 1))))</f>
        <v/>
      </c>
      <c r="E254" s="18" t="str">
        <f ca="1">IF(B254="", "", IFERROR(VLOOKUP(B254, 'Accrual Schedule'!$B$3:$B$122, 1, TRUE), ""))</f>
        <v/>
      </c>
      <c r="F254" s="18" t="str" cm="1">
        <f t="array" aca="1" ref="F254" ca="1">IF(B254="", "", INDEX('Accrual Schedule'!$B$3:$B$122, MATCH(B254, 'Accrual Schedule'!$B$3:$B$122, 1)+1, 1))</f>
        <v/>
      </c>
      <c r="G254" s="18" t="str" cm="1">
        <f t="array" aca="1" ref="G254" ca="1">IF(B254="", "", INDEX('Accrual Schedule'!$B$3:$B$122, MATCH(H254, 'Accrual Schedule'!$B$3:$B$122, 1)-1, 1))</f>
        <v/>
      </c>
      <c r="H254" s="18" t="str">
        <f ca="1">IF(B254="", "", INDEX('Accrual Schedule'!$B$3:$B$122, MATCH(I254, 'Accrual Schedule'!$C$3:$C$122, 1), 1))</f>
        <v/>
      </c>
      <c r="I254" s="18" t="str" cm="1">
        <f t="array" aca="1" ref="I254" ca="1">IF(B254="", "", _xlfn.IFNA(INDEX('Accrual Schedule'!$C$4:$C$122, MATCH(B254, 'Accrual Schedule'!$C$4:$C$122, 1)+1, 1), INDEX('Accrual Schedule'!$C$4:$C$122, 1, 1)))</f>
        <v/>
      </c>
      <c r="J254" s="11" t="str">
        <f ca="1">IF(B254="","",'Terms&amp;Conditions + Transaction'!$F$5-SUMIF(Dispositions!$B$3:$B$32,"&lt;="&amp;B254,Dispositions!$C$3:$C$32))</f>
        <v/>
      </c>
      <c r="K254" s="84" t="str">
        <f ca="1">IF(B254="", "", IF(ISNA(MATCH(B254, 'Factor Schedule'!$B$3:$B$2002, -1)),1,IF(INDEX('Factor Schedule'!$B$3:$C$2002,MATCH(B254, 'Factor Schedule'!$B$3:$B$2002, -1), 1)=B254,MATCH(B254, 'Factor Schedule'!$B$3:$B$2002, -1),MATCH(B254, 'Factor Schedule'!$B$3:$B$2002, -1)+1)))</f>
        <v/>
      </c>
      <c r="L254" s="11" t="str" cm="1">
        <f t="array" aca="1" ref="L254" ca="1">IF(B254="","",ROUND(J254*_xlfn.IFNA(INDEX('Factor Schedule'!$B$3:$C$2002,K254, 2), 1), 2))</f>
        <v/>
      </c>
      <c r="M254" s="11" t="str">
        <f ca="1">IF(B254="", "", IF(OR(LOWER('Terms&amp;Conditions + Transaction'!$B$12)&lt;&gt;"compound", B254=$C$2, B254=E254), L254, L254+IF(LOWER('Terms&amp;Conditions + Transaction'!$B$13)&lt;&gt;"y", SUMIFS($T$8:$T$2007, $B$8:$B$2007, "&gt;="&amp;E254, $B$8:$B$2007, "&lt;"&amp;B254), SUMIFS($U$8:$U$1007, $B$8:$B$2007, "&gt;="&amp;E254, $B$8:$B$2007, "&lt;"&amp;B254))))</f>
        <v/>
      </c>
      <c r="N254" s="18" t="str">
        <f ca="1">IF(OR(B254 = "", F254=""), "", MIN(ForwardDays(B254,-'Terms&amp;Conditions + Transaction'!$B$22, 'Terms&amp;Conditions + Transaction'!$B$23, 'Holiday Schedule'!$B$3:$B$1002),ForwardDays(F254,-'Terms&amp;Conditions + Transaction'!$B$22, 'Terms&amp;Conditions + Transaction'!$B$23, 'Holiday Schedule'!$B$3:$B$1002)))</f>
        <v/>
      </c>
      <c r="O254" s="42" t="str">
        <f ca="1">IF(B254="", "", IF(ISNA(MATCH(N254, SOFR_INDEX!$A$2:$A$2001, -1)),1,IF(INDEX(SOFR_INDEX!$A$2:$E$2001,MATCH(N254, SOFR_INDEX!$A$2:$A$2001, -1), 1)=N254,MATCH(N254, SOFR_INDEX!$A$2:$A$2001, -1),MATCH(N254, SOFR_INDEX!$A$2:$A$2001, -1)+1)))</f>
        <v/>
      </c>
      <c r="P254" s="40" t="str" cm="1">
        <f t="array" aca="1" ref="P254" ca="1">IF(OR(B254="", F254=""), "", INDEX(SOFR_INDEX!$B$2:$E$2001, O254,$P$4) * IF(LEFT($P$3, 3)="180", 2, IF(LEFT($P$3, 2)="90", 4, IF(LEFT($P$3, 2)="30", 12, 1)))/100)</f>
        <v/>
      </c>
      <c r="Q254" s="43" t="str">
        <f ca="1">IF(OR(B254="", F254=""), "", P254+'Terms&amp;Conditions + Transaction'!$B$11/10000)</f>
        <v/>
      </c>
      <c r="R254" s="43" t="str">
        <f t="shared" ca="1" si="23"/>
        <v/>
      </c>
      <c r="S254" t="str">
        <f ca="1">IF(B254="",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Transaction'!$C$7*(F254-E254), 365), 360))))</f>
        <v/>
      </c>
      <c r="T254" s="49" t="str">
        <f t="shared" ca="1" si="24"/>
        <v/>
      </c>
      <c r="U254" s="49" t="str">
        <f t="shared" ca="1" si="25"/>
        <v/>
      </c>
      <c r="V254" s="49" t="str">
        <f t="shared" ca="1" si="26"/>
        <v/>
      </c>
      <c r="W254" s="11" t="str">
        <f t="shared" ca="1" si="27"/>
        <v/>
      </c>
      <c r="X254" s="11" t="str">
        <f t="shared" ca="1" si="28"/>
        <v/>
      </c>
    </row>
    <row r="255" spans="2:24" x14ac:dyDescent="0.25">
      <c r="B255" s="82" t="str">
        <f ca="1">IF(B254&lt;MIN($C$3, 'Terms&amp;Conditions + Transaction'!$B$6), B254+1, "")</f>
        <v/>
      </c>
      <c r="C255" t="str">
        <f ca="1">IF(B255="", "", IF(AND(WEEKDAY(B255, 2)&lt;=5, ISERROR(VLOOKUP(B255, 'Holiday Schedule'!$B$3:$B$1002, 1, FALSE))), 1, 0))</f>
        <v/>
      </c>
      <c r="D255" t="str">
        <f ca="1">IF(B255="", "", IF(LOWER('Terms&amp;Conditions + Transaction'!$C$15)="act", 1, IF(DAY(B255)=31, 0, IF(AND(DAY(B255+1)=1, MONTH(B255+1)=3), 31-DAY(B255), 1))))</f>
        <v/>
      </c>
      <c r="E255" s="18" t="str">
        <f ca="1">IF(B255="", "", IFERROR(VLOOKUP(B255, 'Accrual Schedule'!$B$3:$B$122, 1, TRUE), ""))</f>
        <v/>
      </c>
      <c r="F255" s="18" t="str" cm="1">
        <f t="array" aca="1" ref="F255" ca="1">IF(B255="", "", INDEX('Accrual Schedule'!$B$3:$B$122, MATCH(B255, 'Accrual Schedule'!$B$3:$B$122, 1)+1, 1))</f>
        <v/>
      </c>
      <c r="G255" s="18" t="str" cm="1">
        <f t="array" aca="1" ref="G255" ca="1">IF(B255="", "", INDEX('Accrual Schedule'!$B$3:$B$122, MATCH(H255, 'Accrual Schedule'!$B$3:$B$122, 1)-1, 1))</f>
        <v/>
      </c>
      <c r="H255" s="18" t="str">
        <f ca="1">IF(B255="", "", INDEX('Accrual Schedule'!$B$3:$B$122, MATCH(I255, 'Accrual Schedule'!$C$3:$C$122, 1), 1))</f>
        <v/>
      </c>
      <c r="I255" s="18" t="str" cm="1">
        <f t="array" aca="1" ref="I255" ca="1">IF(B255="", "", _xlfn.IFNA(INDEX('Accrual Schedule'!$C$4:$C$122, MATCH(B255, 'Accrual Schedule'!$C$4:$C$122, 1)+1, 1), INDEX('Accrual Schedule'!$C$4:$C$122, 1, 1)))</f>
        <v/>
      </c>
      <c r="J255" s="11" t="str">
        <f ca="1">IF(B255="","",'Terms&amp;Conditions + Transaction'!$F$5-SUMIF(Dispositions!$B$3:$B$32,"&lt;="&amp;B255,Dispositions!$C$3:$C$32))</f>
        <v/>
      </c>
      <c r="K255" s="84" t="str">
        <f ca="1">IF(B255="", "", IF(ISNA(MATCH(B255, 'Factor Schedule'!$B$3:$B$2002, -1)),1,IF(INDEX('Factor Schedule'!$B$3:$C$2002,MATCH(B255, 'Factor Schedule'!$B$3:$B$2002, -1), 1)=B255,MATCH(B255, 'Factor Schedule'!$B$3:$B$2002, -1),MATCH(B255, 'Factor Schedule'!$B$3:$B$2002, -1)+1)))</f>
        <v/>
      </c>
      <c r="L255" s="11" t="str" cm="1">
        <f t="array" aca="1" ref="L255" ca="1">IF(B255="","",ROUND(J255*_xlfn.IFNA(INDEX('Factor Schedule'!$B$3:$C$2002,K255, 2), 1), 2))</f>
        <v/>
      </c>
      <c r="M255" s="11" t="str">
        <f ca="1">IF(B255="", "", IF(OR(LOWER('Terms&amp;Conditions + Transaction'!$B$12)&lt;&gt;"compound", B255=$C$2, B255=E255), L255, L255+IF(LOWER('Terms&amp;Conditions + Transaction'!$B$13)&lt;&gt;"y", SUMIFS($T$8:$T$2007, $B$8:$B$2007, "&gt;="&amp;E255, $B$8:$B$2007, "&lt;"&amp;B255), SUMIFS($U$8:$U$1007, $B$8:$B$2007, "&gt;="&amp;E255, $B$8:$B$2007, "&lt;"&amp;B255))))</f>
        <v/>
      </c>
      <c r="N255" s="18" t="str">
        <f ca="1">IF(OR(B255 = "", F255=""), "", MIN(ForwardDays(B255,-'Terms&amp;Conditions + Transaction'!$B$22, 'Terms&amp;Conditions + Transaction'!$B$23, 'Holiday Schedule'!$B$3:$B$1002),ForwardDays(F255,-'Terms&amp;Conditions + Transaction'!$B$22, 'Terms&amp;Conditions + Transaction'!$B$23, 'Holiday Schedule'!$B$3:$B$1002)))</f>
        <v/>
      </c>
      <c r="O255" s="42" t="str">
        <f ca="1">IF(B255="", "", IF(ISNA(MATCH(N255, SOFR_INDEX!$A$2:$A$2001, -1)),1,IF(INDEX(SOFR_INDEX!$A$2:$E$2001,MATCH(N255, SOFR_INDEX!$A$2:$A$2001, -1), 1)=N255,MATCH(N255, SOFR_INDEX!$A$2:$A$2001, -1),MATCH(N255, SOFR_INDEX!$A$2:$A$2001, -1)+1)))</f>
        <v/>
      </c>
      <c r="P255" s="40" t="str" cm="1">
        <f t="array" aca="1" ref="P255" ca="1">IF(OR(B255="", F255=""), "", INDEX(SOFR_INDEX!$B$2:$E$2001, O255,$P$4) * IF(LEFT($P$3, 3)="180", 2, IF(LEFT($P$3, 2)="90", 4, IF(LEFT($P$3, 2)="30", 12, 1)))/100)</f>
        <v/>
      </c>
      <c r="Q255" s="43" t="str">
        <f ca="1">IF(OR(B255="", F255=""), "", P255+'Terms&amp;Conditions + Transaction'!$B$11/10000)</f>
        <v/>
      </c>
      <c r="R255" s="43" t="str">
        <f t="shared" ca="1" si="23"/>
        <v/>
      </c>
      <c r="S255" t="str">
        <f ca="1">IF(B255="",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Transaction'!$C$7*(F255-E255), 365), 360))))</f>
        <v/>
      </c>
      <c r="T255" s="49" t="str">
        <f t="shared" ca="1" si="24"/>
        <v/>
      </c>
      <c r="U255" s="49" t="str">
        <f t="shared" ca="1" si="25"/>
        <v/>
      </c>
      <c r="V255" s="49" t="str">
        <f t="shared" ca="1" si="26"/>
        <v/>
      </c>
      <c r="W255" s="11" t="str">
        <f t="shared" ca="1" si="27"/>
        <v/>
      </c>
      <c r="X255" s="11" t="str">
        <f t="shared" ca="1" si="28"/>
        <v/>
      </c>
    </row>
    <row r="256" spans="2:24" x14ac:dyDescent="0.25">
      <c r="B256" s="82" t="str">
        <f ca="1">IF(B255&lt;MIN($C$3, 'Terms&amp;Conditions + Transaction'!$B$6), B255+1, "")</f>
        <v/>
      </c>
      <c r="C256" t="str">
        <f ca="1">IF(B256="", "", IF(AND(WEEKDAY(B256, 2)&lt;=5, ISERROR(VLOOKUP(B256, 'Holiday Schedule'!$B$3:$B$1002, 1, FALSE))), 1, 0))</f>
        <v/>
      </c>
      <c r="D256" t="str">
        <f ca="1">IF(B256="", "", IF(LOWER('Terms&amp;Conditions + Transaction'!$C$15)="act", 1, IF(DAY(B256)=31, 0, IF(AND(DAY(B256+1)=1, MONTH(B256+1)=3), 31-DAY(B256), 1))))</f>
        <v/>
      </c>
      <c r="E256" s="18" t="str">
        <f ca="1">IF(B256="", "", IFERROR(VLOOKUP(B256, 'Accrual Schedule'!$B$3:$B$122, 1, TRUE), ""))</f>
        <v/>
      </c>
      <c r="F256" s="18" t="str" cm="1">
        <f t="array" aca="1" ref="F256" ca="1">IF(B256="", "", INDEX('Accrual Schedule'!$B$3:$B$122, MATCH(B256, 'Accrual Schedule'!$B$3:$B$122, 1)+1, 1))</f>
        <v/>
      </c>
      <c r="G256" s="18" t="str" cm="1">
        <f t="array" aca="1" ref="G256" ca="1">IF(B256="", "", INDEX('Accrual Schedule'!$B$3:$B$122, MATCH(H256, 'Accrual Schedule'!$B$3:$B$122, 1)-1, 1))</f>
        <v/>
      </c>
      <c r="H256" s="18" t="str">
        <f ca="1">IF(B256="", "", INDEX('Accrual Schedule'!$B$3:$B$122, MATCH(I256, 'Accrual Schedule'!$C$3:$C$122, 1), 1))</f>
        <v/>
      </c>
      <c r="I256" s="18" t="str" cm="1">
        <f t="array" aca="1" ref="I256" ca="1">IF(B256="", "", _xlfn.IFNA(INDEX('Accrual Schedule'!$C$4:$C$122, MATCH(B256, 'Accrual Schedule'!$C$4:$C$122, 1)+1, 1), INDEX('Accrual Schedule'!$C$4:$C$122, 1, 1)))</f>
        <v/>
      </c>
      <c r="J256" s="11" t="str">
        <f ca="1">IF(B256="","",'Terms&amp;Conditions + Transaction'!$F$5-SUMIF(Dispositions!$B$3:$B$32,"&lt;="&amp;B256,Dispositions!$C$3:$C$32))</f>
        <v/>
      </c>
      <c r="K256" s="84" t="str">
        <f ca="1">IF(B256="", "", IF(ISNA(MATCH(B256, 'Factor Schedule'!$B$3:$B$2002, -1)),1,IF(INDEX('Factor Schedule'!$B$3:$C$2002,MATCH(B256, 'Factor Schedule'!$B$3:$B$2002, -1), 1)=B256,MATCH(B256, 'Factor Schedule'!$B$3:$B$2002, -1),MATCH(B256, 'Factor Schedule'!$B$3:$B$2002, -1)+1)))</f>
        <v/>
      </c>
      <c r="L256" s="11" t="str" cm="1">
        <f t="array" aca="1" ref="L256" ca="1">IF(B256="","",ROUND(J256*_xlfn.IFNA(INDEX('Factor Schedule'!$B$3:$C$2002,K256, 2), 1), 2))</f>
        <v/>
      </c>
      <c r="M256" s="11" t="str">
        <f ca="1">IF(B256="", "", IF(OR(LOWER('Terms&amp;Conditions + Transaction'!$B$12)&lt;&gt;"compound", B256=$C$2, B256=E256), L256, L256+IF(LOWER('Terms&amp;Conditions + Transaction'!$B$13)&lt;&gt;"y", SUMIFS($T$8:$T$2007, $B$8:$B$2007, "&gt;="&amp;E256, $B$8:$B$2007, "&lt;"&amp;B256), SUMIFS($U$8:$U$1007, $B$8:$B$2007, "&gt;="&amp;E256, $B$8:$B$2007, "&lt;"&amp;B256))))</f>
        <v/>
      </c>
      <c r="N256" s="18" t="str">
        <f ca="1">IF(OR(B256 = "", F256=""), "", MIN(ForwardDays(B256,-'Terms&amp;Conditions + Transaction'!$B$22, 'Terms&amp;Conditions + Transaction'!$B$23, 'Holiday Schedule'!$B$3:$B$1002),ForwardDays(F256,-'Terms&amp;Conditions + Transaction'!$B$22, 'Terms&amp;Conditions + Transaction'!$B$23, 'Holiday Schedule'!$B$3:$B$1002)))</f>
        <v/>
      </c>
      <c r="O256" s="42" t="str">
        <f ca="1">IF(B256="", "", IF(ISNA(MATCH(N256, SOFR_INDEX!$A$2:$A$2001, -1)),1,IF(INDEX(SOFR_INDEX!$A$2:$E$2001,MATCH(N256, SOFR_INDEX!$A$2:$A$2001, -1), 1)=N256,MATCH(N256, SOFR_INDEX!$A$2:$A$2001, -1),MATCH(N256, SOFR_INDEX!$A$2:$A$2001, -1)+1)))</f>
        <v/>
      </c>
      <c r="P256" s="40" t="str" cm="1">
        <f t="array" aca="1" ref="P256" ca="1">IF(OR(B256="", F256=""), "", INDEX(SOFR_INDEX!$B$2:$E$2001, O256,$P$4) * IF(LEFT($P$3, 3)="180", 2, IF(LEFT($P$3, 2)="90", 4, IF(LEFT($P$3, 2)="30", 12, 1)))/100)</f>
        <v/>
      </c>
      <c r="Q256" s="43" t="str">
        <f ca="1">IF(OR(B256="", F256=""), "", P256+'Terms&amp;Conditions + Transaction'!$B$11/10000)</f>
        <v/>
      </c>
      <c r="R256" s="43" t="str">
        <f t="shared" ca="1" si="23"/>
        <v/>
      </c>
      <c r="S256" t="str">
        <f ca="1">IF(B256="",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Transaction'!$C$7*(F256-E256), 365), 360))))</f>
        <v/>
      </c>
      <c r="T256" s="49" t="str">
        <f t="shared" ca="1" si="24"/>
        <v/>
      </c>
      <c r="U256" s="49" t="str">
        <f t="shared" ca="1" si="25"/>
        <v/>
      </c>
      <c r="V256" s="49" t="str">
        <f t="shared" ca="1" si="26"/>
        <v/>
      </c>
      <c r="W256" s="11" t="str">
        <f t="shared" ca="1" si="27"/>
        <v/>
      </c>
      <c r="X256" s="11" t="str">
        <f t="shared" ca="1" si="28"/>
        <v/>
      </c>
    </row>
    <row r="257" spans="2:24" x14ac:dyDescent="0.25">
      <c r="B257" s="82" t="str">
        <f ca="1">IF(B256&lt;MIN($C$3, 'Terms&amp;Conditions + Transaction'!$B$6), B256+1, "")</f>
        <v/>
      </c>
      <c r="C257" t="str">
        <f ca="1">IF(B257="", "", IF(AND(WEEKDAY(B257, 2)&lt;=5, ISERROR(VLOOKUP(B257, 'Holiday Schedule'!$B$3:$B$1002, 1, FALSE))), 1, 0))</f>
        <v/>
      </c>
      <c r="D257" t="str">
        <f ca="1">IF(B257="", "", IF(LOWER('Terms&amp;Conditions + Transaction'!$C$15)="act", 1, IF(DAY(B257)=31, 0, IF(AND(DAY(B257+1)=1, MONTH(B257+1)=3), 31-DAY(B257), 1))))</f>
        <v/>
      </c>
      <c r="E257" s="18" t="str">
        <f ca="1">IF(B257="", "", IFERROR(VLOOKUP(B257, 'Accrual Schedule'!$B$3:$B$122, 1, TRUE), ""))</f>
        <v/>
      </c>
      <c r="F257" s="18" t="str" cm="1">
        <f t="array" aca="1" ref="F257" ca="1">IF(B257="", "", INDEX('Accrual Schedule'!$B$3:$B$122, MATCH(B257, 'Accrual Schedule'!$B$3:$B$122, 1)+1, 1))</f>
        <v/>
      </c>
      <c r="G257" s="18" t="str" cm="1">
        <f t="array" aca="1" ref="G257" ca="1">IF(B257="", "", INDEX('Accrual Schedule'!$B$3:$B$122, MATCH(H257, 'Accrual Schedule'!$B$3:$B$122, 1)-1, 1))</f>
        <v/>
      </c>
      <c r="H257" s="18" t="str">
        <f ca="1">IF(B257="", "", INDEX('Accrual Schedule'!$B$3:$B$122, MATCH(I257, 'Accrual Schedule'!$C$3:$C$122, 1), 1))</f>
        <v/>
      </c>
      <c r="I257" s="18" t="str" cm="1">
        <f t="array" aca="1" ref="I257" ca="1">IF(B257="", "", _xlfn.IFNA(INDEX('Accrual Schedule'!$C$4:$C$122, MATCH(B257, 'Accrual Schedule'!$C$4:$C$122, 1)+1, 1), INDEX('Accrual Schedule'!$C$4:$C$122, 1, 1)))</f>
        <v/>
      </c>
      <c r="J257" s="11" t="str">
        <f ca="1">IF(B257="","",'Terms&amp;Conditions + Transaction'!$F$5-SUMIF(Dispositions!$B$3:$B$32,"&lt;="&amp;B257,Dispositions!$C$3:$C$32))</f>
        <v/>
      </c>
      <c r="K257" s="84" t="str">
        <f ca="1">IF(B257="", "", IF(ISNA(MATCH(B257, 'Factor Schedule'!$B$3:$B$2002, -1)),1,IF(INDEX('Factor Schedule'!$B$3:$C$2002,MATCH(B257, 'Factor Schedule'!$B$3:$B$2002, -1), 1)=B257,MATCH(B257, 'Factor Schedule'!$B$3:$B$2002, -1),MATCH(B257, 'Factor Schedule'!$B$3:$B$2002, -1)+1)))</f>
        <v/>
      </c>
      <c r="L257" s="11" t="str" cm="1">
        <f t="array" aca="1" ref="L257" ca="1">IF(B257="","",ROUND(J257*_xlfn.IFNA(INDEX('Factor Schedule'!$B$3:$C$2002,K257, 2), 1), 2))</f>
        <v/>
      </c>
      <c r="M257" s="11" t="str">
        <f ca="1">IF(B257="", "", IF(OR(LOWER('Terms&amp;Conditions + Transaction'!$B$12)&lt;&gt;"compound", B257=$C$2, B257=E257), L257, L257+IF(LOWER('Terms&amp;Conditions + Transaction'!$B$13)&lt;&gt;"y", SUMIFS($T$8:$T$2007, $B$8:$B$2007, "&gt;="&amp;E257, $B$8:$B$2007, "&lt;"&amp;B257), SUMIFS($U$8:$U$1007, $B$8:$B$2007, "&gt;="&amp;E257, $B$8:$B$2007, "&lt;"&amp;B257))))</f>
        <v/>
      </c>
      <c r="N257" s="18" t="str">
        <f ca="1">IF(OR(B257 = "", F257=""), "", MIN(ForwardDays(B257,-'Terms&amp;Conditions + Transaction'!$B$22, 'Terms&amp;Conditions + Transaction'!$B$23, 'Holiday Schedule'!$B$3:$B$1002),ForwardDays(F257,-'Terms&amp;Conditions + Transaction'!$B$22, 'Terms&amp;Conditions + Transaction'!$B$23, 'Holiday Schedule'!$B$3:$B$1002)))</f>
        <v/>
      </c>
      <c r="O257" s="42" t="str">
        <f ca="1">IF(B257="", "", IF(ISNA(MATCH(N257, SOFR_INDEX!$A$2:$A$2001, -1)),1,IF(INDEX(SOFR_INDEX!$A$2:$E$2001,MATCH(N257, SOFR_INDEX!$A$2:$A$2001, -1), 1)=N257,MATCH(N257, SOFR_INDEX!$A$2:$A$2001, -1),MATCH(N257, SOFR_INDEX!$A$2:$A$2001, -1)+1)))</f>
        <v/>
      </c>
      <c r="P257" s="40" t="str" cm="1">
        <f t="array" aca="1" ref="P257" ca="1">IF(OR(B257="", F257=""), "", INDEX(SOFR_INDEX!$B$2:$E$2001, O257,$P$4) * IF(LEFT($P$3, 3)="180", 2, IF(LEFT($P$3, 2)="90", 4, IF(LEFT($P$3, 2)="30", 12, 1)))/100)</f>
        <v/>
      </c>
      <c r="Q257" s="43" t="str">
        <f ca="1">IF(OR(B257="", F257=""), "", P257+'Terms&amp;Conditions + Transaction'!$B$11/10000)</f>
        <v/>
      </c>
      <c r="R257" s="43" t="str">
        <f t="shared" ca="1" si="23"/>
        <v/>
      </c>
      <c r="S257" t="str">
        <f ca="1">IF(B257="",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Transaction'!$C$7*(F257-E257), 365), 360))))</f>
        <v/>
      </c>
      <c r="T257" s="49" t="str">
        <f t="shared" ca="1" si="24"/>
        <v/>
      </c>
      <c r="U257" s="49" t="str">
        <f t="shared" ca="1" si="25"/>
        <v/>
      </c>
      <c r="V257" s="49" t="str">
        <f t="shared" ca="1" si="26"/>
        <v/>
      </c>
      <c r="W257" s="11" t="str">
        <f t="shared" ca="1" si="27"/>
        <v/>
      </c>
      <c r="X257" s="11" t="str">
        <f t="shared" ca="1" si="28"/>
        <v/>
      </c>
    </row>
    <row r="258" spans="2:24" x14ac:dyDescent="0.25">
      <c r="B258" s="82" t="str">
        <f ca="1">IF(B257&lt;MIN($C$3, 'Terms&amp;Conditions + Transaction'!$B$6), B257+1, "")</f>
        <v/>
      </c>
      <c r="C258" t="str">
        <f ca="1">IF(B258="", "", IF(AND(WEEKDAY(B258, 2)&lt;=5, ISERROR(VLOOKUP(B258, 'Holiday Schedule'!$B$3:$B$1002, 1, FALSE))), 1, 0))</f>
        <v/>
      </c>
      <c r="D258" t="str">
        <f ca="1">IF(B258="", "", IF(LOWER('Terms&amp;Conditions + Transaction'!$C$15)="act", 1, IF(DAY(B258)=31, 0, IF(AND(DAY(B258+1)=1, MONTH(B258+1)=3), 31-DAY(B258), 1))))</f>
        <v/>
      </c>
      <c r="E258" s="18" t="str">
        <f ca="1">IF(B258="", "", IFERROR(VLOOKUP(B258, 'Accrual Schedule'!$B$3:$B$122, 1, TRUE), ""))</f>
        <v/>
      </c>
      <c r="F258" s="18" t="str" cm="1">
        <f t="array" aca="1" ref="F258" ca="1">IF(B258="", "", INDEX('Accrual Schedule'!$B$3:$B$122, MATCH(B258, 'Accrual Schedule'!$B$3:$B$122, 1)+1, 1))</f>
        <v/>
      </c>
      <c r="G258" s="18" t="str" cm="1">
        <f t="array" aca="1" ref="G258" ca="1">IF(B258="", "", INDEX('Accrual Schedule'!$B$3:$B$122, MATCH(H258, 'Accrual Schedule'!$B$3:$B$122, 1)-1, 1))</f>
        <v/>
      </c>
      <c r="H258" s="18" t="str">
        <f ca="1">IF(B258="", "", INDEX('Accrual Schedule'!$B$3:$B$122, MATCH(I258, 'Accrual Schedule'!$C$3:$C$122, 1), 1))</f>
        <v/>
      </c>
      <c r="I258" s="18" t="str" cm="1">
        <f t="array" aca="1" ref="I258" ca="1">IF(B258="", "", _xlfn.IFNA(INDEX('Accrual Schedule'!$C$4:$C$122, MATCH(B258, 'Accrual Schedule'!$C$4:$C$122, 1)+1, 1), INDEX('Accrual Schedule'!$C$4:$C$122, 1, 1)))</f>
        <v/>
      </c>
      <c r="J258" s="11" t="str">
        <f ca="1">IF(B258="","",'Terms&amp;Conditions + Transaction'!$F$5-SUMIF(Dispositions!$B$3:$B$32,"&lt;="&amp;B258,Dispositions!$C$3:$C$32))</f>
        <v/>
      </c>
      <c r="K258" s="84" t="str">
        <f ca="1">IF(B258="", "", IF(ISNA(MATCH(B258, 'Factor Schedule'!$B$3:$B$2002, -1)),1,IF(INDEX('Factor Schedule'!$B$3:$C$2002,MATCH(B258, 'Factor Schedule'!$B$3:$B$2002, -1), 1)=B258,MATCH(B258, 'Factor Schedule'!$B$3:$B$2002, -1),MATCH(B258, 'Factor Schedule'!$B$3:$B$2002, -1)+1)))</f>
        <v/>
      </c>
      <c r="L258" s="11" t="str" cm="1">
        <f t="array" aca="1" ref="L258" ca="1">IF(B258="","",ROUND(J258*_xlfn.IFNA(INDEX('Factor Schedule'!$B$3:$C$2002,K258, 2), 1), 2))</f>
        <v/>
      </c>
      <c r="M258" s="11" t="str">
        <f ca="1">IF(B258="", "", IF(OR(LOWER('Terms&amp;Conditions + Transaction'!$B$12)&lt;&gt;"compound", B258=$C$2, B258=E258), L258, L258+IF(LOWER('Terms&amp;Conditions + Transaction'!$B$13)&lt;&gt;"y", SUMIFS($T$8:$T$2007, $B$8:$B$2007, "&gt;="&amp;E258, $B$8:$B$2007, "&lt;"&amp;B258), SUMIFS($U$8:$U$1007, $B$8:$B$2007, "&gt;="&amp;E258, $B$8:$B$2007, "&lt;"&amp;B258))))</f>
        <v/>
      </c>
      <c r="N258" s="18" t="str">
        <f ca="1">IF(OR(B258 = "", F258=""), "", MIN(ForwardDays(B258,-'Terms&amp;Conditions + Transaction'!$B$22, 'Terms&amp;Conditions + Transaction'!$B$23, 'Holiday Schedule'!$B$3:$B$1002),ForwardDays(F258,-'Terms&amp;Conditions + Transaction'!$B$22, 'Terms&amp;Conditions + Transaction'!$B$23, 'Holiday Schedule'!$B$3:$B$1002)))</f>
        <v/>
      </c>
      <c r="O258" s="42" t="str">
        <f ca="1">IF(B258="", "", IF(ISNA(MATCH(N258, SOFR_INDEX!$A$2:$A$2001, -1)),1,IF(INDEX(SOFR_INDEX!$A$2:$E$2001,MATCH(N258, SOFR_INDEX!$A$2:$A$2001, -1), 1)=N258,MATCH(N258, SOFR_INDEX!$A$2:$A$2001, -1),MATCH(N258, SOFR_INDEX!$A$2:$A$2001, -1)+1)))</f>
        <v/>
      </c>
      <c r="P258" s="40" t="str" cm="1">
        <f t="array" aca="1" ref="P258" ca="1">IF(OR(B258="", F258=""), "", INDEX(SOFR_INDEX!$B$2:$E$2001, O258,$P$4) * IF(LEFT($P$3, 3)="180", 2, IF(LEFT($P$3, 2)="90", 4, IF(LEFT($P$3, 2)="30", 12, 1)))/100)</f>
        <v/>
      </c>
      <c r="Q258" s="43" t="str">
        <f ca="1">IF(OR(B258="", F258=""), "", P258+'Terms&amp;Conditions + Transaction'!$B$11/10000)</f>
        <v/>
      </c>
      <c r="R258" s="43" t="str">
        <f t="shared" ca="1" si="23"/>
        <v/>
      </c>
      <c r="S258" t="str">
        <f ca="1">IF(B258="",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Transaction'!$C$7*(F258-E258), 365), 360))))</f>
        <v/>
      </c>
      <c r="T258" s="49" t="str">
        <f t="shared" ca="1" si="24"/>
        <v/>
      </c>
      <c r="U258" s="49" t="str">
        <f t="shared" ca="1" si="25"/>
        <v/>
      </c>
      <c r="V258" s="49" t="str">
        <f t="shared" ca="1" si="26"/>
        <v/>
      </c>
      <c r="W258" s="11" t="str">
        <f t="shared" ca="1" si="27"/>
        <v/>
      </c>
      <c r="X258" s="11" t="str">
        <f t="shared" ca="1" si="28"/>
        <v/>
      </c>
    </row>
    <row r="259" spans="2:24" x14ac:dyDescent="0.25">
      <c r="B259" s="82" t="str">
        <f ca="1">IF(B258&lt;MIN($C$3, 'Terms&amp;Conditions + Transaction'!$B$6), B258+1, "")</f>
        <v/>
      </c>
      <c r="C259" t="str">
        <f ca="1">IF(B259="", "", IF(AND(WEEKDAY(B259, 2)&lt;=5, ISERROR(VLOOKUP(B259, 'Holiday Schedule'!$B$3:$B$1002, 1, FALSE))), 1, 0))</f>
        <v/>
      </c>
      <c r="D259" t="str">
        <f ca="1">IF(B259="", "", IF(LOWER('Terms&amp;Conditions + Transaction'!$C$15)="act", 1, IF(DAY(B259)=31, 0, IF(AND(DAY(B259+1)=1, MONTH(B259+1)=3), 31-DAY(B259), 1))))</f>
        <v/>
      </c>
      <c r="E259" s="18" t="str">
        <f ca="1">IF(B259="", "", IFERROR(VLOOKUP(B259, 'Accrual Schedule'!$B$3:$B$122, 1, TRUE), ""))</f>
        <v/>
      </c>
      <c r="F259" s="18" t="str" cm="1">
        <f t="array" aca="1" ref="F259" ca="1">IF(B259="", "", INDEX('Accrual Schedule'!$B$3:$B$122, MATCH(B259, 'Accrual Schedule'!$B$3:$B$122, 1)+1, 1))</f>
        <v/>
      </c>
      <c r="G259" s="18" t="str" cm="1">
        <f t="array" aca="1" ref="G259" ca="1">IF(B259="", "", INDEX('Accrual Schedule'!$B$3:$B$122, MATCH(H259, 'Accrual Schedule'!$B$3:$B$122, 1)-1, 1))</f>
        <v/>
      </c>
      <c r="H259" s="18" t="str">
        <f ca="1">IF(B259="", "", INDEX('Accrual Schedule'!$B$3:$B$122, MATCH(I259, 'Accrual Schedule'!$C$3:$C$122, 1), 1))</f>
        <v/>
      </c>
      <c r="I259" s="18" t="str" cm="1">
        <f t="array" aca="1" ref="I259" ca="1">IF(B259="", "", _xlfn.IFNA(INDEX('Accrual Schedule'!$C$4:$C$122, MATCH(B259, 'Accrual Schedule'!$C$4:$C$122, 1)+1, 1), INDEX('Accrual Schedule'!$C$4:$C$122, 1, 1)))</f>
        <v/>
      </c>
      <c r="J259" s="11" t="str">
        <f ca="1">IF(B259="","",'Terms&amp;Conditions + Transaction'!$F$5-SUMIF(Dispositions!$B$3:$B$32,"&lt;="&amp;B259,Dispositions!$C$3:$C$32))</f>
        <v/>
      </c>
      <c r="K259" s="84" t="str">
        <f ca="1">IF(B259="", "", IF(ISNA(MATCH(B259, 'Factor Schedule'!$B$3:$B$2002, -1)),1,IF(INDEX('Factor Schedule'!$B$3:$C$2002,MATCH(B259, 'Factor Schedule'!$B$3:$B$2002, -1), 1)=B259,MATCH(B259, 'Factor Schedule'!$B$3:$B$2002, -1),MATCH(B259, 'Factor Schedule'!$B$3:$B$2002, -1)+1)))</f>
        <v/>
      </c>
      <c r="L259" s="11" t="str" cm="1">
        <f t="array" aca="1" ref="L259" ca="1">IF(B259="","",ROUND(J259*_xlfn.IFNA(INDEX('Factor Schedule'!$B$3:$C$2002,K259, 2), 1), 2))</f>
        <v/>
      </c>
      <c r="M259" s="11" t="str">
        <f ca="1">IF(B259="", "", IF(OR(LOWER('Terms&amp;Conditions + Transaction'!$B$12)&lt;&gt;"compound", B259=$C$2, B259=E259), L259, L259+IF(LOWER('Terms&amp;Conditions + Transaction'!$B$13)&lt;&gt;"y", SUMIFS($T$8:$T$2007, $B$8:$B$2007, "&gt;="&amp;E259, $B$8:$B$2007, "&lt;"&amp;B259), SUMIFS($U$8:$U$1007, $B$8:$B$2007, "&gt;="&amp;E259, $B$8:$B$2007, "&lt;"&amp;B259))))</f>
        <v/>
      </c>
      <c r="N259" s="18" t="str">
        <f ca="1">IF(OR(B259 = "", F259=""), "", MIN(ForwardDays(B259,-'Terms&amp;Conditions + Transaction'!$B$22, 'Terms&amp;Conditions + Transaction'!$B$23, 'Holiday Schedule'!$B$3:$B$1002),ForwardDays(F259,-'Terms&amp;Conditions + Transaction'!$B$22, 'Terms&amp;Conditions + Transaction'!$B$23, 'Holiday Schedule'!$B$3:$B$1002)))</f>
        <v/>
      </c>
      <c r="O259" s="42" t="str">
        <f ca="1">IF(B259="", "", IF(ISNA(MATCH(N259, SOFR_INDEX!$A$2:$A$2001, -1)),1,IF(INDEX(SOFR_INDEX!$A$2:$E$2001,MATCH(N259, SOFR_INDEX!$A$2:$A$2001, -1), 1)=N259,MATCH(N259, SOFR_INDEX!$A$2:$A$2001, -1),MATCH(N259, SOFR_INDEX!$A$2:$A$2001, -1)+1)))</f>
        <v/>
      </c>
      <c r="P259" s="40" t="str" cm="1">
        <f t="array" aca="1" ref="P259" ca="1">IF(OR(B259="", F259=""), "", INDEX(SOFR_INDEX!$B$2:$E$2001, O259,$P$4) * IF(LEFT($P$3, 3)="180", 2, IF(LEFT($P$3, 2)="90", 4, IF(LEFT($P$3, 2)="30", 12, 1)))/100)</f>
        <v/>
      </c>
      <c r="Q259" s="43" t="str">
        <f ca="1">IF(OR(B259="", F259=""), "", P259+'Terms&amp;Conditions + Transaction'!$B$11/10000)</f>
        <v/>
      </c>
      <c r="R259" s="43" t="str">
        <f t="shared" ca="1" si="23"/>
        <v/>
      </c>
      <c r="S259" t="str">
        <f ca="1">IF(B259="",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Transaction'!$C$7*(F259-E259), 365), 360))))</f>
        <v/>
      </c>
      <c r="T259" s="49" t="str">
        <f t="shared" ca="1" si="24"/>
        <v/>
      </c>
      <c r="U259" s="49" t="str">
        <f t="shared" ca="1" si="25"/>
        <v/>
      </c>
      <c r="V259" s="49" t="str">
        <f t="shared" ca="1" si="26"/>
        <v/>
      </c>
      <c r="W259" s="11" t="str">
        <f t="shared" ca="1" si="27"/>
        <v/>
      </c>
      <c r="X259" s="11" t="str">
        <f t="shared" ca="1" si="28"/>
        <v/>
      </c>
    </row>
    <row r="260" spans="2:24" x14ac:dyDescent="0.25">
      <c r="B260" s="82" t="str">
        <f ca="1">IF(B259&lt;MIN($C$3, 'Terms&amp;Conditions + Transaction'!$B$6), B259+1, "")</f>
        <v/>
      </c>
      <c r="C260" t="str">
        <f ca="1">IF(B260="", "", IF(AND(WEEKDAY(B260, 2)&lt;=5, ISERROR(VLOOKUP(B260, 'Holiday Schedule'!$B$3:$B$1002, 1, FALSE))), 1, 0))</f>
        <v/>
      </c>
      <c r="D260" t="str">
        <f ca="1">IF(B260="", "", IF(LOWER('Terms&amp;Conditions + Transaction'!$C$15)="act", 1, IF(DAY(B260)=31, 0, IF(AND(DAY(B260+1)=1, MONTH(B260+1)=3), 31-DAY(B260), 1))))</f>
        <v/>
      </c>
      <c r="E260" s="18" t="str">
        <f ca="1">IF(B260="", "", IFERROR(VLOOKUP(B260, 'Accrual Schedule'!$B$3:$B$122, 1, TRUE), ""))</f>
        <v/>
      </c>
      <c r="F260" s="18" t="str" cm="1">
        <f t="array" aca="1" ref="F260" ca="1">IF(B260="", "", INDEX('Accrual Schedule'!$B$3:$B$122, MATCH(B260, 'Accrual Schedule'!$B$3:$B$122, 1)+1, 1))</f>
        <v/>
      </c>
      <c r="G260" s="18" t="str" cm="1">
        <f t="array" aca="1" ref="G260" ca="1">IF(B260="", "", INDEX('Accrual Schedule'!$B$3:$B$122, MATCH(H260, 'Accrual Schedule'!$B$3:$B$122, 1)-1, 1))</f>
        <v/>
      </c>
      <c r="H260" s="18" t="str">
        <f ca="1">IF(B260="", "", INDEX('Accrual Schedule'!$B$3:$B$122, MATCH(I260, 'Accrual Schedule'!$C$3:$C$122, 1), 1))</f>
        <v/>
      </c>
      <c r="I260" s="18" t="str" cm="1">
        <f t="array" aca="1" ref="I260" ca="1">IF(B260="", "", _xlfn.IFNA(INDEX('Accrual Schedule'!$C$4:$C$122, MATCH(B260, 'Accrual Schedule'!$C$4:$C$122, 1)+1, 1), INDEX('Accrual Schedule'!$C$4:$C$122, 1, 1)))</f>
        <v/>
      </c>
      <c r="J260" s="11" t="str">
        <f ca="1">IF(B260="","",'Terms&amp;Conditions + Transaction'!$F$5-SUMIF(Dispositions!$B$3:$B$32,"&lt;="&amp;B260,Dispositions!$C$3:$C$32))</f>
        <v/>
      </c>
      <c r="K260" s="84" t="str">
        <f ca="1">IF(B260="", "", IF(ISNA(MATCH(B260, 'Factor Schedule'!$B$3:$B$2002, -1)),1,IF(INDEX('Factor Schedule'!$B$3:$C$2002,MATCH(B260, 'Factor Schedule'!$B$3:$B$2002, -1), 1)=B260,MATCH(B260, 'Factor Schedule'!$B$3:$B$2002, -1),MATCH(B260, 'Factor Schedule'!$B$3:$B$2002, -1)+1)))</f>
        <v/>
      </c>
      <c r="L260" s="11" t="str" cm="1">
        <f t="array" aca="1" ref="L260" ca="1">IF(B260="","",ROUND(J260*_xlfn.IFNA(INDEX('Factor Schedule'!$B$3:$C$2002,K260, 2), 1), 2))</f>
        <v/>
      </c>
      <c r="M260" s="11" t="str">
        <f ca="1">IF(B260="", "", IF(OR(LOWER('Terms&amp;Conditions + Transaction'!$B$12)&lt;&gt;"compound", B260=$C$2, B260=E260), L260, L260+IF(LOWER('Terms&amp;Conditions + Transaction'!$B$13)&lt;&gt;"y", SUMIFS($T$8:$T$2007, $B$8:$B$2007, "&gt;="&amp;E260, $B$8:$B$2007, "&lt;"&amp;B260), SUMIFS($U$8:$U$1007, $B$8:$B$2007, "&gt;="&amp;E260, $B$8:$B$2007, "&lt;"&amp;B260))))</f>
        <v/>
      </c>
      <c r="N260" s="18" t="str">
        <f ca="1">IF(OR(B260 = "", F260=""), "", MIN(ForwardDays(B260,-'Terms&amp;Conditions + Transaction'!$B$22, 'Terms&amp;Conditions + Transaction'!$B$23, 'Holiday Schedule'!$B$3:$B$1002),ForwardDays(F260,-'Terms&amp;Conditions + Transaction'!$B$22, 'Terms&amp;Conditions + Transaction'!$B$23, 'Holiday Schedule'!$B$3:$B$1002)))</f>
        <v/>
      </c>
      <c r="O260" s="42" t="str">
        <f ca="1">IF(B260="", "", IF(ISNA(MATCH(N260, SOFR_INDEX!$A$2:$A$2001, -1)),1,IF(INDEX(SOFR_INDEX!$A$2:$E$2001,MATCH(N260, SOFR_INDEX!$A$2:$A$2001, -1), 1)=N260,MATCH(N260, SOFR_INDEX!$A$2:$A$2001, -1),MATCH(N260, SOFR_INDEX!$A$2:$A$2001, -1)+1)))</f>
        <v/>
      </c>
      <c r="P260" s="40" t="str" cm="1">
        <f t="array" aca="1" ref="P260" ca="1">IF(OR(B260="", F260=""), "", INDEX(SOFR_INDEX!$B$2:$E$2001, O260,$P$4) * IF(LEFT($P$3, 3)="180", 2, IF(LEFT($P$3, 2)="90", 4, IF(LEFT($P$3, 2)="30", 12, 1)))/100)</f>
        <v/>
      </c>
      <c r="Q260" s="43" t="str">
        <f ca="1">IF(OR(B260="", F260=""), "", P260+'Terms&amp;Conditions + Transaction'!$B$11/10000)</f>
        <v/>
      </c>
      <c r="R260" s="43" t="str">
        <f t="shared" ca="1" si="23"/>
        <v/>
      </c>
      <c r="S260" t="str">
        <f ca="1">IF(B260="",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Transaction'!$C$7*(F260-E260), 365), 360))))</f>
        <v/>
      </c>
      <c r="T260" s="49" t="str">
        <f t="shared" ca="1" si="24"/>
        <v/>
      </c>
      <c r="U260" s="49" t="str">
        <f t="shared" ca="1" si="25"/>
        <v/>
      </c>
      <c r="V260" s="49" t="str">
        <f t="shared" ca="1" si="26"/>
        <v/>
      </c>
      <c r="W260" s="11" t="str">
        <f t="shared" ca="1" si="27"/>
        <v/>
      </c>
      <c r="X260" s="11" t="str">
        <f t="shared" ca="1" si="28"/>
        <v/>
      </c>
    </row>
    <row r="261" spans="2:24" x14ac:dyDescent="0.25">
      <c r="B261" s="82" t="str">
        <f ca="1">IF(B260&lt;MIN($C$3, 'Terms&amp;Conditions + Transaction'!$B$6), B260+1, "")</f>
        <v/>
      </c>
      <c r="C261" t="str">
        <f ca="1">IF(B261="", "", IF(AND(WEEKDAY(B261, 2)&lt;=5, ISERROR(VLOOKUP(B261, 'Holiday Schedule'!$B$3:$B$1002, 1, FALSE))), 1, 0))</f>
        <v/>
      </c>
      <c r="D261" t="str">
        <f ca="1">IF(B261="", "", IF(LOWER('Terms&amp;Conditions + Transaction'!$C$15)="act", 1, IF(DAY(B261)=31, 0, IF(AND(DAY(B261+1)=1, MONTH(B261+1)=3), 31-DAY(B261), 1))))</f>
        <v/>
      </c>
      <c r="E261" s="18" t="str">
        <f ca="1">IF(B261="", "", IFERROR(VLOOKUP(B261, 'Accrual Schedule'!$B$3:$B$122, 1, TRUE), ""))</f>
        <v/>
      </c>
      <c r="F261" s="18" t="str" cm="1">
        <f t="array" aca="1" ref="F261" ca="1">IF(B261="", "", INDEX('Accrual Schedule'!$B$3:$B$122, MATCH(B261, 'Accrual Schedule'!$B$3:$B$122, 1)+1, 1))</f>
        <v/>
      </c>
      <c r="G261" s="18" t="str" cm="1">
        <f t="array" aca="1" ref="G261" ca="1">IF(B261="", "", INDEX('Accrual Schedule'!$B$3:$B$122, MATCH(H261, 'Accrual Schedule'!$B$3:$B$122, 1)-1, 1))</f>
        <v/>
      </c>
      <c r="H261" s="18" t="str">
        <f ca="1">IF(B261="", "", INDEX('Accrual Schedule'!$B$3:$B$122, MATCH(I261, 'Accrual Schedule'!$C$3:$C$122, 1), 1))</f>
        <v/>
      </c>
      <c r="I261" s="18" t="str" cm="1">
        <f t="array" aca="1" ref="I261" ca="1">IF(B261="", "", _xlfn.IFNA(INDEX('Accrual Schedule'!$C$4:$C$122, MATCH(B261, 'Accrual Schedule'!$C$4:$C$122, 1)+1, 1), INDEX('Accrual Schedule'!$C$4:$C$122, 1, 1)))</f>
        <v/>
      </c>
      <c r="J261" s="11" t="str">
        <f ca="1">IF(B261="","",'Terms&amp;Conditions + Transaction'!$F$5-SUMIF(Dispositions!$B$3:$B$32,"&lt;="&amp;B261,Dispositions!$C$3:$C$32))</f>
        <v/>
      </c>
      <c r="K261" s="84" t="str">
        <f ca="1">IF(B261="", "", IF(ISNA(MATCH(B261, 'Factor Schedule'!$B$3:$B$2002, -1)),1,IF(INDEX('Factor Schedule'!$B$3:$C$2002,MATCH(B261, 'Factor Schedule'!$B$3:$B$2002, -1), 1)=B261,MATCH(B261, 'Factor Schedule'!$B$3:$B$2002, -1),MATCH(B261, 'Factor Schedule'!$B$3:$B$2002, -1)+1)))</f>
        <v/>
      </c>
      <c r="L261" s="11" t="str" cm="1">
        <f t="array" aca="1" ref="L261" ca="1">IF(B261="","",ROUND(J261*_xlfn.IFNA(INDEX('Factor Schedule'!$B$3:$C$2002,K261, 2), 1), 2))</f>
        <v/>
      </c>
      <c r="M261" s="11" t="str">
        <f ca="1">IF(B261="", "", IF(OR(LOWER('Terms&amp;Conditions + Transaction'!$B$12)&lt;&gt;"compound", B261=$C$2, B261=E261), L261, L261+IF(LOWER('Terms&amp;Conditions + Transaction'!$B$13)&lt;&gt;"y", SUMIFS($T$8:$T$2007, $B$8:$B$2007, "&gt;="&amp;E261, $B$8:$B$2007, "&lt;"&amp;B261), SUMIFS($U$8:$U$1007, $B$8:$B$2007, "&gt;="&amp;E261, $B$8:$B$2007, "&lt;"&amp;B261))))</f>
        <v/>
      </c>
      <c r="N261" s="18" t="str">
        <f ca="1">IF(OR(B261 = "", F261=""), "", MIN(ForwardDays(B261,-'Terms&amp;Conditions + Transaction'!$B$22, 'Terms&amp;Conditions + Transaction'!$B$23, 'Holiday Schedule'!$B$3:$B$1002),ForwardDays(F261,-'Terms&amp;Conditions + Transaction'!$B$22, 'Terms&amp;Conditions + Transaction'!$B$23, 'Holiday Schedule'!$B$3:$B$1002)))</f>
        <v/>
      </c>
      <c r="O261" s="42" t="str">
        <f ca="1">IF(B261="", "", IF(ISNA(MATCH(N261, SOFR_INDEX!$A$2:$A$2001, -1)),1,IF(INDEX(SOFR_INDEX!$A$2:$E$2001,MATCH(N261, SOFR_INDEX!$A$2:$A$2001, -1), 1)=N261,MATCH(N261, SOFR_INDEX!$A$2:$A$2001, -1),MATCH(N261, SOFR_INDEX!$A$2:$A$2001, -1)+1)))</f>
        <v/>
      </c>
      <c r="P261" s="40" t="str" cm="1">
        <f t="array" aca="1" ref="P261" ca="1">IF(OR(B261="", F261=""), "", INDEX(SOFR_INDEX!$B$2:$E$2001, O261,$P$4) * IF(LEFT($P$3, 3)="180", 2, IF(LEFT($P$3, 2)="90", 4, IF(LEFT($P$3, 2)="30", 12, 1)))/100)</f>
        <v/>
      </c>
      <c r="Q261" s="43" t="str">
        <f ca="1">IF(OR(B261="", F261=""), "", P261+'Terms&amp;Conditions + Transaction'!$B$11/10000)</f>
        <v/>
      </c>
      <c r="R261" s="43" t="str">
        <f t="shared" ca="1" si="23"/>
        <v/>
      </c>
      <c r="S261" t="str">
        <f ca="1">IF(B261="",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Transaction'!$C$7*(F261-E261), 365), 360))))</f>
        <v/>
      </c>
      <c r="T261" s="49" t="str">
        <f t="shared" ca="1" si="24"/>
        <v/>
      </c>
      <c r="U261" s="49" t="str">
        <f t="shared" ca="1" si="25"/>
        <v/>
      </c>
      <c r="V261" s="49" t="str">
        <f t="shared" ca="1" si="26"/>
        <v/>
      </c>
      <c r="W261" s="11" t="str">
        <f t="shared" ca="1" si="27"/>
        <v/>
      </c>
      <c r="X261" s="11" t="str">
        <f t="shared" ca="1" si="28"/>
        <v/>
      </c>
    </row>
    <row r="262" spans="2:24" x14ac:dyDescent="0.25">
      <c r="B262" s="82" t="str">
        <f ca="1">IF(B261&lt;MIN($C$3, 'Terms&amp;Conditions + Transaction'!$B$6), B261+1, "")</f>
        <v/>
      </c>
      <c r="C262" t="str">
        <f ca="1">IF(B262="", "", IF(AND(WEEKDAY(B262, 2)&lt;=5, ISERROR(VLOOKUP(B262, 'Holiday Schedule'!$B$3:$B$1002, 1, FALSE))), 1, 0))</f>
        <v/>
      </c>
      <c r="D262" t="str">
        <f ca="1">IF(B262="", "", IF(LOWER('Terms&amp;Conditions + Transaction'!$C$15)="act", 1, IF(DAY(B262)=31, 0, IF(AND(DAY(B262+1)=1, MONTH(B262+1)=3), 31-DAY(B262), 1))))</f>
        <v/>
      </c>
      <c r="E262" s="18" t="str">
        <f ca="1">IF(B262="", "", IFERROR(VLOOKUP(B262, 'Accrual Schedule'!$B$3:$B$122, 1, TRUE), ""))</f>
        <v/>
      </c>
      <c r="F262" s="18" t="str" cm="1">
        <f t="array" aca="1" ref="F262" ca="1">IF(B262="", "", INDEX('Accrual Schedule'!$B$3:$B$122, MATCH(B262, 'Accrual Schedule'!$B$3:$B$122, 1)+1, 1))</f>
        <v/>
      </c>
      <c r="G262" s="18" t="str" cm="1">
        <f t="array" aca="1" ref="G262" ca="1">IF(B262="", "", INDEX('Accrual Schedule'!$B$3:$B$122, MATCH(H262, 'Accrual Schedule'!$B$3:$B$122, 1)-1, 1))</f>
        <v/>
      </c>
      <c r="H262" s="18" t="str">
        <f ca="1">IF(B262="", "", INDEX('Accrual Schedule'!$B$3:$B$122, MATCH(I262, 'Accrual Schedule'!$C$3:$C$122, 1), 1))</f>
        <v/>
      </c>
      <c r="I262" s="18" t="str" cm="1">
        <f t="array" aca="1" ref="I262" ca="1">IF(B262="", "", _xlfn.IFNA(INDEX('Accrual Schedule'!$C$4:$C$122, MATCH(B262, 'Accrual Schedule'!$C$4:$C$122, 1)+1, 1), INDEX('Accrual Schedule'!$C$4:$C$122, 1, 1)))</f>
        <v/>
      </c>
      <c r="J262" s="11" t="str">
        <f ca="1">IF(B262="","",'Terms&amp;Conditions + Transaction'!$F$5-SUMIF(Dispositions!$B$3:$B$32,"&lt;="&amp;B262,Dispositions!$C$3:$C$32))</f>
        <v/>
      </c>
      <c r="K262" s="84" t="str">
        <f ca="1">IF(B262="", "", IF(ISNA(MATCH(B262, 'Factor Schedule'!$B$3:$B$2002, -1)),1,IF(INDEX('Factor Schedule'!$B$3:$C$2002,MATCH(B262, 'Factor Schedule'!$B$3:$B$2002, -1), 1)=B262,MATCH(B262, 'Factor Schedule'!$B$3:$B$2002, -1),MATCH(B262, 'Factor Schedule'!$B$3:$B$2002, -1)+1)))</f>
        <v/>
      </c>
      <c r="L262" s="11" t="str" cm="1">
        <f t="array" aca="1" ref="L262" ca="1">IF(B262="","",ROUND(J262*_xlfn.IFNA(INDEX('Factor Schedule'!$B$3:$C$2002,K262, 2), 1), 2))</f>
        <v/>
      </c>
      <c r="M262" s="11" t="str">
        <f ca="1">IF(B262="", "", IF(OR(LOWER('Terms&amp;Conditions + Transaction'!$B$12)&lt;&gt;"compound", B262=$C$2, B262=E262), L262, L262+IF(LOWER('Terms&amp;Conditions + Transaction'!$B$13)&lt;&gt;"y", SUMIFS($T$8:$T$2007, $B$8:$B$2007, "&gt;="&amp;E262, $B$8:$B$2007, "&lt;"&amp;B262), SUMIFS($U$8:$U$1007, $B$8:$B$2007, "&gt;="&amp;E262, $B$8:$B$2007, "&lt;"&amp;B262))))</f>
        <v/>
      </c>
      <c r="N262" s="18" t="str">
        <f ca="1">IF(OR(B262 = "", F262=""), "", MIN(ForwardDays(B262,-'Terms&amp;Conditions + Transaction'!$B$22, 'Terms&amp;Conditions + Transaction'!$B$23, 'Holiday Schedule'!$B$3:$B$1002),ForwardDays(F262,-'Terms&amp;Conditions + Transaction'!$B$22, 'Terms&amp;Conditions + Transaction'!$B$23, 'Holiday Schedule'!$B$3:$B$1002)))</f>
        <v/>
      </c>
      <c r="O262" s="42" t="str">
        <f ca="1">IF(B262="", "", IF(ISNA(MATCH(N262, SOFR_INDEX!$A$2:$A$2001, -1)),1,IF(INDEX(SOFR_INDEX!$A$2:$E$2001,MATCH(N262, SOFR_INDEX!$A$2:$A$2001, -1), 1)=N262,MATCH(N262, SOFR_INDEX!$A$2:$A$2001, -1),MATCH(N262, SOFR_INDEX!$A$2:$A$2001, -1)+1)))</f>
        <v/>
      </c>
      <c r="P262" s="40" t="str" cm="1">
        <f t="array" aca="1" ref="P262" ca="1">IF(OR(B262="", F262=""), "", INDEX(SOFR_INDEX!$B$2:$E$2001, O262,$P$4) * IF(LEFT($P$3, 3)="180", 2, IF(LEFT($P$3, 2)="90", 4, IF(LEFT($P$3, 2)="30", 12, 1)))/100)</f>
        <v/>
      </c>
      <c r="Q262" s="43" t="str">
        <f ca="1">IF(OR(B262="", F262=""), "", P262+'Terms&amp;Conditions + Transaction'!$B$11/10000)</f>
        <v/>
      </c>
      <c r="R262" s="43" t="str">
        <f t="shared" ca="1" si="23"/>
        <v/>
      </c>
      <c r="S262" t="str">
        <f ca="1">IF(B262="",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Transaction'!$C$7*(F262-E262), 365), 360))))</f>
        <v/>
      </c>
      <c r="T262" s="49" t="str">
        <f t="shared" ca="1" si="24"/>
        <v/>
      </c>
      <c r="U262" s="49" t="str">
        <f t="shared" ca="1" si="25"/>
        <v/>
      </c>
      <c r="V262" s="49" t="str">
        <f t="shared" ca="1" si="26"/>
        <v/>
      </c>
      <c r="W262" s="11" t="str">
        <f t="shared" ca="1" si="27"/>
        <v/>
      </c>
      <c r="X262" s="11" t="str">
        <f t="shared" ca="1" si="28"/>
        <v/>
      </c>
    </row>
    <row r="263" spans="2:24" x14ac:dyDescent="0.25">
      <c r="B263" s="82" t="str">
        <f ca="1">IF(B262&lt;MIN($C$3, 'Terms&amp;Conditions + Transaction'!$B$6), B262+1, "")</f>
        <v/>
      </c>
      <c r="C263" t="str">
        <f ca="1">IF(B263="", "", IF(AND(WEEKDAY(B263, 2)&lt;=5, ISERROR(VLOOKUP(B263, 'Holiday Schedule'!$B$3:$B$1002, 1, FALSE))), 1, 0))</f>
        <v/>
      </c>
      <c r="D263" t="str">
        <f ca="1">IF(B263="", "", IF(LOWER('Terms&amp;Conditions + Transaction'!$C$15)="act", 1, IF(DAY(B263)=31, 0, IF(AND(DAY(B263+1)=1, MONTH(B263+1)=3), 31-DAY(B263), 1))))</f>
        <v/>
      </c>
      <c r="E263" s="18" t="str">
        <f ca="1">IF(B263="", "", IFERROR(VLOOKUP(B263, 'Accrual Schedule'!$B$3:$B$122, 1, TRUE), ""))</f>
        <v/>
      </c>
      <c r="F263" s="18" t="str" cm="1">
        <f t="array" aca="1" ref="F263" ca="1">IF(B263="", "", INDEX('Accrual Schedule'!$B$3:$B$122, MATCH(B263, 'Accrual Schedule'!$B$3:$B$122, 1)+1, 1))</f>
        <v/>
      </c>
      <c r="G263" s="18" t="str" cm="1">
        <f t="array" aca="1" ref="G263" ca="1">IF(B263="", "", INDEX('Accrual Schedule'!$B$3:$B$122, MATCH(H263, 'Accrual Schedule'!$B$3:$B$122, 1)-1, 1))</f>
        <v/>
      </c>
      <c r="H263" s="18" t="str">
        <f ca="1">IF(B263="", "", INDEX('Accrual Schedule'!$B$3:$B$122, MATCH(I263, 'Accrual Schedule'!$C$3:$C$122, 1), 1))</f>
        <v/>
      </c>
      <c r="I263" s="18" t="str" cm="1">
        <f t="array" aca="1" ref="I263" ca="1">IF(B263="", "", _xlfn.IFNA(INDEX('Accrual Schedule'!$C$4:$C$122, MATCH(B263, 'Accrual Schedule'!$C$4:$C$122, 1)+1, 1), INDEX('Accrual Schedule'!$C$4:$C$122, 1, 1)))</f>
        <v/>
      </c>
      <c r="J263" s="11" t="str">
        <f ca="1">IF(B263="","",'Terms&amp;Conditions + Transaction'!$F$5-SUMIF(Dispositions!$B$3:$B$32,"&lt;="&amp;B263,Dispositions!$C$3:$C$32))</f>
        <v/>
      </c>
      <c r="K263" s="84" t="str">
        <f ca="1">IF(B263="", "", IF(ISNA(MATCH(B263, 'Factor Schedule'!$B$3:$B$2002, -1)),1,IF(INDEX('Factor Schedule'!$B$3:$C$2002,MATCH(B263, 'Factor Schedule'!$B$3:$B$2002, -1), 1)=B263,MATCH(B263, 'Factor Schedule'!$B$3:$B$2002, -1),MATCH(B263, 'Factor Schedule'!$B$3:$B$2002, -1)+1)))</f>
        <v/>
      </c>
      <c r="L263" s="11" t="str" cm="1">
        <f t="array" aca="1" ref="L263" ca="1">IF(B263="","",ROUND(J263*_xlfn.IFNA(INDEX('Factor Schedule'!$B$3:$C$2002,K263, 2), 1), 2))</f>
        <v/>
      </c>
      <c r="M263" s="11" t="str">
        <f ca="1">IF(B263="", "", IF(OR(LOWER('Terms&amp;Conditions + Transaction'!$B$12)&lt;&gt;"compound", B263=$C$2, B263=E263), L263, L263+IF(LOWER('Terms&amp;Conditions + Transaction'!$B$13)&lt;&gt;"y", SUMIFS($T$8:$T$2007, $B$8:$B$2007, "&gt;="&amp;E263, $B$8:$B$2007, "&lt;"&amp;B263), SUMIFS($U$8:$U$1007, $B$8:$B$2007, "&gt;="&amp;E263, $B$8:$B$2007, "&lt;"&amp;B263))))</f>
        <v/>
      </c>
      <c r="N263" s="18" t="str">
        <f ca="1">IF(OR(B263 = "", F263=""), "", MIN(ForwardDays(B263,-'Terms&amp;Conditions + Transaction'!$B$22, 'Terms&amp;Conditions + Transaction'!$B$23, 'Holiday Schedule'!$B$3:$B$1002),ForwardDays(F263,-'Terms&amp;Conditions + Transaction'!$B$22, 'Terms&amp;Conditions + Transaction'!$B$23, 'Holiday Schedule'!$B$3:$B$1002)))</f>
        <v/>
      </c>
      <c r="O263" s="42" t="str">
        <f ca="1">IF(B263="", "", IF(ISNA(MATCH(N263, SOFR_INDEX!$A$2:$A$2001, -1)),1,IF(INDEX(SOFR_INDEX!$A$2:$E$2001,MATCH(N263, SOFR_INDEX!$A$2:$A$2001, -1), 1)=N263,MATCH(N263, SOFR_INDEX!$A$2:$A$2001, -1),MATCH(N263, SOFR_INDEX!$A$2:$A$2001, -1)+1)))</f>
        <v/>
      </c>
      <c r="P263" s="40" t="str" cm="1">
        <f t="array" aca="1" ref="P263" ca="1">IF(OR(B263="", F263=""), "", INDEX(SOFR_INDEX!$B$2:$E$2001, O263,$P$4) * IF(LEFT($P$3, 3)="180", 2, IF(LEFT($P$3, 2)="90", 4, IF(LEFT($P$3, 2)="30", 12, 1)))/100)</f>
        <v/>
      </c>
      <c r="Q263" s="43" t="str">
        <f ca="1">IF(OR(B263="", F263=""), "", P263+'Terms&amp;Conditions + Transaction'!$B$11/10000)</f>
        <v/>
      </c>
      <c r="R263" s="43" t="str">
        <f t="shared" ca="1" si="23"/>
        <v/>
      </c>
      <c r="S263" t="str">
        <f ca="1">IF(B263="",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Transaction'!$C$7*(F263-E263), 365), 360))))</f>
        <v/>
      </c>
      <c r="T263" s="49" t="str">
        <f t="shared" ca="1" si="24"/>
        <v/>
      </c>
      <c r="U263" s="49" t="str">
        <f t="shared" ca="1" si="25"/>
        <v/>
      </c>
      <c r="V263" s="49" t="str">
        <f t="shared" ca="1" si="26"/>
        <v/>
      </c>
      <c r="W263" s="11" t="str">
        <f t="shared" ca="1" si="27"/>
        <v/>
      </c>
      <c r="X263" s="11" t="str">
        <f t="shared" ca="1" si="28"/>
        <v/>
      </c>
    </row>
    <row r="264" spans="2:24" x14ac:dyDescent="0.25">
      <c r="B264" s="82" t="str">
        <f ca="1">IF(B263&lt;MIN($C$3, 'Terms&amp;Conditions + Transaction'!$B$6), B263+1, "")</f>
        <v/>
      </c>
      <c r="C264" t="str">
        <f ca="1">IF(B264="", "", IF(AND(WEEKDAY(B264, 2)&lt;=5, ISERROR(VLOOKUP(B264, 'Holiday Schedule'!$B$3:$B$1002, 1, FALSE))), 1, 0))</f>
        <v/>
      </c>
      <c r="D264" t="str">
        <f ca="1">IF(B264="", "", IF(LOWER('Terms&amp;Conditions + Transaction'!$C$15)="act", 1, IF(DAY(B264)=31, 0, IF(AND(DAY(B264+1)=1, MONTH(B264+1)=3), 31-DAY(B264), 1))))</f>
        <v/>
      </c>
      <c r="E264" s="18" t="str">
        <f ca="1">IF(B264="", "", IFERROR(VLOOKUP(B264, 'Accrual Schedule'!$B$3:$B$122, 1, TRUE), ""))</f>
        <v/>
      </c>
      <c r="F264" s="18" t="str" cm="1">
        <f t="array" aca="1" ref="F264" ca="1">IF(B264="", "", INDEX('Accrual Schedule'!$B$3:$B$122, MATCH(B264, 'Accrual Schedule'!$B$3:$B$122, 1)+1, 1))</f>
        <v/>
      </c>
      <c r="G264" s="18" t="str" cm="1">
        <f t="array" aca="1" ref="G264" ca="1">IF(B264="", "", INDEX('Accrual Schedule'!$B$3:$B$122, MATCH(H264, 'Accrual Schedule'!$B$3:$B$122, 1)-1, 1))</f>
        <v/>
      </c>
      <c r="H264" s="18" t="str">
        <f ca="1">IF(B264="", "", INDEX('Accrual Schedule'!$B$3:$B$122, MATCH(I264, 'Accrual Schedule'!$C$3:$C$122, 1), 1))</f>
        <v/>
      </c>
      <c r="I264" s="18" t="str" cm="1">
        <f t="array" aca="1" ref="I264" ca="1">IF(B264="", "", _xlfn.IFNA(INDEX('Accrual Schedule'!$C$4:$C$122, MATCH(B264, 'Accrual Schedule'!$C$4:$C$122, 1)+1, 1), INDEX('Accrual Schedule'!$C$4:$C$122, 1, 1)))</f>
        <v/>
      </c>
      <c r="J264" s="11" t="str">
        <f ca="1">IF(B264="","",'Terms&amp;Conditions + Transaction'!$F$5-SUMIF(Dispositions!$B$3:$B$32,"&lt;="&amp;B264,Dispositions!$C$3:$C$32))</f>
        <v/>
      </c>
      <c r="K264" s="84" t="str">
        <f ca="1">IF(B264="", "", IF(ISNA(MATCH(B264, 'Factor Schedule'!$B$3:$B$2002, -1)),1,IF(INDEX('Factor Schedule'!$B$3:$C$2002,MATCH(B264, 'Factor Schedule'!$B$3:$B$2002, -1), 1)=B264,MATCH(B264, 'Factor Schedule'!$B$3:$B$2002, -1),MATCH(B264, 'Factor Schedule'!$B$3:$B$2002, -1)+1)))</f>
        <v/>
      </c>
      <c r="L264" s="11" t="str" cm="1">
        <f t="array" aca="1" ref="L264" ca="1">IF(B264="","",ROUND(J264*_xlfn.IFNA(INDEX('Factor Schedule'!$B$3:$C$2002,K264, 2), 1), 2))</f>
        <v/>
      </c>
      <c r="M264" s="11" t="str">
        <f ca="1">IF(B264="", "", IF(OR(LOWER('Terms&amp;Conditions + Transaction'!$B$12)&lt;&gt;"compound", B264=$C$2, B264=E264), L264, L264+IF(LOWER('Terms&amp;Conditions + Transaction'!$B$13)&lt;&gt;"y", SUMIFS($T$8:$T$2007, $B$8:$B$2007, "&gt;="&amp;E264, $B$8:$B$2007, "&lt;"&amp;B264), SUMIFS($U$8:$U$1007, $B$8:$B$2007, "&gt;="&amp;E264, $B$8:$B$2007, "&lt;"&amp;B264))))</f>
        <v/>
      </c>
      <c r="N264" s="18" t="str">
        <f ca="1">IF(OR(B264 = "", F264=""), "", MIN(ForwardDays(B264,-'Terms&amp;Conditions + Transaction'!$B$22, 'Terms&amp;Conditions + Transaction'!$B$23, 'Holiday Schedule'!$B$3:$B$1002),ForwardDays(F264,-'Terms&amp;Conditions + Transaction'!$B$22, 'Terms&amp;Conditions + Transaction'!$B$23, 'Holiday Schedule'!$B$3:$B$1002)))</f>
        <v/>
      </c>
      <c r="O264" s="42" t="str">
        <f ca="1">IF(B264="", "", IF(ISNA(MATCH(N264, SOFR_INDEX!$A$2:$A$2001, -1)),1,IF(INDEX(SOFR_INDEX!$A$2:$E$2001,MATCH(N264, SOFR_INDEX!$A$2:$A$2001, -1), 1)=N264,MATCH(N264, SOFR_INDEX!$A$2:$A$2001, -1),MATCH(N264, SOFR_INDEX!$A$2:$A$2001, -1)+1)))</f>
        <v/>
      </c>
      <c r="P264" s="40" t="str" cm="1">
        <f t="array" aca="1" ref="P264" ca="1">IF(OR(B264="", F264=""), "", INDEX(SOFR_INDEX!$B$2:$E$2001, O264,$P$4) * IF(LEFT($P$3, 3)="180", 2, IF(LEFT($P$3, 2)="90", 4, IF(LEFT($P$3, 2)="30", 12, 1)))/100)</f>
        <v/>
      </c>
      <c r="Q264" s="43" t="str">
        <f ca="1">IF(OR(B264="", F264=""), "", P264+'Terms&amp;Conditions + Transaction'!$B$11/10000)</f>
        <v/>
      </c>
      <c r="R264" s="43" t="str">
        <f t="shared" ref="R264:R327" ca="1" si="29">IF(OR(B264="", B265=""), "", (V264/L264)/((B265-$B$8)/S264))</f>
        <v/>
      </c>
      <c r="S264" t="str">
        <f ca="1">IF(B264="",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Transaction'!$C$7*(F264-E264), 365), 360))))</f>
        <v/>
      </c>
      <c r="T264" s="49" t="str">
        <f t="shared" ca="1" si="24"/>
        <v/>
      </c>
      <c r="U264" s="49" t="str">
        <f t="shared" ca="1" si="25"/>
        <v/>
      </c>
      <c r="V264" s="49" t="str">
        <f t="shared" ca="1" si="26"/>
        <v/>
      </c>
      <c r="W264" s="11" t="str">
        <f t="shared" ca="1" si="27"/>
        <v/>
      </c>
      <c r="X264" s="11" t="str">
        <f t="shared" ca="1" si="28"/>
        <v/>
      </c>
    </row>
    <row r="265" spans="2:24" x14ac:dyDescent="0.25">
      <c r="B265" s="82" t="str">
        <f ca="1">IF(B264&lt;MIN($C$3, 'Terms&amp;Conditions + Transaction'!$B$6), B264+1, "")</f>
        <v/>
      </c>
      <c r="C265" t="str">
        <f ca="1">IF(B265="", "", IF(AND(WEEKDAY(B265, 2)&lt;=5, ISERROR(VLOOKUP(B265, 'Holiday Schedule'!$B$3:$B$1002, 1, FALSE))), 1, 0))</f>
        <v/>
      </c>
      <c r="D265" t="str">
        <f ca="1">IF(B265="", "", IF(LOWER('Terms&amp;Conditions + Transaction'!$C$15)="act", 1, IF(DAY(B265)=31, 0, IF(AND(DAY(B265+1)=1, MONTH(B265+1)=3), 31-DAY(B265), 1))))</f>
        <v/>
      </c>
      <c r="E265" s="18" t="str">
        <f ca="1">IF(B265="", "", IFERROR(VLOOKUP(B265, 'Accrual Schedule'!$B$3:$B$122, 1, TRUE), ""))</f>
        <v/>
      </c>
      <c r="F265" s="18" t="str" cm="1">
        <f t="array" aca="1" ref="F265" ca="1">IF(B265="", "", INDEX('Accrual Schedule'!$B$3:$B$122, MATCH(B265, 'Accrual Schedule'!$B$3:$B$122, 1)+1, 1))</f>
        <v/>
      </c>
      <c r="G265" s="18" t="str" cm="1">
        <f t="array" aca="1" ref="G265" ca="1">IF(B265="", "", INDEX('Accrual Schedule'!$B$3:$B$122, MATCH(H265, 'Accrual Schedule'!$B$3:$B$122, 1)-1, 1))</f>
        <v/>
      </c>
      <c r="H265" s="18" t="str">
        <f ca="1">IF(B265="", "", INDEX('Accrual Schedule'!$B$3:$B$122, MATCH(I265, 'Accrual Schedule'!$C$3:$C$122, 1), 1))</f>
        <v/>
      </c>
      <c r="I265" s="18" t="str" cm="1">
        <f t="array" aca="1" ref="I265" ca="1">IF(B265="", "", _xlfn.IFNA(INDEX('Accrual Schedule'!$C$4:$C$122, MATCH(B265, 'Accrual Schedule'!$C$4:$C$122, 1)+1, 1), INDEX('Accrual Schedule'!$C$4:$C$122, 1, 1)))</f>
        <v/>
      </c>
      <c r="J265" s="11" t="str">
        <f ca="1">IF(B265="","",'Terms&amp;Conditions + Transaction'!$F$5-SUMIF(Dispositions!$B$3:$B$32,"&lt;="&amp;B265,Dispositions!$C$3:$C$32))</f>
        <v/>
      </c>
      <c r="K265" s="84" t="str">
        <f ca="1">IF(B265="", "", IF(ISNA(MATCH(B265, 'Factor Schedule'!$B$3:$B$2002, -1)),1,IF(INDEX('Factor Schedule'!$B$3:$C$2002,MATCH(B265, 'Factor Schedule'!$B$3:$B$2002, -1), 1)=B265,MATCH(B265, 'Factor Schedule'!$B$3:$B$2002, -1),MATCH(B265, 'Factor Schedule'!$B$3:$B$2002, -1)+1)))</f>
        <v/>
      </c>
      <c r="L265" s="11" t="str" cm="1">
        <f t="array" aca="1" ref="L265" ca="1">IF(B265="","",ROUND(J265*_xlfn.IFNA(INDEX('Factor Schedule'!$B$3:$C$2002,K265, 2), 1), 2))</f>
        <v/>
      </c>
      <c r="M265" s="11" t="str">
        <f ca="1">IF(B265="", "", IF(OR(LOWER('Terms&amp;Conditions + Transaction'!$B$12)&lt;&gt;"compound", B265=$C$2, B265=E265), L265, L265+IF(LOWER('Terms&amp;Conditions + Transaction'!$B$13)&lt;&gt;"y", SUMIFS($T$8:$T$2007, $B$8:$B$2007, "&gt;="&amp;E265, $B$8:$B$2007, "&lt;"&amp;B265), SUMIFS($U$8:$U$1007, $B$8:$B$2007, "&gt;="&amp;E265, $B$8:$B$2007, "&lt;"&amp;B265))))</f>
        <v/>
      </c>
      <c r="N265" s="18" t="str">
        <f ca="1">IF(OR(B265 = "", F265=""), "", MIN(ForwardDays(B265,-'Terms&amp;Conditions + Transaction'!$B$22, 'Terms&amp;Conditions + Transaction'!$B$23, 'Holiday Schedule'!$B$3:$B$1002),ForwardDays(F265,-'Terms&amp;Conditions + Transaction'!$B$22, 'Terms&amp;Conditions + Transaction'!$B$23, 'Holiday Schedule'!$B$3:$B$1002)))</f>
        <v/>
      </c>
      <c r="O265" s="42" t="str">
        <f ca="1">IF(B265="", "", IF(ISNA(MATCH(N265, SOFR_INDEX!$A$2:$A$2001, -1)),1,IF(INDEX(SOFR_INDEX!$A$2:$E$2001,MATCH(N265, SOFR_INDEX!$A$2:$A$2001, -1), 1)=N265,MATCH(N265, SOFR_INDEX!$A$2:$A$2001, -1),MATCH(N265, SOFR_INDEX!$A$2:$A$2001, -1)+1)))</f>
        <v/>
      </c>
      <c r="P265" s="40" t="str" cm="1">
        <f t="array" aca="1" ref="P265" ca="1">IF(OR(B265="", F265=""), "", INDEX(SOFR_INDEX!$B$2:$E$2001, O265,$P$4) * IF(LEFT($P$3, 3)="180", 2, IF(LEFT($P$3, 2)="90", 4, IF(LEFT($P$3, 2)="30", 12, 1)))/100)</f>
        <v/>
      </c>
      <c r="Q265" s="43" t="str">
        <f ca="1">IF(OR(B265="", F265=""), "", P265+'Terms&amp;Conditions + Transaction'!$B$11/10000)</f>
        <v/>
      </c>
      <c r="R265" s="43" t="str">
        <f t="shared" ca="1" si="29"/>
        <v/>
      </c>
      <c r="S265" t="str">
        <f ca="1">IF(B265="",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Transaction'!$C$7*(F265-E265), 365), 360))))</f>
        <v/>
      </c>
      <c r="T265" s="49" t="str">
        <f t="shared" ca="1" si="24"/>
        <v/>
      </c>
      <c r="U265" s="49" t="str">
        <f t="shared" ca="1" si="25"/>
        <v/>
      </c>
      <c r="V265" s="49" t="str">
        <f t="shared" ca="1" si="26"/>
        <v/>
      </c>
      <c r="W265" s="11" t="str">
        <f t="shared" ca="1" si="27"/>
        <v/>
      </c>
      <c r="X265" s="11" t="str">
        <f t="shared" ca="1" si="28"/>
        <v/>
      </c>
    </row>
    <row r="266" spans="2:24" x14ac:dyDescent="0.25">
      <c r="B266" s="82" t="str">
        <f ca="1">IF(B265&lt;MIN($C$3, 'Terms&amp;Conditions + Transaction'!$B$6), B265+1, "")</f>
        <v/>
      </c>
      <c r="C266" t="str">
        <f ca="1">IF(B266="", "", IF(AND(WEEKDAY(B266, 2)&lt;=5, ISERROR(VLOOKUP(B266, 'Holiday Schedule'!$B$3:$B$1002, 1, FALSE))), 1, 0))</f>
        <v/>
      </c>
      <c r="D266" t="str">
        <f ca="1">IF(B266="", "", IF(LOWER('Terms&amp;Conditions + Transaction'!$C$15)="act", 1, IF(DAY(B266)=31, 0, IF(AND(DAY(B266+1)=1, MONTH(B266+1)=3), 31-DAY(B266), 1))))</f>
        <v/>
      </c>
      <c r="E266" s="18" t="str">
        <f ca="1">IF(B266="", "", IFERROR(VLOOKUP(B266, 'Accrual Schedule'!$B$3:$B$122, 1, TRUE), ""))</f>
        <v/>
      </c>
      <c r="F266" s="18" t="str" cm="1">
        <f t="array" aca="1" ref="F266" ca="1">IF(B266="", "", INDEX('Accrual Schedule'!$B$3:$B$122, MATCH(B266, 'Accrual Schedule'!$B$3:$B$122, 1)+1, 1))</f>
        <v/>
      </c>
      <c r="G266" s="18" t="str" cm="1">
        <f t="array" aca="1" ref="G266" ca="1">IF(B266="", "", INDEX('Accrual Schedule'!$B$3:$B$122, MATCH(H266, 'Accrual Schedule'!$B$3:$B$122, 1)-1, 1))</f>
        <v/>
      </c>
      <c r="H266" s="18" t="str">
        <f ca="1">IF(B266="", "", INDEX('Accrual Schedule'!$B$3:$B$122, MATCH(I266, 'Accrual Schedule'!$C$3:$C$122, 1), 1))</f>
        <v/>
      </c>
      <c r="I266" s="18" t="str" cm="1">
        <f t="array" aca="1" ref="I266" ca="1">IF(B266="", "", _xlfn.IFNA(INDEX('Accrual Schedule'!$C$4:$C$122, MATCH(B266, 'Accrual Schedule'!$C$4:$C$122, 1)+1, 1), INDEX('Accrual Schedule'!$C$4:$C$122, 1, 1)))</f>
        <v/>
      </c>
      <c r="J266" s="11" t="str">
        <f ca="1">IF(B266="","",'Terms&amp;Conditions + Transaction'!$F$5-SUMIF(Dispositions!$B$3:$B$32,"&lt;="&amp;B266,Dispositions!$C$3:$C$32))</f>
        <v/>
      </c>
      <c r="K266" s="84" t="str">
        <f ca="1">IF(B266="", "", IF(ISNA(MATCH(B266, 'Factor Schedule'!$B$3:$B$2002, -1)),1,IF(INDEX('Factor Schedule'!$B$3:$C$2002,MATCH(B266, 'Factor Schedule'!$B$3:$B$2002, -1), 1)=B266,MATCH(B266, 'Factor Schedule'!$B$3:$B$2002, -1),MATCH(B266, 'Factor Schedule'!$B$3:$B$2002, -1)+1)))</f>
        <v/>
      </c>
      <c r="L266" s="11" t="str" cm="1">
        <f t="array" aca="1" ref="L266" ca="1">IF(B266="","",ROUND(J266*_xlfn.IFNA(INDEX('Factor Schedule'!$B$3:$C$2002,K266, 2), 1), 2))</f>
        <v/>
      </c>
      <c r="M266" s="11" t="str">
        <f ca="1">IF(B266="", "", IF(OR(LOWER('Terms&amp;Conditions + Transaction'!$B$12)&lt;&gt;"compound", B266=$C$2, B266=E266), L266, L266+IF(LOWER('Terms&amp;Conditions + Transaction'!$B$13)&lt;&gt;"y", SUMIFS($T$8:$T$2007, $B$8:$B$2007, "&gt;="&amp;E266, $B$8:$B$2007, "&lt;"&amp;B266), SUMIFS($U$8:$U$1007, $B$8:$B$2007, "&gt;="&amp;E266, $B$8:$B$2007, "&lt;"&amp;B266))))</f>
        <v/>
      </c>
      <c r="N266" s="18" t="str">
        <f ca="1">IF(OR(B266 = "", F266=""), "", MIN(ForwardDays(B266,-'Terms&amp;Conditions + Transaction'!$B$22, 'Terms&amp;Conditions + Transaction'!$B$23, 'Holiday Schedule'!$B$3:$B$1002),ForwardDays(F266,-'Terms&amp;Conditions + Transaction'!$B$22, 'Terms&amp;Conditions + Transaction'!$B$23, 'Holiday Schedule'!$B$3:$B$1002)))</f>
        <v/>
      </c>
      <c r="O266" s="42" t="str">
        <f ca="1">IF(B266="", "", IF(ISNA(MATCH(N266, SOFR_INDEX!$A$2:$A$2001, -1)),1,IF(INDEX(SOFR_INDEX!$A$2:$E$2001,MATCH(N266, SOFR_INDEX!$A$2:$A$2001, -1), 1)=N266,MATCH(N266, SOFR_INDEX!$A$2:$A$2001, -1),MATCH(N266, SOFR_INDEX!$A$2:$A$2001, -1)+1)))</f>
        <v/>
      </c>
      <c r="P266" s="40" t="str" cm="1">
        <f t="array" aca="1" ref="P266" ca="1">IF(OR(B266="", F266=""), "", INDEX(SOFR_INDEX!$B$2:$E$2001, O266,$P$4) * IF(LEFT($P$3, 3)="180", 2, IF(LEFT($P$3, 2)="90", 4, IF(LEFT($P$3, 2)="30", 12, 1)))/100)</f>
        <v/>
      </c>
      <c r="Q266" s="43" t="str">
        <f ca="1">IF(OR(B266="", F266=""), "", P266+'Terms&amp;Conditions + Transaction'!$B$11/10000)</f>
        <v/>
      </c>
      <c r="R266" s="43" t="str">
        <f t="shared" ca="1" si="29"/>
        <v/>
      </c>
      <c r="S266" t="str">
        <f ca="1">IF(B266="",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Transaction'!$C$7*(F266-E266), 365), 360))))</f>
        <v/>
      </c>
      <c r="T266" s="49" t="str">
        <f t="shared" ca="1" si="24"/>
        <v/>
      </c>
      <c r="U266" s="49" t="str">
        <f t="shared" ca="1" si="25"/>
        <v/>
      </c>
      <c r="V266" s="49" t="str">
        <f t="shared" ca="1" si="26"/>
        <v/>
      </c>
      <c r="W266" s="11" t="str">
        <f t="shared" ca="1" si="27"/>
        <v/>
      </c>
      <c r="X266" s="11" t="str">
        <f t="shared" ca="1" si="28"/>
        <v/>
      </c>
    </row>
    <row r="267" spans="2:24" x14ac:dyDescent="0.25">
      <c r="B267" s="82" t="str">
        <f ca="1">IF(B266&lt;MIN($C$3, 'Terms&amp;Conditions + Transaction'!$B$6), B266+1, "")</f>
        <v/>
      </c>
      <c r="C267" t="str">
        <f ca="1">IF(B267="", "", IF(AND(WEEKDAY(B267, 2)&lt;=5, ISERROR(VLOOKUP(B267, 'Holiday Schedule'!$B$3:$B$1002, 1, FALSE))), 1, 0))</f>
        <v/>
      </c>
      <c r="D267" t="str">
        <f ca="1">IF(B267="", "", IF(LOWER('Terms&amp;Conditions + Transaction'!$C$15)="act", 1, IF(DAY(B267)=31, 0, IF(AND(DAY(B267+1)=1, MONTH(B267+1)=3), 31-DAY(B267), 1))))</f>
        <v/>
      </c>
      <c r="E267" s="18" t="str">
        <f ca="1">IF(B267="", "", IFERROR(VLOOKUP(B267, 'Accrual Schedule'!$B$3:$B$122, 1, TRUE), ""))</f>
        <v/>
      </c>
      <c r="F267" s="18" t="str" cm="1">
        <f t="array" aca="1" ref="F267" ca="1">IF(B267="", "", INDEX('Accrual Schedule'!$B$3:$B$122, MATCH(B267, 'Accrual Schedule'!$B$3:$B$122, 1)+1, 1))</f>
        <v/>
      </c>
      <c r="G267" s="18" t="str" cm="1">
        <f t="array" aca="1" ref="G267" ca="1">IF(B267="", "", INDEX('Accrual Schedule'!$B$3:$B$122, MATCH(H267, 'Accrual Schedule'!$B$3:$B$122, 1)-1, 1))</f>
        <v/>
      </c>
      <c r="H267" s="18" t="str">
        <f ca="1">IF(B267="", "", INDEX('Accrual Schedule'!$B$3:$B$122, MATCH(I267, 'Accrual Schedule'!$C$3:$C$122, 1), 1))</f>
        <v/>
      </c>
      <c r="I267" s="18" t="str" cm="1">
        <f t="array" aca="1" ref="I267" ca="1">IF(B267="", "", _xlfn.IFNA(INDEX('Accrual Schedule'!$C$4:$C$122, MATCH(B267, 'Accrual Schedule'!$C$4:$C$122, 1)+1, 1), INDEX('Accrual Schedule'!$C$4:$C$122, 1, 1)))</f>
        <v/>
      </c>
      <c r="J267" s="11" t="str">
        <f ca="1">IF(B267="","",'Terms&amp;Conditions + Transaction'!$F$5-SUMIF(Dispositions!$B$3:$B$32,"&lt;="&amp;B267,Dispositions!$C$3:$C$32))</f>
        <v/>
      </c>
      <c r="K267" s="84" t="str">
        <f ca="1">IF(B267="", "", IF(ISNA(MATCH(B267, 'Factor Schedule'!$B$3:$B$2002, -1)),1,IF(INDEX('Factor Schedule'!$B$3:$C$2002,MATCH(B267, 'Factor Schedule'!$B$3:$B$2002, -1), 1)=B267,MATCH(B267, 'Factor Schedule'!$B$3:$B$2002, -1),MATCH(B267, 'Factor Schedule'!$B$3:$B$2002, -1)+1)))</f>
        <v/>
      </c>
      <c r="L267" s="11" t="str" cm="1">
        <f t="array" aca="1" ref="L267" ca="1">IF(B267="","",ROUND(J267*_xlfn.IFNA(INDEX('Factor Schedule'!$B$3:$C$2002,K267, 2), 1), 2))</f>
        <v/>
      </c>
      <c r="M267" s="11" t="str">
        <f ca="1">IF(B267="", "", IF(OR(LOWER('Terms&amp;Conditions + Transaction'!$B$12)&lt;&gt;"compound", B267=$C$2, B267=E267), L267, L267+IF(LOWER('Terms&amp;Conditions + Transaction'!$B$13)&lt;&gt;"y", SUMIFS($T$8:$T$2007, $B$8:$B$2007, "&gt;="&amp;E267, $B$8:$B$2007, "&lt;"&amp;B267), SUMIFS($U$8:$U$1007, $B$8:$B$2007, "&gt;="&amp;E267, $B$8:$B$2007, "&lt;"&amp;B267))))</f>
        <v/>
      </c>
      <c r="N267" s="18" t="str">
        <f ca="1">IF(OR(B267 = "", F267=""), "", MIN(ForwardDays(B267,-'Terms&amp;Conditions + Transaction'!$B$22, 'Terms&amp;Conditions + Transaction'!$B$23, 'Holiday Schedule'!$B$3:$B$1002),ForwardDays(F267,-'Terms&amp;Conditions + Transaction'!$B$22, 'Terms&amp;Conditions + Transaction'!$B$23, 'Holiday Schedule'!$B$3:$B$1002)))</f>
        <v/>
      </c>
      <c r="O267" s="42" t="str">
        <f ca="1">IF(B267="", "", IF(ISNA(MATCH(N267, SOFR_INDEX!$A$2:$A$2001, -1)),1,IF(INDEX(SOFR_INDEX!$A$2:$E$2001,MATCH(N267, SOFR_INDEX!$A$2:$A$2001, -1), 1)=N267,MATCH(N267, SOFR_INDEX!$A$2:$A$2001, -1),MATCH(N267, SOFR_INDEX!$A$2:$A$2001, -1)+1)))</f>
        <v/>
      </c>
      <c r="P267" s="40" t="str" cm="1">
        <f t="array" aca="1" ref="P267" ca="1">IF(OR(B267="", F267=""), "", INDEX(SOFR_INDEX!$B$2:$E$2001, O267,$P$4) * IF(LEFT($P$3, 3)="180", 2, IF(LEFT($P$3, 2)="90", 4, IF(LEFT($P$3, 2)="30", 12, 1)))/100)</f>
        <v/>
      </c>
      <c r="Q267" s="43" t="str">
        <f ca="1">IF(OR(B267="", F267=""), "", P267+'Terms&amp;Conditions + Transaction'!$B$11/10000)</f>
        <v/>
      </c>
      <c r="R267" s="43" t="str">
        <f t="shared" ca="1" si="29"/>
        <v/>
      </c>
      <c r="S267" t="str">
        <f ca="1">IF(B267="",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Transaction'!$C$7*(F267-E267), 365), 360))))</f>
        <v/>
      </c>
      <c r="T267" s="49" t="str">
        <f t="shared" ref="T267:T330" ca="1" si="30">IF(OR(B267="", F267=""), "", IF(S267&gt;0, D267*M267* P267/S267, 0))</f>
        <v/>
      </c>
      <c r="U267" s="49" t="str">
        <f t="shared" ref="U267:U330" ca="1" si="31">IF(OR(B267="", F267=""), "", IF(S267&gt;0, D267*M267* Q267/S267, 0))</f>
        <v/>
      </c>
      <c r="V267" s="49" t="str">
        <f t="shared" ref="V267:V330" ca="1" si="32">IF(B267="","",SUMIFS($U$8:$U$1007, $B$8:$B$1007,"&gt;="&amp;G267,$B$8:$B$1007,"&lt;="&amp;B267))</f>
        <v/>
      </c>
      <c r="W267" s="11" t="str">
        <f t="shared" ref="W267:W330" ca="1" si="33">IF(B267="","",ROUND(V267, 2))</f>
        <v/>
      </c>
      <c r="X267" s="11" t="str">
        <f t="shared" ref="X267:X330" ca="1" si="34">IF(B267="","",IF(B266="","",IF(B267=I266,ROUND(SUMIFS($U$8:$U$1007, $B$8:$B$1007,"&gt;="&amp;G266,$B$8:$B$1007,"&lt;"&amp;H266), 2),"")))</f>
        <v/>
      </c>
    </row>
    <row r="268" spans="2:24" x14ac:dyDescent="0.25">
      <c r="B268" s="82" t="str">
        <f ca="1">IF(B267&lt;MIN($C$3, 'Terms&amp;Conditions + Transaction'!$B$6), B267+1, "")</f>
        <v/>
      </c>
      <c r="C268" t="str">
        <f ca="1">IF(B268="", "", IF(AND(WEEKDAY(B268, 2)&lt;=5, ISERROR(VLOOKUP(B268, 'Holiday Schedule'!$B$3:$B$1002, 1, FALSE))), 1, 0))</f>
        <v/>
      </c>
      <c r="D268" t="str">
        <f ca="1">IF(B268="", "", IF(LOWER('Terms&amp;Conditions + Transaction'!$C$15)="act", 1, IF(DAY(B268)=31, 0, IF(AND(DAY(B268+1)=1, MONTH(B268+1)=3), 31-DAY(B268), 1))))</f>
        <v/>
      </c>
      <c r="E268" s="18" t="str">
        <f ca="1">IF(B268="", "", IFERROR(VLOOKUP(B268, 'Accrual Schedule'!$B$3:$B$122, 1, TRUE), ""))</f>
        <v/>
      </c>
      <c r="F268" s="18" t="str" cm="1">
        <f t="array" aca="1" ref="F268" ca="1">IF(B268="", "", INDEX('Accrual Schedule'!$B$3:$B$122, MATCH(B268, 'Accrual Schedule'!$B$3:$B$122, 1)+1, 1))</f>
        <v/>
      </c>
      <c r="G268" s="18" t="str" cm="1">
        <f t="array" aca="1" ref="G268" ca="1">IF(B268="", "", INDEX('Accrual Schedule'!$B$3:$B$122, MATCH(H268, 'Accrual Schedule'!$B$3:$B$122, 1)-1, 1))</f>
        <v/>
      </c>
      <c r="H268" s="18" t="str">
        <f ca="1">IF(B268="", "", INDEX('Accrual Schedule'!$B$3:$B$122, MATCH(I268, 'Accrual Schedule'!$C$3:$C$122, 1), 1))</f>
        <v/>
      </c>
      <c r="I268" s="18" t="str" cm="1">
        <f t="array" aca="1" ref="I268" ca="1">IF(B268="", "", _xlfn.IFNA(INDEX('Accrual Schedule'!$C$4:$C$122, MATCH(B268, 'Accrual Schedule'!$C$4:$C$122, 1)+1, 1), INDEX('Accrual Schedule'!$C$4:$C$122, 1, 1)))</f>
        <v/>
      </c>
      <c r="J268" s="11" t="str">
        <f ca="1">IF(B268="","",'Terms&amp;Conditions + Transaction'!$F$5-SUMIF(Dispositions!$B$3:$B$32,"&lt;="&amp;B268,Dispositions!$C$3:$C$32))</f>
        <v/>
      </c>
      <c r="K268" s="84" t="str">
        <f ca="1">IF(B268="", "", IF(ISNA(MATCH(B268, 'Factor Schedule'!$B$3:$B$2002, -1)),1,IF(INDEX('Factor Schedule'!$B$3:$C$2002,MATCH(B268, 'Factor Schedule'!$B$3:$B$2002, -1), 1)=B268,MATCH(B268, 'Factor Schedule'!$B$3:$B$2002, -1),MATCH(B268, 'Factor Schedule'!$B$3:$B$2002, -1)+1)))</f>
        <v/>
      </c>
      <c r="L268" s="11" t="str" cm="1">
        <f t="array" aca="1" ref="L268" ca="1">IF(B268="","",ROUND(J268*_xlfn.IFNA(INDEX('Factor Schedule'!$B$3:$C$2002,K268, 2), 1), 2))</f>
        <v/>
      </c>
      <c r="M268" s="11" t="str">
        <f ca="1">IF(B268="", "", IF(OR(LOWER('Terms&amp;Conditions + Transaction'!$B$12)&lt;&gt;"compound", B268=$C$2, B268=E268), L268, L268+IF(LOWER('Terms&amp;Conditions + Transaction'!$B$13)&lt;&gt;"y", SUMIFS($T$8:$T$2007, $B$8:$B$2007, "&gt;="&amp;E268, $B$8:$B$2007, "&lt;"&amp;B268), SUMIFS($U$8:$U$1007, $B$8:$B$2007, "&gt;="&amp;E268, $B$8:$B$2007, "&lt;"&amp;B268))))</f>
        <v/>
      </c>
      <c r="N268" s="18" t="str">
        <f ca="1">IF(OR(B268 = "", F268=""), "", MIN(ForwardDays(B268,-'Terms&amp;Conditions + Transaction'!$B$22, 'Terms&amp;Conditions + Transaction'!$B$23, 'Holiday Schedule'!$B$3:$B$1002),ForwardDays(F268,-'Terms&amp;Conditions + Transaction'!$B$22, 'Terms&amp;Conditions + Transaction'!$B$23, 'Holiday Schedule'!$B$3:$B$1002)))</f>
        <v/>
      </c>
      <c r="O268" s="42" t="str">
        <f ca="1">IF(B268="", "", IF(ISNA(MATCH(N268, SOFR_INDEX!$A$2:$A$2001, -1)),1,IF(INDEX(SOFR_INDEX!$A$2:$E$2001,MATCH(N268, SOFR_INDEX!$A$2:$A$2001, -1), 1)=N268,MATCH(N268, SOFR_INDEX!$A$2:$A$2001, -1),MATCH(N268, SOFR_INDEX!$A$2:$A$2001, -1)+1)))</f>
        <v/>
      </c>
      <c r="P268" s="40" t="str" cm="1">
        <f t="array" aca="1" ref="P268" ca="1">IF(OR(B268="", F268=""), "", INDEX(SOFR_INDEX!$B$2:$E$2001, O268,$P$4) * IF(LEFT($P$3, 3)="180", 2, IF(LEFT($P$3, 2)="90", 4, IF(LEFT($P$3, 2)="30", 12, 1)))/100)</f>
        <v/>
      </c>
      <c r="Q268" s="43" t="str">
        <f ca="1">IF(OR(B268="", F268=""), "", P268+'Terms&amp;Conditions + Transaction'!$B$11/10000)</f>
        <v/>
      </c>
      <c r="R268" s="43" t="str">
        <f t="shared" ca="1" si="29"/>
        <v/>
      </c>
      <c r="S268" t="str">
        <f ca="1">IF(B268="",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Transaction'!$C$7*(F268-E268), 365), 360))))</f>
        <v/>
      </c>
      <c r="T268" s="49" t="str">
        <f t="shared" ca="1" si="30"/>
        <v/>
      </c>
      <c r="U268" s="49" t="str">
        <f t="shared" ca="1" si="31"/>
        <v/>
      </c>
      <c r="V268" s="49" t="str">
        <f t="shared" ca="1" si="32"/>
        <v/>
      </c>
      <c r="W268" s="11" t="str">
        <f t="shared" ca="1" si="33"/>
        <v/>
      </c>
      <c r="X268" s="11" t="str">
        <f t="shared" ca="1" si="34"/>
        <v/>
      </c>
    </row>
    <row r="269" spans="2:24" x14ac:dyDescent="0.25">
      <c r="B269" s="82" t="str">
        <f ca="1">IF(B268&lt;MIN($C$3, 'Terms&amp;Conditions + Transaction'!$B$6), B268+1, "")</f>
        <v/>
      </c>
      <c r="C269" t="str">
        <f ca="1">IF(B269="", "", IF(AND(WEEKDAY(B269, 2)&lt;=5, ISERROR(VLOOKUP(B269, 'Holiday Schedule'!$B$3:$B$1002, 1, FALSE))), 1, 0))</f>
        <v/>
      </c>
      <c r="D269" t="str">
        <f ca="1">IF(B269="", "", IF(LOWER('Terms&amp;Conditions + Transaction'!$C$15)="act", 1, IF(DAY(B269)=31, 0, IF(AND(DAY(B269+1)=1, MONTH(B269+1)=3), 31-DAY(B269), 1))))</f>
        <v/>
      </c>
      <c r="E269" s="18" t="str">
        <f ca="1">IF(B269="", "", IFERROR(VLOOKUP(B269, 'Accrual Schedule'!$B$3:$B$122, 1, TRUE), ""))</f>
        <v/>
      </c>
      <c r="F269" s="18" t="str" cm="1">
        <f t="array" aca="1" ref="F269" ca="1">IF(B269="", "", INDEX('Accrual Schedule'!$B$3:$B$122, MATCH(B269, 'Accrual Schedule'!$B$3:$B$122, 1)+1, 1))</f>
        <v/>
      </c>
      <c r="G269" s="18" t="str" cm="1">
        <f t="array" aca="1" ref="G269" ca="1">IF(B269="", "", INDEX('Accrual Schedule'!$B$3:$B$122, MATCH(H269, 'Accrual Schedule'!$B$3:$B$122, 1)-1, 1))</f>
        <v/>
      </c>
      <c r="H269" s="18" t="str">
        <f ca="1">IF(B269="", "", INDEX('Accrual Schedule'!$B$3:$B$122, MATCH(I269, 'Accrual Schedule'!$C$3:$C$122, 1), 1))</f>
        <v/>
      </c>
      <c r="I269" s="18" t="str" cm="1">
        <f t="array" aca="1" ref="I269" ca="1">IF(B269="", "", _xlfn.IFNA(INDEX('Accrual Schedule'!$C$4:$C$122, MATCH(B269, 'Accrual Schedule'!$C$4:$C$122, 1)+1, 1), INDEX('Accrual Schedule'!$C$4:$C$122, 1, 1)))</f>
        <v/>
      </c>
      <c r="J269" s="11" t="str">
        <f ca="1">IF(B269="","",'Terms&amp;Conditions + Transaction'!$F$5-SUMIF(Dispositions!$B$3:$B$32,"&lt;="&amp;B269,Dispositions!$C$3:$C$32))</f>
        <v/>
      </c>
      <c r="K269" s="84" t="str">
        <f ca="1">IF(B269="", "", IF(ISNA(MATCH(B269, 'Factor Schedule'!$B$3:$B$2002, -1)),1,IF(INDEX('Factor Schedule'!$B$3:$C$2002,MATCH(B269, 'Factor Schedule'!$B$3:$B$2002, -1), 1)=B269,MATCH(B269, 'Factor Schedule'!$B$3:$B$2002, -1),MATCH(B269, 'Factor Schedule'!$B$3:$B$2002, -1)+1)))</f>
        <v/>
      </c>
      <c r="L269" s="11" t="str" cm="1">
        <f t="array" aca="1" ref="L269" ca="1">IF(B269="","",ROUND(J269*_xlfn.IFNA(INDEX('Factor Schedule'!$B$3:$C$2002,K269, 2), 1), 2))</f>
        <v/>
      </c>
      <c r="M269" s="11" t="str">
        <f ca="1">IF(B269="", "", IF(OR(LOWER('Terms&amp;Conditions + Transaction'!$B$12)&lt;&gt;"compound", B269=$C$2, B269=E269), L269, L269+IF(LOWER('Terms&amp;Conditions + Transaction'!$B$13)&lt;&gt;"y", SUMIFS($T$8:$T$2007, $B$8:$B$2007, "&gt;="&amp;E269, $B$8:$B$2007, "&lt;"&amp;B269), SUMIFS($U$8:$U$1007, $B$8:$B$2007, "&gt;="&amp;E269, $B$8:$B$2007, "&lt;"&amp;B269))))</f>
        <v/>
      </c>
      <c r="N269" s="18" t="str">
        <f ca="1">IF(OR(B269 = "", F269=""), "", MIN(ForwardDays(B269,-'Terms&amp;Conditions + Transaction'!$B$22, 'Terms&amp;Conditions + Transaction'!$B$23, 'Holiday Schedule'!$B$3:$B$1002),ForwardDays(F269,-'Terms&amp;Conditions + Transaction'!$B$22, 'Terms&amp;Conditions + Transaction'!$B$23, 'Holiday Schedule'!$B$3:$B$1002)))</f>
        <v/>
      </c>
      <c r="O269" s="42" t="str">
        <f ca="1">IF(B269="", "", IF(ISNA(MATCH(N269, SOFR_INDEX!$A$2:$A$2001, -1)),1,IF(INDEX(SOFR_INDEX!$A$2:$E$2001,MATCH(N269, SOFR_INDEX!$A$2:$A$2001, -1), 1)=N269,MATCH(N269, SOFR_INDEX!$A$2:$A$2001, -1),MATCH(N269, SOFR_INDEX!$A$2:$A$2001, -1)+1)))</f>
        <v/>
      </c>
      <c r="P269" s="40" t="str" cm="1">
        <f t="array" aca="1" ref="P269" ca="1">IF(OR(B269="", F269=""), "", INDEX(SOFR_INDEX!$B$2:$E$2001, O269,$P$4) * IF(LEFT($P$3, 3)="180", 2, IF(LEFT($P$3, 2)="90", 4, IF(LEFT($P$3, 2)="30", 12, 1)))/100)</f>
        <v/>
      </c>
      <c r="Q269" s="43" t="str">
        <f ca="1">IF(OR(B269="", F269=""), "", P269+'Terms&amp;Conditions + Transaction'!$B$11/10000)</f>
        <v/>
      </c>
      <c r="R269" s="43" t="str">
        <f t="shared" ca="1" si="29"/>
        <v/>
      </c>
      <c r="S269" t="str">
        <f ca="1">IF(B269="",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Transaction'!$C$7*(F269-E269), 365), 360))))</f>
        <v/>
      </c>
      <c r="T269" s="49" t="str">
        <f t="shared" ca="1" si="30"/>
        <v/>
      </c>
      <c r="U269" s="49" t="str">
        <f t="shared" ca="1" si="31"/>
        <v/>
      </c>
      <c r="V269" s="49" t="str">
        <f t="shared" ca="1" si="32"/>
        <v/>
      </c>
      <c r="W269" s="11" t="str">
        <f t="shared" ca="1" si="33"/>
        <v/>
      </c>
      <c r="X269" s="11" t="str">
        <f t="shared" ca="1" si="34"/>
        <v/>
      </c>
    </row>
    <row r="270" spans="2:24" x14ac:dyDescent="0.25">
      <c r="B270" s="82" t="str">
        <f ca="1">IF(B269&lt;MIN($C$3, 'Terms&amp;Conditions + Transaction'!$B$6), B269+1, "")</f>
        <v/>
      </c>
      <c r="C270" t="str">
        <f ca="1">IF(B270="", "", IF(AND(WEEKDAY(B270, 2)&lt;=5, ISERROR(VLOOKUP(B270, 'Holiday Schedule'!$B$3:$B$1002, 1, FALSE))), 1, 0))</f>
        <v/>
      </c>
      <c r="D270" t="str">
        <f ca="1">IF(B270="", "", IF(LOWER('Terms&amp;Conditions + Transaction'!$C$15)="act", 1, IF(DAY(B270)=31, 0, IF(AND(DAY(B270+1)=1, MONTH(B270+1)=3), 31-DAY(B270), 1))))</f>
        <v/>
      </c>
      <c r="E270" s="18" t="str">
        <f ca="1">IF(B270="", "", IFERROR(VLOOKUP(B270, 'Accrual Schedule'!$B$3:$B$122, 1, TRUE), ""))</f>
        <v/>
      </c>
      <c r="F270" s="18" t="str" cm="1">
        <f t="array" aca="1" ref="F270" ca="1">IF(B270="", "", INDEX('Accrual Schedule'!$B$3:$B$122, MATCH(B270, 'Accrual Schedule'!$B$3:$B$122, 1)+1, 1))</f>
        <v/>
      </c>
      <c r="G270" s="18" t="str" cm="1">
        <f t="array" aca="1" ref="G270" ca="1">IF(B270="", "", INDEX('Accrual Schedule'!$B$3:$B$122, MATCH(H270, 'Accrual Schedule'!$B$3:$B$122, 1)-1, 1))</f>
        <v/>
      </c>
      <c r="H270" s="18" t="str">
        <f ca="1">IF(B270="", "", INDEX('Accrual Schedule'!$B$3:$B$122, MATCH(I270, 'Accrual Schedule'!$C$3:$C$122, 1), 1))</f>
        <v/>
      </c>
      <c r="I270" s="18" t="str" cm="1">
        <f t="array" aca="1" ref="I270" ca="1">IF(B270="", "", _xlfn.IFNA(INDEX('Accrual Schedule'!$C$4:$C$122, MATCH(B270, 'Accrual Schedule'!$C$4:$C$122, 1)+1, 1), INDEX('Accrual Schedule'!$C$4:$C$122, 1, 1)))</f>
        <v/>
      </c>
      <c r="J270" s="11" t="str">
        <f ca="1">IF(B270="","",'Terms&amp;Conditions + Transaction'!$F$5-SUMIF(Dispositions!$B$3:$B$32,"&lt;="&amp;B270,Dispositions!$C$3:$C$32))</f>
        <v/>
      </c>
      <c r="K270" s="84" t="str">
        <f ca="1">IF(B270="", "", IF(ISNA(MATCH(B270, 'Factor Schedule'!$B$3:$B$2002, -1)),1,IF(INDEX('Factor Schedule'!$B$3:$C$2002,MATCH(B270, 'Factor Schedule'!$B$3:$B$2002, -1), 1)=B270,MATCH(B270, 'Factor Schedule'!$B$3:$B$2002, -1),MATCH(B270, 'Factor Schedule'!$B$3:$B$2002, -1)+1)))</f>
        <v/>
      </c>
      <c r="L270" s="11" t="str" cm="1">
        <f t="array" aca="1" ref="L270" ca="1">IF(B270="","",ROUND(J270*_xlfn.IFNA(INDEX('Factor Schedule'!$B$3:$C$2002,K270, 2), 1), 2))</f>
        <v/>
      </c>
      <c r="M270" s="11" t="str">
        <f ca="1">IF(B270="", "", IF(OR(LOWER('Terms&amp;Conditions + Transaction'!$B$12)&lt;&gt;"compound", B270=$C$2, B270=E270), L270, L270+IF(LOWER('Terms&amp;Conditions + Transaction'!$B$13)&lt;&gt;"y", SUMIFS($T$8:$T$2007, $B$8:$B$2007, "&gt;="&amp;E270, $B$8:$B$2007, "&lt;"&amp;B270), SUMIFS($U$8:$U$1007, $B$8:$B$2007, "&gt;="&amp;E270, $B$8:$B$2007, "&lt;"&amp;B270))))</f>
        <v/>
      </c>
      <c r="N270" s="18" t="str">
        <f ca="1">IF(OR(B270 = "", F270=""), "", MIN(ForwardDays(B270,-'Terms&amp;Conditions + Transaction'!$B$22, 'Terms&amp;Conditions + Transaction'!$B$23, 'Holiday Schedule'!$B$3:$B$1002),ForwardDays(F270,-'Terms&amp;Conditions + Transaction'!$B$22, 'Terms&amp;Conditions + Transaction'!$B$23, 'Holiday Schedule'!$B$3:$B$1002)))</f>
        <v/>
      </c>
      <c r="O270" s="42" t="str">
        <f ca="1">IF(B270="", "", IF(ISNA(MATCH(N270, SOFR_INDEX!$A$2:$A$2001, -1)),1,IF(INDEX(SOFR_INDEX!$A$2:$E$2001,MATCH(N270, SOFR_INDEX!$A$2:$A$2001, -1), 1)=N270,MATCH(N270, SOFR_INDEX!$A$2:$A$2001, -1),MATCH(N270, SOFR_INDEX!$A$2:$A$2001, -1)+1)))</f>
        <v/>
      </c>
      <c r="P270" s="40" t="str" cm="1">
        <f t="array" aca="1" ref="P270" ca="1">IF(OR(B270="", F270=""), "", INDEX(SOFR_INDEX!$B$2:$E$2001, O270,$P$4) * IF(LEFT($P$3, 3)="180", 2, IF(LEFT($P$3, 2)="90", 4, IF(LEFT($P$3, 2)="30", 12, 1)))/100)</f>
        <v/>
      </c>
      <c r="Q270" s="43" t="str">
        <f ca="1">IF(OR(B270="", F270=""), "", P270+'Terms&amp;Conditions + Transaction'!$B$11/10000)</f>
        <v/>
      </c>
      <c r="R270" s="43" t="str">
        <f t="shared" ca="1" si="29"/>
        <v/>
      </c>
      <c r="S270" t="str">
        <f ca="1">IF(B270="",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Transaction'!$C$7*(F270-E270), 365), 360))))</f>
        <v/>
      </c>
      <c r="T270" s="49" t="str">
        <f t="shared" ca="1" si="30"/>
        <v/>
      </c>
      <c r="U270" s="49" t="str">
        <f t="shared" ca="1" si="31"/>
        <v/>
      </c>
      <c r="V270" s="49" t="str">
        <f t="shared" ca="1" si="32"/>
        <v/>
      </c>
      <c r="W270" s="11" t="str">
        <f t="shared" ca="1" si="33"/>
        <v/>
      </c>
      <c r="X270" s="11" t="str">
        <f t="shared" ca="1" si="34"/>
        <v/>
      </c>
    </row>
    <row r="271" spans="2:24" x14ac:dyDescent="0.25">
      <c r="B271" s="82" t="str">
        <f ca="1">IF(B270&lt;MIN($C$3, 'Terms&amp;Conditions + Transaction'!$B$6), B270+1, "")</f>
        <v/>
      </c>
      <c r="C271" t="str">
        <f ca="1">IF(B271="", "", IF(AND(WEEKDAY(B271, 2)&lt;=5, ISERROR(VLOOKUP(B271, 'Holiday Schedule'!$B$3:$B$1002, 1, FALSE))), 1, 0))</f>
        <v/>
      </c>
      <c r="D271" t="str">
        <f ca="1">IF(B271="", "", IF(LOWER('Terms&amp;Conditions + Transaction'!$C$15)="act", 1, IF(DAY(B271)=31, 0, IF(AND(DAY(B271+1)=1, MONTH(B271+1)=3), 31-DAY(B271), 1))))</f>
        <v/>
      </c>
      <c r="E271" s="18" t="str">
        <f ca="1">IF(B271="", "", IFERROR(VLOOKUP(B271, 'Accrual Schedule'!$B$3:$B$122, 1, TRUE), ""))</f>
        <v/>
      </c>
      <c r="F271" s="18" t="str" cm="1">
        <f t="array" aca="1" ref="F271" ca="1">IF(B271="", "", INDEX('Accrual Schedule'!$B$3:$B$122, MATCH(B271, 'Accrual Schedule'!$B$3:$B$122, 1)+1, 1))</f>
        <v/>
      </c>
      <c r="G271" s="18" t="str" cm="1">
        <f t="array" aca="1" ref="G271" ca="1">IF(B271="", "", INDEX('Accrual Schedule'!$B$3:$B$122, MATCH(H271, 'Accrual Schedule'!$B$3:$B$122, 1)-1, 1))</f>
        <v/>
      </c>
      <c r="H271" s="18" t="str">
        <f ca="1">IF(B271="", "", INDEX('Accrual Schedule'!$B$3:$B$122, MATCH(I271, 'Accrual Schedule'!$C$3:$C$122, 1), 1))</f>
        <v/>
      </c>
      <c r="I271" s="18" t="str" cm="1">
        <f t="array" aca="1" ref="I271" ca="1">IF(B271="", "", _xlfn.IFNA(INDEX('Accrual Schedule'!$C$4:$C$122, MATCH(B271, 'Accrual Schedule'!$C$4:$C$122, 1)+1, 1), INDEX('Accrual Schedule'!$C$4:$C$122, 1, 1)))</f>
        <v/>
      </c>
      <c r="J271" s="11" t="str">
        <f ca="1">IF(B271="","",'Terms&amp;Conditions + Transaction'!$F$5-SUMIF(Dispositions!$B$3:$B$32,"&lt;="&amp;B271,Dispositions!$C$3:$C$32))</f>
        <v/>
      </c>
      <c r="K271" s="84" t="str">
        <f ca="1">IF(B271="", "", IF(ISNA(MATCH(B271, 'Factor Schedule'!$B$3:$B$2002, -1)),1,IF(INDEX('Factor Schedule'!$B$3:$C$2002,MATCH(B271, 'Factor Schedule'!$B$3:$B$2002, -1), 1)=B271,MATCH(B271, 'Factor Schedule'!$B$3:$B$2002, -1),MATCH(B271, 'Factor Schedule'!$B$3:$B$2002, -1)+1)))</f>
        <v/>
      </c>
      <c r="L271" s="11" t="str" cm="1">
        <f t="array" aca="1" ref="L271" ca="1">IF(B271="","",ROUND(J271*_xlfn.IFNA(INDEX('Factor Schedule'!$B$3:$C$2002,K271, 2), 1), 2))</f>
        <v/>
      </c>
      <c r="M271" s="11" t="str">
        <f ca="1">IF(B271="", "", IF(OR(LOWER('Terms&amp;Conditions + Transaction'!$B$12)&lt;&gt;"compound", B271=$C$2, B271=E271), L271, L271+IF(LOWER('Terms&amp;Conditions + Transaction'!$B$13)&lt;&gt;"y", SUMIFS($T$8:$T$2007, $B$8:$B$2007, "&gt;="&amp;E271, $B$8:$B$2007, "&lt;"&amp;B271), SUMIFS($U$8:$U$1007, $B$8:$B$2007, "&gt;="&amp;E271, $B$8:$B$2007, "&lt;"&amp;B271))))</f>
        <v/>
      </c>
      <c r="N271" s="18" t="str">
        <f ca="1">IF(OR(B271 = "", F271=""), "", MIN(ForwardDays(B271,-'Terms&amp;Conditions + Transaction'!$B$22, 'Terms&amp;Conditions + Transaction'!$B$23, 'Holiday Schedule'!$B$3:$B$1002),ForwardDays(F271,-'Terms&amp;Conditions + Transaction'!$B$22, 'Terms&amp;Conditions + Transaction'!$B$23, 'Holiday Schedule'!$B$3:$B$1002)))</f>
        <v/>
      </c>
      <c r="O271" s="42" t="str">
        <f ca="1">IF(B271="", "", IF(ISNA(MATCH(N271, SOFR_INDEX!$A$2:$A$2001, -1)),1,IF(INDEX(SOFR_INDEX!$A$2:$E$2001,MATCH(N271, SOFR_INDEX!$A$2:$A$2001, -1), 1)=N271,MATCH(N271, SOFR_INDEX!$A$2:$A$2001, -1),MATCH(N271, SOFR_INDEX!$A$2:$A$2001, -1)+1)))</f>
        <v/>
      </c>
      <c r="P271" s="40" t="str" cm="1">
        <f t="array" aca="1" ref="P271" ca="1">IF(OR(B271="", F271=""), "", INDEX(SOFR_INDEX!$B$2:$E$2001, O271,$P$4) * IF(LEFT($P$3, 3)="180", 2, IF(LEFT($P$3, 2)="90", 4, IF(LEFT($P$3, 2)="30", 12, 1)))/100)</f>
        <v/>
      </c>
      <c r="Q271" s="43" t="str">
        <f ca="1">IF(OR(B271="", F271=""), "", P271+'Terms&amp;Conditions + Transaction'!$B$11/10000)</f>
        <v/>
      </c>
      <c r="R271" s="43" t="str">
        <f t="shared" ca="1" si="29"/>
        <v/>
      </c>
      <c r="S271" t="str">
        <f ca="1">IF(B271="",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Transaction'!$C$7*(F271-E271), 365), 360))))</f>
        <v/>
      </c>
      <c r="T271" s="49" t="str">
        <f t="shared" ca="1" si="30"/>
        <v/>
      </c>
      <c r="U271" s="49" t="str">
        <f t="shared" ca="1" si="31"/>
        <v/>
      </c>
      <c r="V271" s="49" t="str">
        <f t="shared" ca="1" si="32"/>
        <v/>
      </c>
      <c r="W271" s="11" t="str">
        <f t="shared" ca="1" si="33"/>
        <v/>
      </c>
      <c r="X271" s="11" t="str">
        <f t="shared" ca="1" si="34"/>
        <v/>
      </c>
    </row>
    <row r="272" spans="2:24" x14ac:dyDescent="0.25">
      <c r="B272" s="82" t="str">
        <f ca="1">IF(B271&lt;MIN($C$3, 'Terms&amp;Conditions + Transaction'!$B$6), B271+1, "")</f>
        <v/>
      </c>
      <c r="C272" t="str">
        <f ca="1">IF(B272="", "", IF(AND(WEEKDAY(B272, 2)&lt;=5, ISERROR(VLOOKUP(B272, 'Holiday Schedule'!$B$3:$B$1002, 1, FALSE))), 1, 0))</f>
        <v/>
      </c>
      <c r="D272" t="str">
        <f ca="1">IF(B272="", "", IF(LOWER('Terms&amp;Conditions + Transaction'!$C$15)="act", 1, IF(DAY(B272)=31, 0, IF(AND(DAY(B272+1)=1, MONTH(B272+1)=3), 31-DAY(B272), 1))))</f>
        <v/>
      </c>
      <c r="E272" s="18" t="str">
        <f ca="1">IF(B272="", "", IFERROR(VLOOKUP(B272, 'Accrual Schedule'!$B$3:$B$122, 1, TRUE), ""))</f>
        <v/>
      </c>
      <c r="F272" s="18" t="str" cm="1">
        <f t="array" aca="1" ref="F272" ca="1">IF(B272="", "", INDEX('Accrual Schedule'!$B$3:$B$122, MATCH(B272, 'Accrual Schedule'!$B$3:$B$122, 1)+1, 1))</f>
        <v/>
      </c>
      <c r="G272" s="18" t="str" cm="1">
        <f t="array" aca="1" ref="G272" ca="1">IF(B272="", "", INDEX('Accrual Schedule'!$B$3:$B$122, MATCH(H272, 'Accrual Schedule'!$B$3:$B$122, 1)-1, 1))</f>
        <v/>
      </c>
      <c r="H272" s="18" t="str">
        <f ca="1">IF(B272="", "", INDEX('Accrual Schedule'!$B$3:$B$122, MATCH(I272, 'Accrual Schedule'!$C$3:$C$122, 1), 1))</f>
        <v/>
      </c>
      <c r="I272" s="18" t="str" cm="1">
        <f t="array" aca="1" ref="I272" ca="1">IF(B272="", "", _xlfn.IFNA(INDEX('Accrual Schedule'!$C$4:$C$122, MATCH(B272, 'Accrual Schedule'!$C$4:$C$122, 1)+1, 1), INDEX('Accrual Schedule'!$C$4:$C$122, 1, 1)))</f>
        <v/>
      </c>
      <c r="J272" s="11" t="str">
        <f ca="1">IF(B272="","",'Terms&amp;Conditions + Transaction'!$F$5-SUMIF(Dispositions!$B$3:$B$32,"&lt;="&amp;B272,Dispositions!$C$3:$C$32))</f>
        <v/>
      </c>
      <c r="K272" s="84" t="str">
        <f ca="1">IF(B272="", "", IF(ISNA(MATCH(B272, 'Factor Schedule'!$B$3:$B$2002, -1)),1,IF(INDEX('Factor Schedule'!$B$3:$C$2002,MATCH(B272, 'Factor Schedule'!$B$3:$B$2002, -1), 1)=B272,MATCH(B272, 'Factor Schedule'!$B$3:$B$2002, -1),MATCH(B272, 'Factor Schedule'!$B$3:$B$2002, -1)+1)))</f>
        <v/>
      </c>
      <c r="L272" s="11" t="str" cm="1">
        <f t="array" aca="1" ref="L272" ca="1">IF(B272="","",ROUND(J272*_xlfn.IFNA(INDEX('Factor Schedule'!$B$3:$C$2002,K272, 2), 1), 2))</f>
        <v/>
      </c>
      <c r="M272" s="11" t="str">
        <f ca="1">IF(B272="", "", IF(OR(LOWER('Terms&amp;Conditions + Transaction'!$B$12)&lt;&gt;"compound", B272=$C$2, B272=E272), L272, L272+IF(LOWER('Terms&amp;Conditions + Transaction'!$B$13)&lt;&gt;"y", SUMIFS($T$8:$T$2007, $B$8:$B$2007, "&gt;="&amp;E272, $B$8:$B$2007, "&lt;"&amp;B272), SUMIFS($U$8:$U$1007, $B$8:$B$2007, "&gt;="&amp;E272, $B$8:$B$2007, "&lt;"&amp;B272))))</f>
        <v/>
      </c>
      <c r="N272" s="18" t="str">
        <f ca="1">IF(OR(B272 = "", F272=""), "", MIN(ForwardDays(B272,-'Terms&amp;Conditions + Transaction'!$B$22, 'Terms&amp;Conditions + Transaction'!$B$23, 'Holiday Schedule'!$B$3:$B$1002),ForwardDays(F272,-'Terms&amp;Conditions + Transaction'!$B$22, 'Terms&amp;Conditions + Transaction'!$B$23, 'Holiday Schedule'!$B$3:$B$1002)))</f>
        <v/>
      </c>
      <c r="O272" s="42" t="str">
        <f ca="1">IF(B272="", "", IF(ISNA(MATCH(N272, SOFR_INDEX!$A$2:$A$2001, -1)),1,IF(INDEX(SOFR_INDEX!$A$2:$E$2001,MATCH(N272, SOFR_INDEX!$A$2:$A$2001, -1), 1)=N272,MATCH(N272, SOFR_INDEX!$A$2:$A$2001, -1),MATCH(N272, SOFR_INDEX!$A$2:$A$2001, -1)+1)))</f>
        <v/>
      </c>
      <c r="P272" s="40" t="str" cm="1">
        <f t="array" aca="1" ref="P272" ca="1">IF(OR(B272="", F272=""), "", INDEX(SOFR_INDEX!$B$2:$E$2001, O272,$P$4) * IF(LEFT($P$3, 3)="180", 2, IF(LEFT($P$3, 2)="90", 4, IF(LEFT($P$3, 2)="30", 12, 1)))/100)</f>
        <v/>
      </c>
      <c r="Q272" s="43" t="str">
        <f ca="1">IF(OR(B272="", F272=""), "", P272+'Terms&amp;Conditions + Transaction'!$B$11/10000)</f>
        <v/>
      </c>
      <c r="R272" s="43" t="str">
        <f t="shared" ca="1" si="29"/>
        <v/>
      </c>
      <c r="S272" t="str">
        <f ca="1">IF(B272="",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Transaction'!$C$7*(F272-E272), 365), 360))))</f>
        <v/>
      </c>
      <c r="T272" s="49" t="str">
        <f t="shared" ca="1" si="30"/>
        <v/>
      </c>
      <c r="U272" s="49" t="str">
        <f t="shared" ca="1" si="31"/>
        <v/>
      </c>
      <c r="V272" s="49" t="str">
        <f t="shared" ca="1" si="32"/>
        <v/>
      </c>
      <c r="W272" s="11" t="str">
        <f t="shared" ca="1" si="33"/>
        <v/>
      </c>
      <c r="X272" s="11" t="str">
        <f t="shared" ca="1" si="34"/>
        <v/>
      </c>
    </row>
    <row r="273" spans="2:24" x14ac:dyDescent="0.25">
      <c r="B273" s="82" t="str">
        <f ca="1">IF(B272&lt;MIN($C$3, 'Terms&amp;Conditions + Transaction'!$B$6), B272+1, "")</f>
        <v/>
      </c>
      <c r="C273" t="str">
        <f ca="1">IF(B273="", "", IF(AND(WEEKDAY(B273, 2)&lt;=5, ISERROR(VLOOKUP(B273, 'Holiday Schedule'!$B$3:$B$1002, 1, FALSE))), 1, 0))</f>
        <v/>
      </c>
      <c r="D273" t="str">
        <f ca="1">IF(B273="", "", IF(LOWER('Terms&amp;Conditions + Transaction'!$C$15)="act", 1, IF(DAY(B273)=31, 0, IF(AND(DAY(B273+1)=1, MONTH(B273+1)=3), 31-DAY(B273), 1))))</f>
        <v/>
      </c>
      <c r="E273" s="18" t="str">
        <f ca="1">IF(B273="", "", IFERROR(VLOOKUP(B273, 'Accrual Schedule'!$B$3:$B$122, 1, TRUE), ""))</f>
        <v/>
      </c>
      <c r="F273" s="18" t="str" cm="1">
        <f t="array" aca="1" ref="F273" ca="1">IF(B273="", "", INDEX('Accrual Schedule'!$B$3:$B$122, MATCH(B273, 'Accrual Schedule'!$B$3:$B$122, 1)+1, 1))</f>
        <v/>
      </c>
      <c r="G273" s="18" t="str" cm="1">
        <f t="array" aca="1" ref="G273" ca="1">IF(B273="", "", INDEX('Accrual Schedule'!$B$3:$B$122, MATCH(H273, 'Accrual Schedule'!$B$3:$B$122, 1)-1, 1))</f>
        <v/>
      </c>
      <c r="H273" s="18" t="str">
        <f ca="1">IF(B273="", "", INDEX('Accrual Schedule'!$B$3:$B$122, MATCH(I273, 'Accrual Schedule'!$C$3:$C$122, 1), 1))</f>
        <v/>
      </c>
      <c r="I273" s="18" t="str" cm="1">
        <f t="array" aca="1" ref="I273" ca="1">IF(B273="", "", _xlfn.IFNA(INDEX('Accrual Schedule'!$C$4:$C$122, MATCH(B273, 'Accrual Schedule'!$C$4:$C$122, 1)+1, 1), INDEX('Accrual Schedule'!$C$4:$C$122, 1, 1)))</f>
        <v/>
      </c>
      <c r="J273" s="11" t="str">
        <f ca="1">IF(B273="","",'Terms&amp;Conditions + Transaction'!$F$5-SUMIF(Dispositions!$B$3:$B$32,"&lt;="&amp;B273,Dispositions!$C$3:$C$32))</f>
        <v/>
      </c>
      <c r="K273" s="84" t="str">
        <f ca="1">IF(B273="", "", IF(ISNA(MATCH(B273, 'Factor Schedule'!$B$3:$B$2002, -1)),1,IF(INDEX('Factor Schedule'!$B$3:$C$2002,MATCH(B273, 'Factor Schedule'!$B$3:$B$2002, -1), 1)=B273,MATCH(B273, 'Factor Schedule'!$B$3:$B$2002, -1),MATCH(B273, 'Factor Schedule'!$B$3:$B$2002, -1)+1)))</f>
        <v/>
      </c>
      <c r="L273" s="11" t="str" cm="1">
        <f t="array" aca="1" ref="L273" ca="1">IF(B273="","",ROUND(J273*_xlfn.IFNA(INDEX('Factor Schedule'!$B$3:$C$2002,K273, 2), 1), 2))</f>
        <v/>
      </c>
      <c r="M273" s="11" t="str">
        <f ca="1">IF(B273="", "", IF(OR(LOWER('Terms&amp;Conditions + Transaction'!$B$12)&lt;&gt;"compound", B273=$C$2, B273=E273), L273, L273+IF(LOWER('Terms&amp;Conditions + Transaction'!$B$13)&lt;&gt;"y", SUMIFS($T$8:$T$2007, $B$8:$B$2007, "&gt;="&amp;E273, $B$8:$B$2007, "&lt;"&amp;B273), SUMIFS($U$8:$U$1007, $B$8:$B$2007, "&gt;="&amp;E273, $B$8:$B$2007, "&lt;"&amp;B273))))</f>
        <v/>
      </c>
      <c r="N273" s="18" t="str">
        <f ca="1">IF(OR(B273 = "", F273=""), "", MIN(ForwardDays(B273,-'Terms&amp;Conditions + Transaction'!$B$22, 'Terms&amp;Conditions + Transaction'!$B$23, 'Holiday Schedule'!$B$3:$B$1002),ForwardDays(F273,-'Terms&amp;Conditions + Transaction'!$B$22, 'Terms&amp;Conditions + Transaction'!$B$23, 'Holiday Schedule'!$B$3:$B$1002)))</f>
        <v/>
      </c>
      <c r="O273" s="42" t="str">
        <f ca="1">IF(B273="", "", IF(ISNA(MATCH(N273, SOFR_INDEX!$A$2:$A$2001, -1)),1,IF(INDEX(SOFR_INDEX!$A$2:$E$2001,MATCH(N273, SOFR_INDEX!$A$2:$A$2001, -1), 1)=N273,MATCH(N273, SOFR_INDEX!$A$2:$A$2001, -1),MATCH(N273, SOFR_INDEX!$A$2:$A$2001, -1)+1)))</f>
        <v/>
      </c>
      <c r="P273" s="40" t="str" cm="1">
        <f t="array" aca="1" ref="P273" ca="1">IF(OR(B273="", F273=""), "", INDEX(SOFR_INDEX!$B$2:$E$2001, O273,$P$4) * IF(LEFT($P$3, 3)="180", 2, IF(LEFT($P$3, 2)="90", 4, IF(LEFT($P$3, 2)="30", 12, 1)))/100)</f>
        <v/>
      </c>
      <c r="Q273" s="43" t="str">
        <f ca="1">IF(OR(B273="", F273=""), "", P273+'Terms&amp;Conditions + Transaction'!$B$11/10000)</f>
        <v/>
      </c>
      <c r="R273" s="43" t="str">
        <f t="shared" ca="1" si="29"/>
        <v/>
      </c>
      <c r="S273" t="str">
        <f ca="1">IF(B273="",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Transaction'!$C$7*(F273-E273), 365), 360))))</f>
        <v/>
      </c>
      <c r="T273" s="49" t="str">
        <f t="shared" ca="1" si="30"/>
        <v/>
      </c>
      <c r="U273" s="49" t="str">
        <f t="shared" ca="1" si="31"/>
        <v/>
      </c>
      <c r="V273" s="49" t="str">
        <f t="shared" ca="1" si="32"/>
        <v/>
      </c>
      <c r="W273" s="11" t="str">
        <f t="shared" ca="1" si="33"/>
        <v/>
      </c>
      <c r="X273" s="11" t="str">
        <f t="shared" ca="1" si="34"/>
        <v/>
      </c>
    </row>
    <row r="274" spans="2:24" x14ac:dyDescent="0.25">
      <c r="B274" s="82" t="str">
        <f ca="1">IF(B273&lt;MIN($C$3, 'Terms&amp;Conditions + Transaction'!$B$6), B273+1, "")</f>
        <v/>
      </c>
      <c r="C274" t="str">
        <f ca="1">IF(B274="", "", IF(AND(WEEKDAY(B274, 2)&lt;=5, ISERROR(VLOOKUP(B274, 'Holiday Schedule'!$B$3:$B$1002, 1, FALSE))), 1, 0))</f>
        <v/>
      </c>
      <c r="D274" t="str">
        <f ca="1">IF(B274="", "", IF(LOWER('Terms&amp;Conditions + Transaction'!$C$15)="act", 1, IF(DAY(B274)=31, 0, IF(AND(DAY(B274+1)=1, MONTH(B274+1)=3), 31-DAY(B274), 1))))</f>
        <v/>
      </c>
      <c r="E274" s="18" t="str">
        <f ca="1">IF(B274="", "", IFERROR(VLOOKUP(B274, 'Accrual Schedule'!$B$3:$B$122, 1, TRUE), ""))</f>
        <v/>
      </c>
      <c r="F274" s="18" t="str" cm="1">
        <f t="array" aca="1" ref="F274" ca="1">IF(B274="", "", INDEX('Accrual Schedule'!$B$3:$B$122, MATCH(B274, 'Accrual Schedule'!$B$3:$B$122, 1)+1, 1))</f>
        <v/>
      </c>
      <c r="G274" s="18" t="str" cm="1">
        <f t="array" aca="1" ref="G274" ca="1">IF(B274="", "", INDEX('Accrual Schedule'!$B$3:$B$122, MATCH(H274, 'Accrual Schedule'!$B$3:$B$122, 1)-1, 1))</f>
        <v/>
      </c>
      <c r="H274" s="18" t="str">
        <f ca="1">IF(B274="", "", INDEX('Accrual Schedule'!$B$3:$B$122, MATCH(I274, 'Accrual Schedule'!$C$3:$C$122, 1), 1))</f>
        <v/>
      </c>
      <c r="I274" s="18" t="str" cm="1">
        <f t="array" aca="1" ref="I274" ca="1">IF(B274="", "", _xlfn.IFNA(INDEX('Accrual Schedule'!$C$4:$C$122, MATCH(B274, 'Accrual Schedule'!$C$4:$C$122, 1)+1, 1), INDEX('Accrual Schedule'!$C$4:$C$122, 1, 1)))</f>
        <v/>
      </c>
      <c r="J274" s="11" t="str">
        <f ca="1">IF(B274="","",'Terms&amp;Conditions + Transaction'!$F$5-SUMIF(Dispositions!$B$3:$B$32,"&lt;="&amp;B274,Dispositions!$C$3:$C$32))</f>
        <v/>
      </c>
      <c r="K274" s="84" t="str">
        <f ca="1">IF(B274="", "", IF(ISNA(MATCH(B274, 'Factor Schedule'!$B$3:$B$2002, -1)),1,IF(INDEX('Factor Schedule'!$B$3:$C$2002,MATCH(B274, 'Factor Schedule'!$B$3:$B$2002, -1), 1)=B274,MATCH(B274, 'Factor Schedule'!$B$3:$B$2002, -1),MATCH(B274, 'Factor Schedule'!$B$3:$B$2002, -1)+1)))</f>
        <v/>
      </c>
      <c r="L274" s="11" t="str" cm="1">
        <f t="array" aca="1" ref="L274" ca="1">IF(B274="","",ROUND(J274*_xlfn.IFNA(INDEX('Factor Schedule'!$B$3:$C$2002,K274, 2), 1), 2))</f>
        <v/>
      </c>
      <c r="M274" s="11" t="str">
        <f ca="1">IF(B274="", "", IF(OR(LOWER('Terms&amp;Conditions + Transaction'!$B$12)&lt;&gt;"compound", B274=$C$2, B274=E274), L274, L274+IF(LOWER('Terms&amp;Conditions + Transaction'!$B$13)&lt;&gt;"y", SUMIFS($T$8:$T$2007, $B$8:$B$2007, "&gt;="&amp;E274, $B$8:$B$2007, "&lt;"&amp;B274), SUMIFS($U$8:$U$1007, $B$8:$B$2007, "&gt;="&amp;E274, $B$8:$B$2007, "&lt;"&amp;B274))))</f>
        <v/>
      </c>
      <c r="N274" s="18" t="str">
        <f ca="1">IF(OR(B274 = "", F274=""), "", MIN(ForwardDays(B274,-'Terms&amp;Conditions + Transaction'!$B$22, 'Terms&amp;Conditions + Transaction'!$B$23, 'Holiday Schedule'!$B$3:$B$1002),ForwardDays(F274,-'Terms&amp;Conditions + Transaction'!$B$22, 'Terms&amp;Conditions + Transaction'!$B$23, 'Holiday Schedule'!$B$3:$B$1002)))</f>
        <v/>
      </c>
      <c r="O274" s="42" t="str">
        <f ca="1">IF(B274="", "", IF(ISNA(MATCH(N274, SOFR_INDEX!$A$2:$A$2001, -1)),1,IF(INDEX(SOFR_INDEX!$A$2:$E$2001,MATCH(N274, SOFR_INDEX!$A$2:$A$2001, -1), 1)=N274,MATCH(N274, SOFR_INDEX!$A$2:$A$2001, -1),MATCH(N274, SOFR_INDEX!$A$2:$A$2001, -1)+1)))</f>
        <v/>
      </c>
      <c r="P274" s="40" t="str" cm="1">
        <f t="array" aca="1" ref="P274" ca="1">IF(OR(B274="", F274=""), "", INDEX(SOFR_INDEX!$B$2:$E$2001, O274,$P$4) * IF(LEFT($P$3, 3)="180", 2, IF(LEFT($P$3, 2)="90", 4, IF(LEFT($P$3, 2)="30", 12, 1)))/100)</f>
        <v/>
      </c>
      <c r="Q274" s="43" t="str">
        <f ca="1">IF(OR(B274="", F274=""), "", P274+'Terms&amp;Conditions + Transaction'!$B$11/10000)</f>
        <v/>
      </c>
      <c r="R274" s="43" t="str">
        <f t="shared" ca="1" si="29"/>
        <v/>
      </c>
      <c r="S274" t="str">
        <f ca="1">IF(B274="",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Transaction'!$C$7*(F274-E274), 365), 360))))</f>
        <v/>
      </c>
      <c r="T274" s="49" t="str">
        <f t="shared" ca="1" si="30"/>
        <v/>
      </c>
      <c r="U274" s="49" t="str">
        <f t="shared" ca="1" si="31"/>
        <v/>
      </c>
      <c r="V274" s="49" t="str">
        <f t="shared" ca="1" si="32"/>
        <v/>
      </c>
      <c r="W274" s="11" t="str">
        <f t="shared" ca="1" si="33"/>
        <v/>
      </c>
      <c r="X274" s="11" t="str">
        <f t="shared" ca="1" si="34"/>
        <v/>
      </c>
    </row>
    <row r="275" spans="2:24" x14ac:dyDescent="0.25">
      <c r="B275" s="82" t="str">
        <f ca="1">IF(B274&lt;MIN($C$3, 'Terms&amp;Conditions + Transaction'!$B$6), B274+1, "")</f>
        <v/>
      </c>
      <c r="C275" t="str">
        <f ca="1">IF(B275="", "", IF(AND(WEEKDAY(B275, 2)&lt;=5, ISERROR(VLOOKUP(B275, 'Holiday Schedule'!$B$3:$B$1002, 1, FALSE))), 1, 0))</f>
        <v/>
      </c>
      <c r="D275" t="str">
        <f ca="1">IF(B275="", "", IF(LOWER('Terms&amp;Conditions + Transaction'!$C$15)="act", 1, IF(DAY(B275)=31, 0, IF(AND(DAY(B275+1)=1, MONTH(B275+1)=3), 31-DAY(B275), 1))))</f>
        <v/>
      </c>
      <c r="E275" s="18" t="str">
        <f ca="1">IF(B275="", "", IFERROR(VLOOKUP(B275, 'Accrual Schedule'!$B$3:$B$122, 1, TRUE), ""))</f>
        <v/>
      </c>
      <c r="F275" s="18" t="str" cm="1">
        <f t="array" aca="1" ref="F275" ca="1">IF(B275="", "", INDEX('Accrual Schedule'!$B$3:$B$122, MATCH(B275, 'Accrual Schedule'!$B$3:$B$122, 1)+1, 1))</f>
        <v/>
      </c>
      <c r="G275" s="18" t="str" cm="1">
        <f t="array" aca="1" ref="G275" ca="1">IF(B275="", "", INDEX('Accrual Schedule'!$B$3:$B$122, MATCH(H275, 'Accrual Schedule'!$B$3:$B$122, 1)-1, 1))</f>
        <v/>
      </c>
      <c r="H275" s="18" t="str">
        <f ca="1">IF(B275="", "", INDEX('Accrual Schedule'!$B$3:$B$122, MATCH(I275, 'Accrual Schedule'!$C$3:$C$122, 1), 1))</f>
        <v/>
      </c>
      <c r="I275" s="18" t="str" cm="1">
        <f t="array" aca="1" ref="I275" ca="1">IF(B275="", "", _xlfn.IFNA(INDEX('Accrual Schedule'!$C$4:$C$122, MATCH(B275, 'Accrual Schedule'!$C$4:$C$122, 1)+1, 1), INDEX('Accrual Schedule'!$C$4:$C$122, 1, 1)))</f>
        <v/>
      </c>
      <c r="J275" s="11" t="str">
        <f ca="1">IF(B275="","",'Terms&amp;Conditions + Transaction'!$F$5-SUMIF(Dispositions!$B$3:$B$32,"&lt;="&amp;B275,Dispositions!$C$3:$C$32))</f>
        <v/>
      </c>
      <c r="K275" s="84" t="str">
        <f ca="1">IF(B275="", "", IF(ISNA(MATCH(B275, 'Factor Schedule'!$B$3:$B$2002, -1)),1,IF(INDEX('Factor Schedule'!$B$3:$C$2002,MATCH(B275, 'Factor Schedule'!$B$3:$B$2002, -1), 1)=B275,MATCH(B275, 'Factor Schedule'!$B$3:$B$2002, -1),MATCH(B275, 'Factor Schedule'!$B$3:$B$2002, -1)+1)))</f>
        <v/>
      </c>
      <c r="L275" s="11" t="str" cm="1">
        <f t="array" aca="1" ref="L275" ca="1">IF(B275="","",ROUND(J275*_xlfn.IFNA(INDEX('Factor Schedule'!$B$3:$C$2002,K275, 2), 1), 2))</f>
        <v/>
      </c>
      <c r="M275" s="11" t="str">
        <f ca="1">IF(B275="", "", IF(OR(LOWER('Terms&amp;Conditions + Transaction'!$B$12)&lt;&gt;"compound", B275=$C$2, B275=E275), L275, L275+IF(LOWER('Terms&amp;Conditions + Transaction'!$B$13)&lt;&gt;"y", SUMIFS($T$8:$T$2007, $B$8:$B$2007, "&gt;="&amp;E275, $B$8:$B$2007, "&lt;"&amp;B275), SUMIFS($U$8:$U$1007, $B$8:$B$2007, "&gt;="&amp;E275, $B$8:$B$2007, "&lt;"&amp;B275))))</f>
        <v/>
      </c>
      <c r="N275" s="18" t="str">
        <f ca="1">IF(OR(B275 = "", F275=""), "", MIN(ForwardDays(B275,-'Terms&amp;Conditions + Transaction'!$B$22, 'Terms&amp;Conditions + Transaction'!$B$23, 'Holiday Schedule'!$B$3:$B$1002),ForwardDays(F275,-'Terms&amp;Conditions + Transaction'!$B$22, 'Terms&amp;Conditions + Transaction'!$B$23, 'Holiday Schedule'!$B$3:$B$1002)))</f>
        <v/>
      </c>
      <c r="O275" s="42" t="str">
        <f ca="1">IF(B275="", "", IF(ISNA(MATCH(N275, SOFR_INDEX!$A$2:$A$2001, -1)),1,IF(INDEX(SOFR_INDEX!$A$2:$E$2001,MATCH(N275, SOFR_INDEX!$A$2:$A$2001, -1), 1)=N275,MATCH(N275, SOFR_INDEX!$A$2:$A$2001, -1),MATCH(N275, SOFR_INDEX!$A$2:$A$2001, -1)+1)))</f>
        <v/>
      </c>
      <c r="P275" s="40" t="str" cm="1">
        <f t="array" aca="1" ref="P275" ca="1">IF(OR(B275="", F275=""), "", INDEX(SOFR_INDEX!$B$2:$E$2001, O275,$P$4) * IF(LEFT($P$3, 3)="180", 2, IF(LEFT($P$3, 2)="90", 4, IF(LEFT($P$3, 2)="30", 12, 1)))/100)</f>
        <v/>
      </c>
      <c r="Q275" s="43" t="str">
        <f ca="1">IF(OR(B275="", F275=""), "", P275+'Terms&amp;Conditions + Transaction'!$B$11/10000)</f>
        <v/>
      </c>
      <c r="R275" s="43" t="str">
        <f t="shared" ca="1" si="29"/>
        <v/>
      </c>
      <c r="S275" t="str">
        <f ca="1">IF(B275="",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Transaction'!$C$7*(F275-E275), 365), 360))))</f>
        <v/>
      </c>
      <c r="T275" s="49" t="str">
        <f t="shared" ca="1" si="30"/>
        <v/>
      </c>
      <c r="U275" s="49" t="str">
        <f t="shared" ca="1" si="31"/>
        <v/>
      </c>
      <c r="V275" s="49" t="str">
        <f t="shared" ca="1" si="32"/>
        <v/>
      </c>
      <c r="W275" s="11" t="str">
        <f t="shared" ca="1" si="33"/>
        <v/>
      </c>
      <c r="X275" s="11" t="str">
        <f t="shared" ca="1" si="34"/>
        <v/>
      </c>
    </row>
    <row r="276" spans="2:24" x14ac:dyDescent="0.25">
      <c r="B276" s="82" t="str">
        <f ca="1">IF(B275&lt;MIN($C$3, 'Terms&amp;Conditions + Transaction'!$B$6), B275+1, "")</f>
        <v/>
      </c>
      <c r="C276" t="str">
        <f ca="1">IF(B276="", "", IF(AND(WEEKDAY(B276, 2)&lt;=5, ISERROR(VLOOKUP(B276, 'Holiday Schedule'!$B$3:$B$1002, 1, FALSE))), 1, 0))</f>
        <v/>
      </c>
      <c r="D276" t="str">
        <f ca="1">IF(B276="", "", IF(LOWER('Terms&amp;Conditions + Transaction'!$C$15)="act", 1, IF(DAY(B276)=31, 0, IF(AND(DAY(B276+1)=1, MONTH(B276+1)=3), 31-DAY(B276), 1))))</f>
        <v/>
      </c>
      <c r="E276" s="18" t="str">
        <f ca="1">IF(B276="", "", IFERROR(VLOOKUP(B276, 'Accrual Schedule'!$B$3:$B$122, 1, TRUE), ""))</f>
        <v/>
      </c>
      <c r="F276" s="18" t="str" cm="1">
        <f t="array" aca="1" ref="F276" ca="1">IF(B276="", "", INDEX('Accrual Schedule'!$B$3:$B$122, MATCH(B276, 'Accrual Schedule'!$B$3:$B$122, 1)+1, 1))</f>
        <v/>
      </c>
      <c r="G276" s="18" t="str" cm="1">
        <f t="array" aca="1" ref="G276" ca="1">IF(B276="", "", INDEX('Accrual Schedule'!$B$3:$B$122, MATCH(H276, 'Accrual Schedule'!$B$3:$B$122, 1)-1, 1))</f>
        <v/>
      </c>
      <c r="H276" s="18" t="str">
        <f ca="1">IF(B276="", "", INDEX('Accrual Schedule'!$B$3:$B$122, MATCH(I276, 'Accrual Schedule'!$C$3:$C$122, 1), 1))</f>
        <v/>
      </c>
      <c r="I276" s="18" t="str" cm="1">
        <f t="array" aca="1" ref="I276" ca="1">IF(B276="", "", _xlfn.IFNA(INDEX('Accrual Schedule'!$C$4:$C$122, MATCH(B276, 'Accrual Schedule'!$C$4:$C$122, 1)+1, 1), INDEX('Accrual Schedule'!$C$4:$C$122, 1, 1)))</f>
        <v/>
      </c>
      <c r="J276" s="11" t="str">
        <f ca="1">IF(B276="","",'Terms&amp;Conditions + Transaction'!$F$5-SUMIF(Dispositions!$B$3:$B$32,"&lt;="&amp;B276,Dispositions!$C$3:$C$32))</f>
        <v/>
      </c>
      <c r="K276" s="84" t="str">
        <f ca="1">IF(B276="", "", IF(ISNA(MATCH(B276, 'Factor Schedule'!$B$3:$B$2002, -1)),1,IF(INDEX('Factor Schedule'!$B$3:$C$2002,MATCH(B276, 'Factor Schedule'!$B$3:$B$2002, -1), 1)=B276,MATCH(B276, 'Factor Schedule'!$B$3:$B$2002, -1),MATCH(B276, 'Factor Schedule'!$B$3:$B$2002, -1)+1)))</f>
        <v/>
      </c>
      <c r="L276" s="11" t="str" cm="1">
        <f t="array" aca="1" ref="L276" ca="1">IF(B276="","",ROUND(J276*_xlfn.IFNA(INDEX('Factor Schedule'!$B$3:$C$2002,K276, 2), 1), 2))</f>
        <v/>
      </c>
      <c r="M276" s="11" t="str">
        <f ca="1">IF(B276="", "", IF(OR(LOWER('Terms&amp;Conditions + Transaction'!$B$12)&lt;&gt;"compound", B276=$C$2, B276=E276), L276, L276+IF(LOWER('Terms&amp;Conditions + Transaction'!$B$13)&lt;&gt;"y", SUMIFS($T$8:$T$2007, $B$8:$B$2007, "&gt;="&amp;E276, $B$8:$B$2007, "&lt;"&amp;B276), SUMIFS($U$8:$U$1007, $B$8:$B$2007, "&gt;="&amp;E276, $B$8:$B$2007, "&lt;"&amp;B276))))</f>
        <v/>
      </c>
      <c r="N276" s="18" t="str">
        <f ca="1">IF(OR(B276 = "", F276=""), "", MIN(ForwardDays(B276,-'Terms&amp;Conditions + Transaction'!$B$22, 'Terms&amp;Conditions + Transaction'!$B$23, 'Holiday Schedule'!$B$3:$B$1002),ForwardDays(F276,-'Terms&amp;Conditions + Transaction'!$B$22, 'Terms&amp;Conditions + Transaction'!$B$23, 'Holiday Schedule'!$B$3:$B$1002)))</f>
        <v/>
      </c>
      <c r="O276" s="42" t="str">
        <f ca="1">IF(B276="", "", IF(ISNA(MATCH(N276, SOFR_INDEX!$A$2:$A$2001, -1)),1,IF(INDEX(SOFR_INDEX!$A$2:$E$2001,MATCH(N276, SOFR_INDEX!$A$2:$A$2001, -1), 1)=N276,MATCH(N276, SOFR_INDEX!$A$2:$A$2001, -1),MATCH(N276, SOFR_INDEX!$A$2:$A$2001, -1)+1)))</f>
        <v/>
      </c>
      <c r="P276" s="40" t="str" cm="1">
        <f t="array" aca="1" ref="P276" ca="1">IF(OR(B276="", F276=""), "", INDEX(SOFR_INDEX!$B$2:$E$2001, O276,$P$4) * IF(LEFT($P$3, 3)="180", 2, IF(LEFT($P$3, 2)="90", 4, IF(LEFT($P$3, 2)="30", 12, 1)))/100)</f>
        <v/>
      </c>
      <c r="Q276" s="43" t="str">
        <f ca="1">IF(OR(B276="", F276=""), "", P276+'Terms&amp;Conditions + Transaction'!$B$11/10000)</f>
        <v/>
      </c>
      <c r="R276" s="43" t="str">
        <f t="shared" ca="1" si="29"/>
        <v/>
      </c>
      <c r="S276" t="str">
        <f ca="1">IF(B276="",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Transaction'!$C$7*(F276-E276), 365), 360))))</f>
        <v/>
      </c>
      <c r="T276" s="49" t="str">
        <f t="shared" ca="1" si="30"/>
        <v/>
      </c>
      <c r="U276" s="49" t="str">
        <f t="shared" ca="1" si="31"/>
        <v/>
      </c>
      <c r="V276" s="49" t="str">
        <f t="shared" ca="1" si="32"/>
        <v/>
      </c>
      <c r="W276" s="11" t="str">
        <f t="shared" ca="1" si="33"/>
        <v/>
      </c>
      <c r="X276" s="11" t="str">
        <f t="shared" ca="1" si="34"/>
        <v/>
      </c>
    </row>
    <row r="277" spans="2:24" x14ac:dyDescent="0.25">
      <c r="B277" s="82" t="str">
        <f ca="1">IF(B276&lt;MIN($C$3, 'Terms&amp;Conditions + Transaction'!$B$6), B276+1, "")</f>
        <v/>
      </c>
      <c r="C277" t="str">
        <f ca="1">IF(B277="", "", IF(AND(WEEKDAY(B277, 2)&lt;=5, ISERROR(VLOOKUP(B277, 'Holiday Schedule'!$B$3:$B$1002, 1, FALSE))), 1, 0))</f>
        <v/>
      </c>
      <c r="D277" t="str">
        <f ca="1">IF(B277="", "", IF(LOWER('Terms&amp;Conditions + Transaction'!$C$15)="act", 1, IF(DAY(B277)=31, 0, IF(AND(DAY(B277+1)=1, MONTH(B277+1)=3), 31-DAY(B277), 1))))</f>
        <v/>
      </c>
      <c r="E277" s="18" t="str">
        <f ca="1">IF(B277="", "", IFERROR(VLOOKUP(B277, 'Accrual Schedule'!$B$3:$B$122, 1, TRUE), ""))</f>
        <v/>
      </c>
      <c r="F277" s="18" t="str" cm="1">
        <f t="array" aca="1" ref="F277" ca="1">IF(B277="", "", INDEX('Accrual Schedule'!$B$3:$B$122, MATCH(B277, 'Accrual Schedule'!$B$3:$B$122, 1)+1, 1))</f>
        <v/>
      </c>
      <c r="G277" s="18" t="str" cm="1">
        <f t="array" aca="1" ref="G277" ca="1">IF(B277="", "", INDEX('Accrual Schedule'!$B$3:$B$122, MATCH(H277, 'Accrual Schedule'!$B$3:$B$122, 1)-1, 1))</f>
        <v/>
      </c>
      <c r="H277" s="18" t="str">
        <f ca="1">IF(B277="", "", INDEX('Accrual Schedule'!$B$3:$B$122, MATCH(I277, 'Accrual Schedule'!$C$3:$C$122, 1), 1))</f>
        <v/>
      </c>
      <c r="I277" s="18" t="str" cm="1">
        <f t="array" aca="1" ref="I277" ca="1">IF(B277="", "", _xlfn.IFNA(INDEX('Accrual Schedule'!$C$4:$C$122, MATCH(B277, 'Accrual Schedule'!$C$4:$C$122, 1)+1, 1), INDEX('Accrual Schedule'!$C$4:$C$122, 1, 1)))</f>
        <v/>
      </c>
      <c r="J277" s="11" t="str">
        <f ca="1">IF(B277="","",'Terms&amp;Conditions + Transaction'!$F$5-SUMIF(Dispositions!$B$3:$B$32,"&lt;="&amp;B277,Dispositions!$C$3:$C$32))</f>
        <v/>
      </c>
      <c r="K277" s="84" t="str">
        <f ca="1">IF(B277="", "", IF(ISNA(MATCH(B277, 'Factor Schedule'!$B$3:$B$2002, -1)),1,IF(INDEX('Factor Schedule'!$B$3:$C$2002,MATCH(B277, 'Factor Schedule'!$B$3:$B$2002, -1), 1)=B277,MATCH(B277, 'Factor Schedule'!$B$3:$B$2002, -1),MATCH(B277, 'Factor Schedule'!$B$3:$B$2002, -1)+1)))</f>
        <v/>
      </c>
      <c r="L277" s="11" t="str" cm="1">
        <f t="array" aca="1" ref="L277" ca="1">IF(B277="","",ROUND(J277*_xlfn.IFNA(INDEX('Factor Schedule'!$B$3:$C$2002,K277, 2), 1), 2))</f>
        <v/>
      </c>
      <c r="M277" s="11" t="str">
        <f ca="1">IF(B277="", "", IF(OR(LOWER('Terms&amp;Conditions + Transaction'!$B$12)&lt;&gt;"compound", B277=$C$2, B277=E277), L277, L277+IF(LOWER('Terms&amp;Conditions + Transaction'!$B$13)&lt;&gt;"y", SUMIFS($T$8:$T$2007, $B$8:$B$2007, "&gt;="&amp;E277, $B$8:$B$2007, "&lt;"&amp;B277), SUMIFS($U$8:$U$1007, $B$8:$B$2007, "&gt;="&amp;E277, $B$8:$B$2007, "&lt;"&amp;B277))))</f>
        <v/>
      </c>
      <c r="N277" s="18" t="str">
        <f ca="1">IF(OR(B277 = "", F277=""), "", MIN(ForwardDays(B277,-'Terms&amp;Conditions + Transaction'!$B$22, 'Terms&amp;Conditions + Transaction'!$B$23, 'Holiday Schedule'!$B$3:$B$1002),ForwardDays(F277,-'Terms&amp;Conditions + Transaction'!$B$22, 'Terms&amp;Conditions + Transaction'!$B$23, 'Holiday Schedule'!$B$3:$B$1002)))</f>
        <v/>
      </c>
      <c r="O277" s="42" t="str">
        <f ca="1">IF(B277="", "", IF(ISNA(MATCH(N277, SOFR_INDEX!$A$2:$A$2001, -1)),1,IF(INDEX(SOFR_INDEX!$A$2:$E$2001,MATCH(N277, SOFR_INDEX!$A$2:$A$2001, -1), 1)=N277,MATCH(N277, SOFR_INDEX!$A$2:$A$2001, -1),MATCH(N277, SOFR_INDEX!$A$2:$A$2001, -1)+1)))</f>
        <v/>
      </c>
      <c r="P277" s="40" t="str" cm="1">
        <f t="array" aca="1" ref="P277" ca="1">IF(OR(B277="", F277=""), "", INDEX(SOFR_INDEX!$B$2:$E$2001, O277,$P$4) * IF(LEFT($P$3, 3)="180", 2, IF(LEFT($P$3, 2)="90", 4, IF(LEFT($P$3, 2)="30", 12, 1)))/100)</f>
        <v/>
      </c>
      <c r="Q277" s="43" t="str">
        <f ca="1">IF(OR(B277="", F277=""), "", P277+'Terms&amp;Conditions + Transaction'!$B$11/10000)</f>
        <v/>
      </c>
      <c r="R277" s="43" t="str">
        <f t="shared" ca="1" si="29"/>
        <v/>
      </c>
      <c r="S277" t="str">
        <f ca="1">IF(B277="",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Transaction'!$C$7*(F277-E277), 365), 360))))</f>
        <v/>
      </c>
      <c r="T277" s="49" t="str">
        <f t="shared" ca="1" si="30"/>
        <v/>
      </c>
      <c r="U277" s="49" t="str">
        <f t="shared" ca="1" si="31"/>
        <v/>
      </c>
      <c r="V277" s="49" t="str">
        <f t="shared" ca="1" si="32"/>
        <v/>
      </c>
      <c r="W277" s="11" t="str">
        <f t="shared" ca="1" si="33"/>
        <v/>
      </c>
      <c r="X277" s="11" t="str">
        <f t="shared" ca="1" si="34"/>
        <v/>
      </c>
    </row>
    <row r="278" spans="2:24" x14ac:dyDescent="0.25">
      <c r="B278" s="82" t="str">
        <f ca="1">IF(B277&lt;MIN($C$3, 'Terms&amp;Conditions + Transaction'!$B$6), B277+1, "")</f>
        <v/>
      </c>
      <c r="C278" t="str">
        <f ca="1">IF(B278="", "", IF(AND(WEEKDAY(B278, 2)&lt;=5, ISERROR(VLOOKUP(B278, 'Holiday Schedule'!$B$3:$B$1002, 1, FALSE))), 1, 0))</f>
        <v/>
      </c>
      <c r="D278" t="str">
        <f ca="1">IF(B278="", "", IF(LOWER('Terms&amp;Conditions + Transaction'!$C$15)="act", 1, IF(DAY(B278)=31, 0, IF(AND(DAY(B278+1)=1, MONTH(B278+1)=3), 31-DAY(B278), 1))))</f>
        <v/>
      </c>
      <c r="E278" s="18" t="str">
        <f ca="1">IF(B278="", "", IFERROR(VLOOKUP(B278, 'Accrual Schedule'!$B$3:$B$122, 1, TRUE), ""))</f>
        <v/>
      </c>
      <c r="F278" s="18" t="str" cm="1">
        <f t="array" aca="1" ref="F278" ca="1">IF(B278="", "", INDEX('Accrual Schedule'!$B$3:$B$122, MATCH(B278, 'Accrual Schedule'!$B$3:$B$122, 1)+1, 1))</f>
        <v/>
      </c>
      <c r="G278" s="18" t="str" cm="1">
        <f t="array" aca="1" ref="G278" ca="1">IF(B278="", "", INDEX('Accrual Schedule'!$B$3:$B$122, MATCH(H278, 'Accrual Schedule'!$B$3:$B$122, 1)-1, 1))</f>
        <v/>
      </c>
      <c r="H278" s="18" t="str">
        <f ca="1">IF(B278="", "", INDEX('Accrual Schedule'!$B$3:$B$122, MATCH(I278, 'Accrual Schedule'!$C$3:$C$122, 1), 1))</f>
        <v/>
      </c>
      <c r="I278" s="18" t="str" cm="1">
        <f t="array" aca="1" ref="I278" ca="1">IF(B278="", "", _xlfn.IFNA(INDEX('Accrual Schedule'!$C$4:$C$122, MATCH(B278, 'Accrual Schedule'!$C$4:$C$122, 1)+1, 1), INDEX('Accrual Schedule'!$C$4:$C$122, 1, 1)))</f>
        <v/>
      </c>
      <c r="J278" s="11" t="str">
        <f ca="1">IF(B278="","",'Terms&amp;Conditions + Transaction'!$F$5-SUMIF(Dispositions!$B$3:$B$32,"&lt;="&amp;B278,Dispositions!$C$3:$C$32))</f>
        <v/>
      </c>
      <c r="K278" s="84" t="str">
        <f ca="1">IF(B278="", "", IF(ISNA(MATCH(B278, 'Factor Schedule'!$B$3:$B$2002, -1)),1,IF(INDEX('Factor Schedule'!$B$3:$C$2002,MATCH(B278, 'Factor Schedule'!$B$3:$B$2002, -1), 1)=B278,MATCH(B278, 'Factor Schedule'!$B$3:$B$2002, -1),MATCH(B278, 'Factor Schedule'!$B$3:$B$2002, -1)+1)))</f>
        <v/>
      </c>
      <c r="L278" s="11" t="str" cm="1">
        <f t="array" aca="1" ref="L278" ca="1">IF(B278="","",ROUND(J278*_xlfn.IFNA(INDEX('Factor Schedule'!$B$3:$C$2002,K278, 2), 1), 2))</f>
        <v/>
      </c>
      <c r="M278" s="11" t="str">
        <f ca="1">IF(B278="", "", IF(OR(LOWER('Terms&amp;Conditions + Transaction'!$B$12)&lt;&gt;"compound", B278=$C$2, B278=E278), L278, L278+IF(LOWER('Terms&amp;Conditions + Transaction'!$B$13)&lt;&gt;"y", SUMIFS($T$8:$T$2007, $B$8:$B$2007, "&gt;="&amp;E278, $B$8:$B$2007, "&lt;"&amp;B278), SUMIFS($U$8:$U$1007, $B$8:$B$2007, "&gt;="&amp;E278, $B$8:$B$2007, "&lt;"&amp;B278))))</f>
        <v/>
      </c>
      <c r="N278" s="18" t="str">
        <f ca="1">IF(OR(B278 = "", F278=""), "", MIN(ForwardDays(B278,-'Terms&amp;Conditions + Transaction'!$B$22, 'Terms&amp;Conditions + Transaction'!$B$23, 'Holiday Schedule'!$B$3:$B$1002),ForwardDays(F278,-'Terms&amp;Conditions + Transaction'!$B$22, 'Terms&amp;Conditions + Transaction'!$B$23, 'Holiday Schedule'!$B$3:$B$1002)))</f>
        <v/>
      </c>
      <c r="O278" s="42" t="str">
        <f ca="1">IF(B278="", "", IF(ISNA(MATCH(N278, SOFR_INDEX!$A$2:$A$2001, -1)),1,IF(INDEX(SOFR_INDEX!$A$2:$E$2001,MATCH(N278, SOFR_INDEX!$A$2:$A$2001, -1), 1)=N278,MATCH(N278, SOFR_INDEX!$A$2:$A$2001, -1),MATCH(N278, SOFR_INDEX!$A$2:$A$2001, -1)+1)))</f>
        <v/>
      </c>
      <c r="P278" s="40" t="str" cm="1">
        <f t="array" aca="1" ref="P278" ca="1">IF(OR(B278="", F278=""), "", INDEX(SOFR_INDEX!$B$2:$E$2001, O278,$P$4) * IF(LEFT($P$3, 3)="180", 2, IF(LEFT($P$3, 2)="90", 4, IF(LEFT($P$3, 2)="30", 12, 1)))/100)</f>
        <v/>
      </c>
      <c r="Q278" s="43" t="str">
        <f ca="1">IF(OR(B278="", F278=""), "", P278+'Terms&amp;Conditions + Transaction'!$B$11/10000)</f>
        <v/>
      </c>
      <c r="R278" s="43" t="str">
        <f t="shared" ca="1" si="29"/>
        <v/>
      </c>
      <c r="S278" t="str">
        <f ca="1">IF(B278="",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Transaction'!$C$7*(F278-E278), 365), 360))))</f>
        <v/>
      </c>
      <c r="T278" s="49" t="str">
        <f t="shared" ca="1" si="30"/>
        <v/>
      </c>
      <c r="U278" s="49" t="str">
        <f t="shared" ca="1" si="31"/>
        <v/>
      </c>
      <c r="V278" s="49" t="str">
        <f t="shared" ca="1" si="32"/>
        <v/>
      </c>
      <c r="W278" s="11" t="str">
        <f t="shared" ca="1" si="33"/>
        <v/>
      </c>
      <c r="X278" s="11" t="str">
        <f t="shared" ca="1" si="34"/>
        <v/>
      </c>
    </row>
    <row r="279" spans="2:24" x14ac:dyDescent="0.25">
      <c r="B279" s="82" t="str">
        <f ca="1">IF(B278&lt;MIN($C$3, 'Terms&amp;Conditions + Transaction'!$B$6), B278+1, "")</f>
        <v/>
      </c>
      <c r="C279" t="str">
        <f ca="1">IF(B279="", "", IF(AND(WEEKDAY(B279, 2)&lt;=5, ISERROR(VLOOKUP(B279, 'Holiday Schedule'!$B$3:$B$1002, 1, FALSE))), 1, 0))</f>
        <v/>
      </c>
      <c r="D279" t="str">
        <f ca="1">IF(B279="", "", IF(LOWER('Terms&amp;Conditions + Transaction'!$C$15)="act", 1, IF(DAY(B279)=31, 0, IF(AND(DAY(B279+1)=1, MONTH(B279+1)=3), 31-DAY(B279), 1))))</f>
        <v/>
      </c>
      <c r="E279" s="18" t="str">
        <f ca="1">IF(B279="", "", IFERROR(VLOOKUP(B279, 'Accrual Schedule'!$B$3:$B$122, 1, TRUE), ""))</f>
        <v/>
      </c>
      <c r="F279" s="18" t="str" cm="1">
        <f t="array" aca="1" ref="F279" ca="1">IF(B279="", "", INDEX('Accrual Schedule'!$B$3:$B$122, MATCH(B279, 'Accrual Schedule'!$B$3:$B$122, 1)+1, 1))</f>
        <v/>
      </c>
      <c r="G279" s="18" t="str" cm="1">
        <f t="array" aca="1" ref="G279" ca="1">IF(B279="", "", INDEX('Accrual Schedule'!$B$3:$B$122, MATCH(H279, 'Accrual Schedule'!$B$3:$B$122, 1)-1, 1))</f>
        <v/>
      </c>
      <c r="H279" s="18" t="str">
        <f ca="1">IF(B279="", "", INDEX('Accrual Schedule'!$B$3:$B$122, MATCH(I279, 'Accrual Schedule'!$C$3:$C$122, 1), 1))</f>
        <v/>
      </c>
      <c r="I279" s="18" t="str" cm="1">
        <f t="array" aca="1" ref="I279" ca="1">IF(B279="", "", _xlfn.IFNA(INDEX('Accrual Schedule'!$C$4:$C$122, MATCH(B279, 'Accrual Schedule'!$C$4:$C$122, 1)+1, 1), INDEX('Accrual Schedule'!$C$4:$C$122, 1, 1)))</f>
        <v/>
      </c>
      <c r="J279" s="11" t="str">
        <f ca="1">IF(B279="","",'Terms&amp;Conditions + Transaction'!$F$5-SUMIF(Dispositions!$B$3:$B$32,"&lt;="&amp;B279,Dispositions!$C$3:$C$32))</f>
        <v/>
      </c>
      <c r="K279" s="84" t="str">
        <f ca="1">IF(B279="", "", IF(ISNA(MATCH(B279, 'Factor Schedule'!$B$3:$B$2002, -1)),1,IF(INDEX('Factor Schedule'!$B$3:$C$2002,MATCH(B279, 'Factor Schedule'!$B$3:$B$2002, -1), 1)=B279,MATCH(B279, 'Factor Schedule'!$B$3:$B$2002, -1),MATCH(B279, 'Factor Schedule'!$B$3:$B$2002, -1)+1)))</f>
        <v/>
      </c>
      <c r="L279" s="11" t="str" cm="1">
        <f t="array" aca="1" ref="L279" ca="1">IF(B279="","",ROUND(J279*_xlfn.IFNA(INDEX('Factor Schedule'!$B$3:$C$2002,K279, 2), 1), 2))</f>
        <v/>
      </c>
      <c r="M279" s="11" t="str">
        <f ca="1">IF(B279="", "", IF(OR(LOWER('Terms&amp;Conditions + Transaction'!$B$12)&lt;&gt;"compound", B279=$C$2, B279=E279), L279, L279+IF(LOWER('Terms&amp;Conditions + Transaction'!$B$13)&lt;&gt;"y", SUMIFS($T$8:$T$2007, $B$8:$B$2007, "&gt;="&amp;E279, $B$8:$B$2007, "&lt;"&amp;B279), SUMIFS($U$8:$U$1007, $B$8:$B$2007, "&gt;="&amp;E279, $B$8:$B$2007, "&lt;"&amp;B279))))</f>
        <v/>
      </c>
      <c r="N279" s="18" t="str">
        <f ca="1">IF(OR(B279 = "", F279=""), "", MIN(ForwardDays(B279,-'Terms&amp;Conditions + Transaction'!$B$22, 'Terms&amp;Conditions + Transaction'!$B$23, 'Holiday Schedule'!$B$3:$B$1002),ForwardDays(F279,-'Terms&amp;Conditions + Transaction'!$B$22, 'Terms&amp;Conditions + Transaction'!$B$23, 'Holiday Schedule'!$B$3:$B$1002)))</f>
        <v/>
      </c>
      <c r="O279" s="42" t="str">
        <f ca="1">IF(B279="", "", IF(ISNA(MATCH(N279, SOFR_INDEX!$A$2:$A$2001, -1)),1,IF(INDEX(SOFR_INDEX!$A$2:$E$2001,MATCH(N279, SOFR_INDEX!$A$2:$A$2001, -1), 1)=N279,MATCH(N279, SOFR_INDEX!$A$2:$A$2001, -1),MATCH(N279, SOFR_INDEX!$A$2:$A$2001, -1)+1)))</f>
        <v/>
      </c>
      <c r="P279" s="40" t="str" cm="1">
        <f t="array" aca="1" ref="P279" ca="1">IF(OR(B279="", F279=""), "", INDEX(SOFR_INDEX!$B$2:$E$2001, O279,$P$4) * IF(LEFT($P$3, 3)="180", 2, IF(LEFT($P$3, 2)="90", 4, IF(LEFT($P$3, 2)="30", 12, 1)))/100)</f>
        <v/>
      </c>
      <c r="Q279" s="43" t="str">
        <f ca="1">IF(OR(B279="", F279=""), "", P279+'Terms&amp;Conditions + Transaction'!$B$11/10000)</f>
        <v/>
      </c>
      <c r="R279" s="43" t="str">
        <f t="shared" ca="1" si="29"/>
        <v/>
      </c>
      <c r="S279" t="str">
        <f ca="1">IF(B279="",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Transaction'!$C$7*(F279-E279), 365), 360))))</f>
        <v/>
      </c>
      <c r="T279" s="49" t="str">
        <f t="shared" ca="1" si="30"/>
        <v/>
      </c>
      <c r="U279" s="49" t="str">
        <f t="shared" ca="1" si="31"/>
        <v/>
      </c>
      <c r="V279" s="49" t="str">
        <f t="shared" ca="1" si="32"/>
        <v/>
      </c>
      <c r="W279" s="11" t="str">
        <f t="shared" ca="1" si="33"/>
        <v/>
      </c>
      <c r="X279" s="11" t="str">
        <f t="shared" ca="1" si="34"/>
        <v/>
      </c>
    </row>
    <row r="280" spans="2:24" x14ac:dyDescent="0.25">
      <c r="B280" s="82" t="str">
        <f ca="1">IF(B279&lt;MIN($C$3, 'Terms&amp;Conditions + Transaction'!$B$6), B279+1, "")</f>
        <v/>
      </c>
      <c r="C280" t="str">
        <f ca="1">IF(B280="", "", IF(AND(WEEKDAY(B280, 2)&lt;=5, ISERROR(VLOOKUP(B280, 'Holiday Schedule'!$B$3:$B$1002, 1, FALSE))), 1, 0))</f>
        <v/>
      </c>
      <c r="D280" t="str">
        <f ca="1">IF(B280="", "", IF(LOWER('Terms&amp;Conditions + Transaction'!$C$15)="act", 1, IF(DAY(B280)=31, 0, IF(AND(DAY(B280+1)=1, MONTH(B280+1)=3), 31-DAY(B280), 1))))</f>
        <v/>
      </c>
      <c r="E280" s="18" t="str">
        <f ca="1">IF(B280="", "", IFERROR(VLOOKUP(B280, 'Accrual Schedule'!$B$3:$B$122, 1, TRUE), ""))</f>
        <v/>
      </c>
      <c r="F280" s="18" t="str" cm="1">
        <f t="array" aca="1" ref="F280" ca="1">IF(B280="", "", INDEX('Accrual Schedule'!$B$3:$B$122, MATCH(B280, 'Accrual Schedule'!$B$3:$B$122, 1)+1, 1))</f>
        <v/>
      </c>
      <c r="G280" s="18" t="str" cm="1">
        <f t="array" aca="1" ref="G280" ca="1">IF(B280="", "", INDEX('Accrual Schedule'!$B$3:$B$122, MATCH(H280, 'Accrual Schedule'!$B$3:$B$122, 1)-1, 1))</f>
        <v/>
      </c>
      <c r="H280" s="18" t="str">
        <f ca="1">IF(B280="", "", INDEX('Accrual Schedule'!$B$3:$B$122, MATCH(I280, 'Accrual Schedule'!$C$3:$C$122, 1), 1))</f>
        <v/>
      </c>
      <c r="I280" s="18" t="str" cm="1">
        <f t="array" aca="1" ref="I280" ca="1">IF(B280="", "", _xlfn.IFNA(INDEX('Accrual Schedule'!$C$4:$C$122, MATCH(B280, 'Accrual Schedule'!$C$4:$C$122, 1)+1, 1), INDEX('Accrual Schedule'!$C$4:$C$122, 1, 1)))</f>
        <v/>
      </c>
      <c r="J280" s="11" t="str">
        <f ca="1">IF(B280="","",'Terms&amp;Conditions + Transaction'!$F$5-SUMIF(Dispositions!$B$3:$B$32,"&lt;="&amp;B280,Dispositions!$C$3:$C$32))</f>
        <v/>
      </c>
      <c r="K280" s="84" t="str">
        <f ca="1">IF(B280="", "", IF(ISNA(MATCH(B280, 'Factor Schedule'!$B$3:$B$2002, -1)),1,IF(INDEX('Factor Schedule'!$B$3:$C$2002,MATCH(B280, 'Factor Schedule'!$B$3:$B$2002, -1), 1)=B280,MATCH(B280, 'Factor Schedule'!$B$3:$B$2002, -1),MATCH(B280, 'Factor Schedule'!$B$3:$B$2002, -1)+1)))</f>
        <v/>
      </c>
      <c r="L280" s="11" t="str" cm="1">
        <f t="array" aca="1" ref="L280" ca="1">IF(B280="","",ROUND(J280*_xlfn.IFNA(INDEX('Factor Schedule'!$B$3:$C$2002,K280, 2), 1), 2))</f>
        <v/>
      </c>
      <c r="M280" s="11" t="str">
        <f ca="1">IF(B280="", "", IF(OR(LOWER('Terms&amp;Conditions + Transaction'!$B$12)&lt;&gt;"compound", B280=$C$2, B280=E280), L280, L280+IF(LOWER('Terms&amp;Conditions + Transaction'!$B$13)&lt;&gt;"y", SUMIFS($T$8:$T$2007, $B$8:$B$2007, "&gt;="&amp;E280, $B$8:$B$2007, "&lt;"&amp;B280), SUMIFS($U$8:$U$1007, $B$8:$B$2007, "&gt;="&amp;E280, $B$8:$B$2007, "&lt;"&amp;B280))))</f>
        <v/>
      </c>
      <c r="N280" s="18" t="str">
        <f ca="1">IF(OR(B280 = "", F280=""), "", MIN(ForwardDays(B280,-'Terms&amp;Conditions + Transaction'!$B$22, 'Terms&amp;Conditions + Transaction'!$B$23, 'Holiday Schedule'!$B$3:$B$1002),ForwardDays(F280,-'Terms&amp;Conditions + Transaction'!$B$22, 'Terms&amp;Conditions + Transaction'!$B$23, 'Holiday Schedule'!$B$3:$B$1002)))</f>
        <v/>
      </c>
      <c r="O280" s="42" t="str">
        <f ca="1">IF(B280="", "", IF(ISNA(MATCH(N280, SOFR_INDEX!$A$2:$A$2001, -1)),1,IF(INDEX(SOFR_INDEX!$A$2:$E$2001,MATCH(N280, SOFR_INDEX!$A$2:$A$2001, -1), 1)=N280,MATCH(N280, SOFR_INDEX!$A$2:$A$2001, -1),MATCH(N280, SOFR_INDEX!$A$2:$A$2001, -1)+1)))</f>
        <v/>
      </c>
      <c r="P280" s="40" t="str" cm="1">
        <f t="array" aca="1" ref="P280" ca="1">IF(OR(B280="", F280=""), "", INDEX(SOFR_INDEX!$B$2:$E$2001, O280,$P$4) * IF(LEFT($P$3, 3)="180", 2, IF(LEFT($P$3, 2)="90", 4, IF(LEFT($P$3, 2)="30", 12, 1)))/100)</f>
        <v/>
      </c>
      <c r="Q280" s="43" t="str">
        <f ca="1">IF(OR(B280="", F280=""), "", P280+'Terms&amp;Conditions + Transaction'!$B$11/10000)</f>
        <v/>
      </c>
      <c r="R280" s="43" t="str">
        <f t="shared" ca="1" si="29"/>
        <v/>
      </c>
      <c r="S280" t="str">
        <f ca="1">IF(B280="",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Transaction'!$C$7*(F280-E280), 365), 360))))</f>
        <v/>
      </c>
      <c r="T280" s="49" t="str">
        <f t="shared" ca="1" si="30"/>
        <v/>
      </c>
      <c r="U280" s="49" t="str">
        <f t="shared" ca="1" si="31"/>
        <v/>
      </c>
      <c r="V280" s="49" t="str">
        <f t="shared" ca="1" si="32"/>
        <v/>
      </c>
      <c r="W280" s="11" t="str">
        <f t="shared" ca="1" si="33"/>
        <v/>
      </c>
      <c r="X280" s="11" t="str">
        <f t="shared" ca="1" si="34"/>
        <v/>
      </c>
    </row>
    <row r="281" spans="2:24" x14ac:dyDescent="0.25">
      <c r="B281" s="82" t="str">
        <f ca="1">IF(B280&lt;MIN($C$3, 'Terms&amp;Conditions + Transaction'!$B$6), B280+1, "")</f>
        <v/>
      </c>
      <c r="C281" t="str">
        <f ca="1">IF(B281="", "", IF(AND(WEEKDAY(B281, 2)&lt;=5, ISERROR(VLOOKUP(B281, 'Holiday Schedule'!$B$3:$B$1002, 1, FALSE))), 1, 0))</f>
        <v/>
      </c>
      <c r="D281" t="str">
        <f ca="1">IF(B281="", "", IF(LOWER('Terms&amp;Conditions + Transaction'!$C$15)="act", 1, IF(DAY(B281)=31, 0, IF(AND(DAY(B281+1)=1, MONTH(B281+1)=3), 31-DAY(B281), 1))))</f>
        <v/>
      </c>
      <c r="E281" s="18" t="str">
        <f ca="1">IF(B281="", "", IFERROR(VLOOKUP(B281, 'Accrual Schedule'!$B$3:$B$122, 1, TRUE), ""))</f>
        <v/>
      </c>
      <c r="F281" s="18" t="str" cm="1">
        <f t="array" aca="1" ref="F281" ca="1">IF(B281="", "", INDEX('Accrual Schedule'!$B$3:$B$122, MATCH(B281, 'Accrual Schedule'!$B$3:$B$122, 1)+1, 1))</f>
        <v/>
      </c>
      <c r="G281" s="18" t="str" cm="1">
        <f t="array" aca="1" ref="G281" ca="1">IF(B281="", "", INDEX('Accrual Schedule'!$B$3:$B$122, MATCH(H281, 'Accrual Schedule'!$B$3:$B$122, 1)-1, 1))</f>
        <v/>
      </c>
      <c r="H281" s="18" t="str">
        <f ca="1">IF(B281="", "", INDEX('Accrual Schedule'!$B$3:$B$122, MATCH(I281, 'Accrual Schedule'!$C$3:$C$122, 1), 1))</f>
        <v/>
      </c>
      <c r="I281" s="18" t="str" cm="1">
        <f t="array" aca="1" ref="I281" ca="1">IF(B281="", "", _xlfn.IFNA(INDEX('Accrual Schedule'!$C$4:$C$122, MATCH(B281, 'Accrual Schedule'!$C$4:$C$122, 1)+1, 1), INDEX('Accrual Schedule'!$C$4:$C$122, 1, 1)))</f>
        <v/>
      </c>
      <c r="J281" s="11" t="str">
        <f ca="1">IF(B281="","",'Terms&amp;Conditions + Transaction'!$F$5-SUMIF(Dispositions!$B$3:$B$32,"&lt;="&amp;B281,Dispositions!$C$3:$C$32))</f>
        <v/>
      </c>
      <c r="K281" s="84" t="str">
        <f ca="1">IF(B281="", "", IF(ISNA(MATCH(B281, 'Factor Schedule'!$B$3:$B$2002, -1)),1,IF(INDEX('Factor Schedule'!$B$3:$C$2002,MATCH(B281, 'Factor Schedule'!$B$3:$B$2002, -1), 1)=B281,MATCH(B281, 'Factor Schedule'!$B$3:$B$2002, -1),MATCH(B281, 'Factor Schedule'!$B$3:$B$2002, -1)+1)))</f>
        <v/>
      </c>
      <c r="L281" s="11" t="str" cm="1">
        <f t="array" aca="1" ref="L281" ca="1">IF(B281="","",ROUND(J281*_xlfn.IFNA(INDEX('Factor Schedule'!$B$3:$C$2002,K281, 2), 1), 2))</f>
        <v/>
      </c>
      <c r="M281" s="11" t="str">
        <f ca="1">IF(B281="", "", IF(OR(LOWER('Terms&amp;Conditions + Transaction'!$B$12)&lt;&gt;"compound", B281=$C$2, B281=E281), L281, L281+IF(LOWER('Terms&amp;Conditions + Transaction'!$B$13)&lt;&gt;"y", SUMIFS($T$8:$T$2007, $B$8:$B$2007, "&gt;="&amp;E281, $B$8:$B$2007, "&lt;"&amp;B281), SUMIFS($U$8:$U$1007, $B$8:$B$2007, "&gt;="&amp;E281, $B$8:$B$2007, "&lt;"&amp;B281))))</f>
        <v/>
      </c>
      <c r="N281" s="18" t="str">
        <f ca="1">IF(OR(B281 = "", F281=""), "", MIN(ForwardDays(B281,-'Terms&amp;Conditions + Transaction'!$B$22, 'Terms&amp;Conditions + Transaction'!$B$23, 'Holiday Schedule'!$B$3:$B$1002),ForwardDays(F281,-'Terms&amp;Conditions + Transaction'!$B$22, 'Terms&amp;Conditions + Transaction'!$B$23, 'Holiday Schedule'!$B$3:$B$1002)))</f>
        <v/>
      </c>
      <c r="O281" s="42" t="str">
        <f ca="1">IF(B281="", "", IF(ISNA(MATCH(N281, SOFR_INDEX!$A$2:$A$2001, -1)),1,IF(INDEX(SOFR_INDEX!$A$2:$E$2001,MATCH(N281, SOFR_INDEX!$A$2:$A$2001, -1), 1)=N281,MATCH(N281, SOFR_INDEX!$A$2:$A$2001, -1),MATCH(N281, SOFR_INDEX!$A$2:$A$2001, -1)+1)))</f>
        <v/>
      </c>
      <c r="P281" s="40" t="str" cm="1">
        <f t="array" aca="1" ref="P281" ca="1">IF(OR(B281="", F281=""), "", INDEX(SOFR_INDEX!$B$2:$E$2001, O281,$P$4) * IF(LEFT($P$3, 3)="180", 2, IF(LEFT($P$3, 2)="90", 4, IF(LEFT($P$3, 2)="30", 12, 1)))/100)</f>
        <v/>
      </c>
      <c r="Q281" s="43" t="str">
        <f ca="1">IF(OR(B281="", F281=""), "", P281+'Terms&amp;Conditions + Transaction'!$B$11/10000)</f>
        <v/>
      </c>
      <c r="R281" s="43" t="str">
        <f t="shared" ca="1" si="29"/>
        <v/>
      </c>
      <c r="S281" t="str">
        <f ca="1">IF(B281="",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Transaction'!$C$7*(F281-E281), 365), 360))))</f>
        <v/>
      </c>
      <c r="T281" s="49" t="str">
        <f t="shared" ca="1" si="30"/>
        <v/>
      </c>
      <c r="U281" s="49" t="str">
        <f t="shared" ca="1" si="31"/>
        <v/>
      </c>
      <c r="V281" s="49" t="str">
        <f t="shared" ca="1" si="32"/>
        <v/>
      </c>
      <c r="W281" s="11" t="str">
        <f t="shared" ca="1" si="33"/>
        <v/>
      </c>
      <c r="X281" s="11" t="str">
        <f t="shared" ca="1" si="34"/>
        <v/>
      </c>
    </row>
    <row r="282" spans="2:24" x14ac:dyDescent="0.25">
      <c r="B282" s="82" t="str">
        <f ca="1">IF(B281&lt;MIN($C$3, 'Terms&amp;Conditions + Transaction'!$B$6), B281+1, "")</f>
        <v/>
      </c>
      <c r="C282" t="str">
        <f ca="1">IF(B282="", "", IF(AND(WEEKDAY(B282, 2)&lt;=5, ISERROR(VLOOKUP(B282, 'Holiday Schedule'!$B$3:$B$1002, 1, FALSE))), 1, 0))</f>
        <v/>
      </c>
      <c r="D282" t="str">
        <f ca="1">IF(B282="", "", IF(LOWER('Terms&amp;Conditions + Transaction'!$C$15)="act", 1, IF(DAY(B282)=31, 0, IF(AND(DAY(B282+1)=1, MONTH(B282+1)=3), 31-DAY(B282), 1))))</f>
        <v/>
      </c>
      <c r="E282" s="18" t="str">
        <f ca="1">IF(B282="", "", IFERROR(VLOOKUP(B282, 'Accrual Schedule'!$B$3:$B$122, 1, TRUE), ""))</f>
        <v/>
      </c>
      <c r="F282" s="18" t="str" cm="1">
        <f t="array" aca="1" ref="F282" ca="1">IF(B282="", "", INDEX('Accrual Schedule'!$B$3:$B$122, MATCH(B282, 'Accrual Schedule'!$B$3:$B$122, 1)+1, 1))</f>
        <v/>
      </c>
      <c r="G282" s="18" t="str" cm="1">
        <f t="array" aca="1" ref="G282" ca="1">IF(B282="", "", INDEX('Accrual Schedule'!$B$3:$B$122, MATCH(H282, 'Accrual Schedule'!$B$3:$B$122, 1)-1, 1))</f>
        <v/>
      </c>
      <c r="H282" s="18" t="str">
        <f ca="1">IF(B282="", "", INDEX('Accrual Schedule'!$B$3:$B$122, MATCH(I282, 'Accrual Schedule'!$C$3:$C$122, 1), 1))</f>
        <v/>
      </c>
      <c r="I282" s="18" t="str" cm="1">
        <f t="array" aca="1" ref="I282" ca="1">IF(B282="", "", _xlfn.IFNA(INDEX('Accrual Schedule'!$C$4:$C$122, MATCH(B282, 'Accrual Schedule'!$C$4:$C$122, 1)+1, 1), INDEX('Accrual Schedule'!$C$4:$C$122, 1, 1)))</f>
        <v/>
      </c>
      <c r="J282" s="11" t="str">
        <f ca="1">IF(B282="","",'Terms&amp;Conditions + Transaction'!$F$5-SUMIF(Dispositions!$B$3:$B$32,"&lt;="&amp;B282,Dispositions!$C$3:$C$32))</f>
        <v/>
      </c>
      <c r="K282" s="84" t="str">
        <f ca="1">IF(B282="", "", IF(ISNA(MATCH(B282, 'Factor Schedule'!$B$3:$B$2002, -1)),1,IF(INDEX('Factor Schedule'!$B$3:$C$2002,MATCH(B282, 'Factor Schedule'!$B$3:$B$2002, -1), 1)=B282,MATCH(B282, 'Factor Schedule'!$B$3:$B$2002, -1),MATCH(B282, 'Factor Schedule'!$B$3:$B$2002, -1)+1)))</f>
        <v/>
      </c>
      <c r="L282" s="11" t="str" cm="1">
        <f t="array" aca="1" ref="L282" ca="1">IF(B282="","",ROUND(J282*_xlfn.IFNA(INDEX('Factor Schedule'!$B$3:$C$2002,K282, 2), 1), 2))</f>
        <v/>
      </c>
      <c r="M282" s="11" t="str">
        <f ca="1">IF(B282="", "", IF(OR(LOWER('Terms&amp;Conditions + Transaction'!$B$12)&lt;&gt;"compound", B282=$C$2, B282=E282), L282, L282+IF(LOWER('Terms&amp;Conditions + Transaction'!$B$13)&lt;&gt;"y", SUMIFS($T$8:$T$2007, $B$8:$B$2007, "&gt;="&amp;E282, $B$8:$B$2007, "&lt;"&amp;B282), SUMIFS($U$8:$U$1007, $B$8:$B$2007, "&gt;="&amp;E282, $B$8:$B$2007, "&lt;"&amp;B282))))</f>
        <v/>
      </c>
      <c r="N282" s="18" t="str">
        <f ca="1">IF(OR(B282 = "", F282=""), "", MIN(ForwardDays(B282,-'Terms&amp;Conditions + Transaction'!$B$22, 'Terms&amp;Conditions + Transaction'!$B$23, 'Holiday Schedule'!$B$3:$B$1002),ForwardDays(F282,-'Terms&amp;Conditions + Transaction'!$B$22, 'Terms&amp;Conditions + Transaction'!$B$23, 'Holiday Schedule'!$B$3:$B$1002)))</f>
        <v/>
      </c>
      <c r="O282" s="42" t="str">
        <f ca="1">IF(B282="", "", IF(ISNA(MATCH(N282, SOFR_INDEX!$A$2:$A$2001, -1)),1,IF(INDEX(SOFR_INDEX!$A$2:$E$2001,MATCH(N282, SOFR_INDEX!$A$2:$A$2001, -1), 1)=N282,MATCH(N282, SOFR_INDEX!$A$2:$A$2001, -1),MATCH(N282, SOFR_INDEX!$A$2:$A$2001, -1)+1)))</f>
        <v/>
      </c>
      <c r="P282" s="40" t="str" cm="1">
        <f t="array" aca="1" ref="P282" ca="1">IF(OR(B282="", F282=""), "", INDEX(SOFR_INDEX!$B$2:$E$2001, O282,$P$4) * IF(LEFT($P$3, 3)="180", 2, IF(LEFT($P$3, 2)="90", 4, IF(LEFT($P$3, 2)="30", 12, 1)))/100)</f>
        <v/>
      </c>
      <c r="Q282" s="43" t="str">
        <f ca="1">IF(OR(B282="", F282=""), "", P282+'Terms&amp;Conditions + Transaction'!$B$11/10000)</f>
        <v/>
      </c>
      <c r="R282" s="43" t="str">
        <f t="shared" ca="1" si="29"/>
        <v/>
      </c>
      <c r="S282" t="str">
        <f ca="1">IF(B282="",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Transaction'!$C$7*(F282-E282), 365), 360))))</f>
        <v/>
      </c>
      <c r="T282" s="49" t="str">
        <f t="shared" ca="1" si="30"/>
        <v/>
      </c>
      <c r="U282" s="49" t="str">
        <f t="shared" ca="1" si="31"/>
        <v/>
      </c>
      <c r="V282" s="49" t="str">
        <f t="shared" ca="1" si="32"/>
        <v/>
      </c>
      <c r="W282" s="11" t="str">
        <f t="shared" ca="1" si="33"/>
        <v/>
      </c>
      <c r="X282" s="11" t="str">
        <f t="shared" ca="1" si="34"/>
        <v/>
      </c>
    </row>
    <row r="283" spans="2:24" x14ac:dyDescent="0.25">
      <c r="B283" s="82" t="str">
        <f ca="1">IF(B282&lt;MIN($C$3, 'Terms&amp;Conditions + Transaction'!$B$6), B282+1, "")</f>
        <v/>
      </c>
      <c r="C283" t="str">
        <f ca="1">IF(B283="", "", IF(AND(WEEKDAY(B283, 2)&lt;=5, ISERROR(VLOOKUP(B283, 'Holiday Schedule'!$B$3:$B$1002, 1, FALSE))), 1, 0))</f>
        <v/>
      </c>
      <c r="D283" t="str">
        <f ca="1">IF(B283="", "", IF(LOWER('Terms&amp;Conditions + Transaction'!$C$15)="act", 1, IF(DAY(B283)=31, 0, IF(AND(DAY(B283+1)=1, MONTH(B283+1)=3), 31-DAY(B283), 1))))</f>
        <v/>
      </c>
      <c r="E283" s="18" t="str">
        <f ca="1">IF(B283="", "", IFERROR(VLOOKUP(B283, 'Accrual Schedule'!$B$3:$B$122, 1, TRUE), ""))</f>
        <v/>
      </c>
      <c r="F283" s="18" t="str" cm="1">
        <f t="array" aca="1" ref="F283" ca="1">IF(B283="", "", INDEX('Accrual Schedule'!$B$3:$B$122, MATCH(B283, 'Accrual Schedule'!$B$3:$B$122, 1)+1, 1))</f>
        <v/>
      </c>
      <c r="G283" s="18" t="str" cm="1">
        <f t="array" aca="1" ref="G283" ca="1">IF(B283="", "", INDEX('Accrual Schedule'!$B$3:$B$122, MATCH(H283, 'Accrual Schedule'!$B$3:$B$122, 1)-1, 1))</f>
        <v/>
      </c>
      <c r="H283" s="18" t="str">
        <f ca="1">IF(B283="", "", INDEX('Accrual Schedule'!$B$3:$B$122, MATCH(I283, 'Accrual Schedule'!$C$3:$C$122, 1), 1))</f>
        <v/>
      </c>
      <c r="I283" s="18" t="str" cm="1">
        <f t="array" aca="1" ref="I283" ca="1">IF(B283="", "", _xlfn.IFNA(INDEX('Accrual Schedule'!$C$4:$C$122, MATCH(B283, 'Accrual Schedule'!$C$4:$C$122, 1)+1, 1), INDEX('Accrual Schedule'!$C$4:$C$122, 1, 1)))</f>
        <v/>
      </c>
      <c r="J283" s="11" t="str">
        <f ca="1">IF(B283="","",'Terms&amp;Conditions + Transaction'!$F$5-SUMIF(Dispositions!$B$3:$B$32,"&lt;="&amp;B283,Dispositions!$C$3:$C$32))</f>
        <v/>
      </c>
      <c r="K283" s="84" t="str">
        <f ca="1">IF(B283="", "", IF(ISNA(MATCH(B283, 'Factor Schedule'!$B$3:$B$2002, -1)),1,IF(INDEX('Factor Schedule'!$B$3:$C$2002,MATCH(B283, 'Factor Schedule'!$B$3:$B$2002, -1), 1)=B283,MATCH(B283, 'Factor Schedule'!$B$3:$B$2002, -1),MATCH(B283, 'Factor Schedule'!$B$3:$B$2002, -1)+1)))</f>
        <v/>
      </c>
      <c r="L283" s="11" t="str" cm="1">
        <f t="array" aca="1" ref="L283" ca="1">IF(B283="","",ROUND(J283*_xlfn.IFNA(INDEX('Factor Schedule'!$B$3:$C$2002,K283, 2), 1), 2))</f>
        <v/>
      </c>
      <c r="M283" s="11" t="str">
        <f ca="1">IF(B283="", "", IF(OR(LOWER('Terms&amp;Conditions + Transaction'!$B$12)&lt;&gt;"compound", B283=$C$2, B283=E283), L283, L283+IF(LOWER('Terms&amp;Conditions + Transaction'!$B$13)&lt;&gt;"y", SUMIFS($T$8:$T$2007, $B$8:$B$2007, "&gt;="&amp;E283, $B$8:$B$2007, "&lt;"&amp;B283), SUMIFS($U$8:$U$1007, $B$8:$B$2007, "&gt;="&amp;E283, $B$8:$B$2007, "&lt;"&amp;B283))))</f>
        <v/>
      </c>
      <c r="N283" s="18" t="str">
        <f ca="1">IF(OR(B283 = "", F283=""), "", MIN(ForwardDays(B283,-'Terms&amp;Conditions + Transaction'!$B$22, 'Terms&amp;Conditions + Transaction'!$B$23, 'Holiday Schedule'!$B$3:$B$1002),ForwardDays(F283,-'Terms&amp;Conditions + Transaction'!$B$22, 'Terms&amp;Conditions + Transaction'!$B$23, 'Holiday Schedule'!$B$3:$B$1002)))</f>
        <v/>
      </c>
      <c r="O283" s="42" t="str">
        <f ca="1">IF(B283="", "", IF(ISNA(MATCH(N283, SOFR_INDEX!$A$2:$A$2001, -1)),1,IF(INDEX(SOFR_INDEX!$A$2:$E$2001,MATCH(N283, SOFR_INDEX!$A$2:$A$2001, -1), 1)=N283,MATCH(N283, SOFR_INDEX!$A$2:$A$2001, -1),MATCH(N283, SOFR_INDEX!$A$2:$A$2001, -1)+1)))</f>
        <v/>
      </c>
      <c r="P283" s="40" t="str" cm="1">
        <f t="array" aca="1" ref="P283" ca="1">IF(OR(B283="", F283=""), "", INDEX(SOFR_INDEX!$B$2:$E$2001, O283,$P$4) * IF(LEFT($P$3, 3)="180", 2, IF(LEFT($P$3, 2)="90", 4, IF(LEFT($P$3, 2)="30", 12, 1)))/100)</f>
        <v/>
      </c>
      <c r="Q283" s="43" t="str">
        <f ca="1">IF(OR(B283="", F283=""), "", P283+'Terms&amp;Conditions + Transaction'!$B$11/10000)</f>
        <v/>
      </c>
      <c r="R283" s="43" t="str">
        <f t="shared" ca="1" si="29"/>
        <v/>
      </c>
      <c r="S283" t="str">
        <f ca="1">IF(B283="",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Transaction'!$C$7*(F283-E283), 365), 360))))</f>
        <v/>
      </c>
      <c r="T283" s="49" t="str">
        <f t="shared" ca="1" si="30"/>
        <v/>
      </c>
      <c r="U283" s="49" t="str">
        <f t="shared" ca="1" si="31"/>
        <v/>
      </c>
      <c r="V283" s="49" t="str">
        <f t="shared" ca="1" si="32"/>
        <v/>
      </c>
      <c r="W283" s="11" t="str">
        <f t="shared" ca="1" si="33"/>
        <v/>
      </c>
      <c r="X283" s="11" t="str">
        <f t="shared" ca="1" si="34"/>
        <v/>
      </c>
    </row>
    <row r="284" spans="2:24" x14ac:dyDescent="0.25">
      <c r="B284" s="82" t="str">
        <f ca="1">IF(B283&lt;MIN($C$3, 'Terms&amp;Conditions + Transaction'!$B$6), B283+1, "")</f>
        <v/>
      </c>
      <c r="C284" t="str">
        <f ca="1">IF(B284="", "", IF(AND(WEEKDAY(B284, 2)&lt;=5, ISERROR(VLOOKUP(B284, 'Holiday Schedule'!$B$3:$B$1002, 1, FALSE))), 1, 0))</f>
        <v/>
      </c>
      <c r="D284" t="str">
        <f ca="1">IF(B284="", "", IF(LOWER('Terms&amp;Conditions + Transaction'!$C$15)="act", 1, IF(DAY(B284)=31, 0, IF(AND(DAY(B284+1)=1, MONTH(B284+1)=3), 31-DAY(B284), 1))))</f>
        <v/>
      </c>
      <c r="E284" s="18" t="str">
        <f ca="1">IF(B284="", "", IFERROR(VLOOKUP(B284, 'Accrual Schedule'!$B$3:$B$122, 1, TRUE), ""))</f>
        <v/>
      </c>
      <c r="F284" s="18" t="str" cm="1">
        <f t="array" aca="1" ref="F284" ca="1">IF(B284="", "", INDEX('Accrual Schedule'!$B$3:$B$122, MATCH(B284, 'Accrual Schedule'!$B$3:$B$122, 1)+1, 1))</f>
        <v/>
      </c>
      <c r="G284" s="18" t="str" cm="1">
        <f t="array" aca="1" ref="G284" ca="1">IF(B284="", "", INDEX('Accrual Schedule'!$B$3:$B$122, MATCH(H284, 'Accrual Schedule'!$B$3:$B$122, 1)-1, 1))</f>
        <v/>
      </c>
      <c r="H284" s="18" t="str">
        <f ca="1">IF(B284="", "", INDEX('Accrual Schedule'!$B$3:$B$122, MATCH(I284, 'Accrual Schedule'!$C$3:$C$122, 1), 1))</f>
        <v/>
      </c>
      <c r="I284" s="18" t="str" cm="1">
        <f t="array" aca="1" ref="I284" ca="1">IF(B284="", "", _xlfn.IFNA(INDEX('Accrual Schedule'!$C$4:$C$122, MATCH(B284, 'Accrual Schedule'!$C$4:$C$122, 1)+1, 1), INDEX('Accrual Schedule'!$C$4:$C$122, 1, 1)))</f>
        <v/>
      </c>
      <c r="J284" s="11" t="str">
        <f ca="1">IF(B284="","",'Terms&amp;Conditions + Transaction'!$F$5-SUMIF(Dispositions!$B$3:$B$32,"&lt;="&amp;B284,Dispositions!$C$3:$C$32))</f>
        <v/>
      </c>
      <c r="K284" s="84" t="str">
        <f ca="1">IF(B284="", "", IF(ISNA(MATCH(B284, 'Factor Schedule'!$B$3:$B$2002, -1)),1,IF(INDEX('Factor Schedule'!$B$3:$C$2002,MATCH(B284, 'Factor Schedule'!$B$3:$B$2002, -1), 1)=B284,MATCH(B284, 'Factor Schedule'!$B$3:$B$2002, -1),MATCH(B284, 'Factor Schedule'!$B$3:$B$2002, -1)+1)))</f>
        <v/>
      </c>
      <c r="L284" s="11" t="str" cm="1">
        <f t="array" aca="1" ref="L284" ca="1">IF(B284="","",ROUND(J284*_xlfn.IFNA(INDEX('Factor Schedule'!$B$3:$C$2002,K284, 2), 1), 2))</f>
        <v/>
      </c>
      <c r="M284" s="11" t="str">
        <f ca="1">IF(B284="", "", IF(OR(LOWER('Terms&amp;Conditions + Transaction'!$B$12)&lt;&gt;"compound", B284=$C$2, B284=E284), L284, L284+IF(LOWER('Terms&amp;Conditions + Transaction'!$B$13)&lt;&gt;"y", SUMIFS($T$8:$T$2007, $B$8:$B$2007, "&gt;="&amp;E284, $B$8:$B$2007, "&lt;"&amp;B284), SUMIFS($U$8:$U$1007, $B$8:$B$2007, "&gt;="&amp;E284, $B$8:$B$2007, "&lt;"&amp;B284))))</f>
        <v/>
      </c>
      <c r="N284" s="18" t="str">
        <f ca="1">IF(OR(B284 = "", F284=""), "", MIN(ForwardDays(B284,-'Terms&amp;Conditions + Transaction'!$B$22, 'Terms&amp;Conditions + Transaction'!$B$23, 'Holiday Schedule'!$B$3:$B$1002),ForwardDays(F284,-'Terms&amp;Conditions + Transaction'!$B$22, 'Terms&amp;Conditions + Transaction'!$B$23, 'Holiday Schedule'!$B$3:$B$1002)))</f>
        <v/>
      </c>
      <c r="O284" s="42" t="str">
        <f ca="1">IF(B284="", "", IF(ISNA(MATCH(N284, SOFR_INDEX!$A$2:$A$2001, -1)),1,IF(INDEX(SOFR_INDEX!$A$2:$E$2001,MATCH(N284, SOFR_INDEX!$A$2:$A$2001, -1), 1)=N284,MATCH(N284, SOFR_INDEX!$A$2:$A$2001, -1),MATCH(N284, SOFR_INDEX!$A$2:$A$2001, -1)+1)))</f>
        <v/>
      </c>
      <c r="P284" s="40" t="str" cm="1">
        <f t="array" aca="1" ref="P284" ca="1">IF(OR(B284="", F284=""), "", INDEX(SOFR_INDEX!$B$2:$E$2001, O284,$P$4) * IF(LEFT($P$3, 3)="180", 2, IF(LEFT($P$3, 2)="90", 4, IF(LEFT($P$3, 2)="30", 12, 1)))/100)</f>
        <v/>
      </c>
      <c r="Q284" s="43" t="str">
        <f ca="1">IF(OR(B284="", F284=""), "", P284+'Terms&amp;Conditions + Transaction'!$B$11/10000)</f>
        <v/>
      </c>
      <c r="R284" s="43" t="str">
        <f t="shared" ca="1" si="29"/>
        <v/>
      </c>
      <c r="S284" t="str">
        <f ca="1">IF(B284="",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Transaction'!$C$7*(F284-E284), 365), 360))))</f>
        <v/>
      </c>
      <c r="T284" s="49" t="str">
        <f t="shared" ca="1" si="30"/>
        <v/>
      </c>
      <c r="U284" s="49" t="str">
        <f t="shared" ca="1" si="31"/>
        <v/>
      </c>
      <c r="V284" s="49" t="str">
        <f t="shared" ca="1" si="32"/>
        <v/>
      </c>
      <c r="W284" s="11" t="str">
        <f t="shared" ca="1" si="33"/>
        <v/>
      </c>
      <c r="X284" s="11" t="str">
        <f t="shared" ca="1" si="34"/>
        <v/>
      </c>
    </row>
    <row r="285" spans="2:24" x14ac:dyDescent="0.25">
      <c r="B285" s="82" t="str">
        <f ca="1">IF(B284&lt;MIN($C$3, 'Terms&amp;Conditions + Transaction'!$B$6), B284+1, "")</f>
        <v/>
      </c>
      <c r="C285" t="str">
        <f ca="1">IF(B285="", "", IF(AND(WEEKDAY(B285, 2)&lt;=5, ISERROR(VLOOKUP(B285, 'Holiday Schedule'!$B$3:$B$1002, 1, FALSE))), 1, 0))</f>
        <v/>
      </c>
      <c r="D285" t="str">
        <f ca="1">IF(B285="", "", IF(LOWER('Terms&amp;Conditions + Transaction'!$C$15)="act", 1, IF(DAY(B285)=31, 0, IF(AND(DAY(B285+1)=1, MONTH(B285+1)=3), 31-DAY(B285), 1))))</f>
        <v/>
      </c>
      <c r="E285" s="18" t="str">
        <f ca="1">IF(B285="", "", IFERROR(VLOOKUP(B285, 'Accrual Schedule'!$B$3:$B$122, 1, TRUE), ""))</f>
        <v/>
      </c>
      <c r="F285" s="18" t="str" cm="1">
        <f t="array" aca="1" ref="F285" ca="1">IF(B285="", "", INDEX('Accrual Schedule'!$B$3:$B$122, MATCH(B285, 'Accrual Schedule'!$B$3:$B$122, 1)+1, 1))</f>
        <v/>
      </c>
      <c r="G285" s="18" t="str" cm="1">
        <f t="array" aca="1" ref="G285" ca="1">IF(B285="", "", INDEX('Accrual Schedule'!$B$3:$B$122, MATCH(H285, 'Accrual Schedule'!$B$3:$B$122, 1)-1, 1))</f>
        <v/>
      </c>
      <c r="H285" s="18" t="str">
        <f ca="1">IF(B285="", "", INDEX('Accrual Schedule'!$B$3:$B$122, MATCH(I285, 'Accrual Schedule'!$C$3:$C$122, 1), 1))</f>
        <v/>
      </c>
      <c r="I285" s="18" t="str" cm="1">
        <f t="array" aca="1" ref="I285" ca="1">IF(B285="", "", _xlfn.IFNA(INDEX('Accrual Schedule'!$C$4:$C$122, MATCH(B285, 'Accrual Schedule'!$C$4:$C$122, 1)+1, 1), INDEX('Accrual Schedule'!$C$4:$C$122, 1, 1)))</f>
        <v/>
      </c>
      <c r="J285" s="11" t="str">
        <f ca="1">IF(B285="","",'Terms&amp;Conditions + Transaction'!$F$5-SUMIF(Dispositions!$B$3:$B$32,"&lt;="&amp;B285,Dispositions!$C$3:$C$32))</f>
        <v/>
      </c>
      <c r="K285" s="84" t="str">
        <f ca="1">IF(B285="", "", IF(ISNA(MATCH(B285, 'Factor Schedule'!$B$3:$B$2002, -1)),1,IF(INDEX('Factor Schedule'!$B$3:$C$2002,MATCH(B285, 'Factor Schedule'!$B$3:$B$2002, -1), 1)=B285,MATCH(B285, 'Factor Schedule'!$B$3:$B$2002, -1),MATCH(B285, 'Factor Schedule'!$B$3:$B$2002, -1)+1)))</f>
        <v/>
      </c>
      <c r="L285" s="11" t="str" cm="1">
        <f t="array" aca="1" ref="L285" ca="1">IF(B285="","",ROUND(J285*_xlfn.IFNA(INDEX('Factor Schedule'!$B$3:$C$2002,K285, 2), 1), 2))</f>
        <v/>
      </c>
      <c r="M285" s="11" t="str">
        <f ca="1">IF(B285="", "", IF(OR(LOWER('Terms&amp;Conditions + Transaction'!$B$12)&lt;&gt;"compound", B285=$C$2, B285=E285), L285, L285+IF(LOWER('Terms&amp;Conditions + Transaction'!$B$13)&lt;&gt;"y", SUMIFS($T$8:$T$2007, $B$8:$B$2007, "&gt;="&amp;E285, $B$8:$B$2007, "&lt;"&amp;B285), SUMIFS($U$8:$U$1007, $B$8:$B$2007, "&gt;="&amp;E285, $B$8:$B$2007, "&lt;"&amp;B285))))</f>
        <v/>
      </c>
      <c r="N285" s="18" t="str">
        <f ca="1">IF(OR(B285 = "", F285=""), "", MIN(ForwardDays(B285,-'Terms&amp;Conditions + Transaction'!$B$22, 'Terms&amp;Conditions + Transaction'!$B$23, 'Holiday Schedule'!$B$3:$B$1002),ForwardDays(F285,-'Terms&amp;Conditions + Transaction'!$B$22, 'Terms&amp;Conditions + Transaction'!$B$23, 'Holiday Schedule'!$B$3:$B$1002)))</f>
        <v/>
      </c>
      <c r="O285" s="42" t="str">
        <f ca="1">IF(B285="", "", IF(ISNA(MATCH(N285, SOFR_INDEX!$A$2:$A$2001, -1)),1,IF(INDEX(SOFR_INDEX!$A$2:$E$2001,MATCH(N285, SOFR_INDEX!$A$2:$A$2001, -1), 1)=N285,MATCH(N285, SOFR_INDEX!$A$2:$A$2001, -1),MATCH(N285, SOFR_INDEX!$A$2:$A$2001, -1)+1)))</f>
        <v/>
      </c>
      <c r="P285" s="40" t="str" cm="1">
        <f t="array" aca="1" ref="P285" ca="1">IF(OR(B285="", F285=""), "", INDEX(SOFR_INDEX!$B$2:$E$2001, O285,$P$4) * IF(LEFT($P$3, 3)="180", 2, IF(LEFT($P$3, 2)="90", 4, IF(LEFT($P$3, 2)="30", 12, 1)))/100)</f>
        <v/>
      </c>
      <c r="Q285" s="43" t="str">
        <f ca="1">IF(OR(B285="", F285=""), "", P285+'Terms&amp;Conditions + Transaction'!$B$11/10000)</f>
        <v/>
      </c>
      <c r="R285" s="43" t="str">
        <f t="shared" ca="1" si="29"/>
        <v/>
      </c>
      <c r="S285" t="str">
        <f ca="1">IF(B285="",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Transaction'!$C$7*(F285-E285), 365), 360))))</f>
        <v/>
      </c>
      <c r="T285" s="49" t="str">
        <f t="shared" ca="1" si="30"/>
        <v/>
      </c>
      <c r="U285" s="49" t="str">
        <f t="shared" ca="1" si="31"/>
        <v/>
      </c>
      <c r="V285" s="49" t="str">
        <f t="shared" ca="1" si="32"/>
        <v/>
      </c>
      <c r="W285" s="11" t="str">
        <f t="shared" ca="1" si="33"/>
        <v/>
      </c>
      <c r="X285" s="11" t="str">
        <f t="shared" ca="1" si="34"/>
        <v/>
      </c>
    </row>
    <row r="286" spans="2:24" x14ac:dyDescent="0.25">
      <c r="B286" s="82" t="str">
        <f ca="1">IF(B285&lt;MIN($C$3, 'Terms&amp;Conditions + Transaction'!$B$6), B285+1, "")</f>
        <v/>
      </c>
      <c r="C286" t="str">
        <f ca="1">IF(B286="", "", IF(AND(WEEKDAY(B286, 2)&lt;=5, ISERROR(VLOOKUP(B286, 'Holiday Schedule'!$B$3:$B$1002, 1, FALSE))), 1, 0))</f>
        <v/>
      </c>
      <c r="D286" t="str">
        <f ca="1">IF(B286="", "", IF(LOWER('Terms&amp;Conditions + Transaction'!$C$15)="act", 1, IF(DAY(B286)=31, 0, IF(AND(DAY(B286+1)=1, MONTH(B286+1)=3), 31-DAY(B286), 1))))</f>
        <v/>
      </c>
      <c r="E286" s="18" t="str">
        <f ca="1">IF(B286="", "", IFERROR(VLOOKUP(B286, 'Accrual Schedule'!$B$3:$B$122, 1, TRUE), ""))</f>
        <v/>
      </c>
      <c r="F286" s="18" t="str" cm="1">
        <f t="array" aca="1" ref="F286" ca="1">IF(B286="", "", INDEX('Accrual Schedule'!$B$3:$B$122, MATCH(B286, 'Accrual Schedule'!$B$3:$B$122, 1)+1, 1))</f>
        <v/>
      </c>
      <c r="G286" s="18" t="str" cm="1">
        <f t="array" aca="1" ref="G286" ca="1">IF(B286="", "", INDEX('Accrual Schedule'!$B$3:$B$122, MATCH(H286, 'Accrual Schedule'!$B$3:$B$122, 1)-1, 1))</f>
        <v/>
      </c>
      <c r="H286" s="18" t="str">
        <f ca="1">IF(B286="", "", INDEX('Accrual Schedule'!$B$3:$B$122, MATCH(I286, 'Accrual Schedule'!$C$3:$C$122, 1), 1))</f>
        <v/>
      </c>
      <c r="I286" s="18" t="str" cm="1">
        <f t="array" aca="1" ref="I286" ca="1">IF(B286="", "", _xlfn.IFNA(INDEX('Accrual Schedule'!$C$4:$C$122, MATCH(B286, 'Accrual Schedule'!$C$4:$C$122, 1)+1, 1), INDEX('Accrual Schedule'!$C$4:$C$122, 1, 1)))</f>
        <v/>
      </c>
      <c r="J286" s="11" t="str">
        <f ca="1">IF(B286="","",'Terms&amp;Conditions + Transaction'!$F$5-SUMIF(Dispositions!$B$3:$B$32,"&lt;="&amp;B286,Dispositions!$C$3:$C$32))</f>
        <v/>
      </c>
      <c r="K286" s="84" t="str">
        <f ca="1">IF(B286="", "", IF(ISNA(MATCH(B286, 'Factor Schedule'!$B$3:$B$2002, -1)),1,IF(INDEX('Factor Schedule'!$B$3:$C$2002,MATCH(B286, 'Factor Schedule'!$B$3:$B$2002, -1), 1)=B286,MATCH(B286, 'Factor Schedule'!$B$3:$B$2002, -1),MATCH(B286, 'Factor Schedule'!$B$3:$B$2002, -1)+1)))</f>
        <v/>
      </c>
      <c r="L286" s="11" t="str" cm="1">
        <f t="array" aca="1" ref="L286" ca="1">IF(B286="","",ROUND(J286*_xlfn.IFNA(INDEX('Factor Schedule'!$B$3:$C$2002,K286, 2), 1), 2))</f>
        <v/>
      </c>
      <c r="M286" s="11" t="str">
        <f ca="1">IF(B286="", "", IF(OR(LOWER('Terms&amp;Conditions + Transaction'!$B$12)&lt;&gt;"compound", B286=$C$2, B286=E286), L286, L286+IF(LOWER('Terms&amp;Conditions + Transaction'!$B$13)&lt;&gt;"y", SUMIFS($T$8:$T$2007, $B$8:$B$2007, "&gt;="&amp;E286, $B$8:$B$2007, "&lt;"&amp;B286), SUMIFS($U$8:$U$1007, $B$8:$B$2007, "&gt;="&amp;E286, $B$8:$B$2007, "&lt;"&amp;B286))))</f>
        <v/>
      </c>
      <c r="N286" s="18" t="str">
        <f ca="1">IF(OR(B286 = "", F286=""), "", MIN(ForwardDays(B286,-'Terms&amp;Conditions + Transaction'!$B$22, 'Terms&amp;Conditions + Transaction'!$B$23, 'Holiday Schedule'!$B$3:$B$1002),ForwardDays(F286,-'Terms&amp;Conditions + Transaction'!$B$22, 'Terms&amp;Conditions + Transaction'!$B$23, 'Holiday Schedule'!$B$3:$B$1002)))</f>
        <v/>
      </c>
      <c r="O286" s="42" t="str">
        <f ca="1">IF(B286="", "", IF(ISNA(MATCH(N286, SOFR_INDEX!$A$2:$A$2001, -1)),1,IF(INDEX(SOFR_INDEX!$A$2:$E$2001,MATCH(N286, SOFR_INDEX!$A$2:$A$2001, -1), 1)=N286,MATCH(N286, SOFR_INDEX!$A$2:$A$2001, -1),MATCH(N286, SOFR_INDEX!$A$2:$A$2001, -1)+1)))</f>
        <v/>
      </c>
      <c r="P286" s="40" t="str" cm="1">
        <f t="array" aca="1" ref="P286" ca="1">IF(OR(B286="", F286=""), "", INDEX(SOFR_INDEX!$B$2:$E$2001, O286,$P$4) * IF(LEFT($P$3, 3)="180", 2, IF(LEFT($P$3, 2)="90", 4, IF(LEFT($P$3, 2)="30", 12, 1)))/100)</f>
        <v/>
      </c>
      <c r="Q286" s="43" t="str">
        <f ca="1">IF(OR(B286="", F286=""), "", P286+'Terms&amp;Conditions + Transaction'!$B$11/10000)</f>
        <v/>
      </c>
      <c r="R286" s="43" t="str">
        <f t="shared" ca="1" si="29"/>
        <v/>
      </c>
      <c r="S286" t="str">
        <f ca="1">IF(B286="",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Transaction'!$C$7*(F286-E286), 365), 360))))</f>
        <v/>
      </c>
      <c r="T286" s="49" t="str">
        <f t="shared" ca="1" si="30"/>
        <v/>
      </c>
      <c r="U286" s="49" t="str">
        <f t="shared" ca="1" si="31"/>
        <v/>
      </c>
      <c r="V286" s="49" t="str">
        <f t="shared" ca="1" si="32"/>
        <v/>
      </c>
      <c r="W286" s="11" t="str">
        <f t="shared" ca="1" si="33"/>
        <v/>
      </c>
      <c r="X286" s="11" t="str">
        <f t="shared" ca="1" si="34"/>
        <v/>
      </c>
    </row>
    <row r="287" spans="2:24" x14ac:dyDescent="0.25">
      <c r="B287" s="82" t="str">
        <f ca="1">IF(B286&lt;MIN($C$3, 'Terms&amp;Conditions + Transaction'!$B$6), B286+1, "")</f>
        <v/>
      </c>
      <c r="C287" t="str">
        <f ca="1">IF(B287="", "", IF(AND(WEEKDAY(B287, 2)&lt;=5, ISERROR(VLOOKUP(B287, 'Holiday Schedule'!$B$3:$B$1002, 1, FALSE))), 1, 0))</f>
        <v/>
      </c>
      <c r="D287" t="str">
        <f ca="1">IF(B287="", "", IF(LOWER('Terms&amp;Conditions + Transaction'!$C$15)="act", 1, IF(DAY(B287)=31, 0, IF(AND(DAY(B287+1)=1, MONTH(B287+1)=3), 31-DAY(B287), 1))))</f>
        <v/>
      </c>
      <c r="E287" s="18" t="str">
        <f ca="1">IF(B287="", "", IFERROR(VLOOKUP(B287, 'Accrual Schedule'!$B$3:$B$122, 1, TRUE), ""))</f>
        <v/>
      </c>
      <c r="F287" s="18" t="str" cm="1">
        <f t="array" aca="1" ref="F287" ca="1">IF(B287="", "", INDEX('Accrual Schedule'!$B$3:$B$122, MATCH(B287, 'Accrual Schedule'!$B$3:$B$122, 1)+1, 1))</f>
        <v/>
      </c>
      <c r="G287" s="18" t="str" cm="1">
        <f t="array" aca="1" ref="G287" ca="1">IF(B287="", "", INDEX('Accrual Schedule'!$B$3:$B$122, MATCH(H287, 'Accrual Schedule'!$B$3:$B$122, 1)-1, 1))</f>
        <v/>
      </c>
      <c r="H287" s="18" t="str">
        <f ca="1">IF(B287="", "", INDEX('Accrual Schedule'!$B$3:$B$122, MATCH(I287, 'Accrual Schedule'!$C$3:$C$122, 1), 1))</f>
        <v/>
      </c>
      <c r="I287" s="18" t="str" cm="1">
        <f t="array" aca="1" ref="I287" ca="1">IF(B287="", "", _xlfn.IFNA(INDEX('Accrual Schedule'!$C$4:$C$122, MATCH(B287, 'Accrual Schedule'!$C$4:$C$122, 1)+1, 1), INDEX('Accrual Schedule'!$C$4:$C$122, 1, 1)))</f>
        <v/>
      </c>
      <c r="J287" s="11" t="str">
        <f ca="1">IF(B287="","",'Terms&amp;Conditions + Transaction'!$F$5-SUMIF(Dispositions!$B$3:$B$32,"&lt;="&amp;B287,Dispositions!$C$3:$C$32))</f>
        <v/>
      </c>
      <c r="K287" s="84" t="str">
        <f ca="1">IF(B287="", "", IF(ISNA(MATCH(B287, 'Factor Schedule'!$B$3:$B$2002, -1)),1,IF(INDEX('Factor Schedule'!$B$3:$C$2002,MATCH(B287, 'Factor Schedule'!$B$3:$B$2002, -1), 1)=B287,MATCH(B287, 'Factor Schedule'!$B$3:$B$2002, -1),MATCH(B287, 'Factor Schedule'!$B$3:$B$2002, -1)+1)))</f>
        <v/>
      </c>
      <c r="L287" s="11" t="str" cm="1">
        <f t="array" aca="1" ref="L287" ca="1">IF(B287="","",ROUND(J287*_xlfn.IFNA(INDEX('Factor Schedule'!$B$3:$C$2002,K287, 2), 1), 2))</f>
        <v/>
      </c>
      <c r="M287" s="11" t="str">
        <f ca="1">IF(B287="", "", IF(OR(LOWER('Terms&amp;Conditions + Transaction'!$B$12)&lt;&gt;"compound", B287=$C$2, B287=E287), L287, L287+IF(LOWER('Terms&amp;Conditions + Transaction'!$B$13)&lt;&gt;"y", SUMIFS($T$8:$T$2007, $B$8:$B$2007, "&gt;="&amp;E287, $B$8:$B$2007, "&lt;"&amp;B287), SUMIFS($U$8:$U$1007, $B$8:$B$2007, "&gt;="&amp;E287, $B$8:$B$2007, "&lt;"&amp;B287))))</f>
        <v/>
      </c>
      <c r="N287" s="18" t="str">
        <f ca="1">IF(OR(B287 = "", F287=""), "", MIN(ForwardDays(B287,-'Terms&amp;Conditions + Transaction'!$B$22, 'Terms&amp;Conditions + Transaction'!$B$23, 'Holiday Schedule'!$B$3:$B$1002),ForwardDays(F287,-'Terms&amp;Conditions + Transaction'!$B$22, 'Terms&amp;Conditions + Transaction'!$B$23, 'Holiday Schedule'!$B$3:$B$1002)))</f>
        <v/>
      </c>
      <c r="O287" s="42" t="str">
        <f ca="1">IF(B287="", "", IF(ISNA(MATCH(N287, SOFR_INDEX!$A$2:$A$2001, -1)),1,IF(INDEX(SOFR_INDEX!$A$2:$E$2001,MATCH(N287, SOFR_INDEX!$A$2:$A$2001, -1), 1)=N287,MATCH(N287, SOFR_INDEX!$A$2:$A$2001, -1),MATCH(N287, SOFR_INDEX!$A$2:$A$2001, -1)+1)))</f>
        <v/>
      </c>
      <c r="P287" s="40" t="str" cm="1">
        <f t="array" aca="1" ref="P287" ca="1">IF(OR(B287="", F287=""), "", INDEX(SOFR_INDEX!$B$2:$E$2001, O287,$P$4) * IF(LEFT($P$3, 3)="180", 2, IF(LEFT($P$3, 2)="90", 4, IF(LEFT($P$3, 2)="30", 12, 1)))/100)</f>
        <v/>
      </c>
      <c r="Q287" s="43" t="str">
        <f ca="1">IF(OR(B287="", F287=""), "", P287+'Terms&amp;Conditions + Transaction'!$B$11/10000)</f>
        <v/>
      </c>
      <c r="R287" s="43" t="str">
        <f t="shared" ca="1" si="29"/>
        <v/>
      </c>
      <c r="S287" t="str">
        <f ca="1">IF(B287="",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Transaction'!$C$7*(F287-E287), 365), 360))))</f>
        <v/>
      </c>
      <c r="T287" s="49" t="str">
        <f t="shared" ca="1" si="30"/>
        <v/>
      </c>
      <c r="U287" s="49" t="str">
        <f t="shared" ca="1" si="31"/>
        <v/>
      </c>
      <c r="V287" s="49" t="str">
        <f t="shared" ca="1" si="32"/>
        <v/>
      </c>
      <c r="W287" s="11" t="str">
        <f t="shared" ca="1" si="33"/>
        <v/>
      </c>
      <c r="X287" s="11" t="str">
        <f t="shared" ca="1" si="34"/>
        <v/>
      </c>
    </row>
    <row r="288" spans="2:24" x14ac:dyDescent="0.25">
      <c r="B288" s="82" t="str">
        <f ca="1">IF(B287&lt;MIN($C$3, 'Terms&amp;Conditions + Transaction'!$B$6), B287+1, "")</f>
        <v/>
      </c>
      <c r="C288" t="str">
        <f ca="1">IF(B288="", "", IF(AND(WEEKDAY(B288, 2)&lt;=5, ISERROR(VLOOKUP(B288, 'Holiday Schedule'!$B$3:$B$1002, 1, FALSE))), 1, 0))</f>
        <v/>
      </c>
      <c r="D288" t="str">
        <f ca="1">IF(B288="", "", IF(LOWER('Terms&amp;Conditions + Transaction'!$C$15)="act", 1, IF(DAY(B288)=31, 0, IF(AND(DAY(B288+1)=1, MONTH(B288+1)=3), 31-DAY(B288), 1))))</f>
        <v/>
      </c>
      <c r="E288" s="18" t="str">
        <f ca="1">IF(B288="", "", IFERROR(VLOOKUP(B288, 'Accrual Schedule'!$B$3:$B$122, 1, TRUE), ""))</f>
        <v/>
      </c>
      <c r="F288" s="18" t="str" cm="1">
        <f t="array" aca="1" ref="F288" ca="1">IF(B288="", "", INDEX('Accrual Schedule'!$B$3:$B$122, MATCH(B288, 'Accrual Schedule'!$B$3:$B$122, 1)+1, 1))</f>
        <v/>
      </c>
      <c r="G288" s="18" t="str" cm="1">
        <f t="array" aca="1" ref="G288" ca="1">IF(B288="", "", INDEX('Accrual Schedule'!$B$3:$B$122, MATCH(H288, 'Accrual Schedule'!$B$3:$B$122, 1)-1, 1))</f>
        <v/>
      </c>
      <c r="H288" s="18" t="str">
        <f ca="1">IF(B288="", "", INDEX('Accrual Schedule'!$B$3:$B$122, MATCH(I288, 'Accrual Schedule'!$C$3:$C$122, 1), 1))</f>
        <v/>
      </c>
      <c r="I288" s="18" t="str" cm="1">
        <f t="array" aca="1" ref="I288" ca="1">IF(B288="", "", _xlfn.IFNA(INDEX('Accrual Schedule'!$C$4:$C$122, MATCH(B288, 'Accrual Schedule'!$C$4:$C$122, 1)+1, 1), INDEX('Accrual Schedule'!$C$4:$C$122, 1, 1)))</f>
        <v/>
      </c>
      <c r="J288" s="11" t="str">
        <f ca="1">IF(B288="","",'Terms&amp;Conditions + Transaction'!$F$5-SUMIF(Dispositions!$B$3:$B$32,"&lt;="&amp;B288,Dispositions!$C$3:$C$32))</f>
        <v/>
      </c>
      <c r="K288" s="84" t="str">
        <f ca="1">IF(B288="", "", IF(ISNA(MATCH(B288, 'Factor Schedule'!$B$3:$B$2002, -1)),1,IF(INDEX('Factor Schedule'!$B$3:$C$2002,MATCH(B288, 'Factor Schedule'!$B$3:$B$2002, -1), 1)=B288,MATCH(B288, 'Factor Schedule'!$B$3:$B$2002, -1),MATCH(B288, 'Factor Schedule'!$B$3:$B$2002, -1)+1)))</f>
        <v/>
      </c>
      <c r="L288" s="11" t="str" cm="1">
        <f t="array" aca="1" ref="L288" ca="1">IF(B288="","",ROUND(J288*_xlfn.IFNA(INDEX('Factor Schedule'!$B$3:$C$2002,K288, 2), 1), 2))</f>
        <v/>
      </c>
      <c r="M288" s="11" t="str">
        <f ca="1">IF(B288="", "", IF(OR(LOWER('Terms&amp;Conditions + Transaction'!$B$12)&lt;&gt;"compound", B288=$C$2, B288=E288), L288, L288+IF(LOWER('Terms&amp;Conditions + Transaction'!$B$13)&lt;&gt;"y", SUMIFS($T$8:$T$2007, $B$8:$B$2007, "&gt;="&amp;E288, $B$8:$B$2007, "&lt;"&amp;B288), SUMIFS($U$8:$U$1007, $B$8:$B$2007, "&gt;="&amp;E288, $B$8:$B$2007, "&lt;"&amp;B288))))</f>
        <v/>
      </c>
      <c r="N288" s="18" t="str">
        <f ca="1">IF(OR(B288 = "", F288=""), "", MIN(ForwardDays(B288,-'Terms&amp;Conditions + Transaction'!$B$22, 'Terms&amp;Conditions + Transaction'!$B$23, 'Holiday Schedule'!$B$3:$B$1002),ForwardDays(F288,-'Terms&amp;Conditions + Transaction'!$B$22, 'Terms&amp;Conditions + Transaction'!$B$23, 'Holiday Schedule'!$B$3:$B$1002)))</f>
        <v/>
      </c>
      <c r="O288" s="42" t="str">
        <f ca="1">IF(B288="", "", IF(ISNA(MATCH(N288, SOFR_INDEX!$A$2:$A$2001, -1)),1,IF(INDEX(SOFR_INDEX!$A$2:$E$2001,MATCH(N288, SOFR_INDEX!$A$2:$A$2001, -1), 1)=N288,MATCH(N288, SOFR_INDEX!$A$2:$A$2001, -1),MATCH(N288, SOFR_INDEX!$A$2:$A$2001, -1)+1)))</f>
        <v/>
      </c>
      <c r="P288" s="40" t="str" cm="1">
        <f t="array" aca="1" ref="P288" ca="1">IF(OR(B288="", F288=""), "", INDEX(SOFR_INDEX!$B$2:$E$2001, O288,$P$4) * IF(LEFT($P$3, 3)="180", 2, IF(LEFT($P$3, 2)="90", 4, IF(LEFT($P$3, 2)="30", 12, 1)))/100)</f>
        <v/>
      </c>
      <c r="Q288" s="43" t="str">
        <f ca="1">IF(OR(B288="", F288=""), "", P288+'Terms&amp;Conditions + Transaction'!$B$11/10000)</f>
        <v/>
      </c>
      <c r="R288" s="43" t="str">
        <f t="shared" ca="1" si="29"/>
        <v/>
      </c>
      <c r="S288" t="str">
        <f ca="1">IF(B288="",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Transaction'!$C$7*(F288-E288), 365), 360))))</f>
        <v/>
      </c>
      <c r="T288" s="49" t="str">
        <f t="shared" ca="1" si="30"/>
        <v/>
      </c>
      <c r="U288" s="49" t="str">
        <f t="shared" ca="1" si="31"/>
        <v/>
      </c>
      <c r="V288" s="49" t="str">
        <f t="shared" ca="1" si="32"/>
        <v/>
      </c>
      <c r="W288" s="11" t="str">
        <f t="shared" ca="1" si="33"/>
        <v/>
      </c>
      <c r="X288" s="11" t="str">
        <f t="shared" ca="1" si="34"/>
        <v/>
      </c>
    </row>
    <row r="289" spans="2:24" x14ac:dyDescent="0.25">
      <c r="B289" s="82" t="str">
        <f ca="1">IF(B288&lt;MIN($C$3, 'Terms&amp;Conditions + Transaction'!$B$6), B288+1, "")</f>
        <v/>
      </c>
      <c r="C289" t="str">
        <f ca="1">IF(B289="", "", IF(AND(WEEKDAY(B289, 2)&lt;=5, ISERROR(VLOOKUP(B289, 'Holiday Schedule'!$B$3:$B$1002, 1, FALSE))), 1, 0))</f>
        <v/>
      </c>
      <c r="D289" t="str">
        <f ca="1">IF(B289="", "", IF(LOWER('Terms&amp;Conditions + Transaction'!$C$15)="act", 1, IF(DAY(B289)=31, 0, IF(AND(DAY(B289+1)=1, MONTH(B289+1)=3), 31-DAY(B289), 1))))</f>
        <v/>
      </c>
      <c r="E289" s="18" t="str">
        <f ca="1">IF(B289="", "", IFERROR(VLOOKUP(B289, 'Accrual Schedule'!$B$3:$B$122, 1, TRUE), ""))</f>
        <v/>
      </c>
      <c r="F289" s="18" t="str" cm="1">
        <f t="array" aca="1" ref="F289" ca="1">IF(B289="", "", INDEX('Accrual Schedule'!$B$3:$B$122, MATCH(B289, 'Accrual Schedule'!$B$3:$B$122, 1)+1, 1))</f>
        <v/>
      </c>
      <c r="G289" s="18" t="str" cm="1">
        <f t="array" aca="1" ref="G289" ca="1">IF(B289="", "", INDEX('Accrual Schedule'!$B$3:$B$122, MATCH(H289, 'Accrual Schedule'!$B$3:$B$122, 1)-1, 1))</f>
        <v/>
      </c>
      <c r="H289" s="18" t="str">
        <f ca="1">IF(B289="", "", INDEX('Accrual Schedule'!$B$3:$B$122, MATCH(I289, 'Accrual Schedule'!$C$3:$C$122, 1), 1))</f>
        <v/>
      </c>
      <c r="I289" s="18" t="str" cm="1">
        <f t="array" aca="1" ref="I289" ca="1">IF(B289="", "", _xlfn.IFNA(INDEX('Accrual Schedule'!$C$4:$C$122, MATCH(B289, 'Accrual Schedule'!$C$4:$C$122, 1)+1, 1), INDEX('Accrual Schedule'!$C$4:$C$122, 1, 1)))</f>
        <v/>
      </c>
      <c r="J289" s="11" t="str">
        <f ca="1">IF(B289="","",'Terms&amp;Conditions + Transaction'!$F$5-SUMIF(Dispositions!$B$3:$B$32,"&lt;="&amp;B289,Dispositions!$C$3:$C$32))</f>
        <v/>
      </c>
      <c r="K289" s="84" t="str">
        <f ca="1">IF(B289="", "", IF(ISNA(MATCH(B289, 'Factor Schedule'!$B$3:$B$2002, -1)),1,IF(INDEX('Factor Schedule'!$B$3:$C$2002,MATCH(B289, 'Factor Schedule'!$B$3:$B$2002, -1), 1)=B289,MATCH(B289, 'Factor Schedule'!$B$3:$B$2002, -1),MATCH(B289, 'Factor Schedule'!$B$3:$B$2002, -1)+1)))</f>
        <v/>
      </c>
      <c r="L289" s="11" t="str" cm="1">
        <f t="array" aca="1" ref="L289" ca="1">IF(B289="","",ROUND(J289*_xlfn.IFNA(INDEX('Factor Schedule'!$B$3:$C$2002,K289, 2), 1), 2))</f>
        <v/>
      </c>
      <c r="M289" s="11" t="str">
        <f ca="1">IF(B289="", "", IF(OR(LOWER('Terms&amp;Conditions + Transaction'!$B$12)&lt;&gt;"compound", B289=$C$2, B289=E289), L289, L289+IF(LOWER('Terms&amp;Conditions + Transaction'!$B$13)&lt;&gt;"y", SUMIFS($T$8:$T$2007, $B$8:$B$2007, "&gt;="&amp;E289, $B$8:$B$2007, "&lt;"&amp;B289), SUMIFS($U$8:$U$1007, $B$8:$B$2007, "&gt;="&amp;E289, $B$8:$B$2007, "&lt;"&amp;B289))))</f>
        <v/>
      </c>
      <c r="N289" s="18" t="str">
        <f ca="1">IF(OR(B289 = "", F289=""), "", MIN(ForwardDays(B289,-'Terms&amp;Conditions + Transaction'!$B$22, 'Terms&amp;Conditions + Transaction'!$B$23, 'Holiday Schedule'!$B$3:$B$1002),ForwardDays(F289,-'Terms&amp;Conditions + Transaction'!$B$22, 'Terms&amp;Conditions + Transaction'!$B$23, 'Holiday Schedule'!$B$3:$B$1002)))</f>
        <v/>
      </c>
      <c r="O289" s="42" t="str">
        <f ca="1">IF(B289="", "", IF(ISNA(MATCH(N289, SOFR_INDEX!$A$2:$A$2001, -1)),1,IF(INDEX(SOFR_INDEX!$A$2:$E$2001,MATCH(N289, SOFR_INDEX!$A$2:$A$2001, -1), 1)=N289,MATCH(N289, SOFR_INDEX!$A$2:$A$2001, -1),MATCH(N289, SOFR_INDEX!$A$2:$A$2001, -1)+1)))</f>
        <v/>
      </c>
      <c r="P289" s="40" t="str" cm="1">
        <f t="array" aca="1" ref="P289" ca="1">IF(OR(B289="", F289=""), "", INDEX(SOFR_INDEX!$B$2:$E$2001, O289,$P$4) * IF(LEFT($P$3, 3)="180", 2, IF(LEFT($P$3, 2)="90", 4, IF(LEFT($P$3, 2)="30", 12, 1)))/100)</f>
        <v/>
      </c>
      <c r="Q289" s="43" t="str">
        <f ca="1">IF(OR(B289="", F289=""), "", P289+'Terms&amp;Conditions + Transaction'!$B$11/10000)</f>
        <v/>
      </c>
      <c r="R289" s="43" t="str">
        <f t="shared" ca="1" si="29"/>
        <v/>
      </c>
      <c r="S289" t="str">
        <f ca="1">IF(B289="",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Transaction'!$C$7*(F289-E289), 365), 360))))</f>
        <v/>
      </c>
      <c r="T289" s="49" t="str">
        <f t="shared" ca="1" si="30"/>
        <v/>
      </c>
      <c r="U289" s="49" t="str">
        <f t="shared" ca="1" si="31"/>
        <v/>
      </c>
      <c r="V289" s="49" t="str">
        <f t="shared" ca="1" si="32"/>
        <v/>
      </c>
      <c r="W289" s="11" t="str">
        <f t="shared" ca="1" si="33"/>
        <v/>
      </c>
      <c r="X289" s="11" t="str">
        <f t="shared" ca="1" si="34"/>
        <v/>
      </c>
    </row>
    <row r="290" spans="2:24" x14ac:dyDescent="0.25">
      <c r="B290" s="82" t="str">
        <f ca="1">IF(B289&lt;MIN($C$3, 'Terms&amp;Conditions + Transaction'!$B$6), B289+1, "")</f>
        <v/>
      </c>
      <c r="C290" t="str">
        <f ca="1">IF(B290="", "", IF(AND(WEEKDAY(B290, 2)&lt;=5, ISERROR(VLOOKUP(B290, 'Holiday Schedule'!$B$3:$B$1002, 1, FALSE))), 1, 0))</f>
        <v/>
      </c>
      <c r="D290" t="str">
        <f ca="1">IF(B290="", "", IF(LOWER('Terms&amp;Conditions + Transaction'!$C$15)="act", 1, IF(DAY(B290)=31, 0, IF(AND(DAY(B290+1)=1, MONTH(B290+1)=3), 31-DAY(B290), 1))))</f>
        <v/>
      </c>
      <c r="E290" s="18" t="str">
        <f ca="1">IF(B290="", "", IFERROR(VLOOKUP(B290, 'Accrual Schedule'!$B$3:$B$122, 1, TRUE), ""))</f>
        <v/>
      </c>
      <c r="F290" s="18" t="str" cm="1">
        <f t="array" aca="1" ref="F290" ca="1">IF(B290="", "", INDEX('Accrual Schedule'!$B$3:$B$122, MATCH(B290, 'Accrual Schedule'!$B$3:$B$122, 1)+1, 1))</f>
        <v/>
      </c>
      <c r="G290" s="18" t="str" cm="1">
        <f t="array" aca="1" ref="G290" ca="1">IF(B290="", "", INDEX('Accrual Schedule'!$B$3:$B$122, MATCH(H290, 'Accrual Schedule'!$B$3:$B$122, 1)-1, 1))</f>
        <v/>
      </c>
      <c r="H290" s="18" t="str">
        <f ca="1">IF(B290="", "", INDEX('Accrual Schedule'!$B$3:$B$122, MATCH(I290, 'Accrual Schedule'!$C$3:$C$122, 1), 1))</f>
        <v/>
      </c>
      <c r="I290" s="18" t="str" cm="1">
        <f t="array" aca="1" ref="I290" ca="1">IF(B290="", "", _xlfn.IFNA(INDEX('Accrual Schedule'!$C$4:$C$122, MATCH(B290, 'Accrual Schedule'!$C$4:$C$122, 1)+1, 1), INDEX('Accrual Schedule'!$C$4:$C$122, 1, 1)))</f>
        <v/>
      </c>
      <c r="J290" s="11" t="str">
        <f ca="1">IF(B290="","",'Terms&amp;Conditions + Transaction'!$F$5-SUMIF(Dispositions!$B$3:$B$32,"&lt;="&amp;B290,Dispositions!$C$3:$C$32))</f>
        <v/>
      </c>
      <c r="K290" s="84" t="str">
        <f ca="1">IF(B290="", "", IF(ISNA(MATCH(B290, 'Factor Schedule'!$B$3:$B$2002, -1)),1,IF(INDEX('Factor Schedule'!$B$3:$C$2002,MATCH(B290, 'Factor Schedule'!$B$3:$B$2002, -1), 1)=B290,MATCH(B290, 'Factor Schedule'!$B$3:$B$2002, -1),MATCH(B290, 'Factor Schedule'!$B$3:$B$2002, -1)+1)))</f>
        <v/>
      </c>
      <c r="L290" s="11" t="str" cm="1">
        <f t="array" aca="1" ref="L290" ca="1">IF(B290="","",ROUND(J290*_xlfn.IFNA(INDEX('Factor Schedule'!$B$3:$C$2002,K290, 2), 1), 2))</f>
        <v/>
      </c>
      <c r="M290" s="11" t="str">
        <f ca="1">IF(B290="", "", IF(OR(LOWER('Terms&amp;Conditions + Transaction'!$B$12)&lt;&gt;"compound", B290=$C$2, B290=E290), L290, L290+IF(LOWER('Terms&amp;Conditions + Transaction'!$B$13)&lt;&gt;"y", SUMIFS($T$8:$T$2007, $B$8:$B$2007, "&gt;="&amp;E290, $B$8:$B$2007, "&lt;"&amp;B290), SUMIFS($U$8:$U$1007, $B$8:$B$2007, "&gt;="&amp;E290, $B$8:$B$2007, "&lt;"&amp;B290))))</f>
        <v/>
      </c>
      <c r="N290" s="18" t="str">
        <f ca="1">IF(OR(B290 = "", F290=""), "", MIN(ForwardDays(B290,-'Terms&amp;Conditions + Transaction'!$B$22, 'Terms&amp;Conditions + Transaction'!$B$23, 'Holiday Schedule'!$B$3:$B$1002),ForwardDays(F290,-'Terms&amp;Conditions + Transaction'!$B$22, 'Terms&amp;Conditions + Transaction'!$B$23, 'Holiday Schedule'!$B$3:$B$1002)))</f>
        <v/>
      </c>
      <c r="O290" s="42" t="str">
        <f ca="1">IF(B290="", "", IF(ISNA(MATCH(N290, SOFR_INDEX!$A$2:$A$2001, -1)),1,IF(INDEX(SOFR_INDEX!$A$2:$E$2001,MATCH(N290, SOFR_INDEX!$A$2:$A$2001, -1), 1)=N290,MATCH(N290, SOFR_INDEX!$A$2:$A$2001, -1),MATCH(N290, SOFR_INDEX!$A$2:$A$2001, -1)+1)))</f>
        <v/>
      </c>
      <c r="P290" s="40" t="str" cm="1">
        <f t="array" aca="1" ref="P290" ca="1">IF(OR(B290="", F290=""), "", INDEX(SOFR_INDEX!$B$2:$E$2001, O290,$P$4) * IF(LEFT($P$3, 3)="180", 2, IF(LEFT($P$3, 2)="90", 4, IF(LEFT($P$3, 2)="30", 12, 1)))/100)</f>
        <v/>
      </c>
      <c r="Q290" s="43" t="str">
        <f ca="1">IF(OR(B290="", F290=""), "", P290+'Terms&amp;Conditions + Transaction'!$B$11/10000)</f>
        <v/>
      </c>
      <c r="R290" s="43" t="str">
        <f t="shared" ca="1" si="29"/>
        <v/>
      </c>
      <c r="S290" t="str">
        <f ca="1">IF(B290="",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Transaction'!$C$7*(F290-E290), 365), 360))))</f>
        <v/>
      </c>
      <c r="T290" s="49" t="str">
        <f t="shared" ca="1" si="30"/>
        <v/>
      </c>
      <c r="U290" s="49" t="str">
        <f t="shared" ca="1" si="31"/>
        <v/>
      </c>
      <c r="V290" s="49" t="str">
        <f t="shared" ca="1" si="32"/>
        <v/>
      </c>
      <c r="W290" s="11" t="str">
        <f t="shared" ca="1" si="33"/>
        <v/>
      </c>
      <c r="X290" s="11" t="str">
        <f t="shared" ca="1" si="34"/>
        <v/>
      </c>
    </row>
    <row r="291" spans="2:24" x14ac:dyDescent="0.25">
      <c r="B291" s="82" t="str">
        <f ca="1">IF(B290&lt;MIN($C$3, 'Terms&amp;Conditions + Transaction'!$B$6), B290+1, "")</f>
        <v/>
      </c>
      <c r="C291" t="str">
        <f ca="1">IF(B291="", "", IF(AND(WEEKDAY(B291, 2)&lt;=5, ISERROR(VLOOKUP(B291, 'Holiday Schedule'!$B$3:$B$1002, 1, FALSE))), 1, 0))</f>
        <v/>
      </c>
      <c r="D291" t="str">
        <f ca="1">IF(B291="", "", IF(LOWER('Terms&amp;Conditions + Transaction'!$C$15)="act", 1, IF(DAY(B291)=31, 0, IF(AND(DAY(B291+1)=1, MONTH(B291+1)=3), 31-DAY(B291), 1))))</f>
        <v/>
      </c>
      <c r="E291" s="18" t="str">
        <f ca="1">IF(B291="", "", IFERROR(VLOOKUP(B291, 'Accrual Schedule'!$B$3:$B$122, 1, TRUE), ""))</f>
        <v/>
      </c>
      <c r="F291" s="18" t="str" cm="1">
        <f t="array" aca="1" ref="F291" ca="1">IF(B291="", "", INDEX('Accrual Schedule'!$B$3:$B$122, MATCH(B291, 'Accrual Schedule'!$B$3:$B$122, 1)+1, 1))</f>
        <v/>
      </c>
      <c r="G291" s="18" t="str" cm="1">
        <f t="array" aca="1" ref="G291" ca="1">IF(B291="", "", INDEX('Accrual Schedule'!$B$3:$B$122, MATCH(H291, 'Accrual Schedule'!$B$3:$B$122, 1)-1, 1))</f>
        <v/>
      </c>
      <c r="H291" s="18" t="str">
        <f ca="1">IF(B291="", "", INDEX('Accrual Schedule'!$B$3:$B$122, MATCH(I291, 'Accrual Schedule'!$C$3:$C$122, 1), 1))</f>
        <v/>
      </c>
      <c r="I291" s="18" t="str" cm="1">
        <f t="array" aca="1" ref="I291" ca="1">IF(B291="", "", _xlfn.IFNA(INDEX('Accrual Schedule'!$C$4:$C$122, MATCH(B291, 'Accrual Schedule'!$C$4:$C$122, 1)+1, 1), INDEX('Accrual Schedule'!$C$4:$C$122, 1, 1)))</f>
        <v/>
      </c>
      <c r="J291" s="11" t="str">
        <f ca="1">IF(B291="","",'Terms&amp;Conditions + Transaction'!$F$5-SUMIF(Dispositions!$B$3:$B$32,"&lt;="&amp;B291,Dispositions!$C$3:$C$32))</f>
        <v/>
      </c>
      <c r="K291" s="84" t="str">
        <f ca="1">IF(B291="", "", IF(ISNA(MATCH(B291, 'Factor Schedule'!$B$3:$B$2002, -1)),1,IF(INDEX('Factor Schedule'!$B$3:$C$2002,MATCH(B291, 'Factor Schedule'!$B$3:$B$2002, -1), 1)=B291,MATCH(B291, 'Factor Schedule'!$B$3:$B$2002, -1),MATCH(B291, 'Factor Schedule'!$B$3:$B$2002, -1)+1)))</f>
        <v/>
      </c>
      <c r="L291" s="11" t="str" cm="1">
        <f t="array" aca="1" ref="L291" ca="1">IF(B291="","",ROUND(J291*_xlfn.IFNA(INDEX('Factor Schedule'!$B$3:$C$2002,K291, 2), 1), 2))</f>
        <v/>
      </c>
      <c r="M291" s="11" t="str">
        <f ca="1">IF(B291="", "", IF(OR(LOWER('Terms&amp;Conditions + Transaction'!$B$12)&lt;&gt;"compound", B291=$C$2, B291=E291), L291, L291+IF(LOWER('Terms&amp;Conditions + Transaction'!$B$13)&lt;&gt;"y", SUMIFS($T$8:$T$2007, $B$8:$B$2007, "&gt;="&amp;E291, $B$8:$B$2007, "&lt;"&amp;B291), SUMIFS($U$8:$U$1007, $B$8:$B$2007, "&gt;="&amp;E291, $B$8:$B$2007, "&lt;"&amp;B291))))</f>
        <v/>
      </c>
      <c r="N291" s="18" t="str">
        <f ca="1">IF(OR(B291 = "", F291=""), "", MIN(ForwardDays(B291,-'Terms&amp;Conditions + Transaction'!$B$22, 'Terms&amp;Conditions + Transaction'!$B$23, 'Holiday Schedule'!$B$3:$B$1002),ForwardDays(F291,-'Terms&amp;Conditions + Transaction'!$B$22, 'Terms&amp;Conditions + Transaction'!$B$23, 'Holiday Schedule'!$B$3:$B$1002)))</f>
        <v/>
      </c>
      <c r="O291" s="42" t="str">
        <f ca="1">IF(B291="", "", IF(ISNA(MATCH(N291, SOFR_INDEX!$A$2:$A$2001, -1)),1,IF(INDEX(SOFR_INDEX!$A$2:$E$2001,MATCH(N291, SOFR_INDEX!$A$2:$A$2001, -1), 1)=N291,MATCH(N291, SOFR_INDEX!$A$2:$A$2001, -1),MATCH(N291, SOFR_INDEX!$A$2:$A$2001, -1)+1)))</f>
        <v/>
      </c>
      <c r="P291" s="40" t="str" cm="1">
        <f t="array" aca="1" ref="P291" ca="1">IF(OR(B291="", F291=""), "", INDEX(SOFR_INDEX!$B$2:$E$2001, O291,$P$4) * IF(LEFT($P$3, 3)="180", 2, IF(LEFT($P$3, 2)="90", 4, IF(LEFT($P$3, 2)="30", 12, 1)))/100)</f>
        <v/>
      </c>
      <c r="Q291" s="43" t="str">
        <f ca="1">IF(OR(B291="", F291=""), "", P291+'Terms&amp;Conditions + Transaction'!$B$11/10000)</f>
        <v/>
      </c>
      <c r="R291" s="43" t="str">
        <f t="shared" ca="1" si="29"/>
        <v/>
      </c>
      <c r="S291" t="str">
        <f ca="1">IF(B291="",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Transaction'!$C$7*(F291-E291), 365), 360))))</f>
        <v/>
      </c>
      <c r="T291" s="49" t="str">
        <f t="shared" ca="1" si="30"/>
        <v/>
      </c>
      <c r="U291" s="49" t="str">
        <f t="shared" ca="1" si="31"/>
        <v/>
      </c>
      <c r="V291" s="49" t="str">
        <f t="shared" ca="1" si="32"/>
        <v/>
      </c>
      <c r="W291" s="11" t="str">
        <f t="shared" ca="1" si="33"/>
        <v/>
      </c>
      <c r="X291" s="11" t="str">
        <f t="shared" ca="1" si="34"/>
        <v/>
      </c>
    </row>
    <row r="292" spans="2:24" x14ac:dyDescent="0.25">
      <c r="B292" s="82" t="str">
        <f ca="1">IF(B291&lt;MIN($C$3, 'Terms&amp;Conditions + Transaction'!$B$6), B291+1, "")</f>
        <v/>
      </c>
      <c r="C292" t="str">
        <f ca="1">IF(B292="", "", IF(AND(WEEKDAY(B292, 2)&lt;=5, ISERROR(VLOOKUP(B292, 'Holiday Schedule'!$B$3:$B$1002, 1, FALSE))), 1, 0))</f>
        <v/>
      </c>
      <c r="D292" t="str">
        <f ca="1">IF(B292="", "", IF(LOWER('Terms&amp;Conditions + Transaction'!$C$15)="act", 1, IF(DAY(B292)=31, 0, IF(AND(DAY(B292+1)=1, MONTH(B292+1)=3), 31-DAY(B292), 1))))</f>
        <v/>
      </c>
      <c r="E292" s="18" t="str">
        <f ca="1">IF(B292="", "", IFERROR(VLOOKUP(B292, 'Accrual Schedule'!$B$3:$B$122, 1, TRUE), ""))</f>
        <v/>
      </c>
      <c r="F292" s="18" t="str" cm="1">
        <f t="array" aca="1" ref="F292" ca="1">IF(B292="", "", INDEX('Accrual Schedule'!$B$3:$B$122, MATCH(B292, 'Accrual Schedule'!$B$3:$B$122, 1)+1, 1))</f>
        <v/>
      </c>
      <c r="G292" s="18" t="str" cm="1">
        <f t="array" aca="1" ref="G292" ca="1">IF(B292="", "", INDEX('Accrual Schedule'!$B$3:$B$122, MATCH(H292, 'Accrual Schedule'!$B$3:$B$122, 1)-1, 1))</f>
        <v/>
      </c>
      <c r="H292" s="18" t="str">
        <f ca="1">IF(B292="", "", INDEX('Accrual Schedule'!$B$3:$B$122, MATCH(I292, 'Accrual Schedule'!$C$3:$C$122, 1), 1))</f>
        <v/>
      </c>
      <c r="I292" s="18" t="str" cm="1">
        <f t="array" aca="1" ref="I292" ca="1">IF(B292="", "", _xlfn.IFNA(INDEX('Accrual Schedule'!$C$4:$C$122, MATCH(B292, 'Accrual Schedule'!$C$4:$C$122, 1)+1, 1), INDEX('Accrual Schedule'!$C$4:$C$122, 1, 1)))</f>
        <v/>
      </c>
      <c r="J292" s="11" t="str">
        <f ca="1">IF(B292="","",'Terms&amp;Conditions + Transaction'!$F$5-SUMIF(Dispositions!$B$3:$B$32,"&lt;="&amp;B292,Dispositions!$C$3:$C$32))</f>
        <v/>
      </c>
      <c r="K292" s="84" t="str">
        <f ca="1">IF(B292="", "", IF(ISNA(MATCH(B292, 'Factor Schedule'!$B$3:$B$2002, -1)),1,IF(INDEX('Factor Schedule'!$B$3:$C$2002,MATCH(B292, 'Factor Schedule'!$B$3:$B$2002, -1), 1)=B292,MATCH(B292, 'Factor Schedule'!$B$3:$B$2002, -1),MATCH(B292, 'Factor Schedule'!$B$3:$B$2002, -1)+1)))</f>
        <v/>
      </c>
      <c r="L292" s="11" t="str" cm="1">
        <f t="array" aca="1" ref="L292" ca="1">IF(B292="","",ROUND(J292*_xlfn.IFNA(INDEX('Factor Schedule'!$B$3:$C$2002,K292, 2), 1), 2))</f>
        <v/>
      </c>
      <c r="M292" s="11" t="str">
        <f ca="1">IF(B292="", "", IF(OR(LOWER('Terms&amp;Conditions + Transaction'!$B$12)&lt;&gt;"compound", B292=$C$2, B292=E292), L292, L292+IF(LOWER('Terms&amp;Conditions + Transaction'!$B$13)&lt;&gt;"y", SUMIFS($T$8:$T$2007, $B$8:$B$2007, "&gt;="&amp;E292, $B$8:$B$2007, "&lt;"&amp;B292), SUMIFS($U$8:$U$1007, $B$8:$B$2007, "&gt;="&amp;E292, $B$8:$B$2007, "&lt;"&amp;B292))))</f>
        <v/>
      </c>
      <c r="N292" s="18" t="str">
        <f ca="1">IF(OR(B292 = "", F292=""), "", MIN(ForwardDays(B292,-'Terms&amp;Conditions + Transaction'!$B$22, 'Terms&amp;Conditions + Transaction'!$B$23, 'Holiday Schedule'!$B$3:$B$1002),ForwardDays(F292,-'Terms&amp;Conditions + Transaction'!$B$22, 'Terms&amp;Conditions + Transaction'!$B$23, 'Holiday Schedule'!$B$3:$B$1002)))</f>
        <v/>
      </c>
      <c r="O292" s="42" t="str">
        <f ca="1">IF(B292="", "", IF(ISNA(MATCH(N292, SOFR_INDEX!$A$2:$A$2001, -1)),1,IF(INDEX(SOFR_INDEX!$A$2:$E$2001,MATCH(N292, SOFR_INDEX!$A$2:$A$2001, -1), 1)=N292,MATCH(N292, SOFR_INDEX!$A$2:$A$2001, -1),MATCH(N292, SOFR_INDEX!$A$2:$A$2001, -1)+1)))</f>
        <v/>
      </c>
      <c r="P292" s="40" t="str" cm="1">
        <f t="array" aca="1" ref="P292" ca="1">IF(OR(B292="", F292=""), "", INDEX(SOFR_INDEX!$B$2:$E$2001, O292,$P$4) * IF(LEFT($P$3, 3)="180", 2, IF(LEFT($P$3, 2)="90", 4, IF(LEFT($P$3, 2)="30", 12, 1)))/100)</f>
        <v/>
      </c>
      <c r="Q292" s="43" t="str">
        <f ca="1">IF(OR(B292="", F292=""), "", P292+'Terms&amp;Conditions + Transaction'!$B$11/10000)</f>
        <v/>
      </c>
      <c r="R292" s="43" t="str">
        <f t="shared" ca="1" si="29"/>
        <v/>
      </c>
      <c r="S292" t="str">
        <f ca="1">IF(B292="",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Transaction'!$C$7*(F292-E292), 365), 360))))</f>
        <v/>
      </c>
      <c r="T292" s="49" t="str">
        <f t="shared" ca="1" si="30"/>
        <v/>
      </c>
      <c r="U292" s="49" t="str">
        <f t="shared" ca="1" si="31"/>
        <v/>
      </c>
      <c r="V292" s="49" t="str">
        <f t="shared" ca="1" si="32"/>
        <v/>
      </c>
      <c r="W292" s="11" t="str">
        <f t="shared" ca="1" si="33"/>
        <v/>
      </c>
      <c r="X292" s="11" t="str">
        <f t="shared" ca="1" si="34"/>
        <v/>
      </c>
    </row>
    <row r="293" spans="2:24" x14ac:dyDescent="0.25">
      <c r="B293" s="82" t="str">
        <f ca="1">IF(B292&lt;MIN($C$3, 'Terms&amp;Conditions + Transaction'!$B$6), B292+1, "")</f>
        <v/>
      </c>
      <c r="C293" t="str">
        <f ca="1">IF(B293="", "", IF(AND(WEEKDAY(B293, 2)&lt;=5, ISERROR(VLOOKUP(B293, 'Holiday Schedule'!$B$3:$B$1002, 1, FALSE))), 1, 0))</f>
        <v/>
      </c>
      <c r="D293" t="str">
        <f ca="1">IF(B293="", "", IF(LOWER('Terms&amp;Conditions + Transaction'!$C$15)="act", 1, IF(DAY(B293)=31, 0, IF(AND(DAY(B293+1)=1, MONTH(B293+1)=3), 31-DAY(B293), 1))))</f>
        <v/>
      </c>
      <c r="E293" s="18" t="str">
        <f ca="1">IF(B293="", "", IFERROR(VLOOKUP(B293, 'Accrual Schedule'!$B$3:$B$122, 1, TRUE), ""))</f>
        <v/>
      </c>
      <c r="F293" s="18" t="str" cm="1">
        <f t="array" aca="1" ref="F293" ca="1">IF(B293="", "", INDEX('Accrual Schedule'!$B$3:$B$122, MATCH(B293, 'Accrual Schedule'!$B$3:$B$122, 1)+1, 1))</f>
        <v/>
      </c>
      <c r="G293" s="18" t="str" cm="1">
        <f t="array" aca="1" ref="G293" ca="1">IF(B293="", "", INDEX('Accrual Schedule'!$B$3:$B$122, MATCH(H293, 'Accrual Schedule'!$B$3:$B$122, 1)-1, 1))</f>
        <v/>
      </c>
      <c r="H293" s="18" t="str">
        <f ca="1">IF(B293="", "", INDEX('Accrual Schedule'!$B$3:$B$122, MATCH(I293, 'Accrual Schedule'!$C$3:$C$122, 1), 1))</f>
        <v/>
      </c>
      <c r="I293" s="18" t="str" cm="1">
        <f t="array" aca="1" ref="I293" ca="1">IF(B293="", "", _xlfn.IFNA(INDEX('Accrual Schedule'!$C$4:$C$122, MATCH(B293, 'Accrual Schedule'!$C$4:$C$122, 1)+1, 1), INDEX('Accrual Schedule'!$C$4:$C$122, 1, 1)))</f>
        <v/>
      </c>
      <c r="J293" s="11" t="str">
        <f ca="1">IF(B293="","",'Terms&amp;Conditions + Transaction'!$F$5-SUMIF(Dispositions!$B$3:$B$32,"&lt;="&amp;B293,Dispositions!$C$3:$C$32))</f>
        <v/>
      </c>
      <c r="K293" s="84" t="str">
        <f ca="1">IF(B293="", "", IF(ISNA(MATCH(B293, 'Factor Schedule'!$B$3:$B$2002, -1)),1,IF(INDEX('Factor Schedule'!$B$3:$C$2002,MATCH(B293, 'Factor Schedule'!$B$3:$B$2002, -1), 1)=B293,MATCH(B293, 'Factor Schedule'!$B$3:$B$2002, -1),MATCH(B293, 'Factor Schedule'!$B$3:$B$2002, -1)+1)))</f>
        <v/>
      </c>
      <c r="L293" s="11" t="str" cm="1">
        <f t="array" aca="1" ref="L293" ca="1">IF(B293="","",ROUND(J293*_xlfn.IFNA(INDEX('Factor Schedule'!$B$3:$C$2002,K293, 2), 1), 2))</f>
        <v/>
      </c>
      <c r="M293" s="11" t="str">
        <f ca="1">IF(B293="", "", IF(OR(LOWER('Terms&amp;Conditions + Transaction'!$B$12)&lt;&gt;"compound", B293=$C$2, B293=E293), L293, L293+IF(LOWER('Terms&amp;Conditions + Transaction'!$B$13)&lt;&gt;"y", SUMIFS($T$8:$T$2007, $B$8:$B$2007, "&gt;="&amp;E293, $B$8:$B$2007, "&lt;"&amp;B293), SUMIFS($U$8:$U$1007, $B$8:$B$2007, "&gt;="&amp;E293, $B$8:$B$2007, "&lt;"&amp;B293))))</f>
        <v/>
      </c>
      <c r="N293" s="18" t="str">
        <f ca="1">IF(OR(B293 = "", F293=""), "", MIN(ForwardDays(B293,-'Terms&amp;Conditions + Transaction'!$B$22, 'Terms&amp;Conditions + Transaction'!$B$23, 'Holiday Schedule'!$B$3:$B$1002),ForwardDays(F293,-'Terms&amp;Conditions + Transaction'!$B$22, 'Terms&amp;Conditions + Transaction'!$B$23, 'Holiday Schedule'!$B$3:$B$1002)))</f>
        <v/>
      </c>
      <c r="O293" s="42" t="str">
        <f ca="1">IF(B293="", "", IF(ISNA(MATCH(N293, SOFR_INDEX!$A$2:$A$2001, -1)),1,IF(INDEX(SOFR_INDEX!$A$2:$E$2001,MATCH(N293, SOFR_INDEX!$A$2:$A$2001, -1), 1)=N293,MATCH(N293, SOFR_INDEX!$A$2:$A$2001, -1),MATCH(N293, SOFR_INDEX!$A$2:$A$2001, -1)+1)))</f>
        <v/>
      </c>
      <c r="P293" s="40" t="str" cm="1">
        <f t="array" aca="1" ref="P293" ca="1">IF(OR(B293="", F293=""), "", INDEX(SOFR_INDEX!$B$2:$E$2001, O293,$P$4) * IF(LEFT($P$3, 3)="180", 2, IF(LEFT($P$3, 2)="90", 4, IF(LEFT($P$3, 2)="30", 12, 1)))/100)</f>
        <v/>
      </c>
      <c r="Q293" s="43" t="str">
        <f ca="1">IF(OR(B293="", F293=""), "", P293+'Terms&amp;Conditions + Transaction'!$B$11/10000)</f>
        <v/>
      </c>
      <c r="R293" s="43" t="str">
        <f t="shared" ca="1" si="29"/>
        <v/>
      </c>
      <c r="S293" t="str">
        <f ca="1">IF(B293="",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Transaction'!$C$7*(F293-E293), 365), 360))))</f>
        <v/>
      </c>
      <c r="T293" s="49" t="str">
        <f t="shared" ca="1" si="30"/>
        <v/>
      </c>
      <c r="U293" s="49" t="str">
        <f t="shared" ca="1" si="31"/>
        <v/>
      </c>
      <c r="V293" s="49" t="str">
        <f t="shared" ca="1" si="32"/>
        <v/>
      </c>
      <c r="W293" s="11" t="str">
        <f t="shared" ca="1" si="33"/>
        <v/>
      </c>
      <c r="X293" s="11" t="str">
        <f t="shared" ca="1" si="34"/>
        <v/>
      </c>
    </row>
    <row r="294" spans="2:24" x14ac:dyDescent="0.25">
      <c r="B294" s="82" t="str">
        <f ca="1">IF(B293&lt;MIN($C$3, 'Terms&amp;Conditions + Transaction'!$B$6), B293+1, "")</f>
        <v/>
      </c>
      <c r="C294" t="str">
        <f ca="1">IF(B294="", "", IF(AND(WEEKDAY(B294, 2)&lt;=5, ISERROR(VLOOKUP(B294, 'Holiday Schedule'!$B$3:$B$1002, 1, FALSE))), 1, 0))</f>
        <v/>
      </c>
      <c r="D294" t="str">
        <f ca="1">IF(B294="", "", IF(LOWER('Terms&amp;Conditions + Transaction'!$C$15)="act", 1, IF(DAY(B294)=31, 0, IF(AND(DAY(B294+1)=1, MONTH(B294+1)=3), 31-DAY(B294), 1))))</f>
        <v/>
      </c>
      <c r="E294" s="18" t="str">
        <f ca="1">IF(B294="", "", IFERROR(VLOOKUP(B294, 'Accrual Schedule'!$B$3:$B$122, 1, TRUE), ""))</f>
        <v/>
      </c>
      <c r="F294" s="18" t="str" cm="1">
        <f t="array" aca="1" ref="F294" ca="1">IF(B294="", "", INDEX('Accrual Schedule'!$B$3:$B$122, MATCH(B294, 'Accrual Schedule'!$B$3:$B$122, 1)+1, 1))</f>
        <v/>
      </c>
      <c r="G294" s="18" t="str" cm="1">
        <f t="array" aca="1" ref="G294" ca="1">IF(B294="", "", INDEX('Accrual Schedule'!$B$3:$B$122, MATCH(H294, 'Accrual Schedule'!$B$3:$B$122, 1)-1, 1))</f>
        <v/>
      </c>
      <c r="H294" s="18" t="str">
        <f ca="1">IF(B294="", "", INDEX('Accrual Schedule'!$B$3:$B$122, MATCH(I294, 'Accrual Schedule'!$C$3:$C$122, 1), 1))</f>
        <v/>
      </c>
      <c r="I294" s="18" t="str" cm="1">
        <f t="array" aca="1" ref="I294" ca="1">IF(B294="", "", _xlfn.IFNA(INDEX('Accrual Schedule'!$C$4:$C$122, MATCH(B294, 'Accrual Schedule'!$C$4:$C$122, 1)+1, 1), INDEX('Accrual Schedule'!$C$4:$C$122, 1, 1)))</f>
        <v/>
      </c>
      <c r="J294" s="11" t="str">
        <f ca="1">IF(B294="","",'Terms&amp;Conditions + Transaction'!$F$5-SUMIF(Dispositions!$B$3:$B$32,"&lt;="&amp;B294,Dispositions!$C$3:$C$32))</f>
        <v/>
      </c>
      <c r="K294" s="84" t="str">
        <f ca="1">IF(B294="", "", IF(ISNA(MATCH(B294, 'Factor Schedule'!$B$3:$B$2002, -1)),1,IF(INDEX('Factor Schedule'!$B$3:$C$2002,MATCH(B294, 'Factor Schedule'!$B$3:$B$2002, -1), 1)=B294,MATCH(B294, 'Factor Schedule'!$B$3:$B$2002, -1),MATCH(B294, 'Factor Schedule'!$B$3:$B$2002, -1)+1)))</f>
        <v/>
      </c>
      <c r="L294" s="11" t="str" cm="1">
        <f t="array" aca="1" ref="L294" ca="1">IF(B294="","",ROUND(J294*_xlfn.IFNA(INDEX('Factor Schedule'!$B$3:$C$2002,K294, 2), 1), 2))</f>
        <v/>
      </c>
      <c r="M294" s="11" t="str">
        <f ca="1">IF(B294="", "", IF(OR(LOWER('Terms&amp;Conditions + Transaction'!$B$12)&lt;&gt;"compound", B294=$C$2, B294=E294), L294, L294+IF(LOWER('Terms&amp;Conditions + Transaction'!$B$13)&lt;&gt;"y", SUMIFS($T$8:$T$2007, $B$8:$B$2007, "&gt;="&amp;E294, $B$8:$B$2007, "&lt;"&amp;B294), SUMIFS($U$8:$U$1007, $B$8:$B$2007, "&gt;="&amp;E294, $B$8:$B$2007, "&lt;"&amp;B294))))</f>
        <v/>
      </c>
      <c r="N294" s="18" t="str">
        <f ca="1">IF(OR(B294 = "", F294=""), "", MIN(ForwardDays(B294,-'Terms&amp;Conditions + Transaction'!$B$22, 'Terms&amp;Conditions + Transaction'!$B$23, 'Holiday Schedule'!$B$3:$B$1002),ForwardDays(F294,-'Terms&amp;Conditions + Transaction'!$B$22, 'Terms&amp;Conditions + Transaction'!$B$23, 'Holiday Schedule'!$B$3:$B$1002)))</f>
        <v/>
      </c>
      <c r="O294" s="42" t="str">
        <f ca="1">IF(B294="", "", IF(ISNA(MATCH(N294, SOFR_INDEX!$A$2:$A$2001, -1)),1,IF(INDEX(SOFR_INDEX!$A$2:$E$2001,MATCH(N294, SOFR_INDEX!$A$2:$A$2001, -1), 1)=N294,MATCH(N294, SOFR_INDEX!$A$2:$A$2001, -1),MATCH(N294, SOFR_INDEX!$A$2:$A$2001, -1)+1)))</f>
        <v/>
      </c>
      <c r="P294" s="40" t="str" cm="1">
        <f t="array" aca="1" ref="P294" ca="1">IF(OR(B294="", F294=""), "", INDEX(SOFR_INDEX!$B$2:$E$2001, O294,$P$4) * IF(LEFT($P$3, 3)="180", 2, IF(LEFT($P$3, 2)="90", 4, IF(LEFT($P$3, 2)="30", 12, 1)))/100)</f>
        <v/>
      </c>
      <c r="Q294" s="43" t="str">
        <f ca="1">IF(OR(B294="", F294=""), "", P294+'Terms&amp;Conditions + Transaction'!$B$11/10000)</f>
        <v/>
      </c>
      <c r="R294" s="43" t="str">
        <f t="shared" ca="1" si="29"/>
        <v/>
      </c>
      <c r="S294" t="str">
        <f ca="1">IF(B294="",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Transaction'!$C$7*(F294-E294), 365), 360))))</f>
        <v/>
      </c>
      <c r="T294" s="49" t="str">
        <f t="shared" ca="1" si="30"/>
        <v/>
      </c>
      <c r="U294" s="49" t="str">
        <f t="shared" ca="1" si="31"/>
        <v/>
      </c>
      <c r="V294" s="49" t="str">
        <f t="shared" ca="1" si="32"/>
        <v/>
      </c>
      <c r="W294" s="11" t="str">
        <f t="shared" ca="1" si="33"/>
        <v/>
      </c>
      <c r="X294" s="11" t="str">
        <f t="shared" ca="1" si="34"/>
        <v/>
      </c>
    </row>
    <row r="295" spans="2:24" x14ac:dyDescent="0.25">
      <c r="B295" s="82" t="str">
        <f ca="1">IF(B294&lt;MIN($C$3, 'Terms&amp;Conditions + Transaction'!$B$6), B294+1, "")</f>
        <v/>
      </c>
      <c r="C295" t="str">
        <f ca="1">IF(B295="", "", IF(AND(WEEKDAY(B295, 2)&lt;=5, ISERROR(VLOOKUP(B295, 'Holiday Schedule'!$B$3:$B$1002, 1, FALSE))), 1, 0))</f>
        <v/>
      </c>
      <c r="D295" t="str">
        <f ca="1">IF(B295="", "", IF(LOWER('Terms&amp;Conditions + Transaction'!$C$15)="act", 1, IF(DAY(B295)=31, 0, IF(AND(DAY(B295+1)=1, MONTH(B295+1)=3), 31-DAY(B295), 1))))</f>
        <v/>
      </c>
      <c r="E295" s="18" t="str">
        <f ca="1">IF(B295="", "", IFERROR(VLOOKUP(B295, 'Accrual Schedule'!$B$3:$B$122, 1, TRUE), ""))</f>
        <v/>
      </c>
      <c r="F295" s="18" t="str" cm="1">
        <f t="array" aca="1" ref="F295" ca="1">IF(B295="", "", INDEX('Accrual Schedule'!$B$3:$B$122, MATCH(B295, 'Accrual Schedule'!$B$3:$B$122, 1)+1, 1))</f>
        <v/>
      </c>
      <c r="G295" s="18" t="str" cm="1">
        <f t="array" aca="1" ref="G295" ca="1">IF(B295="", "", INDEX('Accrual Schedule'!$B$3:$B$122, MATCH(H295, 'Accrual Schedule'!$B$3:$B$122, 1)-1, 1))</f>
        <v/>
      </c>
      <c r="H295" s="18" t="str">
        <f ca="1">IF(B295="", "", INDEX('Accrual Schedule'!$B$3:$B$122, MATCH(I295, 'Accrual Schedule'!$C$3:$C$122, 1), 1))</f>
        <v/>
      </c>
      <c r="I295" s="18" t="str" cm="1">
        <f t="array" aca="1" ref="I295" ca="1">IF(B295="", "", _xlfn.IFNA(INDEX('Accrual Schedule'!$C$4:$C$122, MATCH(B295, 'Accrual Schedule'!$C$4:$C$122, 1)+1, 1), INDEX('Accrual Schedule'!$C$4:$C$122, 1, 1)))</f>
        <v/>
      </c>
      <c r="J295" s="11" t="str">
        <f ca="1">IF(B295="","",'Terms&amp;Conditions + Transaction'!$F$5-SUMIF(Dispositions!$B$3:$B$32,"&lt;="&amp;B295,Dispositions!$C$3:$C$32))</f>
        <v/>
      </c>
      <c r="K295" s="84" t="str">
        <f ca="1">IF(B295="", "", IF(ISNA(MATCH(B295, 'Factor Schedule'!$B$3:$B$2002, -1)),1,IF(INDEX('Factor Schedule'!$B$3:$C$2002,MATCH(B295, 'Factor Schedule'!$B$3:$B$2002, -1), 1)=B295,MATCH(B295, 'Factor Schedule'!$B$3:$B$2002, -1),MATCH(B295, 'Factor Schedule'!$B$3:$B$2002, -1)+1)))</f>
        <v/>
      </c>
      <c r="L295" s="11" t="str" cm="1">
        <f t="array" aca="1" ref="L295" ca="1">IF(B295="","",ROUND(J295*_xlfn.IFNA(INDEX('Factor Schedule'!$B$3:$C$2002,K295, 2), 1), 2))</f>
        <v/>
      </c>
      <c r="M295" s="11" t="str">
        <f ca="1">IF(B295="", "", IF(OR(LOWER('Terms&amp;Conditions + Transaction'!$B$12)&lt;&gt;"compound", B295=$C$2, B295=E295), L295, L295+IF(LOWER('Terms&amp;Conditions + Transaction'!$B$13)&lt;&gt;"y", SUMIFS($T$8:$T$2007, $B$8:$B$2007, "&gt;="&amp;E295, $B$8:$B$2007, "&lt;"&amp;B295), SUMIFS($U$8:$U$1007, $B$8:$B$2007, "&gt;="&amp;E295, $B$8:$B$2007, "&lt;"&amp;B295))))</f>
        <v/>
      </c>
      <c r="N295" s="18" t="str">
        <f ca="1">IF(OR(B295 = "", F295=""), "", MIN(ForwardDays(B295,-'Terms&amp;Conditions + Transaction'!$B$22, 'Terms&amp;Conditions + Transaction'!$B$23, 'Holiday Schedule'!$B$3:$B$1002),ForwardDays(F295,-'Terms&amp;Conditions + Transaction'!$B$22, 'Terms&amp;Conditions + Transaction'!$B$23, 'Holiday Schedule'!$B$3:$B$1002)))</f>
        <v/>
      </c>
      <c r="O295" s="42" t="str">
        <f ca="1">IF(B295="", "", IF(ISNA(MATCH(N295, SOFR_INDEX!$A$2:$A$2001, -1)),1,IF(INDEX(SOFR_INDEX!$A$2:$E$2001,MATCH(N295, SOFR_INDEX!$A$2:$A$2001, -1), 1)=N295,MATCH(N295, SOFR_INDEX!$A$2:$A$2001, -1),MATCH(N295, SOFR_INDEX!$A$2:$A$2001, -1)+1)))</f>
        <v/>
      </c>
      <c r="P295" s="40" t="str" cm="1">
        <f t="array" aca="1" ref="P295" ca="1">IF(OR(B295="", F295=""), "", INDEX(SOFR_INDEX!$B$2:$E$2001, O295,$P$4) * IF(LEFT($P$3, 3)="180", 2, IF(LEFT($P$3, 2)="90", 4, IF(LEFT($P$3, 2)="30", 12, 1)))/100)</f>
        <v/>
      </c>
      <c r="Q295" s="43" t="str">
        <f ca="1">IF(OR(B295="", F295=""), "", P295+'Terms&amp;Conditions + Transaction'!$B$11/10000)</f>
        <v/>
      </c>
      <c r="R295" s="43" t="str">
        <f t="shared" ca="1" si="29"/>
        <v/>
      </c>
      <c r="S295" t="str">
        <f ca="1">IF(B295="",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Transaction'!$C$7*(F295-E295), 365), 360))))</f>
        <v/>
      </c>
      <c r="T295" s="49" t="str">
        <f t="shared" ca="1" si="30"/>
        <v/>
      </c>
      <c r="U295" s="49" t="str">
        <f t="shared" ca="1" si="31"/>
        <v/>
      </c>
      <c r="V295" s="49" t="str">
        <f t="shared" ca="1" si="32"/>
        <v/>
      </c>
      <c r="W295" s="11" t="str">
        <f t="shared" ca="1" si="33"/>
        <v/>
      </c>
      <c r="X295" s="11" t="str">
        <f t="shared" ca="1" si="34"/>
        <v/>
      </c>
    </row>
    <row r="296" spans="2:24" x14ac:dyDescent="0.25">
      <c r="B296" s="82" t="str">
        <f ca="1">IF(B295&lt;MIN($C$3, 'Terms&amp;Conditions + Transaction'!$B$6), B295+1, "")</f>
        <v/>
      </c>
      <c r="C296" t="str">
        <f ca="1">IF(B296="", "", IF(AND(WEEKDAY(B296, 2)&lt;=5, ISERROR(VLOOKUP(B296, 'Holiday Schedule'!$B$3:$B$1002, 1, FALSE))), 1, 0))</f>
        <v/>
      </c>
      <c r="D296" t="str">
        <f ca="1">IF(B296="", "", IF(LOWER('Terms&amp;Conditions + Transaction'!$C$15)="act", 1, IF(DAY(B296)=31, 0, IF(AND(DAY(B296+1)=1, MONTH(B296+1)=3), 31-DAY(B296), 1))))</f>
        <v/>
      </c>
      <c r="E296" s="18" t="str">
        <f ca="1">IF(B296="", "", IFERROR(VLOOKUP(B296, 'Accrual Schedule'!$B$3:$B$122, 1, TRUE), ""))</f>
        <v/>
      </c>
      <c r="F296" s="18" t="str" cm="1">
        <f t="array" aca="1" ref="F296" ca="1">IF(B296="", "", INDEX('Accrual Schedule'!$B$3:$B$122, MATCH(B296, 'Accrual Schedule'!$B$3:$B$122, 1)+1, 1))</f>
        <v/>
      </c>
      <c r="G296" s="18" t="str" cm="1">
        <f t="array" aca="1" ref="G296" ca="1">IF(B296="", "", INDEX('Accrual Schedule'!$B$3:$B$122, MATCH(H296, 'Accrual Schedule'!$B$3:$B$122, 1)-1, 1))</f>
        <v/>
      </c>
      <c r="H296" s="18" t="str">
        <f ca="1">IF(B296="", "", INDEX('Accrual Schedule'!$B$3:$B$122, MATCH(I296, 'Accrual Schedule'!$C$3:$C$122, 1), 1))</f>
        <v/>
      </c>
      <c r="I296" s="18" t="str" cm="1">
        <f t="array" aca="1" ref="I296" ca="1">IF(B296="", "", _xlfn.IFNA(INDEX('Accrual Schedule'!$C$4:$C$122, MATCH(B296, 'Accrual Schedule'!$C$4:$C$122, 1)+1, 1), INDEX('Accrual Schedule'!$C$4:$C$122, 1, 1)))</f>
        <v/>
      </c>
      <c r="J296" s="11" t="str">
        <f ca="1">IF(B296="","",'Terms&amp;Conditions + Transaction'!$F$5-SUMIF(Dispositions!$B$3:$B$32,"&lt;="&amp;B296,Dispositions!$C$3:$C$32))</f>
        <v/>
      </c>
      <c r="K296" s="84" t="str">
        <f ca="1">IF(B296="", "", IF(ISNA(MATCH(B296, 'Factor Schedule'!$B$3:$B$2002, -1)),1,IF(INDEX('Factor Schedule'!$B$3:$C$2002,MATCH(B296, 'Factor Schedule'!$B$3:$B$2002, -1), 1)=B296,MATCH(B296, 'Factor Schedule'!$B$3:$B$2002, -1),MATCH(B296, 'Factor Schedule'!$B$3:$B$2002, -1)+1)))</f>
        <v/>
      </c>
      <c r="L296" s="11" t="str" cm="1">
        <f t="array" aca="1" ref="L296" ca="1">IF(B296="","",ROUND(J296*_xlfn.IFNA(INDEX('Factor Schedule'!$B$3:$C$2002,K296, 2), 1), 2))</f>
        <v/>
      </c>
      <c r="M296" s="11" t="str">
        <f ca="1">IF(B296="", "", IF(OR(LOWER('Terms&amp;Conditions + Transaction'!$B$12)&lt;&gt;"compound", B296=$C$2, B296=E296), L296, L296+IF(LOWER('Terms&amp;Conditions + Transaction'!$B$13)&lt;&gt;"y", SUMIFS($T$8:$T$2007, $B$8:$B$2007, "&gt;="&amp;E296, $B$8:$B$2007, "&lt;"&amp;B296), SUMIFS($U$8:$U$1007, $B$8:$B$2007, "&gt;="&amp;E296, $B$8:$B$2007, "&lt;"&amp;B296))))</f>
        <v/>
      </c>
      <c r="N296" s="18" t="str">
        <f ca="1">IF(OR(B296 = "", F296=""), "", MIN(ForwardDays(B296,-'Terms&amp;Conditions + Transaction'!$B$22, 'Terms&amp;Conditions + Transaction'!$B$23, 'Holiday Schedule'!$B$3:$B$1002),ForwardDays(F296,-'Terms&amp;Conditions + Transaction'!$B$22, 'Terms&amp;Conditions + Transaction'!$B$23, 'Holiday Schedule'!$B$3:$B$1002)))</f>
        <v/>
      </c>
      <c r="O296" s="42" t="str">
        <f ca="1">IF(B296="", "", IF(ISNA(MATCH(N296, SOFR_INDEX!$A$2:$A$2001, -1)),1,IF(INDEX(SOFR_INDEX!$A$2:$E$2001,MATCH(N296, SOFR_INDEX!$A$2:$A$2001, -1), 1)=N296,MATCH(N296, SOFR_INDEX!$A$2:$A$2001, -1),MATCH(N296, SOFR_INDEX!$A$2:$A$2001, -1)+1)))</f>
        <v/>
      </c>
      <c r="P296" s="40" t="str" cm="1">
        <f t="array" aca="1" ref="P296" ca="1">IF(OR(B296="", F296=""), "", INDEX(SOFR_INDEX!$B$2:$E$2001, O296,$P$4) * IF(LEFT($P$3, 3)="180", 2, IF(LEFT($P$3, 2)="90", 4, IF(LEFT($P$3, 2)="30", 12, 1)))/100)</f>
        <v/>
      </c>
      <c r="Q296" s="43" t="str">
        <f ca="1">IF(OR(B296="", F296=""), "", P296+'Terms&amp;Conditions + Transaction'!$B$11/10000)</f>
        <v/>
      </c>
      <c r="R296" s="43" t="str">
        <f t="shared" ca="1" si="29"/>
        <v/>
      </c>
      <c r="S296" t="str">
        <f ca="1">IF(B296="",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Transaction'!$C$7*(F296-E296), 365), 360))))</f>
        <v/>
      </c>
      <c r="T296" s="49" t="str">
        <f t="shared" ca="1" si="30"/>
        <v/>
      </c>
      <c r="U296" s="49" t="str">
        <f t="shared" ca="1" si="31"/>
        <v/>
      </c>
      <c r="V296" s="49" t="str">
        <f t="shared" ca="1" si="32"/>
        <v/>
      </c>
      <c r="W296" s="11" t="str">
        <f t="shared" ca="1" si="33"/>
        <v/>
      </c>
      <c r="X296" s="11" t="str">
        <f t="shared" ca="1" si="34"/>
        <v/>
      </c>
    </row>
    <row r="297" spans="2:24" x14ac:dyDescent="0.25">
      <c r="B297" s="82" t="str">
        <f ca="1">IF(B296&lt;MIN($C$3, 'Terms&amp;Conditions + Transaction'!$B$6), B296+1, "")</f>
        <v/>
      </c>
      <c r="C297" t="str">
        <f ca="1">IF(B297="", "", IF(AND(WEEKDAY(B297, 2)&lt;=5, ISERROR(VLOOKUP(B297, 'Holiday Schedule'!$B$3:$B$1002, 1, FALSE))), 1, 0))</f>
        <v/>
      </c>
      <c r="D297" t="str">
        <f ca="1">IF(B297="", "", IF(LOWER('Terms&amp;Conditions + Transaction'!$C$15)="act", 1, IF(DAY(B297)=31, 0, IF(AND(DAY(B297+1)=1, MONTH(B297+1)=3), 31-DAY(B297), 1))))</f>
        <v/>
      </c>
      <c r="E297" s="18" t="str">
        <f ca="1">IF(B297="", "", IFERROR(VLOOKUP(B297, 'Accrual Schedule'!$B$3:$B$122, 1, TRUE), ""))</f>
        <v/>
      </c>
      <c r="F297" s="18" t="str" cm="1">
        <f t="array" aca="1" ref="F297" ca="1">IF(B297="", "", INDEX('Accrual Schedule'!$B$3:$B$122, MATCH(B297, 'Accrual Schedule'!$B$3:$B$122, 1)+1, 1))</f>
        <v/>
      </c>
      <c r="G297" s="18" t="str" cm="1">
        <f t="array" aca="1" ref="G297" ca="1">IF(B297="", "", INDEX('Accrual Schedule'!$B$3:$B$122, MATCH(H297, 'Accrual Schedule'!$B$3:$B$122, 1)-1, 1))</f>
        <v/>
      </c>
      <c r="H297" s="18" t="str">
        <f ca="1">IF(B297="", "", INDEX('Accrual Schedule'!$B$3:$B$122, MATCH(I297, 'Accrual Schedule'!$C$3:$C$122, 1), 1))</f>
        <v/>
      </c>
      <c r="I297" s="18" t="str" cm="1">
        <f t="array" aca="1" ref="I297" ca="1">IF(B297="", "", _xlfn.IFNA(INDEX('Accrual Schedule'!$C$4:$C$122, MATCH(B297, 'Accrual Schedule'!$C$4:$C$122, 1)+1, 1), INDEX('Accrual Schedule'!$C$4:$C$122, 1, 1)))</f>
        <v/>
      </c>
      <c r="J297" s="11" t="str">
        <f ca="1">IF(B297="","",'Terms&amp;Conditions + Transaction'!$F$5-SUMIF(Dispositions!$B$3:$B$32,"&lt;="&amp;B297,Dispositions!$C$3:$C$32))</f>
        <v/>
      </c>
      <c r="K297" s="84" t="str">
        <f ca="1">IF(B297="", "", IF(ISNA(MATCH(B297, 'Factor Schedule'!$B$3:$B$2002, -1)),1,IF(INDEX('Factor Schedule'!$B$3:$C$2002,MATCH(B297, 'Factor Schedule'!$B$3:$B$2002, -1), 1)=B297,MATCH(B297, 'Factor Schedule'!$B$3:$B$2002, -1),MATCH(B297, 'Factor Schedule'!$B$3:$B$2002, -1)+1)))</f>
        <v/>
      </c>
      <c r="L297" s="11" t="str" cm="1">
        <f t="array" aca="1" ref="L297" ca="1">IF(B297="","",ROUND(J297*_xlfn.IFNA(INDEX('Factor Schedule'!$B$3:$C$2002,K297, 2), 1), 2))</f>
        <v/>
      </c>
      <c r="M297" s="11" t="str">
        <f ca="1">IF(B297="", "", IF(OR(LOWER('Terms&amp;Conditions + Transaction'!$B$12)&lt;&gt;"compound", B297=$C$2, B297=E297), L297, L297+IF(LOWER('Terms&amp;Conditions + Transaction'!$B$13)&lt;&gt;"y", SUMIFS($T$8:$T$2007, $B$8:$B$2007, "&gt;="&amp;E297, $B$8:$B$2007, "&lt;"&amp;B297), SUMIFS($U$8:$U$1007, $B$8:$B$2007, "&gt;="&amp;E297, $B$8:$B$2007, "&lt;"&amp;B297))))</f>
        <v/>
      </c>
      <c r="N297" s="18" t="str">
        <f ca="1">IF(OR(B297 = "", F297=""), "", MIN(ForwardDays(B297,-'Terms&amp;Conditions + Transaction'!$B$22, 'Terms&amp;Conditions + Transaction'!$B$23, 'Holiday Schedule'!$B$3:$B$1002),ForwardDays(F297,-'Terms&amp;Conditions + Transaction'!$B$22, 'Terms&amp;Conditions + Transaction'!$B$23, 'Holiday Schedule'!$B$3:$B$1002)))</f>
        <v/>
      </c>
      <c r="O297" s="42" t="str">
        <f ca="1">IF(B297="", "", IF(ISNA(MATCH(N297, SOFR_INDEX!$A$2:$A$2001, -1)),1,IF(INDEX(SOFR_INDEX!$A$2:$E$2001,MATCH(N297, SOFR_INDEX!$A$2:$A$2001, -1), 1)=N297,MATCH(N297, SOFR_INDEX!$A$2:$A$2001, -1),MATCH(N297, SOFR_INDEX!$A$2:$A$2001, -1)+1)))</f>
        <v/>
      </c>
      <c r="P297" s="40" t="str" cm="1">
        <f t="array" aca="1" ref="P297" ca="1">IF(OR(B297="", F297=""), "", INDEX(SOFR_INDEX!$B$2:$E$2001, O297,$P$4) * IF(LEFT($P$3, 3)="180", 2, IF(LEFT($P$3, 2)="90", 4, IF(LEFT($P$3, 2)="30", 12, 1)))/100)</f>
        <v/>
      </c>
      <c r="Q297" s="43" t="str">
        <f ca="1">IF(OR(B297="", F297=""), "", P297+'Terms&amp;Conditions + Transaction'!$B$11/10000)</f>
        <v/>
      </c>
      <c r="R297" s="43" t="str">
        <f t="shared" ca="1" si="29"/>
        <v/>
      </c>
      <c r="S297" t="str">
        <f ca="1">IF(B297="",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Transaction'!$C$7*(F297-E297), 365), 360))))</f>
        <v/>
      </c>
      <c r="T297" s="49" t="str">
        <f t="shared" ca="1" si="30"/>
        <v/>
      </c>
      <c r="U297" s="49" t="str">
        <f t="shared" ca="1" si="31"/>
        <v/>
      </c>
      <c r="V297" s="49" t="str">
        <f t="shared" ca="1" si="32"/>
        <v/>
      </c>
      <c r="W297" s="11" t="str">
        <f t="shared" ca="1" si="33"/>
        <v/>
      </c>
      <c r="X297" s="11" t="str">
        <f t="shared" ca="1" si="34"/>
        <v/>
      </c>
    </row>
    <row r="298" spans="2:24" x14ac:dyDescent="0.25">
      <c r="B298" s="82" t="str">
        <f ca="1">IF(B297&lt;MIN($C$3, 'Terms&amp;Conditions + Transaction'!$B$6), B297+1, "")</f>
        <v/>
      </c>
      <c r="C298" t="str">
        <f ca="1">IF(B298="", "", IF(AND(WEEKDAY(B298, 2)&lt;=5, ISERROR(VLOOKUP(B298, 'Holiday Schedule'!$B$3:$B$1002, 1, FALSE))), 1, 0))</f>
        <v/>
      </c>
      <c r="D298" t="str">
        <f ca="1">IF(B298="", "", IF(LOWER('Terms&amp;Conditions + Transaction'!$C$15)="act", 1, IF(DAY(B298)=31, 0, IF(AND(DAY(B298+1)=1, MONTH(B298+1)=3), 31-DAY(B298), 1))))</f>
        <v/>
      </c>
      <c r="E298" s="18" t="str">
        <f ca="1">IF(B298="", "", IFERROR(VLOOKUP(B298, 'Accrual Schedule'!$B$3:$B$122, 1, TRUE), ""))</f>
        <v/>
      </c>
      <c r="F298" s="18" t="str" cm="1">
        <f t="array" aca="1" ref="F298" ca="1">IF(B298="", "", INDEX('Accrual Schedule'!$B$3:$B$122, MATCH(B298, 'Accrual Schedule'!$B$3:$B$122, 1)+1, 1))</f>
        <v/>
      </c>
      <c r="G298" s="18" t="str" cm="1">
        <f t="array" aca="1" ref="G298" ca="1">IF(B298="", "", INDEX('Accrual Schedule'!$B$3:$B$122, MATCH(H298, 'Accrual Schedule'!$B$3:$B$122, 1)-1, 1))</f>
        <v/>
      </c>
      <c r="H298" s="18" t="str">
        <f ca="1">IF(B298="", "", INDEX('Accrual Schedule'!$B$3:$B$122, MATCH(I298, 'Accrual Schedule'!$C$3:$C$122, 1), 1))</f>
        <v/>
      </c>
      <c r="I298" s="18" t="str" cm="1">
        <f t="array" aca="1" ref="I298" ca="1">IF(B298="", "", _xlfn.IFNA(INDEX('Accrual Schedule'!$C$4:$C$122, MATCH(B298, 'Accrual Schedule'!$C$4:$C$122, 1)+1, 1), INDEX('Accrual Schedule'!$C$4:$C$122, 1, 1)))</f>
        <v/>
      </c>
      <c r="J298" s="11" t="str">
        <f ca="1">IF(B298="","",'Terms&amp;Conditions + Transaction'!$F$5-SUMIF(Dispositions!$B$3:$B$32,"&lt;="&amp;B298,Dispositions!$C$3:$C$32))</f>
        <v/>
      </c>
      <c r="K298" s="84" t="str">
        <f ca="1">IF(B298="", "", IF(ISNA(MATCH(B298, 'Factor Schedule'!$B$3:$B$2002, -1)),1,IF(INDEX('Factor Schedule'!$B$3:$C$2002,MATCH(B298, 'Factor Schedule'!$B$3:$B$2002, -1), 1)=B298,MATCH(B298, 'Factor Schedule'!$B$3:$B$2002, -1),MATCH(B298, 'Factor Schedule'!$B$3:$B$2002, -1)+1)))</f>
        <v/>
      </c>
      <c r="L298" s="11" t="str" cm="1">
        <f t="array" aca="1" ref="L298" ca="1">IF(B298="","",ROUND(J298*_xlfn.IFNA(INDEX('Factor Schedule'!$B$3:$C$2002,K298, 2), 1), 2))</f>
        <v/>
      </c>
      <c r="M298" s="11" t="str">
        <f ca="1">IF(B298="", "", IF(OR(LOWER('Terms&amp;Conditions + Transaction'!$B$12)&lt;&gt;"compound", B298=$C$2, B298=E298), L298, L298+IF(LOWER('Terms&amp;Conditions + Transaction'!$B$13)&lt;&gt;"y", SUMIFS($T$8:$T$2007, $B$8:$B$2007, "&gt;="&amp;E298, $B$8:$B$2007, "&lt;"&amp;B298), SUMIFS($U$8:$U$1007, $B$8:$B$2007, "&gt;="&amp;E298, $B$8:$B$2007, "&lt;"&amp;B298))))</f>
        <v/>
      </c>
      <c r="N298" s="18" t="str">
        <f ca="1">IF(OR(B298 = "", F298=""), "", MIN(ForwardDays(B298,-'Terms&amp;Conditions + Transaction'!$B$22, 'Terms&amp;Conditions + Transaction'!$B$23, 'Holiday Schedule'!$B$3:$B$1002),ForwardDays(F298,-'Terms&amp;Conditions + Transaction'!$B$22, 'Terms&amp;Conditions + Transaction'!$B$23, 'Holiday Schedule'!$B$3:$B$1002)))</f>
        <v/>
      </c>
      <c r="O298" s="42" t="str">
        <f ca="1">IF(B298="", "", IF(ISNA(MATCH(N298, SOFR_INDEX!$A$2:$A$2001, -1)),1,IF(INDEX(SOFR_INDEX!$A$2:$E$2001,MATCH(N298, SOFR_INDEX!$A$2:$A$2001, -1), 1)=N298,MATCH(N298, SOFR_INDEX!$A$2:$A$2001, -1),MATCH(N298, SOFR_INDEX!$A$2:$A$2001, -1)+1)))</f>
        <v/>
      </c>
      <c r="P298" s="40" t="str" cm="1">
        <f t="array" aca="1" ref="P298" ca="1">IF(OR(B298="", F298=""), "", INDEX(SOFR_INDEX!$B$2:$E$2001, O298,$P$4) * IF(LEFT($P$3, 3)="180", 2, IF(LEFT($P$3, 2)="90", 4, IF(LEFT($P$3, 2)="30", 12, 1)))/100)</f>
        <v/>
      </c>
      <c r="Q298" s="43" t="str">
        <f ca="1">IF(OR(B298="", F298=""), "", P298+'Terms&amp;Conditions + Transaction'!$B$11/10000)</f>
        <v/>
      </c>
      <c r="R298" s="43" t="str">
        <f t="shared" ca="1" si="29"/>
        <v/>
      </c>
      <c r="S298" t="str">
        <f ca="1">IF(B298="",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Transaction'!$C$7*(F298-E298), 365), 360))))</f>
        <v/>
      </c>
      <c r="T298" s="49" t="str">
        <f t="shared" ca="1" si="30"/>
        <v/>
      </c>
      <c r="U298" s="49" t="str">
        <f t="shared" ca="1" si="31"/>
        <v/>
      </c>
      <c r="V298" s="49" t="str">
        <f t="shared" ca="1" si="32"/>
        <v/>
      </c>
      <c r="W298" s="11" t="str">
        <f t="shared" ca="1" si="33"/>
        <v/>
      </c>
      <c r="X298" s="11" t="str">
        <f t="shared" ca="1" si="34"/>
        <v/>
      </c>
    </row>
    <row r="299" spans="2:24" x14ac:dyDescent="0.25">
      <c r="B299" s="82" t="str">
        <f ca="1">IF(B298&lt;MIN($C$3, 'Terms&amp;Conditions + Transaction'!$B$6), B298+1, "")</f>
        <v/>
      </c>
      <c r="C299" t="str">
        <f ca="1">IF(B299="", "", IF(AND(WEEKDAY(B299, 2)&lt;=5, ISERROR(VLOOKUP(B299, 'Holiday Schedule'!$B$3:$B$1002, 1, FALSE))), 1, 0))</f>
        <v/>
      </c>
      <c r="D299" t="str">
        <f ca="1">IF(B299="", "", IF(LOWER('Terms&amp;Conditions + Transaction'!$C$15)="act", 1, IF(DAY(B299)=31, 0, IF(AND(DAY(B299+1)=1, MONTH(B299+1)=3), 31-DAY(B299), 1))))</f>
        <v/>
      </c>
      <c r="E299" s="18" t="str">
        <f ca="1">IF(B299="", "", IFERROR(VLOOKUP(B299, 'Accrual Schedule'!$B$3:$B$122, 1, TRUE), ""))</f>
        <v/>
      </c>
      <c r="F299" s="18" t="str" cm="1">
        <f t="array" aca="1" ref="F299" ca="1">IF(B299="", "", INDEX('Accrual Schedule'!$B$3:$B$122, MATCH(B299, 'Accrual Schedule'!$B$3:$B$122, 1)+1, 1))</f>
        <v/>
      </c>
      <c r="G299" s="18" t="str" cm="1">
        <f t="array" aca="1" ref="G299" ca="1">IF(B299="", "", INDEX('Accrual Schedule'!$B$3:$B$122, MATCH(H299, 'Accrual Schedule'!$B$3:$B$122, 1)-1, 1))</f>
        <v/>
      </c>
      <c r="H299" s="18" t="str">
        <f ca="1">IF(B299="", "", INDEX('Accrual Schedule'!$B$3:$B$122, MATCH(I299, 'Accrual Schedule'!$C$3:$C$122, 1), 1))</f>
        <v/>
      </c>
      <c r="I299" s="18" t="str" cm="1">
        <f t="array" aca="1" ref="I299" ca="1">IF(B299="", "", _xlfn.IFNA(INDEX('Accrual Schedule'!$C$4:$C$122, MATCH(B299, 'Accrual Schedule'!$C$4:$C$122, 1)+1, 1), INDEX('Accrual Schedule'!$C$4:$C$122, 1, 1)))</f>
        <v/>
      </c>
      <c r="J299" s="11" t="str">
        <f ca="1">IF(B299="","",'Terms&amp;Conditions + Transaction'!$F$5-SUMIF(Dispositions!$B$3:$B$32,"&lt;="&amp;B299,Dispositions!$C$3:$C$32))</f>
        <v/>
      </c>
      <c r="K299" s="84" t="str">
        <f ca="1">IF(B299="", "", IF(ISNA(MATCH(B299, 'Factor Schedule'!$B$3:$B$2002, -1)),1,IF(INDEX('Factor Schedule'!$B$3:$C$2002,MATCH(B299, 'Factor Schedule'!$B$3:$B$2002, -1), 1)=B299,MATCH(B299, 'Factor Schedule'!$B$3:$B$2002, -1),MATCH(B299, 'Factor Schedule'!$B$3:$B$2002, -1)+1)))</f>
        <v/>
      </c>
      <c r="L299" s="11" t="str" cm="1">
        <f t="array" aca="1" ref="L299" ca="1">IF(B299="","",ROUND(J299*_xlfn.IFNA(INDEX('Factor Schedule'!$B$3:$C$2002,K299, 2), 1), 2))</f>
        <v/>
      </c>
      <c r="M299" s="11" t="str">
        <f ca="1">IF(B299="", "", IF(OR(LOWER('Terms&amp;Conditions + Transaction'!$B$12)&lt;&gt;"compound", B299=$C$2, B299=E299), L299, L299+IF(LOWER('Terms&amp;Conditions + Transaction'!$B$13)&lt;&gt;"y", SUMIFS($T$8:$T$2007, $B$8:$B$2007, "&gt;="&amp;E299, $B$8:$B$2007, "&lt;"&amp;B299), SUMIFS($U$8:$U$1007, $B$8:$B$2007, "&gt;="&amp;E299, $B$8:$B$2007, "&lt;"&amp;B299))))</f>
        <v/>
      </c>
      <c r="N299" s="18" t="str">
        <f ca="1">IF(OR(B299 = "", F299=""), "", MIN(ForwardDays(B299,-'Terms&amp;Conditions + Transaction'!$B$22, 'Terms&amp;Conditions + Transaction'!$B$23, 'Holiday Schedule'!$B$3:$B$1002),ForwardDays(F299,-'Terms&amp;Conditions + Transaction'!$B$22, 'Terms&amp;Conditions + Transaction'!$B$23, 'Holiday Schedule'!$B$3:$B$1002)))</f>
        <v/>
      </c>
      <c r="O299" s="42" t="str">
        <f ca="1">IF(B299="", "", IF(ISNA(MATCH(N299, SOFR_INDEX!$A$2:$A$2001, -1)),1,IF(INDEX(SOFR_INDEX!$A$2:$E$2001,MATCH(N299, SOFR_INDEX!$A$2:$A$2001, -1), 1)=N299,MATCH(N299, SOFR_INDEX!$A$2:$A$2001, -1),MATCH(N299, SOFR_INDEX!$A$2:$A$2001, -1)+1)))</f>
        <v/>
      </c>
      <c r="P299" s="40" t="str" cm="1">
        <f t="array" aca="1" ref="P299" ca="1">IF(OR(B299="", F299=""), "", INDEX(SOFR_INDEX!$B$2:$E$2001, O299,$P$4) * IF(LEFT($P$3, 3)="180", 2, IF(LEFT($P$3, 2)="90", 4, IF(LEFT($P$3, 2)="30", 12, 1)))/100)</f>
        <v/>
      </c>
      <c r="Q299" s="43" t="str">
        <f ca="1">IF(OR(B299="", F299=""), "", P299+'Terms&amp;Conditions + Transaction'!$B$11/10000)</f>
        <v/>
      </c>
      <c r="R299" s="43" t="str">
        <f t="shared" ca="1" si="29"/>
        <v/>
      </c>
      <c r="S299" t="str">
        <f ca="1">IF(B299="",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Transaction'!$C$7*(F299-E299), 365), 360))))</f>
        <v/>
      </c>
      <c r="T299" s="49" t="str">
        <f t="shared" ca="1" si="30"/>
        <v/>
      </c>
      <c r="U299" s="49" t="str">
        <f t="shared" ca="1" si="31"/>
        <v/>
      </c>
      <c r="V299" s="49" t="str">
        <f t="shared" ca="1" si="32"/>
        <v/>
      </c>
      <c r="W299" s="11" t="str">
        <f t="shared" ca="1" si="33"/>
        <v/>
      </c>
      <c r="X299" s="11" t="str">
        <f t="shared" ca="1" si="34"/>
        <v/>
      </c>
    </row>
    <row r="300" spans="2:24" x14ac:dyDescent="0.25">
      <c r="B300" s="82" t="str">
        <f ca="1">IF(B299&lt;MIN($C$3, 'Terms&amp;Conditions + Transaction'!$B$6), B299+1, "")</f>
        <v/>
      </c>
      <c r="C300" t="str">
        <f ca="1">IF(B300="", "", IF(AND(WEEKDAY(B300, 2)&lt;=5, ISERROR(VLOOKUP(B300, 'Holiday Schedule'!$B$3:$B$1002, 1, FALSE))), 1, 0))</f>
        <v/>
      </c>
      <c r="D300" t="str">
        <f ca="1">IF(B300="", "", IF(LOWER('Terms&amp;Conditions + Transaction'!$C$15)="act", 1, IF(DAY(B300)=31, 0, IF(AND(DAY(B300+1)=1, MONTH(B300+1)=3), 31-DAY(B300), 1))))</f>
        <v/>
      </c>
      <c r="E300" s="18" t="str">
        <f ca="1">IF(B300="", "", IFERROR(VLOOKUP(B300, 'Accrual Schedule'!$B$3:$B$122, 1, TRUE), ""))</f>
        <v/>
      </c>
      <c r="F300" s="18" t="str" cm="1">
        <f t="array" aca="1" ref="F300" ca="1">IF(B300="", "", INDEX('Accrual Schedule'!$B$3:$B$122, MATCH(B300, 'Accrual Schedule'!$B$3:$B$122, 1)+1, 1))</f>
        <v/>
      </c>
      <c r="G300" s="18" t="str" cm="1">
        <f t="array" aca="1" ref="G300" ca="1">IF(B300="", "", INDEX('Accrual Schedule'!$B$3:$B$122, MATCH(H300, 'Accrual Schedule'!$B$3:$B$122, 1)-1, 1))</f>
        <v/>
      </c>
      <c r="H300" s="18" t="str">
        <f ca="1">IF(B300="", "", INDEX('Accrual Schedule'!$B$3:$B$122, MATCH(I300, 'Accrual Schedule'!$C$3:$C$122, 1), 1))</f>
        <v/>
      </c>
      <c r="I300" s="18" t="str" cm="1">
        <f t="array" aca="1" ref="I300" ca="1">IF(B300="", "", _xlfn.IFNA(INDEX('Accrual Schedule'!$C$4:$C$122, MATCH(B300, 'Accrual Schedule'!$C$4:$C$122, 1)+1, 1), INDEX('Accrual Schedule'!$C$4:$C$122, 1, 1)))</f>
        <v/>
      </c>
      <c r="J300" s="11" t="str">
        <f ca="1">IF(B300="","",'Terms&amp;Conditions + Transaction'!$F$5-SUMIF(Dispositions!$B$3:$B$32,"&lt;="&amp;B300,Dispositions!$C$3:$C$32))</f>
        <v/>
      </c>
      <c r="K300" s="84" t="str">
        <f ca="1">IF(B300="", "", IF(ISNA(MATCH(B300, 'Factor Schedule'!$B$3:$B$2002, -1)),1,IF(INDEX('Factor Schedule'!$B$3:$C$2002,MATCH(B300, 'Factor Schedule'!$B$3:$B$2002, -1), 1)=B300,MATCH(B300, 'Factor Schedule'!$B$3:$B$2002, -1),MATCH(B300, 'Factor Schedule'!$B$3:$B$2002, -1)+1)))</f>
        <v/>
      </c>
      <c r="L300" s="11" t="str" cm="1">
        <f t="array" aca="1" ref="L300" ca="1">IF(B300="","",ROUND(J300*_xlfn.IFNA(INDEX('Factor Schedule'!$B$3:$C$2002,K300, 2), 1), 2))</f>
        <v/>
      </c>
      <c r="M300" s="11" t="str">
        <f ca="1">IF(B300="", "", IF(OR(LOWER('Terms&amp;Conditions + Transaction'!$B$12)&lt;&gt;"compound", B300=$C$2, B300=E300), L300, L300+IF(LOWER('Terms&amp;Conditions + Transaction'!$B$13)&lt;&gt;"y", SUMIFS($T$8:$T$2007, $B$8:$B$2007, "&gt;="&amp;E300, $B$8:$B$2007, "&lt;"&amp;B300), SUMIFS($U$8:$U$1007, $B$8:$B$2007, "&gt;="&amp;E300, $B$8:$B$2007, "&lt;"&amp;B300))))</f>
        <v/>
      </c>
      <c r="N300" s="18" t="str">
        <f ca="1">IF(OR(B300 = "", F300=""), "", MIN(ForwardDays(B300,-'Terms&amp;Conditions + Transaction'!$B$22, 'Terms&amp;Conditions + Transaction'!$B$23, 'Holiday Schedule'!$B$3:$B$1002),ForwardDays(F300,-'Terms&amp;Conditions + Transaction'!$B$22, 'Terms&amp;Conditions + Transaction'!$B$23, 'Holiday Schedule'!$B$3:$B$1002)))</f>
        <v/>
      </c>
      <c r="O300" s="42" t="str">
        <f ca="1">IF(B300="", "", IF(ISNA(MATCH(N300, SOFR_INDEX!$A$2:$A$2001, -1)),1,IF(INDEX(SOFR_INDEX!$A$2:$E$2001,MATCH(N300, SOFR_INDEX!$A$2:$A$2001, -1), 1)=N300,MATCH(N300, SOFR_INDEX!$A$2:$A$2001, -1),MATCH(N300, SOFR_INDEX!$A$2:$A$2001, -1)+1)))</f>
        <v/>
      </c>
      <c r="P300" s="40" t="str" cm="1">
        <f t="array" aca="1" ref="P300" ca="1">IF(OR(B300="", F300=""), "", INDEX(SOFR_INDEX!$B$2:$E$2001, O300,$P$4) * IF(LEFT($P$3, 3)="180", 2, IF(LEFT($P$3, 2)="90", 4, IF(LEFT($P$3, 2)="30", 12, 1)))/100)</f>
        <v/>
      </c>
      <c r="Q300" s="43" t="str">
        <f ca="1">IF(OR(B300="", F300=""), "", P300+'Terms&amp;Conditions + Transaction'!$B$11/10000)</f>
        <v/>
      </c>
      <c r="R300" s="43" t="str">
        <f t="shared" ca="1" si="29"/>
        <v/>
      </c>
      <c r="S300" t="str">
        <f ca="1">IF(B300="",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Transaction'!$C$7*(F300-E300), 365), 360))))</f>
        <v/>
      </c>
      <c r="T300" s="49" t="str">
        <f t="shared" ca="1" si="30"/>
        <v/>
      </c>
      <c r="U300" s="49" t="str">
        <f t="shared" ca="1" si="31"/>
        <v/>
      </c>
      <c r="V300" s="49" t="str">
        <f t="shared" ca="1" si="32"/>
        <v/>
      </c>
      <c r="W300" s="11" t="str">
        <f t="shared" ca="1" si="33"/>
        <v/>
      </c>
      <c r="X300" s="11" t="str">
        <f t="shared" ca="1" si="34"/>
        <v/>
      </c>
    </row>
    <row r="301" spans="2:24" x14ac:dyDescent="0.25">
      <c r="B301" s="82" t="str">
        <f ca="1">IF(B300&lt;MIN($C$3, 'Terms&amp;Conditions + Transaction'!$B$6), B300+1, "")</f>
        <v/>
      </c>
      <c r="C301" t="str">
        <f ca="1">IF(B301="", "", IF(AND(WEEKDAY(B301, 2)&lt;=5, ISERROR(VLOOKUP(B301, 'Holiday Schedule'!$B$3:$B$1002, 1, FALSE))), 1, 0))</f>
        <v/>
      </c>
      <c r="D301" t="str">
        <f ca="1">IF(B301="", "", IF(LOWER('Terms&amp;Conditions + Transaction'!$C$15)="act", 1, IF(DAY(B301)=31, 0, IF(AND(DAY(B301+1)=1, MONTH(B301+1)=3), 31-DAY(B301), 1))))</f>
        <v/>
      </c>
      <c r="E301" s="18" t="str">
        <f ca="1">IF(B301="", "", IFERROR(VLOOKUP(B301, 'Accrual Schedule'!$B$3:$B$122, 1, TRUE), ""))</f>
        <v/>
      </c>
      <c r="F301" s="18" t="str" cm="1">
        <f t="array" aca="1" ref="F301" ca="1">IF(B301="", "", INDEX('Accrual Schedule'!$B$3:$B$122, MATCH(B301, 'Accrual Schedule'!$B$3:$B$122, 1)+1, 1))</f>
        <v/>
      </c>
      <c r="G301" s="18" t="str" cm="1">
        <f t="array" aca="1" ref="G301" ca="1">IF(B301="", "", INDEX('Accrual Schedule'!$B$3:$B$122, MATCH(H301, 'Accrual Schedule'!$B$3:$B$122, 1)-1, 1))</f>
        <v/>
      </c>
      <c r="H301" s="18" t="str">
        <f ca="1">IF(B301="", "", INDEX('Accrual Schedule'!$B$3:$B$122, MATCH(I301, 'Accrual Schedule'!$C$3:$C$122, 1), 1))</f>
        <v/>
      </c>
      <c r="I301" s="18" t="str" cm="1">
        <f t="array" aca="1" ref="I301" ca="1">IF(B301="", "", _xlfn.IFNA(INDEX('Accrual Schedule'!$C$4:$C$122, MATCH(B301, 'Accrual Schedule'!$C$4:$C$122, 1)+1, 1), INDEX('Accrual Schedule'!$C$4:$C$122, 1, 1)))</f>
        <v/>
      </c>
      <c r="J301" s="11" t="str">
        <f ca="1">IF(B301="","",'Terms&amp;Conditions + Transaction'!$F$5-SUMIF(Dispositions!$B$3:$B$32,"&lt;="&amp;B301,Dispositions!$C$3:$C$32))</f>
        <v/>
      </c>
      <c r="K301" s="84" t="str">
        <f ca="1">IF(B301="", "", IF(ISNA(MATCH(B301, 'Factor Schedule'!$B$3:$B$2002, -1)),1,IF(INDEX('Factor Schedule'!$B$3:$C$2002,MATCH(B301, 'Factor Schedule'!$B$3:$B$2002, -1), 1)=B301,MATCH(B301, 'Factor Schedule'!$B$3:$B$2002, -1),MATCH(B301, 'Factor Schedule'!$B$3:$B$2002, -1)+1)))</f>
        <v/>
      </c>
      <c r="L301" s="11" t="str" cm="1">
        <f t="array" aca="1" ref="L301" ca="1">IF(B301="","",ROUND(J301*_xlfn.IFNA(INDEX('Factor Schedule'!$B$3:$C$2002,K301, 2), 1), 2))</f>
        <v/>
      </c>
      <c r="M301" s="11" t="str">
        <f ca="1">IF(B301="", "", IF(OR(LOWER('Terms&amp;Conditions + Transaction'!$B$12)&lt;&gt;"compound", B301=$C$2, B301=E301), L301, L301+IF(LOWER('Terms&amp;Conditions + Transaction'!$B$13)&lt;&gt;"y", SUMIFS($T$8:$T$2007, $B$8:$B$2007, "&gt;="&amp;E301, $B$8:$B$2007, "&lt;"&amp;B301), SUMIFS($U$8:$U$1007, $B$8:$B$2007, "&gt;="&amp;E301, $B$8:$B$2007, "&lt;"&amp;B301))))</f>
        <v/>
      </c>
      <c r="N301" s="18" t="str">
        <f ca="1">IF(OR(B301 = "", F301=""), "", MIN(ForwardDays(B301,-'Terms&amp;Conditions + Transaction'!$B$22, 'Terms&amp;Conditions + Transaction'!$B$23, 'Holiday Schedule'!$B$3:$B$1002),ForwardDays(F301,-'Terms&amp;Conditions + Transaction'!$B$22, 'Terms&amp;Conditions + Transaction'!$B$23, 'Holiday Schedule'!$B$3:$B$1002)))</f>
        <v/>
      </c>
      <c r="O301" s="42" t="str">
        <f ca="1">IF(B301="", "", IF(ISNA(MATCH(N301, SOFR_INDEX!$A$2:$A$2001, -1)),1,IF(INDEX(SOFR_INDEX!$A$2:$E$2001,MATCH(N301, SOFR_INDEX!$A$2:$A$2001, -1), 1)=N301,MATCH(N301, SOFR_INDEX!$A$2:$A$2001, -1),MATCH(N301, SOFR_INDEX!$A$2:$A$2001, -1)+1)))</f>
        <v/>
      </c>
      <c r="P301" s="40" t="str" cm="1">
        <f t="array" aca="1" ref="P301" ca="1">IF(OR(B301="", F301=""), "", INDEX(SOFR_INDEX!$B$2:$E$2001, O301,$P$4) * IF(LEFT($P$3, 3)="180", 2, IF(LEFT($P$3, 2)="90", 4, IF(LEFT($P$3, 2)="30", 12, 1)))/100)</f>
        <v/>
      </c>
      <c r="Q301" s="43" t="str">
        <f ca="1">IF(OR(B301="", F301=""), "", P301+'Terms&amp;Conditions + Transaction'!$B$11/10000)</f>
        <v/>
      </c>
      <c r="R301" s="43" t="str">
        <f t="shared" ca="1" si="29"/>
        <v/>
      </c>
      <c r="S301" t="str">
        <f ca="1">IF(B301="",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Transaction'!$C$7*(F301-E301), 365), 360))))</f>
        <v/>
      </c>
      <c r="T301" s="49" t="str">
        <f t="shared" ca="1" si="30"/>
        <v/>
      </c>
      <c r="U301" s="49" t="str">
        <f t="shared" ca="1" si="31"/>
        <v/>
      </c>
      <c r="V301" s="49" t="str">
        <f t="shared" ca="1" si="32"/>
        <v/>
      </c>
      <c r="W301" s="11" t="str">
        <f t="shared" ca="1" si="33"/>
        <v/>
      </c>
      <c r="X301" s="11" t="str">
        <f t="shared" ca="1" si="34"/>
        <v/>
      </c>
    </row>
    <row r="302" spans="2:24" x14ac:dyDescent="0.25">
      <c r="B302" s="82" t="str">
        <f ca="1">IF(B301&lt;MIN($C$3, 'Terms&amp;Conditions + Transaction'!$B$6), B301+1, "")</f>
        <v/>
      </c>
      <c r="C302" t="str">
        <f ca="1">IF(B302="", "", IF(AND(WEEKDAY(B302, 2)&lt;=5, ISERROR(VLOOKUP(B302, 'Holiday Schedule'!$B$3:$B$1002, 1, FALSE))), 1, 0))</f>
        <v/>
      </c>
      <c r="D302" t="str">
        <f ca="1">IF(B302="", "", IF(LOWER('Terms&amp;Conditions + Transaction'!$C$15)="act", 1, IF(DAY(B302)=31, 0, IF(AND(DAY(B302+1)=1, MONTH(B302+1)=3), 31-DAY(B302), 1))))</f>
        <v/>
      </c>
      <c r="E302" s="18" t="str">
        <f ca="1">IF(B302="", "", IFERROR(VLOOKUP(B302, 'Accrual Schedule'!$B$3:$B$122, 1, TRUE), ""))</f>
        <v/>
      </c>
      <c r="F302" s="18" t="str" cm="1">
        <f t="array" aca="1" ref="F302" ca="1">IF(B302="", "", INDEX('Accrual Schedule'!$B$3:$B$122, MATCH(B302, 'Accrual Schedule'!$B$3:$B$122, 1)+1, 1))</f>
        <v/>
      </c>
      <c r="G302" s="18" t="str" cm="1">
        <f t="array" aca="1" ref="G302" ca="1">IF(B302="", "", INDEX('Accrual Schedule'!$B$3:$B$122, MATCH(H302, 'Accrual Schedule'!$B$3:$B$122, 1)-1, 1))</f>
        <v/>
      </c>
      <c r="H302" s="18" t="str">
        <f ca="1">IF(B302="", "", INDEX('Accrual Schedule'!$B$3:$B$122, MATCH(I302, 'Accrual Schedule'!$C$3:$C$122, 1), 1))</f>
        <v/>
      </c>
      <c r="I302" s="18" t="str" cm="1">
        <f t="array" aca="1" ref="I302" ca="1">IF(B302="", "", _xlfn.IFNA(INDEX('Accrual Schedule'!$C$4:$C$122, MATCH(B302, 'Accrual Schedule'!$C$4:$C$122, 1)+1, 1), INDEX('Accrual Schedule'!$C$4:$C$122, 1, 1)))</f>
        <v/>
      </c>
      <c r="J302" s="11" t="str">
        <f ca="1">IF(B302="","",'Terms&amp;Conditions + Transaction'!$F$5-SUMIF(Dispositions!$B$3:$B$32,"&lt;="&amp;B302,Dispositions!$C$3:$C$32))</f>
        <v/>
      </c>
      <c r="K302" s="84" t="str">
        <f ca="1">IF(B302="", "", IF(ISNA(MATCH(B302, 'Factor Schedule'!$B$3:$B$2002, -1)),1,IF(INDEX('Factor Schedule'!$B$3:$C$2002,MATCH(B302, 'Factor Schedule'!$B$3:$B$2002, -1), 1)=B302,MATCH(B302, 'Factor Schedule'!$B$3:$B$2002, -1),MATCH(B302, 'Factor Schedule'!$B$3:$B$2002, -1)+1)))</f>
        <v/>
      </c>
      <c r="L302" s="11" t="str" cm="1">
        <f t="array" aca="1" ref="L302" ca="1">IF(B302="","",ROUND(J302*_xlfn.IFNA(INDEX('Factor Schedule'!$B$3:$C$2002,K302, 2), 1), 2))</f>
        <v/>
      </c>
      <c r="M302" s="11" t="str">
        <f ca="1">IF(B302="", "", IF(OR(LOWER('Terms&amp;Conditions + Transaction'!$B$12)&lt;&gt;"compound", B302=$C$2, B302=E302), L302, L302+IF(LOWER('Terms&amp;Conditions + Transaction'!$B$13)&lt;&gt;"y", SUMIFS($T$8:$T$2007, $B$8:$B$2007, "&gt;="&amp;E302, $B$8:$B$2007, "&lt;"&amp;B302), SUMIFS($U$8:$U$1007, $B$8:$B$2007, "&gt;="&amp;E302, $B$8:$B$2007, "&lt;"&amp;B302))))</f>
        <v/>
      </c>
      <c r="N302" s="18" t="str">
        <f ca="1">IF(OR(B302 = "", F302=""), "", MIN(ForwardDays(B302,-'Terms&amp;Conditions + Transaction'!$B$22, 'Terms&amp;Conditions + Transaction'!$B$23, 'Holiday Schedule'!$B$3:$B$1002),ForwardDays(F302,-'Terms&amp;Conditions + Transaction'!$B$22, 'Terms&amp;Conditions + Transaction'!$B$23, 'Holiday Schedule'!$B$3:$B$1002)))</f>
        <v/>
      </c>
      <c r="O302" s="42" t="str">
        <f ca="1">IF(B302="", "", IF(ISNA(MATCH(N302, SOFR_INDEX!$A$2:$A$2001, -1)),1,IF(INDEX(SOFR_INDEX!$A$2:$E$2001,MATCH(N302, SOFR_INDEX!$A$2:$A$2001, -1), 1)=N302,MATCH(N302, SOFR_INDEX!$A$2:$A$2001, -1),MATCH(N302, SOFR_INDEX!$A$2:$A$2001, -1)+1)))</f>
        <v/>
      </c>
      <c r="P302" s="40" t="str" cm="1">
        <f t="array" aca="1" ref="P302" ca="1">IF(OR(B302="", F302=""), "", INDEX(SOFR_INDEX!$B$2:$E$2001, O302,$P$4) * IF(LEFT($P$3, 3)="180", 2, IF(LEFT($P$3, 2)="90", 4, IF(LEFT($P$3, 2)="30", 12, 1)))/100)</f>
        <v/>
      </c>
      <c r="Q302" s="43" t="str">
        <f ca="1">IF(OR(B302="", F302=""), "", P302+'Terms&amp;Conditions + Transaction'!$B$11/10000)</f>
        <v/>
      </c>
      <c r="R302" s="43" t="str">
        <f t="shared" ca="1" si="29"/>
        <v/>
      </c>
      <c r="S302" t="str">
        <f ca="1">IF(B302="",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Transaction'!$C$7*(F302-E302), 365), 360))))</f>
        <v/>
      </c>
      <c r="T302" s="49" t="str">
        <f t="shared" ca="1" si="30"/>
        <v/>
      </c>
      <c r="U302" s="49" t="str">
        <f t="shared" ca="1" si="31"/>
        <v/>
      </c>
      <c r="V302" s="49" t="str">
        <f t="shared" ca="1" si="32"/>
        <v/>
      </c>
      <c r="W302" s="11" t="str">
        <f t="shared" ca="1" si="33"/>
        <v/>
      </c>
      <c r="X302" s="11" t="str">
        <f t="shared" ca="1" si="34"/>
        <v/>
      </c>
    </row>
    <row r="303" spans="2:24" x14ac:dyDescent="0.25">
      <c r="B303" s="82" t="str">
        <f ca="1">IF(B302&lt;MIN($C$3, 'Terms&amp;Conditions + Transaction'!$B$6), B302+1, "")</f>
        <v/>
      </c>
      <c r="C303" t="str">
        <f ca="1">IF(B303="", "", IF(AND(WEEKDAY(B303, 2)&lt;=5, ISERROR(VLOOKUP(B303, 'Holiday Schedule'!$B$3:$B$1002, 1, FALSE))), 1, 0))</f>
        <v/>
      </c>
      <c r="D303" t="str">
        <f ca="1">IF(B303="", "", IF(LOWER('Terms&amp;Conditions + Transaction'!$C$15)="act", 1, IF(DAY(B303)=31, 0, IF(AND(DAY(B303+1)=1, MONTH(B303+1)=3), 31-DAY(B303), 1))))</f>
        <v/>
      </c>
      <c r="E303" s="18" t="str">
        <f ca="1">IF(B303="", "", IFERROR(VLOOKUP(B303, 'Accrual Schedule'!$B$3:$B$122, 1, TRUE), ""))</f>
        <v/>
      </c>
      <c r="F303" s="18" t="str" cm="1">
        <f t="array" aca="1" ref="F303" ca="1">IF(B303="", "", INDEX('Accrual Schedule'!$B$3:$B$122, MATCH(B303, 'Accrual Schedule'!$B$3:$B$122, 1)+1, 1))</f>
        <v/>
      </c>
      <c r="G303" s="18" t="str" cm="1">
        <f t="array" aca="1" ref="G303" ca="1">IF(B303="", "", INDEX('Accrual Schedule'!$B$3:$B$122, MATCH(H303, 'Accrual Schedule'!$B$3:$B$122, 1)-1, 1))</f>
        <v/>
      </c>
      <c r="H303" s="18" t="str">
        <f ca="1">IF(B303="", "", INDEX('Accrual Schedule'!$B$3:$B$122, MATCH(I303, 'Accrual Schedule'!$C$3:$C$122, 1), 1))</f>
        <v/>
      </c>
      <c r="I303" s="18" t="str" cm="1">
        <f t="array" aca="1" ref="I303" ca="1">IF(B303="", "", _xlfn.IFNA(INDEX('Accrual Schedule'!$C$4:$C$122, MATCH(B303, 'Accrual Schedule'!$C$4:$C$122, 1)+1, 1), INDEX('Accrual Schedule'!$C$4:$C$122, 1, 1)))</f>
        <v/>
      </c>
      <c r="J303" s="11" t="str">
        <f ca="1">IF(B303="","",'Terms&amp;Conditions + Transaction'!$F$5-SUMIF(Dispositions!$B$3:$B$32,"&lt;="&amp;B303,Dispositions!$C$3:$C$32))</f>
        <v/>
      </c>
      <c r="K303" s="84" t="str">
        <f ca="1">IF(B303="", "", IF(ISNA(MATCH(B303, 'Factor Schedule'!$B$3:$B$2002, -1)),1,IF(INDEX('Factor Schedule'!$B$3:$C$2002,MATCH(B303, 'Factor Schedule'!$B$3:$B$2002, -1), 1)=B303,MATCH(B303, 'Factor Schedule'!$B$3:$B$2002, -1),MATCH(B303, 'Factor Schedule'!$B$3:$B$2002, -1)+1)))</f>
        <v/>
      </c>
      <c r="L303" s="11" t="str" cm="1">
        <f t="array" aca="1" ref="L303" ca="1">IF(B303="","",ROUND(J303*_xlfn.IFNA(INDEX('Factor Schedule'!$B$3:$C$2002,K303, 2), 1), 2))</f>
        <v/>
      </c>
      <c r="M303" s="11" t="str">
        <f ca="1">IF(B303="", "", IF(OR(LOWER('Terms&amp;Conditions + Transaction'!$B$12)&lt;&gt;"compound", B303=$C$2, B303=E303), L303, L303+IF(LOWER('Terms&amp;Conditions + Transaction'!$B$13)&lt;&gt;"y", SUMIFS($T$8:$T$2007, $B$8:$B$2007, "&gt;="&amp;E303, $B$8:$B$2007, "&lt;"&amp;B303), SUMIFS($U$8:$U$1007, $B$8:$B$2007, "&gt;="&amp;E303, $B$8:$B$2007, "&lt;"&amp;B303))))</f>
        <v/>
      </c>
      <c r="N303" s="18" t="str">
        <f ca="1">IF(OR(B303 = "", F303=""), "", MIN(ForwardDays(B303,-'Terms&amp;Conditions + Transaction'!$B$22, 'Terms&amp;Conditions + Transaction'!$B$23, 'Holiday Schedule'!$B$3:$B$1002),ForwardDays(F303,-'Terms&amp;Conditions + Transaction'!$B$22, 'Terms&amp;Conditions + Transaction'!$B$23, 'Holiday Schedule'!$B$3:$B$1002)))</f>
        <v/>
      </c>
      <c r="O303" s="42" t="str">
        <f ca="1">IF(B303="", "", IF(ISNA(MATCH(N303, SOFR_INDEX!$A$2:$A$2001, -1)),1,IF(INDEX(SOFR_INDEX!$A$2:$E$2001,MATCH(N303, SOFR_INDEX!$A$2:$A$2001, -1), 1)=N303,MATCH(N303, SOFR_INDEX!$A$2:$A$2001, -1),MATCH(N303, SOFR_INDEX!$A$2:$A$2001, -1)+1)))</f>
        <v/>
      </c>
      <c r="P303" s="40" t="str" cm="1">
        <f t="array" aca="1" ref="P303" ca="1">IF(OR(B303="", F303=""), "", INDEX(SOFR_INDEX!$B$2:$E$2001, O303,$P$4) * IF(LEFT($P$3, 3)="180", 2, IF(LEFT($P$3, 2)="90", 4, IF(LEFT($P$3, 2)="30", 12, 1)))/100)</f>
        <v/>
      </c>
      <c r="Q303" s="43" t="str">
        <f ca="1">IF(OR(B303="", F303=""), "", P303+'Terms&amp;Conditions + Transaction'!$B$11/10000)</f>
        <v/>
      </c>
      <c r="R303" s="43" t="str">
        <f t="shared" ca="1" si="29"/>
        <v/>
      </c>
      <c r="S303" t="str">
        <f ca="1">IF(B303="",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Transaction'!$C$7*(F303-E303), 365), 360))))</f>
        <v/>
      </c>
      <c r="T303" s="49" t="str">
        <f t="shared" ca="1" si="30"/>
        <v/>
      </c>
      <c r="U303" s="49" t="str">
        <f t="shared" ca="1" si="31"/>
        <v/>
      </c>
      <c r="V303" s="49" t="str">
        <f t="shared" ca="1" si="32"/>
        <v/>
      </c>
      <c r="W303" s="11" t="str">
        <f t="shared" ca="1" si="33"/>
        <v/>
      </c>
      <c r="X303" s="11" t="str">
        <f t="shared" ca="1" si="34"/>
        <v/>
      </c>
    </row>
    <row r="304" spans="2:24" x14ac:dyDescent="0.25">
      <c r="B304" s="82" t="str">
        <f ca="1">IF(B303&lt;MIN($C$3, 'Terms&amp;Conditions + Transaction'!$B$6), B303+1, "")</f>
        <v/>
      </c>
      <c r="C304" t="str">
        <f ca="1">IF(B304="", "", IF(AND(WEEKDAY(B304, 2)&lt;=5, ISERROR(VLOOKUP(B304, 'Holiday Schedule'!$B$3:$B$1002, 1, FALSE))), 1, 0))</f>
        <v/>
      </c>
      <c r="D304" t="str">
        <f ca="1">IF(B304="", "", IF(LOWER('Terms&amp;Conditions + Transaction'!$C$15)="act", 1, IF(DAY(B304)=31, 0, IF(AND(DAY(B304+1)=1, MONTH(B304+1)=3), 31-DAY(B304), 1))))</f>
        <v/>
      </c>
      <c r="E304" s="18" t="str">
        <f ca="1">IF(B304="", "", IFERROR(VLOOKUP(B304, 'Accrual Schedule'!$B$3:$B$122, 1, TRUE), ""))</f>
        <v/>
      </c>
      <c r="F304" s="18" t="str" cm="1">
        <f t="array" aca="1" ref="F304" ca="1">IF(B304="", "", INDEX('Accrual Schedule'!$B$3:$B$122, MATCH(B304, 'Accrual Schedule'!$B$3:$B$122, 1)+1, 1))</f>
        <v/>
      </c>
      <c r="G304" s="18" t="str" cm="1">
        <f t="array" aca="1" ref="G304" ca="1">IF(B304="", "", INDEX('Accrual Schedule'!$B$3:$B$122, MATCH(H304, 'Accrual Schedule'!$B$3:$B$122, 1)-1, 1))</f>
        <v/>
      </c>
      <c r="H304" s="18" t="str">
        <f ca="1">IF(B304="", "", INDEX('Accrual Schedule'!$B$3:$B$122, MATCH(I304, 'Accrual Schedule'!$C$3:$C$122, 1), 1))</f>
        <v/>
      </c>
      <c r="I304" s="18" t="str" cm="1">
        <f t="array" aca="1" ref="I304" ca="1">IF(B304="", "", _xlfn.IFNA(INDEX('Accrual Schedule'!$C$4:$C$122, MATCH(B304, 'Accrual Schedule'!$C$4:$C$122, 1)+1, 1), INDEX('Accrual Schedule'!$C$4:$C$122, 1, 1)))</f>
        <v/>
      </c>
      <c r="J304" s="11" t="str">
        <f ca="1">IF(B304="","",'Terms&amp;Conditions + Transaction'!$F$5-SUMIF(Dispositions!$B$3:$B$32,"&lt;="&amp;B304,Dispositions!$C$3:$C$32))</f>
        <v/>
      </c>
      <c r="K304" s="84" t="str">
        <f ca="1">IF(B304="", "", IF(ISNA(MATCH(B304, 'Factor Schedule'!$B$3:$B$2002, -1)),1,IF(INDEX('Factor Schedule'!$B$3:$C$2002,MATCH(B304, 'Factor Schedule'!$B$3:$B$2002, -1), 1)=B304,MATCH(B304, 'Factor Schedule'!$B$3:$B$2002, -1),MATCH(B304, 'Factor Schedule'!$B$3:$B$2002, -1)+1)))</f>
        <v/>
      </c>
      <c r="L304" s="11" t="str" cm="1">
        <f t="array" aca="1" ref="L304" ca="1">IF(B304="","",ROUND(J304*_xlfn.IFNA(INDEX('Factor Schedule'!$B$3:$C$2002,K304, 2), 1), 2))</f>
        <v/>
      </c>
      <c r="M304" s="11" t="str">
        <f ca="1">IF(B304="", "", IF(OR(LOWER('Terms&amp;Conditions + Transaction'!$B$12)&lt;&gt;"compound", B304=$C$2, B304=E304), L304, L304+IF(LOWER('Terms&amp;Conditions + Transaction'!$B$13)&lt;&gt;"y", SUMIFS($T$8:$T$2007, $B$8:$B$2007, "&gt;="&amp;E304, $B$8:$B$2007, "&lt;"&amp;B304), SUMIFS($U$8:$U$1007, $B$8:$B$2007, "&gt;="&amp;E304, $B$8:$B$2007, "&lt;"&amp;B304))))</f>
        <v/>
      </c>
      <c r="N304" s="18" t="str">
        <f ca="1">IF(OR(B304 = "", F304=""), "", MIN(ForwardDays(B304,-'Terms&amp;Conditions + Transaction'!$B$22, 'Terms&amp;Conditions + Transaction'!$B$23, 'Holiday Schedule'!$B$3:$B$1002),ForwardDays(F304,-'Terms&amp;Conditions + Transaction'!$B$22, 'Terms&amp;Conditions + Transaction'!$B$23, 'Holiday Schedule'!$B$3:$B$1002)))</f>
        <v/>
      </c>
      <c r="O304" s="42" t="str">
        <f ca="1">IF(B304="", "", IF(ISNA(MATCH(N304, SOFR_INDEX!$A$2:$A$2001, -1)),1,IF(INDEX(SOFR_INDEX!$A$2:$E$2001,MATCH(N304, SOFR_INDEX!$A$2:$A$2001, -1), 1)=N304,MATCH(N304, SOFR_INDEX!$A$2:$A$2001, -1),MATCH(N304, SOFR_INDEX!$A$2:$A$2001, -1)+1)))</f>
        <v/>
      </c>
      <c r="P304" s="40" t="str" cm="1">
        <f t="array" aca="1" ref="P304" ca="1">IF(OR(B304="", F304=""), "", INDEX(SOFR_INDEX!$B$2:$E$2001, O304,$P$4) * IF(LEFT($P$3, 3)="180", 2, IF(LEFT($P$3, 2)="90", 4, IF(LEFT($P$3, 2)="30", 12, 1)))/100)</f>
        <v/>
      </c>
      <c r="Q304" s="43" t="str">
        <f ca="1">IF(OR(B304="", F304=""), "", P304+'Terms&amp;Conditions + Transaction'!$B$11/10000)</f>
        <v/>
      </c>
      <c r="R304" s="43" t="str">
        <f t="shared" ca="1" si="29"/>
        <v/>
      </c>
      <c r="S304" t="str">
        <f ca="1">IF(B304="",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Transaction'!$C$7*(F304-E304), 365), 360))))</f>
        <v/>
      </c>
      <c r="T304" s="49" t="str">
        <f t="shared" ca="1" si="30"/>
        <v/>
      </c>
      <c r="U304" s="49" t="str">
        <f t="shared" ca="1" si="31"/>
        <v/>
      </c>
      <c r="V304" s="49" t="str">
        <f t="shared" ca="1" si="32"/>
        <v/>
      </c>
      <c r="W304" s="11" t="str">
        <f t="shared" ca="1" si="33"/>
        <v/>
      </c>
      <c r="X304" s="11" t="str">
        <f t="shared" ca="1" si="34"/>
        <v/>
      </c>
    </row>
    <row r="305" spans="2:24" x14ac:dyDescent="0.25">
      <c r="B305" s="82" t="str">
        <f ca="1">IF(B304&lt;MIN($C$3, 'Terms&amp;Conditions + Transaction'!$B$6), B304+1, "")</f>
        <v/>
      </c>
      <c r="C305" t="str">
        <f ca="1">IF(B305="", "", IF(AND(WEEKDAY(B305, 2)&lt;=5, ISERROR(VLOOKUP(B305, 'Holiday Schedule'!$B$3:$B$1002, 1, FALSE))), 1, 0))</f>
        <v/>
      </c>
      <c r="D305" t="str">
        <f ca="1">IF(B305="", "", IF(LOWER('Terms&amp;Conditions + Transaction'!$C$15)="act", 1, IF(DAY(B305)=31, 0, IF(AND(DAY(B305+1)=1, MONTH(B305+1)=3), 31-DAY(B305), 1))))</f>
        <v/>
      </c>
      <c r="E305" s="18" t="str">
        <f ca="1">IF(B305="", "", IFERROR(VLOOKUP(B305, 'Accrual Schedule'!$B$3:$B$122, 1, TRUE), ""))</f>
        <v/>
      </c>
      <c r="F305" s="18" t="str" cm="1">
        <f t="array" aca="1" ref="F305" ca="1">IF(B305="", "", INDEX('Accrual Schedule'!$B$3:$B$122, MATCH(B305, 'Accrual Schedule'!$B$3:$B$122, 1)+1, 1))</f>
        <v/>
      </c>
      <c r="G305" s="18" t="str" cm="1">
        <f t="array" aca="1" ref="G305" ca="1">IF(B305="", "", INDEX('Accrual Schedule'!$B$3:$B$122, MATCH(H305, 'Accrual Schedule'!$B$3:$B$122, 1)-1, 1))</f>
        <v/>
      </c>
      <c r="H305" s="18" t="str">
        <f ca="1">IF(B305="", "", INDEX('Accrual Schedule'!$B$3:$B$122, MATCH(I305, 'Accrual Schedule'!$C$3:$C$122, 1), 1))</f>
        <v/>
      </c>
      <c r="I305" s="18" t="str" cm="1">
        <f t="array" aca="1" ref="I305" ca="1">IF(B305="", "", _xlfn.IFNA(INDEX('Accrual Schedule'!$C$4:$C$122, MATCH(B305, 'Accrual Schedule'!$C$4:$C$122, 1)+1, 1), INDEX('Accrual Schedule'!$C$4:$C$122, 1, 1)))</f>
        <v/>
      </c>
      <c r="J305" s="11" t="str">
        <f ca="1">IF(B305="","",'Terms&amp;Conditions + Transaction'!$F$5-SUMIF(Dispositions!$B$3:$B$32,"&lt;="&amp;B305,Dispositions!$C$3:$C$32))</f>
        <v/>
      </c>
      <c r="K305" s="84" t="str">
        <f ca="1">IF(B305="", "", IF(ISNA(MATCH(B305, 'Factor Schedule'!$B$3:$B$2002, -1)),1,IF(INDEX('Factor Schedule'!$B$3:$C$2002,MATCH(B305, 'Factor Schedule'!$B$3:$B$2002, -1), 1)=B305,MATCH(B305, 'Factor Schedule'!$B$3:$B$2002, -1),MATCH(B305, 'Factor Schedule'!$B$3:$B$2002, -1)+1)))</f>
        <v/>
      </c>
      <c r="L305" s="11" t="str" cm="1">
        <f t="array" aca="1" ref="L305" ca="1">IF(B305="","",ROUND(J305*_xlfn.IFNA(INDEX('Factor Schedule'!$B$3:$C$2002,K305, 2), 1), 2))</f>
        <v/>
      </c>
      <c r="M305" s="11" t="str">
        <f ca="1">IF(B305="", "", IF(OR(LOWER('Terms&amp;Conditions + Transaction'!$B$12)&lt;&gt;"compound", B305=$C$2, B305=E305), L305, L305+IF(LOWER('Terms&amp;Conditions + Transaction'!$B$13)&lt;&gt;"y", SUMIFS($T$8:$T$2007, $B$8:$B$2007, "&gt;="&amp;E305, $B$8:$B$2007, "&lt;"&amp;B305), SUMIFS($U$8:$U$1007, $B$8:$B$2007, "&gt;="&amp;E305, $B$8:$B$2007, "&lt;"&amp;B305))))</f>
        <v/>
      </c>
      <c r="N305" s="18" t="str">
        <f ca="1">IF(OR(B305 = "", F305=""), "", MIN(ForwardDays(B305,-'Terms&amp;Conditions + Transaction'!$B$22, 'Terms&amp;Conditions + Transaction'!$B$23, 'Holiday Schedule'!$B$3:$B$1002),ForwardDays(F305,-'Terms&amp;Conditions + Transaction'!$B$22, 'Terms&amp;Conditions + Transaction'!$B$23, 'Holiday Schedule'!$B$3:$B$1002)))</f>
        <v/>
      </c>
      <c r="O305" s="42" t="str">
        <f ca="1">IF(B305="", "", IF(ISNA(MATCH(N305, SOFR_INDEX!$A$2:$A$2001, -1)),1,IF(INDEX(SOFR_INDEX!$A$2:$E$2001,MATCH(N305, SOFR_INDEX!$A$2:$A$2001, -1), 1)=N305,MATCH(N305, SOFR_INDEX!$A$2:$A$2001, -1),MATCH(N305, SOFR_INDEX!$A$2:$A$2001, -1)+1)))</f>
        <v/>
      </c>
      <c r="P305" s="40" t="str" cm="1">
        <f t="array" aca="1" ref="P305" ca="1">IF(OR(B305="", F305=""), "", INDEX(SOFR_INDEX!$B$2:$E$2001, O305,$P$4) * IF(LEFT($P$3, 3)="180", 2, IF(LEFT($P$3, 2)="90", 4, IF(LEFT($P$3, 2)="30", 12, 1)))/100)</f>
        <v/>
      </c>
      <c r="Q305" s="43" t="str">
        <f ca="1">IF(OR(B305="", F305=""), "", P305+'Terms&amp;Conditions + Transaction'!$B$11/10000)</f>
        <v/>
      </c>
      <c r="R305" s="43" t="str">
        <f t="shared" ca="1" si="29"/>
        <v/>
      </c>
      <c r="S305" t="str">
        <f ca="1">IF(B305="",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Transaction'!$C$7*(F305-E305), 365), 360))))</f>
        <v/>
      </c>
      <c r="T305" s="49" t="str">
        <f t="shared" ca="1" si="30"/>
        <v/>
      </c>
      <c r="U305" s="49" t="str">
        <f t="shared" ca="1" si="31"/>
        <v/>
      </c>
      <c r="V305" s="49" t="str">
        <f t="shared" ca="1" si="32"/>
        <v/>
      </c>
      <c r="W305" s="11" t="str">
        <f t="shared" ca="1" si="33"/>
        <v/>
      </c>
      <c r="X305" s="11" t="str">
        <f t="shared" ca="1" si="34"/>
        <v/>
      </c>
    </row>
    <row r="306" spans="2:24" x14ac:dyDescent="0.25">
      <c r="B306" s="82" t="str">
        <f ca="1">IF(B305&lt;MIN($C$3, 'Terms&amp;Conditions + Transaction'!$B$6), B305+1, "")</f>
        <v/>
      </c>
      <c r="C306" t="str">
        <f ca="1">IF(B306="", "", IF(AND(WEEKDAY(B306, 2)&lt;=5, ISERROR(VLOOKUP(B306, 'Holiday Schedule'!$B$3:$B$1002, 1, FALSE))), 1, 0))</f>
        <v/>
      </c>
      <c r="D306" t="str">
        <f ca="1">IF(B306="", "", IF(LOWER('Terms&amp;Conditions + Transaction'!$C$15)="act", 1, IF(DAY(B306)=31, 0, IF(AND(DAY(B306+1)=1, MONTH(B306+1)=3), 31-DAY(B306), 1))))</f>
        <v/>
      </c>
      <c r="E306" s="18" t="str">
        <f ca="1">IF(B306="", "", IFERROR(VLOOKUP(B306, 'Accrual Schedule'!$B$3:$B$122, 1, TRUE), ""))</f>
        <v/>
      </c>
      <c r="F306" s="18" t="str" cm="1">
        <f t="array" aca="1" ref="F306" ca="1">IF(B306="", "", INDEX('Accrual Schedule'!$B$3:$B$122, MATCH(B306, 'Accrual Schedule'!$B$3:$B$122, 1)+1, 1))</f>
        <v/>
      </c>
      <c r="G306" s="18" t="str" cm="1">
        <f t="array" aca="1" ref="G306" ca="1">IF(B306="", "", INDEX('Accrual Schedule'!$B$3:$B$122, MATCH(H306, 'Accrual Schedule'!$B$3:$B$122, 1)-1, 1))</f>
        <v/>
      </c>
      <c r="H306" s="18" t="str">
        <f ca="1">IF(B306="", "", INDEX('Accrual Schedule'!$B$3:$B$122, MATCH(I306, 'Accrual Schedule'!$C$3:$C$122, 1), 1))</f>
        <v/>
      </c>
      <c r="I306" s="18" t="str" cm="1">
        <f t="array" aca="1" ref="I306" ca="1">IF(B306="", "", _xlfn.IFNA(INDEX('Accrual Schedule'!$C$4:$C$122, MATCH(B306, 'Accrual Schedule'!$C$4:$C$122, 1)+1, 1), INDEX('Accrual Schedule'!$C$4:$C$122, 1, 1)))</f>
        <v/>
      </c>
      <c r="J306" s="11" t="str">
        <f ca="1">IF(B306="","",'Terms&amp;Conditions + Transaction'!$F$5-SUMIF(Dispositions!$B$3:$B$32,"&lt;="&amp;B306,Dispositions!$C$3:$C$32))</f>
        <v/>
      </c>
      <c r="K306" s="84" t="str">
        <f ca="1">IF(B306="", "", IF(ISNA(MATCH(B306, 'Factor Schedule'!$B$3:$B$2002, -1)),1,IF(INDEX('Factor Schedule'!$B$3:$C$2002,MATCH(B306, 'Factor Schedule'!$B$3:$B$2002, -1), 1)=B306,MATCH(B306, 'Factor Schedule'!$B$3:$B$2002, -1),MATCH(B306, 'Factor Schedule'!$B$3:$B$2002, -1)+1)))</f>
        <v/>
      </c>
      <c r="L306" s="11" t="str" cm="1">
        <f t="array" aca="1" ref="L306" ca="1">IF(B306="","",ROUND(J306*_xlfn.IFNA(INDEX('Factor Schedule'!$B$3:$C$2002,K306, 2), 1), 2))</f>
        <v/>
      </c>
      <c r="M306" s="11" t="str">
        <f ca="1">IF(B306="", "", IF(OR(LOWER('Terms&amp;Conditions + Transaction'!$B$12)&lt;&gt;"compound", B306=$C$2, B306=E306), L306, L306+IF(LOWER('Terms&amp;Conditions + Transaction'!$B$13)&lt;&gt;"y", SUMIFS($T$8:$T$2007, $B$8:$B$2007, "&gt;="&amp;E306, $B$8:$B$2007, "&lt;"&amp;B306), SUMIFS($U$8:$U$1007, $B$8:$B$2007, "&gt;="&amp;E306, $B$8:$B$2007, "&lt;"&amp;B306))))</f>
        <v/>
      </c>
      <c r="N306" s="18" t="str">
        <f ca="1">IF(OR(B306 = "", F306=""), "", MIN(ForwardDays(B306,-'Terms&amp;Conditions + Transaction'!$B$22, 'Terms&amp;Conditions + Transaction'!$B$23, 'Holiday Schedule'!$B$3:$B$1002),ForwardDays(F306,-'Terms&amp;Conditions + Transaction'!$B$22, 'Terms&amp;Conditions + Transaction'!$B$23, 'Holiday Schedule'!$B$3:$B$1002)))</f>
        <v/>
      </c>
      <c r="O306" s="42" t="str">
        <f ca="1">IF(B306="", "", IF(ISNA(MATCH(N306, SOFR_INDEX!$A$2:$A$2001, -1)),1,IF(INDEX(SOFR_INDEX!$A$2:$E$2001,MATCH(N306, SOFR_INDEX!$A$2:$A$2001, -1), 1)=N306,MATCH(N306, SOFR_INDEX!$A$2:$A$2001, -1),MATCH(N306, SOFR_INDEX!$A$2:$A$2001, -1)+1)))</f>
        <v/>
      </c>
      <c r="P306" s="40" t="str" cm="1">
        <f t="array" aca="1" ref="P306" ca="1">IF(OR(B306="", F306=""), "", INDEX(SOFR_INDEX!$B$2:$E$2001, O306,$P$4) * IF(LEFT($P$3, 3)="180", 2, IF(LEFT($P$3, 2)="90", 4, IF(LEFT($P$3, 2)="30", 12, 1)))/100)</f>
        <v/>
      </c>
      <c r="Q306" s="43" t="str">
        <f ca="1">IF(OR(B306="", F306=""), "", P306+'Terms&amp;Conditions + Transaction'!$B$11/10000)</f>
        <v/>
      </c>
      <c r="R306" s="43" t="str">
        <f t="shared" ca="1" si="29"/>
        <v/>
      </c>
      <c r="S306" t="str">
        <f ca="1">IF(B306="",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Transaction'!$C$7*(F306-E306), 365), 360))))</f>
        <v/>
      </c>
      <c r="T306" s="49" t="str">
        <f t="shared" ca="1" si="30"/>
        <v/>
      </c>
      <c r="U306" s="49" t="str">
        <f t="shared" ca="1" si="31"/>
        <v/>
      </c>
      <c r="V306" s="49" t="str">
        <f t="shared" ca="1" si="32"/>
        <v/>
      </c>
      <c r="W306" s="11" t="str">
        <f t="shared" ca="1" si="33"/>
        <v/>
      </c>
      <c r="X306" s="11" t="str">
        <f t="shared" ca="1" si="34"/>
        <v/>
      </c>
    </row>
    <row r="307" spans="2:24" x14ac:dyDescent="0.25">
      <c r="B307" s="82" t="str">
        <f ca="1">IF(B306&lt;MIN($C$3, 'Terms&amp;Conditions + Transaction'!$B$6), B306+1, "")</f>
        <v/>
      </c>
      <c r="C307" t="str">
        <f ca="1">IF(B307="", "", IF(AND(WEEKDAY(B307, 2)&lt;=5, ISERROR(VLOOKUP(B307, 'Holiday Schedule'!$B$3:$B$1002, 1, FALSE))), 1, 0))</f>
        <v/>
      </c>
      <c r="D307" t="str">
        <f ca="1">IF(B307="", "", IF(LOWER('Terms&amp;Conditions + Transaction'!$C$15)="act", 1, IF(DAY(B307)=31, 0, IF(AND(DAY(B307+1)=1, MONTH(B307+1)=3), 31-DAY(B307), 1))))</f>
        <v/>
      </c>
      <c r="E307" s="18" t="str">
        <f ca="1">IF(B307="", "", IFERROR(VLOOKUP(B307, 'Accrual Schedule'!$B$3:$B$122, 1, TRUE), ""))</f>
        <v/>
      </c>
      <c r="F307" s="18" t="str" cm="1">
        <f t="array" aca="1" ref="F307" ca="1">IF(B307="", "", INDEX('Accrual Schedule'!$B$3:$B$122, MATCH(B307, 'Accrual Schedule'!$B$3:$B$122, 1)+1, 1))</f>
        <v/>
      </c>
      <c r="G307" s="18" t="str" cm="1">
        <f t="array" aca="1" ref="G307" ca="1">IF(B307="", "", INDEX('Accrual Schedule'!$B$3:$B$122, MATCH(H307, 'Accrual Schedule'!$B$3:$B$122, 1)-1, 1))</f>
        <v/>
      </c>
      <c r="H307" s="18" t="str">
        <f ca="1">IF(B307="", "", INDEX('Accrual Schedule'!$B$3:$B$122, MATCH(I307, 'Accrual Schedule'!$C$3:$C$122, 1), 1))</f>
        <v/>
      </c>
      <c r="I307" s="18" t="str" cm="1">
        <f t="array" aca="1" ref="I307" ca="1">IF(B307="", "", _xlfn.IFNA(INDEX('Accrual Schedule'!$C$4:$C$122, MATCH(B307, 'Accrual Schedule'!$C$4:$C$122, 1)+1, 1), INDEX('Accrual Schedule'!$C$4:$C$122, 1, 1)))</f>
        <v/>
      </c>
      <c r="J307" s="11" t="str">
        <f ca="1">IF(B307="","",'Terms&amp;Conditions + Transaction'!$F$5-SUMIF(Dispositions!$B$3:$B$32,"&lt;="&amp;B307,Dispositions!$C$3:$C$32))</f>
        <v/>
      </c>
      <c r="K307" s="84" t="str">
        <f ca="1">IF(B307="", "", IF(ISNA(MATCH(B307, 'Factor Schedule'!$B$3:$B$2002, -1)),1,IF(INDEX('Factor Schedule'!$B$3:$C$2002,MATCH(B307, 'Factor Schedule'!$B$3:$B$2002, -1), 1)=B307,MATCH(B307, 'Factor Schedule'!$B$3:$B$2002, -1),MATCH(B307, 'Factor Schedule'!$B$3:$B$2002, -1)+1)))</f>
        <v/>
      </c>
      <c r="L307" s="11" t="str" cm="1">
        <f t="array" aca="1" ref="L307" ca="1">IF(B307="","",ROUND(J307*_xlfn.IFNA(INDEX('Factor Schedule'!$B$3:$C$2002,K307, 2), 1), 2))</f>
        <v/>
      </c>
      <c r="M307" s="11" t="str">
        <f ca="1">IF(B307="", "", IF(OR(LOWER('Terms&amp;Conditions + Transaction'!$B$12)&lt;&gt;"compound", B307=$C$2, B307=E307), L307, L307+IF(LOWER('Terms&amp;Conditions + Transaction'!$B$13)&lt;&gt;"y", SUMIFS($T$8:$T$2007, $B$8:$B$2007, "&gt;="&amp;E307, $B$8:$B$2007, "&lt;"&amp;B307), SUMIFS($U$8:$U$1007, $B$8:$B$2007, "&gt;="&amp;E307, $B$8:$B$2007, "&lt;"&amp;B307))))</f>
        <v/>
      </c>
      <c r="N307" s="18" t="str">
        <f ca="1">IF(OR(B307 = "", F307=""), "", MIN(ForwardDays(B307,-'Terms&amp;Conditions + Transaction'!$B$22, 'Terms&amp;Conditions + Transaction'!$B$23, 'Holiday Schedule'!$B$3:$B$1002),ForwardDays(F307,-'Terms&amp;Conditions + Transaction'!$B$22, 'Terms&amp;Conditions + Transaction'!$B$23, 'Holiday Schedule'!$B$3:$B$1002)))</f>
        <v/>
      </c>
      <c r="O307" s="42" t="str">
        <f ca="1">IF(B307="", "", IF(ISNA(MATCH(N307, SOFR_INDEX!$A$2:$A$2001, -1)),1,IF(INDEX(SOFR_INDEX!$A$2:$E$2001,MATCH(N307, SOFR_INDEX!$A$2:$A$2001, -1), 1)=N307,MATCH(N307, SOFR_INDEX!$A$2:$A$2001, -1),MATCH(N307, SOFR_INDEX!$A$2:$A$2001, -1)+1)))</f>
        <v/>
      </c>
      <c r="P307" s="40" t="str" cm="1">
        <f t="array" aca="1" ref="P307" ca="1">IF(OR(B307="", F307=""), "", INDEX(SOFR_INDEX!$B$2:$E$2001, O307,$P$4) * IF(LEFT($P$3, 3)="180", 2, IF(LEFT($P$3, 2)="90", 4, IF(LEFT($P$3, 2)="30", 12, 1)))/100)</f>
        <v/>
      </c>
      <c r="Q307" s="43" t="str">
        <f ca="1">IF(OR(B307="", F307=""), "", P307+'Terms&amp;Conditions + Transaction'!$B$11/10000)</f>
        <v/>
      </c>
      <c r="R307" s="43" t="str">
        <f t="shared" ca="1" si="29"/>
        <v/>
      </c>
      <c r="S307" t="str">
        <f ca="1">IF(B307="",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Transaction'!$C$7*(F307-E307), 365), 360))))</f>
        <v/>
      </c>
      <c r="T307" s="49" t="str">
        <f t="shared" ca="1" si="30"/>
        <v/>
      </c>
      <c r="U307" s="49" t="str">
        <f t="shared" ca="1" si="31"/>
        <v/>
      </c>
      <c r="V307" s="49" t="str">
        <f t="shared" ca="1" si="32"/>
        <v/>
      </c>
      <c r="W307" s="11" t="str">
        <f t="shared" ca="1" si="33"/>
        <v/>
      </c>
      <c r="X307" s="11" t="str">
        <f t="shared" ca="1" si="34"/>
        <v/>
      </c>
    </row>
    <row r="308" spans="2:24" x14ac:dyDescent="0.25">
      <c r="B308" s="82" t="str">
        <f ca="1">IF(B307&lt;MIN($C$3, 'Terms&amp;Conditions + Transaction'!$B$6), B307+1, "")</f>
        <v/>
      </c>
      <c r="C308" t="str">
        <f ca="1">IF(B308="", "", IF(AND(WEEKDAY(B308, 2)&lt;=5, ISERROR(VLOOKUP(B308, 'Holiday Schedule'!$B$3:$B$1002, 1, FALSE))), 1, 0))</f>
        <v/>
      </c>
      <c r="D308" t="str">
        <f ca="1">IF(B308="", "", IF(LOWER('Terms&amp;Conditions + Transaction'!$C$15)="act", 1, IF(DAY(B308)=31, 0, IF(AND(DAY(B308+1)=1, MONTH(B308+1)=3), 31-DAY(B308), 1))))</f>
        <v/>
      </c>
      <c r="E308" s="18" t="str">
        <f ca="1">IF(B308="", "", IFERROR(VLOOKUP(B308, 'Accrual Schedule'!$B$3:$B$122, 1, TRUE), ""))</f>
        <v/>
      </c>
      <c r="F308" s="18" t="str" cm="1">
        <f t="array" aca="1" ref="F308" ca="1">IF(B308="", "", INDEX('Accrual Schedule'!$B$3:$B$122, MATCH(B308, 'Accrual Schedule'!$B$3:$B$122, 1)+1, 1))</f>
        <v/>
      </c>
      <c r="G308" s="18" t="str" cm="1">
        <f t="array" aca="1" ref="G308" ca="1">IF(B308="", "", INDEX('Accrual Schedule'!$B$3:$B$122, MATCH(H308, 'Accrual Schedule'!$B$3:$B$122, 1)-1, 1))</f>
        <v/>
      </c>
      <c r="H308" s="18" t="str">
        <f ca="1">IF(B308="", "", INDEX('Accrual Schedule'!$B$3:$B$122, MATCH(I308, 'Accrual Schedule'!$C$3:$C$122, 1), 1))</f>
        <v/>
      </c>
      <c r="I308" s="18" t="str" cm="1">
        <f t="array" aca="1" ref="I308" ca="1">IF(B308="", "", _xlfn.IFNA(INDEX('Accrual Schedule'!$C$4:$C$122, MATCH(B308, 'Accrual Schedule'!$C$4:$C$122, 1)+1, 1), INDEX('Accrual Schedule'!$C$4:$C$122, 1, 1)))</f>
        <v/>
      </c>
      <c r="J308" s="11" t="str">
        <f ca="1">IF(B308="","",'Terms&amp;Conditions + Transaction'!$F$5-SUMIF(Dispositions!$B$3:$B$32,"&lt;="&amp;B308,Dispositions!$C$3:$C$32))</f>
        <v/>
      </c>
      <c r="K308" s="84" t="str">
        <f ca="1">IF(B308="", "", IF(ISNA(MATCH(B308, 'Factor Schedule'!$B$3:$B$2002, -1)),1,IF(INDEX('Factor Schedule'!$B$3:$C$2002,MATCH(B308, 'Factor Schedule'!$B$3:$B$2002, -1), 1)=B308,MATCH(B308, 'Factor Schedule'!$B$3:$B$2002, -1),MATCH(B308, 'Factor Schedule'!$B$3:$B$2002, -1)+1)))</f>
        <v/>
      </c>
      <c r="L308" s="11" t="str" cm="1">
        <f t="array" aca="1" ref="L308" ca="1">IF(B308="","",ROUND(J308*_xlfn.IFNA(INDEX('Factor Schedule'!$B$3:$C$2002,K308, 2), 1), 2))</f>
        <v/>
      </c>
      <c r="M308" s="11" t="str">
        <f ca="1">IF(B308="", "", IF(OR(LOWER('Terms&amp;Conditions + Transaction'!$B$12)&lt;&gt;"compound", B308=$C$2, B308=E308), L308, L308+IF(LOWER('Terms&amp;Conditions + Transaction'!$B$13)&lt;&gt;"y", SUMIFS($T$8:$T$2007, $B$8:$B$2007, "&gt;="&amp;E308, $B$8:$B$2007, "&lt;"&amp;B308), SUMIFS($U$8:$U$1007, $B$8:$B$2007, "&gt;="&amp;E308, $B$8:$B$2007, "&lt;"&amp;B308))))</f>
        <v/>
      </c>
      <c r="N308" s="18" t="str">
        <f ca="1">IF(OR(B308 = "", F308=""), "", MIN(ForwardDays(B308,-'Terms&amp;Conditions + Transaction'!$B$22, 'Terms&amp;Conditions + Transaction'!$B$23, 'Holiday Schedule'!$B$3:$B$1002),ForwardDays(F308,-'Terms&amp;Conditions + Transaction'!$B$22, 'Terms&amp;Conditions + Transaction'!$B$23, 'Holiday Schedule'!$B$3:$B$1002)))</f>
        <v/>
      </c>
      <c r="O308" s="42" t="str">
        <f ca="1">IF(B308="", "", IF(ISNA(MATCH(N308, SOFR_INDEX!$A$2:$A$2001, -1)),1,IF(INDEX(SOFR_INDEX!$A$2:$E$2001,MATCH(N308, SOFR_INDEX!$A$2:$A$2001, -1), 1)=N308,MATCH(N308, SOFR_INDEX!$A$2:$A$2001, -1),MATCH(N308, SOFR_INDEX!$A$2:$A$2001, -1)+1)))</f>
        <v/>
      </c>
      <c r="P308" s="40" t="str" cm="1">
        <f t="array" aca="1" ref="P308" ca="1">IF(OR(B308="", F308=""), "", INDEX(SOFR_INDEX!$B$2:$E$2001, O308,$P$4) * IF(LEFT($P$3, 3)="180", 2, IF(LEFT($P$3, 2)="90", 4, IF(LEFT($P$3, 2)="30", 12, 1)))/100)</f>
        <v/>
      </c>
      <c r="Q308" s="43" t="str">
        <f ca="1">IF(OR(B308="", F308=""), "", P308+'Terms&amp;Conditions + Transaction'!$B$11/10000)</f>
        <v/>
      </c>
      <c r="R308" s="43" t="str">
        <f t="shared" ca="1" si="29"/>
        <v/>
      </c>
      <c r="S308" t="str">
        <f ca="1">IF(B308="",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Transaction'!$C$7*(F308-E308), 365), 360))))</f>
        <v/>
      </c>
      <c r="T308" s="49" t="str">
        <f t="shared" ca="1" si="30"/>
        <v/>
      </c>
      <c r="U308" s="49" t="str">
        <f t="shared" ca="1" si="31"/>
        <v/>
      </c>
      <c r="V308" s="49" t="str">
        <f t="shared" ca="1" si="32"/>
        <v/>
      </c>
      <c r="W308" s="11" t="str">
        <f t="shared" ca="1" si="33"/>
        <v/>
      </c>
      <c r="X308" s="11" t="str">
        <f t="shared" ca="1" si="34"/>
        <v/>
      </c>
    </row>
    <row r="309" spans="2:24" x14ac:dyDescent="0.25">
      <c r="B309" s="82" t="str">
        <f ca="1">IF(B308&lt;MIN($C$3, 'Terms&amp;Conditions + Transaction'!$B$6), B308+1, "")</f>
        <v/>
      </c>
      <c r="C309" t="str">
        <f ca="1">IF(B309="", "", IF(AND(WEEKDAY(B309, 2)&lt;=5, ISERROR(VLOOKUP(B309, 'Holiday Schedule'!$B$3:$B$1002, 1, FALSE))), 1, 0))</f>
        <v/>
      </c>
      <c r="D309" t="str">
        <f ca="1">IF(B309="", "", IF(LOWER('Terms&amp;Conditions + Transaction'!$C$15)="act", 1, IF(DAY(B309)=31, 0, IF(AND(DAY(B309+1)=1, MONTH(B309+1)=3), 31-DAY(B309), 1))))</f>
        <v/>
      </c>
      <c r="E309" s="18" t="str">
        <f ca="1">IF(B309="", "", IFERROR(VLOOKUP(B309, 'Accrual Schedule'!$B$3:$B$122, 1, TRUE), ""))</f>
        <v/>
      </c>
      <c r="F309" s="18" t="str" cm="1">
        <f t="array" aca="1" ref="F309" ca="1">IF(B309="", "", INDEX('Accrual Schedule'!$B$3:$B$122, MATCH(B309, 'Accrual Schedule'!$B$3:$B$122, 1)+1, 1))</f>
        <v/>
      </c>
      <c r="G309" s="18" t="str" cm="1">
        <f t="array" aca="1" ref="G309" ca="1">IF(B309="", "", INDEX('Accrual Schedule'!$B$3:$B$122, MATCH(H309, 'Accrual Schedule'!$B$3:$B$122, 1)-1, 1))</f>
        <v/>
      </c>
      <c r="H309" s="18" t="str">
        <f ca="1">IF(B309="", "", INDEX('Accrual Schedule'!$B$3:$B$122, MATCH(I309, 'Accrual Schedule'!$C$3:$C$122, 1), 1))</f>
        <v/>
      </c>
      <c r="I309" s="18" t="str" cm="1">
        <f t="array" aca="1" ref="I309" ca="1">IF(B309="", "", _xlfn.IFNA(INDEX('Accrual Schedule'!$C$4:$C$122, MATCH(B309, 'Accrual Schedule'!$C$4:$C$122, 1)+1, 1), INDEX('Accrual Schedule'!$C$4:$C$122, 1, 1)))</f>
        <v/>
      </c>
      <c r="J309" s="11" t="str">
        <f ca="1">IF(B309="","",'Terms&amp;Conditions + Transaction'!$F$5-SUMIF(Dispositions!$B$3:$B$32,"&lt;="&amp;B309,Dispositions!$C$3:$C$32))</f>
        <v/>
      </c>
      <c r="K309" s="84" t="str">
        <f ca="1">IF(B309="", "", IF(ISNA(MATCH(B309, 'Factor Schedule'!$B$3:$B$2002, -1)),1,IF(INDEX('Factor Schedule'!$B$3:$C$2002,MATCH(B309, 'Factor Schedule'!$B$3:$B$2002, -1), 1)=B309,MATCH(B309, 'Factor Schedule'!$B$3:$B$2002, -1),MATCH(B309, 'Factor Schedule'!$B$3:$B$2002, -1)+1)))</f>
        <v/>
      </c>
      <c r="L309" s="11" t="str" cm="1">
        <f t="array" aca="1" ref="L309" ca="1">IF(B309="","",ROUND(J309*_xlfn.IFNA(INDEX('Factor Schedule'!$B$3:$C$2002,K309, 2), 1), 2))</f>
        <v/>
      </c>
      <c r="M309" s="11" t="str">
        <f ca="1">IF(B309="", "", IF(OR(LOWER('Terms&amp;Conditions + Transaction'!$B$12)&lt;&gt;"compound", B309=$C$2, B309=E309), L309, L309+IF(LOWER('Terms&amp;Conditions + Transaction'!$B$13)&lt;&gt;"y", SUMIFS($T$8:$T$2007, $B$8:$B$2007, "&gt;="&amp;E309, $B$8:$B$2007, "&lt;"&amp;B309), SUMIFS($U$8:$U$1007, $B$8:$B$2007, "&gt;="&amp;E309, $B$8:$B$2007, "&lt;"&amp;B309))))</f>
        <v/>
      </c>
      <c r="N309" s="18" t="str">
        <f ca="1">IF(OR(B309 = "", F309=""), "", MIN(ForwardDays(B309,-'Terms&amp;Conditions + Transaction'!$B$22, 'Terms&amp;Conditions + Transaction'!$B$23, 'Holiday Schedule'!$B$3:$B$1002),ForwardDays(F309,-'Terms&amp;Conditions + Transaction'!$B$22, 'Terms&amp;Conditions + Transaction'!$B$23, 'Holiday Schedule'!$B$3:$B$1002)))</f>
        <v/>
      </c>
      <c r="O309" s="42" t="str">
        <f ca="1">IF(B309="", "", IF(ISNA(MATCH(N309, SOFR_INDEX!$A$2:$A$2001, -1)),1,IF(INDEX(SOFR_INDEX!$A$2:$E$2001,MATCH(N309, SOFR_INDEX!$A$2:$A$2001, -1), 1)=N309,MATCH(N309, SOFR_INDEX!$A$2:$A$2001, -1),MATCH(N309, SOFR_INDEX!$A$2:$A$2001, -1)+1)))</f>
        <v/>
      </c>
      <c r="P309" s="40" t="str" cm="1">
        <f t="array" aca="1" ref="P309" ca="1">IF(OR(B309="", F309=""), "", INDEX(SOFR_INDEX!$B$2:$E$2001, O309,$P$4) * IF(LEFT($P$3, 3)="180", 2, IF(LEFT($P$3, 2)="90", 4, IF(LEFT($P$3, 2)="30", 12, 1)))/100)</f>
        <v/>
      </c>
      <c r="Q309" s="43" t="str">
        <f ca="1">IF(OR(B309="", F309=""), "", P309+'Terms&amp;Conditions + Transaction'!$B$11/10000)</f>
        <v/>
      </c>
      <c r="R309" s="43" t="str">
        <f t="shared" ca="1" si="29"/>
        <v/>
      </c>
      <c r="S309" t="str">
        <f ca="1">IF(B309="",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Transaction'!$C$7*(F309-E309), 365), 360))))</f>
        <v/>
      </c>
      <c r="T309" s="49" t="str">
        <f t="shared" ca="1" si="30"/>
        <v/>
      </c>
      <c r="U309" s="49" t="str">
        <f t="shared" ca="1" si="31"/>
        <v/>
      </c>
      <c r="V309" s="49" t="str">
        <f t="shared" ca="1" si="32"/>
        <v/>
      </c>
      <c r="W309" s="11" t="str">
        <f t="shared" ca="1" si="33"/>
        <v/>
      </c>
      <c r="X309" s="11" t="str">
        <f t="shared" ca="1" si="34"/>
        <v/>
      </c>
    </row>
    <row r="310" spans="2:24" x14ac:dyDescent="0.25">
      <c r="B310" s="82" t="str">
        <f ca="1">IF(B309&lt;MIN($C$3, 'Terms&amp;Conditions + Transaction'!$B$6), B309+1, "")</f>
        <v/>
      </c>
      <c r="C310" t="str">
        <f ca="1">IF(B310="", "", IF(AND(WEEKDAY(B310, 2)&lt;=5, ISERROR(VLOOKUP(B310, 'Holiday Schedule'!$B$3:$B$1002, 1, FALSE))), 1, 0))</f>
        <v/>
      </c>
      <c r="D310" t="str">
        <f ca="1">IF(B310="", "", IF(LOWER('Terms&amp;Conditions + Transaction'!$C$15)="act", 1, IF(DAY(B310)=31, 0, IF(AND(DAY(B310+1)=1, MONTH(B310+1)=3), 31-DAY(B310), 1))))</f>
        <v/>
      </c>
      <c r="E310" s="18" t="str">
        <f ca="1">IF(B310="", "", IFERROR(VLOOKUP(B310, 'Accrual Schedule'!$B$3:$B$122, 1, TRUE), ""))</f>
        <v/>
      </c>
      <c r="F310" s="18" t="str" cm="1">
        <f t="array" aca="1" ref="F310" ca="1">IF(B310="", "", INDEX('Accrual Schedule'!$B$3:$B$122, MATCH(B310, 'Accrual Schedule'!$B$3:$B$122, 1)+1, 1))</f>
        <v/>
      </c>
      <c r="G310" s="18" t="str" cm="1">
        <f t="array" aca="1" ref="G310" ca="1">IF(B310="", "", INDEX('Accrual Schedule'!$B$3:$B$122, MATCH(H310, 'Accrual Schedule'!$B$3:$B$122, 1)-1, 1))</f>
        <v/>
      </c>
      <c r="H310" s="18" t="str">
        <f ca="1">IF(B310="", "", INDEX('Accrual Schedule'!$B$3:$B$122, MATCH(I310, 'Accrual Schedule'!$C$3:$C$122, 1), 1))</f>
        <v/>
      </c>
      <c r="I310" s="18" t="str" cm="1">
        <f t="array" aca="1" ref="I310" ca="1">IF(B310="", "", _xlfn.IFNA(INDEX('Accrual Schedule'!$C$4:$C$122, MATCH(B310, 'Accrual Schedule'!$C$4:$C$122, 1)+1, 1), INDEX('Accrual Schedule'!$C$4:$C$122, 1, 1)))</f>
        <v/>
      </c>
      <c r="J310" s="11" t="str">
        <f ca="1">IF(B310="","",'Terms&amp;Conditions + Transaction'!$F$5-SUMIF(Dispositions!$B$3:$B$32,"&lt;="&amp;B310,Dispositions!$C$3:$C$32))</f>
        <v/>
      </c>
      <c r="K310" s="84" t="str">
        <f ca="1">IF(B310="", "", IF(ISNA(MATCH(B310, 'Factor Schedule'!$B$3:$B$2002, -1)),1,IF(INDEX('Factor Schedule'!$B$3:$C$2002,MATCH(B310, 'Factor Schedule'!$B$3:$B$2002, -1), 1)=B310,MATCH(B310, 'Factor Schedule'!$B$3:$B$2002, -1),MATCH(B310, 'Factor Schedule'!$B$3:$B$2002, -1)+1)))</f>
        <v/>
      </c>
      <c r="L310" s="11" t="str" cm="1">
        <f t="array" aca="1" ref="L310" ca="1">IF(B310="","",ROUND(J310*_xlfn.IFNA(INDEX('Factor Schedule'!$B$3:$C$2002,K310, 2), 1), 2))</f>
        <v/>
      </c>
      <c r="M310" s="11" t="str">
        <f ca="1">IF(B310="", "", IF(OR(LOWER('Terms&amp;Conditions + Transaction'!$B$12)&lt;&gt;"compound", B310=$C$2, B310=E310), L310, L310+IF(LOWER('Terms&amp;Conditions + Transaction'!$B$13)&lt;&gt;"y", SUMIFS($T$8:$T$2007, $B$8:$B$2007, "&gt;="&amp;E310, $B$8:$B$2007, "&lt;"&amp;B310), SUMIFS($U$8:$U$1007, $B$8:$B$2007, "&gt;="&amp;E310, $B$8:$B$2007, "&lt;"&amp;B310))))</f>
        <v/>
      </c>
      <c r="N310" s="18" t="str">
        <f ca="1">IF(OR(B310 = "", F310=""), "", MIN(ForwardDays(B310,-'Terms&amp;Conditions + Transaction'!$B$22, 'Terms&amp;Conditions + Transaction'!$B$23, 'Holiday Schedule'!$B$3:$B$1002),ForwardDays(F310,-'Terms&amp;Conditions + Transaction'!$B$22, 'Terms&amp;Conditions + Transaction'!$B$23, 'Holiday Schedule'!$B$3:$B$1002)))</f>
        <v/>
      </c>
      <c r="O310" s="42" t="str">
        <f ca="1">IF(B310="", "", IF(ISNA(MATCH(N310, SOFR_INDEX!$A$2:$A$2001, -1)),1,IF(INDEX(SOFR_INDEX!$A$2:$E$2001,MATCH(N310, SOFR_INDEX!$A$2:$A$2001, -1), 1)=N310,MATCH(N310, SOFR_INDEX!$A$2:$A$2001, -1),MATCH(N310, SOFR_INDEX!$A$2:$A$2001, -1)+1)))</f>
        <v/>
      </c>
      <c r="P310" s="40" t="str" cm="1">
        <f t="array" aca="1" ref="P310" ca="1">IF(OR(B310="", F310=""), "", INDEX(SOFR_INDEX!$B$2:$E$2001, O310,$P$4) * IF(LEFT($P$3, 3)="180", 2, IF(LEFT($P$3, 2)="90", 4, IF(LEFT($P$3, 2)="30", 12, 1)))/100)</f>
        <v/>
      </c>
      <c r="Q310" s="43" t="str">
        <f ca="1">IF(OR(B310="", F310=""), "", P310+'Terms&amp;Conditions + Transaction'!$B$11/10000)</f>
        <v/>
      </c>
      <c r="R310" s="43" t="str">
        <f t="shared" ca="1" si="29"/>
        <v/>
      </c>
      <c r="S310" t="str">
        <f ca="1">IF(B310="",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Transaction'!$C$7*(F310-E310), 365), 360))))</f>
        <v/>
      </c>
      <c r="T310" s="49" t="str">
        <f t="shared" ca="1" si="30"/>
        <v/>
      </c>
      <c r="U310" s="49" t="str">
        <f t="shared" ca="1" si="31"/>
        <v/>
      </c>
      <c r="V310" s="49" t="str">
        <f t="shared" ca="1" si="32"/>
        <v/>
      </c>
      <c r="W310" s="11" t="str">
        <f t="shared" ca="1" si="33"/>
        <v/>
      </c>
      <c r="X310" s="11" t="str">
        <f t="shared" ca="1" si="34"/>
        <v/>
      </c>
    </row>
    <row r="311" spans="2:24" x14ac:dyDescent="0.25">
      <c r="B311" s="82" t="str">
        <f ca="1">IF(B310&lt;MIN($C$3, 'Terms&amp;Conditions + Transaction'!$B$6), B310+1, "")</f>
        <v/>
      </c>
      <c r="C311" t="str">
        <f ca="1">IF(B311="", "", IF(AND(WEEKDAY(B311, 2)&lt;=5, ISERROR(VLOOKUP(B311, 'Holiday Schedule'!$B$3:$B$1002, 1, FALSE))), 1, 0))</f>
        <v/>
      </c>
      <c r="D311" t="str">
        <f ca="1">IF(B311="", "", IF(LOWER('Terms&amp;Conditions + Transaction'!$C$15)="act", 1, IF(DAY(B311)=31, 0, IF(AND(DAY(B311+1)=1, MONTH(B311+1)=3), 31-DAY(B311), 1))))</f>
        <v/>
      </c>
      <c r="E311" s="18" t="str">
        <f ca="1">IF(B311="", "", IFERROR(VLOOKUP(B311, 'Accrual Schedule'!$B$3:$B$122, 1, TRUE), ""))</f>
        <v/>
      </c>
      <c r="F311" s="18" t="str" cm="1">
        <f t="array" aca="1" ref="F311" ca="1">IF(B311="", "", INDEX('Accrual Schedule'!$B$3:$B$122, MATCH(B311, 'Accrual Schedule'!$B$3:$B$122, 1)+1, 1))</f>
        <v/>
      </c>
      <c r="G311" s="18" t="str" cm="1">
        <f t="array" aca="1" ref="G311" ca="1">IF(B311="", "", INDEX('Accrual Schedule'!$B$3:$B$122, MATCH(H311, 'Accrual Schedule'!$B$3:$B$122, 1)-1, 1))</f>
        <v/>
      </c>
      <c r="H311" s="18" t="str">
        <f ca="1">IF(B311="", "", INDEX('Accrual Schedule'!$B$3:$B$122, MATCH(I311, 'Accrual Schedule'!$C$3:$C$122, 1), 1))</f>
        <v/>
      </c>
      <c r="I311" s="18" t="str" cm="1">
        <f t="array" aca="1" ref="I311" ca="1">IF(B311="", "", _xlfn.IFNA(INDEX('Accrual Schedule'!$C$4:$C$122, MATCH(B311, 'Accrual Schedule'!$C$4:$C$122, 1)+1, 1), INDEX('Accrual Schedule'!$C$4:$C$122, 1, 1)))</f>
        <v/>
      </c>
      <c r="J311" s="11" t="str">
        <f ca="1">IF(B311="","",'Terms&amp;Conditions + Transaction'!$F$5-SUMIF(Dispositions!$B$3:$B$32,"&lt;="&amp;B311,Dispositions!$C$3:$C$32))</f>
        <v/>
      </c>
      <c r="K311" s="84" t="str">
        <f ca="1">IF(B311="", "", IF(ISNA(MATCH(B311, 'Factor Schedule'!$B$3:$B$2002, -1)),1,IF(INDEX('Factor Schedule'!$B$3:$C$2002,MATCH(B311, 'Factor Schedule'!$B$3:$B$2002, -1), 1)=B311,MATCH(B311, 'Factor Schedule'!$B$3:$B$2002, -1),MATCH(B311, 'Factor Schedule'!$B$3:$B$2002, -1)+1)))</f>
        <v/>
      </c>
      <c r="L311" s="11" t="str" cm="1">
        <f t="array" aca="1" ref="L311" ca="1">IF(B311="","",ROUND(J311*_xlfn.IFNA(INDEX('Factor Schedule'!$B$3:$C$2002,K311, 2), 1), 2))</f>
        <v/>
      </c>
      <c r="M311" s="11" t="str">
        <f ca="1">IF(B311="", "", IF(OR(LOWER('Terms&amp;Conditions + Transaction'!$B$12)&lt;&gt;"compound", B311=$C$2, B311=E311), L311, L311+IF(LOWER('Terms&amp;Conditions + Transaction'!$B$13)&lt;&gt;"y", SUMIFS($T$8:$T$2007, $B$8:$B$2007, "&gt;="&amp;E311, $B$8:$B$2007, "&lt;"&amp;B311), SUMIFS($U$8:$U$1007, $B$8:$B$2007, "&gt;="&amp;E311, $B$8:$B$2007, "&lt;"&amp;B311))))</f>
        <v/>
      </c>
      <c r="N311" s="18" t="str">
        <f ca="1">IF(OR(B311 = "", F311=""), "", MIN(ForwardDays(B311,-'Terms&amp;Conditions + Transaction'!$B$22, 'Terms&amp;Conditions + Transaction'!$B$23, 'Holiday Schedule'!$B$3:$B$1002),ForwardDays(F311,-'Terms&amp;Conditions + Transaction'!$B$22, 'Terms&amp;Conditions + Transaction'!$B$23, 'Holiday Schedule'!$B$3:$B$1002)))</f>
        <v/>
      </c>
      <c r="O311" s="42" t="str">
        <f ca="1">IF(B311="", "", IF(ISNA(MATCH(N311, SOFR_INDEX!$A$2:$A$2001, -1)),1,IF(INDEX(SOFR_INDEX!$A$2:$E$2001,MATCH(N311, SOFR_INDEX!$A$2:$A$2001, -1), 1)=N311,MATCH(N311, SOFR_INDEX!$A$2:$A$2001, -1),MATCH(N311, SOFR_INDEX!$A$2:$A$2001, -1)+1)))</f>
        <v/>
      </c>
      <c r="P311" s="40" t="str" cm="1">
        <f t="array" aca="1" ref="P311" ca="1">IF(OR(B311="", F311=""), "", INDEX(SOFR_INDEX!$B$2:$E$2001, O311,$P$4) * IF(LEFT($P$3, 3)="180", 2, IF(LEFT($P$3, 2)="90", 4, IF(LEFT($P$3, 2)="30", 12, 1)))/100)</f>
        <v/>
      </c>
      <c r="Q311" s="43" t="str">
        <f ca="1">IF(OR(B311="", F311=""), "", P311+'Terms&amp;Conditions + Transaction'!$B$11/10000)</f>
        <v/>
      </c>
      <c r="R311" s="43" t="str">
        <f t="shared" ca="1" si="29"/>
        <v/>
      </c>
      <c r="S311" t="str">
        <f ca="1">IF(B311="",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Transaction'!$C$7*(F311-E311), 365), 360))))</f>
        <v/>
      </c>
      <c r="T311" s="49" t="str">
        <f t="shared" ca="1" si="30"/>
        <v/>
      </c>
      <c r="U311" s="49" t="str">
        <f t="shared" ca="1" si="31"/>
        <v/>
      </c>
      <c r="V311" s="49" t="str">
        <f t="shared" ca="1" si="32"/>
        <v/>
      </c>
      <c r="W311" s="11" t="str">
        <f t="shared" ca="1" si="33"/>
        <v/>
      </c>
      <c r="X311" s="11" t="str">
        <f t="shared" ca="1" si="34"/>
        <v/>
      </c>
    </row>
    <row r="312" spans="2:24" x14ac:dyDescent="0.25">
      <c r="B312" s="82" t="str">
        <f ca="1">IF(B311&lt;MIN($C$3, 'Terms&amp;Conditions + Transaction'!$B$6), B311+1, "")</f>
        <v/>
      </c>
      <c r="C312" t="str">
        <f ca="1">IF(B312="", "", IF(AND(WEEKDAY(B312, 2)&lt;=5, ISERROR(VLOOKUP(B312, 'Holiday Schedule'!$B$3:$B$1002, 1, FALSE))), 1, 0))</f>
        <v/>
      </c>
      <c r="D312" t="str">
        <f ca="1">IF(B312="", "", IF(LOWER('Terms&amp;Conditions + Transaction'!$C$15)="act", 1, IF(DAY(B312)=31, 0, IF(AND(DAY(B312+1)=1, MONTH(B312+1)=3), 31-DAY(B312), 1))))</f>
        <v/>
      </c>
      <c r="E312" s="18" t="str">
        <f ca="1">IF(B312="", "", IFERROR(VLOOKUP(B312, 'Accrual Schedule'!$B$3:$B$122, 1, TRUE), ""))</f>
        <v/>
      </c>
      <c r="F312" s="18" t="str" cm="1">
        <f t="array" aca="1" ref="F312" ca="1">IF(B312="", "", INDEX('Accrual Schedule'!$B$3:$B$122, MATCH(B312, 'Accrual Schedule'!$B$3:$B$122, 1)+1, 1))</f>
        <v/>
      </c>
      <c r="G312" s="18" t="str" cm="1">
        <f t="array" aca="1" ref="G312" ca="1">IF(B312="", "", INDEX('Accrual Schedule'!$B$3:$B$122, MATCH(H312, 'Accrual Schedule'!$B$3:$B$122, 1)-1, 1))</f>
        <v/>
      </c>
      <c r="H312" s="18" t="str">
        <f ca="1">IF(B312="", "", INDEX('Accrual Schedule'!$B$3:$B$122, MATCH(I312, 'Accrual Schedule'!$C$3:$C$122, 1), 1))</f>
        <v/>
      </c>
      <c r="I312" s="18" t="str" cm="1">
        <f t="array" aca="1" ref="I312" ca="1">IF(B312="", "", _xlfn.IFNA(INDEX('Accrual Schedule'!$C$4:$C$122, MATCH(B312, 'Accrual Schedule'!$C$4:$C$122, 1)+1, 1), INDEX('Accrual Schedule'!$C$4:$C$122, 1, 1)))</f>
        <v/>
      </c>
      <c r="J312" s="11" t="str">
        <f ca="1">IF(B312="","",'Terms&amp;Conditions + Transaction'!$F$5-SUMIF(Dispositions!$B$3:$B$32,"&lt;="&amp;B312,Dispositions!$C$3:$C$32))</f>
        <v/>
      </c>
      <c r="K312" s="84" t="str">
        <f ca="1">IF(B312="", "", IF(ISNA(MATCH(B312, 'Factor Schedule'!$B$3:$B$2002, -1)),1,IF(INDEX('Factor Schedule'!$B$3:$C$2002,MATCH(B312, 'Factor Schedule'!$B$3:$B$2002, -1), 1)=B312,MATCH(B312, 'Factor Schedule'!$B$3:$B$2002, -1),MATCH(B312, 'Factor Schedule'!$B$3:$B$2002, -1)+1)))</f>
        <v/>
      </c>
      <c r="L312" s="11" t="str" cm="1">
        <f t="array" aca="1" ref="L312" ca="1">IF(B312="","",ROUND(J312*_xlfn.IFNA(INDEX('Factor Schedule'!$B$3:$C$2002,K312, 2), 1), 2))</f>
        <v/>
      </c>
      <c r="M312" s="11" t="str">
        <f ca="1">IF(B312="", "", IF(OR(LOWER('Terms&amp;Conditions + Transaction'!$B$12)&lt;&gt;"compound", B312=$C$2, B312=E312), L312, L312+IF(LOWER('Terms&amp;Conditions + Transaction'!$B$13)&lt;&gt;"y", SUMIFS($T$8:$T$2007, $B$8:$B$2007, "&gt;="&amp;E312, $B$8:$B$2007, "&lt;"&amp;B312), SUMIFS($U$8:$U$1007, $B$8:$B$2007, "&gt;="&amp;E312, $B$8:$B$2007, "&lt;"&amp;B312))))</f>
        <v/>
      </c>
      <c r="N312" s="18" t="str">
        <f ca="1">IF(OR(B312 = "", F312=""), "", MIN(ForwardDays(B312,-'Terms&amp;Conditions + Transaction'!$B$22, 'Terms&amp;Conditions + Transaction'!$B$23, 'Holiday Schedule'!$B$3:$B$1002),ForwardDays(F312,-'Terms&amp;Conditions + Transaction'!$B$22, 'Terms&amp;Conditions + Transaction'!$B$23, 'Holiday Schedule'!$B$3:$B$1002)))</f>
        <v/>
      </c>
      <c r="O312" s="42" t="str">
        <f ca="1">IF(B312="", "", IF(ISNA(MATCH(N312, SOFR_INDEX!$A$2:$A$2001, -1)),1,IF(INDEX(SOFR_INDEX!$A$2:$E$2001,MATCH(N312, SOFR_INDEX!$A$2:$A$2001, -1), 1)=N312,MATCH(N312, SOFR_INDEX!$A$2:$A$2001, -1),MATCH(N312, SOFR_INDEX!$A$2:$A$2001, -1)+1)))</f>
        <v/>
      </c>
      <c r="P312" s="40" t="str" cm="1">
        <f t="array" aca="1" ref="P312" ca="1">IF(OR(B312="", F312=""), "", INDEX(SOFR_INDEX!$B$2:$E$2001, O312,$P$4) * IF(LEFT($P$3, 3)="180", 2, IF(LEFT($P$3, 2)="90", 4, IF(LEFT($P$3, 2)="30", 12, 1)))/100)</f>
        <v/>
      </c>
      <c r="Q312" s="43" t="str">
        <f ca="1">IF(OR(B312="", F312=""), "", P312+'Terms&amp;Conditions + Transaction'!$B$11/10000)</f>
        <v/>
      </c>
      <c r="R312" s="43" t="str">
        <f t="shared" ca="1" si="29"/>
        <v/>
      </c>
      <c r="S312" t="str">
        <f ca="1">IF(B312="",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Transaction'!$C$7*(F312-E312), 365), 360))))</f>
        <v/>
      </c>
      <c r="T312" s="49" t="str">
        <f t="shared" ca="1" si="30"/>
        <v/>
      </c>
      <c r="U312" s="49" t="str">
        <f t="shared" ca="1" si="31"/>
        <v/>
      </c>
      <c r="V312" s="49" t="str">
        <f t="shared" ca="1" si="32"/>
        <v/>
      </c>
      <c r="W312" s="11" t="str">
        <f t="shared" ca="1" si="33"/>
        <v/>
      </c>
      <c r="X312" s="11" t="str">
        <f t="shared" ca="1" si="34"/>
        <v/>
      </c>
    </row>
    <row r="313" spans="2:24" x14ac:dyDescent="0.25">
      <c r="B313" s="82" t="str">
        <f ca="1">IF(B312&lt;MIN($C$3, 'Terms&amp;Conditions + Transaction'!$B$6), B312+1, "")</f>
        <v/>
      </c>
      <c r="C313" t="str">
        <f ca="1">IF(B313="", "", IF(AND(WEEKDAY(B313, 2)&lt;=5, ISERROR(VLOOKUP(B313, 'Holiday Schedule'!$B$3:$B$1002, 1, FALSE))), 1, 0))</f>
        <v/>
      </c>
      <c r="D313" t="str">
        <f ca="1">IF(B313="", "", IF(LOWER('Terms&amp;Conditions + Transaction'!$C$15)="act", 1, IF(DAY(B313)=31, 0, IF(AND(DAY(B313+1)=1, MONTH(B313+1)=3), 31-DAY(B313), 1))))</f>
        <v/>
      </c>
      <c r="E313" s="18" t="str">
        <f ca="1">IF(B313="", "", IFERROR(VLOOKUP(B313, 'Accrual Schedule'!$B$3:$B$122, 1, TRUE), ""))</f>
        <v/>
      </c>
      <c r="F313" s="18" t="str" cm="1">
        <f t="array" aca="1" ref="F313" ca="1">IF(B313="", "", INDEX('Accrual Schedule'!$B$3:$B$122, MATCH(B313, 'Accrual Schedule'!$B$3:$B$122, 1)+1, 1))</f>
        <v/>
      </c>
      <c r="G313" s="18" t="str" cm="1">
        <f t="array" aca="1" ref="G313" ca="1">IF(B313="", "", INDEX('Accrual Schedule'!$B$3:$B$122, MATCH(H313, 'Accrual Schedule'!$B$3:$B$122, 1)-1, 1))</f>
        <v/>
      </c>
      <c r="H313" s="18" t="str">
        <f ca="1">IF(B313="", "", INDEX('Accrual Schedule'!$B$3:$B$122, MATCH(I313, 'Accrual Schedule'!$C$3:$C$122, 1), 1))</f>
        <v/>
      </c>
      <c r="I313" s="18" t="str" cm="1">
        <f t="array" aca="1" ref="I313" ca="1">IF(B313="", "", _xlfn.IFNA(INDEX('Accrual Schedule'!$C$4:$C$122, MATCH(B313, 'Accrual Schedule'!$C$4:$C$122, 1)+1, 1), INDEX('Accrual Schedule'!$C$4:$C$122, 1, 1)))</f>
        <v/>
      </c>
      <c r="J313" s="11" t="str">
        <f ca="1">IF(B313="","",'Terms&amp;Conditions + Transaction'!$F$5-SUMIF(Dispositions!$B$3:$B$32,"&lt;="&amp;B313,Dispositions!$C$3:$C$32))</f>
        <v/>
      </c>
      <c r="K313" s="84" t="str">
        <f ca="1">IF(B313="", "", IF(ISNA(MATCH(B313, 'Factor Schedule'!$B$3:$B$2002, -1)),1,IF(INDEX('Factor Schedule'!$B$3:$C$2002,MATCH(B313, 'Factor Schedule'!$B$3:$B$2002, -1), 1)=B313,MATCH(B313, 'Factor Schedule'!$B$3:$B$2002, -1),MATCH(B313, 'Factor Schedule'!$B$3:$B$2002, -1)+1)))</f>
        <v/>
      </c>
      <c r="L313" s="11" t="str" cm="1">
        <f t="array" aca="1" ref="L313" ca="1">IF(B313="","",ROUND(J313*_xlfn.IFNA(INDEX('Factor Schedule'!$B$3:$C$2002,K313, 2), 1), 2))</f>
        <v/>
      </c>
      <c r="M313" s="11" t="str">
        <f ca="1">IF(B313="", "", IF(OR(LOWER('Terms&amp;Conditions + Transaction'!$B$12)&lt;&gt;"compound", B313=$C$2, B313=E313), L313, L313+IF(LOWER('Terms&amp;Conditions + Transaction'!$B$13)&lt;&gt;"y", SUMIFS($T$8:$T$2007, $B$8:$B$2007, "&gt;="&amp;E313, $B$8:$B$2007, "&lt;"&amp;B313), SUMIFS($U$8:$U$1007, $B$8:$B$2007, "&gt;="&amp;E313, $B$8:$B$2007, "&lt;"&amp;B313))))</f>
        <v/>
      </c>
      <c r="N313" s="18" t="str">
        <f ca="1">IF(OR(B313 = "", F313=""), "", MIN(ForwardDays(B313,-'Terms&amp;Conditions + Transaction'!$B$22, 'Terms&amp;Conditions + Transaction'!$B$23, 'Holiday Schedule'!$B$3:$B$1002),ForwardDays(F313,-'Terms&amp;Conditions + Transaction'!$B$22, 'Terms&amp;Conditions + Transaction'!$B$23, 'Holiday Schedule'!$B$3:$B$1002)))</f>
        <v/>
      </c>
      <c r="O313" s="42" t="str">
        <f ca="1">IF(B313="", "", IF(ISNA(MATCH(N313, SOFR_INDEX!$A$2:$A$2001, -1)),1,IF(INDEX(SOFR_INDEX!$A$2:$E$2001,MATCH(N313, SOFR_INDEX!$A$2:$A$2001, -1), 1)=N313,MATCH(N313, SOFR_INDEX!$A$2:$A$2001, -1),MATCH(N313, SOFR_INDEX!$A$2:$A$2001, -1)+1)))</f>
        <v/>
      </c>
      <c r="P313" s="40" t="str" cm="1">
        <f t="array" aca="1" ref="P313" ca="1">IF(OR(B313="", F313=""), "", INDEX(SOFR_INDEX!$B$2:$E$2001, O313,$P$4) * IF(LEFT($P$3, 3)="180", 2, IF(LEFT($P$3, 2)="90", 4, IF(LEFT($P$3, 2)="30", 12, 1)))/100)</f>
        <v/>
      </c>
      <c r="Q313" s="43" t="str">
        <f ca="1">IF(OR(B313="", F313=""), "", P313+'Terms&amp;Conditions + Transaction'!$B$11/10000)</f>
        <v/>
      </c>
      <c r="R313" s="43" t="str">
        <f t="shared" ca="1" si="29"/>
        <v/>
      </c>
      <c r="S313" t="str">
        <f ca="1">IF(B313="",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Transaction'!$C$7*(F313-E313), 365), 360))))</f>
        <v/>
      </c>
      <c r="T313" s="49" t="str">
        <f t="shared" ca="1" si="30"/>
        <v/>
      </c>
      <c r="U313" s="49" t="str">
        <f t="shared" ca="1" si="31"/>
        <v/>
      </c>
      <c r="V313" s="49" t="str">
        <f t="shared" ca="1" si="32"/>
        <v/>
      </c>
      <c r="W313" s="11" t="str">
        <f t="shared" ca="1" si="33"/>
        <v/>
      </c>
      <c r="X313" s="11" t="str">
        <f t="shared" ca="1" si="34"/>
        <v/>
      </c>
    </row>
    <row r="314" spans="2:24" x14ac:dyDescent="0.25">
      <c r="B314" s="82" t="str">
        <f ca="1">IF(B313&lt;MIN($C$3, 'Terms&amp;Conditions + Transaction'!$B$6), B313+1, "")</f>
        <v/>
      </c>
      <c r="C314" t="str">
        <f ca="1">IF(B314="", "", IF(AND(WEEKDAY(B314, 2)&lt;=5, ISERROR(VLOOKUP(B314, 'Holiday Schedule'!$B$3:$B$1002, 1, FALSE))), 1, 0))</f>
        <v/>
      </c>
      <c r="D314" t="str">
        <f ca="1">IF(B314="", "", IF(LOWER('Terms&amp;Conditions + Transaction'!$C$15)="act", 1, IF(DAY(B314)=31, 0, IF(AND(DAY(B314+1)=1, MONTH(B314+1)=3), 31-DAY(B314), 1))))</f>
        <v/>
      </c>
      <c r="E314" s="18" t="str">
        <f ca="1">IF(B314="", "", IFERROR(VLOOKUP(B314, 'Accrual Schedule'!$B$3:$B$122, 1, TRUE), ""))</f>
        <v/>
      </c>
      <c r="F314" s="18" t="str" cm="1">
        <f t="array" aca="1" ref="F314" ca="1">IF(B314="", "", INDEX('Accrual Schedule'!$B$3:$B$122, MATCH(B314, 'Accrual Schedule'!$B$3:$B$122, 1)+1, 1))</f>
        <v/>
      </c>
      <c r="G314" s="18" t="str" cm="1">
        <f t="array" aca="1" ref="G314" ca="1">IF(B314="", "", INDEX('Accrual Schedule'!$B$3:$B$122, MATCH(H314, 'Accrual Schedule'!$B$3:$B$122, 1)-1, 1))</f>
        <v/>
      </c>
      <c r="H314" s="18" t="str">
        <f ca="1">IF(B314="", "", INDEX('Accrual Schedule'!$B$3:$B$122, MATCH(I314, 'Accrual Schedule'!$C$3:$C$122, 1), 1))</f>
        <v/>
      </c>
      <c r="I314" s="18" t="str" cm="1">
        <f t="array" aca="1" ref="I314" ca="1">IF(B314="", "", _xlfn.IFNA(INDEX('Accrual Schedule'!$C$4:$C$122, MATCH(B314, 'Accrual Schedule'!$C$4:$C$122, 1)+1, 1), INDEX('Accrual Schedule'!$C$4:$C$122, 1, 1)))</f>
        <v/>
      </c>
      <c r="J314" s="11" t="str">
        <f ca="1">IF(B314="","",'Terms&amp;Conditions + Transaction'!$F$5-SUMIF(Dispositions!$B$3:$B$32,"&lt;="&amp;B314,Dispositions!$C$3:$C$32))</f>
        <v/>
      </c>
      <c r="K314" s="84" t="str">
        <f ca="1">IF(B314="", "", IF(ISNA(MATCH(B314, 'Factor Schedule'!$B$3:$B$2002, -1)),1,IF(INDEX('Factor Schedule'!$B$3:$C$2002,MATCH(B314, 'Factor Schedule'!$B$3:$B$2002, -1), 1)=B314,MATCH(B314, 'Factor Schedule'!$B$3:$B$2002, -1),MATCH(B314, 'Factor Schedule'!$B$3:$B$2002, -1)+1)))</f>
        <v/>
      </c>
      <c r="L314" s="11" t="str" cm="1">
        <f t="array" aca="1" ref="L314" ca="1">IF(B314="","",ROUND(J314*_xlfn.IFNA(INDEX('Factor Schedule'!$B$3:$C$2002,K314, 2), 1), 2))</f>
        <v/>
      </c>
      <c r="M314" s="11" t="str">
        <f ca="1">IF(B314="", "", IF(OR(LOWER('Terms&amp;Conditions + Transaction'!$B$12)&lt;&gt;"compound", B314=$C$2, B314=E314), L314, L314+IF(LOWER('Terms&amp;Conditions + Transaction'!$B$13)&lt;&gt;"y", SUMIFS($T$8:$T$2007, $B$8:$B$2007, "&gt;="&amp;E314, $B$8:$B$2007, "&lt;"&amp;B314), SUMIFS($U$8:$U$1007, $B$8:$B$2007, "&gt;="&amp;E314, $B$8:$B$2007, "&lt;"&amp;B314))))</f>
        <v/>
      </c>
      <c r="N314" s="18" t="str">
        <f ca="1">IF(OR(B314 = "", F314=""), "", MIN(ForwardDays(B314,-'Terms&amp;Conditions + Transaction'!$B$22, 'Terms&amp;Conditions + Transaction'!$B$23, 'Holiday Schedule'!$B$3:$B$1002),ForwardDays(F314,-'Terms&amp;Conditions + Transaction'!$B$22, 'Terms&amp;Conditions + Transaction'!$B$23, 'Holiday Schedule'!$B$3:$B$1002)))</f>
        <v/>
      </c>
      <c r="O314" s="42" t="str">
        <f ca="1">IF(B314="", "", IF(ISNA(MATCH(N314, SOFR_INDEX!$A$2:$A$2001, -1)),1,IF(INDEX(SOFR_INDEX!$A$2:$E$2001,MATCH(N314, SOFR_INDEX!$A$2:$A$2001, -1), 1)=N314,MATCH(N314, SOFR_INDEX!$A$2:$A$2001, -1),MATCH(N314, SOFR_INDEX!$A$2:$A$2001, -1)+1)))</f>
        <v/>
      </c>
      <c r="P314" s="40" t="str" cm="1">
        <f t="array" aca="1" ref="P314" ca="1">IF(OR(B314="", F314=""), "", INDEX(SOFR_INDEX!$B$2:$E$2001, O314,$P$4) * IF(LEFT($P$3, 3)="180", 2, IF(LEFT($P$3, 2)="90", 4, IF(LEFT($P$3, 2)="30", 12, 1)))/100)</f>
        <v/>
      </c>
      <c r="Q314" s="43" t="str">
        <f ca="1">IF(OR(B314="", F314=""), "", P314+'Terms&amp;Conditions + Transaction'!$B$11/10000)</f>
        <v/>
      </c>
      <c r="R314" s="43" t="str">
        <f t="shared" ca="1" si="29"/>
        <v/>
      </c>
      <c r="S314" t="str">
        <f ca="1">IF(B314="",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Transaction'!$C$7*(F314-E314), 365), 360))))</f>
        <v/>
      </c>
      <c r="T314" s="49" t="str">
        <f t="shared" ca="1" si="30"/>
        <v/>
      </c>
      <c r="U314" s="49" t="str">
        <f t="shared" ca="1" si="31"/>
        <v/>
      </c>
      <c r="V314" s="49" t="str">
        <f t="shared" ca="1" si="32"/>
        <v/>
      </c>
      <c r="W314" s="11" t="str">
        <f t="shared" ca="1" si="33"/>
        <v/>
      </c>
      <c r="X314" s="11" t="str">
        <f t="shared" ca="1" si="34"/>
        <v/>
      </c>
    </row>
    <row r="315" spans="2:24" x14ac:dyDescent="0.25">
      <c r="B315" s="82" t="str">
        <f ca="1">IF(B314&lt;MIN($C$3, 'Terms&amp;Conditions + Transaction'!$B$6), B314+1, "")</f>
        <v/>
      </c>
      <c r="C315" t="str">
        <f ca="1">IF(B315="", "", IF(AND(WEEKDAY(B315, 2)&lt;=5, ISERROR(VLOOKUP(B315, 'Holiday Schedule'!$B$3:$B$1002, 1, FALSE))), 1, 0))</f>
        <v/>
      </c>
      <c r="D315" t="str">
        <f ca="1">IF(B315="", "", IF(LOWER('Terms&amp;Conditions + Transaction'!$C$15)="act", 1, IF(DAY(B315)=31, 0, IF(AND(DAY(B315+1)=1, MONTH(B315+1)=3), 31-DAY(B315), 1))))</f>
        <v/>
      </c>
      <c r="E315" s="18" t="str">
        <f ca="1">IF(B315="", "", IFERROR(VLOOKUP(B315, 'Accrual Schedule'!$B$3:$B$122, 1, TRUE), ""))</f>
        <v/>
      </c>
      <c r="F315" s="18" t="str" cm="1">
        <f t="array" aca="1" ref="F315" ca="1">IF(B315="", "", INDEX('Accrual Schedule'!$B$3:$B$122, MATCH(B315, 'Accrual Schedule'!$B$3:$B$122, 1)+1, 1))</f>
        <v/>
      </c>
      <c r="G315" s="18" t="str" cm="1">
        <f t="array" aca="1" ref="G315" ca="1">IF(B315="", "", INDEX('Accrual Schedule'!$B$3:$B$122, MATCH(H315, 'Accrual Schedule'!$B$3:$B$122, 1)-1, 1))</f>
        <v/>
      </c>
      <c r="H315" s="18" t="str">
        <f ca="1">IF(B315="", "", INDEX('Accrual Schedule'!$B$3:$B$122, MATCH(I315, 'Accrual Schedule'!$C$3:$C$122, 1), 1))</f>
        <v/>
      </c>
      <c r="I315" s="18" t="str" cm="1">
        <f t="array" aca="1" ref="I315" ca="1">IF(B315="", "", _xlfn.IFNA(INDEX('Accrual Schedule'!$C$4:$C$122, MATCH(B315, 'Accrual Schedule'!$C$4:$C$122, 1)+1, 1), INDEX('Accrual Schedule'!$C$4:$C$122, 1, 1)))</f>
        <v/>
      </c>
      <c r="J315" s="11" t="str">
        <f ca="1">IF(B315="","",'Terms&amp;Conditions + Transaction'!$F$5-SUMIF(Dispositions!$B$3:$B$32,"&lt;="&amp;B315,Dispositions!$C$3:$C$32))</f>
        <v/>
      </c>
      <c r="K315" s="84" t="str">
        <f ca="1">IF(B315="", "", IF(ISNA(MATCH(B315, 'Factor Schedule'!$B$3:$B$2002, -1)),1,IF(INDEX('Factor Schedule'!$B$3:$C$2002,MATCH(B315, 'Factor Schedule'!$B$3:$B$2002, -1), 1)=B315,MATCH(B315, 'Factor Schedule'!$B$3:$B$2002, -1),MATCH(B315, 'Factor Schedule'!$B$3:$B$2002, -1)+1)))</f>
        <v/>
      </c>
      <c r="L315" s="11" t="str" cm="1">
        <f t="array" aca="1" ref="L315" ca="1">IF(B315="","",ROUND(J315*_xlfn.IFNA(INDEX('Factor Schedule'!$B$3:$C$2002,K315, 2), 1), 2))</f>
        <v/>
      </c>
      <c r="M315" s="11" t="str">
        <f ca="1">IF(B315="", "", IF(OR(LOWER('Terms&amp;Conditions + Transaction'!$B$12)&lt;&gt;"compound", B315=$C$2, B315=E315), L315, L315+IF(LOWER('Terms&amp;Conditions + Transaction'!$B$13)&lt;&gt;"y", SUMIFS($T$8:$T$2007, $B$8:$B$2007, "&gt;="&amp;E315, $B$8:$B$2007, "&lt;"&amp;B315), SUMIFS($U$8:$U$1007, $B$8:$B$2007, "&gt;="&amp;E315, $B$8:$B$2007, "&lt;"&amp;B315))))</f>
        <v/>
      </c>
      <c r="N315" s="18" t="str">
        <f ca="1">IF(OR(B315 = "", F315=""), "", MIN(ForwardDays(B315,-'Terms&amp;Conditions + Transaction'!$B$22, 'Terms&amp;Conditions + Transaction'!$B$23, 'Holiday Schedule'!$B$3:$B$1002),ForwardDays(F315,-'Terms&amp;Conditions + Transaction'!$B$22, 'Terms&amp;Conditions + Transaction'!$B$23, 'Holiday Schedule'!$B$3:$B$1002)))</f>
        <v/>
      </c>
      <c r="O315" s="42" t="str">
        <f ca="1">IF(B315="", "", IF(ISNA(MATCH(N315, SOFR_INDEX!$A$2:$A$2001, -1)),1,IF(INDEX(SOFR_INDEX!$A$2:$E$2001,MATCH(N315, SOFR_INDEX!$A$2:$A$2001, -1), 1)=N315,MATCH(N315, SOFR_INDEX!$A$2:$A$2001, -1),MATCH(N315, SOFR_INDEX!$A$2:$A$2001, -1)+1)))</f>
        <v/>
      </c>
      <c r="P315" s="40" t="str" cm="1">
        <f t="array" aca="1" ref="P315" ca="1">IF(OR(B315="", F315=""), "", INDEX(SOFR_INDEX!$B$2:$E$2001, O315,$P$4) * IF(LEFT($P$3, 3)="180", 2, IF(LEFT($P$3, 2)="90", 4, IF(LEFT($P$3, 2)="30", 12, 1)))/100)</f>
        <v/>
      </c>
      <c r="Q315" s="43" t="str">
        <f ca="1">IF(OR(B315="", F315=""), "", P315+'Terms&amp;Conditions + Transaction'!$B$11/10000)</f>
        <v/>
      </c>
      <c r="R315" s="43" t="str">
        <f t="shared" ca="1" si="29"/>
        <v/>
      </c>
      <c r="S315" t="str">
        <f ca="1">IF(B315="",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Transaction'!$C$7*(F315-E315), 365), 360))))</f>
        <v/>
      </c>
      <c r="T315" s="49" t="str">
        <f t="shared" ca="1" si="30"/>
        <v/>
      </c>
      <c r="U315" s="49" t="str">
        <f t="shared" ca="1" si="31"/>
        <v/>
      </c>
      <c r="V315" s="49" t="str">
        <f t="shared" ca="1" si="32"/>
        <v/>
      </c>
      <c r="W315" s="11" t="str">
        <f t="shared" ca="1" si="33"/>
        <v/>
      </c>
      <c r="X315" s="11" t="str">
        <f t="shared" ca="1" si="34"/>
        <v/>
      </c>
    </row>
    <row r="316" spans="2:24" x14ac:dyDescent="0.25">
      <c r="B316" s="82" t="str">
        <f ca="1">IF(B315&lt;MIN($C$3, 'Terms&amp;Conditions + Transaction'!$B$6), B315+1, "")</f>
        <v/>
      </c>
      <c r="C316" t="str">
        <f ca="1">IF(B316="", "", IF(AND(WEEKDAY(B316, 2)&lt;=5, ISERROR(VLOOKUP(B316, 'Holiday Schedule'!$B$3:$B$1002, 1, FALSE))), 1, 0))</f>
        <v/>
      </c>
      <c r="D316" t="str">
        <f ca="1">IF(B316="", "", IF(LOWER('Terms&amp;Conditions + Transaction'!$C$15)="act", 1, IF(DAY(B316)=31, 0, IF(AND(DAY(B316+1)=1, MONTH(B316+1)=3), 31-DAY(B316), 1))))</f>
        <v/>
      </c>
      <c r="E316" s="18" t="str">
        <f ca="1">IF(B316="", "", IFERROR(VLOOKUP(B316, 'Accrual Schedule'!$B$3:$B$122, 1, TRUE), ""))</f>
        <v/>
      </c>
      <c r="F316" s="18" t="str" cm="1">
        <f t="array" aca="1" ref="F316" ca="1">IF(B316="", "", INDEX('Accrual Schedule'!$B$3:$B$122, MATCH(B316, 'Accrual Schedule'!$B$3:$B$122, 1)+1, 1))</f>
        <v/>
      </c>
      <c r="G316" s="18" t="str" cm="1">
        <f t="array" aca="1" ref="G316" ca="1">IF(B316="", "", INDEX('Accrual Schedule'!$B$3:$B$122, MATCH(H316, 'Accrual Schedule'!$B$3:$B$122, 1)-1, 1))</f>
        <v/>
      </c>
      <c r="H316" s="18" t="str">
        <f ca="1">IF(B316="", "", INDEX('Accrual Schedule'!$B$3:$B$122, MATCH(I316, 'Accrual Schedule'!$C$3:$C$122, 1), 1))</f>
        <v/>
      </c>
      <c r="I316" s="18" t="str" cm="1">
        <f t="array" aca="1" ref="I316" ca="1">IF(B316="", "", _xlfn.IFNA(INDEX('Accrual Schedule'!$C$4:$C$122, MATCH(B316, 'Accrual Schedule'!$C$4:$C$122, 1)+1, 1), INDEX('Accrual Schedule'!$C$4:$C$122, 1, 1)))</f>
        <v/>
      </c>
      <c r="J316" s="11" t="str">
        <f ca="1">IF(B316="","",'Terms&amp;Conditions + Transaction'!$F$5-SUMIF(Dispositions!$B$3:$B$32,"&lt;="&amp;B316,Dispositions!$C$3:$C$32))</f>
        <v/>
      </c>
      <c r="K316" s="84" t="str">
        <f ca="1">IF(B316="", "", IF(ISNA(MATCH(B316, 'Factor Schedule'!$B$3:$B$2002, -1)),1,IF(INDEX('Factor Schedule'!$B$3:$C$2002,MATCH(B316, 'Factor Schedule'!$B$3:$B$2002, -1), 1)=B316,MATCH(B316, 'Factor Schedule'!$B$3:$B$2002, -1),MATCH(B316, 'Factor Schedule'!$B$3:$B$2002, -1)+1)))</f>
        <v/>
      </c>
      <c r="L316" s="11" t="str" cm="1">
        <f t="array" aca="1" ref="L316" ca="1">IF(B316="","",ROUND(J316*_xlfn.IFNA(INDEX('Factor Schedule'!$B$3:$C$2002,K316, 2), 1), 2))</f>
        <v/>
      </c>
      <c r="M316" s="11" t="str">
        <f ca="1">IF(B316="", "", IF(OR(LOWER('Terms&amp;Conditions + Transaction'!$B$12)&lt;&gt;"compound", B316=$C$2, B316=E316), L316, L316+IF(LOWER('Terms&amp;Conditions + Transaction'!$B$13)&lt;&gt;"y", SUMIFS($T$8:$T$2007, $B$8:$B$2007, "&gt;="&amp;E316, $B$8:$B$2007, "&lt;"&amp;B316), SUMIFS($U$8:$U$1007, $B$8:$B$2007, "&gt;="&amp;E316, $B$8:$B$2007, "&lt;"&amp;B316))))</f>
        <v/>
      </c>
      <c r="N316" s="18" t="str">
        <f ca="1">IF(OR(B316 = "", F316=""), "", MIN(ForwardDays(B316,-'Terms&amp;Conditions + Transaction'!$B$22, 'Terms&amp;Conditions + Transaction'!$B$23, 'Holiday Schedule'!$B$3:$B$1002),ForwardDays(F316,-'Terms&amp;Conditions + Transaction'!$B$22, 'Terms&amp;Conditions + Transaction'!$B$23, 'Holiday Schedule'!$B$3:$B$1002)))</f>
        <v/>
      </c>
      <c r="O316" s="42" t="str">
        <f ca="1">IF(B316="", "", IF(ISNA(MATCH(N316, SOFR_INDEX!$A$2:$A$2001, -1)),1,IF(INDEX(SOFR_INDEX!$A$2:$E$2001,MATCH(N316, SOFR_INDEX!$A$2:$A$2001, -1), 1)=N316,MATCH(N316, SOFR_INDEX!$A$2:$A$2001, -1),MATCH(N316, SOFR_INDEX!$A$2:$A$2001, -1)+1)))</f>
        <v/>
      </c>
      <c r="P316" s="40" t="str" cm="1">
        <f t="array" aca="1" ref="P316" ca="1">IF(OR(B316="", F316=""), "", INDEX(SOFR_INDEX!$B$2:$E$2001, O316,$P$4) * IF(LEFT($P$3, 3)="180", 2, IF(LEFT($P$3, 2)="90", 4, IF(LEFT($P$3, 2)="30", 12, 1)))/100)</f>
        <v/>
      </c>
      <c r="Q316" s="43" t="str">
        <f ca="1">IF(OR(B316="", F316=""), "", P316+'Terms&amp;Conditions + Transaction'!$B$11/10000)</f>
        <v/>
      </c>
      <c r="R316" s="43" t="str">
        <f t="shared" ca="1" si="29"/>
        <v/>
      </c>
      <c r="S316" t="str">
        <f ca="1">IF(B316="",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Transaction'!$C$7*(F316-E316), 365), 360))))</f>
        <v/>
      </c>
      <c r="T316" s="49" t="str">
        <f t="shared" ca="1" si="30"/>
        <v/>
      </c>
      <c r="U316" s="49" t="str">
        <f t="shared" ca="1" si="31"/>
        <v/>
      </c>
      <c r="V316" s="49" t="str">
        <f t="shared" ca="1" si="32"/>
        <v/>
      </c>
      <c r="W316" s="11" t="str">
        <f t="shared" ca="1" si="33"/>
        <v/>
      </c>
      <c r="X316" s="11" t="str">
        <f t="shared" ca="1" si="34"/>
        <v/>
      </c>
    </row>
    <row r="317" spans="2:24" x14ac:dyDescent="0.25">
      <c r="B317" s="82" t="str">
        <f ca="1">IF(B316&lt;MIN($C$3, 'Terms&amp;Conditions + Transaction'!$B$6), B316+1, "")</f>
        <v/>
      </c>
      <c r="C317" t="str">
        <f ca="1">IF(B317="", "", IF(AND(WEEKDAY(B317, 2)&lt;=5, ISERROR(VLOOKUP(B317, 'Holiday Schedule'!$B$3:$B$1002, 1, FALSE))), 1, 0))</f>
        <v/>
      </c>
      <c r="D317" t="str">
        <f ca="1">IF(B317="", "", IF(LOWER('Terms&amp;Conditions + Transaction'!$C$15)="act", 1, IF(DAY(B317)=31, 0, IF(AND(DAY(B317+1)=1, MONTH(B317+1)=3), 31-DAY(B317), 1))))</f>
        <v/>
      </c>
      <c r="E317" s="18" t="str">
        <f ca="1">IF(B317="", "", IFERROR(VLOOKUP(B317, 'Accrual Schedule'!$B$3:$B$122, 1, TRUE), ""))</f>
        <v/>
      </c>
      <c r="F317" s="18" t="str" cm="1">
        <f t="array" aca="1" ref="F317" ca="1">IF(B317="", "", INDEX('Accrual Schedule'!$B$3:$B$122, MATCH(B317, 'Accrual Schedule'!$B$3:$B$122, 1)+1, 1))</f>
        <v/>
      </c>
      <c r="G317" s="18" t="str" cm="1">
        <f t="array" aca="1" ref="G317" ca="1">IF(B317="", "", INDEX('Accrual Schedule'!$B$3:$B$122, MATCH(H317, 'Accrual Schedule'!$B$3:$B$122, 1)-1, 1))</f>
        <v/>
      </c>
      <c r="H317" s="18" t="str">
        <f ca="1">IF(B317="", "", INDEX('Accrual Schedule'!$B$3:$B$122, MATCH(I317, 'Accrual Schedule'!$C$3:$C$122, 1), 1))</f>
        <v/>
      </c>
      <c r="I317" s="18" t="str" cm="1">
        <f t="array" aca="1" ref="I317" ca="1">IF(B317="", "", _xlfn.IFNA(INDEX('Accrual Schedule'!$C$4:$C$122, MATCH(B317, 'Accrual Schedule'!$C$4:$C$122, 1)+1, 1), INDEX('Accrual Schedule'!$C$4:$C$122, 1, 1)))</f>
        <v/>
      </c>
      <c r="J317" s="11" t="str">
        <f ca="1">IF(B317="","",'Terms&amp;Conditions + Transaction'!$F$5-SUMIF(Dispositions!$B$3:$B$32,"&lt;="&amp;B317,Dispositions!$C$3:$C$32))</f>
        <v/>
      </c>
      <c r="K317" s="84" t="str">
        <f ca="1">IF(B317="", "", IF(ISNA(MATCH(B317, 'Factor Schedule'!$B$3:$B$2002, -1)),1,IF(INDEX('Factor Schedule'!$B$3:$C$2002,MATCH(B317, 'Factor Schedule'!$B$3:$B$2002, -1), 1)=B317,MATCH(B317, 'Factor Schedule'!$B$3:$B$2002, -1),MATCH(B317, 'Factor Schedule'!$B$3:$B$2002, -1)+1)))</f>
        <v/>
      </c>
      <c r="L317" s="11" t="str" cm="1">
        <f t="array" aca="1" ref="L317" ca="1">IF(B317="","",ROUND(J317*_xlfn.IFNA(INDEX('Factor Schedule'!$B$3:$C$2002,K317, 2), 1), 2))</f>
        <v/>
      </c>
      <c r="M317" s="11" t="str">
        <f ca="1">IF(B317="", "", IF(OR(LOWER('Terms&amp;Conditions + Transaction'!$B$12)&lt;&gt;"compound", B317=$C$2, B317=E317), L317, L317+IF(LOWER('Terms&amp;Conditions + Transaction'!$B$13)&lt;&gt;"y", SUMIFS($T$8:$T$2007, $B$8:$B$2007, "&gt;="&amp;E317, $B$8:$B$2007, "&lt;"&amp;B317), SUMIFS($U$8:$U$1007, $B$8:$B$2007, "&gt;="&amp;E317, $B$8:$B$2007, "&lt;"&amp;B317))))</f>
        <v/>
      </c>
      <c r="N317" s="18" t="str">
        <f ca="1">IF(OR(B317 = "", F317=""), "", MIN(ForwardDays(B317,-'Terms&amp;Conditions + Transaction'!$B$22, 'Terms&amp;Conditions + Transaction'!$B$23, 'Holiday Schedule'!$B$3:$B$1002),ForwardDays(F317,-'Terms&amp;Conditions + Transaction'!$B$22, 'Terms&amp;Conditions + Transaction'!$B$23, 'Holiday Schedule'!$B$3:$B$1002)))</f>
        <v/>
      </c>
      <c r="O317" s="42" t="str">
        <f ca="1">IF(B317="", "", IF(ISNA(MATCH(N317, SOFR_INDEX!$A$2:$A$2001, -1)),1,IF(INDEX(SOFR_INDEX!$A$2:$E$2001,MATCH(N317, SOFR_INDEX!$A$2:$A$2001, -1), 1)=N317,MATCH(N317, SOFR_INDEX!$A$2:$A$2001, -1),MATCH(N317, SOFR_INDEX!$A$2:$A$2001, -1)+1)))</f>
        <v/>
      </c>
      <c r="P317" s="40" t="str" cm="1">
        <f t="array" aca="1" ref="P317" ca="1">IF(OR(B317="", F317=""), "", INDEX(SOFR_INDEX!$B$2:$E$2001, O317,$P$4) * IF(LEFT($P$3, 3)="180", 2, IF(LEFT($P$3, 2)="90", 4, IF(LEFT($P$3, 2)="30", 12, 1)))/100)</f>
        <v/>
      </c>
      <c r="Q317" s="43" t="str">
        <f ca="1">IF(OR(B317="", F317=""), "", P317+'Terms&amp;Conditions + Transaction'!$B$11/10000)</f>
        <v/>
      </c>
      <c r="R317" s="43" t="str">
        <f t="shared" ca="1" si="29"/>
        <v/>
      </c>
      <c r="S317" t="str">
        <f ca="1">IF(B317="",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Transaction'!$C$7*(F317-E317), 365), 360))))</f>
        <v/>
      </c>
      <c r="T317" s="49" t="str">
        <f t="shared" ca="1" si="30"/>
        <v/>
      </c>
      <c r="U317" s="49" t="str">
        <f t="shared" ca="1" si="31"/>
        <v/>
      </c>
      <c r="V317" s="49" t="str">
        <f t="shared" ca="1" si="32"/>
        <v/>
      </c>
      <c r="W317" s="11" t="str">
        <f t="shared" ca="1" si="33"/>
        <v/>
      </c>
      <c r="X317" s="11" t="str">
        <f t="shared" ca="1" si="34"/>
        <v/>
      </c>
    </row>
    <row r="318" spans="2:24" x14ac:dyDescent="0.25">
      <c r="B318" s="82" t="str">
        <f ca="1">IF(B317&lt;MIN($C$3, 'Terms&amp;Conditions + Transaction'!$B$6), B317+1, "")</f>
        <v/>
      </c>
      <c r="C318" t="str">
        <f ca="1">IF(B318="", "", IF(AND(WEEKDAY(B318, 2)&lt;=5, ISERROR(VLOOKUP(B318, 'Holiday Schedule'!$B$3:$B$1002, 1, FALSE))), 1, 0))</f>
        <v/>
      </c>
      <c r="D318" t="str">
        <f ca="1">IF(B318="", "", IF(LOWER('Terms&amp;Conditions + Transaction'!$C$15)="act", 1, IF(DAY(B318)=31, 0, IF(AND(DAY(B318+1)=1, MONTH(B318+1)=3), 31-DAY(B318), 1))))</f>
        <v/>
      </c>
      <c r="E318" s="18" t="str">
        <f ca="1">IF(B318="", "", IFERROR(VLOOKUP(B318, 'Accrual Schedule'!$B$3:$B$122, 1, TRUE), ""))</f>
        <v/>
      </c>
      <c r="F318" s="18" t="str" cm="1">
        <f t="array" aca="1" ref="F318" ca="1">IF(B318="", "", INDEX('Accrual Schedule'!$B$3:$B$122, MATCH(B318, 'Accrual Schedule'!$B$3:$B$122, 1)+1, 1))</f>
        <v/>
      </c>
      <c r="G318" s="18" t="str" cm="1">
        <f t="array" aca="1" ref="G318" ca="1">IF(B318="", "", INDEX('Accrual Schedule'!$B$3:$B$122, MATCH(H318, 'Accrual Schedule'!$B$3:$B$122, 1)-1, 1))</f>
        <v/>
      </c>
      <c r="H318" s="18" t="str">
        <f ca="1">IF(B318="", "", INDEX('Accrual Schedule'!$B$3:$B$122, MATCH(I318, 'Accrual Schedule'!$C$3:$C$122, 1), 1))</f>
        <v/>
      </c>
      <c r="I318" s="18" t="str" cm="1">
        <f t="array" aca="1" ref="I318" ca="1">IF(B318="", "", _xlfn.IFNA(INDEX('Accrual Schedule'!$C$4:$C$122, MATCH(B318, 'Accrual Schedule'!$C$4:$C$122, 1)+1, 1), INDEX('Accrual Schedule'!$C$4:$C$122, 1, 1)))</f>
        <v/>
      </c>
      <c r="J318" s="11" t="str">
        <f ca="1">IF(B318="","",'Terms&amp;Conditions + Transaction'!$F$5-SUMIF(Dispositions!$B$3:$B$32,"&lt;="&amp;B318,Dispositions!$C$3:$C$32))</f>
        <v/>
      </c>
      <c r="K318" s="84" t="str">
        <f ca="1">IF(B318="", "", IF(ISNA(MATCH(B318, 'Factor Schedule'!$B$3:$B$2002, -1)),1,IF(INDEX('Factor Schedule'!$B$3:$C$2002,MATCH(B318, 'Factor Schedule'!$B$3:$B$2002, -1), 1)=B318,MATCH(B318, 'Factor Schedule'!$B$3:$B$2002, -1),MATCH(B318, 'Factor Schedule'!$B$3:$B$2002, -1)+1)))</f>
        <v/>
      </c>
      <c r="L318" s="11" t="str" cm="1">
        <f t="array" aca="1" ref="L318" ca="1">IF(B318="","",ROUND(J318*_xlfn.IFNA(INDEX('Factor Schedule'!$B$3:$C$2002,K318, 2), 1), 2))</f>
        <v/>
      </c>
      <c r="M318" s="11" t="str">
        <f ca="1">IF(B318="", "", IF(OR(LOWER('Terms&amp;Conditions + Transaction'!$B$12)&lt;&gt;"compound", B318=$C$2, B318=E318), L318, L318+IF(LOWER('Terms&amp;Conditions + Transaction'!$B$13)&lt;&gt;"y", SUMIFS($T$8:$T$2007, $B$8:$B$2007, "&gt;="&amp;E318, $B$8:$B$2007, "&lt;"&amp;B318), SUMIFS($U$8:$U$1007, $B$8:$B$2007, "&gt;="&amp;E318, $B$8:$B$2007, "&lt;"&amp;B318))))</f>
        <v/>
      </c>
      <c r="N318" s="18" t="str">
        <f ca="1">IF(OR(B318 = "", F318=""), "", MIN(ForwardDays(B318,-'Terms&amp;Conditions + Transaction'!$B$22, 'Terms&amp;Conditions + Transaction'!$B$23, 'Holiday Schedule'!$B$3:$B$1002),ForwardDays(F318,-'Terms&amp;Conditions + Transaction'!$B$22, 'Terms&amp;Conditions + Transaction'!$B$23, 'Holiday Schedule'!$B$3:$B$1002)))</f>
        <v/>
      </c>
      <c r="O318" s="42" t="str">
        <f ca="1">IF(B318="", "", IF(ISNA(MATCH(N318, SOFR_INDEX!$A$2:$A$2001, -1)),1,IF(INDEX(SOFR_INDEX!$A$2:$E$2001,MATCH(N318, SOFR_INDEX!$A$2:$A$2001, -1), 1)=N318,MATCH(N318, SOFR_INDEX!$A$2:$A$2001, -1),MATCH(N318, SOFR_INDEX!$A$2:$A$2001, -1)+1)))</f>
        <v/>
      </c>
      <c r="P318" s="40" t="str" cm="1">
        <f t="array" aca="1" ref="P318" ca="1">IF(OR(B318="", F318=""), "", INDEX(SOFR_INDEX!$B$2:$E$2001, O318,$P$4) * IF(LEFT($P$3, 3)="180", 2, IF(LEFT($P$3, 2)="90", 4, IF(LEFT($P$3, 2)="30", 12, 1)))/100)</f>
        <v/>
      </c>
      <c r="Q318" s="43" t="str">
        <f ca="1">IF(OR(B318="", F318=""), "", P318+'Terms&amp;Conditions + Transaction'!$B$11/10000)</f>
        <v/>
      </c>
      <c r="R318" s="43" t="str">
        <f t="shared" ca="1" si="29"/>
        <v/>
      </c>
      <c r="S318" t="str">
        <f ca="1">IF(B318="",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Transaction'!$C$7*(F318-E318), 365), 360))))</f>
        <v/>
      </c>
      <c r="T318" s="49" t="str">
        <f t="shared" ca="1" si="30"/>
        <v/>
      </c>
      <c r="U318" s="49" t="str">
        <f t="shared" ca="1" si="31"/>
        <v/>
      </c>
      <c r="V318" s="49" t="str">
        <f t="shared" ca="1" si="32"/>
        <v/>
      </c>
      <c r="W318" s="11" t="str">
        <f t="shared" ca="1" si="33"/>
        <v/>
      </c>
      <c r="X318" s="11" t="str">
        <f t="shared" ca="1" si="34"/>
        <v/>
      </c>
    </row>
    <row r="319" spans="2:24" x14ac:dyDescent="0.25">
      <c r="B319" s="82" t="str">
        <f ca="1">IF(B318&lt;MIN($C$3, 'Terms&amp;Conditions + Transaction'!$B$6), B318+1, "")</f>
        <v/>
      </c>
      <c r="C319" t="str">
        <f ca="1">IF(B319="", "", IF(AND(WEEKDAY(B319, 2)&lt;=5, ISERROR(VLOOKUP(B319, 'Holiday Schedule'!$B$3:$B$1002, 1, FALSE))), 1, 0))</f>
        <v/>
      </c>
      <c r="D319" t="str">
        <f ca="1">IF(B319="", "", IF(LOWER('Terms&amp;Conditions + Transaction'!$C$15)="act", 1, IF(DAY(B319)=31, 0, IF(AND(DAY(B319+1)=1, MONTH(B319+1)=3), 31-DAY(B319), 1))))</f>
        <v/>
      </c>
      <c r="E319" s="18" t="str">
        <f ca="1">IF(B319="", "", IFERROR(VLOOKUP(B319, 'Accrual Schedule'!$B$3:$B$122, 1, TRUE), ""))</f>
        <v/>
      </c>
      <c r="F319" s="18" t="str" cm="1">
        <f t="array" aca="1" ref="F319" ca="1">IF(B319="", "", INDEX('Accrual Schedule'!$B$3:$B$122, MATCH(B319, 'Accrual Schedule'!$B$3:$B$122, 1)+1, 1))</f>
        <v/>
      </c>
      <c r="G319" s="18" t="str" cm="1">
        <f t="array" aca="1" ref="G319" ca="1">IF(B319="", "", INDEX('Accrual Schedule'!$B$3:$B$122, MATCH(H319, 'Accrual Schedule'!$B$3:$B$122, 1)-1, 1))</f>
        <v/>
      </c>
      <c r="H319" s="18" t="str">
        <f ca="1">IF(B319="", "", INDEX('Accrual Schedule'!$B$3:$B$122, MATCH(I319, 'Accrual Schedule'!$C$3:$C$122, 1), 1))</f>
        <v/>
      </c>
      <c r="I319" s="18" t="str" cm="1">
        <f t="array" aca="1" ref="I319" ca="1">IF(B319="", "", _xlfn.IFNA(INDEX('Accrual Schedule'!$C$4:$C$122, MATCH(B319, 'Accrual Schedule'!$C$4:$C$122, 1)+1, 1), INDEX('Accrual Schedule'!$C$4:$C$122, 1, 1)))</f>
        <v/>
      </c>
      <c r="J319" s="11" t="str">
        <f ca="1">IF(B319="","",'Terms&amp;Conditions + Transaction'!$F$5-SUMIF(Dispositions!$B$3:$B$32,"&lt;="&amp;B319,Dispositions!$C$3:$C$32))</f>
        <v/>
      </c>
      <c r="K319" s="84" t="str">
        <f ca="1">IF(B319="", "", IF(ISNA(MATCH(B319, 'Factor Schedule'!$B$3:$B$2002, -1)),1,IF(INDEX('Factor Schedule'!$B$3:$C$2002,MATCH(B319, 'Factor Schedule'!$B$3:$B$2002, -1), 1)=B319,MATCH(B319, 'Factor Schedule'!$B$3:$B$2002, -1),MATCH(B319, 'Factor Schedule'!$B$3:$B$2002, -1)+1)))</f>
        <v/>
      </c>
      <c r="L319" s="11" t="str" cm="1">
        <f t="array" aca="1" ref="L319" ca="1">IF(B319="","",ROUND(J319*_xlfn.IFNA(INDEX('Factor Schedule'!$B$3:$C$2002,K319, 2), 1), 2))</f>
        <v/>
      </c>
      <c r="M319" s="11" t="str">
        <f ca="1">IF(B319="", "", IF(OR(LOWER('Terms&amp;Conditions + Transaction'!$B$12)&lt;&gt;"compound", B319=$C$2, B319=E319), L319, L319+IF(LOWER('Terms&amp;Conditions + Transaction'!$B$13)&lt;&gt;"y", SUMIFS($T$8:$T$2007, $B$8:$B$2007, "&gt;="&amp;E319, $B$8:$B$2007, "&lt;"&amp;B319), SUMIFS($U$8:$U$1007, $B$8:$B$2007, "&gt;="&amp;E319, $B$8:$B$2007, "&lt;"&amp;B319))))</f>
        <v/>
      </c>
      <c r="N319" s="18" t="str">
        <f ca="1">IF(OR(B319 = "", F319=""), "", MIN(ForwardDays(B319,-'Terms&amp;Conditions + Transaction'!$B$22, 'Terms&amp;Conditions + Transaction'!$B$23, 'Holiday Schedule'!$B$3:$B$1002),ForwardDays(F319,-'Terms&amp;Conditions + Transaction'!$B$22, 'Terms&amp;Conditions + Transaction'!$B$23, 'Holiday Schedule'!$B$3:$B$1002)))</f>
        <v/>
      </c>
      <c r="O319" s="42" t="str">
        <f ca="1">IF(B319="", "", IF(ISNA(MATCH(N319, SOFR_INDEX!$A$2:$A$2001, -1)),1,IF(INDEX(SOFR_INDEX!$A$2:$E$2001,MATCH(N319, SOFR_INDEX!$A$2:$A$2001, -1), 1)=N319,MATCH(N319, SOFR_INDEX!$A$2:$A$2001, -1),MATCH(N319, SOFR_INDEX!$A$2:$A$2001, -1)+1)))</f>
        <v/>
      </c>
      <c r="P319" s="40" t="str" cm="1">
        <f t="array" aca="1" ref="P319" ca="1">IF(OR(B319="", F319=""), "", INDEX(SOFR_INDEX!$B$2:$E$2001, O319,$P$4) * IF(LEFT($P$3, 3)="180", 2, IF(LEFT($P$3, 2)="90", 4, IF(LEFT($P$3, 2)="30", 12, 1)))/100)</f>
        <v/>
      </c>
      <c r="Q319" s="43" t="str">
        <f ca="1">IF(OR(B319="", F319=""), "", P319+'Terms&amp;Conditions + Transaction'!$B$11/10000)</f>
        <v/>
      </c>
      <c r="R319" s="43" t="str">
        <f t="shared" ca="1" si="29"/>
        <v/>
      </c>
      <c r="S319" t="str">
        <f ca="1">IF(B319="",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Transaction'!$C$7*(F319-E319), 365), 360))))</f>
        <v/>
      </c>
      <c r="T319" s="49" t="str">
        <f t="shared" ca="1" si="30"/>
        <v/>
      </c>
      <c r="U319" s="49" t="str">
        <f t="shared" ca="1" si="31"/>
        <v/>
      </c>
      <c r="V319" s="49" t="str">
        <f t="shared" ca="1" si="32"/>
        <v/>
      </c>
      <c r="W319" s="11" t="str">
        <f t="shared" ca="1" si="33"/>
        <v/>
      </c>
      <c r="X319" s="11" t="str">
        <f t="shared" ca="1" si="34"/>
        <v/>
      </c>
    </row>
    <row r="320" spans="2:24" x14ac:dyDescent="0.25">
      <c r="B320" s="82" t="str">
        <f ca="1">IF(B319&lt;MIN($C$3, 'Terms&amp;Conditions + Transaction'!$B$6), B319+1, "")</f>
        <v/>
      </c>
      <c r="C320" t="str">
        <f ca="1">IF(B320="", "", IF(AND(WEEKDAY(B320, 2)&lt;=5, ISERROR(VLOOKUP(B320, 'Holiday Schedule'!$B$3:$B$1002, 1, FALSE))), 1, 0))</f>
        <v/>
      </c>
      <c r="D320" t="str">
        <f ca="1">IF(B320="", "", IF(LOWER('Terms&amp;Conditions + Transaction'!$C$15)="act", 1, IF(DAY(B320)=31, 0, IF(AND(DAY(B320+1)=1, MONTH(B320+1)=3), 31-DAY(B320), 1))))</f>
        <v/>
      </c>
      <c r="E320" s="18" t="str">
        <f ca="1">IF(B320="", "", IFERROR(VLOOKUP(B320, 'Accrual Schedule'!$B$3:$B$122, 1, TRUE), ""))</f>
        <v/>
      </c>
      <c r="F320" s="18" t="str" cm="1">
        <f t="array" aca="1" ref="F320" ca="1">IF(B320="", "", INDEX('Accrual Schedule'!$B$3:$B$122, MATCH(B320, 'Accrual Schedule'!$B$3:$B$122, 1)+1, 1))</f>
        <v/>
      </c>
      <c r="G320" s="18" t="str" cm="1">
        <f t="array" aca="1" ref="G320" ca="1">IF(B320="", "", INDEX('Accrual Schedule'!$B$3:$B$122, MATCH(H320, 'Accrual Schedule'!$B$3:$B$122, 1)-1, 1))</f>
        <v/>
      </c>
      <c r="H320" s="18" t="str">
        <f ca="1">IF(B320="", "", INDEX('Accrual Schedule'!$B$3:$B$122, MATCH(I320, 'Accrual Schedule'!$C$3:$C$122, 1), 1))</f>
        <v/>
      </c>
      <c r="I320" s="18" t="str" cm="1">
        <f t="array" aca="1" ref="I320" ca="1">IF(B320="", "", _xlfn.IFNA(INDEX('Accrual Schedule'!$C$4:$C$122, MATCH(B320, 'Accrual Schedule'!$C$4:$C$122, 1)+1, 1), INDEX('Accrual Schedule'!$C$4:$C$122, 1, 1)))</f>
        <v/>
      </c>
      <c r="J320" s="11" t="str">
        <f ca="1">IF(B320="","",'Terms&amp;Conditions + Transaction'!$F$5-SUMIF(Dispositions!$B$3:$B$32,"&lt;="&amp;B320,Dispositions!$C$3:$C$32))</f>
        <v/>
      </c>
      <c r="K320" s="84" t="str">
        <f ca="1">IF(B320="", "", IF(ISNA(MATCH(B320, 'Factor Schedule'!$B$3:$B$2002, -1)),1,IF(INDEX('Factor Schedule'!$B$3:$C$2002,MATCH(B320, 'Factor Schedule'!$B$3:$B$2002, -1), 1)=B320,MATCH(B320, 'Factor Schedule'!$B$3:$B$2002, -1),MATCH(B320, 'Factor Schedule'!$B$3:$B$2002, -1)+1)))</f>
        <v/>
      </c>
      <c r="L320" s="11" t="str" cm="1">
        <f t="array" aca="1" ref="L320" ca="1">IF(B320="","",ROUND(J320*_xlfn.IFNA(INDEX('Factor Schedule'!$B$3:$C$2002,K320, 2), 1), 2))</f>
        <v/>
      </c>
      <c r="M320" s="11" t="str">
        <f ca="1">IF(B320="", "", IF(OR(LOWER('Terms&amp;Conditions + Transaction'!$B$12)&lt;&gt;"compound", B320=$C$2, B320=E320), L320, L320+IF(LOWER('Terms&amp;Conditions + Transaction'!$B$13)&lt;&gt;"y", SUMIFS($T$8:$T$2007, $B$8:$B$2007, "&gt;="&amp;E320, $B$8:$B$2007, "&lt;"&amp;B320), SUMIFS($U$8:$U$1007, $B$8:$B$2007, "&gt;="&amp;E320, $B$8:$B$2007, "&lt;"&amp;B320))))</f>
        <v/>
      </c>
      <c r="N320" s="18" t="str">
        <f ca="1">IF(OR(B320 = "", F320=""), "", MIN(ForwardDays(B320,-'Terms&amp;Conditions + Transaction'!$B$22, 'Terms&amp;Conditions + Transaction'!$B$23, 'Holiday Schedule'!$B$3:$B$1002),ForwardDays(F320,-'Terms&amp;Conditions + Transaction'!$B$22, 'Terms&amp;Conditions + Transaction'!$B$23, 'Holiday Schedule'!$B$3:$B$1002)))</f>
        <v/>
      </c>
      <c r="O320" s="42" t="str">
        <f ca="1">IF(B320="", "", IF(ISNA(MATCH(N320, SOFR_INDEX!$A$2:$A$2001, -1)),1,IF(INDEX(SOFR_INDEX!$A$2:$E$2001,MATCH(N320, SOFR_INDEX!$A$2:$A$2001, -1), 1)=N320,MATCH(N320, SOFR_INDEX!$A$2:$A$2001, -1),MATCH(N320, SOFR_INDEX!$A$2:$A$2001, -1)+1)))</f>
        <v/>
      </c>
      <c r="P320" s="40" t="str" cm="1">
        <f t="array" aca="1" ref="P320" ca="1">IF(OR(B320="", F320=""), "", INDEX(SOFR_INDEX!$B$2:$E$2001, O320,$P$4) * IF(LEFT($P$3, 3)="180", 2, IF(LEFT($P$3, 2)="90", 4, IF(LEFT($P$3, 2)="30", 12, 1)))/100)</f>
        <v/>
      </c>
      <c r="Q320" s="43" t="str">
        <f ca="1">IF(OR(B320="", F320=""), "", P320+'Terms&amp;Conditions + Transaction'!$B$11/10000)</f>
        <v/>
      </c>
      <c r="R320" s="43" t="str">
        <f t="shared" ca="1" si="29"/>
        <v/>
      </c>
      <c r="S320" t="str">
        <f ca="1">IF(B320="",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Transaction'!$C$7*(F320-E320), 365), 360))))</f>
        <v/>
      </c>
      <c r="T320" s="49" t="str">
        <f t="shared" ca="1" si="30"/>
        <v/>
      </c>
      <c r="U320" s="49" t="str">
        <f t="shared" ca="1" si="31"/>
        <v/>
      </c>
      <c r="V320" s="49" t="str">
        <f t="shared" ca="1" si="32"/>
        <v/>
      </c>
      <c r="W320" s="11" t="str">
        <f t="shared" ca="1" si="33"/>
        <v/>
      </c>
      <c r="X320" s="11" t="str">
        <f t="shared" ca="1" si="34"/>
        <v/>
      </c>
    </row>
    <row r="321" spans="2:24" x14ac:dyDescent="0.25">
      <c r="B321" s="82" t="str">
        <f ca="1">IF(B320&lt;MIN($C$3, 'Terms&amp;Conditions + Transaction'!$B$6), B320+1, "")</f>
        <v/>
      </c>
      <c r="C321" t="str">
        <f ca="1">IF(B321="", "", IF(AND(WEEKDAY(B321, 2)&lt;=5, ISERROR(VLOOKUP(B321, 'Holiday Schedule'!$B$3:$B$1002, 1, FALSE))), 1, 0))</f>
        <v/>
      </c>
      <c r="D321" t="str">
        <f ca="1">IF(B321="", "", IF(LOWER('Terms&amp;Conditions + Transaction'!$C$15)="act", 1, IF(DAY(B321)=31, 0, IF(AND(DAY(B321+1)=1, MONTH(B321+1)=3), 31-DAY(B321), 1))))</f>
        <v/>
      </c>
      <c r="E321" s="18" t="str">
        <f ca="1">IF(B321="", "", IFERROR(VLOOKUP(B321, 'Accrual Schedule'!$B$3:$B$122, 1, TRUE), ""))</f>
        <v/>
      </c>
      <c r="F321" s="18" t="str" cm="1">
        <f t="array" aca="1" ref="F321" ca="1">IF(B321="", "", INDEX('Accrual Schedule'!$B$3:$B$122, MATCH(B321, 'Accrual Schedule'!$B$3:$B$122, 1)+1, 1))</f>
        <v/>
      </c>
      <c r="G321" s="18" t="str" cm="1">
        <f t="array" aca="1" ref="G321" ca="1">IF(B321="", "", INDEX('Accrual Schedule'!$B$3:$B$122, MATCH(H321, 'Accrual Schedule'!$B$3:$B$122, 1)-1, 1))</f>
        <v/>
      </c>
      <c r="H321" s="18" t="str">
        <f ca="1">IF(B321="", "", INDEX('Accrual Schedule'!$B$3:$B$122, MATCH(I321, 'Accrual Schedule'!$C$3:$C$122, 1), 1))</f>
        <v/>
      </c>
      <c r="I321" s="18" t="str" cm="1">
        <f t="array" aca="1" ref="I321" ca="1">IF(B321="", "", _xlfn.IFNA(INDEX('Accrual Schedule'!$C$4:$C$122, MATCH(B321, 'Accrual Schedule'!$C$4:$C$122, 1)+1, 1), INDEX('Accrual Schedule'!$C$4:$C$122, 1, 1)))</f>
        <v/>
      </c>
      <c r="J321" s="11" t="str">
        <f ca="1">IF(B321="","",'Terms&amp;Conditions + Transaction'!$F$5-SUMIF(Dispositions!$B$3:$B$32,"&lt;="&amp;B321,Dispositions!$C$3:$C$32))</f>
        <v/>
      </c>
      <c r="K321" s="84" t="str">
        <f ca="1">IF(B321="", "", IF(ISNA(MATCH(B321, 'Factor Schedule'!$B$3:$B$2002, -1)),1,IF(INDEX('Factor Schedule'!$B$3:$C$2002,MATCH(B321, 'Factor Schedule'!$B$3:$B$2002, -1), 1)=B321,MATCH(B321, 'Factor Schedule'!$B$3:$B$2002, -1),MATCH(B321, 'Factor Schedule'!$B$3:$B$2002, -1)+1)))</f>
        <v/>
      </c>
      <c r="L321" s="11" t="str" cm="1">
        <f t="array" aca="1" ref="L321" ca="1">IF(B321="","",ROUND(J321*_xlfn.IFNA(INDEX('Factor Schedule'!$B$3:$C$2002,K321, 2), 1), 2))</f>
        <v/>
      </c>
      <c r="M321" s="11" t="str">
        <f ca="1">IF(B321="", "", IF(OR(LOWER('Terms&amp;Conditions + Transaction'!$B$12)&lt;&gt;"compound", B321=$C$2, B321=E321), L321, L321+IF(LOWER('Terms&amp;Conditions + Transaction'!$B$13)&lt;&gt;"y", SUMIFS($T$8:$T$2007, $B$8:$B$2007, "&gt;="&amp;E321, $B$8:$B$2007, "&lt;"&amp;B321), SUMIFS($U$8:$U$1007, $B$8:$B$2007, "&gt;="&amp;E321, $B$8:$B$2007, "&lt;"&amp;B321))))</f>
        <v/>
      </c>
      <c r="N321" s="18" t="str">
        <f ca="1">IF(OR(B321 = "", F321=""), "", MIN(ForwardDays(B321,-'Terms&amp;Conditions + Transaction'!$B$22, 'Terms&amp;Conditions + Transaction'!$B$23, 'Holiday Schedule'!$B$3:$B$1002),ForwardDays(F321,-'Terms&amp;Conditions + Transaction'!$B$22, 'Terms&amp;Conditions + Transaction'!$B$23, 'Holiday Schedule'!$B$3:$B$1002)))</f>
        <v/>
      </c>
      <c r="O321" s="42" t="str">
        <f ca="1">IF(B321="", "", IF(ISNA(MATCH(N321, SOFR_INDEX!$A$2:$A$2001, -1)),1,IF(INDEX(SOFR_INDEX!$A$2:$E$2001,MATCH(N321, SOFR_INDEX!$A$2:$A$2001, -1), 1)=N321,MATCH(N321, SOFR_INDEX!$A$2:$A$2001, -1),MATCH(N321, SOFR_INDEX!$A$2:$A$2001, -1)+1)))</f>
        <v/>
      </c>
      <c r="P321" s="40" t="str" cm="1">
        <f t="array" aca="1" ref="P321" ca="1">IF(OR(B321="", F321=""), "", INDEX(SOFR_INDEX!$B$2:$E$2001, O321,$P$4) * IF(LEFT($P$3, 3)="180", 2, IF(LEFT($P$3, 2)="90", 4, IF(LEFT($P$3, 2)="30", 12, 1)))/100)</f>
        <v/>
      </c>
      <c r="Q321" s="43" t="str">
        <f ca="1">IF(OR(B321="", F321=""), "", P321+'Terms&amp;Conditions + Transaction'!$B$11/10000)</f>
        <v/>
      </c>
      <c r="R321" s="43" t="str">
        <f t="shared" ca="1" si="29"/>
        <v/>
      </c>
      <c r="S321" t="str">
        <f ca="1">IF(B321="",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Transaction'!$C$7*(F321-E321), 365), 360))))</f>
        <v/>
      </c>
      <c r="T321" s="49" t="str">
        <f t="shared" ca="1" si="30"/>
        <v/>
      </c>
      <c r="U321" s="49" t="str">
        <f t="shared" ca="1" si="31"/>
        <v/>
      </c>
      <c r="V321" s="49" t="str">
        <f t="shared" ca="1" si="32"/>
        <v/>
      </c>
      <c r="W321" s="11" t="str">
        <f t="shared" ca="1" si="33"/>
        <v/>
      </c>
      <c r="X321" s="11" t="str">
        <f t="shared" ca="1" si="34"/>
        <v/>
      </c>
    </row>
    <row r="322" spans="2:24" x14ac:dyDescent="0.25">
      <c r="B322" s="82" t="str">
        <f ca="1">IF(B321&lt;MIN($C$3, 'Terms&amp;Conditions + Transaction'!$B$6), B321+1, "")</f>
        <v/>
      </c>
      <c r="C322" t="str">
        <f ca="1">IF(B322="", "", IF(AND(WEEKDAY(B322, 2)&lt;=5, ISERROR(VLOOKUP(B322, 'Holiday Schedule'!$B$3:$B$1002, 1, FALSE))), 1, 0))</f>
        <v/>
      </c>
      <c r="D322" t="str">
        <f ca="1">IF(B322="", "", IF(LOWER('Terms&amp;Conditions + Transaction'!$C$15)="act", 1, IF(DAY(B322)=31, 0, IF(AND(DAY(B322+1)=1, MONTH(B322+1)=3), 31-DAY(B322), 1))))</f>
        <v/>
      </c>
      <c r="E322" s="18" t="str">
        <f ca="1">IF(B322="", "", IFERROR(VLOOKUP(B322, 'Accrual Schedule'!$B$3:$B$122, 1, TRUE), ""))</f>
        <v/>
      </c>
      <c r="F322" s="18" t="str" cm="1">
        <f t="array" aca="1" ref="F322" ca="1">IF(B322="", "", INDEX('Accrual Schedule'!$B$3:$B$122, MATCH(B322, 'Accrual Schedule'!$B$3:$B$122, 1)+1, 1))</f>
        <v/>
      </c>
      <c r="G322" s="18" t="str" cm="1">
        <f t="array" aca="1" ref="G322" ca="1">IF(B322="", "", INDEX('Accrual Schedule'!$B$3:$B$122, MATCH(H322, 'Accrual Schedule'!$B$3:$B$122, 1)-1, 1))</f>
        <v/>
      </c>
      <c r="H322" s="18" t="str">
        <f ca="1">IF(B322="", "", INDEX('Accrual Schedule'!$B$3:$B$122, MATCH(I322, 'Accrual Schedule'!$C$3:$C$122, 1), 1))</f>
        <v/>
      </c>
      <c r="I322" s="18" t="str" cm="1">
        <f t="array" aca="1" ref="I322" ca="1">IF(B322="", "", _xlfn.IFNA(INDEX('Accrual Schedule'!$C$4:$C$122, MATCH(B322, 'Accrual Schedule'!$C$4:$C$122, 1)+1, 1), INDEX('Accrual Schedule'!$C$4:$C$122, 1, 1)))</f>
        <v/>
      </c>
      <c r="J322" s="11" t="str">
        <f ca="1">IF(B322="","",'Terms&amp;Conditions + Transaction'!$F$5-SUMIF(Dispositions!$B$3:$B$32,"&lt;="&amp;B322,Dispositions!$C$3:$C$32))</f>
        <v/>
      </c>
      <c r="K322" s="84" t="str">
        <f ca="1">IF(B322="", "", IF(ISNA(MATCH(B322, 'Factor Schedule'!$B$3:$B$2002, -1)),1,IF(INDEX('Factor Schedule'!$B$3:$C$2002,MATCH(B322, 'Factor Schedule'!$B$3:$B$2002, -1), 1)=B322,MATCH(B322, 'Factor Schedule'!$B$3:$B$2002, -1),MATCH(B322, 'Factor Schedule'!$B$3:$B$2002, -1)+1)))</f>
        <v/>
      </c>
      <c r="L322" s="11" t="str" cm="1">
        <f t="array" aca="1" ref="L322" ca="1">IF(B322="","",ROUND(J322*_xlfn.IFNA(INDEX('Factor Schedule'!$B$3:$C$2002,K322, 2), 1), 2))</f>
        <v/>
      </c>
      <c r="M322" s="11" t="str">
        <f ca="1">IF(B322="", "", IF(OR(LOWER('Terms&amp;Conditions + Transaction'!$B$12)&lt;&gt;"compound", B322=$C$2, B322=E322), L322, L322+IF(LOWER('Terms&amp;Conditions + Transaction'!$B$13)&lt;&gt;"y", SUMIFS($T$8:$T$2007, $B$8:$B$2007, "&gt;="&amp;E322, $B$8:$B$2007, "&lt;"&amp;B322), SUMIFS($U$8:$U$1007, $B$8:$B$2007, "&gt;="&amp;E322, $B$8:$B$2007, "&lt;"&amp;B322))))</f>
        <v/>
      </c>
      <c r="N322" s="18" t="str">
        <f ca="1">IF(OR(B322 = "", F322=""), "", MIN(ForwardDays(B322,-'Terms&amp;Conditions + Transaction'!$B$22, 'Terms&amp;Conditions + Transaction'!$B$23, 'Holiday Schedule'!$B$3:$B$1002),ForwardDays(F322,-'Terms&amp;Conditions + Transaction'!$B$22, 'Terms&amp;Conditions + Transaction'!$B$23, 'Holiday Schedule'!$B$3:$B$1002)))</f>
        <v/>
      </c>
      <c r="O322" s="42" t="str">
        <f ca="1">IF(B322="", "", IF(ISNA(MATCH(N322, SOFR_INDEX!$A$2:$A$2001, -1)),1,IF(INDEX(SOFR_INDEX!$A$2:$E$2001,MATCH(N322, SOFR_INDEX!$A$2:$A$2001, -1), 1)=N322,MATCH(N322, SOFR_INDEX!$A$2:$A$2001, -1),MATCH(N322, SOFR_INDEX!$A$2:$A$2001, -1)+1)))</f>
        <v/>
      </c>
      <c r="P322" s="40" t="str" cm="1">
        <f t="array" aca="1" ref="P322" ca="1">IF(OR(B322="", F322=""), "", INDEX(SOFR_INDEX!$B$2:$E$2001, O322,$P$4) * IF(LEFT($P$3, 3)="180", 2, IF(LEFT($P$3, 2)="90", 4, IF(LEFT($P$3, 2)="30", 12, 1)))/100)</f>
        <v/>
      </c>
      <c r="Q322" s="43" t="str">
        <f ca="1">IF(OR(B322="", F322=""), "", P322+'Terms&amp;Conditions + Transaction'!$B$11/10000)</f>
        <v/>
      </c>
      <c r="R322" s="43" t="str">
        <f t="shared" ca="1" si="29"/>
        <v/>
      </c>
      <c r="S322" t="str">
        <f ca="1">IF(B322="",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Transaction'!$C$7*(F322-E322), 365), 360))))</f>
        <v/>
      </c>
      <c r="T322" s="49" t="str">
        <f t="shared" ca="1" si="30"/>
        <v/>
      </c>
      <c r="U322" s="49" t="str">
        <f t="shared" ca="1" si="31"/>
        <v/>
      </c>
      <c r="V322" s="49" t="str">
        <f t="shared" ca="1" si="32"/>
        <v/>
      </c>
      <c r="W322" s="11" t="str">
        <f t="shared" ca="1" si="33"/>
        <v/>
      </c>
      <c r="X322" s="11" t="str">
        <f t="shared" ca="1" si="34"/>
        <v/>
      </c>
    </row>
    <row r="323" spans="2:24" x14ac:dyDescent="0.25">
      <c r="B323" s="82" t="str">
        <f ca="1">IF(B322&lt;MIN($C$3, 'Terms&amp;Conditions + Transaction'!$B$6), B322+1, "")</f>
        <v/>
      </c>
      <c r="C323" t="str">
        <f ca="1">IF(B323="", "", IF(AND(WEEKDAY(B323, 2)&lt;=5, ISERROR(VLOOKUP(B323, 'Holiday Schedule'!$B$3:$B$1002, 1, FALSE))), 1, 0))</f>
        <v/>
      </c>
      <c r="D323" t="str">
        <f ca="1">IF(B323="", "", IF(LOWER('Terms&amp;Conditions + Transaction'!$C$15)="act", 1, IF(DAY(B323)=31, 0, IF(AND(DAY(B323+1)=1, MONTH(B323+1)=3), 31-DAY(B323), 1))))</f>
        <v/>
      </c>
      <c r="E323" s="18" t="str">
        <f ca="1">IF(B323="", "", IFERROR(VLOOKUP(B323, 'Accrual Schedule'!$B$3:$B$122, 1, TRUE), ""))</f>
        <v/>
      </c>
      <c r="F323" s="18" t="str" cm="1">
        <f t="array" aca="1" ref="F323" ca="1">IF(B323="", "", INDEX('Accrual Schedule'!$B$3:$B$122, MATCH(B323, 'Accrual Schedule'!$B$3:$B$122, 1)+1, 1))</f>
        <v/>
      </c>
      <c r="G323" s="18" t="str" cm="1">
        <f t="array" aca="1" ref="G323" ca="1">IF(B323="", "", INDEX('Accrual Schedule'!$B$3:$B$122, MATCH(H323, 'Accrual Schedule'!$B$3:$B$122, 1)-1, 1))</f>
        <v/>
      </c>
      <c r="H323" s="18" t="str">
        <f ca="1">IF(B323="", "", INDEX('Accrual Schedule'!$B$3:$B$122, MATCH(I323, 'Accrual Schedule'!$C$3:$C$122, 1), 1))</f>
        <v/>
      </c>
      <c r="I323" s="18" t="str" cm="1">
        <f t="array" aca="1" ref="I323" ca="1">IF(B323="", "", _xlfn.IFNA(INDEX('Accrual Schedule'!$C$4:$C$122, MATCH(B323, 'Accrual Schedule'!$C$4:$C$122, 1)+1, 1), INDEX('Accrual Schedule'!$C$4:$C$122, 1, 1)))</f>
        <v/>
      </c>
      <c r="J323" s="11" t="str">
        <f ca="1">IF(B323="","",'Terms&amp;Conditions + Transaction'!$F$5-SUMIF(Dispositions!$B$3:$B$32,"&lt;="&amp;B323,Dispositions!$C$3:$C$32))</f>
        <v/>
      </c>
      <c r="K323" s="84" t="str">
        <f ca="1">IF(B323="", "", IF(ISNA(MATCH(B323, 'Factor Schedule'!$B$3:$B$2002, -1)),1,IF(INDEX('Factor Schedule'!$B$3:$C$2002,MATCH(B323, 'Factor Schedule'!$B$3:$B$2002, -1), 1)=B323,MATCH(B323, 'Factor Schedule'!$B$3:$B$2002, -1),MATCH(B323, 'Factor Schedule'!$B$3:$B$2002, -1)+1)))</f>
        <v/>
      </c>
      <c r="L323" s="11" t="str" cm="1">
        <f t="array" aca="1" ref="L323" ca="1">IF(B323="","",ROUND(J323*_xlfn.IFNA(INDEX('Factor Schedule'!$B$3:$C$2002,K323, 2), 1), 2))</f>
        <v/>
      </c>
      <c r="M323" s="11" t="str">
        <f ca="1">IF(B323="", "", IF(OR(LOWER('Terms&amp;Conditions + Transaction'!$B$12)&lt;&gt;"compound", B323=$C$2, B323=E323), L323, L323+IF(LOWER('Terms&amp;Conditions + Transaction'!$B$13)&lt;&gt;"y", SUMIFS($T$8:$T$2007, $B$8:$B$2007, "&gt;="&amp;E323, $B$8:$B$2007, "&lt;"&amp;B323), SUMIFS($U$8:$U$1007, $B$8:$B$2007, "&gt;="&amp;E323, $B$8:$B$2007, "&lt;"&amp;B323))))</f>
        <v/>
      </c>
      <c r="N323" s="18" t="str">
        <f ca="1">IF(OR(B323 = "", F323=""), "", MIN(ForwardDays(B323,-'Terms&amp;Conditions + Transaction'!$B$22, 'Terms&amp;Conditions + Transaction'!$B$23, 'Holiday Schedule'!$B$3:$B$1002),ForwardDays(F323,-'Terms&amp;Conditions + Transaction'!$B$22, 'Terms&amp;Conditions + Transaction'!$B$23, 'Holiday Schedule'!$B$3:$B$1002)))</f>
        <v/>
      </c>
      <c r="O323" s="42" t="str">
        <f ca="1">IF(B323="", "", IF(ISNA(MATCH(N323, SOFR_INDEX!$A$2:$A$2001, -1)),1,IF(INDEX(SOFR_INDEX!$A$2:$E$2001,MATCH(N323, SOFR_INDEX!$A$2:$A$2001, -1), 1)=N323,MATCH(N323, SOFR_INDEX!$A$2:$A$2001, -1),MATCH(N323, SOFR_INDEX!$A$2:$A$2001, -1)+1)))</f>
        <v/>
      </c>
      <c r="P323" s="40" t="str" cm="1">
        <f t="array" aca="1" ref="P323" ca="1">IF(OR(B323="", F323=""), "", INDEX(SOFR_INDEX!$B$2:$E$2001, O323,$P$4) * IF(LEFT($P$3, 3)="180", 2, IF(LEFT($P$3, 2)="90", 4, IF(LEFT($P$3, 2)="30", 12, 1)))/100)</f>
        <v/>
      </c>
      <c r="Q323" s="43" t="str">
        <f ca="1">IF(OR(B323="", F323=""), "", P323+'Terms&amp;Conditions + Transaction'!$B$11/10000)</f>
        <v/>
      </c>
      <c r="R323" s="43" t="str">
        <f t="shared" ca="1" si="29"/>
        <v/>
      </c>
      <c r="S323" t="str">
        <f ca="1">IF(B323="",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Transaction'!$C$7*(F323-E323), 365), 360))))</f>
        <v/>
      </c>
      <c r="T323" s="49" t="str">
        <f t="shared" ca="1" si="30"/>
        <v/>
      </c>
      <c r="U323" s="49" t="str">
        <f t="shared" ca="1" si="31"/>
        <v/>
      </c>
      <c r="V323" s="49" t="str">
        <f t="shared" ca="1" si="32"/>
        <v/>
      </c>
      <c r="W323" s="11" t="str">
        <f t="shared" ca="1" si="33"/>
        <v/>
      </c>
      <c r="X323" s="11" t="str">
        <f t="shared" ca="1" si="34"/>
        <v/>
      </c>
    </row>
    <row r="324" spans="2:24" x14ac:dyDescent="0.25">
      <c r="B324" s="82" t="str">
        <f ca="1">IF(B323&lt;MIN($C$3, 'Terms&amp;Conditions + Transaction'!$B$6), B323+1, "")</f>
        <v/>
      </c>
      <c r="C324" t="str">
        <f ca="1">IF(B324="", "", IF(AND(WEEKDAY(B324, 2)&lt;=5, ISERROR(VLOOKUP(B324, 'Holiday Schedule'!$B$3:$B$1002, 1, FALSE))), 1, 0))</f>
        <v/>
      </c>
      <c r="D324" t="str">
        <f ca="1">IF(B324="", "", IF(LOWER('Terms&amp;Conditions + Transaction'!$C$15)="act", 1, IF(DAY(B324)=31, 0, IF(AND(DAY(B324+1)=1, MONTH(B324+1)=3), 31-DAY(B324), 1))))</f>
        <v/>
      </c>
      <c r="E324" s="18" t="str">
        <f ca="1">IF(B324="", "", IFERROR(VLOOKUP(B324, 'Accrual Schedule'!$B$3:$B$122, 1, TRUE), ""))</f>
        <v/>
      </c>
      <c r="F324" s="18" t="str" cm="1">
        <f t="array" aca="1" ref="F324" ca="1">IF(B324="", "", INDEX('Accrual Schedule'!$B$3:$B$122, MATCH(B324, 'Accrual Schedule'!$B$3:$B$122, 1)+1, 1))</f>
        <v/>
      </c>
      <c r="G324" s="18" t="str" cm="1">
        <f t="array" aca="1" ref="G324" ca="1">IF(B324="", "", INDEX('Accrual Schedule'!$B$3:$B$122, MATCH(H324, 'Accrual Schedule'!$B$3:$B$122, 1)-1, 1))</f>
        <v/>
      </c>
      <c r="H324" s="18" t="str">
        <f ca="1">IF(B324="", "", INDEX('Accrual Schedule'!$B$3:$B$122, MATCH(I324, 'Accrual Schedule'!$C$3:$C$122, 1), 1))</f>
        <v/>
      </c>
      <c r="I324" s="18" t="str" cm="1">
        <f t="array" aca="1" ref="I324" ca="1">IF(B324="", "", _xlfn.IFNA(INDEX('Accrual Schedule'!$C$4:$C$122, MATCH(B324, 'Accrual Schedule'!$C$4:$C$122, 1)+1, 1), INDEX('Accrual Schedule'!$C$4:$C$122, 1, 1)))</f>
        <v/>
      </c>
      <c r="J324" s="11" t="str">
        <f ca="1">IF(B324="","",'Terms&amp;Conditions + Transaction'!$F$5-SUMIF(Dispositions!$B$3:$B$32,"&lt;="&amp;B324,Dispositions!$C$3:$C$32))</f>
        <v/>
      </c>
      <c r="K324" s="84" t="str">
        <f ca="1">IF(B324="", "", IF(ISNA(MATCH(B324, 'Factor Schedule'!$B$3:$B$2002, -1)),1,IF(INDEX('Factor Schedule'!$B$3:$C$2002,MATCH(B324, 'Factor Schedule'!$B$3:$B$2002, -1), 1)=B324,MATCH(B324, 'Factor Schedule'!$B$3:$B$2002, -1),MATCH(B324, 'Factor Schedule'!$B$3:$B$2002, -1)+1)))</f>
        <v/>
      </c>
      <c r="L324" s="11" t="str" cm="1">
        <f t="array" aca="1" ref="L324" ca="1">IF(B324="","",ROUND(J324*_xlfn.IFNA(INDEX('Factor Schedule'!$B$3:$C$2002,K324, 2), 1), 2))</f>
        <v/>
      </c>
      <c r="M324" s="11" t="str">
        <f ca="1">IF(B324="", "", IF(OR(LOWER('Terms&amp;Conditions + Transaction'!$B$12)&lt;&gt;"compound", B324=$C$2, B324=E324), L324, L324+IF(LOWER('Terms&amp;Conditions + Transaction'!$B$13)&lt;&gt;"y", SUMIFS($T$8:$T$2007, $B$8:$B$2007, "&gt;="&amp;E324, $B$8:$B$2007, "&lt;"&amp;B324), SUMIFS($U$8:$U$1007, $B$8:$B$2007, "&gt;="&amp;E324, $B$8:$B$2007, "&lt;"&amp;B324))))</f>
        <v/>
      </c>
      <c r="N324" s="18" t="str">
        <f ca="1">IF(OR(B324 = "", F324=""), "", MIN(ForwardDays(B324,-'Terms&amp;Conditions + Transaction'!$B$22, 'Terms&amp;Conditions + Transaction'!$B$23, 'Holiday Schedule'!$B$3:$B$1002),ForwardDays(F324,-'Terms&amp;Conditions + Transaction'!$B$22, 'Terms&amp;Conditions + Transaction'!$B$23, 'Holiday Schedule'!$B$3:$B$1002)))</f>
        <v/>
      </c>
      <c r="O324" s="42" t="str">
        <f ca="1">IF(B324="", "", IF(ISNA(MATCH(N324, SOFR_INDEX!$A$2:$A$2001, -1)),1,IF(INDEX(SOFR_INDEX!$A$2:$E$2001,MATCH(N324, SOFR_INDEX!$A$2:$A$2001, -1), 1)=N324,MATCH(N324, SOFR_INDEX!$A$2:$A$2001, -1),MATCH(N324, SOFR_INDEX!$A$2:$A$2001, -1)+1)))</f>
        <v/>
      </c>
      <c r="P324" s="40" t="str" cm="1">
        <f t="array" aca="1" ref="P324" ca="1">IF(OR(B324="", F324=""), "", INDEX(SOFR_INDEX!$B$2:$E$2001, O324,$P$4) * IF(LEFT($P$3, 3)="180", 2, IF(LEFT($P$3, 2)="90", 4, IF(LEFT($P$3, 2)="30", 12, 1)))/100)</f>
        <v/>
      </c>
      <c r="Q324" s="43" t="str">
        <f ca="1">IF(OR(B324="", F324=""), "", P324+'Terms&amp;Conditions + Transaction'!$B$11/10000)</f>
        <v/>
      </c>
      <c r="R324" s="43" t="str">
        <f t="shared" ca="1" si="29"/>
        <v/>
      </c>
      <c r="S324" t="str">
        <f ca="1">IF(B324="",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Transaction'!$C$7*(F324-E324), 365), 360))))</f>
        <v/>
      </c>
      <c r="T324" s="49" t="str">
        <f t="shared" ca="1" si="30"/>
        <v/>
      </c>
      <c r="U324" s="49" t="str">
        <f t="shared" ca="1" si="31"/>
        <v/>
      </c>
      <c r="V324" s="49" t="str">
        <f t="shared" ca="1" si="32"/>
        <v/>
      </c>
      <c r="W324" s="11" t="str">
        <f t="shared" ca="1" si="33"/>
        <v/>
      </c>
      <c r="X324" s="11" t="str">
        <f t="shared" ca="1" si="34"/>
        <v/>
      </c>
    </row>
    <row r="325" spans="2:24" x14ac:dyDescent="0.25">
      <c r="B325" s="82" t="str">
        <f ca="1">IF(B324&lt;MIN($C$3, 'Terms&amp;Conditions + Transaction'!$B$6), B324+1, "")</f>
        <v/>
      </c>
      <c r="C325" t="str">
        <f ca="1">IF(B325="", "", IF(AND(WEEKDAY(B325, 2)&lt;=5, ISERROR(VLOOKUP(B325, 'Holiday Schedule'!$B$3:$B$1002, 1, FALSE))), 1, 0))</f>
        <v/>
      </c>
      <c r="D325" t="str">
        <f ca="1">IF(B325="", "", IF(LOWER('Terms&amp;Conditions + Transaction'!$C$15)="act", 1, IF(DAY(B325)=31, 0, IF(AND(DAY(B325+1)=1, MONTH(B325+1)=3), 31-DAY(B325), 1))))</f>
        <v/>
      </c>
      <c r="E325" s="18" t="str">
        <f ca="1">IF(B325="", "", IFERROR(VLOOKUP(B325, 'Accrual Schedule'!$B$3:$B$122, 1, TRUE), ""))</f>
        <v/>
      </c>
      <c r="F325" s="18" t="str" cm="1">
        <f t="array" aca="1" ref="F325" ca="1">IF(B325="", "", INDEX('Accrual Schedule'!$B$3:$B$122, MATCH(B325, 'Accrual Schedule'!$B$3:$B$122, 1)+1, 1))</f>
        <v/>
      </c>
      <c r="G325" s="18" t="str" cm="1">
        <f t="array" aca="1" ref="G325" ca="1">IF(B325="", "", INDEX('Accrual Schedule'!$B$3:$B$122, MATCH(H325, 'Accrual Schedule'!$B$3:$B$122, 1)-1, 1))</f>
        <v/>
      </c>
      <c r="H325" s="18" t="str">
        <f ca="1">IF(B325="", "", INDEX('Accrual Schedule'!$B$3:$B$122, MATCH(I325, 'Accrual Schedule'!$C$3:$C$122, 1), 1))</f>
        <v/>
      </c>
      <c r="I325" s="18" t="str" cm="1">
        <f t="array" aca="1" ref="I325" ca="1">IF(B325="", "", _xlfn.IFNA(INDEX('Accrual Schedule'!$C$4:$C$122, MATCH(B325, 'Accrual Schedule'!$C$4:$C$122, 1)+1, 1), INDEX('Accrual Schedule'!$C$4:$C$122, 1, 1)))</f>
        <v/>
      </c>
      <c r="J325" s="11" t="str">
        <f ca="1">IF(B325="","",'Terms&amp;Conditions + Transaction'!$F$5-SUMIF(Dispositions!$B$3:$B$32,"&lt;="&amp;B325,Dispositions!$C$3:$C$32))</f>
        <v/>
      </c>
      <c r="K325" s="84" t="str">
        <f ca="1">IF(B325="", "", IF(ISNA(MATCH(B325, 'Factor Schedule'!$B$3:$B$2002, -1)),1,IF(INDEX('Factor Schedule'!$B$3:$C$2002,MATCH(B325, 'Factor Schedule'!$B$3:$B$2002, -1), 1)=B325,MATCH(B325, 'Factor Schedule'!$B$3:$B$2002, -1),MATCH(B325, 'Factor Schedule'!$B$3:$B$2002, -1)+1)))</f>
        <v/>
      </c>
      <c r="L325" s="11" t="str" cm="1">
        <f t="array" aca="1" ref="L325" ca="1">IF(B325="","",ROUND(J325*_xlfn.IFNA(INDEX('Factor Schedule'!$B$3:$C$2002,K325, 2), 1), 2))</f>
        <v/>
      </c>
      <c r="M325" s="11" t="str">
        <f ca="1">IF(B325="", "", IF(OR(LOWER('Terms&amp;Conditions + Transaction'!$B$12)&lt;&gt;"compound", B325=$C$2, B325=E325), L325, L325+IF(LOWER('Terms&amp;Conditions + Transaction'!$B$13)&lt;&gt;"y", SUMIFS($T$8:$T$2007, $B$8:$B$2007, "&gt;="&amp;E325, $B$8:$B$2007, "&lt;"&amp;B325), SUMIFS($U$8:$U$1007, $B$8:$B$2007, "&gt;="&amp;E325, $B$8:$B$2007, "&lt;"&amp;B325))))</f>
        <v/>
      </c>
      <c r="N325" s="18" t="str">
        <f ca="1">IF(OR(B325 = "", F325=""), "", MIN(ForwardDays(B325,-'Terms&amp;Conditions + Transaction'!$B$22, 'Terms&amp;Conditions + Transaction'!$B$23, 'Holiday Schedule'!$B$3:$B$1002),ForwardDays(F325,-'Terms&amp;Conditions + Transaction'!$B$22, 'Terms&amp;Conditions + Transaction'!$B$23, 'Holiday Schedule'!$B$3:$B$1002)))</f>
        <v/>
      </c>
      <c r="O325" s="42" t="str">
        <f ca="1">IF(B325="", "", IF(ISNA(MATCH(N325, SOFR_INDEX!$A$2:$A$2001, -1)),1,IF(INDEX(SOFR_INDEX!$A$2:$E$2001,MATCH(N325, SOFR_INDEX!$A$2:$A$2001, -1), 1)=N325,MATCH(N325, SOFR_INDEX!$A$2:$A$2001, -1),MATCH(N325, SOFR_INDEX!$A$2:$A$2001, -1)+1)))</f>
        <v/>
      </c>
      <c r="P325" s="40" t="str" cm="1">
        <f t="array" aca="1" ref="P325" ca="1">IF(OR(B325="", F325=""), "", INDEX(SOFR_INDEX!$B$2:$E$2001, O325,$P$4) * IF(LEFT($P$3, 3)="180", 2, IF(LEFT($P$3, 2)="90", 4, IF(LEFT($P$3, 2)="30", 12, 1)))/100)</f>
        <v/>
      </c>
      <c r="Q325" s="43" t="str">
        <f ca="1">IF(OR(B325="", F325=""), "", P325+'Terms&amp;Conditions + Transaction'!$B$11/10000)</f>
        <v/>
      </c>
      <c r="R325" s="43" t="str">
        <f t="shared" ca="1" si="29"/>
        <v/>
      </c>
      <c r="S325" t="str">
        <f ca="1">IF(B325="",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Transaction'!$C$7*(F325-E325), 365), 360))))</f>
        <v/>
      </c>
      <c r="T325" s="49" t="str">
        <f t="shared" ca="1" si="30"/>
        <v/>
      </c>
      <c r="U325" s="49" t="str">
        <f t="shared" ca="1" si="31"/>
        <v/>
      </c>
      <c r="V325" s="49" t="str">
        <f t="shared" ca="1" si="32"/>
        <v/>
      </c>
      <c r="W325" s="11" t="str">
        <f t="shared" ca="1" si="33"/>
        <v/>
      </c>
      <c r="X325" s="11" t="str">
        <f t="shared" ca="1" si="34"/>
        <v/>
      </c>
    </row>
    <row r="326" spans="2:24" x14ac:dyDescent="0.25">
      <c r="B326" s="82" t="str">
        <f ca="1">IF(B325&lt;MIN($C$3, 'Terms&amp;Conditions + Transaction'!$B$6), B325+1, "")</f>
        <v/>
      </c>
      <c r="C326" t="str">
        <f ca="1">IF(B326="", "", IF(AND(WEEKDAY(B326, 2)&lt;=5, ISERROR(VLOOKUP(B326, 'Holiday Schedule'!$B$3:$B$1002, 1, FALSE))), 1, 0))</f>
        <v/>
      </c>
      <c r="D326" t="str">
        <f ca="1">IF(B326="", "", IF(LOWER('Terms&amp;Conditions + Transaction'!$C$15)="act", 1, IF(DAY(B326)=31, 0, IF(AND(DAY(B326+1)=1, MONTH(B326+1)=3), 31-DAY(B326), 1))))</f>
        <v/>
      </c>
      <c r="E326" s="18" t="str">
        <f ca="1">IF(B326="", "", IFERROR(VLOOKUP(B326, 'Accrual Schedule'!$B$3:$B$122, 1, TRUE), ""))</f>
        <v/>
      </c>
      <c r="F326" s="18" t="str" cm="1">
        <f t="array" aca="1" ref="F326" ca="1">IF(B326="", "", INDEX('Accrual Schedule'!$B$3:$B$122, MATCH(B326, 'Accrual Schedule'!$B$3:$B$122, 1)+1, 1))</f>
        <v/>
      </c>
      <c r="G326" s="18" t="str" cm="1">
        <f t="array" aca="1" ref="G326" ca="1">IF(B326="", "", INDEX('Accrual Schedule'!$B$3:$B$122, MATCH(H326, 'Accrual Schedule'!$B$3:$B$122, 1)-1, 1))</f>
        <v/>
      </c>
      <c r="H326" s="18" t="str">
        <f ca="1">IF(B326="", "", INDEX('Accrual Schedule'!$B$3:$B$122, MATCH(I326, 'Accrual Schedule'!$C$3:$C$122, 1), 1))</f>
        <v/>
      </c>
      <c r="I326" s="18" t="str" cm="1">
        <f t="array" aca="1" ref="I326" ca="1">IF(B326="", "", _xlfn.IFNA(INDEX('Accrual Schedule'!$C$4:$C$122, MATCH(B326, 'Accrual Schedule'!$C$4:$C$122, 1)+1, 1), INDEX('Accrual Schedule'!$C$4:$C$122, 1, 1)))</f>
        <v/>
      </c>
      <c r="J326" s="11" t="str">
        <f ca="1">IF(B326="","",'Terms&amp;Conditions + Transaction'!$F$5-SUMIF(Dispositions!$B$3:$B$32,"&lt;="&amp;B326,Dispositions!$C$3:$C$32))</f>
        <v/>
      </c>
      <c r="K326" s="84" t="str">
        <f ca="1">IF(B326="", "", IF(ISNA(MATCH(B326, 'Factor Schedule'!$B$3:$B$2002, -1)),1,IF(INDEX('Factor Schedule'!$B$3:$C$2002,MATCH(B326, 'Factor Schedule'!$B$3:$B$2002, -1), 1)=B326,MATCH(B326, 'Factor Schedule'!$B$3:$B$2002, -1),MATCH(B326, 'Factor Schedule'!$B$3:$B$2002, -1)+1)))</f>
        <v/>
      </c>
      <c r="L326" s="11" t="str" cm="1">
        <f t="array" aca="1" ref="L326" ca="1">IF(B326="","",ROUND(J326*_xlfn.IFNA(INDEX('Factor Schedule'!$B$3:$C$2002,K326, 2), 1), 2))</f>
        <v/>
      </c>
      <c r="M326" s="11" t="str">
        <f ca="1">IF(B326="", "", IF(OR(LOWER('Terms&amp;Conditions + Transaction'!$B$12)&lt;&gt;"compound", B326=$C$2, B326=E326), L326, L326+IF(LOWER('Terms&amp;Conditions + Transaction'!$B$13)&lt;&gt;"y", SUMIFS($T$8:$T$2007, $B$8:$B$2007, "&gt;="&amp;E326, $B$8:$B$2007, "&lt;"&amp;B326), SUMIFS($U$8:$U$1007, $B$8:$B$2007, "&gt;="&amp;E326, $B$8:$B$2007, "&lt;"&amp;B326))))</f>
        <v/>
      </c>
      <c r="N326" s="18" t="str">
        <f ca="1">IF(OR(B326 = "", F326=""), "", MIN(ForwardDays(B326,-'Terms&amp;Conditions + Transaction'!$B$22, 'Terms&amp;Conditions + Transaction'!$B$23, 'Holiday Schedule'!$B$3:$B$1002),ForwardDays(F326,-'Terms&amp;Conditions + Transaction'!$B$22, 'Terms&amp;Conditions + Transaction'!$B$23, 'Holiday Schedule'!$B$3:$B$1002)))</f>
        <v/>
      </c>
      <c r="O326" s="42" t="str">
        <f ca="1">IF(B326="", "", IF(ISNA(MATCH(N326, SOFR_INDEX!$A$2:$A$2001, -1)),1,IF(INDEX(SOFR_INDEX!$A$2:$E$2001,MATCH(N326, SOFR_INDEX!$A$2:$A$2001, -1), 1)=N326,MATCH(N326, SOFR_INDEX!$A$2:$A$2001, -1),MATCH(N326, SOFR_INDEX!$A$2:$A$2001, -1)+1)))</f>
        <v/>
      </c>
      <c r="P326" s="40" t="str" cm="1">
        <f t="array" aca="1" ref="P326" ca="1">IF(OR(B326="", F326=""), "", INDEX(SOFR_INDEX!$B$2:$E$2001, O326,$P$4) * IF(LEFT($P$3, 3)="180", 2, IF(LEFT($P$3, 2)="90", 4, IF(LEFT($P$3, 2)="30", 12, 1)))/100)</f>
        <v/>
      </c>
      <c r="Q326" s="43" t="str">
        <f ca="1">IF(OR(B326="", F326=""), "", P326+'Terms&amp;Conditions + Transaction'!$B$11/10000)</f>
        <v/>
      </c>
      <c r="R326" s="43" t="str">
        <f t="shared" ca="1" si="29"/>
        <v/>
      </c>
      <c r="S326" t="str">
        <f ca="1">IF(B326="",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Transaction'!$C$7*(F326-E326), 365), 360))))</f>
        <v/>
      </c>
      <c r="T326" s="49" t="str">
        <f t="shared" ca="1" si="30"/>
        <v/>
      </c>
      <c r="U326" s="49" t="str">
        <f t="shared" ca="1" si="31"/>
        <v/>
      </c>
      <c r="V326" s="49" t="str">
        <f t="shared" ca="1" si="32"/>
        <v/>
      </c>
      <c r="W326" s="11" t="str">
        <f t="shared" ca="1" si="33"/>
        <v/>
      </c>
      <c r="X326" s="11" t="str">
        <f t="shared" ca="1" si="34"/>
        <v/>
      </c>
    </row>
    <row r="327" spans="2:24" x14ac:dyDescent="0.25">
      <c r="B327" s="82" t="str">
        <f ca="1">IF(B326&lt;MIN($C$3, 'Terms&amp;Conditions + Transaction'!$B$6), B326+1, "")</f>
        <v/>
      </c>
      <c r="C327" t="str">
        <f ca="1">IF(B327="", "", IF(AND(WEEKDAY(B327, 2)&lt;=5, ISERROR(VLOOKUP(B327, 'Holiday Schedule'!$B$3:$B$1002, 1, FALSE))), 1, 0))</f>
        <v/>
      </c>
      <c r="D327" t="str">
        <f ca="1">IF(B327="", "", IF(LOWER('Terms&amp;Conditions + Transaction'!$C$15)="act", 1, IF(DAY(B327)=31, 0, IF(AND(DAY(B327+1)=1, MONTH(B327+1)=3), 31-DAY(B327), 1))))</f>
        <v/>
      </c>
      <c r="E327" s="18" t="str">
        <f ca="1">IF(B327="", "", IFERROR(VLOOKUP(B327, 'Accrual Schedule'!$B$3:$B$122, 1, TRUE), ""))</f>
        <v/>
      </c>
      <c r="F327" s="18" t="str" cm="1">
        <f t="array" aca="1" ref="F327" ca="1">IF(B327="", "", INDEX('Accrual Schedule'!$B$3:$B$122, MATCH(B327, 'Accrual Schedule'!$B$3:$B$122, 1)+1, 1))</f>
        <v/>
      </c>
      <c r="G327" s="18" t="str" cm="1">
        <f t="array" aca="1" ref="G327" ca="1">IF(B327="", "", INDEX('Accrual Schedule'!$B$3:$B$122, MATCH(H327, 'Accrual Schedule'!$B$3:$B$122, 1)-1, 1))</f>
        <v/>
      </c>
      <c r="H327" s="18" t="str">
        <f ca="1">IF(B327="", "", INDEX('Accrual Schedule'!$B$3:$B$122, MATCH(I327, 'Accrual Schedule'!$C$3:$C$122, 1), 1))</f>
        <v/>
      </c>
      <c r="I327" s="18" t="str" cm="1">
        <f t="array" aca="1" ref="I327" ca="1">IF(B327="", "", _xlfn.IFNA(INDEX('Accrual Schedule'!$C$4:$C$122, MATCH(B327, 'Accrual Schedule'!$C$4:$C$122, 1)+1, 1), INDEX('Accrual Schedule'!$C$4:$C$122, 1, 1)))</f>
        <v/>
      </c>
      <c r="J327" s="11" t="str">
        <f ca="1">IF(B327="","",'Terms&amp;Conditions + Transaction'!$F$5-SUMIF(Dispositions!$B$3:$B$32,"&lt;="&amp;B327,Dispositions!$C$3:$C$32))</f>
        <v/>
      </c>
      <c r="K327" s="84" t="str">
        <f ca="1">IF(B327="", "", IF(ISNA(MATCH(B327, 'Factor Schedule'!$B$3:$B$2002, -1)),1,IF(INDEX('Factor Schedule'!$B$3:$C$2002,MATCH(B327, 'Factor Schedule'!$B$3:$B$2002, -1), 1)=B327,MATCH(B327, 'Factor Schedule'!$B$3:$B$2002, -1),MATCH(B327, 'Factor Schedule'!$B$3:$B$2002, -1)+1)))</f>
        <v/>
      </c>
      <c r="L327" s="11" t="str" cm="1">
        <f t="array" aca="1" ref="L327" ca="1">IF(B327="","",ROUND(J327*_xlfn.IFNA(INDEX('Factor Schedule'!$B$3:$C$2002,K327, 2), 1), 2))</f>
        <v/>
      </c>
      <c r="M327" s="11" t="str">
        <f ca="1">IF(B327="", "", IF(OR(LOWER('Terms&amp;Conditions + Transaction'!$B$12)&lt;&gt;"compound", B327=$C$2, B327=E327), L327, L327+IF(LOWER('Terms&amp;Conditions + Transaction'!$B$13)&lt;&gt;"y", SUMIFS($T$8:$T$2007, $B$8:$B$2007, "&gt;="&amp;E327, $B$8:$B$2007, "&lt;"&amp;B327), SUMIFS($U$8:$U$1007, $B$8:$B$2007, "&gt;="&amp;E327, $B$8:$B$2007, "&lt;"&amp;B327))))</f>
        <v/>
      </c>
      <c r="N327" s="18" t="str">
        <f ca="1">IF(OR(B327 = "", F327=""), "", MIN(ForwardDays(B327,-'Terms&amp;Conditions + Transaction'!$B$22, 'Terms&amp;Conditions + Transaction'!$B$23, 'Holiday Schedule'!$B$3:$B$1002),ForwardDays(F327,-'Terms&amp;Conditions + Transaction'!$B$22, 'Terms&amp;Conditions + Transaction'!$B$23, 'Holiday Schedule'!$B$3:$B$1002)))</f>
        <v/>
      </c>
      <c r="O327" s="42" t="str">
        <f ca="1">IF(B327="", "", IF(ISNA(MATCH(N327, SOFR_INDEX!$A$2:$A$2001, -1)),1,IF(INDEX(SOFR_INDEX!$A$2:$E$2001,MATCH(N327, SOFR_INDEX!$A$2:$A$2001, -1), 1)=N327,MATCH(N327, SOFR_INDEX!$A$2:$A$2001, -1),MATCH(N327, SOFR_INDEX!$A$2:$A$2001, -1)+1)))</f>
        <v/>
      </c>
      <c r="P327" s="40" t="str" cm="1">
        <f t="array" aca="1" ref="P327" ca="1">IF(OR(B327="", F327=""), "", INDEX(SOFR_INDEX!$B$2:$E$2001, O327,$P$4) * IF(LEFT($P$3, 3)="180", 2, IF(LEFT($P$3, 2)="90", 4, IF(LEFT($P$3, 2)="30", 12, 1)))/100)</f>
        <v/>
      </c>
      <c r="Q327" s="43" t="str">
        <f ca="1">IF(OR(B327="", F327=""), "", P327+'Terms&amp;Conditions + Transaction'!$B$11/10000)</f>
        <v/>
      </c>
      <c r="R327" s="43" t="str">
        <f t="shared" ca="1" si="29"/>
        <v/>
      </c>
      <c r="S327" t="str">
        <f ca="1">IF(B327="",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Transaction'!$C$7*(F327-E327), 365), 360))))</f>
        <v/>
      </c>
      <c r="T327" s="49" t="str">
        <f t="shared" ca="1" si="30"/>
        <v/>
      </c>
      <c r="U327" s="49" t="str">
        <f t="shared" ca="1" si="31"/>
        <v/>
      </c>
      <c r="V327" s="49" t="str">
        <f t="shared" ca="1" si="32"/>
        <v/>
      </c>
      <c r="W327" s="11" t="str">
        <f t="shared" ca="1" si="33"/>
        <v/>
      </c>
      <c r="X327" s="11" t="str">
        <f t="shared" ca="1" si="34"/>
        <v/>
      </c>
    </row>
    <row r="328" spans="2:24" x14ac:dyDescent="0.25">
      <c r="B328" s="82" t="str">
        <f ca="1">IF(B327&lt;MIN($C$3, 'Terms&amp;Conditions + Transaction'!$B$6), B327+1, "")</f>
        <v/>
      </c>
      <c r="C328" t="str">
        <f ca="1">IF(B328="", "", IF(AND(WEEKDAY(B328, 2)&lt;=5, ISERROR(VLOOKUP(B328, 'Holiday Schedule'!$B$3:$B$1002, 1, FALSE))), 1, 0))</f>
        <v/>
      </c>
      <c r="D328" t="str">
        <f ca="1">IF(B328="", "", IF(LOWER('Terms&amp;Conditions + Transaction'!$C$15)="act", 1, IF(DAY(B328)=31, 0, IF(AND(DAY(B328+1)=1, MONTH(B328+1)=3), 31-DAY(B328), 1))))</f>
        <v/>
      </c>
      <c r="E328" s="18" t="str">
        <f ca="1">IF(B328="", "", IFERROR(VLOOKUP(B328, 'Accrual Schedule'!$B$3:$B$122, 1, TRUE), ""))</f>
        <v/>
      </c>
      <c r="F328" s="18" t="str" cm="1">
        <f t="array" aca="1" ref="F328" ca="1">IF(B328="", "", INDEX('Accrual Schedule'!$B$3:$B$122, MATCH(B328, 'Accrual Schedule'!$B$3:$B$122, 1)+1, 1))</f>
        <v/>
      </c>
      <c r="G328" s="18" t="str" cm="1">
        <f t="array" aca="1" ref="G328" ca="1">IF(B328="", "", INDEX('Accrual Schedule'!$B$3:$B$122, MATCH(H328, 'Accrual Schedule'!$B$3:$B$122, 1)-1, 1))</f>
        <v/>
      </c>
      <c r="H328" s="18" t="str">
        <f ca="1">IF(B328="", "", INDEX('Accrual Schedule'!$B$3:$B$122, MATCH(I328, 'Accrual Schedule'!$C$3:$C$122, 1), 1))</f>
        <v/>
      </c>
      <c r="I328" s="18" t="str" cm="1">
        <f t="array" aca="1" ref="I328" ca="1">IF(B328="", "", _xlfn.IFNA(INDEX('Accrual Schedule'!$C$4:$C$122, MATCH(B328, 'Accrual Schedule'!$C$4:$C$122, 1)+1, 1), INDEX('Accrual Schedule'!$C$4:$C$122, 1, 1)))</f>
        <v/>
      </c>
      <c r="J328" s="11" t="str">
        <f ca="1">IF(B328="","",'Terms&amp;Conditions + Transaction'!$F$5-SUMIF(Dispositions!$B$3:$B$32,"&lt;="&amp;B328,Dispositions!$C$3:$C$32))</f>
        <v/>
      </c>
      <c r="K328" s="84" t="str">
        <f ca="1">IF(B328="", "", IF(ISNA(MATCH(B328, 'Factor Schedule'!$B$3:$B$2002, -1)),1,IF(INDEX('Factor Schedule'!$B$3:$C$2002,MATCH(B328, 'Factor Schedule'!$B$3:$B$2002, -1), 1)=B328,MATCH(B328, 'Factor Schedule'!$B$3:$B$2002, -1),MATCH(B328, 'Factor Schedule'!$B$3:$B$2002, -1)+1)))</f>
        <v/>
      </c>
      <c r="L328" s="11" t="str" cm="1">
        <f t="array" aca="1" ref="L328" ca="1">IF(B328="","",ROUND(J328*_xlfn.IFNA(INDEX('Factor Schedule'!$B$3:$C$2002,K328, 2), 1), 2))</f>
        <v/>
      </c>
      <c r="M328" s="11" t="str">
        <f ca="1">IF(B328="", "", IF(OR(LOWER('Terms&amp;Conditions + Transaction'!$B$12)&lt;&gt;"compound", B328=$C$2, B328=E328), L328, L328+IF(LOWER('Terms&amp;Conditions + Transaction'!$B$13)&lt;&gt;"y", SUMIFS($T$8:$T$2007, $B$8:$B$2007, "&gt;="&amp;E328, $B$8:$B$2007, "&lt;"&amp;B328), SUMIFS($U$8:$U$1007, $B$8:$B$2007, "&gt;="&amp;E328, $B$8:$B$2007, "&lt;"&amp;B328))))</f>
        <v/>
      </c>
      <c r="N328" s="18" t="str">
        <f ca="1">IF(OR(B328 = "", F328=""), "", MIN(ForwardDays(B328,-'Terms&amp;Conditions + Transaction'!$B$22, 'Terms&amp;Conditions + Transaction'!$B$23, 'Holiday Schedule'!$B$3:$B$1002),ForwardDays(F328,-'Terms&amp;Conditions + Transaction'!$B$22, 'Terms&amp;Conditions + Transaction'!$B$23, 'Holiday Schedule'!$B$3:$B$1002)))</f>
        <v/>
      </c>
      <c r="O328" s="42" t="str">
        <f ca="1">IF(B328="", "", IF(ISNA(MATCH(N328, SOFR_INDEX!$A$2:$A$2001, -1)),1,IF(INDEX(SOFR_INDEX!$A$2:$E$2001,MATCH(N328, SOFR_INDEX!$A$2:$A$2001, -1), 1)=N328,MATCH(N328, SOFR_INDEX!$A$2:$A$2001, -1),MATCH(N328, SOFR_INDEX!$A$2:$A$2001, -1)+1)))</f>
        <v/>
      </c>
      <c r="P328" s="40" t="str" cm="1">
        <f t="array" aca="1" ref="P328" ca="1">IF(OR(B328="", F328=""), "", INDEX(SOFR_INDEX!$B$2:$E$2001, O328,$P$4) * IF(LEFT($P$3, 3)="180", 2, IF(LEFT($P$3, 2)="90", 4, IF(LEFT($P$3, 2)="30", 12, 1)))/100)</f>
        <v/>
      </c>
      <c r="Q328" s="43" t="str">
        <f ca="1">IF(OR(B328="", F328=""), "", P328+'Terms&amp;Conditions + Transaction'!$B$11/10000)</f>
        <v/>
      </c>
      <c r="R328" s="43" t="str">
        <f t="shared" ref="R328:R391" ca="1" si="35">IF(OR(B328="", B329=""), "", (V328/L328)/((B329-$B$8)/S328))</f>
        <v/>
      </c>
      <c r="S328" t="str">
        <f ca="1">IF(B328="",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Transaction'!$C$7*(F328-E328), 365), 360))))</f>
        <v/>
      </c>
      <c r="T328" s="49" t="str">
        <f t="shared" ca="1" si="30"/>
        <v/>
      </c>
      <c r="U328" s="49" t="str">
        <f t="shared" ca="1" si="31"/>
        <v/>
      </c>
      <c r="V328" s="49" t="str">
        <f t="shared" ca="1" si="32"/>
        <v/>
      </c>
      <c r="W328" s="11" t="str">
        <f t="shared" ca="1" si="33"/>
        <v/>
      </c>
      <c r="X328" s="11" t="str">
        <f t="shared" ca="1" si="34"/>
        <v/>
      </c>
    </row>
    <row r="329" spans="2:24" x14ac:dyDescent="0.25">
      <c r="B329" s="82" t="str">
        <f ca="1">IF(B328&lt;MIN($C$3, 'Terms&amp;Conditions + Transaction'!$B$6), B328+1, "")</f>
        <v/>
      </c>
      <c r="C329" t="str">
        <f ca="1">IF(B329="", "", IF(AND(WEEKDAY(B329, 2)&lt;=5, ISERROR(VLOOKUP(B329, 'Holiday Schedule'!$B$3:$B$1002, 1, FALSE))), 1, 0))</f>
        <v/>
      </c>
      <c r="D329" t="str">
        <f ca="1">IF(B329="", "", IF(LOWER('Terms&amp;Conditions + Transaction'!$C$15)="act", 1, IF(DAY(B329)=31, 0, IF(AND(DAY(B329+1)=1, MONTH(B329+1)=3), 31-DAY(B329), 1))))</f>
        <v/>
      </c>
      <c r="E329" s="18" t="str">
        <f ca="1">IF(B329="", "", IFERROR(VLOOKUP(B329, 'Accrual Schedule'!$B$3:$B$122, 1, TRUE), ""))</f>
        <v/>
      </c>
      <c r="F329" s="18" t="str" cm="1">
        <f t="array" aca="1" ref="F329" ca="1">IF(B329="", "", INDEX('Accrual Schedule'!$B$3:$B$122, MATCH(B329, 'Accrual Schedule'!$B$3:$B$122, 1)+1, 1))</f>
        <v/>
      </c>
      <c r="G329" s="18" t="str" cm="1">
        <f t="array" aca="1" ref="G329" ca="1">IF(B329="", "", INDEX('Accrual Schedule'!$B$3:$B$122, MATCH(H329, 'Accrual Schedule'!$B$3:$B$122, 1)-1, 1))</f>
        <v/>
      </c>
      <c r="H329" s="18" t="str">
        <f ca="1">IF(B329="", "", INDEX('Accrual Schedule'!$B$3:$B$122, MATCH(I329, 'Accrual Schedule'!$C$3:$C$122, 1), 1))</f>
        <v/>
      </c>
      <c r="I329" s="18" t="str" cm="1">
        <f t="array" aca="1" ref="I329" ca="1">IF(B329="", "", _xlfn.IFNA(INDEX('Accrual Schedule'!$C$4:$C$122, MATCH(B329, 'Accrual Schedule'!$C$4:$C$122, 1)+1, 1), INDEX('Accrual Schedule'!$C$4:$C$122, 1, 1)))</f>
        <v/>
      </c>
      <c r="J329" s="11" t="str">
        <f ca="1">IF(B329="","",'Terms&amp;Conditions + Transaction'!$F$5-SUMIF(Dispositions!$B$3:$B$32,"&lt;="&amp;B329,Dispositions!$C$3:$C$32))</f>
        <v/>
      </c>
      <c r="K329" s="84" t="str">
        <f ca="1">IF(B329="", "", IF(ISNA(MATCH(B329, 'Factor Schedule'!$B$3:$B$2002, -1)),1,IF(INDEX('Factor Schedule'!$B$3:$C$2002,MATCH(B329, 'Factor Schedule'!$B$3:$B$2002, -1), 1)=B329,MATCH(B329, 'Factor Schedule'!$B$3:$B$2002, -1),MATCH(B329, 'Factor Schedule'!$B$3:$B$2002, -1)+1)))</f>
        <v/>
      </c>
      <c r="L329" s="11" t="str" cm="1">
        <f t="array" aca="1" ref="L329" ca="1">IF(B329="","",ROUND(J329*_xlfn.IFNA(INDEX('Factor Schedule'!$B$3:$C$2002,K329, 2), 1), 2))</f>
        <v/>
      </c>
      <c r="M329" s="11" t="str">
        <f ca="1">IF(B329="", "", IF(OR(LOWER('Terms&amp;Conditions + Transaction'!$B$12)&lt;&gt;"compound", B329=$C$2, B329=E329), L329, L329+IF(LOWER('Terms&amp;Conditions + Transaction'!$B$13)&lt;&gt;"y", SUMIFS($T$8:$T$2007, $B$8:$B$2007, "&gt;="&amp;E329, $B$8:$B$2007, "&lt;"&amp;B329), SUMIFS($U$8:$U$1007, $B$8:$B$2007, "&gt;="&amp;E329, $B$8:$B$2007, "&lt;"&amp;B329))))</f>
        <v/>
      </c>
      <c r="N329" s="18" t="str">
        <f ca="1">IF(OR(B329 = "", F329=""), "", MIN(ForwardDays(B329,-'Terms&amp;Conditions + Transaction'!$B$22, 'Terms&amp;Conditions + Transaction'!$B$23, 'Holiday Schedule'!$B$3:$B$1002),ForwardDays(F329,-'Terms&amp;Conditions + Transaction'!$B$22, 'Terms&amp;Conditions + Transaction'!$B$23, 'Holiday Schedule'!$B$3:$B$1002)))</f>
        <v/>
      </c>
      <c r="O329" s="42" t="str">
        <f ca="1">IF(B329="", "", IF(ISNA(MATCH(N329, SOFR_INDEX!$A$2:$A$2001, -1)),1,IF(INDEX(SOFR_INDEX!$A$2:$E$2001,MATCH(N329, SOFR_INDEX!$A$2:$A$2001, -1), 1)=N329,MATCH(N329, SOFR_INDEX!$A$2:$A$2001, -1),MATCH(N329, SOFR_INDEX!$A$2:$A$2001, -1)+1)))</f>
        <v/>
      </c>
      <c r="P329" s="40" t="str" cm="1">
        <f t="array" aca="1" ref="P329" ca="1">IF(OR(B329="", F329=""), "", INDEX(SOFR_INDEX!$B$2:$E$2001, O329,$P$4) * IF(LEFT($P$3, 3)="180", 2, IF(LEFT($P$3, 2)="90", 4, IF(LEFT($P$3, 2)="30", 12, 1)))/100)</f>
        <v/>
      </c>
      <c r="Q329" s="43" t="str">
        <f ca="1">IF(OR(B329="", F329=""), "", P329+'Terms&amp;Conditions + Transaction'!$B$11/10000)</f>
        <v/>
      </c>
      <c r="R329" s="43" t="str">
        <f t="shared" ca="1" si="35"/>
        <v/>
      </c>
      <c r="S329" t="str">
        <f ca="1">IF(B329="",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Transaction'!$C$7*(F329-E329), 365), 360))))</f>
        <v/>
      </c>
      <c r="T329" s="49" t="str">
        <f t="shared" ca="1" si="30"/>
        <v/>
      </c>
      <c r="U329" s="49" t="str">
        <f t="shared" ca="1" si="31"/>
        <v/>
      </c>
      <c r="V329" s="49" t="str">
        <f t="shared" ca="1" si="32"/>
        <v/>
      </c>
      <c r="W329" s="11" t="str">
        <f t="shared" ca="1" si="33"/>
        <v/>
      </c>
      <c r="X329" s="11" t="str">
        <f t="shared" ca="1" si="34"/>
        <v/>
      </c>
    </row>
    <row r="330" spans="2:24" x14ac:dyDescent="0.25">
      <c r="B330" s="82" t="str">
        <f ca="1">IF(B329&lt;MIN($C$3, 'Terms&amp;Conditions + Transaction'!$B$6), B329+1, "")</f>
        <v/>
      </c>
      <c r="C330" t="str">
        <f ca="1">IF(B330="", "", IF(AND(WEEKDAY(B330, 2)&lt;=5, ISERROR(VLOOKUP(B330, 'Holiday Schedule'!$B$3:$B$1002, 1, FALSE))), 1, 0))</f>
        <v/>
      </c>
      <c r="D330" t="str">
        <f ca="1">IF(B330="", "", IF(LOWER('Terms&amp;Conditions + Transaction'!$C$15)="act", 1, IF(DAY(B330)=31, 0, IF(AND(DAY(B330+1)=1, MONTH(B330+1)=3), 31-DAY(B330), 1))))</f>
        <v/>
      </c>
      <c r="E330" s="18" t="str">
        <f ca="1">IF(B330="", "", IFERROR(VLOOKUP(B330, 'Accrual Schedule'!$B$3:$B$122, 1, TRUE), ""))</f>
        <v/>
      </c>
      <c r="F330" s="18" t="str" cm="1">
        <f t="array" aca="1" ref="F330" ca="1">IF(B330="", "", INDEX('Accrual Schedule'!$B$3:$B$122, MATCH(B330, 'Accrual Schedule'!$B$3:$B$122, 1)+1, 1))</f>
        <v/>
      </c>
      <c r="G330" s="18" t="str" cm="1">
        <f t="array" aca="1" ref="G330" ca="1">IF(B330="", "", INDEX('Accrual Schedule'!$B$3:$B$122, MATCH(H330, 'Accrual Schedule'!$B$3:$B$122, 1)-1, 1))</f>
        <v/>
      </c>
      <c r="H330" s="18" t="str">
        <f ca="1">IF(B330="", "", INDEX('Accrual Schedule'!$B$3:$B$122, MATCH(I330, 'Accrual Schedule'!$C$3:$C$122, 1), 1))</f>
        <v/>
      </c>
      <c r="I330" s="18" t="str" cm="1">
        <f t="array" aca="1" ref="I330" ca="1">IF(B330="", "", _xlfn.IFNA(INDEX('Accrual Schedule'!$C$4:$C$122, MATCH(B330, 'Accrual Schedule'!$C$4:$C$122, 1)+1, 1), INDEX('Accrual Schedule'!$C$4:$C$122, 1, 1)))</f>
        <v/>
      </c>
      <c r="J330" s="11" t="str">
        <f ca="1">IF(B330="","",'Terms&amp;Conditions + Transaction'!$F$5-SUMIF(Dispositions!$B$3:$B$32,"&lt;="&amp;B330,Dispositions!$C$3:$C$32))</f>
        <v/>
      </c>
      <c r="K330" s="84" t="str">
        <f ca="1">IF(B330="", "", IF(ISNA(MATCH(B330, 'Factor Schedule'!$B$3:$B$2002, -1)),1,IF(INDEX('Factor Schedule'!$B$3:$C$2002,MATCH(B330, 'Factor Schedule'!$B$3:$B$2002, -1), 1)=B330,MATCH(B330, 'Factor Schedule'!$B$3:$B$2002, -1),MATCH(B330, 'Factor Schedule'!$B$3:$B$2002, -1)+1)))</f>
        <v/>
      </c>
      <c r="L330" s="11" t="str" cm="1">
        <f t="array" aca="1" ref="L330" ca="1">IF(B330="","",ROUND(J330*_xlfn.IFNA(INDEX('Factor Schedule'!$B$3:$C$2002,K330, 2), 1), 2))</f>
        <v/>
      </c>
      <c r="M330" s="11" t="str">
        <f ca="1">IF(B330="", "", IF(OR(LOWER('Terms&amp;Conditions + Transaction'!$B$12)&lt;&gt;"compound", B330=$C$2, B330=E330), L330, L330+IF(LOWER('Terms&amp;Conditions + Transaction'!$B$13)&lt;&gt;"y", SUMIFS($T$8:$T$2007, $B$8:$B$2007, "&gt;="&amp;E330, $B$8:$B$2007, "&lt;"&amp;B330), SUMIFS($U$8:$U$1007, $B$8:$B$2007, "&gt;="&amp;E330, $B$8:$B$2007, "&lt;"&amp;B330))))</f>
        <v/>
      </c>
      <c r="N330" s="18" t="str">
        <f ca="1">IF(OR(B330 = "", F330=""), "", MIN(ForwardDays(B330,-'Terms&amp;Conditions + Transaction'!$B$22, 'Terms&amp;Conditions + Transaction'!$B$23, 'Holiday Schedule'!$B$3:$B$1002),ForwardDays(F330,-'Terms&amp;Conditions + Transaction'!$B$22, 'Terms&amp;Conditions + Transaction'!$B$23, 'Holiday Schedule'!$B$3:$B$1002)))</f>
        <v/>
      </c>
      <c r="O330" s="42" t="str">
        <f ca="1">IF(B330="", "", IF(ISNA(MATCH(N330, SOFR_INDEX!$A$2:$A$2001, -1)),1,IF(INDEX(SOFR_INDEX!$A$2:$E$2001,MATCH(N330, SOFR_INDEX!$A$2:$A$2001, -1), 1)=N330,MATCH(N330, SOFR_INDEX!$A$2:$A$2001, -1),MATCH(N330, SOFR_INDEX!$A$2:$A$2001, -1)+1)))</f>
        <v/>
      </c>
      <c r="P330" s="40" t="str" cm="1">
        <f t="array" aca="1" ref="P330" ca="1">IF(OR(B330="", F330=""), "", INDEX(SOFR_INDEX!$B$2:$E$2001, O330,$P$4) * IF(LEFT($P$3, 3)="180", 2, IF(LEFT($P$3, 2)="90", 4, IF(LEFT($P$3, 2)="30", 12, 1)))/100)</f>
        <v/>
      </c>
      <c r="Q330" s="43" t="str">
        <f ca="1">IF(OR(B330="", F330=""), "", P330+'Terms&amp;Conditions + Transaction'!$B$11/10000)</f>
        <v/>
      </c>
      <c r="R330" s="43" t="str">
        <f t="shared" ca="1" si="35"/>
        <v/>
      </c>
      <c r="S330" t="str">
        <f ca="1">IF(B330="",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Transaction'!$C$7*(F330-E330), 365), 360))))</f>
        <v/>
      </c>
      <c r="T330" s="49" t="str">
        <f t="shared" ca="1" si="30"/>
        <v/>
      </c>
      <c r="U330" s="49" t="str">
        <f t="shared" ca="1" si="31"/>
        <v/>
      </c>
      <c r="V330" s="49" t="str">
        <f t="shared" ca="1" si="32"/>
        <v/>
      </c>
      <c r="W330" s="11" t="str">
        <f t="shared" ca="1" si="33"/>
        <v/>
      </c>
      <c r="X330" s="11" t="str">
        <f t="shared" ca="1" si="34"/>
        <v/>
      </c>
    </row>
    <row r="331" spans="2:24" x14ac:dyDescent="0.25">
      <c r="B331" s="82" t="str">
        <f ca="1">IF(B330&lt;MIN($C$3, 'Terms&amp;Conditions + Transaction'!$B$6), B330+1, "")</f>
        <v/>
      </c>
      <c r="C331" t="str">
        <f ca="1">IF(B331="", "", IF(AND(WEEKDAY(B331, 2)&lt;=5, ISERROR(VLOOKUP(B331, 'Holiday Schedule'!$B$3:$B$1002, 1, FALSE))), 1, 0))</f>
        <v/>
      </c>
      <c r="D331" t="str">
        <f ca="1">IF(B331="", "", IF(LOWER('Terms&amp;Conditions + Transaction'!$C$15)="act", 1, IF(DAY(B331)=31, 0, IF(AND(DAY(B331+1)=1, MONTH(B331+1)=3), 31-DAY(B331), 1))))</f>
        <v/>
      </c>
      <c r="E331" s="18" t="str">
        <f ca="1">IF(B331="", "", IFERROR(VLOOKUP(B331, 'Accrual Schedule'!$B$3:$B$122, 1, TRUE), ""))</f>
        <v/>
      </c>
      <c r="F331" s="18" t="str" cm="1">
        <f t="array" aca="1" ref="F331" ca="1">IF(B331="", "", INDEX('Accrual Schedule'!$B$3:$B$122, MATCH(B331, 'Accrual Schedule'!$B$3:$B$122, 1)+1, 1))</f>
        <v/>
      </c>
      <c r="G331" s="18" t="str" cm="1">
        <f t="array" aca="1" ref="G331" ca="1">IF(B331="", "", INDEX('Accrual Schedule'!$B$3:$B$122, MATCH(H331, 'Accrual Schedule'!$B$3:$B$122, 1)-1, 1))</f>
        <v/>
      </c>
      <c r="H331" s="18" t="str">
        <f ca="1">IF(B331="", "", INDEX('Accrual Schedule'!$B$3:$B$122, MATCH(I331, 'Accrual Schedule'!$C$3:$C$122, 1), 1))</f>
        <v/>
      </c>
      <c r="I331" s="18" t="str" cm="1">
        <f t="array" aca="1" ref="I331" ca="1">IF(B331="", "", _xlfn.IFNA(INDEX('Accrual Schedule'!$C$4:$C$122, MATCH(B331, 'Accrual Schedule'!$C$4:$C$122, 1)+1, 1), INDEX('Accrual Schedule'!$C$4:$C$122, 1, 1)))</f>
        <v/>
      </c>
      <c r="J331" s="11" t="str">
        <f ca="1">IF(B331="","",'Terms&amp;Conditions + Transaction'!$F$5-SUMIF(Dispositions!$B$3:$B$32,"&lt;="&amp;B331,Dispositions!$C$3:$C$32))</f>
        <v/>
      </c>
      <c r="K331" s="84" t="str">
        <f ca="1">IF(B331="", "", IF(ISNA(MATCH(B331, 'Factor Schedule'!$B$3:$B$2002, -1)),1,IF(INDEX('Factor Schedule'!$B$3:$C$2002,MATCH(B331, 'Factor Schedule'!$B$3:$B$2002, -1), 1)=B331,MATCH(B331, 'Factor Schedule'!$B$3:$B$2002, -1),MATCH(B331, 'Factor Schedule'!$B$3:$B$2002, -1)+1)))</f>
        <v/>
      </c>
      <c r="L331" s="11" t="str" cm="1">
        <f t="array" aca="1" ref="L331" ca="1">IF(B331="","",ROUND(J331*_xlfn.IFNA(INDEX('Factor Schedule'!$B$3:$C$2002,K331, 2), 1), 2))</f>
        <v/>
      </c>
      <c r="M331" s="11" t="str">
        <f ca="1">IF(B331="", "", IF(OR(LOWER('Terms&amp;Conditions + Transaction'!$B$12)&lt;&gt;"compound", B331=$C$2, B331=E331), L331, L331+IF(LOWER('Terms&amp;Conditions + Transaction'!$B$13)&lt;&gt;"y", SUMIFS($T$8:$T$2007, $B$8:$B$2007, "&gt;="&amp;E331, $B$8:$B$2007, "&lt;"&amp;B331), SUMIFS($U$8:$U$1007, $B$8:$B$2007, "&gt;="&amp;E331, $B$8:$B$2007, "&lt;"&amp;B331))))</f>
        <v/>
      </c>
      <c r="N331" s="18" t="str">
        <f ca="1">IF(OR(B331 = "", F331=""), "", MIN(ForwardDays(B331,-'Terms&amp;Conditions + Transaction'!$B$22, 'Terms&amp;Conditions + Transaction'!$B$23, 'Holiday Schedule'!$B$3:$B$1002),ForwardDays(F331,-'Terms&amp;Conditions + Transaction'!$B$22, 'Terms&amp;Conditions + Transaction'!$B$23, 'Holiday Schedule'!$B$3:$B$1002)))</f>
        <v/>
      </c>
      <c r="O331" s="42" t="str">
        <f ca="1">IF(B331="", "", IF(ISNA(MATCH(N331, SOFR_INDEX!$A$2:$A$2001, -1)),1,IF(INDEX(SOFR_INDEX!$A$2:$E$2001,MATCH(N331, SOFR_INDEX!$A$2:$A$2001, -1), 1)=N331,MATCH(N331, SOFR_INDEX!$A$2:$A$2001, -1),MATCH(N331, SOFR_INDEX!$A$2:$A$2001, -1)+1)))</f>
        <v/>
      </c>
      <c r="P331" s="40" t="str" cm="1">
        <f t="array" aca="1" ref="P331" ca="1">IF(OR(B331="", F331=""), "", INDEX(SOFR_INDEX!$B$2:$E$2001, O331,$P$4) * IF(LEFT($P$3, 3)="180", 2, IF(LEFT($P$3, 2)="90", 4, IF(LEFT($P$3, 2)="30", 12, 1)))/100)</f>
        <v/>
      </c>
      <c r="Q331" s="43" t="str">
        <f ca="1">IF(OR(B331="", F331=""), "", P331+'Terms&amp;Conditions + Transaction'!$B$11/10000)</f>
        <v/>
      </c>
      <c r="R331" s="43" t="str">
        <f t="shared" ca="1" si="35"/>
        <v/>
      </c>
      <c r="S331" t="str">
        <f ca="1">IF(B331="",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Transaction'!$C$7*(F331-E331), 365), 360))))</f>
        <v/>
      </c>
      <c r="T331" s="49" t="str">
        <f t="shared" ref="T331:T394" ca="1" si="36">IF(OR(B331="", F331=""), "", IF(S331&gt;0, D331*M331* P331/S331, 0))</f>
        <v/>
      </c>
      <c r="U331" s="49" t="str">
        <f t="shared" ref="U331:U394" ca="1" si="37">IF(OR(B331="", F331=""), "", IF(S331&gt;0, D331*M331* Q331/S331, 0))</f>
        <v/>
      </c>
      <c r="V331" s="49" t="str">
        <f t="shared" ref="V331:V394" ca="1" si="38">IF(B331="","",SUMIFS($U$8:$U$1007, $B$8:$B$1007,"&gt;="&amp;G331,$B$8:$B$1007,"&lt;="&amp;B331))</f>
        <v/>
      </c>
      <c r="W331" s="11" t="str">
        <f t="shared" ref="W331:W394" ca="1" si="39">IF(B331="","",ROUND(V331, 2))</f>
        <v/>
      </c>
      <c r="X331" s="11" t="str">
        <f t="shared" ref="X331:X394" ca="1" si="40">IF(B331="","",IF(B330="","",IF(B331=I330,ROUND(SUMIFS($U$8:$U$1007, $B$8:$B$1007,"&gt;="&amp;G330,$B$8:$B$1007,"&lt;"&amp;H330), 2),"")))</f>
        <v/>
      </c>
    </row>
    <row r="332" spans="2:24" x14ac:dyDescent="0.25">
      <c r="B332" s="82" t="str">
        <f ca="1">IF(B331&lt;MIN($C$3, 'Terms&amp;Conditions + Transaction'!$B$6), B331+1, "")</f>
        <v/>
      </c>
      <c r="C332" t="str">
        <f ca="1">IF(B332="", "", IF(AND(WEEKDAY(B332, 2)&lt;=5, ISERROR(VLOOKUP(B332, 'Holiday Schedule'!$B$3:$B$1002, 1, FALSE))), 1, 0))</f>
        <v/>
      </c>
      <c r="D332" t="str">
        <f ca="1">IF(B332="", "", IF(LOWER('Terms&amp;Conditions + Transaction'!$C$15)="act", 1, IF(DAY(B332)=31, 0, IF(AND(DAY(B332+1)=1, MONTH(B332+1)=3), 31-DAY(B332), 1))))</f>
        <v/>
      </c>
      <c r="E332" s="18" t="str">
        <f ca="1">IF(B332="", "", IFERROR(VLOOKUP(B332, 'Accrual Schedule'!$B$3:$B$122, 1, TRUE), ""))</f>
        <v/>
      </c>
      <c r="F332" s="18" t="str" cm="1">
        <f t="array" aca="1" ref="F332" ca="1">IF(B332="", "", INDEX('Accrual Schedule'!$B$3:$B$122, MATCH(B332, 'Accrual Schedule'!$B$3:$B$122, 1)+1, 1))</f>
        <v/>
      </c>
      <c r="G332" s="18" t="str" cm="1">
        <f t="array" aca="1" ref="G332" ca="1">IF(B332="", "", INDEX('Accrual Schedule'!$B$3:$B$122, MATCH(H332, 'Accrual Schedule'!$B$3:$B$122, 1)-1, 1))</f>
        <v/>
      </c>
      <c r="H332" s="18" t="str">
        <f ca="1">IF(B332="", "", INDEX('Accrual Schedule'!$B$3:$B$122, MATCH(I332, 'Accrual Schedule'!$C$3:$C$122, 1), 1))</f>
        <v/>
      </c>
      <c r="I332" s="18" t="str" cm="1">
        <f t="array" aca="1" ref="I332" ca="1">IF(B332="", "", _xlfn.IFNA(INDEX('Accrual Schedule'!$C$4:$C$122, MATCH(B332, 'Accrual Schedule'!$C$4:$C$122, 1)+1, 1), INDEX('Accrual Schedule'!$C$4:$C$122, 1, 1)))</f>
        <v/>
      </c>
      <c r="J332" s="11" t="str">
        <f ca="1">IF(B332="","",'Terms&amp;Conditions + Transaction'!$F$5-SUMIF(Dispositions!$B$3:$B$32,"&lt;="&amp;B332,Dispositions!$C$3:$C$32))</f>
        <v/>
      </c>
      <c r="K332" s="84" t="str">
        <f ca="1">IF(B332="", "", IF(ISNA(MATCH(B332, 'Factor Schedule'!$B$3:$B$2002, -1)),1,IF(INDEX('Factor Schedule'!$B$3:$C$2002,MATCH(B332, 'Factor Schedule'!$B$3:$B$2002, -1), 1)=B332,MATCH(B332, 'Factor Schedule'!$B$3:$B$2002, -1),MATCH(B332, 'Factor Schedule'!$B$3:$B$2002, -1)+1)))</f>
        <v/>
      </c>
      <c r="L332" s="11" t="str" cm="1">
        <f t="array" aca="1" ref="L332" ca="1">IF(B332="","",ROUND(J332*_xlfn.IFNA(INDEX('Factor Schedule'!$B$3:$C$2002,K332, 2), 1), 2))</f>
        <v/>
      </c>
      <c r="M332" s="11" t="str">
        <f ca="1">IF(B332="", "", IF(OR(LOWER('Terms&amp;Conditions + Transaction'!$B$12)&lt;&gt;"compound", B332=$C$2, B332=E332), L332, L332+IF(LOWER('Terms&amp;Conditions + Transaction'!$B$13)&lt;&gt;"y", SUMIFS($T$8:$T$2007, $B$8:$B$2007, "&gt;="&amp;E332, $B$8:$B$2007, "&lt;"&amp;B332), SUMIFS($U$8:$U$1007, $B$8:$B$2007, "&gt;="&amp;E332, $B$8:$B$2007, "&lt;"&amp;B332))))</f>
        <v/>
      </c>
      <c r="N332" s="18" t="str">
        <f ca="1">IF(OR(B332 = "", F332=""), "", MIN(ForwardDays(B332,-'Terms&amp;Conditions + Transaction'!$B$22, 'Terms&amp;Conditions + Transaction'!$B$23, 'Holiday Schedule'!$B$3:$B$1002),ForwardDays(F332,-'Terms&amp;Conditions + Transaction'!$B$22, 'Terms&amp;Conditions + Transaction'!$B$23, 'Holiday Schedule'!$B$3:$B$1002)))</f>
        <v/>
      </c>
      <c r="O332" s="42" t="str">
        <f ca="1">IF(B332="", "", IF(ISNA(MATCH(N332, SOFR_INDEX!$A$2:$A$2001, -1)),1,IF(INDEX(SOFR_INDEX!$A$2:$E$2001,MATCH(N332, SOFR_INDEX!$A$2:$A$2001, -1), 1)=N332,MATCH(N332, SOFR_INDEX!$A$2:$A$2001, -1),MATCH(N332, SOFR_INDEX!$A$2:$A$2001, -1)+1)))</f>
        <v/>
      </c>
      <c r="P332" s="40" t="str" cm="1">
        <f t="array" aca="1" ref="P332" ca="1">IF(OR(B332="", F332=""), "", INDEX(SOFR_INDEX!$B$2:$E$2001, O332,$P$4) * IF(LEFT($P$3, 3)="180", 2, IF(LEFT($P$3, 2)="90", 4, IF(LEFT($P$3, 2)="30", 12, 1)))/100)</f>
        <v/>
      </c>
      <c r="Q332" s="43" t="str">
        <f ca="1">IF(OR(B332="", F332=""), "", P332+'Terms&amp;Conditions + Transaction'!$B$11/10000)</f>
        <v/>
      </c>
      <c r="R332" s="43" t="str">
        <f t="shared" ca="1" si="35"/>
        <v/>
      </c>
      <c r="S332" t="str">
        <f ca="1">IF(B332="",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Transaction'!$C$7*(F332-E332), 365), 360))))</f>
        <v/>
      </c>
      <c r="T332" s="49" t="str">
        <f t="shared" ca="1" si="36"/>
        <v/>
      </c>
      <c r="U332" s="49" t="str">
        <f t="shared" ca="1" si="37"/>
        <v/>
      </c>
      <c r="V332" s="49" t="str">
        <f t="shared" ca="1" si="38"/>
        <v/>
      </c>
      <c r="W332" s="11" t="str">
        <f t="shared" ca="1" si="39"/>
        <v/>
      </c>
      <c r="X332" s="11" t="str">
        <f t="shared" ca="1" si="40"/>
        <v/>
      </c>
    </row>
    <row r="333" spans="2:24" x14ac:dyDescent="0.25">
      <c r="B333" s="82" t="str">
        <f ca="1">IF(B332&lt;MIN($C$3, 'Terms&amp;Conditions + Transaction'!$B$6), B332+1, "")</f>
        <v/>
      </c>
      <c r="C333" t="str">
        <f ca="1">IF(B333="", "", IF(AND(WEEKDAY(B333, 2)&lt;=5, ISERROR(VLOOKUP(B333, 'Holiday Schedule'!$B$3:$B$1002, 1, FALSE))), 1, 0))</f>
        <v/>
      </c>
      <c r="D333" t="str">
        <f ca="1">IF(B333="", "", IF(LOWER('Terms&amp;Conditions + Transaction'!$C$15)="act", 1, IF(DAY(B333)=31, 0, IF(AND(DAY(B333+1)=1, MONTH(B333+1)=3), 31-DAY(B333), 1))))</f>
        <v/>
      </c>
      <c r="E333" s="18" t="str">
        <f ca="1">IF(B333="", "", IFERROR(VLOOKUP(B333, 'Accrual Schedule'!$B$3:$B$122, 1, TRUE), ""))</f>
        <v/>
      </c>
      <c r="F333" s="18" t="str" cm="1">
        <f t="array" aca="1" ref="F333" ca="1">IF(B333="", "", INDEX('Accrual Schedule'!$B$3:$B$122, MATCH(B333, 'Accrual Schedule'!$B$3:$B$122, 1)+1, 1))</f>
        <v/>
      </c>
      <c r="G333" s="18" t="str" cm="1">
        <f t="array" aca="1" ref="G333" ca="1">IF(B333="", "", INDEX('Accrual Schedule'!$B$3:$B$122, MATCH(H333, 'Accrual Schedule'!$B$3:$B$122, 1)-1, 1))</f>
        <v/>
      </c>
      <c r="H333" s="18" t="str">
        <f ca="1">IF(B333="", "", INDEX('Accrual Schedule'!$B$3:$B$122, MATCH(I333, 'Accrual Schedule'!$C$3:$C$122, 1), 1))</f>
        <v/>
      </c>
      <c r="I333" s="18" t="str" cm="1">
        <f t="array" aca="1" ref="I333" ca="1">IF(B333="", "", _xlfn.IFNA(INDEX('Accrual Schedule'!$C$4:$C$122, MATCH(B333, 'Accrual Schedule'!$C$4:$C$122, 1)+1, 1), INDEX('Accrual Schedule'!$C$4:$C$122, 1, 1)))</f>
        <v/>
      </c>
      <c r="J333" s="11" t="str">
        <f ca="1">IF(B333="","",'Terms&amp;Conditions + Transaction'!$F$5-SUMIF(Dispositions!$B$3:$B$32,"&lt;="&amp;B333,Dispositions!$C$3:$C$32))</f>
        <v/>
      </c>
      <c r="K333" s="84" t="str">
        <f ca="1">IF(B333="", "", IF(ISNA(MATCH(B333, 'Factor Schedule'!$B$3:$B$2002, -1)),1,IF(INDEX('Factor Schedule'!$B$3:$C$2002,MATCH(B333, 'Factor Schedule'!$B$3:$B$2002, -1), 1)=B333,MATCH(B333, 'Factor Schedule'!$B$3:$B$2002, -1),MATCH(B333, 'Factor Schedule'!$B$3:$B$2002, -1)+1)))</f>
        <v/>
      </c>
      <c r="L333" s="11" t="str" cm="1">
        <f t="array" aca="1" ref="L333" ca="1">IF(B333="","",ROUND(J333*_xlfn.IFNA(INDEX('Factor Schedule'!$B$3:$C$2002,K333, 2), 1), 2))</f>
        <v/>
      </c>
      <c r="M333" s="11" t="str">
        <f ca="1">IF(B333="", "", IF(OR(LOWER('Terms&amp;Conditions + Transaction'!$B$12)&lt;&gt;"compound", B333=$C$2, B333=E333), L333, L333+IF(LOWER('Terms&amp;Conditions + Transaction'!$B$13)&lt;&gt;"y", SUMIFS($T$8:$T$2007, $B$8:$B$2007, "&gt;="&amp;E333, $B$8:$B$2007, "&lt;"&amp;B333), SUMIFS($U$8:$U$1007, $B$8:$B$2007, "&gt;="&amp;E333, $B$8:$B$2007, "&lt;"&amp;B333))))</f>
        <v/>
      </c>
      <c r="N333" s="18" t="str">
        <f ca="1">IF(OR(B333 = "", F333=""), "", MIN(ForwardDays(B333,-'Terms&amp;Conditions + Transaction'!$B$22, 'Terms&amp;Conditions + Transaction'!$B$23, 'Holiday Schedule'!$B$3:$B$1002),ForwardDays(F333,-'Terms&amp;Conditions + Transaction'!$B$22, 'Terms&amp;Conditions + Transaction'!$B$23, 'Holiday Schedule'!$B$3:$B$1002)))</f>
        <v/>
      </c>
      <c r="O333" s="42" t="str">
        <f ca="1">IF(B333="", "", IF(ISNA(MATCH(N333, SOFR_INDEX!$A$2:$A$2001, -1)),1,IF(INDEX(SOFR_INDEX!$A$2:$E$2001,MATCH(N333, SOFR_INDEX!$A$2:$A$2001, -1), 1)=N333,MATCH(N333, SOFR_INDEX!$A$2:$A$2001, -1),MATCH(N333, SOFR_INDEX!$A$2:$A$2001, -1)+1)))</f>
        <v/>
      </c>
      <c r="P333" s="40" t="str" cm="1">
        <f t="array" aca="1" ref="P333" ca="1">IF(OR(B333="", F333=""), "", INDEX(SOFR_INDEX!$B$2:$E$2001, O333,$P$4) * IF(LEFT($P$3, 3)="180", 2, IF(LEFT($P$3, 2)="90", 4, IF(LEFT($P$3, 2)="30", 12, 1)))/100)</f>
        <v/>
      </c>
      <c r="Q333" s="43" t="str">
        <f ca="1">IF(OR(B333="", F333=""), "", P333+'Terms&amp;Conditions + Transaction'!$B$11/10000)</f>
        <v/>
      </c>
      <c r="R333" s="43" t="str">
        <f t="shared" ca="1" si="35"/>
        <v/>
      </c>
      <c r="S333" t="str">
        <f ca="1">IF(B333="",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Transaction'!$C$7*(F333-E333), 365), 360))))</f>
        <v/>
      </c>
      <c r="T333" s="49" t="str">
        <f t="shared" ca="1" si="36"/>
        <v/>
      </c>
      <c r="U333" s="49" t="str">
        <f t="shared" ca="1" si="37"/>
        <v/>
      </c>
      <c r="V333" s="49" t="str">
        <f t="shared" ca="1" si="38"/>
        <v/>
      </c>
      <c r="W333" s="11" t="str">
        <f t="shared" ca="1" si="39"/>
        <v/>
      </c>
      <c r="X333" s="11" t="str">
        <f t="shared" ca="1" si="40"/>
        <v/>
      </c>
    </row>
    <row r="334" spans="2:24" x14ac:dyDescent="0.25">
      <c r="B334" s="82" t="str">
        <f ca="1">IF(B333&lt;MIN($C$3, 'Terms&amp;Conditions + Transaction'!$B$6), B333+1, "")</f>
        <v/>
      </c>
      <c r="C334" t="str">
        <f ca="1">IF(B334="", "", IF(AND(WEEKDAY(B334, 2)&lt;=5, ISERROR(VLOOKUP(B334, 'Holiday Schedule'!$B$3:$B$1002, 1, FALSE))), 1, 0))</f>
        <v/>
      </c>
      <c r="D334" t="str">
        <f ca="1">IF(B334="", "", IF(LOWER('Terms&amp;Conditions + Transaction'!$C$15)="act", 1, IF(DAY(B334)=31, 0, IF(AND(DAY(B334+1)=1, MONTH(B334+1)=3), 31-DAY(B334), 1))))</f>
        <v/>
      </c>
      <c r="E334" s="18" t="str">
        <f ca="1">IF(B334="", "", IFERROR(VLOOKUP(B334, 'Accrual Schedule'!$B$3:$B$122, 1, TRUE), ""))</f>
        <v/>
      </c>
      <c r="F334" s="18" t="str" cm="1">
        <f t="array" aca="1" ref="F334" ca="1">IF(B334="", "", INDEX('Accrual Schedule'!$B$3:$B$122, MATCH(B334, 'Accrual Schedule'!$B$3:$B$122, 1)+1, 1))</f>
        <v/>
      </c>
      <c r="G334" s="18" t="str" cm="1">
        <f t="array" aca="1" ref="G334" ca="1">IF(B334="", "", INDEX('Accrual Schedule'!$B$3:$B$122, MATCH(H334, 'Accrual Schedule'!$B$3:$B$122, 1)-1, 1))</f>
        <v/>
      </c>
      <c r="H334" s="18" t="str">
        <f ca="1">IF(B334="", "", INDEX('Accrual Schedule'!$B$3:$B$122, MATCH(I334, 'Accrual Schedule'!$C$3:$C$122, 1), 1))</f>
        <v/>
      </c>
      <c r="I334" s="18" t="str" cm="1">
        <f t="array" aca="1" ref="I334" ca="1">IF(B334="", "", _xlfn.IFNA(INDEX('Accrual Schedule'!$C$4:$C$122, MATCH(B334, 'Accrual Schedule'!$C$4:$C$122, 1)+1, 1), INDEX('Accrual Schedule'!$C$4:$C$122, 1, 1)))</f>
        <v/>
      </c>
      <c r="J334" s="11" t="str">
        <f ca="1">IF(B334="","",'Terms&amp;Conditions + Transaction'!$F$5-SUMIF(Dispositions!$B$3:$B$32,"&lt;="&amp;B334,Dispositions!$C$3:$C$32))</f>
        <v/>
      </c>
      <c r="K334" s="84" t="str">
        <f ca="1">IF(B334="", "", IF(ISNA(MATCH(B334, 'Factor Schedule'!$B$3:$B$2002, -1)),1,IF(INDEX('Factor Schedule'!$B$3:$C$2002,MATCH(B334, 'Factor Schedule'!$B$3:$B$2002, -1), 1)=B334,MATCH(B334, 'Factor Schedule'!$B$3:$B$2002, -1),MATCH(B334, 'Factor Schedule'!$B$3:$B$2002, -1)+1)))</f>
        <v/>
      </c>
      <c r="L334" s="11" t="str" cm="1">
        <f t="array" aca="1" ref="L334" ca="1">IF(B334="","",ROUND(J334*_xlfn.IFNA(INDEX('Factor Schedule'!$B$3:$C$2002,K334, 2), 1), 2))</f>
        <v/>
      </c>
      <c r="M334" s="11" t="str">
        <f ca="1">IF(B334="", "", IF(OR(LOWER('Terms&amp;Conditions + Transaction'!$B$12)&lt;&gt;"compound", B334=$C$2, B334=E334), L334, L334+IF(LOWER('Terms&amp;Conditions + Transaction'!$B$13)&lt;&gt;"y", SUMIFS($T$8:$T$2007, $B$8:$B$2007, "&gt;="&amp;E334, $B$8:$B$2007, "&lt;"&amp;B334), SUMIFS($U$8:$U$1007, $B$8:$B$2007, "&gt;="&amp;E334, $B$8:$B$2007, "&lt;"&amp;B334))))</f>
        <v/>
      </c>
      <c r="N334" s="18" t="str">
        <f ca="1">IF(OR(B334 = "", F334=""), "", MIN(ForwardDays(B334,-'Terms&amp;Conditions + Transaction'!$B$22, 'Terms&amp;Conditions + Transaction'!$B$23, 'Holiday Schedule'!$B$3:$B$1002),ForwardDays(F334,-'Terms&amp;Conditions + Transaction'!$B$22, 'Terms&amp;Conditions + Transaction'!$B$23, 'Holiday Schedule'!$B$3:$B$1002)))</f>
        <v/>
      </c>
      <c r="O334" s="42" t="str">
        <f ca="1">IF(B334="", "", IF(ISNA(MATCH(N334, SOFR_INDEX!$A$2:$A$2001, -1)),1,IF(INDEX(SOFR_INDEX!$A$2:$E$2001,MATCH(N334, SOFR_INDEX!$A$2:$A$2001, -1), 1)=N334,MATCH(N334, SOFR_INDEX!$A$2:$A$2001, -1),MATCH(N334, SOFR_INDEX!$A$2:$A$2001, -1)+1)))</f>
        <v/>
      </c>
      <c r="P334" s="40" t="str" cm="1">
        <f t="array" aca="1" ref="P334" ca="1">IF(OR(B334="", F334=""), "", INDEX(SOFR_INDEX!$B$2:$E$2001, O334,$P$4) * IF(LEFT($P$3, 3)="180", 2, IF(LEFT($P$3, 2)="90", 4, IF(LEFT($P$3, 2)="30", 12, 1)))/100)</f>
        <v/>
      </c>
      <c r="Q334" s="43" t="str">
        <f ca="1">IF(OR(B334="", F334=""), "", P334+'Terms&amp;Conditions + Transaction'!$B$11/10000)</f>
        <v/>
      </c>
      <c r="R334" s="43" t="str">
        <f t="shared" ca="1" si="35"/>
        <v/>
      </c>
      <c r="S334" t="str">
        <f ca="1">IF(B334="",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Transaction'!$C$7*(F334-E334), 365), 360))))</f>
        <v/>
      </c>
      <c r="T334" s="49" t="str">
        <f t="shared" ca="1" si="36"/>
        <v/>
      </c>
      <c r="U334" s="49" t="str">
        <f t="shared" ca="1" si="37"/>
        <v/>
      </c>
      <c r="V334" s="49" t="str">
        <f t="shared" ca="1" si="38"/>
        <v/>
      </c>
      <c r="W334" s="11" t="str">
        <f t="shared" ca="1" si="39"/>
        <v/>
      </c>
      <c r="X334" s="11" t="str">
        <f t="shared" ca="1" si="40"/>
        <v/>
      </c>
    </row>
    <row r="335" spans="2:24" x14ac:dyDescent="0.25">
      <c r="B335" s="82" t="str">
        <f ca="1">IF(B334&lt;MIN($C$3, 'Terms&amp;Conditions + Transaction'!$B$6), B334+1, "")</f>
        <v/>
      </c>
      <c r="C335" t="str">
        <f ca="1">IF(B335="", "", IF(AND(WEEKDAY(B335, 2)&lt;=5, ISERROR(VLOOKUP(B335, 'Holiday Schedule'!$B$3:$B$1002, 1, FALSE))), 1, 0))</f>
        <v/>
      </c>
      <c r="D335" t="str">
        <f ca="1">IF(B335="", "", IF(LOWER('Terms&amp;Conditions + Transaction'!$C$15)="act", 1, IF(DAY(B335)=31, 0, IF(AND(DAY(B335+1)=1, MONTH(B335+1)=3), 31-DAY(B335), 1))))</f>
        <v/>
      </c>
      <c r="E335" s="18" t="str">
        <f ca="1">IF(B335="", "", IFERROR(VLOOKUP(B335, 'Accrual Schedule'!$B$3:$B$122, 1, TRUE), ""))</f>
        <v/>
      </c>
      <c r="F335" s="18" t="str" cm="1">
        <f t="array" aca="1" ref="F335" ca="1">IF(B335="", "", INDEX('Accrual Schedule'!$B$3:$B$122, MATCH(B335, 'Accrual Schedule'!$B$3:$B$122, 1)+1, 1))</f>
        <v/>
      </c>
      <c r="G335" s="18" t="str" cm="1">
        <f t="array" aca="1" ref="G335" ca="1">IF(B335="", "", INDEX('Accrual Schedule'!$B$3:$B$122, MATCH(H335, 'Accrual Schedule'!$B$3:$B$122, 1)-1, 1))</f>
        <v/>
      </c>
      <c r="H335" s="18" t="str">
        <f ca="1">IF(B335="", "", INDEX('Accrual Schedule'!$B$3:$B$122, MATCH(I335, 'Accrual Schedule'!$C$3:$C$122, 1), 1))</f>
        <v/>
      </c>
      <c r="I335" s="18" t="str" cm="1">
        <f t="array" aca="1" ref="I335" ca="1">IF(B335="", "", _xlfn.IFNA(INDEX('Accrual Schedule'!$C$4:$C$122, MATCH(B335, 'Accrual Schedule'!$C$4:$C$122, 1)+1, 1), INDEX('Accrual Schedule'!$C$4:$C$122, 1, 1)))</f>
        <v/>
      </c>
      <c r="J335" s="11" t="str">
        <f ca="1">IF(B335="","",'Terms&amp;Conditions + Transaction'!$F$5-SUMIF(Dispositions!$B$3:$B$32,"&lt;="&amp;B335,Dispositions!$C$3:$C$32))</f>
        <v/>
      </c>
      <c r="K335" s="84" t="str">
        <f ca="1">IF(B335="", "", IF(ISNA(MATCH(B335, 'Factor Schedule'!$B$3:$B$2002, -1)),1,IF(INDEX('Factor Schedule'!$B$3:$C$2002,MATCH(B335, 'Factor Schedule'!$B$3:$B$2002, -1), 1)=B335,MATCH(B335, 'Factor Schedule'!$B$3:$B$2002, -1),MATCH(B335, 'Factor Schedule'!$B$3:$B$2002, -1)+1)))</f>
        <v/>
      </c>
      <c r="L335" s="11" t="str" cm="1">
        <f t="array" aca="1" ref="L335" ca="1">IF(B335="","",ROUND(J335*_xlfn.IFNA(INDEX('Factor Schedule'!$B$3:$C$2002,K335, 2), 1), 2))</f>
        <v/>
      </c>
      <c r="M335" s="11" t="str">
        <f ca="1">IF(B335="", "", IF(OR(LOWER('Terms&amp;Conditions + Transaction'!$B$12)&lt;&gt;"compound", B335=$C$2, B335=E335), L335, L335+IF(LOWER('Terms&amp;Conditions + Transaction'!$B$13)&lt;&gt;"y", SUMIFS($T$8:$T$2007, $B$8:$B$2007, "&gt;="&amp;E335, $B$8:$B$2007, "&lt;"&amp;B335), SUMIFS($U$8:$U$1007, $B$8:$B$2007, "&gt;="&amp;E335, $B$8:$B$2007, "&lt;"&amp;B335))))</f>
        <v/>
      </c>
      <c r="N335" s="18" t="str">
        <f ca="1">IF(OR(B335 = "", F335=""), "", MIN(ForwardDays(B335,-'Terms&amp;Conditions + Transaction'!$B$22, 'Terms&amp;Conditions + Transaction'!$B$23, 'Holiday Schedule'!$B$3:$B$1002),ForwardDays(F335,-'Terms&amp;Conditions + Transaction'!$B$22, 'Terms&amp;Conditions + Transaction'!$B$23, 'Holiday Schedule'!$B$3:$B$1002)))</f>
        <v/>
      </c>
      <c r="O335" s="42" t="str">
        <f ca="1">IF(B335="", "", IF(ISNA(MATCH(N335, SOFR_INDEX!$A$2:$A$2001, -1)),1,IF(INDEX(SOFR_INDEX!$A$2:$E$2001,MATCH(N335, SOFR_INDEX!$A$2:$A$2001, -1), 1)=N335,MATCH(N335, SOFR_INDEX!$A$2:$A$2001, -1),MATCH(N335, SOFR_INDEX!$A$2:$A$2001, -1)+1)))</f>
        <v/>
      </c>
      <c r="P335" s="40" t="str" cm="1">
        <f t="array" aca="1" ref="P335" ca="1">IF(OR(B335="", F335=""), "", INDEX(SOFR_INDEX!$B$2:$E$2001, O335,$P$4) * IF(LEFT($P$3, 3)="180", 2, IF(LEFT($P$3, 2)="90", 4, IF(LEFT($P$3, 2)="30", 12, 1)))/100)</f>
        <v/>
      </c>
      <c r="Q335" s="43" t="str">
        <f ca="1">IF(OR(B335="", F335=""), "", P335+'Terms&amp;Conditions + Transaction'!$B$11/10000)</f>
        <v/>
      </c>
      <c r="R335" s="43" t="str">
        <f t="shared" ca="1" si="35"/>
        <v/>
      </c>
      <c r="S335" t="str">
        <f ca="1">IF(B335="",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Transaction'!$C$7*(F335-E335), 365), 360))))</f>
        <v/>
      </c>
      <c r="T335" s="49" t="str">
        <f t="shared" ca="1" si="36"/>
        <v/>
      </c>
      <c r="U335" s="49" t="str">
        <f t="shared" ca="1" si="37"/>
        <v/>
      </c>
      <c r="V335" s="49" t="str">
        <f t="shared" ca="1" si="38"/>
        <v/>
      </c>
      <c r="W335" s="11" t="str">
        <f t="shared" ca="1" si="39"/>
        <v/>
      </c>
      <c r="X335" s="11" t="str">
        <f t="shared" ca="1" si="40"/>
        <v/>
      </c>
    </row>
    <row r="336" spans="2:24" x14ac:dyDescent="0.25">
      <c r="B336" s="82" t="str">
        <f ca="1">IF(B335&lt;MIN($C$3, 'Terms&amp;Conditions + Transaction'!$B$6), B335+1, "")</f>
        <v/>
      </c>
      <c r="C336" t="str">
        <f ca="1">IF(B336="", "", IF(AND(WEEKDAY(B336, 2)&lt;=5, ISERROR(VLOOKUP(B336, 'Holiday Schedule'!$B$3:$B$1002, 1, FALSE))), 1, 0))</f>
        <v/>
      </c>
      <c r="D336" t="str">
        <f ca="1">IF(B336="", "", IF(LOWER('Terms&amp;Conditions + Transaction'!$C$15)="act", 1, IF(DAY(B336)=31, 0, IF(AND(DAY(B336+1)=1, MONTH(B336+1)=3), 31-DAY(B336), 1))))</f>
        <v/>
      </c>
      <c r="E336" s="18" t="str">
        <f ca="1">IF(B336="", "", IFERROR(VLOOKUP(B336, 'Accrual Schedule'!$B$3:$B$122, 1, TRUE), ""))</f>
        <v/>
      </c>
      <c r="F336" s="18" t="str" cm="1">
        <f t="array" aca="1" ref="F336" ca="1">IF(B336="", "", INDEX('Accrual Schedule'!$B$3:$B$122, MATCH(B336, 'Accrual Schedule'!$B$3:$B$122, 1)+1, 1))</f>
        <v/>
      </c>
      <c r="G336" s="18" t="str" cm="1">
        <f t="array" aca="1" ref="G336" ca="1">IF(B336="", "", INDEX('Accrual Schedule'!$B$3:$B$122, MATCH(H336, 'Accrual Schedule'!$B$3:$B$122, 1)-1, 1))</f>
        <v/>
      </c>
      <c r="H336" s="18" t="str">
        <f ca="1">IF(B336="", "", INDEX('Accrual Schedule'!$B$3:$B$122, MATCH(I336, 'Accrual Schedule'!$C$3:$C$122, 1), 1))</f>
        <v/>
      </c>
      <c r="I336" s="18" t="str" cm="1">
        <f t="array" aca="1" ref="I336" ca="1">IF(B336="", "", _xlfn.IFNA(INDEX('Accrual Schedule'!$C$4:$C$122, MATCH(B336, 'Accrual Schedule'!$C$4:$C$122, 1)+1, 1), INDEX('Accrual Schedule'!$C$4:$C$122, 1, 1)))</f>
        <v/>
      </c>
      <c r="J336" s="11" t="str">
        <f ca="1">IF(B336="","",'Terms&amp;Conditions + Transaction'!$F$5-SUMIF(Dispositions!$B$3:$B$32,"&lt;="&amp;B336,Dispositions!$C$3:$C$32))</f>
        <v/>
      </c>
      <c r="K336" s="84" t="str">
        <f ca="1">IF(B336="", "", IF(ISNA(MATCH(B336, 'Factor Schedule'!$B$3:$B$2002, -1)),1,IF(INDEX('Factor Schedule'!$B$3:$C$2002,MATCH(B336, 'Factor Schedule'!$B$3:$B$2002, -1), 1)=B336,MATCH(B336, 'Factor Schedule'!$B$3:$B$2002, -1),MATCH(B336, 'Factor Schedule'!$B$3:$B$2002, -1)+1)))</f>
        <v/>
      </c>
      <c r="L336" s="11" t="str" cm="1">
        <f t="array" aca="1" ref="L336" ca="1">IF(B336="","",ROUND(J336*_xlfn.IFNA(INDEX('Factor Schedule'!$B$3:$C$2002,K336, 2), 1), 2))</f>
        <v/>
      </c>
      <c r="M336" s="11" t="str">
        <f ca="1">IF(B336="", "", IF(OR(LOWER('Terms&amp;Conditions + Transaction'!$B$12)&lt;&gt;"compound", B336=$C$2, B336=E336), L336, L336+IF(LOWER('Terms&amp;Conditions + Transaction'!$B$13)&lt;&gt;"y", SUMIFS($T$8:$T$2007, $B$8:$B$2007, "&gt;="&amp;E336, $B$8:$B$2007, "&lt;"&amp;B336), SUMIFS($U$8:$U$1007, $B$8:$B$2007, "&gt;="&amp;E336, $B$8:$B$2007, "&lt;"&amp;B336))))</f>
        <v/>
      </c>
      <c r="N336" s="18" t="str">
        <f ca="1">IF(OR(B336 = "", F336=""), "", MIN(ForwardDays(B336,-'Terms&amp;Conditions + Transaction'!$B$22, 'Terms&amp;Conditions + Transaction'!$B$23, 'Holiday Schedule'!$B$3:$B$1002),ForwardDays(F336,-'Terms&amp;Conditions + Transaction'!$B$22, 'Terms&amp;Conditions + Transaction'!$B$23, 'Holiday Schedule'!$B$3:$B$1002)))</f>
        <v/>
      </c>
      <c r="O336" s="42" t="str">
        <f ca="1">IF(B336="", "", IF(ISNA(MATCH(N336, SOFR_INDEX!$A$2:$A$2001, -1)),1,IF(INDEX(SOFR_INDEX!$A$2:$E$2001,MATCH(N336, SOFR_INDEX!$A$2:$A$2001, -1), 1)=N336,MATCH(N336, SOFR_INDEX!$A$2:$A$2001, -1),MATCH(N336, SOFR_INDEX!$A$2:$A$2001, -1)+1)))</f>
        <v/>
      </c>
      <c r="P336" s="40" t="str" cm="1">
        <f t="array" aca="1" ref="P336" ca="1">IF(OR(B336="", F336=""), "", INDEX(SOFR_INDEX!$B$2:$E$2001, O336,$P$4) * IF(LEFT($P$3, 3)="180", 2, IF(LEFT($P$3, 2)="90", 4, IF(LEFT($P$3, 2)="30", 12, 1)))/100)</f>
        <v/>
      </c>
      <c r="Q336" s="43" t="str">
        <f ca="1">IF(OR(B336="", F336=""), "", P336+'Terms&amp;Conditions + Transaction'!$B$11/10000)</f>
        <v/>
      </c>
      <c r="R336" s="43" t="str">
        <f t="shared" ca="1" si="35"/>
        <v/>
      </c>
      <c r="S336" t="str">
        <f ca="1">IF(B336="",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Transaction'!$C$7*(F336-E336), 365), 360))))</f>
        <v/>
      </c>
      <c r="T336" s="49" t="str">
        <f t="shared" ca="1" si="36"/>
        <v/>
      </c>
      <c r="U336" s="49" t="str">
        <f t="shared" ca="1" si="37"/>
        <v/>
      </c>
      <c r="V336" s="49" t="str">
        <f t="shared" ca="1" si="38"/>
        <v/>
      </c>
      <c r="W336" s="11" t="str">
        <f t="shared" ca="1" si="39"/>
        <v/>
      </c>
      <c r="X336" s="11" t="str">
        <f t="shared" ca="1" si="40"/>
        <v/>
      </c>
    </row>
    <row r="337" spans="2:24" x14ac:dyDescent="0.25">
      <c r="B337" s="82" t="str">
        <f ca="1">IF(B336&lt;MIN($C$3, 'Terms&amp;Conditions + Transaction'!$B$6), B336+1, "")</f>
        <v/>
      </c>
      <c r="C337" t="str">
        <f ca="1">IF(B337="", "", IF(AND(WEEKDAY(B337, 2)&lt;=5, ISERROR(VLOOKUP(B337, 'Holiday Schedule'!$B$3:$B$1002, 1, FALSE))), 1, 0))</f>
        <v/>
      </c>
      <c r="D337" t="str">
        <f ca="1">IF(B337="", "", IF(LOWER('Terms&amp;Conditions + Transaction'!$C$15)="act", 1, IF(DAY(B337)=31, 0, IF(AND(DAY(B337+1)=1, MONTH(B337+1)=3), 31-DAY(B337), 1))))</f>
        <v/>
      </c>
      <c r="E337" s="18" t="str">
        <f ca="1">IF(B337="", "", IFERROR(VLOOKUP(B337, 'Accrual Schedule'!$B$3:$B$122, 1, TRUE), ""))</f>
        <v/>
      </c>
      <c r="F337" s="18" t="str" cm="1">
        <f t="array" aca="1" ref="F337" ca="1">IF(B337="", "", INDEX('Accrual Schedule'!$B$3:$B$122, MATCH(B337, 'Accrual Schedule'!$B$3:$B$122, 1)+1, 1))</f>
        <v/>
      </c>
      <c r="G337" s="18" t="str" cm="1">
        <f t="array" aca="1" ref="G337" ca="1">IF(B337="", "", INDEX('Accrual Schedule'!$B$3:$B$122, MATCH(H337, 'Accrual Schedule'!$B$3:$B$122, 1)-1, 1))</f>
        <v/>
      </c>
      <c r="H337" s="18" t="str">
        <f ca="1">IF(B337="", "", INDEX('Accrual Schedule'!$B$3:$B$122, MATCH(I337, 'Accrual Schedule'!$C$3:$C$122, 1), 1))</f>
        <v/>
      </c>
      <c r="I337" s="18" t="str" cm="1">
        <f t="array" aca="1" ref="I337" ca="1">IF(B337="", "", _xlfn.IFNA(INDEX('Accrual Schedule'!$C$4:$C$122, MATCH(B337, 'Accrual Schedule'!$C$4:$C$122, 1)+1, 1), INDEX('Accrual Schedule'!$C$4:$C$122, 1, 1)))</f>
        <v/>
      </c>
      <c r="J337" s="11" t="str">
        <f ca="1">IF(B337="","",'Terms&amp;Conditions + Transaction'!$F$5-SUMIF(Dispositions!$B$3:$B$32,"&lt;="&amp;B337,Dispositions!$C$3:$C$32))</f>
        <v/>
      </c>
      <c r="K337" s="84" t="str">
        <f ca="1">IF(B337="", "", IF(ISNA(MATCH(B337, 'Factor Schedule'!$B$3:$B$2002, -1)),1,IF(INDEX('Factor Schedule'!$B$3:$C$2002,MATCH(B337, 'Factor Schedule'!$B$3:$B$2002, -1), 1)=B337,MATCH(B337, 'Factor Schedule'!$B$3:$B$2002, -1),MATCH(B337, 'Factor Schedule'!$B$3:$B$2002, -1)+1)))</f>
        <v/>
      </c>
      <c r="L337" s="11" t="str" cm="1">
        <f t="array" aca="1" ref="L337" ca="1">IF(B337="","",ROUND(J337*_xlfn.IFNA(INDEX('Factor Schedule'!$B$3:$C$2002,K337, 2), 1), 2))</f>
        <v/>
      </c>
      <c r="M337" s="11" t="str">
        <f ca="1">IF(B337="", "", IF(OR(LOWER('Terms&amp;Conditions + Transaction'!$B$12)&lt;&gt;"compound", B337=$C$2, B337=E337), L337, L337+IF(LOWER('Terms&amp;Conditions + Transaction'!$B$13)&lt;&gt;"y", SUMIFS($T$8:$T$2007, $B$8:$B$2007, "&gt;="&amp;E337, $B$8:$B$2007, "&lt;"&amp;B337), SUMIFS($U$8:$U$1007, $B$8:$B$2007, "&gt;="&amp;E337, $B$8:$B$2007, "&lt;"&amp;B337))))</f>
        <v/>
      </c>
      <c r="N337" s="18" t="str">
        <f ca="1">IF(OR(B337 = "", F337=""), "", MIN(ForwardDays(B337,-'Terms&amp;Conditions + Transaction'!$B$22, 'Terms&amp;Conditions + Transaction'!$B$23, 'Holiday Schedule'!$B$3:$B$1002),ForwardDays(F337,-'Terms&amp;Conditions + Transaction'!$B$22, 'Terms&amp;Conditions + Transaction'!$B$23, 'Holiday Schedule'!$B$3:$B$1002)))</f>
        <v/>
      </c>
      <c r="O337" s="42" t="str">
        <f ca="1">IF(B337="", "", IF(ISNA(MATCH(N337, SOFR_INDEX!$A$2:$A$2001, -1)),1,IF(INDEX(SOFR_INDEX!$A$2:$E$2001,MATCH(N337, SOFR_INDEX!$A$2:$A$2001, -1), 1)=N337,MATCH(N337, SOFR_INDEX!$A$2:$A$2001, -1),MATCH(N337, SOFR_INDEX!$A$2:$A$2001, -1)+1)))</f>
        <v/>
      </c>
      <c r="P337" s="40" t="str" cm="1">
        <f t="array" aca="1" ref="P337" ca="1">IF(OR(B337="", F337=""), "", INDEX(SOFR_INDEX!$B$2:$E$2001, O337,$P$4) * IF(LEFT($P$3, 3)="180", 2, IF(LEFT($P$3, 2)="90", 4, IF(LEFT($P$3, 2)="30", 12, 1)))/100)</f>
        <v/>
      </c>
      <c r="Q337" s="43" t="str">
        <f ca="1">IF(OR(B337="", F337=""), "", P337+'Terms&amp;Conditions + Transaction'!$B$11/10000)</f>
        <v/>
      </c>
      <c r="R337" s="43" t="str">
        <f t="shared" ca="1" si="35"/>
        <v/>
      </c>
      <c r="S337" t="str">
        <f ca="1">IF(B337="",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Transaction'!$C$7*(F337-E337), 365), 360))))</f>
        <v/>
      </c>
      <c r="T337" s="49" t="str">
        <f t="shared" ca="1" si="36"/>
        <v/>
      </c>
      <c r="U337" s="49" t="str">
        <f t="shared" ca="1" si="37"/>
        <v/>
      </c>
      <c r="V337" s="49" t="str">
        <f t="shared" ca="1" si="38"/>
        <v/>
      </c>
      <c r="W337" s="11" t="str">
        <f t="shared" ca="1" si="39"/>
        <v/>
      </c>
      <c r="X337" s="11" t="str">
        <f t="shared" ca="1" si="40"/>
        <v/>
      </c>
    </row>
    <row r="338" spans="2:24" x14ac:dyDescent="0.25">
      <c r="B338" s="82" t="str">
        <f ca="1">IF(B337&lt;MIN($C$3, 'Terms&amp;Conditions + Transaction'!$B$6), B337+1, "")</f>
        <v/>
      </c>
      <c r="C338" t="str">
        <f ca="1">IF(B338="", "", IF(AND(WEEKDAY(B338, 2)&lt;=5, ISERROR(VLOOKUP(B338, 'Holiday Schedule'!$B$3:$B$1002, 1, FALSE))), 1, 0))</f>
        <v/>
      </c>
      <c r="D338" t="str">
        <f ca="1">IF(B338="", "", IF(LOWER('Terms&amp;Conditions + Transaction'!$C$15)="act", 1, IF(DAY(B338)=31, 0, IF(AND(DAY(B338+1)=1, MONTH(B338+1)=3), 31-DAY(B338), 1))))</f>
        <v/>
      </c>
      <c r="E338" s="18" t="str">
        <f ca="1">IF(B338="", "", IFERROR(VLOOKUP(B338, 'Accrual Schedule'!$B$3:$B$122, 1, TRUE), ""))</f>
        <v/>
      </c>
      <c r="F338" s="18" t="str" cm="1">
        <f t="array" aca="1" ref="F338" ca="1">IF(B338="", "", INDEX('Accrual Schedule'!$B$3:$B$122, MATCH(B338, 'Accrual Schedule'!$B$3:$B$122, 1)+1, 1))</f>
        <v/>
      </c>
      <c r="G338" s="18" t="str" cm="1">
        <f t="array" aca="1" ref="G338" ca="1">IF(B338="", "", INDEX('Accrual Schedule'!$B$3:$B$122, MATCH(H338, 'Accrual Schedule'!$B$3:$B$122, 1)-1, 1))</f>
        <v/>
      </c>
      <c r="H338" s="18" t="str">
        <f ca="1">IF(B338="", "", INDEX('Accrual Schedule'!$B$3:$B$122, MATCH(I338, 'Accrual Schedule'!$C$3:$C$122, 1), 1))</f>
        <v/>
      </c>
      <c r="I338" s="18" t="str" cm="1">
        <f t="array" aca="1" ref="I338" ca="1">IF(B338="", "", _xlfn.IFNA(INDEX('Accrual Schedule'!$C$4:$C$122, MATCH(B338, 'Accrual Schedule'!$C$4:$C$122, 1)+1, 1), INDEX('Accrual Schedule'!$C$4:$C$122, 1, 1)))</f>
        <v/>
      </c>
      <c r="J338" s="11" t="str">
        <f ca="1">IF(B338="","",'Terms&amp;Conditions + Transaction'!$F$5-SUMIF(Dispositions!$B$3:$B$32,"&lt;="&amp;B338,Dispositions!$C$3:$C$32))</f>
        <v/>
      </c>
      <c r="K338" s="84" t="str">
        <f ca="1">IF(B338="", "", IF(ISNA(MATCH(B338, 'Factor Schedule'!$B$3:$B$2002, -1)),1,IF(INDEX('Factor Schedule'!$B$3:$C$2002,MATCH(B338, 'Factor Schedule'!$B$3:$B$2002, -1), 1)=B338,MATCH(B338, 'Factor Schedule'!$B$3:$B$2002, -1),MATCH(B338, 'Factor Schedule'!$B$3:$B$2002, -1)+1)))</f>
        <v/>
      </c>
      <c r="L338" s="11" t="str" cm="1">
        <f t="array" aca="1" ref="L338" ca="1">IF(B338="","",ROUND(J338*_xlfn.IFNA(INDEX('Factor Schedule'!$B$3:$C$2002,K338, 2), 1), 2))</f>
        <v/>
      </c>
      <c r="M338" s="11" t="str">
        <f ca="1">IF(B338="", "", IF(OR(LOWER('Terms&amp;Conditions + Transaction'!$B$12)&lt;&gt;"compound", B338=$C$2, B338=E338), L338, L338+IF(LOWER('Terms&amp;Conditions + Transaction'!$B$13)&lt;&gt;"y", SUMIFS($T$8:$T$2007, $B$8:$B$2007, "&gt;="&amp;E338, $B$8:$B$2007, "&lt;"&amp;B338), SUMIFS($U$8:$U$1007, $B$8:$B$2007, "&gt;="&amp;E338, $B$8:$B$2007, "&lt;"&amp;B338))))</f>
        <v/>
      </c>
      <c r="N338" s="18" t="str">
        <f ca="1">IF(OR(B338 = "", F338=""), "", MIN(ForwardDays(B338,-'Terms&amp;Conditions + Transaction'!$B$22, 'Terms&amp;Conditions + Transaction'!$B$23, 'Holiday Schedule'!$B$3:$B$1002),ForwardDays(F338,-'Terms&amp;Conditions + Transaction'!$B$22, 'Terms&amp;Conditions + Transaction'!$B$23, 'Holiday Schedule'!$B$3:$B$1002)))</f>
        <v/>
      </c>
      <c r="O338" s="42" t="str">
        <f ca="1">IF(B338="", "", IF(ISNA(MATCH(N338, SOFR_INDEX!$A$2:$A$2001, -1)),1,IF(INDEX(SOFR_INDEX!$A$2:$E$2001,MATCH(N338, SOFR_INDEX!$A$2:$A$2001, -1), 1)=N338,MATCH(N338, SOFR_INDEX!$A$2:$A$2001, -1),MATCH(N338, SOFR_INDEX!$A$2:$A$2001, -1)+1)))</f>
        <v/>
      </c>
      <c r="P338" s="40" t="str" cm="1">
        <f t="array" aca="1" ref="P338" ca="1">IF(OR(B338="", F338=""), "", INDEX(SOFR_INDEX!$B$2:$E$2001, O338,$P$4) * IF(LEFT($P$3, 3)="180", 2, IF(LEFT($P$3, 2)="90", 4, IF(LEFT($P$3, 2)="30", 12, 1)))/100)</f>
        <v/>
      </c>
      <c r="Q338" s="43" t="str">
        <f ca="1">IF(OR(B338="", F338=""), "", P338+'Terms&amp;Conditions + Transaction'!$B$11/10000)</f>
        <v/>
      </c>
      <c r="R338" s="43" t="str">
        <f t="shared" ca="1" si="35"/>
        <v/>
      </c>
      <c r="S338" t="str">
        <f ca="1">IF(B338="",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Transaction'!$C$7*(F338-E338), 365), 360))))</f>
        <v/>
      </c>
      <c r="T338" s="49" t="str">
        <f t="shared" ca="1" si="36"/>
        <v/>
      </c>
      <c r="U338" s="49" t="str">
        <f t="shared" ca="1" si="37"/>
        <v/>
      </c>
      <c r="V338" s="49" t="str">
        <f t="shared" ca="1" si="38"/>
        <v/>
      </c>
      <c r="W338" s="11" t="str">
        <f t="shared" ca="1" si="39"/>
        <v/>
      </c>
      <c r="X338" s="11" t="str">
        <f t="shared" ca="1" si="40"/>
        <v/>
      </c>
    </row>
    <row r="339" spans="2:24" x14ac:dyDescent="0.25">
      <c r="B339" s="82" t="str">
        <f ca="1">IF(B338&lt;MIN($C$3, 'Terms&amp;Conditions + Transaction'!$B$6), B338+1, "")</f>
        <v/>
      </c>
      <c r="C339" t="str">
        <f ca="1">IF(B339="", "", IF(AND(WEEKDAY(B339, 2)&lt;=5, ISERROR(VLOOKUP(B339, 'Holiday Schedule'!$B$3:$B$1002, 1, FALSE))), 1, 0))</f>
        <v/>
      </c>
      <c r="D339" t="str">
        <f ca="1">IF(B339="", "", IF(LOWER('Terms&amp;Conditions + Transaction'!$C$15)="act", 1, IF(DAY(B339)=31, 0, IF(AND(DAY(B339+1)=1, MONTH(B339+1)=3), 31-DAY(B339), 1))))</f>
        <v/>
      </c>
      <c r="E339" s="18" t="str">
        <f ca="1">IF(B339="", "", IFERROR(VLOOKUP(B339, 'Accrual Schedule'!$B$3:$B$122, 1, TRUE), ""))</f>
        <v/>
      </c>
      <c r="F339" s="18" t="str" cm="1">
        <f t="array" aca="1" ref="F339" ca="1">IF(B339="", "", INDEX('Accrual Schedule'!$B$3:$B$122, MATCH(B339, 'Accrual Schedule'!$B$3:$B$122, 1)+1, 1))</f>
        <v/>
      </c>
      <c r="G339" s="18" t="str" cm="1">
        <f t="array" aca="1" ref="G339" ca="1">IF(B339="", "", INDEX('Accrual Schedule'!$B$3:$B$122, MATCH(H339, 'Accrual Schedule'!$B$3:$B$122, 1)-1, 1))</f>
        <v/>
      </c>
      <c r="H339" s="18" t="str">
        <f ca="1">IF(B339="", "", INDEX('Accrual Schedule'!$B$3:$B$122, MATCH(I339, 'Accrual Schedule'!$C$3:$C$122, 1), 1))</f>
        <v/>
      </c>
      <c r="I339" s="18" t="str" cm="1">
        <f t="array" aca="1" ref="I339" ca="1">IF(B339="", "", _xlfn.IFNA(INDEX('Accrual Schedule'!$C$4:$C$122, MATCH(B339, 'Accrual Schedule'!$C$4:$C$122, 1)+1, 1), INDEX('Accrual Schedule'!$C$4:$C$122, 1, 1)))</f>
        <v/>
      </c>
      <c r="J339" s="11" t="str">
        <f ca="1">IF(B339="","",'Terms&amp;Conditions + Transaction'!$F$5-SUMIF(Dispositions!$B$3:$B$32,"&lt;="&amp;B339,Dispositions!$C$3:$C$32))</f>
        <v/>
      </c>
      <c r="K339" s="84" t="str">
        <f ca="1">IF(B339="", "", IF(ISNA(MATCH(B339, 'Factor Schedule'!$B$3:$B$2002, -1)),1,IF(INDEX('Factor Schedule'!$B$3:$C$2002,MATCH(B339, 'Factor Schedule'!$B$3:$B$2002, -1), 1)=B339,MATCH(B339, 'Factor Schedule'!$B$3:$B$2002, -1),MATCH(B339, 'Factor Schedule'!$B$3:$B$2002, -1)+1)))</f>
        <v/>
      </c>
      <c r="L339" s="11" t="str" cm="1">
        <f t="array" aca="1" ref="L339" ca="1">IF(B339="","",ROUND(J339*_xlfn.IFNA(INDEX('Factor Schedule'!$B$3:$C$2002,K339, 2), 1), 2))</f>
        <v/>
      </c>
      <c r="M339" s="11" t="str">
        <f ca="1">IF(B339="", "", IF(OR(LOWER('Terms&amp;Conditions + Transaction'!$B$12)&lt;&gt;"compound", B339=$C$2, B339=E339), L339, L339+IF(LOWER('Terms&amp;Conditions + Transaction'!$B$13)&lt;&gt;"y", SUMIFS($T$8:$T$2007, $B$8:$B$2007, "&gt;="&amp;E339, $B$8:$B$2007, "&lt;"&amp;B339), SUMIFS($U$8:$U$1007, $B$8:$B$2007, "&gt;="&amp;E339, $B$8:$B$2007, "&lt;"&amp;B339))))</f>
        <v/>
      </c>
      <c r="N339" s="18" t="str">
        <f ca="1">IF(OR(B339 = "", F339=""), "", MIN(ForwardDays(B339,-'Terms&amp;Conditions + Transaction'!$B$22, 'Terms&amp;Conditions + Transaction'!$B$23, 'Holiday Schedule'!$B$3:$B$1002),ForwardDays(F339,-'Terms&amp;Conditions + Transaction'!$B$22, 'Terms&amp;Conditions + Transaction'!$B$23, 'Holiday Schedule'!$B$3:$B$1002)))</f>
        <v/>
      </c>
      <c r="O339" s="42" t="str">
        <f ca="1">IF(B339="", "", IF(ISNA(MATCH(N339, SOFR_INDEX!$A$2:$A$2001, -1)),1,IF(INDEX(SOFR_INDEX!$A$2:$E$2001,MATCH(N339, SOFR_INDEX!$A$2:$A$2001, -1), 1)=N339,MATCH(N339, SOFR_INDEX!$A$2:$A$2001, -1),MATCH(N339, SOFR_INDEX!$A$2:$A$2001, -1)+1)))</f>
        <v/>
      </c>
      <c r="P339" s="40" t="str" cm="1">
        <f t="array" aca="1" ref="P339" ca="1">IF(OR(B339="", F339=""), "", INDEX(SOFR_INDEX!$B$2:$E$2001, O339,$P$4) * IF(LEFT($P$3, 3)="180", 2, IF(LEFT($P$3, 2)="90", 4, IF(LEFT($P$3, 2)="30", 12, 1)))/100)</f>
        <v/>
      </c>
      <c r="Q339" s="43" t="str">
        <f ca="1">IF(OR(B339="", F339=""), "", P339+'Terms&amp;Conditions + Transaction'!$B$11/10000)</f>
        <v/>
      </c>
      <c r="R339" s="43" t="str">
        <f t="shared" ca="1" si="35"/>
        <v/>
      </c>
      <c r="S339" t="str">
        <f ca="1">IF(B339="",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Transaction'!$C$7*(F339-E339), 365), 360))))</f>
        <v/>
      </c>
      <c r="T339" s="49" t="str">
        <f t="shared" ca="1" si="36"/>
        <v/>
      </c>
      <c r="U339" s="49" t="str">
        <f t="shared" ca="1" si="37"/>
        <v/>
      </c>
      <c r="V339" s="49" t="str">
        <f t="shared" ca="1" si="38"/>
        <v/>
      </c>
      <c r="W339" s="11" t="str">
        <f t="shared" ca="1" si="39"/>
        <v/>
      </c>
      <c r="X339" s="11" t="str">
        <f t="shared" ca="1" si="40"/>
        <v/>
      </c>
    </row>
    <row r="340" spans="2:24" x14ac:dyDescent="0.25">
      <c r="B340" s="82" t="str">
        <f ca="1">IF(B339&lt;MIN($C$3, 'Terms&amp;Conditions + Transaction'!$B$6), B339+1, "")</f>
        <v/>
      </c>
      <c r="C340" t="str">
        <f ca="1">IF(B340="", "", IF(AND(WEEKDAY(B340, 2)&lt;=5, ISERROR(VLOOKUP(B340, 'Holiday Schedule'!$B$3:$B$1002, 1, FALSE))), 1, 0))</f>
        <v/>
      </c>
      <c r="D340" t="str">
        <f ca="1">IF(B340="", "", IF(LOWER('Terms&amp;Conditions + Transaction'!$C$15)="act", 1, IF(DAY(B340)=31, 0, IF(AND(DAY(B340+1)=1, MONTH(B340+1)=3), 31-DAY(B340), 1))))</f>
        <v/>
      </c>
      <c r="E340" s="18" t="str">
        <f ca="1">IF(B340="", "", IFERROR(VLOOKUP(B340, 'Accrual Schedule'!$B$3:$B$122, 1, TRUE), ""))</f>
        <v/>
      </c>
      <c r="F340" s="18" t="str" cm="1">
        <f t="array" aca="1" ref="F340" ca="1">IF(B340="", "", INDEX('Accrual Schedule'!$B$3:$B$122, MATCH(B340, 'Accrual Schedule'!$B$3:$B$122, 1)+1, 1))</f>
        <v/>
      </c>
      <c r="G340" s="18" t="str" cm="1">
        <f t="array" aca="1" ref="G340" ca="1">IF(B340="", "", INDEX('Accrual Schedule'!$B$3:$B$122, MATCH(H340, 'Accrual Schedule'!$B$3:$B$122, 1)-1, 1))</f>
        <v/>
      </c>
      <c r="H340" s="18" t="str">
        <f ca="1">IF(B340="", "", INDEX('Accrual Schedule'!$B$3:$B$122, MATCH(I340, 'Accrual Schedule'!$C$3:$C$122, 1), 1))</f>
        <v/>
      </c>
      <c r="I340" s="18" t="str" cm="1">
        <f t="array" aca="1" ref="I340" ca="1">IF(B340="", "", _xlfn.IFNA(INDEX('Accrual Schedule'!$C$4:$C$122, MATCH(B340, 'Accrual Schedule'!$C$4:$C$122, 1)+1, 1), INDEX('Accrual Schedule'!$C$4:$C$122, 1, 1)))</f>
        <v/>
      </c>
      <c r="J340" s="11" t="str">
        <f ca="1">IF(B340="","",'Terms&amp;Conditions + Transaction'!$F$5-SUMIF(Dispositions!$B$3:$B$32,"&lt;="&amp;B340,Dispositions!$C$3:$C$32))</f>
        <v/>
      </c>
      <c r="K340" s="84" t="str">
        <f ca="1">IF(B340="", "", IF(ISNA(MATCH(B340, 'Factor Schedule'!$B$3:$B$2002, -1)),1,IF(INDEX('Factor Schedule'!$B$3:$C$2002,MATCH(B340, 'Factor Schedule'!$B$3:$B$2002, -1), 1)=B340,MATCH(B340, 'Factor Schedule'!$B$3:$B$2002, -1),MATCH(B340, 'Factor Schedule'!$B$3:$B$2002, -1)+1)))</f>
        <v/>
      </c>
      <c r="L340" s="11" t="str" cm="1">
        <f t="array" aca="1" ref="L340" ca="1">IF(B340="","",ROUND(J340*_xlfn.IFNA(INDEX('Factor Schedule'!$B$3:$C$2002,K340, 2), 1), 2))</f>
        <v/>
      </c>
      <c r="M340" s="11" t="str">
        <f ca="1">IF(B340="", "", IF(OR(LOWER('Terms&amp;Conditions + Transaction'!$B$12)&lt;&gt;"compound", B340=$C$2, B340=E340), L340, L340+IF(LOWER('Terms&amp;Conditions + Transaction'!$B$13)&lt;&gt;"y", SUMIFS($T$8:$T$2007, $B$8:$B$2007, "&gt;="&amp;E340, $B$8:$B$2007, "&lt;"&amp;B340), SUMIFS($U$8:$U$1007, $B$8:$B$2007, "&gt;="&amp;E340, $B$8:$B$2007, "&lt;"&amp;B340))))</f>
        <v/>
      </c>
      <c r="N340" s="18" t="str">
        <f ca="1">IF(OR(B340 = "", F340=""), "", MIN(ForwardDays(B340,-'Terms&amp;Conditions + Transaction'!$B$22, 'Terms&amp;Conditions + Transaction'!$B$23, 'Holiday Schedule'!$B$3:$B$1002),ForwardDays(F340,-'Terms&amp;Conditions + Transaction'!$B$22, 'Terms&amp;Conditions + Transaction'!$B$23, 'Holiday Schedule'!$B$3:$B$1002)))</f>
        <v/>
      </c>
      <c r="O340" s="42" t="str">
        <f ca="1">IF(B340="", "", IF(ISNA(MATCH(N340, SOFR_INDEX!$A$2:$A$2001, -1)),1,IF(INDEX(SOFR_INDEX!$A$2:$E$2001,MATCH(N340, SOFR_INDEX!$A$2:$A$2001, -1), 1)=N340,MATCH(N340, SOFR_INDEX!$A$2:$A$2001, -1),MATCH(N340, SOFR_INDEX!$A$2:$A$2001, -1)+1)))</f>
        <v/>
      </c>
      <c r="P340" s="40" t="str" cm="1">
        <f t="array" aca="1" ref="P340" ca="1">IF(OR(B340="", F340=""), "", INDEX(SOFR_INDEX!$B$2:$E$2001, O340,$P$4) * IF(LEFT($P$3, 3)="180", 2, IF(LEFT($P$3, 2)="90", 4, IF(LEFT($P$3, 2)="30", 12, 1)))/100)</f>
        <v/>
      </c>
      <c r="Q340" s="43" t="str">
        <f ca="1">IF(OR(B340="", F340=""), "", P340+'Terms&amp;Conditions + Transaction'!$B$11/10000)</f>
        <v/>
      </c>
      <c r="R340" s="43" t="str">
        <f t="shared" ca="1" si="35"/>
        <v/>
      </c>
      <c r="S340" t="str">
        <f ca="1">IF(B340="",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Transaction'!$C$7*(F340-E340), 365), 360))))</f>
        <v/>
      </c>
      <c r="T340" s="49" t="str">
        <f t="shared" ca="1" si="36"/>
        <v/>
      </c>
      <c r="U340" s="49" t="str">
        <f t="shared" ca="1" si="37"/>
        <v/>
      </c>
      <c r="V340" s="49" t="str">
        <f t="shared" ca="1" si="38"/>
        <v/>
      </c>
      <c r="W340" s="11" t="str">
        <f t="shared" ca="1" si="39"/>
        <v/>
      </c>
      <c r="X340" s="11" t="str">
        <f t="shared" ca="1" si="40"/>
        <v/>
      </c>
    </row>
    <row r="341" spans="2:24" x14ac:dyDescent="0.25">
      <c r="B341" s="82" t="str">
        <f ca="1">IF(B340&lt;MIN($C$3, 'Terms&amp;Conditions + Transaction'!$B$6), B340+1, "")</f>
        <v/>
      </c>
      <c r="C341" t="str">
        <f ca="1">IF(B341="", "", IF(AND(WEEKDAY(B341, 2)&lt;=5, ISERROR(VLOOKUP(B341, 'Holiday Schedule'!$B$3:$B$1002, 1, FALSE))), 1, 0))</f>
        <v/>
      </c>
      <c r="D341" t="str">
        <f ca="1">IF(B341="", "", IF(LOWER('Terms&amp;Conditions + Transaction'!$C$15)="act", 1, IF(DAY(B341)=31, 0, IF(AND(DAY(B341+1)=1, MONTH(B341+1)=3), 31-DAY(B341), 1))))</f>
        <v/>
      </c>
      <c r="E341" s="18" t="str">
        <f ca="1">IF(B341="", "", IFERROR(VLOOKUP(B341, 'Accrual Schedule'!$B$3:$B$122, 1, TRUE), ""))</f>
        <v/>
      </c>
      <c r="F341" s="18" t="str" cm="1">
        <f t="array" aca="1" ref="F341" ca="1">IF(B341="", "", INDEX('Accrual Schedule'!$B$3:$B$122, MATCH(B341, 'Accrual Schedule'!$B$3:$B$122, 1)+1, 1))</f>
        <v/>
      </c>
      <c r="G341" s="18" t="str" cm="1">
        <f t="array" aca="1" ref="G341" ca="1">IF(B341="", "", INDEX('Accrual Schedule'!$B$3:$B$122, MATCH(H341, 'Accrual Schedule'!$B$3:$B$122, 1)-1, 1))</f>
        <v/>
      </c>
      <c r="H341" s="18" t="str">
        <f ca="1">IF(B341="", "", INDEX('Accrual Schedule'!$B$3:$B$122, MATCH(I341, 'Accrual Schedule'!$C$3:$C$122, 1), 1))</f>
        <v/>
      </c>
      <c r="I341" s="18" t="str" cm="1">
        <f t="array" aca="1" ref="I341" ca="1">IF(B341="", "", _xlfn.IFNA(INDEX('Accrual Schedule'!$C$4:$C$122, MATCH(B341, 'Accrual Schedule'!$C$4:$C$122, 1)+1, 1), INDEX('Accrual Schedule'!$C$4:$C$122, 1, 1)))</f>
        <v/>
      </c>
      <c r="J341" s="11" t="str">
        <f ca="1">IF(B341="","",'Terms&amp;Conditions + Transaction'!$F$5-SUMIF(Dispositions!$B$3:$B$32,"&lt;="&amp;B341,Dispositions!$C$3:$C$32))</f>
        <v/>
      </c>
      <c r="K341" s="84" t="str">
        <f ca="1">IF(B341="", "", IF(ISNA(MATCH(B341, 'Factor Schedule'!$B$3:$B$2002, -1)),1,IF(INDEX('Factor Schedule'!$B$3:$C$2002,MATCH(B341, 'Factor Schedule'!$B$3:$B$2002, -1), 1)=B341,MATCH(B341, 'Factor Schedule'!$B$3:$B$2002, -1),MATCH(B341, 'Factor Schedule'!$B$3:$B$2002, -1)+1)))</f>
        <v/>
      </c>
      <c r="L341" s="11" t="str" cm="1">
        <f t="array" aca="1" ref="L341" ca="1">IF(B341="","",ROUND(J341*_xlfn.IFNA(INDEX('Factor Schedule'!$B$3:$C$2002,K341, 2), 1), 2))</f>
        <v/>
      </c>
      <c r="M341" s="11" t="str">
        <f ca="1">IF(B341="", "", IF(OR(LOWER('Terms&amp;Conditions + Transaction'!$B$12)&lt;&gt;"compound", B341=$C$2, B341=E341), L341, L341+IF(LOWER('Terms&amp;Conditions + Transaction'!$B$13)&lt;&gt;"y", SUMIFS($T$8:$T$2007, $B$8:$B$2007, "&gt;="&amp;E341, $B$8:$B$2007, "&lt;"&amp;B341), SUMIFS($U$8:$U$1007, $B$8:$B$2007, "&gt;="&amp;E341, $B$8:$B$2007, "&lt;"&amp;B341))))</f>
        <v/>
      </c>
      <c r="N341" s="18" t="str">
        <f ca="1">IF(OR(B341 = "", F341=""), "", MIN(ForwardDays(B341,-'Terms&amp;Conditions + Transaction'!$B$22, 'Terms&amp;Conditions + Transaction'!$B$23, 'Holiday Schedule'!$B$3:$B$1002),ForwardDays(F341,-'Terms&amp;Conditions + Transaction'!$B$22, 'Terms&amp;Conditions + Transaction'!$B$23, 'Holiday Schedule'!$B$3:$B$1002)))</f>
        <v/>
      </c>
      <c r="O341" s="42" t="str">
        <f ca="1">IF(B341="", "", IF(ISNA(MATCH(N341, SOFR_INDEX!$A$2:$A$2001, -1)),1,IF(INDEX(SOFR_INDEX!$A$2:$E$2001,MATCH(N341, SOFR_INDEX!$A$2:$A$2001, -1), 1)=N341,MATCH(N341, SOFR_INDEX!$A$2:$A$2001, -1),MATCH(N341, SOFR_INDEX!$A$2:$A$2001, -1)+1)))</f>
        <v/>
      </c>
      <c r="P341" s="40" t="str" cm="1">
        <f t="array" aca="1" ref="P341" ca="1">IF(OR(B341="", F341=""), "", INDEX(SOFR_INDEX!$B$2:$E$2001, O341,$P$4) * IF(LEFT($P$3, 3)="180", 2, IF(LEFT($P$3, 2)="90", 4, IF(LEFT($P$3, 2)="30", 12, 1)))/100)</f>
        <v/>
      </c>
      <c r="Q341" s="43" t="str">
        <f ca="1">IF(OR(B341="", F341=""), "", P341+'Terms&amp;Conditions + Transaction'!$B$11/10000)</f>
        <v/>
      </c>
      <c r="R341" s="43" t="str">
        <f t="shared" ca="1" si="35"/>
        <v/>
      </c>
      <c r="S341" t="str">
        <f ca="1">IF(B341="",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Transaction'!$C$7*(F341-E341), 365), 360))))</f>
        <v/>
      </c>
      <c r="T341" s="49" t="str">
        <f t="shared" ca="1" si="36"/>
        <v/>
      </c>
      <c r="U341" s="49" t="str">
        <f t="shared" ca="1" si="37"/>
        <v/>
      </c>
      <c r="V341" s="49" t="str">
        <f t="shared" ca="1" si="38"/>
        <v/>
      </c>
      <c r="W341" s="11" t="str">
        <f t="shared" ca="1" si="39"/>
        <v/>
      </c>
      <c r="X341" s="11" t="str">
        <f t="shared" ca="1" si="40"/>
        <v/>
      </c>
    </row>
    <row r="342" spans="2:24" x14ac:dyDescent="0.25">
      <c r="B342" s="82" t="str">
        <f ca="1">IF(B341&lt;MIN($C$3, 'Terms&amp;Conditions + Transaction'!$B$6), B341+1, "")</f>
        <v/>
      </c>
      <c r="C342" t="str">
        <f ca="1">IF(B342="", "", IF(AND(WEEKDAY(B342, 2)&lt;=5, ISERROR(VLOOKUP(B342, 'Holiday Schedule'!$B$3:$B$1002, 1, FALSE))), 1, 0))</f>
        <v/>
      </c>
      <c r="D342" t="str">
        <f ca="1">IF(B342="", "", IF(LOWER('Terms&amp;Conditions + Transaction'!$C$15)="act", 1, IF(DAY(B342)=31, 0, IF(AND(DAY(B342+1)=1, MONTH(B342+1)=3), 31-DAY(B342), 1))))</f>
        <v/>
      </c>
      <c r="E342" s="18" t="str">
        <f ca="1">IF(B342="", "", IFERROR(VLOOKUP(B342, 'Accrual Schedule'!$B$3:$B$122, 1, TRUE), ""))</f>
        <v/>
      </c>
      <c r="F342" s="18" t="str" cm="1">
        <f t="array" aca="1" ref="F342" ca="1">IF(B342="", "", INDEX('Accrual Schedule'!$B$3:$B$122, MATCH(B342, 'Accrual Schedule'!$B$3:$B$122, 1)+1, 1))</f>
        <v/>
      </c>
      <c r="G342" s="18" t="str" cm="1">
        <f t="array" aca="1" ref="G342" ca="1">IF(B342="", "", INDEX('Accrual Schedule'!$B$3:$B$122, MATCH(H342, 'Accrual Schedule'!$B$3:$B$122, 1)-1, 1))</f>
        <v/>
      </c>
      <c r="H342" s="18" t="str">
        <f ca="1">IF(B342="", "", INDEX('Accrual Schedule'!$B$3:$B$122, MATCH(I342, 'Accrual Schedule'!$C$3:$C$122, 1), 1))</f>
        <v/>
      </c>
      <c r="I342" s="18" t="str" cm="1">
        <f t="array" aca="1" ref="I342" ca="1">IF(B342="", "", _xlfn.IFNA(INDEX('Accrual Schedule'!$C$4:$C$122, MATCH(B342, 'Accrual Schedule'!$C$4:$C$122, 1)+1, 1), INDEX('Accrual Schedule'!$C$4:$C$122, 1, 1)))</f>
        <v/>
      </c>
      <c r="J342" s="11" t="str">
        <f ca="1">IF(B342="","",'Terms&amp;Conditions + Transaction'!$F$5-SUMIF(Dispositions!$B$3:$B$32,"&lt;="&amp;B342,Dispositions!$C$3:$C$32))</f>
        <v/>
      </c>
      <c r="K342" s="84" t="str">
        <f ca="1">IF(B342="", "", IF(ISNA(MATCH(B342, 'Factor Schedule'!$B$3:$B$2002, -1)),1,IF(INDEX('Factor Schedule'!$B$3:$C$2002,MATCH(B342, 'Factor Schedule'!$B$3:$B$2002, -1), 1)=B342,MATCH(B342, 'Factor Schedule'!$B$3:$B$2002, -1),MATCH(B342, 'Factor Schedule'!$B$3:$B$2002, -1)+1)))</f>
        <v/>
      </c>
      <c r="L342" s="11" t="str" cm="1">
        <f t="array" aca="1" ref="L342" ca="1">IF(B342="","",ROUND(J342*_xlfn.IFNA(INDEX('Factor Schedule'!$B$3:$C$2002,K342, 2), 1), 2))</f>
        <v/>
      </c>
      <c r="M342" s="11" t="str">
        <f ca="1">IF(B342="", "", IF(OR(LOWER('Terms&amp;Conditions + Transaction'!$B$12)&lt;&gt;"compound", B342=$C$2, B342=E342), L342, L342+IF(LOWER('Terms&amp;Conditions + Transaction'!$B$13)&lt;&gt;"y", SUMIFS($T$8:$T$2007, $B$8:$B$2007, "&gt;="&amp;E342, $B$8:$B$2007, "&lt;"&amp;B342), SUMIFS($U$8:$U$1007, $B$8:$B$2007, "&gt;="&amp;E342, $B$8:$B$2007, "&lt;"&amp;B342))))</f>
        <v/>
      </c>
      <c r="N342" s="18" t="str">
        <f ca="1">IF(OR(B342 = "", F342=""), "", MIN(ForwardDays(B342,-'Terms&amp;Conditions + Transaction'!$B$22, 'Terms&amp;Conditions + Transaction'!$B$23, 'Holiday Schedule'!$B$3:$B$1002),ForwardDays(F342,-'Terms&amp;Conditions + Transaction'!$B$22, 'Terms&amp;Conditions + Transaction'!$B$23, 'Holiday Schedule'!$B$3:$B$1002)))</f>
        <v/>
      </c>
      <c r="O342" s="42" t="str">
        <f ca="1">IF(B342="", "", IF(ISNA(MATCH(N342, SOFR_INDEX!$A$2:$A$2001, -1)),1,IF(INDEX(SOFR_INDEX!$A$2:$E$2001,MATCH(N342, SOFR_INDEX!$A$2:$A$2001, -1), 1)=N342,MATCH(N342, SOFR_INDEX!$A$2:$A$2001, -1),MATCH(N342, SOFR_INDEX!$A$2:$A$2001, -1)+1)))</f>
        <v/>
      </c>
      <c r="P342" s="40" t="str" cm="1">
        <f t="array" aca="1" ref="P342" ca="1">IF(OR(B342="", F342=""), "", INDEX(SOFR_INDEX!$B$2:$E$2001, O342,$P$4) * IF(LEFT($P$3, 3)="180", 2, IF(LEFT($P$3, 2)="90", 4, IF(LEFT($P$3, 2)="30", 12, 1)))/100)</f>
        <v/>
      </c>
      <c r="Q342" s="43" t="str">
        <f ca="1">IF(OR(B342="", F342=""), "", P342+'Terms&amp;Conditions + Transaction'!$B$11/10000)</f>
        <v/>
      </c>
      <c r="R342" s="43" t="str">
        <f t="shared" ca="1" si="35"/>
        <v/>
      </c>
      <c r="S342" t="str">
        <f ca="1">IF(B342="",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Transaction'!$C$7*(F342-E342), 365), 360))))</f>
        <v/>
      </c>
      <c r="T342" s="49" t="str">
        <f t="shared" ca="1" si="36"/>
        <v/>
      </c>
      <c r="U342" s="49" t="str">
        <f t="shared" ca="1" si="37"/>
        <v/>
      </c>
      <c r="V342" s="49" t="str">
        <f t="shared" ca="1" si="38"/>
        <v/>
      </c>
      <c r="W342" s="11" t="str">
        <f t="shared" ca="1" si="39"/>
        <v/>
      </c>
      <c r="X342" s="11" t="str">
        <f t="shared" ca="1" si="40"/>
        <v/>
      </c>
    </row>
    <row r="343" spans="2:24" x14ac:dyDescent="0.25">
      <c r="B343" s="82" t="str">
        <f ca="1">IF(B342&lt;MIN($C$3, 'Terms&amp;Conditions + Transaction'!$B$6), B342+1, "")</f>
        <v/>
      </c>
      <c r="C343" t="str">
        <f ca="1">IF(B343="", "", IF(AND(WEEKDAY(B343, 2)&lt;=5, ISERROR(VLOOKUP(B343, 'Holiday Schedule'!$B$3:$B$1002, 1, FALSE))), 1, 0))</f>
        <v/>
      </c>
      <c r="D343" t="str">
        <f ca="1">IF(B343="", "", IF(LOWER('Terms&amp;Conditions + Transaction'!$C$15)="act", 1, IF(DAY(B343)=31, 0, IF(AND(DAY(B343+1)=1, MONTH(B343+1)=3), 31-DAY(B343), 1))))</f>
        <v/>
      </c>
      <c r="E343" s="18" t="str">
        <f ca="1">IF(B343="", "", IFERROR(VLOOKUP(B343, 'Accrual Schedule'!$B$3:$B$122, 1, TRUE), ""))</f>
        <v/>
      </c>
      <c r="F343" s="18" t="str" cm="1">
        <f t="array" aca="1" ref="F343" ca="1">IF(B343="", "", INDEX('Accrual Schedule'!$B$3:$B$122, MATCH(B343, 'Accrual Schedule'!$B$3:$B$122, 1)+1, 1))</f>
        <v/>
      </c>
      <c r="G343" s="18" t="str" cm="1">
        <f t="array" aca="1" ref="G343" ca="1">IF(B343="", "", INDEX('Accrual Schedule'!$B$3:$B$122, MATCH(H343, 'Accrual Schedule'!$B$3:$B$122, 1)-1, 1))</f>
        <v/>
      </c>
      <c r="H343" s="18" t="str">
        <f ca="1">IF(B343="", "", INDEX('Accrual Schedule'!$B$3:$B$122, MATCH(I343, 'Accrual Schedule'!$C$3:$C$122, 1), 1))</f>
        <v/>
      </c>
      <c r="I343" s="18" t="str" cm="1">
        <f t="array" aca="1" ref="I343" ca="1">IF(B343="", "", _xlfn.IFNA(INDEX('Accrual Schedule'!$C$4:$C$122, MATCH(B343, 'Accrual Schedule'!$C$4:$C$122, 1)+1, 1), INDEX('Accrual Schedule'!$C$4:$C$122, 1, 1)))</f>
        <v/>
      </c>
      <c r="J343" s="11" t="str">
        <f ca="1">IF(B343="","",'Terms&amp;Conditions + Transaction'!$F$5-SUMIF(Dispositions!$B$3:$B$32,"&lt;="&amp;B343,Dispositions!$C$3:$C$32))</f>
        <v/>
      </c>
      <c r="K343" s="84" t="str">
        <f ca="1">IF(B343="", "", IF(ISNA(MATCH(B343, 'Factor Schedule'!$B$3:$B$2002, -1)),1,IF(INDEX('Factor Schedule'!$B$3:$C$2002,MATCH(B343, 'Factor Schedule'!$B$3:$B$2002, -1), 1)=B343,MATCH(B343, 'Factor Schedule'!$B$3:$B$2002, -1),MATCH(B343, 'Factor Schedule'!$B$3:$B$2002, -1)+1)))</f>
        <v/>
      </c>
      <c r="L343" s="11" t="str" cm="1">
        <f t="array" aca="1" ref="L343" ca="1">IF(B343="","",ROUND(J343*_xlfn.IFNA(INDEX('Factor Schedule'!$B$3:$C$2002,K343, 2), 1), 2))</f>
        <v/>
      </c>
      <c r="M343" s="11" t="str">
        <f ca="1">IF(B343="", "", IF(OR(LOWER('Terms&amp;Conditions + Transaction'!$B$12)&lt;&gt;"compound", B343=$C$2, B343=E343), L343, L343+IF(LOWER('Terms&amp;Conditions + Transaction'!$B$13)&lt;&gt;"y", SUMIFS($T$8:$T$2007, $B$8:$B$2007, "&gt;="&amp;E343, $B$8:$B$2007, "&lt;"&amp;B343), SUMIFS($U$8:$U$1007, $B$8:$B$2007, "&gt;="&amp;E343, $B$8:$B$2007, "&lt;"&amp;B343))))</f>
        <v/>
      </c>
      <c r="N343" s="18" t="str">
        <f ca="1">IF(OR(B343 = "", F343=""), "", MIN(ForwardDays(B343,-'Terms&amp;Conditions + Transaction'!$B$22, 'Terms&amp;Conditions + Transaction'!$B$23, 'Holiday Schedule'!$B$3:$B$1002),ForwardDays(F343,-'Terms&amp;Conditions + Transaction'!$B$22, 'Terms&amp;Conditions + Transaction'!$B$23, 'Holiday Schedule'!$B$3:$B$1002)))</f>
        <v/>
      </c>
      <c r="O343" s="42" t="str">
        <f ca="1">IF(B343="", "", IF(ISNA(MATCH(N343, SOFR_INDEX!$A$2:$A$2001, -1)),1,IF(INDEX(SOFR_INDEX!$A$2:$E$2001,MATCH(N343, SOFR_INDEX!$A$2:$A$2001, -1), 1)=N343,MATCH(N343, SOFR_INDEX!$A$2:$A$2001, -1),MATCH(N343, SOFR_INDEX!$A$2:$A$2001, -1)+1)))</f>
        <v/>
      </c>
      <c r="P343" s="40" t="str" cm="1">
        <f t="array" aca="1" ref="P343" ca="1">IF(OR(B343="", F343=""), "", INDEX(SOFR_INDEX!$B$2:$E$2001, O343,$P$4) * IF(LEFT($P$3, 3)="180", 2, IF(LEFT($P$3, 2)="90", 4, IF(LEFT($P$3, 2)="30", 12, 1)))/100)</f>
        <v/>
      </c>
      <c r="Q343" s="43" t="str">
        <f ca="1">IF(OR(B343="", F343=""), "", P343+'Terms&amp;Conditions + Transaction'!$B$11/10000)</f>
        <v/>
      </c>
      <c r="R343" s="43" t="str">
        <f t="shared" ca="1" si="35"/>
        <v/>
      </c>
      <c r="S343" t="str">
        <f ca="1">IF(B343="",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Transaction'!$C$7*(F343-E343), 365), 360))))</f>
        <v/>
      </c>
      <c r="T343" s="49" t="str">
        <f t="shared" ca="1" si="36"/>
        <v/>
      </c>
      <c r="U343" s="49" t="str">
        <f t="shared" ca="1" si="37"/>
        <v/>
      </c>
      <c r="V343" s="49" t="str">
        <f t="shared" ca="1" si="38"/>
        <v/>
      </c>
      <c r="W343" s="11" t="str">
        <f t="shared" ca="1" si="39"/>
        <v/>
      </c>
      <c r="X343" s="11" t="str">
        <f t="shared" ca="1" si="40"/>
        <v/>
      </c>
    </row>
    <row r="344" spans="2:24" x14ac:dyDescent="0.25">
      <c r="B344" s="82" t="str">
        <f ca="1">IF(B343&lt;MIN($C$3, 'Terms&amp;Conditions + Transaction'!$B$6), B343+1, "")</f>
        <v/>
      </c>
      <c r="C344" t="str">
        <f ca="1">IF(B344="", "", IF(AND(WEEKDAY(B344, 2)&lt;=5, ISERROR(VLOOKUP(B344, 'Holiday Schedule'!$B$3:$B$1002, 1, FALSE))), 1, 0))</f>
        <v/>
      </c>
      <c r="D344" t="str">
        <f ca="1">IF(B344="", "", IF(LOWER('Terms&amp;Conditions + Transaction'!$C$15)="act", 1, IF(DAY(B344)=31, 0, IF(AND(DAY(B344+1)=1, MONTH(B344+1)=3), 31-DAY(B344), 1))))</f>
        <v/>
      </c>
      <c r="E344" s="18" t="str">
        <f ca="1">IF(B344="", "", IFERROR(VLOOKUP(B344, 'Accrual Schedule'!$B$3:$B$122, 1, TRUE), ""))</f>
        <v/>
      </c>
      <c r="F344" s="18" t="str" cm="1">
        <f t="array" aca="1" ref="F344" ca="1">IF(B344="", "", INDEX('Accrual Schedule'!$B$3:$B$122, MATCH(B344, 'Accrual Schedule'!$B$3:$B$122, 1)+1, 1))</f>
        <v/>
      </c>
      <c r="G344" s="18" t="str" cm="1">
        <f t="array" aca="1" ref="G344" ca="1">IF(B344="", "", INDEX('Accrual Schedule'!$B$3:$B$122, MATCH(H344, 'Accrual Schedule'!$B$3:$B$122, 1)-1, 1))</f>
        <v/>
      </c>
      <c r="H344" s="18" t="str">
        <f ca="1">IF(B344="", "", INDEX('Accrual Schedule'!$B$3:$B$122, MATCH(I344, 'Accrual Schedule'!$C$3:$C$122, 1), 1))</f>
        <v/>
      </c>
      <c r="I344" s="18" t="str" cm="1">
        <f t="array" aca="1" ref="I344" ca="1">IF(B344="", "", _xlfn.IFNA(INDEX('Accrual Schedule'!$C$4:$C$122, MATCH(B344, 'Accrual Schedule'!$C$4:$C$122, 1)+1, 1), INDEX('Accrual Schedule'!$C$4:$C$122, 1, 1)))</f>
        <v/>
      </c>
      <c r="J344" s="11" t="str">
        <f ca="1">IF(B344="","",'Terms&amp;Conditions + Transaction'!$F$5-SUMIF(Dispositions!$B$3:$B$32,"&lt;="&amp;B344,Dispositions!$C$3:$C$32))</f>
        <v/>
      </c>
      <c r="K344" s="84" t="str">
        <f ca="1">IF(B344="", "", IF(ISNA(MATCH(B344, 'Factor Schedule'!$B$3:$B$2002, -1)),1,IF(INDEX('Factor Schedule'!$B$3:$C$2002,MATCH(B344, 'Factor Schedule'!$B$3:$B$2002, -1), 1)=B344,MATCH(B344, 'Factor Schedule'!$B$3:$B$2002, -1),MATCH(B344, 'Factor Schedule'!$B$3:$B$2002, -1)+1)))</f>
        <v/>
      </c>
      <c r="L344" s="11" t="str" cm="1">
        <f t="array" aca="1" ref="L344" ca="1">IF(B344="","",ROUND(J344*_xlfn.IFNA(INDEX('Factor Schedule'!$B$3:$C$2002,K344, 2), 1), 2))</f>
        <v/>
      </c>
      <c r="M344" s="11" t="str">
        <f ca="1">IF(B344="", "", IF(OR(LOWER('Terms&amp;Conditions + Transaction'!$B$12)&lt;&gt;"compound", B344=$C$2, B344=E344), L344, L344+IF(LOWER('Terms&amp;Conditions + Transaction'!$B$13)&lt;&gt;"y", SUMIFS($T$8:$T$2007, $B$8:$B$2007, "&gt;="&amp;E344, $B$8:$B$2007, "&lt;"&amp;B344), SUMIFS($U$8:$U$1007, $B$8:$B$2007, "&gt;="&amp;E344, $B$8:$B$2007, "&lt;"&amp;B344))))</f>
        <v/>
      </c>
      <c r="N344" s="18" t="str">
        <f ca="1">IF(OR(B344 = "", F344=""), "", MIN(ForwardDays(B344,-'Terms&amp;Conditions + Transaction'!$B$22, 'Terms&amp;Conditions + Transaction'!$B$23, 'Holiday Schedule'!$B$3:$B$1002),ForwardDays(F344,-'Terms&amp;Conditions + Transaction'!$B$22, 'Terms&amp;Conditions + Transaction'!$B$23, 'Holiday Schedule'!$B$3:$B$1002)))</f>
        <v/>
      </c>
      <c r="O344" s="42" t="str">
        <f ca="1">IF(B344="", "", IF(ISNA(MATCH(N344, SOFR_INDEX!$A$2:$A$2001, -1)),1,IF(INDEX(SOFR_INDEX!$A$2:$E$2001,MATCH(N344, SOFR_INDEX!$A$2:$A$2001, -1), 1)=N344,MATCH(N344, SOFR_INDEX!$A$2:$A$2001, -1),MATCH(N344, SOFR_INDEX!$A$2:$A$2001, -1)+1)))</f>
        <v/>
      </c>
      <c r="P344" s="40" t="str" cm="1">
        <f t="array" aca="1" ref="P344" ca="1">IF(OR(B344="", F344=""), "", INDEX(SOFR_INDEX!$B$2:$E$2001, O344,$P$4) * IF(LEFT($P$3, 3)="180", 2, IF(LEFT($P$3, 2)="90", 4, IF(LEFT($P$3, 2)="30", 12, 1)))/100)</f>
        <v/>
      </c>
      <c r="Q344" s="43" t="str">
        <f ca="1">IF(OR(B344="", F344=""), "", P344+'Terms&amp;Conditions + Transaction'!$B$11/10000)</f>
        <v/>
      </c>
      <c r="R344" s="43" t="str">
        <f t="shared" ca="1" si="35"/>
        <v/>
      </c>
      <c r="S344" t="str">
        <f ca="1">IF(B344="",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Transaction'!$C$7*(F344-E344), 365), 360))))</f>
        <v/>
      </c>
      <c r="T344" s="49" t="str">
        <f t="shared" ca="1" si="36"/>
        <v/>
      </c>
      <c r="U344" s="49" t="str">
        <f t="shared" ca="1" si="37"/>
        <v/>
      </c>
      <c r="V344" s="49" t="str">
        <f t="shared" ca="1" si="38"/>
        <v/>
      </c>
      <c r="W344" s="11" t="str">
        <f t="shared" ca="1" si="39"/>
        <v/>
      </c>
      <c r="X344" s="11" t="str">
        <f t="shared" ca="1" si="40"/>
        <v/>
      </c>
    </row>
    <row r="345" spans="2:24" x14ac:dyDescent="0.25">
      <c r="B345" s="82" t="str">
        <f ca="1">IF(B344&lt;MIN($C$3, 'Terms&amp;Conditions + Transaction'!$B$6), B344+1, "")</f>
        <v/>
      </c>
      <c r="C345" t="str">
        <f ca="1">IF(B345="", "", IF(AND(WEEKDAY(B345, 2)&lt;=5, ISERROR(VLOOKUP(B345, 'Holiday Schedule'!$B$3:$B$1002, 1, FALSE))), 1, 0))</f>
        <v/>
      </c>
      <c r="D345" t="str">
        <f ca="1">IF(B345="", "", IF(LOWER('Terms&amp;Conditions + Transaction'!$C$15)="act", 1, IF(DAY(B345)=31, 0, IF(AND(DAY(B345+1)=1, MONTH(B345+1)=3), 31-DAY(B345), 1))))</f>
        <v/>
      </c>
      <c r="E345" s="18" t="str">
        <f ca="1">IF(B345="", "", IFERROR(VLOOKUP(B345, 'Accrual Schedule'!$B$3:$B$122, 1, TRUE), ""))</f>
        <v/>
      </c>
      <c r="F345" s="18" t="str" cm="1">
        <f t="array" aca="1" ref="F345" ca="1">IF(B345="", "", INDEX('Accrual Schedule'!$B$3:$B$122, MATCH(B345, 'Accrual Schedule'!$B$3:$B$122, 1)+1, 1))</f>
        <v/>
      </c>
      <c r="G345" s="18" t="str" cm="1">
        <f t="array" aca="1" ref="G345" ca="1">IF(B345="", "", INDEX('Accrual Schedule'!$B$3:$B$122, MATCH(H345, 'Accrual Schedule'!$B$3:$B$122, 1)-1, 1))</f>
        <v/>
      </c>
      <c r="H345" s="18" t="str">
        <f ca="1">IF(B345="", "", INDEX('Accrual Schedule'!$B$3:$B$122, MATCH(I345, 'Accrual Schedule'!$C$3:$C$122, 1), 1))</f>
        <v/>
      </c>
      <c r="I345" s="18" t="str" cm="1">
        <f t="array" aca="1" ref="I345" ca="1">IF(B345="", "", _xlfn.IFNA(INDEX('Accrual Schedule'!$C$4:$C$122, MATCH(B345, 'Accrual Schedule'!$C$4:$C$122, 1)+1, 1), INDEX('Accrual Schedule'!$C$4:$C$122, 1, 1)))</f>
        <v/>
      </c>
      <c r="J345" s="11" t="str">
        <f ca="1">IF(B345="","",'Terms&amp;Conditions + Transaction'!$F$5-SUMIF(Dispositions!$B$3:$B$32,"&lt;="&amp;B345,Dispositions!$C$3:$C$32))</f>
        <v/>
      </c>
      <c r="K345" s="84" t="str">
        <f ca="1">IF(B345="", "", IF(ISNA(MATCH(B345, 'Factor Schedule'!$B$3:$B$2002, -1)),1,IF(INDEX('Factor Schedule'!$B$3:$C$2002,MATCH(B345, 'Factor Schedule'!$B$3:$B$2002, -1), 1)=B345,MATCH(B345, 'Factor Schedule'!$B$3:$B$2002, -1),MATCH(B345, 'Factor Schedule'!$B$3:$B$2002, -1)+1)))</f>
        <v/>
      </c>
      <c r="L345" s="11" t="str" cm="1">
        <f t="array" aca="1" ref="L345" ca="1">IF(B345="","",ROUND(J345*_xlfn.IFNA(INDEX('Factor Schedule'!$B$3:$C$2002,K345, 2), 1), 2))</f>
        <v/>
      </c>
      <c r="M345" s="11" t="str">
        <f ca="1">IF(B345="", "", IF(OR(LOWER('Terms&amp;Conditions + Transaction'!$B$12)&lt;&gt;"compound", B345=$C$2, B345=E345), L345, L345+IF(LOWER('Terms&amp;Conditions + Transaction'!$B$13)&lt;&gt;"y", SUMIFS($T$8:$T$2007, $B$8:$B$2007, "&gt;="&amp;E345, $B$8:$B$2007, "&lt;"&amp;B345), SUMIFS($U$8:$U$1007, $B$8:$B$2007, "&gt;="&amp;E345, $B$8:$B$2007, "&lt;"&amp;B345))))</f>
        <v/>
      </c>
      <c r="N345" s="18" t="str">
        <f ca="1">IF(OR(B345 = "", F345=""), "", MIN(ForwardDays(B345,-'Terms&amp;Conditions + Transaction'!$B$22, 'Terms&amp;Conditions + Transaction'!$B$23, 'Holiday Schedule'!$B$3:$B$1002),ForwardDays(F345,-'Terms&amp;Conditions + Transaction'!$B$22, 'Terms&amp;Conditions + Transaction'!$B$23, 'Holiday Schedule'!$B$3:$B$1002)))</f>
        <v/>
      </c>
      <c r="O345" s="42" t="str">
        <f ca="1">IF(B345="", "", IF(ISNA(MATCH(N345, SOFR_INDEX!$A$2:$A$2001, -1)),1,IF(INDEX(SOFR_INDEX!$A$2:$E$2001,MATCH(N345, SOFR_INDEX!$A$2:$A$2001, -1), 1)=N345,MATCH(N345, SOFR_INDEX!$A$2:$A$2001, -1),MATCH(N345, SOFR_INDEX!$A$2:$A$2001, -1)+1)))</f>
        <v/>
      </c>
      <c r="P345" s="40" t="str" cm="1">
        <f t="array" aca="1" ref="P345" ca="1">IF(OR(B345="", F345=""), "", INDEX(SOFR_INDEX!$B$2:$E$2001, O345,$P$4) * IF(LEFT($P$3, 3)="180", 2, IF(LEFT($P$3, 2)="90", 4, IF(LEFT($P$3, 2)="30", 12, 1)))/100)</f>
        <v/>
      </c>
      <c r="Q345" s="43" t="str">
        <f ca="1">IF(OR(B345="", F345=""), "", P345+'Terms&amp;Conditions + Transaction'!$B$11/10000)</f>
        <v/>
      </c>
      <c r="R345" s="43" t="str">
        <f t="shared" ca="1" si="35"/>
        <v/>
      </c>
      <c r="S345" t="str">
        <f ca="1">IF(B345="",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Transaction'!$C$7*(F345-E345), 365), 360))))</f>
        <v/>
      </c>
      <c r="T345" s="49" t="str">
        <f t="shared" ca="1" si="36"/>
        <v/>
      </c>
      <c r="U345" s="49" t="str">
        <f t="shared" ca="1" si="37"/>
        <v/>
      </c>
      <c r="V345" s="49" t="str">
        <f t="shared" ca="1" si="38"/>
        <v/>
      </c>
      <c r="W345" s="11" t="str">
        <f t="shared" ca="1" si="39"/>
        <v/>
      </c>
      <c r="X345" s="11" t="str">
        <f t="shared" ca="1" si="40"/>
        <v/>
      </c>
    </row>
    <row r="346" spans="2:24" x14ac:dyDescent="0.25">
      <c r="B346" s="82" t="str">
        <f ca="1">IF(B345&lt;MIN($C$3, 'Terms&amp;Conditions + Transaction'!$B$6), B345+1, "")</f>
        <v/>
      </c>
      <c r="C346" t="str">
        <f ca="1">IF(B346="", "", IF(AND(WEEKDAY(B346, 2)&lt;=5, ISERROR(VLOOKUP(B346, 'Holiday Schedule'!$B$3:$B$1002, 1, FALSE))), 1, 0))</f>
        <v/>
      </c>
      <c r="D346" t="str">
        <f ca="1">IF(B346="", "", IF(LOWER('Terms&amp;Conditions + Transaction'!$C$15)="act", 1, IF(DAY(B346)=31, 0, IF(AND(DAY(B346+1)=1, MONTH(B346+1)=3), 31-DAY(B346), 1))))</f>
        <v/>
      </c>
      <c r="E346" s="18" t="str">
        <f ca="1">IF(B346="", "", IFERROR(VLOOKUP(B346, 'Accrual Schedule'!$B$3:$B$122, 1, TRUE), ""))</f>
        <v/>
      </c>
      <c r="F346" s="18" t="str" cm="1">
        <f t="array" aca="1" ref="F346" ca="1">IF(B346="", "", INDEX('Accrual Schedule'!$B$3:$B$122, MATCH(B346, 'Accrual Schedule'!$B$3:$B$122, 1)+1, 1))</f>
        <v/>
      </c>
      <c r="G346" s="18" t="str" cm="1">
        <f t="array" aca="1" ref="G346" ca="1">IF(B346="", "", INDEX('Accrual Schedule'!$B$3:$B$122, MATCH(H346, 'Accrual Schedule'!$B$3:$B$122, 1)-1, 1))</f>
        <v/>
      </c>
      <c r="H346" s="18" t="str">
        <f ca="1">IF(B346="", "", INDEX('Accrual Schedule'!$B$3:$B$122, MATCH(I346, 'Accrual Schedule'!$C$3:$C$122, 1), 1))</f>
        <v/>
      </c>
      <c r="I346" s="18" t="str" cm="1">
        <f t="array" aca="1" ref="I346" ca="1">IF(B346="", "", _xlfn.IFNA(INDEX('Accrual Schedule'!$C$4:$C$122, MATCH(B346, 'Accrual Schedule'!$C$4:$C$122, 1)+1, 1), INDEX('Accrual Schedule'!$C$4:$C$122, 1, 1)))</f>
        <v/>
      </c>
      <c r="J346" s="11" t="str">
        <f ca="1">IF(B346="","",'Terms&amp;Conditions + Transaction'!$F$5-SUMIF(Dispositions!$B$3:$B$32,"&lt;="&amp;B346,Dispositions!$C$3:$C$32))</f>
        <v/>
      </c>
      <c r="K346" s="84" t="str">
        <f ca="1">IF(B346="", "", IF(ISNA(MATCH(B346, 'Factor Schedule'!$B$3:$B$2002, -1)),1,IF(INDEX('Factor Schedule'!$B$3:$C$2002,MATCH(B346, 'Factor Schedule'!$B$3:$B$2002, -1), 1)=B346,MATCH(B346, 'Factor Schedule'!$B$3:$B$2002, -1),MATCH(B346, 'Factor Schedule'!$B$3:$B$2002, -1)+1)))</f>
        <v/>
      </c>
      <c r="L346" s="11" t="str" cm="1">
        <f t="array" aca="1" ref="L346" ca="1">IF(B346="","",ROUND(J346*_xlfn.IFNA(INDEX('Factor Schedule'!$B$3:$C$2002,K346, 2), 1), 2))</f>
        <v/>
      </c>
      <c r="M346" s="11" t="str">
        <f ca="1">IF(B346="", "", IF(OR(LOWER('Terms&amp;Conditions + Transaction'!$B$12)&lt;&gt;"compound", B346=$C$2, B346=E346), L346, L346+IF(LOWER('Terms&amp;Conditions + Transaction'!$B$13)&lt;&gt;"y", SUMIFS($T$8:$T$2007, $B$8:$B$2007, "&gt;="&amp;E346, $B$8:$B$2007, "&lt;"&amp;B346), SUMIFS($U$8:$U$1007, $B$8:$B$2007, "&gt;="&amp;E346, $B$8:$B$2007, "&lt;"&amp;B346))))</f>
        <v/>
      </c>
      <c r="N346" s="18" t="str">
        <f ca="1">IF(OR(B346 = "", F346=""), "", MIN(ForwardDays(B346,-'Terms&amp;Conditions + Transaction'!$B$22, 'Terms&amp;Conditions + Transaction'!$B$23, 'Holiday Schedule'!$B$3:$B$1002),ForwardDays(F346,-'Terms&amp;Conditions + Transaction'!$B$22, 'Terms&amp;Conditions + Transaction'!$B$23, 'Holiday Schedule'!$B$3:$B$1002)))</f>
        <v/>
      </c>
      <c r="O346" s="42" t="str">
        <f ca="1">IF(B346="", "", IF(ISNA(MATCH(N346, SOFR_INDEX!$A$2:$A$2001, -1)),1,IF(INDEX(SOFR_INDEX!$A$2:$E$2001,MATCH(N346, SOFR_INDEX!$A$2:$A$2001, -1), 1)=N346,MATCH(N346, SOFR_INDEX!$A$2:$A$2001, -1),MATCH(N346, SOFR_INDEX!$A$2:$A$2001, -1)+1)))</f>
        <v/>
      </c>
      <c r="P346" s="40" t="str" cm="1">
        <f t="array" aca="1" ref="P346" ca="1">IF(OR(B346="", F346=""), "", INDEX(SOFR_INDEX!$B$2:$E$2001, O346,$P$4) * IF(LEFT($P$3, 3)="180", 2, IF(LEFT($P$3, 2)="90", 4, IF(LEFT($P$3, 2)="30", 12, 1)))/100)</f>
        <v/>
      </c>
      <c r="Q346" s="43" t="str">
        <f ca="1">IF(OR(B346="", F346=""), "", P346+'Terms&amp;Conditions + Transaction'!$B$11/10000)</f>
        <v/>
      </c>
      <c r="R346" s="43" t="str">
        <f t="shared" ca="1" si="35"/>
        <v/>
      </c>
      <c r="S346" t="str">
        <f ca="1">IF(B346="",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Transaction'!$C$7*(F346-E346), 365), 360))))</f>
        <v/>
      </c>
      <c r="T346" s="49" t="str">
        <f t="shared" ca="1" si="36"/>
        <v/>
      </c>
      <c r="U346" s="49" t="str">
        <f t="shared" ca="1" si="37"/>
        <v/>
      </c>
      <c r="V346" s="49" t="str">
        <f t="shared" ca="1" si="38"/>
        <v/>
      </c>
      <c r="W346" s="11" t="str">
        <f t="shared" ca="1" si="39"/>
        <v/>
      </c>
      <c r="X346" s="11" t="str">
        <f t="shared" ca="1" si="40"/>
        <v/>
      </c>
    </row>
    <row r="347" spans="2:24" x14ac:dyDescent="0.25">
      <c r="B347" s="82" t="str">
        <f ca="1">IF(B346&lt;MIN($C$3, 'Terms&amp;Conditions + Transaction'!$B$6), B346+1, "")</f>
        <v/>
      </c>
      <c r="C347" t="str">
        <f ca="1">IF(B347="", "", IF(AND(WEEKDAY(B347, 2)&lt;=5, ISERROR(VLOOKUP(B347, 'Holiday Schedule'!$B$3:$B$1002, 1, FALSE))), 1, 0))</f>
        <v/>
      </c>
      <c r="D347" t="str">
        <f ca="1">IF(B347="", "", IF(LOWER('Terms&amp;Conditions + Transaction'!$C$15)="act", 1, IF(DAY(B347)=31, 0, IF(AND(DAY(B347+1)=1, MONTH(B347+1)=3), 31-DAY(B347), 1))))</f>
        <v/>
      </c>
      <c r="E347" s="18" t="str">
        <f ca="1">IF(B347="", "", IFERROR(VLOOKUP(B347, 'Accrual Schedule'!$B$3:$B$122, 1, TRUE), ""))</f>
        <v/>
      </c>
      <c r="F347" s="18" t="str" cm="1">
        <f t="array" aca="1" ref="F347" ca="1">IF(B347="", "", INDEX('Accrual Schedule'!$B$3:$B$122, MATCH(B347, 'Accrual Schedule'!$B$3:$B$122, 1)+1, 1))</f>
        <v/>
      </c>
      <c r="G347" s="18" t="str" cm="1">
        <f t="array" aca="1" ref="G347" ca="1">IF(B347="", "", INDEX('Accrual Schedule'!$B$3:$B$122, MATCH(H347, 'Accrual Schedule'!$B$3:$B$122, 1)-1, 1))</f>
        <v/>
      </c>
      <c r="H347" s="18" t="str">
        <f ca="1">IF(B347="", "", INDEX('Accrual Schedule'!$B$3:$B$122, MATCH(I347, 'Accrual Schedule'!$C$3:$C$122, 1), 1))</f>
        <v/>
      </c>
      <c r="I347" s="18" t="str" cm="1">
        <f t="array" aca="1" ref="I347" ca="1">IF(B347="", "", _xlfn.IFNA(INDEX('Accrual Schedule'!$C$4:$C$122, MATCH(B347, 'Accrual Schedule'!$C$4:$C$122, 1)+1, 1), INDEX('Accrual Schedule'!$C$4:$C$122, 1, 1)))</f>
        <v/>
      </c>
      <c r="J347" s="11" t="str">
        <f ca="1">IF(B347="","",'Terms&amp;Conditions + Transaction'!$F$5-SUMIF(Dispositions!$B$3:$B$32,"&lt;="&amp;B347,Dispositions!$C$3:$C$32))</f>
        <v/>
      </c>
      <c r="K347" s="84" t="str">
        <f ca="1">IF(B347="", "", IF(ISNA(MATCH(B347, 'Factor Schedule'!$B$3:$B$2002, -1)),1,IF(INDEX('Factor Schedule'!$B$3:$C$2002,MATCH(B347, 'Factor Schedule'!$B$3:$B$2002, -1), 1)=B347,MATCH(B347, 'Factor Schedule'!$B$3:$B$2002, -1),MATCH(B347, 'Factor Schedule'!$B$3:$B$2002, -1)+1)))</f>
        <v/>
      </c>
      <c r="L347" s="11" t="str" cm="1">
        <f t="array" aca="1" ref="L347" ca="1">IF(B347="","",ROUND(J347*_xlfn.IFNA(INDEX('Factor Schedule'!$B$3:$C$2002,K347, 2), 1), 2))</f>
        <v/>
      </c>
      <c r="M347" s="11" t="str">
        <f ca="1">IF(B347="", "", IF(OR(LOWER('Terms&amp;Conditions + Transaction'!$B$12)&lt;&gt;"compound", B347=$C$2, B347=E347), L347, L347+IF(LOWER('Terms&amp;Conditions + Transaction'!$B$13)&lt;&gt;"y", SUMIFS($T$8:$T$2007, $B$8:$B$2007, "&gt;="&amp;E347, $B$8:$B$2007, "&lt;"&amp;B347), SUMIFS($U$8:$U$1007, $B$8:$B$2007, "&gt;="&amp;E347, $B$8:$B$2007, "&lt;"&amp;B347))))</f>
        <v/>
      </c>
      <c r="N347" s="18" t="str">
        <f ca="1">IF(OR(B347 = "", F347=""), "", MIN(ForwardDays(B347,-'Terms&amp;Conditions + Transaction'!$B$22, 'Terms&amp;Conditions + Transaction'!$B$23, 'Holiday Schedule'!$B$3:$B$1002),ForwardDays(F347,-'Terms&amp;Conditions + Transaction'!$B$22, 'Terms&amp;Conditions + Transaction'!$B$23, 'Holiday Schedule'!$B$3:$B$1002)))</f>
        <v/>
      </c>
      <c r="O347" s="42" t="str">
        <f ca="1">IF(B347="", "", IF(ISNA(MATCH(N347, SOFR_INDEX!$A$2:$A$2001, -1)),1,IF(INDEX(SOFR_INDEX!$A$2:$E$2001,MATCH(N347, SOFR_INDEX!$A$2:$A$2001, -1), 1)=N347,MATCH(N347, SOFR_INDEX!$A$2:$A$2001, -1),MATCH(N347, SOFR_INDEX!$A$2:$A$2001, -1)+1)))</f>
        <v/>
      </c>
      <c r="P347" s="40" t="str" cm="1">
        <f t="array" aca="1" ref="P347" ca="1">IF(OR(B347="", F347=""), "", INDEX(SOFR_INDEX!$B$2:$E$2001, O347,$P$4) * IF(LEFT($P$3, 3)="180", 2, IF(LEFT($P$3, 2)="90", 4, IF(LEFT($P$3, 2)="30", 12, 1)))/100)</f>
        <v/>
      </c>
      <c r="Q347" s="43" t="str">
        <f ca="1">IF(OR(B347="", F347=""), "", P347+'Terms&amp;Conditions + Transaction'!$B$11/10000)</f>
        <v/>
      </c>
      <c r="R347" s="43" t="str">
        <f t="shared" ca="1" si="35"/>
        <v/>
      </c>
      <c r="S347" t="str">
        <f ca="1">IF(B347="",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Transaction'!$C$7*(F347-E347), 365), 360))))</f>
        <v/>
      </c>
      <c r="T347" s="49" t="str">
        <f t="shared" ca="1" si="36"/>
        <v/>
      </c>
      <c r="U347" s="49" t="str">
        <f t="shared" ca="1" si="37"/>
        <v/>
      </c>
      <c r="V347" s="49" t="str">
        <f t="shared" ca="1" si="38"/>
        <v/>
      </c>
      <c r="W347" s="11" t="str">
        <f t="shared" ca="1" si="39"/>
        <v/>
      </c>
      <c r="X347" s="11" t="str">
        <f t="shared" ca="1" si="40"/>
        <v/>
      </c>
    </row>
    <row r="348" spans="2:24" x14ac:dyDescent="0.25">
      <c r="B348" s="82" t="str">
        <f ca="1">IF(B347&lt;MIN($C$3, 'Terms&amp;Conditions + Transaction'!$B$6), B347+1, "")</f>
        <v/>
      </c>
      <c r="C348" t="str">
        <f ca="1">IF(B348="", "", IF(AND(WEEKDAY(B348, 2)&lt;=5, ISERROR(VLOOKUP(B348, 'Holiday Schedule'!$B$3:$B$1002, 1, FALSE))), 1, 0))</f>
        <v/>
      </c>
      <c r="D348" t="str">
        <f ca="1">IF(B348="", "", IF(LOWER('Terms&amp;Conditions + Transaction'!$C$15)="act", 1, IF(DAY(B348)=31, 0, IF(AND(DAY(B348+1)=1, MONTH(B348+1)=3), 31-DAY(B348), 1))))</f>
        <v/>
      </c>
      <c r="E348" s="18" t="str">
        <f ca="1">IF(B348="", "", IFERROR(VLOOKUP(B348, 'Accrual Schedule'!$B$3:$B$122, 1, TRUE), ""))</f>
        <v/>
      </c>
      <c r="F348" s="18" t="str" cm="1">
        <f t="array" aca="1" ref="F348" ca="1">IF(B348="", "", INDEX('Accrual Schedule'!$B$3:$B$122, MATCH(B348, 'Accrual Schedule'!$B$3:$B$122, 1)+1, 1))</f>
        <v/>
      </c>
      <c r="G348" s="18" t="str" cm="1">
        <f t="array" aca="1" ref="G348" ca="1">IF(B348="", "", INDEX('Accrual Schedule'!$B$3:$B$122, MATCH(H348, 'Accrual Schedule'!$B$3:$B$122, 1)-1, 1))</f>
        <v/>
      </c>
      <c r="H348" s="18" t="str">
        <f ca="1">IF(B348="", "", INDEX('Accrual Schedule'!$B$3:$B$122, MATCH(I348, 'Accrual Schedule'!$C$3:$C$122, 1), 1))</f>
        <v/>
      </c>
      <c r="I348" s="18" t="str" cm="1">
        <f t="array" aca="1" ref="I348" ca="1">IF(B348="", "", _xlfn.IFNA(INDEX('Accrual Schedule'!$C$4:$C$122, MATCH(B348, 'Accrual Schedule'!$C$4:$C$122, 1)+1, 1), INDEX('Accrual Schedule'!$C$4:$C$122, 1, 1)))</f>
        <v/>
      </c>
      <c r="J348" s="11" t="str">
        <f ca="1">IF(B348="","",'Terms&amp;Conditions + Transaction'!$F$5-SUMIF(Dispositions!$B$3:$B$32,"&lt;="&amp;B348,Dispositions!$C$3:$C$32))</f>
        <v/>
      </c>
      <c r="K348" s="84" t="str">
        <f ca="1">IF(B348="", "", IF(ISNA(MATCH(B348, 'Factor Schedule'!$B$3:$B$2002, -1)),1,IF(INDEX('Factor Schedule'!$B$3:$C$2002,MATCH(B348, 'Factor Schedule'!$B$3:$B$2002, -1), 1)=B348,MATCH(B348, 'Factor Schedule'!$B$3:$B$2002, -1),MATCH(B348, 'Factor Schedule'!$B$3:$B$2002, -1)+1)))</f>
        <v/>
      </c>
      <c r="L348" s="11" t="str" cm="1">
        <f t="array" aca="1" ref="L348" ca="1">IF(B348="","",ROUND(J348*_xlfn.IFNA(INDEX('Factor Schedule'!$B$3:$C$2002,K348, 2), 1), 2))</f>
        <v/>
      </c>
      <c r="M348" s="11" t="str">
        <f ca="1">IF(B348="", "", IF(OR(LOWER('Terms&amp;Conditions + Transaction'!$B$12)&lt;&gt;"compound", B348=$C$2, B348=E348), L348, L348+IF(LOWER('Terms&amp;Conditions + Transaction'!$B$13)&lt;&gt;"y", SUMIFS($T$8:$T$2007, $B$8:$B$2007, "&gt;="&amp;E348, $B$8:$B$2007, "&lt;"&amp;B348), SUMIFS($U$8:$U$1007, $B$8:$B$2007, "&gt;="&amp;E348, $B$8:$B$2007, "&lt;"&amp;B348))))</f>
        <v/>
      </c>
      <c r="N348" s="18" t="str">
        <f ca="1">IF(OR(B348 = "", F348=""), "", MIN(ForwardDays(B348,-'Terms&amp;Conditions + Transaction'!$B$22, 'Terms&amp;Conditions + Transaction'!$B$23, 'Holiday Schedule'!$B$3:$B$1002),ForwardDays(F348,-'Terms&amp;Conditions + Transaction'!$B$22, 'Terms&amp;Conditions + Transaction'!$B$23, 'Holiday Schedule'!$B$3:$B$1002)))</f>
        <v/>
      </c>
      <c r="O348" s="42" t="str">
        <f ca="1">IF(B348="", "", IF(ISNA(MATCH(N348, SOFR_INDEX!$A$2:$A$2001, -1)),1,IF(INDEX(SOFR_INDEX!$A$2:$E$2001,MATCH(N348, SOFR_INDEX!$A$2:$A$2001, -1), 1)=N348,MATCH(N348, SOFR_INDEX!$A$2:$A$2001, -1),MATCH(N348, SOFR_INDEX!$A$2:$A$2001, -1)+1)))</f>
        <v/>
      </c>
      <c r="P348" s="40" t="str" cm="1">
        <f t="array" aca="1" ref="P348" ca="1">IF(OR(B348="", F348=""), "", INDEX(SOFR_INDEX!$B$2:$E$2001, O348,$P$4) * IF(LEFT($P$3, 3)="180", 2, IF(LEFT($P$3, 2)="90", 4, IF(LEFT($P$3, 2)="30", 12, 1)))/100)</f>
        <v/>
      </c>
      <c r="Q348" s="43" t="str">
        <f ca="1">IF(OR(B348="", F348=""), "", P348+'Terms&amp;Conditions + Transaction'!$B$11/10000)</f>
        <v/>
      </c>
      <c r="R348" s="43" t="str">
        <f t="shared" ca="1" si="35"/>
        <v/>
      </c>
      <c r="S348" t="str">
        <f ca="1">IF(B348="",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Transaction'!$C$7*(F348-E348), 365), 360))))</f>
        <v/>
      </c>
      <c r="T348" s="49" t="str">
        <f t="shared" ca="1" si="36"/>
        <v/>
      </c>
      <c r="U348" s="49" t="str">
        <f t="shared" ca="1" si="37"/>
        <v/>
      </c>
      <c r="V348" s="49" t="str">
        <f t="shared" ca="1" si="38"/>
        <v/>
      </c>
      <c r="W348" s="11" t="str">
        <f t="shared" ca="1" si="39"/>
        <v/>
      </c>
      <c r="X348" s="11" t="str">
        <f t="shared" ca="1" si="40"/>
        <v/>
      </c>
    </row>
    <row r="349" spans="2:24" x14ac:dyDescent="0.25">
      <c r="B349" s="82" t="str">
        <f ca="1">IF(B348&lt;MIN($C$3, 'Terms&amp;Conditions + Transaction'!$B$6), B348+1, "")</f>
        <v/>
      </c>
      <c r="C349" t="str">
        <f ca="1">IF(B349="", "", IF(AND(WEEKDAY(B349, 2)&lt;=5, ISERROR(VLOOKUP(B349, 'Holiday Schedule'!$B$3:$B$1002, 1, FALSE))), 1, 0))</f>
        <v/>
      </c>
      <c r="D349" t="str">
        <f ca="1">IF(B349="", "", IF(LOWER('Terms&amp;Conditions + Transaction'!$C$15)="act", 1, IF(DAY(B349)=31, 0, IF(AND(DAY(B349+1)=1, MONTH(B349+1)=3), 31-DAY(B349), 1))))</f>
        <v/>
      </c>
      <c r="E349" s="18" t="str">
        <f ca="1">IF(B349="", "", IFERROR(VLOOKUP(B349, 'Accrual Schedule'!$B$3:$B$122, 1, TRUE), ""))</f>
        <v/>
      </c>
      <c r="F349" s="18" t="str" cm="1">
        <f t="array" aca="1" ref="F349" ca="1">IF(B349="", "", INDEX('Accrual Schedule'!$B$3:$B$122, MATCH(B349, 'Accrual Schedule'!$B$3:$B$122, 1)+1, 1))</f>
        <v/>
      </c>
      <c r="G349" s="18" t="str" cm="1">
        <f t="array" aca="1" ref="G349" ca="1">IF(B349="", "", INDEX('Accrual Schedule'!$B$3:$B$122, MATCH(H349, 'Accrual Schedule'!$B$3:$B$122, 1)-1, 1))</f>
        <v/>
      </c>
      <c r="H349" s="18" t="str">
        <f ca="1">IF(B349="", "", INDEX('Accrual Schedule'!$B$3:$B$122, MATCH(I349, 'Accrual Schedule'!$C$3:$C$122, 1), 1))</f>
        <v/>
      </c>
      <c r="I349" s="18" t="str" cm="1">
        <f t="array" aca="1" ref="I349" ca="1">IF(B349="", "", _xlfn.IFNA(INDEX('Accrual Schedule'!$C$4:$C$122, MATCH(B349, 'Accrual Schedule'!$C$4:$C$122, 1)+1, 1), INDEX('Accrual Schedule'!$C$4:$C$122, 1, 1)))</f>
        <v/>
      </c>
      <c r="J349" s="11" t="str">
        <f ca="1">IF(B349="","",'Terms&amp;Conditions + Transaction'!$F$5-SUMIF(Dispositions!$B$3:$B$32,"&lt;="&amp;B349,Dispositions!$C$3:$C$32))</f>
        <v/>
      </c>
      <c r="K349" s="84" t="str">
        <f ca="1">IF(B349="", "", IF(ISNA(MATCH(B349, 'Factor Schedule'!$B$3:$B$2002, -1)),1,IF(INDEX('Factor Schedule'!$B$3:$C$2002,MATCH(B349, 'Factor Schedule'!$B$3:$B$2002, -1), 1)=B349,MATCH(B349, 'Factor Schedule'!$B$3:$B$2002, -1),MATCH(B349, 'Factor Schedule'!$B$3:$B$2002, -1)+1)))</f>
        <v/>
      </c>
      <c r="L349" s="11" t="str" cm="1">
        <f t="array" aca="1" ref="L349" ca="1">IF(B349="","",ROUND(J349*_xlfn.IFNA(INDEX('Factor Schedule'!$B$3:$C$2002,K349, 2), 1), 2))</f>
        <v/>
      </c>
      <c r="M349" s="11" t="str">
        <f ca="1">IF(B349="", "", IF(OR(LOWER('Terms&amp;Conditions + Transaction'!$B$12)&lt;&gt;"compound", B349=$C$2, B349=E349), L349, L349+IF(LOWER('Terms&amp;Conditions + Transaction'!$B$13)&lt;&gt;"y", SUMIFS($T$8:$T$2007, $B$8:$B$2007, "&gt;="&amp;E349, $B$8:$B$2007, "&lt;"&amp;B349), SUMIFS($U$8:$U$1007, $B$8:$B$2007, "&gt;="&amp;E349, $B$8:$B$2007, "&lt;"&amp;B349))))</f>
        <v/>
      </c>
      <c r="N349" s="18" t="str">
        <f ca="1">IF(OR(B349 = "", F349=""), "", MIN(ForwardDays(B349,-'Terms&amp;Conditions + Transaction'!$B$22, 'Terms&amp;Conditions + Transaction'!$B$23, 'Holiday Schedule'!$B$3:$B$1002),ForwardDays(F349,-'Terms&amp;Conditions + Transaction'!$B$22, 'Terms&amp;Conditions + Transaction'!$B$23, 'Holiday Schedule'!$B$3:$B$1002)))</f>
        <v/>
      </c>
      <c r="O349" s="42" t="str">
        <f ca="1">IF(B349="", "", IF(ISNA(MATCH(N349, SOFR_INDEX!$A$2:$A$2001, -1)),1,IF(INDEX(SOFR_INDEX!$A$2:$E$2001,MATCH(N349, SOFR_INDEX!$A$2:$A$2001, -1), 1)=N349,MATCH(N349, SOFR_INDEX!$A$2:$A$2001, -1),MATCH(N349, SOFR_INDEX!$A$2:$A$2001, -1)+1)))</f>
        <v/>
      </c>
      <c r="P349" s="40" t="str" cm="1">
        <f t="array" aca="1" ref="P349" ca="1">IF(OR(B349="", F349=""), "", INDEX(SOFR_INDEX!$B$2:$E$2001, O349,$P$4) * IF(LEFT($P$3, 3)="180", 2, IF(LEFT($P$3, 2)="90", 4, IF(LEFT($P$3, 2)="30", 12, 1)))/100)</f>
        <v/>
      </c>
      <c r="Q349" s="43" t="str">
        <f ca="1">IF(OR(B349="", F349=""), "", P349+'Terms&amp;Conditions + Transaction'!$B$11/10000)</f>
        <v/>
      </c>
      <c r="R349" s="43" t="str">
        <f t="shared" ca="1" si="35"/>
        <v/>
      </c>
      <c r="S349" t="str">
        <f ca="1">IF(B349="",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Transaction'!$C$7*(F349-E349), 365), 360))))</f>
        <v/>
      </c>
      <c r="T349" s="49" t="str">
        <f t="shared" ca="1" si="36"/>
        <v/>
      </c>
      <c r="U349" s="49" t="str">
        <f t="shared" ca="1" si="37"/>
        <v/>
      </c>
      <c r="V349" s="49" t="str">
        <f t="shared" ca="1" si="38"/>
        <v/>
      </c>
      <c r="W349" s="11" t="str">
        <f t="shared" ca="1" si="39"/>
        <v/>
      </c>
      <c r="X349" s="11" t="str">
        <f t="shared" ca="1" si="40"/>
        <v/>
      </c>
    </row>
    <row r="350" spans="2:24" x14ac:dyDescent="0.25">
      <c r="B350" s="82" t="str">
        <f ca="1">IF(B349&lt;MIN($C$3, 'Terms&amp;Conditions + Transaction'!$B$6), B349+1, "")</f>
        <v/>
      </c>
      <c r="C350" t="str">
        <f ca="1">IF(B350="", "", IF(AND(WEEKDAY(B350, 2)&lt;=5, ISERROR(VLOOKUP(B350, 'Holiday Schedule'!$B$3:$B$1002, 1, FALSE))), 1, 0))</f>
        <v/>
      </c>
      <c r="D350" t="str">
        <f ca="1">IF(B350="", "", IF(LOWER('Terms&amp;Conditions + Transaction'!$C$15)="act", 1, IF(DAY(B350)=31, 0, IF(AND(DAY(B350+1)=1, MONTH(B350+1)=3), 31-DAY(B350), 1))))</f>
        <v/>
      </c>
      <c r="E350" s="18" t="str">
        <f ca="1">IF(B350="", "", IFERROR(VLOOKUP(B350, 'Accrual Schedule'!$B$3:$B$122, 1, TRUE), ""))</f>
        <v/>
      </c>
      <c r="F350" s="18" t="str" cm="1">
        <f t="array" aca="1" ref="F350" ca="1">IF(B350="", "", INDEX('Accrual Schedule'!$B$3:$B$122, MATCH(B350, 'Accrual Schedule'!$B$3:$B$122, 1)+1, 1))</f>
        <v/>
      </c>
      <c r="G350" s="18" t="str" cm="1">
        <f t="array" aca="1" ref="G350" ca="1">IF(B350="", "", INDEX('Accrual Schedule'!$B$3:$B$122, MATCH(H350, 'Accrual Schedule'!$B$3:$B$122, 1)-1, 1))</f>
        <v/>
      </c>
      <c r="H350" s="18" t="str">
        <f ca="1">IF(B350="", "", INDEX('Accrual Schedule'!$B$3:$B$122, MATCH(I350, 'Accrual Schedule'!$C$3:$C$122, 1), 1))</f>
        <v/>
      </c>
      <c r="I350" s="18" t="str" cm="1">
        <f t="array" aca="1" ref="I350" ca="1">IF(B350="", "", _xlfn.IFNA(INDEX('Accrual Schedule'!$C$4:$C$122, MATCH(B350, 'Accrual Schedule'!$C$4:$C$122, 1)+1, 1), INDEX('Accrual Schedule'!$C$4:$C$122, 1, 1)))</f>
        <v/>
      </c>
      <c r="J350" s="11" t="str">
        <f ca="1">IF(B350="","",'Terms&amp;Conditions + Transaction'!$F$5-SUMIF(Dispositions!$B$3:$B$32,"&lt;="&amp;B350,Dispositions!$C$3:$C$32))</f>
        <v/>
      </c>
      <c r="K350" s="84" t="str">
        <f ca="1">IF(B350="", "", IF(ISNA(MATCH(B350, 'Factor Schedule'!$B$3:$B$2002, -1)),1,IF(INDEX('Factor Schedule'!$B$3:$C$2002,MATCH(B350, 'Factor Schedule'!$B$3:$B$2002, -1), 1)=B350,MATCH(B350, 'Factor Schedule'!$B$3:$B$2002, -1),MATCH(B350, 'Factor Schedule'!$B$3:$B$2002, -1)+1)))</f>
        <v/>
      </c>
      <c r="L350" s="11" t="str" cm="1">
        <f t="array" aca="1" ref="L350" ca="1">IF(B350="","",ROUND(J350*_xlfn.IFNA(INDEX('Factor Schedule'!$B$3:$C$2002,K350, 2), 1), 2))</f>
        <v/>
      </c>
      <c r="M350" s="11" t="str">
        <f ca="1">IF(B350="", "", IF(OR(LOWER('Terms&amp;Conditions + Transaction'!$B$12)&lt;&gt;"compound", B350=$C$2, B350=E350), L350, L350+IF(LOWER('Terms&amp;Conditions + Transaction'!$B$13)&lt;&gt;"y", SUMIFS($T$8:$T$2007, $B$8:$B$2007, "&gt;="&amp;E350, $B$8:$B$2007, "&lt;"&amp;B350), SUMIFS($U$8:$U$1007, $B$8:$B$2007, "&gt;="&amp;E350, $B$8:$B$2007, "&lt;"&amp;B350))))</f>
        <v/>
      </c>
      <c r="N350" s="18" t="str">
        <f ca="1">IF(OR(B350 = "", F350=""), "", MIN(ForwardDays(B350,-'Terms&amp;Conditions + Transaction'!$B$22, 'Terms&amp;Conditions + Transaction'!$B$23, 'Holiday Schedule'!$B$3:$B$1002),ForwardDays(F350,-'Terms&amp;Conditions + Transaction'!$B$22, 'Terms&amp;Conditions + Transaction'!$B$23, 'Holiday Schedule'!$B$3:$B$1002)))</f>
        <v/>
      </c>
      <c r="O350" s="42" t="str">
        <f ca="1">IF(B350="", "", IF(ISNA(MATCH(N350, SOFR_INDEX!$A$2:$A$2001, -1)),1,IF(INDEX(SOFR_INDEX!$A$2:$E$2001,MATCH(N350, SOFR_INDEX!$A$2:$A$2001, -1), 1)=N350,MATCH(N350, SOFR_INDEX!$A$2:$A$2001, -1),MATCH(N350, SOFR_INDEX!$A$2:$A$2001, -1)+1)))</f>
        <v/>
      </c>
      <c r="P350" s="40" t="str" cm="1">
        <f t="array" aca="1" ref="P350" ca="1">IF(OR(B350="", F350=""), "", INDEX(SOFR_INDEX!$B$2:$E$2001, O350,$P$4) * IF(LEFT($P$3, 3)="180", 2, IF(LEFT($P$3, 2)="90", 4, IF(LEFT($P$3, 2)="30", 12, 1)))/100)</f>
        <v/>
      </c>
      <c r="Q350" s="43" t="str">
        <f ca="1">IF(OR(B350="", F350=""), "", P350+'Terms&amp;Conditions + Transaction'!$B$11/10000)</f>
        <v/>
      </c>
      <c r="R350" s="43" t="str">
        <f t="shared" ca="1" si="35"/>
        <v/>
      </c>
      <c r="S350" t="str">
        <f ca="1">IF(B350="",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Transaction'!$C$7*(F350-E350), 365), 360))))</f>
        <v/>
      </c>
      <c r="T350" s="49" t="str">
        <f t="shared" ca="1" si="36"/>
        <v/>
      </c>
      <c r="U350" s="49" t="str">
        <f t="shared" ca="1" si="37"/>
        <v/>
      </c>
      <c r="V350" s="49" t="str">
        <f t="shared" ca="1" si="38"/>
        <v/>
      </c>
      <c r="W350" s="11" t="str">
        <f t="shared" ca="1" si="39"/>
        <v/>
      </c>
      <c r="X350" s="11" t="str">
        <f t="shared" ca="1" si="40"/>
        <v/>
      </c>
    </row>
    <row r="351" spans="2:24" x14ac:dyDescent="0.25">
      <c r="B351" s="82" t="str">
        <f ca="1">IF(B350&lt;MIN($C$3, 'Terms&amp;Conditions + Transaction'!$B$6), B350+1, "")</f>
        <v/>
      </c>
      <c r="C351" t="str">
        <f ca="1">IF(B351="", "", IF(AND(WEEKDAY(B351, 2)&lt;=5, ISERROR(VLOOKUP(B351, 'Holiday Schedule'!$B$3:$B$1002, 1, FALSE))), 1, 0))</f>
        <v/>
      </c>
      <c r="D351" t="str">
        <f ca="1">IF(B351="", "", IF(LOWER('Terms&amp;Conditions + Transaction'!$C$15)="act", 1, IF(DAY(B351)=31, 0, IF(AND(DAY(B351+1)=1, MONTH(B351+1)=3), 31-DAY(B351), 1))))</f>
        <v/>
      </c>
      <c r="E351" s="18" t="str">
        <f ca="1">IF(B351="", "", IFERROR(VLOOKUP(B351, 'Accrual Schedule'!$B$3:$B$122, 1, TRUE), ""))</f>
        <v/>
      </c>
      <c r="F351" s="18" t="str" cm="1">
        <f t="array" aca="1" ref="F351" ca="1">IF(B351="", "", INDEX('Accrual Schedule'!$B$3:$B$122, MATCH(B351, 'Accrual Schedule'!$B$3:$B$122, 1)+1, 1))</f>
        <v/>
      </c>
      <c r="G351" s="18" t="str" cm="1">
        <f t="array" aca="1" ref="G351" ca="1">IF(B351="", "", INDEX('Accrual Schedule'!$B$3:$B$122, MATCH(H351, 'Accrual Schedule'!$B$3:$B$122, 1)-1, 1))</f>
        <v/>
      </c>
      <c r="H351" s="18" t="str">
        <f ca="1">IF(B351="", "", INDEX('Accrual Schedule'!$B$3:$B$122, MATCH(I351, 'Accrual Schedule'!$C$3:$C$122, 1), 1))</f>
        <v/>
      </c>
      <c r="I351" s="18" t="str" cm="1">
        <f t="array" aca="1" ref="I351" ca="1">IF(B351="", "", _xlfn.IFNA(INDEX('Accrual Schedule'!$C$4:$C$122, MATCH(B351, 'Accrual Schedule'!$C$4:$C$122, 1)+1, 1), INDEX('Accrual Schedule'!$C$4:$C$122, 1, 1)))</f>
        <v/>
      </c>
      <c r="J351" s="11" t="str">
        <f ca="1">IF(B351="","",'Terms&amp;Conditions + Transaction'!$F$5-SUMIF(Dispositions!$B$3:$B$32,"&lt;="&amp;B351,Dispositions!$C$3:$C$32))</f>
        <v/>
      </c>
      <c r="K351" s="84" t="str">
        <f ca="1">IF(B351="", "", IF(ISNA(MATCH(B351, 'Factor Schedule'!$B$3:$B$2002, -1)),1,IF(INDEX('Factor Schedule'!$B$3:$C$2002,MATCH(B351, 'Factor Schedule'!$B$3:$B$2002, -1), 1)=B351,MATCH(B351, 'Factor Schedule'!$B$3:$B$2002, -1),MATCH(B351, 'Factor Schedule'!$B$3:$B$2002, -1)+1)))</f>
        <v/>
      </c>
      <c r="L351" s="11" t="str" cm="1">
        <f t="array" aca="1" ref="L351" ca="1">IF(B351="","",ROUND(J351*_xlfn.IFNA(INDEX('Factor Schedule'!$B$3:$C$2002,K351, 2), 1), 2))</f>
        <v/>
      </c>
      <c r="M351" s="11" t="str">
        <f ca="1">IF(B351="", "", IF(OR(LOWER('Terms&amp;Conditions + Transaction'!$B$12)&lt;&gt;"compound", B351=$C$2, B351=E351), L351, L351+IF(LOWER('Terms&amp;Conditions + Transaction'!$B$13)&lt;&gt;"y", SUMIFS($T$8:$T$2007, $B$8:$B$2007, "&gt;="&amp;E351, $B$8:$B$2007, "&lt;"&amp;B351), SUMIFS($U$8:$U$1007, $B$8:$B$2007, "&gt;="&amp;E351, $B$8:$B$2007, "&lt;"&amp;B351))))</f>
        <v/>
      </c>
      <c r="N351" s="18" t="str">
        <f ca="1">IF(OR(B351 = "", F351=""), "", MIN(ForwardDays(B351,-'Terms&amp;Conditions + Transaction'!$B$22, 'Terms&amp;Conditions + Transaction'!$B$23, 'Holiday Schedule'!$B$3:$B$1002),ForwardDays(F351,-'Terms&amp;Conditions + Transaction'!$B$22, 'Terms&amp;Conditions + Transaction'!$B$23, 'Holiday Schedule'!$B$3:$B$1002)))</f>
        <v/>
      </c>
      <c r="O351" s="42" t="str">
        <f ca="1">IF(B351="", "", IF(ISNA(MATCH(N351, SOFR_INDEX!$A$2:$A$2001, -1)),1,IF(INDEX(SOFR_INDEX!$A$2:$E$2001,MATCH(N351, SOFR_INDEX!$A$2:$A$2001, -1), 1)=N351,MATCH(N351, SOFR_INDEX!$A$2:$A$2001, -1),MATCH(N351, SOFR_INDEX!$A$2:$A$2001, -1)+1)))</f>
        <v/>
      </c>
      <c r="P351" s="40" t="str" cm="1">
        <f t="array" aca="1" ref="P351" ca="1">IF(OR(B351="", F351=""), "", INDEX(SOFR_INDEX!$B$2:$E$2001, O351,$P$4) * IF(LEFT($P$3, 3)="180", 2, IF(LEFT($P$3, 2)="90", 4, IF(LEFT($P$3, 2)="30", 12, 1)))/100)</f>
        <v/>
      </c>
      <c r="Q351" s="43" t="str">
        <f ca="1">IF(OR(B351="", F351=""), "", P351+'Terms&amp;Conditions + Transaction'!$B$11/10000)</f>
        <v/>
      </c>
      <c r="R351" s="43" t="str">
        <f t="shared" ca="1" si="35"/>
        <v/>
      </c>
      <c r="S351" t="str">
        <f ca="1">IF(B351="",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Transaction'!$C$7*(F351-E351), 365), 360))))</f>
        <v/>
      </c>
      <c r="T351" s="49" t="str">
        <f t="shared" ca="1" si="36"/>
        <v/>
      </c>
      <c r="U351" s="49" t="str">
        <f t="shared" ca="1" si="37"/>
        <v/>
      </c>
      <c r="V351" s="49" t="str">
        <f t="shared" ca="1" si="38"/>
        <v/>
      </c>
      <c r="W351" s="11" t="str">
        <f t="shared" ca="1" si="39"/>
        <v/>
      </c>
      <c r="X351" s="11" t="str">
        <f t="shared" ca="1" si="40"/>
        <v/>
      </c>
    </row>
    <row r="352" spans="2:24" x14ac:dyDescent="0.25">
      <c r="B352" s="82" t="str">
        <f ca="1">IF(B351&lt;MIN($C$3, 'Terms&amp;Conditions + Transaction'!$B$6), B351+1, "")</f>
        <v/>
      </c>
      <c r="C352" t="str">
        <f ca="1">IF(B352="", "", IF(AND(WEEKDAY(B352, 2)&lt;=5, ISERROR(VLOOKUP(B352, 'Holiday Schedule'!$B$3:$B$1002, 1, FALSE))), 1, 0))</f>
        <v/>
      </c>
      <c r="D352" t="str">
        <f ca="1">IF(B352="", "", IF(LOWER('Terms&amp;Conditions + Transaction'!$C$15)="act", 1, IF(DAY(B352)=31, 0, IF(AND(DAY(B352+1)=1, MONTH(B352+1)=3), 31-DAY(B352), 1))))</f>
        <v/>
      </c>
      <c r="E352" s="18" t="str">
        <f ca="1">IF(B352="", "", IFERROR(VLOOKUP(B352, 'Accrual Schedule'!$B$3:$B$122, 1, TRUE), ""))</f>
        <v/>
      </c>
      <c r="F352" s="18" t="str" cm="1">
        <f t="array" aca="1" ref="F352" ca="1">IF(B352="", "", INDEX('Accrual Schedule'!$B$3:$B$122, MATCH(B352, 'Accrual Schedule'!$B$3:$B$122, 1)+1, 1))</f>
        <v/>
      </c>
      <c r="G352" s="18" t="str" cm="1">
        <f t="array" aca="1" ref="G352" ca="1">IF(B352="", "", INDEX('Accrual Schedule'!$B$3:$B$122, MATCH(H352, 'Accrual Schedule'!$B$3:$B$122, 1)-1, 1))</f>
        <v/>
      </c>
      <c r="H352" s="18" t="str">
        <f ca="1">IF(B352="", "", INDEX('Accrual Schedule'!$B$3:$B$122, MATCH(I352, 'Accrual Schedule'!$C$3:$C$122, 1), 1))</f>
        <v/>
      </c>
      <c r="I352" s="18" t="str" cm="1">
        <f t="array" aca="1" ref="I352" ca="1">IF(B352="", "", _xlfn.IFNA(INDEX('Accrual Schedule'!$C$4:$C$122, MATCH(B352, 'Accrual Schedule'!$C$4:$C$122, 1)+1, 1), INDEX('Accrual Schedule'!$C$4:$C$122, 1, 1)))</f>
        <v/>
      </c>
      <c r="J352" s="11" t="str">
        <f ca="1">IF(B352="","",'Terms&amp;Conditions + Transaction'!$F$5-SUMIF(Dispositions!$B$3:$B$32,"&lt;="&amp;B352,Dispositions!$C$3:$C$32))</f>
        <v/>
      </c>
      <c r="K352" s="84" t="str">
        <f ca="1">IF(B352="", "", IF(ISNA(MATCH(B352, 'Factor Schedule'!$B$3:$B$2002, -1)),1,IF(INDEX('Factor Schedule'!$B$3:$C$2002,MATCH(B352, 'Factor Schedule'!$B$3:$B$2002, -1), 1)=B352,MATCH(B352, 'Factor Schedule'!$B$3:$B$2002, -1),MATCH(B352, 'Factor Schedule'!$B$3:$B$2002, -1)+1)))</f>
        <v/>
      </c>
      <c r="L352" s="11" t="str" cm="1">
        <f t="array" aca="1" ref="L352" ca="1">IF(B352="","",ROUND(J352*_xlfn.IFNA(INDEX('Factor Schedule'!$B$3:$C$2002,K352, 2), 1), 2))</f>
        <v/>
      </c>
      <c r="M352" s="11" t="str">
        <f ca="1">IF(B352="", "", IF(OR(LOWER('Terms&amp;Conditions + Transaction'!$B$12)&lt;&gt;"compound", B352=$C$2, B352=E352), L352, L352+IF(LOWER('Terms&amp;Conditions + Transaction'!$B$13)&lt;&gt;"y", SUMIFS($T$8:$T$2007, $B$8:$B$2007, "&gt;="&amp;E352, $B$8:$B$2007, "&lt;"&amp;B352), SUMIFS($U$8:$U$1007, $B$8:$B$2007, "&gt;="&amp;E352, $B$8:$B$2007, "&lt;"&amp;B352))))</f>
        <v/>
      </c>
      <c r="N352" s="18" t="str">
        <f ca="1">IF(OR(B352 = "", F352=""), "", MIN(ForwardDays(B352,-'Terms&amp;Conditions + Transaction'!$B$22, 'Terms&amp;Conditions + Transaction'!$B$23, 'Holiday Schedule'!$B$3:$B$1002),ForwardDays(F352,-'Terms&amp;Conditions + Transaction'!$B$22, 'Terms&amp;Conditions + Transaction'!$B$23, 'Holiday Schedule'!$B$3:$B$1002)))</f>
        <v/>
      </c>
      <c r="O352" s="42" t="str">
        <f ca="1">IF(B352="", "", IF(ISNA(MATCH(N352, SOFR_INDEX!$A$2:$A$2001, -1)),1,IF(INDEX(SOFR_INDEX!$A$2:$E$2001,MATCH(N352, SOFR_INDEX!$A$2:$A$2001, -1), 1)=N352,MATCH(N352, SOFR_INDEX!$A$2:$A$2001, -1),MATCH(N352, SOFR_INDEX!$A$2:$A$2001, -1)+1)))</f>
        <v/>
      </c>
      <c r="P352" s="40" t="str" cm="1">
        <f t="array" aca="1" ref="P352" ca="1">IF(OR(B352="", F352=""), "", INDEX(SOFR_INDEX!$B$2:$E$2001, O352,$P$4) * IF(LEFT($P$3, 3)="180", 2, IF(LEFT($P$3, 2)="90", 4, IF(LEFT($P$3, 2)="30", 12, 1)))/100)</f>
        <v/>
      </c>
      <c r="Q352" s="43" t="str">
        <f ca="1">IF(OR(B352="", F352=""), "", P352+'Terms&amp;Conditions + Transaction'!$B$11/10000)</f>
        <v/>
      </c>
      <c r="R352" s="43" t="str">
        <f t="shared" ca="1" si="35"/>
        <v/>
      </c>
      <c r="S352" t="str">
        <f ca="1">IF(B352="",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Transaction'!$C$7*(F352-E352), 365), 360))))</f>
        <v/>
      </c>
      <c r="T352" s="49" t="str">
        <f t="shared" ca="1" si="36"/>
        <v/>
      </c>
      <c r="U352" s="49" t="str">
        <f t="shared" ca="1" si="37"/>
        <v/>
      </c>
      <c r="V352" s="49" t="str">
        <f t="shared" ca="1" si="38"/>
        <v/>
      </c>
      <c r="W352" s="11" t="str">
        <f t="shared" ca="1" si="39"/>
        <v/>
      </c>
      <c r="X352" s="11" t="str">
        <f t="shared" ca="1" si="40"/>
        <v/>
      </c>
    </row>
    <row r="353" spans="2:24" x14ac:dyDescent="0.25">
      <c r="B353" s="82" t="str">
        <f ca="1">IF(B352&lt;MIN($C$3, 'Terms&amp;Conditions + Transaction'!$B$6), B352+1, "")</f>
        <v/>
      </c>
      <c r="C353" t="str">
        <f ca="1">IF(B353="", "", IF(AND(WEEKDAY(B353, 2)&lt;=5, ISERROR(VLOOKUP(B353, 'Holiday Schedule'!$B$3:$B$1002, 1, FALSE))), 1, 0))</f>
        <v/>
      </c>
      <c r="D353" t="str">
        <f ca="1">IF(B353="", "", IF(LOWER('Terms&amp;Conditions + Transaction'!$C$15)="act", 1, IF(DAY(B353)=31, 0, IF(AND(DAY(B353+1)=1, MONTH(B353+1)=3), 31-DAY(B353), 1))))</f>
        <v/>
      </c>
      <c r="E353" s="18" t="str">
        <f ca="1">IF(B353="", "", IFERROR(VLOOKUP(B353, 'Accrual Schedule'!$B$3:$B$122, 1, TRUE), ""))</f>
        <v/>
      </c>
      <c r="F353" s="18" t="str" cm="1">
        <f t="array" aca="1" ref="F353" ca="1">IF(B353="", "", INDEX('Accrual Schedule'!$B$3:$B$122, MATCH(B353, 'Accrual Schedule'!$B$3:$B$122, 1)+1, 1))</f>
        <v/>
      </c>
      <c r="G353" s="18" t="str" cm="1">
        <f t="array" aca="1" ref="G353" ca="1">IF(B353="", "", INDEX('Accrual Schedule'!$B$3:$B$122, MATCH(H353, 'Accrual Schedule'!$B$3:$B$122, 1)-1, 1))</f>
        <v/>
      </c>
      <c r="H353" s="18" t="str">
        <f ca="1">IF(B353="", "", INDEX('Accrual Schedule'!$B$3:$B$122, MATCH(I353, 'Accrual Schedule'!$C$3:$C$122, 1), 1))</f>
        <v/>
      </c>
      <c r="I353" s="18" t="str" cm="1">
        <f t="array" aca="1" ref="I353" ca="1">IF(B353="", "", _xlfn.IFNA(INDEX('Accrual Schedule'!$C$4:$C$122, MATCH(B353, 'Accrual Schedule'!$C$4:$C$122, 1)+1, 1), INDEX('Accrual Schedule'!$C$4:$C$122, 1, 1)))</f>
        <v/>
      </c>
      <c r="J353" s="11" t="str">
        <f ca="1">IF(B353="","",'Terms&amp;Conditions + Transaction'!$F$5-SUMIF(Dispositions!$B$3:$B$32,"&lt;="&amp;B353,Dispositions!$C$3:$C$32))</f>
        <v/>
      </c>
      <c r="K353" s="84" t="str">
        <f ca="1">IF(B353="", "", IF(ISNA(MATCH(B353, 'Factor Schedule'!$B$3:$B$2002, -1)),1,IF(INDEX('Factor Schedule'!$B$3:$C$2002,MATCH(B353, 'Factor Schedule'!$B$3:$B$2002, -1), 1)=B353,MATCH(B353, 'Factor Schedule'!$B$3:$B$2002, -1),MATCH(B353, 'Factor Schedule'!$B$3:$B$2002, -1)+1)))</f>
        <v/>
      </c>
      <c r="L353" s="11" t="str" cm="1">
        <f t="array" aca="1" ref="L353" ca="1">IF(B353="","",ROUND(J353*_xlfn.IFNA(INDEX('Factor Schedule'!$B$3:$C$2002,K353, 2), 1), 2))</f>
        <v/>
      </c>
      <c r="M353" s="11" t="str">
        <f ca="1">IF(B353="", "", IF(OR(LOWER('Terms&amp;Conditions + Transaction'!$B$12)&lt;&gt;"compound", B353=$C$2, B353=E353), L353, L353+IF(LOWER('Terms&amp;Conditions + Transaction'!$B$13)&lt;&gt;"y", SUMIFS($T$8:$T$2007, $B$8:$B$2007, "&gt;="&amp;E353, $B$8:$B$2007, "&lt;"&amp;B353), SUMIFS($U$8:$U$1007, $B$8:$B$2007, "&gt;="&amp;E353, $B$8:$B$2007, "&lt;"&amp;B353))))</f>
        <v/>
      </c>
      <c r="N353" s="18" t="str">
        <f ca="1">IF(OR(B353 = "", F353=""), "", MIN(ForwardDays(B353,-'Terms&amp;Conditions + Transaction'!$B$22, 'Terms&amp;Conditions + Transaction'!$B$23, 'Holiday Schedule'!$B$3:$B$1002),ForwardDays(F353,-'Terms&amp;Conditions + Transaction'!$B$22, 'Terms&amp;Conditions + Transaction'!$B$23, 'Holiday Schedule'!$B$3:$B$1002)))</f>
        <v/>
      </c>
      <c r="O353" s="42" t="str">
        <f ca="1">IF(B353="", "", IF(ISNA(MATCH(N353, SOFR_INDEX!$A$2:$A$2001, -1)),1,IF(INDEX(SOFR_INDEX!$A$2:$E$2001,MATCH(N353, SOFR_INDEX!$A$2:$A$2001, -1), 1)=N353,MATCH(N353, SOFR_INDEX!$A$2:$A$2001, -1),MATCH(N353, SOFR_INDEX!$A$2:$A$2001, -1)+1)))</f>
        <v/>
      </c>
      <c r="P353" s="40" t="str" cm="1">
        <f t="array" aca="1" ref="P353" ca="1">IF(OR(B353="", F353=""), "", INDEX(SOFR_INDEX!$B$2:$E$2001, O353,$P$4) * IF(LEFT($P$3, 3)="180", 2, IF(LEFT($P$3, 2)="90", 4, IF(LEFT($P$3, 2)="30", 12, 1)))/100)</f>
        <v/>
      </c>
      <c r="Q353" s="43" t="str">
        <f ca="1">IF(OR(B353="", F353=""), "", P353+'Terms&amp;Conditions + Transaction'!$B$11/10000)</f>
        <v/>
      </c>
      <c r="R353" s="43" t="str">
        <f t="shared" ca="1" si="35"/>
        <v/>
      </c>
      <c r="S353" t="str">
        <f ca="1">IF(B353="",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Transaction'!$C$7*(F353-E353), 365), 360))))</f>
        <v/>
      </c>
      <c r="T353" s="49" t="str">
        <f t="shared" ca="1" si="36"/>
        <v/>
      </c>
      <c r="U353" s="49" t="str">
        <f t="shared" ca="1" si="37"/>
        <v/>
      </c>
      <c r="V353" s="49" t="str">
        <f t="shared" ca="1" si="38"/>
        <v/>
      </c>
      <c r="W353" s="11" t="str">
        <f t="shared" ca="1" si="39"/>
        <v/>
      </c>
      <c r="X353" s="11" t="str">
        <f t="shared" ca="1" si="40"/>
        <v/>
      </c>
    </row>
    <row r="354" spans="2:24" x14ac:dyDescent="0.25">
      <c r="B354" s="82" t="str">
        <f ca="1">IF(B353&lt;MIN($C$3, 'Terms&amp;Conditions + Transaction'!$B$6), B353+1, "")</f>
        <v/>
      </c>
      <c r="C354" t="str">
        <f ca="1">IF(B354="", "", IF(AND(WEEKDAY(B354, 2)&lt;=5, ISERROR(VLOOKUP(B354, 'Holiday Schedule'!$B$3:$B$1002, 1, FALSE))), 1, 0))</f>
        <v/>
      </c>
      <c r="D354" t="str">
        <f ca="1">IF(B354="", "", IF(LOWER('Terms&amp;Conditions + Transaction'!$C$15)="act", 1, IF(DAY(B354)=31, 0, IF(AND(DAY(B354+1)=1, MONTH(B354+1)=3), 31-DAY(B354), 1))))</f>
        <v/>
      </c>
      <c r="E354" s="18" t="str">
        <f ca="1">IF(B354="", "", IFERROR(VLOOKUP(B354, 'Accrual Schedule'!$B$3:$B$122, 1, TRUE), ""))</f>
        <v/>
      </c>
      <c r="F354" s="18" t="str" cm="1">
        <f t="array" aca="1" ref="F354" ca="1">IF(B354="", "", INDEX('Accrual Schedule'!$B$3:$B$122, MATCH(B354, 'Accrual Schedule'!$B$3:$B$122, 1)+1, 1))</f>
        <v/>
      </c>
      <c r="G354" s="18" t="str" cm="1">
        <f t="array" aca="1" ref="G354" ca="1">IF(B354="", "", INDEX('Accrual Schedule'!$B$3:$B$122, MATCH(H354, 'Accrual Schedule'!$B$3:$B$122, 1)-1, 1))</f>
        <v/>
      </c>
      <c r="H354" s="18" t="str">
        <f ca="1">IF(B354="", "", INDEX('Accrual Schedule'!$B$3:$B$122, MATCH(I354, 'Accrual Schedule'!$C$3:$C$122, 1), 1))</f>
        <v/>
      </c>
      <c r="I354" s="18" t="str" cm="1">
        <f t="array" aca="1" ref="I354" ca="1">IF(B354="", "", _xlfn.IFNA(INDEX('Accrual Schedule'!$C$4:$C$122, MATCH(B354, 'Accrual Schedule'!$C$4:$C$122, 1)+1, 1), INDEX('Accrual Schedule'!$C$4:$C$122, 1, 1)))</f>
        <v/>
      </c>
      <c r="J354" s="11" t="str">
        <f ca="1">IF(B354="","",'Terms&amp;Conditions + Transaction'!$F$5-SUMIF(Dispositions!$B$3:$B$32,"&lt;="&amp;B354,Dispositions!$C$3:$C$32))</f>
        <v/>
      </c>
      <c r="K354" s="84" t="str">
        <f ca="1">IF(B354="", "", IF(ISNA(MATCH(B354, 'Factor Schedule'!$B$3:$B$2002, -1)),1,IF(INDEX('Factor Schedule'!$B$3:$C$2002,MATCH(B354, 'Factor Schedule'!$B$3:$B$2002, -1), 1)=B354,MATCH(B354, 'Factor Schedule'!$B$3:$B$2002, -1),MATCH(B354, 'Factor Schedule'!$B$3:$B$2002, -1)+1)))</f>
        <v/>
      </c>
      <c r="L354" s="11" t="str" cm="1">
        <f t="array" aca="1" ref="L354" ca="1">IF(B354="","",ROUND(J354*_xlfn.IFNA(INDEX('Factor Schedule'!$B$3:$C$2002,K354, 2), 1), 2))</f>
        <v/>
      </c>
      <c r="M354" s="11" t="str">
        <f ca="1">IF(B354="", "", IF(OR(LOWER('Terms&amp;Conditions + Transaction'!$B$12)&lt;&gt;"compound", B354=$C$2, B354=E354), L354, L354+IF(LOWER('Terms&amp;Conditions + Transaction'!$B$13)&lt;&gt;"y", SUMIFS($T$8:$T$2007, $B$8:$B$2007, "&gt;="&amp;E354, $B$8:$B$2007, "&lt;"&amp;B354), SUMIFS($U$8:$U$1007, $B$8:$B$2007, "&gt;="&amp;E354, $B$8:$B$2007, "&lt;"&amp;B354))))</f>
        <v/>
      </c>
      <c r="N354" s="18" t="str">
        <f ca="1">IF(OR(B354 = "", F354=""), "", MIN(ForwardDays(B354,-'Terms&amp;Conditions + Transaction'!$B$22, 'Terms&amp;Conditions + Transaction'!$B$23, 'Holiday Schedule'!$B$3:$B$1002),ForwardDays(F354,-'Terms&amp;Conditions + Transaction'!$B$22, 'Terms&amp;Conditions + Transaction'!$B$23, 'Holiday Schedule'!$B$3:$B$1002)))</f>
        <v/>
      </c>
      <c r="O354" s="42" t="str">
        <f ca="1">IF(B354="", "", IF(ISNA(MATCH(N354, SOFR_INDEX!$A$2:$A$2001, -1)),1,IF(INDEX(SOFR_INDEX!$A$2:$E$2001,MATCH(N354, SOFR_INDEX!$A$2:$A$2001, -1), 1)=N354,MATCH(N354, SOFR_INDEX!$A$2:$A$2001, -1),MATCH(N354, SOFR_INDEX!$A$2:$A$2001, -1)+1)))</f>
        <v/>
      </c>
      <c r="P354" s="40" t="str" cm="1">
        <f t="array" aca="1" ref="P354" ca="1">IF(OR(B354="", F354=""), "", INDEX(SOFR_INDEX!$B$2:$E$2001, O354,$P$4) * IF(LEFT($P$3, 3)="180", 2, IF(LEFT($P$3, 2)="90", 4, IF(LEFT($P$3, 2)="30", 12, 1)))/100)</f>
        <v/>
      </c>
      <c r="Q354" s="43" t="str">
        <f ca="1">IF(OR(B354="", F354=""), "", P354+'Terms&amp;Conditions + Transaction'!$B$11/10000)</f>
        <v/>
      </c>
      <c r="R354" s="43" t="str">
        <f t="shared" ca="1" si="35"/>
        <v/>
      </c>
      <c r="S354" t="str">
        <f ca="1">IF(B354="",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Transaction'!$C$7*(F354-E354), 365), 360))))</f>
        <v/>
      </c>
      <c r="T354" s="49" t="str">
        <f t="shared" ca="1" si="36"/>
        <v/>
      </c>
      <c r="U354" s="49" t="str">
        <f t="shared" ca="1" si="37"/>
        <v/>
      </c>
      <c r="V354" s="49" t="str">
        <f t="shared" ca="1" si="38"/>
        <v/>
      </c>
      <c r="W354" s="11" t="str">
        <f t="shared" ca="1" si="39"/>
        <v/>
      </c>
      <c r="X354" s="11" t="str">
        <f t="shared" ca="1" si="40"/>
        <v/>
      </c>
    </row>
    <row r="355" spans="2:24" x14ac:dyDescent="0.25">
      <c r="B355" s="82" t="str">
        <f ca="1">IF(B354&lt;MIN($C$3, 'Terms&amp;Conditions + Transaction'!$B$6), B354+1, "")</f>
        <v/>
      </c>
      <c r="C355" t="str">
        <f ca="1">IF(B355="", "", IF(AND(WEEKDAY(B355, 2)&lt;=5, ISERROR(VLOOKUP(B355, 'Holiday Schedule'!$B$3:$B$1002, 1, FALSE))), 1, 0))</f>
        <v/>
      </c>
      <c r="D355" t="str">
        <f ca="1">IF(B355="", "", IF(LOWER('Terms&amp;Conditions + Transaction'!$C$15)="act", 1, IF(DAY(B355)=31, 0, IF(AND(DAY(B355+1)=1, MONTH(B355+1)=3), 31-DAY(B355), 1))))</f>
        <v/>
      </c>
      <c r="E355" s="18" t="str">
        <f ca="1">IF(B355="", "", IFERROR(VLOOKUP(B355, 'Accrual Schedule'!$B$3:$B$122, 1, TRUE), ""))</f>
        <v/>
      </c>
      <c r="F355" s="18" t="str" cm="1">
        <f t="array" aca="1" ref="F355" ca="1">IF(B355="", "", INDEX('Accrual Schedule'!$B$3:$B$122, MATCH(B355, 'Accrual Schedule'!$B$3:$B$122, 1)+1, 1))</f>
        <v/>
      </c>
      <c r="G355" s="18" t="str" cm="1">
        <f t="array" aca="1" ref="G355" ca="1">IF(B355="", "", INDEX('Accrual Schedule'!$B$3:$B$122, MATCH(H355, 'Accrual Schedule'!$B$3:$B$122, 1)-1, 1))</f>
        <v/>
      </c>
      <c r="H355" s="18" t="str">
        <f ca="1">IF(B355="", "", INDEX('Accrual Schedule'!$B$3:$B$122, MATCH(I355, 'Accrual Schedule'!$C$3:$C$122, 1), 1))</f>
        <v/>
      </c>
      <c r="I355" s="18" t="str" cm="1">
        <f t="array" aca="1" ref="I355" ca="1">IF(B355="", "", _xlfn.IFNA(INDEX('Accrual Schedule'!$C$4:$C$122, MATCH(B355, 'Accrual Schedule'!$C$4:$C$122, 1)+1, 1), INDEX('Accrual Schedule'!$C$4:$C$122, 1, 1)))</f>
        <v/>
      </c>
      <c r="J355" s="11" t="str">
        <f ca="1">IF(B355="","",'Terms&amp;Conditions + Transaction'!$F$5-SUMIF(Dispositions!$B$3:$B$32,"&lt;="&amp;B355,Dispositions!$C$3:$C$32))</f>
        <v/>
      </c>
      <c r="K355" s="84" t="str">
        <f ca="1">IF(B355="", "", IF(ISNA(MATCH(B355, 'Factor Schedule'!$B$3:$B$2002, -1)),1,IF(INDEX('Factor Schedule'!$B$3:$C$2002,MATCH(B355, 'Factor Schedule'!$B$3:$B$2002, -1), 1)=B355,MATCH(B355, 'Factor Schedule'!$B$3:$B$2002, -1),MATCH(B355, 'Factor Schedule'!$B$3:$B$2002, -1)+1)))</f>
        <v/>
      </c>
      <c r="L355" s="11" t="str" cm="1">
        <f t="array" aca="1" ref="L355" ca="1">IF(B355="","",ROUND(J355*_xlfn.IFNA(INDEX('Factor Schedule'!$B$3:$C$2002,K355, 2), 1), 2))</f>
        <v/>
      </c>
      <c r="M355" s="11" t="str">
        <f ca="1">IF(B355="", "", IF(OR(LOWER('Terms&amp;Conditions + Transaction'!$B$12)&lt;&gt;"compound", B355=$C$2, B355=E355), L355, L355+IF(LOWER('Terms&amp;Conditions + Transaction'!$B$13)&lt;&gt;"y", SUMIFS($T$8:$T$2007, $B$8:$B$2007, "&gt;="&amp;E355, $B$8:$B$2007, "&lt;"&amp;B355), SUMIFS($U$8:$U$1007, $B$8:$B$2007, "&gt;="&amp;E355, $B$8:$B$2007, "&lt;"&amp;B355))))</f>
        <v/>
      </c>
      <c r="N355" s="18" t="str">
        <f ca="1">IF(OR(B355 = "", F355=""), "", MIN(ForwardDays(B355,-'Terms&amp;Conditions + Transaction'!$B$22, 'Terms&amp;Conditions + Transaction'!$B$23, 'Holiday Schedule'!$B$3:$B$1002),ForwardDays(F355,-'Terms&amp;Conditions + Transaction'!$B$22, 'Terms&amp;Conditions + Transaction'!$B$23, 'Holiday Schedule'!$B$3:$B$1002)))</f>
        <v/>
      </c>
      <c r="O355" s="42" t="str">
        <f ca="1">IF(B355="", "", IF(ISNA(MATCH(N355, SOFR_INDEX!$A$2:$A$2001, -1)),1,IF(INDEX(SOFR_INDEX!$A$2:$E$2001,MATCH(N355, SOFR_INDEX!$A$2:$A$2001, -1), 1)=N355,MATCH(N355, SOFR_INDEX!$A$2:$A$2001, -1),MATCH(N355, SOFR_INDEX!$A$2:$A$2001, -1)+1)))</f>
        <v/>
      </c>
      <c r="P355" s="40" t="str" cm="1">
        <f t="array" aca="1" ref="P355" ca="1">IF(OR(B355="", F355=""), "", INDEX(SOFR_INDEX!$B$2:$E$2001, O355,$P$4) * IF(LEFT($P$3, 3)="180", 2, IF(LEFT($P$3, 2)="90", 4, IF(LEFT($P$3, 2)="30", 12, 1)))/100)</f>
        <v/>
      </c>
      <c r="Q355" s="43" t="str">
        <f ca="1">IF(OR(B355="", F355=""), "", P355+'Terms&amp;Conditions + Transaction'!$B$11/10000)</f>
        <v/>
      </c>
      <c r="R355" s="43" t="str">
        <f t="shared" ca="1" si="35"/>
        <v/>
      </c>
      <c r="S355" t="str">
        <f ca="1">IF(B355="",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Transaction'!$C$7*(F355-E355), 365), 360))))</f>
        <v/>
      </c>
      <c r="T355" s="49" t="str">
        <f t="shared" ca="1" si="36"/>
        <v/>
      </c>
      <c r="U355" s="49" t="str">
        <f t="shared" ca="1" si="37"/>
        <v/>
      </c>
      <c r="V355" s="49" t="str">
        <f t="shared" ca="1" si="38"/>
        <v/>
      </c>
      <c r="W355" s="11" t="str">
        <f t="shared" ca="1" si="39"/>
        <v/>
      </c>
      <c r="X355" s="11" t="str">
        <f t="shared" ca="1" si="40"/>
        <v/>
      </c>
    </row>
    <row r="356" spans="2:24" x14ac:dyDescent="0.25">
      <c r="B356" s="82" t="str">
        <f ca="1">IF(B355&lt;MIN($C$3, 'Terms&amp;Conditions + Transaction'!$B$6), B355+1, "")</f>
        <v/>
      </c>
      <c r="C356" t="str">
        <f ca="1">IF(B356="", "", IF(AND(WEEKDAY(B356, 2)&lt;=5, ISERROR(VLOOKUP(B356, 'Holiday Schedule'!$B$3:$B$1002, 1, FALSE))), 1, 0))</f>
        <v/>
      </c>
      <c r="D356" t="str">
        <f ca="1">IF(B356="", "", IF(LOWER('Terms&amp;Conditions + Transaction'!$C$15)="act", 1, IF(DAY(B356)=31, 0, IF(AND(DAY(B356+1)=1, MONTH(B356+1)=3), 31-DAY(B356), 1))))</f>
        <v/>
      </c>
      <c r="E356" s="18" t="str">
        <f ca="1">IF(B356="", "", IFERROR(VLOOKUP(B356, 'Accrual Schedule'!$B$3:$B$122, 1, TRUE), ""))</f>
        <v/>
      </c>
      <c r="F356" s="18" t="str" cm="1">
        <f t="array" aca="1" ref="F356" ca="1">IF(B356="", "", INDEX('Accrual Schedule'!$B$3:$B$122, MATCH(B356, 'Accrual Schedule'!$B$3:$B$122, 1)+1, 1))</f>
        <v/>
      </c>
      <c r="G356" s="18" t="str" cm="1">
        <f t="array" aca="1" ref="G356" ca="1">IF(B356="", "", INDEX('Accrual Schedule'!$B$3:$B$122, MATCH(H356, 'Accrual Schedule'!$B$3:$B$122, 1)-1, 1))</f>
        <v/>
      </c>
      <c r="H356" s="18" t="str">
        <f ca="1">IF(B356="", "", INDEX('Accrual Schedule'!$B$3:$B$122, MATCH(I356, 'Accrual Schedule'!$C$3:$C$122, 1), 1))</f>
        <v/>
      </c>
      <c r="I356" s="18" t="str" cm="1">
        <f t="array" aca="1" ref="I356" ca="1">IF(B356="", "", _xlfn.IFNA(INDEX('Accrual Schedule'!$C$4:$C$122, MATCH(B356, 'Accrual Schedule'!$C$4:$C$122, 1)+1, 1), INDEX('Accrual Schedule'!$C$4:$C$122, 1, 1)))</f>
        <v/>
      </c>
      <c r="J356" s="11" t="str">
        <f ca="1">IF(B356="","",'Terms&amp;Conditions + Transaction'!$F$5-SUMIF(Dispositions!$B$3:$B$32,"&lt;="&amp;B356,Dispositions!$C$3:$C$32))</f>
        <v/>
      </c>
      <c r="K356" s="84" t="str">
        <f ca="1">IF(B356="", "", IF(ISNA(MATCH(B356, 'Factor Schedule'!$B$3:$B$2002, -1)),1,IF(INDEX('Factor Schedule'!$B$3:$C$2002,MATCH(B356, 'Factor Schedule'!$B$3:$B$2002, -1), 1)=B356,MATCH(B356, 'Factor Schedule'!$B$3:$B$2002, -1),MATCH(B356, 'Factor Schedule'!$B$3:$B$2002, -1)+1)))</f>
        <v/>
      </c>
      <c r="L356" s="11" t="str" cm="1">
        <f t="array" aca="1" ref="L356" ca="1">IF(B356="","",ROUND(J356*_xlfn.IFNA(INDEX('Factor Schedule'!$B$3:$C$2002,K356, 2), 1), 2))</f>
        <v/>
      </c>
      <c r="M356" s="11" t="str">
        <f ca="1">IF(B356="", "", IF(OR(LOWER('Terms&amp;Conditions + Transaction'!$B$12)&lt;&gt;"compound", B356=$C$2, B356=E356), L356, L356+IF(LOWER('Terms&amp;Conditions + Transaction'!$B$13)&lt;&gt;"y", SUMIFS($T$8:$T$2007, $B$8:$B$2007, "&gt;="&amp;E356, $B$8:$B$2007, "&lt;"&amp;B356), SUMIFS($U$8:$U$1007, $B$8:$B$2007, "&gt;="&amp;E356, $B$8:$B$2007, "&lt;"&amp;B356))))</f>
        <v/>
      </c>
      <c r="N356" s="18" t="str">
        <f ca="1">IF(OR(B356 = "", F356=""), "", MIN(ForwardDays(B356,-'Terms&amp;Conditions + Transaction'!$B$22, 'Terms&amp;Conditions + Transaction'!$B$23, 'Holiday Schedule'!$B$3:$B$1002),ForwardDays(F356,-'Terms&amp;Conditions + Transaction'!$B$22, 'Terms&amp;Conditions + Transaction'!$B$23, 'Holiday Schedule'!$B$3:$B$1002)))</f>
        <v/>
      </c>
      <c r="O356" s="42" t="str">
        <f ca="1">IF(B356="", "", IF(ISNA(MATCH(N356, SOFR_INDEX!$A$2:$A$2001, -1)),1,IF(INDEX(SOFR_INDEX!$A$2:$E$2001,MATCH(N356, SOFR_INDEX!$A$2:$A$2001, -1), 1)=N356,MATCH(N356, SOFR_INDEX!$A$2:$A$2001, -1),MATCH(N356, SOFR_INDEX!$A$2:$A$2001, -1)+1)))</f>
        <v/>
      </c>
      <c r="P356" s="40" t="str" cm="1">
        <f t="array" aca="1" ref="P356" ca="1">IF(OR(B356="", F356=""), "", INDEX(SOFR_INDEX!$B$2:$E$2001, O356,$P$4) * IF(LEFT($P$3, 3)="180", 2, IF(LEFT($P$3, 2)="90", 4, IF(LEFT($P$3, 2)="30", 12, 1)))/100)</f>
        <v/>
      </c>
      <c r="Q356" s="43" t="str">
        <f ca="1">IF(OR(B356="", F356=""), "", P356+'Terms&amp;Conditions + Transaction'!$B$11/10000)</f>
        <v/>
      </c>
      <c r="R356" s="43" t="str">
        <f t="shared" ca="1" si="35"/>
        <v/>
      </c>
      <c r="S356" t="str">
        <f ca="1">IF(B356="",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Transaction'!$C$7*(F356-E356), 365), 360))))</f>
        <v/>
      </c>
      <c r="T356" s="49" t="str">
        <f t="shared" ca="1" si="36"/>
        <v/>
      </c>
      <c r="U356" s="49" t="str">
        <f t="shared" ca="1" si="37"/>
        <v/>
      </c>
      <c r="V356" s="49" t="str">
        <f t="shared" ca="1" si="38"/>
        <v/>
      </c>
      <c r="W356" s="11" t="str">
        <f t="shared" ca="1" si="39"/>
        <v/>
      </c>
      <c r="X356" s="11" t="str">
        <f t="shared" ca="1" si="40"/>
        <v/>
      </c>
    </row>
    <row r="357" spans="2:24" x14ac:dyDescent="0.25">
      <c r="B357" s="82" t="str">
        <f ca="1">IF(B356&lt;MIN($C$3, 'Terms&amp;Conditions + Transaction'!$B$6), B356+1, "")</f>
        <v/>
      </c>
      <c r="C357" t="str">
        <f ca="1">IF(B357="", "", IF(AND(WEEKDAY(B357, 2)&lt;=5, ISERROR(VLOOKUP(B357, 'Holiday Schedule'!$B$3:$B$1002, 1, FALSE))), 1, 0))</f>
        <v/>
      </c>
      <c r="D357" t="str">
        <f ca="1">IF(B357="", "", IF(LOWER('Terms&amp;Conditions + Transaction'!$C$15)="act", 1, IF(DAY(B357)=31, 0, IF(AND(DAY(B357+1)=1, MONTH(B357+1)=3), 31-DAY(B357), 1))))</f>
        <v/>
      </c>
      <c r="E357" s="18" t="str">
        <f ca="1">IF(B357="", "", IFERROR(VLOOKUP(B357, 'Accrual Schedule'!$B$3:$B$122, 1, TRUE), ""))</f>
        <v/>
      </c>
      <c r="F357" s="18" t="str" cm="1">
        <f t="array" aca="1" ref="F357" ca="1">IF(B357="", "", INDEX('Accrual Schedule'!$B$3:$B$122, MATCH(B357, 'Accrual Schedule'!$B$3:$B$122, 1)+1, 1))</f>
        <v/>
      </c>
      <c r="G357" s="18" t="str" cm="1">
        <f t="array" aca="1" ref="G357" ca="1">IF(B357="", "", INDEX('Accrual Schedule'!$B$3:$B$122, MATCH(H357, 'Accrual Schedule'!$B$3:$B$122, 1)-1, 1))</f>
        <v/>
      </c>
      <c r="H357" s="18" t="str">
        <f ca="1">IF(B357="", "", INDEX('Accrual Schedule'!$B$3:$B$122, MATCH(I357, 'Accrual Schedule'!$C$3:$C$122, 1), 1))</f>
        <v/>
      </c>
      <c r="I357" s="18" t="str" cm="1">
        <f t="array" aca="1" ref="I357" ca="1">IF(B357="", "", _xlfn.IFNA(INDEX('Accrual Schedule'!$C$4:$C$122, MATCH(B357, 'Accrual Schedule'!$C$4:$C$122, 1)+1, 1), INDEX('Accrual Schedule'!$C$4:$C$122, 1, 1)))</f>
        <v/>
      </c>
      <c r="J357" s="11" t="str">
        <f ca="1">IF(B357="","",'Terms&amp;Conditions + Transaction'!$F$5-SUMIF(Dispositions!$B$3:$B$32,"&lt;="&amp;B357,Dispositions!$C$3:$C$32))</f>
        <v/>
      </c>
      <c r="K357" s="84" t="str">
        <f ca="1">IF(B357="", "", IF(ISNA(MATCH(B357, 'Factor Schedule'!$B$3:$B$2002, -1)),1,IF(INDEX('Factor Schedule'!$B$3:$C$2002,MATCH(B357, 'Factor Schedule'!$B$3:$B$2002, -1), 1)=B357,MATCH(B357, 'Factor Schedule'!$B$3:$B$2002, -1),MATCH(B357, 'Factor Schedule'!$B$3:$B$2002, -1)+1)))</f>
        <v/>
      </c>
      <c r="L357" s="11" t="str" cm="1">
        <f t="array" aca="1" ref="L357" ca="1">IF(B357="","",ROUND(J357*_xlfn.IFNA(INDEX('Factor Schedule'!$B$3:$C$2002,K357, 2), 1), 2))</f>
        <v/>
      </c>
      <c r="M357" s="11" t="str">
        <f ca="1">IF(B357="", "", IF(OR(LOWER('Terms&amp;Conditions + Transaction'!$B$12)&lt;&gt;"compound", B357=$C$2, B357=E357), L357, L357+IF(LOWER('Terms&amp;Conditions + Transaction'!$B$13)&lt;&gt;"y", SUMIFS($T$8:$T$2007, $B$8:$B$2007, "&gt;="&amp;E357, $B$8:$B$2007, "&lt;"&amp;B357), SUMIFS($U$8:$U$1007, $B$8:$B$2007, "&gt;="&amp;E357, $B$8:$B$2007, "&lt;"&amp;B357))))</f>
        <v/>
      </c>
      <c r="N357" s="18" t="str">
        <f ca="1">IF(OR(B357 = "", F357=""), "", MIN(ForwardDays(B357,-'Terms&amp;Conditions + Transaction'!$B$22, 'Terms&amp;Conditions + Transaction'!$B$23, 'Holiday Schedule'!$B$3:$B$1002),ForwardDays(F357,-'Terms&amp;Conditions + Transaction'!$B$22, 'Terms&amp;Conditions + Transaction'!$B$23, 'Holiday Schedule'!$B$3:$B$1002)))</f>
        <v/>
      </c>
      <c r="O357" s="42" t="str">
        <f ca="1">IF(B357="", "", IF(ISNA(MATCH(N357, SOFR_INDEX!$A$2:$A$2001, -1)),1,IF(INDEX(SOFR_INDEX!$A$2:$E$2001,MATCH(N357, SOFR_INDEX!$A$2:$A$2001, -1), 1)=N357,MATCH(N357, SOFR_INDEX!$A$2:$A$2001, -1),MATCH(N357, SOFR_INDEX!$A$2:$A$2001, -1)+1)))</f>
        <v/>
      </c>
      <c r="P357" s="40" t="str" cm="1">
        <f t="array" aca="1" ref="P357" ca="1">IF(OR(B357="", F357=""), "", INDEX(SOFR_INDEX!$B$2:$E$2001, O357,$P$4) * IF(LEFT($P$3, 3)="180", 2, IF(LEFT($P$3, 2)="90", 4, IF(LEFT($P$3, 2)="30", 12, 1)))/100)</f>
        <v/>
      </c>
      <c r="Q357" s="43" t="str">
        <f ca="1">IF(OR(B357="", F357=""), "", P357+'Terms&amp;Conditions + Transaction'!$B$11/10000)</f>
        <v/>
      </c>
      <c r="R357" s="43" t="str">
        <f t="shared" ca="1" si="35"/>
        <v/>
      </c>
      <c r="S357" t="str">
        <f ca="1">IF(B357="",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Transaction'!$C$7*(F357-E357), 365), 360))))</f>
        <v/>
      </c>
      <c r="T357" s="49" t="str">
        <f t="shared" ca="1" si="36"/>
        <v/>
      </c>
      <c r="U357" s="49" t="str">
        <f t="shared" ca="1" si="37"/>
        <v/>
      </c>
      <c r="V357" s="49" t="str">
        <f t="shared" ca="1" si="38"/>
        <v/>
      </c>
      <c r="W357" s="11" t="str">
        <f t="shared" ca="1" si="39"/>
        <v/>
      </c>
      <c r="X357" s="11" t="str">
        <f t="shared" ca="1" si="40"/>
        <v/>
      </c>
    </row>
    <row r="358" spans="2:24" x14ac:dyDescent="0.25">
      <c r="B358" s="82" t="str">
        <f ca="1">IF(B357&lt;MIN($C$3, 'Terms&amp;Conditions + Transaction'!$B$6), B357+1, "")</f>
        <v/>
      </c>
      <c r="C358" t="str">
        <f ca="1">IF(B358="", "", IF(AND(WEEKDAY(B358, 2)&lt;=5, ISERROR(VLOOKUP(B358, 'Holiday Schedule'!$B$3:$B$1002, 1, FALSE))), 1, 0))</f>
        <v/>
      </c>
      <c r="D358" t="str">
        <f ca="1">IF(B358="", "", IF(LOWER('Terms&amp;Conditions + Transaction'!$C$15)="act", 1, IF(DAY(B358)=31, 0, IF(AND(DAY(B358+1)=1, MONTH(B358+1)=3), 31-DAY(B358), 1))))</f>
        <v/>
      </c>
      <c r="E358" s="18" t="str">
        <f ca="1">IF(B358="", "", IFERROR(VLOOKUP(B358, 'Accrual Schedule'!$B$3:$B$122, 1, TRUE), ""))</f>
        <v/>
      </c>
      <c r="F358" s="18" t="str" cm="1">
        <f t="array" aca="1" ref="F358" ca="1">IF(B358="", "", INDEX('Accrual Schedule'!$B$3:$B$122, MATCH(B358, 'Accrual Schedule'!$B$3:$B$122, 1)+1, 1))</f>
        <v/>
      </c>
      <c r="G358" s="18" t="str" cm="1">
        <f t="array" aca="1" ref="G358" ca="1">IF(B358="", "", INDEX('Accrual Schedule'!$B$3:$B$122, MATCH(H358, 'Accrual Schedule'!$B$3:$B$122, 1)-1, 1))</f>
        <v/>
      </c>
      <c r="H358" s="18" t="str">
        <f ca="1">IF(B358="", "", INDEX('Accrual Schedule'!$B$3:$B$122, MATCH(I358, 'Accrual Schedule'!$C$3:$C$122, 1), 1))</f>
        <v/>
      </c>
      <c r="I358" s="18" t="str" cm="1">
        <f t="array" aca="1" ref="I358" ca="1">IF(B358="", "", _xlfn.IFNA(INDEX('Accrual Schedule'!$C$4:$C$122, MATCH(B358, 'Accrual Schedule'!$C$4:$C$122, 1)+1, 1), INDEX('Accrual Schedule'!$C$4:$C$122, 1, 1)))</f>
        <v/>
      </c>
      <c r="J358" s="11" t="str">
        <f ca="1">IF(B358="","",'Terms&amp;Conditions + Transaction'!$F$5-SUMIF(Dispositions!$B$3:$B$32,"&lt;="&amp;B358,Dispositions!$C$3:$C$32))</f>
        <v/>
      </c>
      <c r="K358" s="84" t="str">
        <f ca="1">IF(B358="", "", IF(ISNA(MATCH(B358, 'Factor Schedule'!$B$3:$B$2002, -1)),1,IF(INDEX('Factor Schedule'!$B$3:$C$2002,MATCH(B358, 'Factor Schedule'!$B$3:$B$2002, -1), 1)=B358,MATCH(B358, 'Factor Schedule'!$B$3:$B$2002, -1),MATCH(B358, 'Factor Schedule'!$B$3:$B$2002, -1)+1)))</f>
        <v/>
      </c>
      <c r="L358" s="11" t="str" cm="1">
        <f t="array" aca="1" ref="L358" ca="1">IF(B358="","",ROUND(J358*_xlfn.IFNA(INDEX('Factor Schedule'!$B$3:$C$2002,K358, 2), 1), 2))</f>
        <v/>
      </c>
      <c r="M358" s="11" t="str">
        <f ca="1">IF(B358="", "", IF(OR(LOWER('Terms&amp;Conditions + Transaction'!$B$12)&lt;&gt;"compound", B358=$C$2, B358=E358), L358, L358+IF(LOWER('Terms&amp;Conditions + Transaction'!$B$13)&lt;&gt;"y", SUMIFS($T$8:$T$2007, $B$8:$B$2007, "&gt;="&amp;E358, $B$8:$B$2007, "&lt;"&amp;B358), SUMIFS($U$8:$U$1007, $B$8:$B$2007, "&gt;="&amp;E358, $B$8:$B$2007, "&lt;"&amp;B358))))</f>
        <v/>
      </c>
      <c r="N358" s="18" t="str">
        <f ca="1">IF(OR(B358 = "", F358=""), "", MIN(ForwardDays(B358,-'Terms&amp;Conditions + Transaction'!$B$22, 'Terms&amp;Conditions + Transaction'!$B$23, 'Holiday Schedule'!$B$3:$B$1002),ForwardDays(F358,-'Terms&amp;Conditions + Transaction'!$B$22, 'Terms&amp;Conditions + Transaction'!$B$23, 'Holiday Schedule'!$B$3:$B$1002)))</f>
        <v/>
      </c>
      <c r="O358" s="42" t="str">
        <f ca="1">IF(B358="", "", IF(ISNA(MATCH(N358, SOFR_INDEX!$A$2:$A$2001, -1)),1,IF(INDEX(SOFR_INDEX!$A$2:$E$2001,MATCH(N358, SOFR_INDEX!$A$2:$A$2001, -1), 1)=N358,MATCH(N358, SOFR_INDEX!$A$2:$A$2001, -1),MATCH(N358, SOFR_INDEX!$A$2:$A$2001, -1)+1)))</f>
        <v/>
      </c>
      <c r="P358" s="40" t="str" cm="1">
        <f t="array" aca="1" ref="P358" ca="1">IF(OR(B358="", F358=""), "", INDEX(SOFR_INDEX!$B$2:$E$2001, O358,$P$4) * IF(LEFT($P$3, 3)="180", 2, IF(LEFT($P$3, 2)="90", 4, IF(LEFT($P$3, 2)="30", 12, 1)))/100)</f>
        <v/>
      </c>
      <c r="Q358" s="43" t="str">
        <f ca="1">IF(OR(B358="", F358=""), "", P358+'Terms&amp;Conditions + Transaction'!$B$11/10000)</f>
        <v/>
      </c>
      <c r="R358" s="43" t="str">
        <f t="shared" ca="1" si="35"/>
        <v/>
      </c>
      <c r="S358" t="str">
        <f ca="1">IF(B358="",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Transaction'!$C$7*(F358-E358), 365), 360))))</f>
        <v/>
      </c>
      <c r="T358" s="49" t="str">
        <f t="shared" ca="1" si="36"/>
        <v/>
      </c>
      <c r="U358" s="49" t="str">
        <f t="shared" ca="1" si="37"/>
        <v/>
      </c>
      <c r="V358" s="49" t="str">
        <f t="shared" ca="1" si="38"/>
        <v/>
      </c>
      <c r="W358" s="11" t="str">
        <f t="shared" ca="1" si="39"/>
        <v/>
      </c>
      <c r="X358" s="11" t="str">
        <f t="shared" ca="1" si="40"/>
        <v/>
      </c>
    </row>
    <row r="359" spans="2:24" x14ac:dyDescent="0.25">
      <c r="B359" s="82" t="str">
        <f ca="1">IF(B358&lt;MIN($C$3, 'Terms&amp;Conditions + Transaction'!$B$6), B358+1, "")</f>
        <v/>
      </c>
      <c r="C359" t="str">
        <f ca="1">IF(B359="", "", IF(AND(WEEKDAY(B359, 2)&lt;=5, ISERROR(VLOOKUP(B359, 'Holiday Schedule'!$B$3:$B$1002, 1, FALSE))), 1, 0))</f>
        <v/>
      </c>
      <c r="D359" t="str">
        <f ca="1">IF(B359="", "", IF(LOWER('Terms&amp;Conditions + Transaction'!$C$15)="act", 1, IF(DAY(B359)=31, 0, IF(AND(DAY(B359+1)=1, MONTH(B359+1)=3), 31-DAY(B359), 1))))</f>
        <v/>
      </c>
      <c r="E359" s="18" t="str">
        <f ca="1">IF(B359="", "", IFERROR(VLOOKUP(B359, 'Accrual Schedule'!$B$3:$B$122, 1, TRUE), ""))</f>
        <v/>
      </c>
      <c r="F359" s="18" t="str" cm="1">
        <f t="array" aca="1" ref="F359" ca="1">IF(B359="", "", INDEX('Accrual Schedule'!$B$3:$B$122, MATCH(B359, 'Accrual Schedule'!$B$3:$B$122, 1)+1, 1))</f>
        <v/>
      </c>
      <c r="G359" s="18" t="str" cm="1">
        <f t="array" aca="1" ref="G359" ca="1">IF(B359="", "", INDEX('Accrual Schedule'!$B$3:$B$122, MATCH(H359, 'Accrual Schedule'!$B$3:$B$122, 1)-1, 1))</f>
        <v/>
      </c>
      <c r="H359" s="18" t="str">
        <f ca="1">IF(B359="", "", INDEX('Accrual Schedule'!$B$3:$B$122, MATCH(I359, 'Accrual Schedule'!$C$3:$C$122, 1), 1))</f>
        <v/>
      </c>
      <c r="I359" s="18" t="str" cm="1">
        <f t="array" aca="1" ref="I359" ca="1">IF(B359="", "", _xlfn.IFNA(INDEX('Accrual Schedule'!$C$4:$C$122, MATCH(B359, 'Accrual Schedule'!$C$4:$C$122, 1)+1, 1), INDEX('Accrual Schedule'!$C$4:$C$122, 1, 1)))</f>
        <v/>
      </c>
      <c r="J359" s="11" t="str">
        <f ca="1">IF(B359="","",'Terms&amp;Conditions + Transaction'!$F$5-SUMIF(Dispositions!$B$3:$B$32,"&lt;="&amp;B359,Dispositions!$C$3:$C$32))</f>
        <v/>
      </c>
      <c r="K359" s="84" t="str">
        <f ca="1">IF(B359="", "", IF(ISNA(MATCH(B359, 'Factor Schedule'!$B$3:$B$2002, -1)),1,IF(INDEX('Factor Schedule'!$B$3:$C$2002,MATCH(B359, 'Factor Schedule'!$B$3:$B$2002, -1), 1)=B359,MATCH(B359, 'Factor Schedule'!$B$3:$B$2002, -1),MATCH(B359, 'Factor Schedule'!$B$3:$B$2002, -1)+1)))</f>
        <v/>
      </c>
      <c r="L359" s="11" t="str" cm="1">
        <f t="array" aca="1" ref="L359" ca="1">IF(B359="","",ROUND(J359*_xlfn.IFNA(INDEX('Factor Schedule'!$B$3:$C$2002,K359, 2), 1), 2))</f>
        <v/>
      </c>
      <c r="M359" s="11" t="str">
        <f ca="1">IF(B359="", "", IF(OR(LOWER('Terms&amp;Conditions + Transaction'!$B$12)&lt;&gt;"compound", B359=$C$2, B359=E359), L359, L359+IF(LOWER('Terms&amp;Conditions + Transaction'!$B$13)&lt;&gt;"y", SUMIFS($T$8:$T$2007, $B$8:$B$2007, "&gt;="&amp;E359, $B$8:$B$2007, "&lt;"&amp;B359), SUMIFS($U$8:$U$1007, $B$8:$B$2007, "&gt;="&amp;E359, $B$8:$B$2007, "&lt;"&amp;B359))))</f>
        <v/>
      </c>
      <c r="N359" s="18" t="str">
        <f ca="1">IF(OR(B359 = "", F359=""), "", MIN(ForwardDays(B359,-'Terms&amp;Conditions + Transaction'!$B$22, 'Terms&amp;Conditions + Transaction'!$B$23, 'Holiday Schedule'!$B$3:$B$1002),ForwardDays(F359,-'Terms&amp;Conditions + Transaction'!$B$22, 'Terms&amp;Conditions + Transaction'!$B$23, 'Holiday Schedule'!$B$3:$B$1002)))</f>
        <v/>
      </c>
      <c r="O359" s="42" t="str">
        <f ca="1">IF(B359="", "", IF(ISNA(MATCH(N359, SOFR_INDEX!$A$2:$A$2001, -1)),1,IF(INDEX(SOFR_INDEX!$A$2:$E$2001,MATCH(N359, SOFR_INDEX!$A$2:$A$2001, -1), 1)=N359,MATCH(N359, SOFR_INDEX!$A$2:$A$2001, -1),MATCH(N359, SOFR_INDEX!$A$2:$A$2001, -1)+1)))</f>
        <v/>
      </c>
      <c r="P359" s="40" t="str" cm="1">
        <f t="array" aca="1" ref="P359" ca="1">IF(OR(B359="", F359=""), "", INDEX(SOFR_INDEX!$B$2:$E$2001, O359,$P$4) * IF(LEFT($P$3, 3)="180", 2, IF(LEFT($P$3, 2)="90", 4, IF(LEFT($P$3, 2)="30", 12, 1)))/100)</f>
        <v/>
      </c>
      <c r="Q359" s="43" t="str">
        <f ca="1">IF(OR(B359="", F359=""), "", P359+'Terms&amp;Conditions + Transaction'!$B$11/10000)</f>
        <v/>
      </c>
      <c r="R359" s="43" t="str">
        <f t="shared" ca="1" si="35"/>
        <v/>
      </c>
      <c r="S359" t="str">
        <f ca="1">IF(B359="",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Transaction'!$C$7*(F359-E359), 365), 360))))</f>
        <v/>
      </c>
      <c r="T359" s="49" t="str">
        <f t="shared" ca="1" si="36"/>
        <v/>
      </c>
      <c r="U359" s="49" t="str">
        <f t="shared" ca="1" si="37"/>
        <v/>
      </c>
      <c r="V359" s="49" t="str">
        <f t="shared" ca="1" si="38"/>
        <v/>
      </c>
      <c r="W359" s="11" t="str">
        <f t="shared" ca="1" si="39"/>
        <v/>
      </c>
      <c r="X359" s="11" t="str">
        <f t="shared" ca="1" si="40"/>
        <v/>
      </c>
    </row>
    <row r="360" spans="2:24" x14ac:dyDescent="0.25">
      <c r="B360" s="82" t="str">
        <f ca="1">IF(B359&lt;MIN($C$3, 'Terms&amp;Conditions + Transaction'!$B$6), B359+1, "")</f>
        <v/>
      </c>
      <c r="C360" t="str">
        <f ca="1">IF(B360="", "", IF(AND(WEEKDAY(B360, 2)&lt;=5, ISERROR(VLOOKUP(B360, 'Holiday Schedule'!$B$3:$B$1002, 1, FALSE))), 1, 0))</f>
        <v/>
      </c>
      <c r="D360" t="str">
        <f ca="1">IF(B360="", "", IF(LOWER('Terms&amp;Conditions + Transaction'!$C$15)="act", 1, IF(DAY(B360)=31, 0, IF(AND(DAY(B360+1)=1, MONTH(B360+1)=3), 31-DAY(B360), 1))))</f>
        <v/>
      </c>
      <c r="E360" s="18" t="str">
        <f ca="1">IF(B360="", "", IFERROR(VLOOKUP(B360, 'Accrual Schedule'!$B$3:$B$122, 1, TRUE), ""))</f>
        <v/>
      </c>
      <c r="F360" s="18" t="str" cm="1">
        <f t="array" aca="1" ref="F360" ca="1">IF(B360="", "", INDEX('Accrual Schedule'!$B$3:$B$122, MATCH(B360, 'Accrual Schedule'!$B$3:$B$122, 1)+1, 1))</f>
        <v/>
      </c>
      <c r="G360" s="18" t="str" cm="1">
        <f t="array" aca="1" ref="G360" ca="1">IF(B360="", "", INDEX('Accrual Schedule'!$B$3:$B$122, MATCH(H360, 'Accrual Schedule'!$B$3:$B$122, 1)-1, 1))</f>
        <v/>
      </c>
      <c r="H360" s="18" t="str">
        <f ca="1">IF(B360="", "", INDEX('Accrual Schedule'!$B$3:$B$122, MATCH(I360, 'Accrual Schedule'!$C$3:$C$122, 1), 1))</f>
        <v/>
      </c>
      <c r="I360" s="18" t="str" cm="1">
        <f t="array" aca="1" ref="I360" ca="1">IF(B360="", "", _xlfn.IFNA(INDEX('Accrual Schedule'!$C$4:$C$122, MATCH(B360, 'Accrual Schedule'!$C$4:$C$122, 1)+1, 1), INDEX('Accrual Schedule'!$C$4:$C$122, 1, 1)))</f>
        <v/>
      </c>
      <c r="J360" s="11" t="str">
        <f ca="1">IF(B360="","",'Terms&amp;Conditions + Transaction'!$F$5-SUMIF(Dispositions!$B$3:$B$32,"&lt;="&amp;B360,Dispositions!$C$3:$C$32))</f>
        <v/>
      </c>
      <c r="K360" s="84" t="str">
        <f ca="1">IF(B360="", "", IF(ISNA(MATCH(B360, 'Factor Schedule'!$B$3:$B$2002, -1)),1,IF(INDEX('Factor Schedule'!$B$3:$C$2002,MATCH(B360, 'Factor Schedule'!$B$3:$B$2002, -1), 1)=B360,MATCH(B360, 'Factor Schedule'!$B$3:$B$2002, -1),MATCH(B360, 'Factor Schedule'!$B$3:$B$2002, -1)+1)))</f>
        <v/>
      </c>
      <c r="L360" s="11" t="str" cm="1">
        <f t="array" aca="1" ref="L360" ca="1">IF(B360="","",ROUND(J360*_xlfn.IFNA(INDEX('Factor Schedule'!$B$3:$C$2002,K360, 2), 1), 2))</f>
        <v/>
      </c>
      <c r="M360" s="11" t="str">
        <f ca="1">IF(B360="", "", IF(OR(LOWER('Terms&amp;Conditions + Transaction'!$B$12)&lt;&gt;"compound", B360=$C$2, B360=E360), L360, L360+IF(LOWER('Terms&amp;Conditions + Transaction'!$B$13)&lt;&gt;"y", SUMIFS($T$8:$T$2007, $B$8:$B$2007, "&gt;="&amp;E360, $B$8:$B$2007, "&lt;"&amp;B360), SUMIFS($U$8:$U$1007, $B$8:$B$2007, "&gt;="&amp;E360, $B$8:$B$2007, "&lt;"&amp;B360))))</f>
        <v/>
      </c>
      <c r="N360" s="18" t="str">
        <f ca="1">IF(OR(B360 = "", F360=""), "", MIN(ForwardDays(B360,-'Terms&amp;Conditions + Transaction'!$B$22, 'Terms&amp;Conditions + Transaction'!$B$23, 'Holiday Schedule'!$B$3:$B$1002),ForwardDays(F360,-'Terms&amp;Conditions + Transaction'!$B$22, 'Terms&amp;Conditions + Transaction'!$B$23, 'Holiday Schedule'!$B$3:$B$1002)))</f>
        <v/>
      </c>
      <c r="O360" s="42" t="str">
        <f ca="1">IF(B360="", "", IF(ISNA(MATCH(N360, SOFR_INDEX!$A$2:$A$2001, -1)),1,IF(INDEX(SOFR_INDEX!$A$2:$E$2001,MATCH(N360, SOFR_INDEX!$A$2:$A$2001, -1), 1)=N360,MATCH(N360, SOFR_INDEX!$A$2:$A$2001, -1),MATCH(N360, SOFR_INDEX!$A$2:$A$2001, -1)+1)))</f>
        <v/>
      </c>
      <c r="P360" s="40" t="str" cm="1">
        <f t="array" aca="1" ref="P360" ca="1">IF(OR(B360="", F360=""), "", INDEX(SOFR_INDEX!$B$2:$E$2001, O360,$P$4) * IF(LEFT($P$3, 3)="180", 2, IF(LEFT($P$3, 2)="90", 4, IF(LEFT($P$3, 2)="30", 12, 1)))/100)</f>
        <v/>
      </c>
      <c r="Q360" s="43" t="str">
        <f ca="1">IF(OR(B360="", F360=""), "", P360+'Terms&amp;Conditions + Transaction'!$B$11/10000)</f>
        <v/>
      </c>
      <c r="R360" s="43" t="str">
        <f t="shared" ca="1" si="35"/>
        <v/>
      </c>
      <c r="S360" t="str">
        <f ca="1">IF(B360="",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Transaction'!$C$7*(F360-E360), 365), 360))))</f>
        <v/>
      </c>
      <c r="T360" s="49" t="str">
        <f t="shared" ca="1" si="36"/>
        <v/>
      </c>
      <c r="U360" s="49" t="str">
        <f t="shared" ca="1" si="37"/>
        <v/>
      </c>
      <c r="V360" s="49" t="str">
        <f t="shared" ca="1" si="38"/>
        <v/>
      </c>
      <c r="W360" s="11" t="str">
        <f t="shared" ca="1" si="39"/>
        <v/>
      </c>
      <c r="X360" s="11" t="str">
        <f t="shared" ca="1" si="40"/>
        <v/>
      </c>
    </row>
    <row r="361" spans="2:24" x14ac:dyDescent="0.25">
      <c r="B361" s="82" t="str">
        <f ca="1">IF(B360&lt;MIN($C$3, 'Terms&amp;Conditions + Transaction'!$B$6), B360+1, "")</f>
        <v/>
      </c>
      <c r="C361" t="str">
        <f ca="1">IF(B361="", "", IF(AND(WEEKDAY(B361, 2)&lt;=5, ISERROR(VLOOKUP(B361, 'Holiday Schedule'!$B$3:$B$1002, 1, FALSE))), 1, 0))</f>
        <v/>
      </c>
      <c r="D361" t="str">
        <f ca="1">IF(B361="", "", IF(LOWER('Terms&amp;Conditions + Transaction'!$C$15)="act", 1, IF(DAY(B361)=31, 0, IF(AND(DAY(B361+1)=1, MONTH(B361+1)=3), 31-DAY(B361), 1))))</f>
        <v/>
      </c>
      <c r="E361" s="18" t="str">
        <f ca="1">IF(B361="", "", IFERROR(VLOOKUP(B361, 'Accrual Schedule'!$B$3:$B$122, 1, TRUE), ""))</f>
        <v/>
      </c>
      <c r="F361" s="18" t="str" cm="1">
        <f t="array" aca="1" ref="F361" ca="1">IF(B361="", "", INDEX('Accrual Schedule'!$B$3:$B$122, MATCH(B361, 'Accrual Schedule'!$B$3:$B$122, 1)+1, 1))</f>
        <v/>
      </c>
      <c r="G361" s="18" t="str" cm="1">
        <f t="array" aca="1" ref="G361" ca="1">IF(B361="", "", INDEX('Accrual Schedule'!$B$3:$B$122, MATCH(H361, 'Accrual Schedule'!$B$3:$B$122, 1)-1, 1))</f>
        <v/>
      </c>
      <c r="H361" s="18" t="str">
        <f ca="1">IF(B361="", "", INDEX('Accrual Schedule'!$B$3:$B$122, MATCH(I361, 'Accrual Schedule'!$C$3:$C$122, 1), 1))</f>
        <v/>
      </c>
      <c r="I361" s="18" t="str" cm="1">
        <f t="array" aca="1" ref="I361" ca="1">IF(B361="", "", _xlfn.IFNA(INDEX('Accrual Schedule'!$C$4:$C$122, MATCH(B361, 'Accrual Schedule'!$C$4:$C$122, 1)+1, 1), INDEX('Accrual Schedule'!$C$4:$C$122, 1, 1)))</f>
        <v/>
      </c>
      <c r="J361" s="11" t="str">
        <f ca="1">IF(B361="","",'Terms&amp;Conditions + Transaction'!$F$5-SUMIF(Dispositions!$B$3:$B$32,"&lt;="&amp;B361,Dispositions!$C$3:$C$32))</f>
        <v/>
      </c>
      <c r="K361" s="84" t="str">
        <f ca="1">IF(B361="", "", IF(ISNA(MATCH(B361, 'Factor Schedule'!$B$3:$B$2002, -1)),1,IF(INDEX('Factor Schedule'!$B$3:$C$2002,MATCH(B361, 'Factor Schedule'!$B$3:$B$2002, -1), 1)=B361,MATCH(B361, 'Factor Schedule'!$B$3:$B$2002, -1),MATCH(B361, 'Factor Schedule'!$B$3:$B$2002, -1)+1)))</f>
        <v/>
      </c>
      <c r="L361" s="11" t="str" cm="1">
        <f t="array" aca="1" ref="L361" ca="1">IF(B361="","",ROUND(J361*_xlfn.IFNA(INDEX('Factor Schedule'!$B$3:$C$2002,K361, 2), 1), 2))</f>
        <v/>
      </c>
      <c r="M361" s="11" t="str">
        <f ca="1">IF(B361="", "", IF(OR(LOWER('Terms&amp;Conditions + Transaction'!$B$12)&lt;&gt;"compound", B361=$C$2, B361=E361), L361, L361+IF(LOWER('Terms&amp;Conditions + Transaction'!$B$13)&lt;&gt;"y", SUMIFS($T$8:$T$2007, $B$8:$B$2007, "&gt;="&amp;E361, $B$8:$B$2007, "&lt;"&amp;B361), SUMIFS($U$8:$U$1007, $B$8:$B$2007, "&gt;="&amp;E361, $B$8:$B$2007, "&lt;"&amp;B361))))</f>
        <v/>
      </c>
      <c r="N361" s="18" t="str">
        <f ca="1">IF(OR(B361 = "", F361=""), "", MIN(ForwardDays(B361,-'Terms&amp;Conditions + Transaction'!$B$22, 'Terms&amp;Conditions + Transaction'!$B$23, 'Holiday Schedule'!$B$3:$B$1002),ForwardDays(F361,-'Terms&amp;Conditions + Transaction'!$B$22, 'Terms&amp;Conditions + Transaction'!$B$23, 'Holiday Schedule'!$B$3:$B$1002)))</f>
        <v/>
      </c>
      <c r="O361" s="42" t="str">
        <f ca="1">IF(B361="", "", IF(ISNA(MATCH(N361, SOFR_INDEX!$A$2:$A$2001, -1)),1,IF(INDEX(SOFR_INDEX!$A$2:$E$2001,MATCH(N361, SOFR_INDEX!$A$2:$A$2001, -1), 1)=N361,MATCH(N361, SOFR_INDEX!$A$2:$A$2001, -1),MATCH(N361, SOFR_INDEX!$A$2:$A$2001, -1)+1)))</f>
        <v/>
      </c>
      <c r="P361" s="40" t="str" cm="1">
        <f t="array" aca="1" ref="P361" ca="1">IF(OR(B361="", F361=""), "", INDEX(SOFR_INDEX!$B$2:$E$2001, O361,$P$4) * IF(LEFT($P$3, 3)="180", 2, IF(LEFT($P$3, 2)="90", 4, IF(LEFT($P$3, 2)="30", 12, 1)))/100)</f>
        <v/>
      </c>
      <c r="Q361" s="43" t="str">
        <f ca="1">IF(OR(B361="", F361=""), "", P361+'Terms&amp;Conditions + Transaction'!$B$11/10000)</f>
        <v/>
      </c>
      <c r="R361" s="43" t="str">
        <f t="shared" ca="1" si="35"/>
        <v/>
      </c>
      <c r="S361" t="str">
        <f ca="1">IF(B361="",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Transaction'!$C$7*(F361-E361), 365), 360))))</f>
        <v/>
      </c>
      <c r="T361" s="49" t="str">
        <f t="shared" ca="1" si="36"/>
        <v/>
      </c>
      <c r="U361" s="49" t="str">
        <f t="shared" ca="1" si="37"/>
        <v/>
      </c>
      <c r="V361" s="49" t="str">
        <f t="shared" ca="1" si="38"/>
        <v/>
      </c>
      <c r="W361" s="11" t="str">
        <f t="shared" ca="1" si="39"/>
        <v/>
      </c>
      <c r="X361" s="11" t="str">
        <f t="shared" ca="1" si="40"/>
        <v/>
      </c>
    </row>
    <row r="362" spans="2:24" x14ac:dyDescent="0.25">
      <c r="B362" s="82" t="str">
        <f ca="1">IF(B361&lt;MIN($C$3, 'Terms&amp;Conditions + Transaction'!$B$6), B361+1, "")</f>
        <v/>
      </c>
      <c r="C362" t="str">
        <f ca="1">IF(B362="", "", IF(AND(WEEKDAY(B362, 2)&lt;=5, ISERROR(VLOOKUP(B362, 'Holiday Schedule'!$B$3:$B$1002, 1, FALSE))), 1, 0))</f>
        <v/>
      </c>
      <c r="D362" t="str">
        <f ca="1">IF(B362="", "", IF(LOWER('Terms&amp;Conditions + Transaction'!$C$15)="act", 1, IF(DAY(B362)=31, 0, IF(AND(DAY(B362+1)=1, MONTH(B362+1)=3), 31-DAY(B362), 1))))</f>
        <v/>
      </c>
      <c r="E362" s="18" t="str">
        <f ca="1">IF(B362="", "", IFERROR(VLOOKUP(B362, 'Accrual Schedule'!$B$3:$B$122, 1, TRUE), ""))</f>
        <v/>
      </c>
      <c r="F362" s="18" t="str" cm="1">
        <f t="array" aca="1" ref="F362" ca="1">IF(B362="", "", INDEX('Accrual Schedule'!$B$3:$B$122, MATCH(B362, 'Accrual Schedule'!$B$3:$B$122, 1)+1, 1))</f>
        <v/>
      </c>
      <c r="G362" s="18" t="str" cm="1">
        <f t="array" aca="1" ref="G362" ca="1">IF(B362="", "", INDEX('Accrual Schedule'!$B$3:$B$122, MATCH(H362, 'Accrual Schedule'!$B$3:$B$122, 1)-1, 1))</f>
        <v/>
      </c>
      <c r="H362" s="18" t="str">
        <f ca="1">IF(B362="", "", INDEX('Accrual Schedule'!$B$3:$B$122, MATCH(I362, 'Accrual Schedule'!$C$3:$C$122, 1), 1))</f>
        <v/>
      </c>
      <c r="I362" s="18" t="str" cm="1">
        <f t="array" aca="1" ref="I362" ca="1">IF(B362="", "", _xlfn.IFNA(INDEX('Accrual Schedule'!$C$4:$C$122, MATCH(B362, 'Accrual Schedule'!$C$4:$C$122, 1)+1, 1), INDEX('Accrual Schedule'!$C$4:$C$122, 1, 1)))</f>
        <v/>
      </c>
      <c r="J362" s="11" t="str">
        <f ca="1">IF(B362="","",'Terms&amp;Conditions + Transaction'!$F$5-SUMIF(Dispositions!$B$3:$B$32,"&lt;="&amp;B362,Dispositions!$C$3:$C$32))</f>
        <v/>
      </c>
      <c r="K362" s="84" t="str">
        <f ca="1">IF(B362="", "", IF(ISNA(MATCH(B362, 'Factor Schedule'!$B$3:$B$2002, -1)),1,IF(INDEX('Factor Schedule'!$B$3:$C$2002,MATCH(B362, 'Factor Schedule'!$B$3:$B$2002, -1), 1)=B362,MATCH(B362, 'Factor Schedule'!$B$3:$B$2002, -1),MATCH(B362, 'Factor Schedule'!$B$3:$B$2002, -1)+1)))</f>
        <v/>
      </c>
      <c r="L362" s="11" t="str" cm="1">
        <f t="array" aca="1" ref="L362" ca="1">IF(B362="","",ROUND(J362*_xlfn.IFNA(INDEX('Factor Schedule'!$B$3:$C$2002,K362, 2), 1), 2))</f>
        <v/>
      </c>
      <c r="M362" s="11" t="str">
        <f ca="1">IF(B362="", "", IF(OR(LOWER('Terms&amp;Conditions + Transaction'!$B$12)&lt;&gt;"compound", B362=$C$2, B362=E362), L362, L362+IF(LOWER('Terms&amp;Conditions + Transaction'!$B$13)&lt;&gt;"y", SUMIFS($T$8:$T$2007, $B$8:$B$2007, "&gt;="&amp;E362, $B$8:$B$2007, "&lt;"&amp;B362), SUMIFS($U$8:$U$1007, $B$8:$B$2007, "&gt;="&amp;E362, $B$8:$B$2007, "&lt;"&amp;B362))))</f>
        <v/>
      </c>
      <c r="N362" s="18" t="str">
        <f ca="1">IF(OR(B362 = "", F362=""), "", MIN(ForwardDays(B362,-'Terms&amp;Conditions + Transaction'!$B$22, 'Terms&amp;Conditions + Transaction'!$B$23, 'Holiday Schedule'!$B$3:$B$1002),ForwardDays(F362,-'Terms&amp;Conditions + Transaction'!$B$22, 'Terms&amp;Conditions + Transaction'!$B$23, 'Holiday Schedule'!$B$3:$B$1002)))</f>
        <v/>
      </c>
      <c r="O362" s="42" t="str">
        <f ca="1">IF(B362="", "", IF(ISNA(MATCH(N362, SOFR_INDEX!$A$2:$A$2001, -1)),1,IF(INDEX(SOFR_INDEX!$A$2:$E$2001,MATCH(N362, SOFR_INDEX!$A$2:$A$2001, -1), 1)=N362,MATCH(N362, SOFR_INDEX!$A$2:$A$2001, -1),MATCH(N362, SOFR_INDEX!$A$2:$A$2001, -1)+1)))</f>
        <v/>
      </c>
      <c r="P362" s="40" t="str" cm="1">
        <f t="array" aca="1" ref="P362" ca="1">IF(OR(B362="", F362=""), "", INDEX(SOFR_INDEX!$B$2:$E$2001, O362,$P$4) * IF(LEFT($P$3, 3)="180", 2, IF(LEFT($P$3, 2)="90", 4, IF(LEFT($P$3, 2)="30", 12, 1)))/100)</f>
        <v/>
      </c>
      <c r="Q362" s="43" t="str">
        <f ca="1">IF(OR(B362="", F362=""), "", P362+'Terms&amp;Conditions + Transaction'!$B$11/10000)</f>
        <v/>
      </c>
      <c r="R362" s="43" t="str">
        <f t="shared" ca="1" si="35"/>
        <v/>
      </c>
      <c r="S362" t="str">
        <f ca="1">IF(B362="",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Transaction'!$C$7*(F362-E362), 365), 360))))</f>
        <v/>
      </c>
      <c r="T362" s="49" t="str">
        <f t="shared" ca="1" si="36"/>
        <v/>
      </c>
      <c r="U362" s="49" t="str">
        <f t="shared" ca="1" si="37"/>
        <v/>
      </c>
      <c r="V362" s="49" t="str">
        <f t="shared" ca="1" si="38"/>
        <v/>
      </c>
      <c r="W362" s="11" t="str">
        <f t="shared" ca="1" si="39"/>
        <v/>
      </c>
      <c r="X362" s="11" t="str">
        <f t="shared" ca="1" si="40"/>
        <v/>
      </c>
    </row>
    <row r="363" spans="2:24" x14ac:dyDescent="0.25">
      <c r="B363" s="82" t="str">
        <f ca="1">IF(B362&lt;MIN($C$3, 'Terms&amp;Conditions + Transaction'!$B$6), B362+1, "")</f>
        <v/>
      </c>
      <c r="C363" t="str">
        <f ca="1">IF(B363="", "", IF(AND(WEEKDAY(B363, 2)&lt;=5, ISERROR(VLOOKUP(B363, 'Holiday Schedule'!$B$3:$B$1002, 1, FALSE))), 1, 0))</f>
        <v/>
      </c>
      <c r="D363" t="str">
        <f ca="1">IF(B363="", "", IF(LOWER('Terms&amp;Conditions + Transaction'!$C$15)="act", 1, IF(DAY(B363)=31, 0, IF(AND(DAY(B363+1)=1, MONTH(B363+1)=3), 31-DAY(B363), 1))))</f>
        <v/>
      </c>
      <c r="E363" s="18" t="str">
        <f ca="1">IF(B363="", "", IFERROR(VLOOKUP(B363, 'Accrual Schedule'!$B$3:$B$122, 1, TRUE), ""))</f>
        <v/>
      </c>
      <c r="F363" s="18" t="str" cm="1">
        <f t="array" aca="1" ref="F363" ca="1">IF(B363="", "", INDEX('Accrual Schedule'!$B$3:$B$122, MATCH(B363, 'Accrual Schedule'!$B$3:$B$122, 1)+1, 1))</f>
        <v/>
      </c>
      <c r="G363" s="18" t="str" cm="1">
        <f t="array" aca="1" ref="G363" ca="1">IF(B363="", "", INDEX('Accrual Schedule'!$B$3:$B$122, MATCH(H363, 'Accrual Schedule'!$B$3:$B$122, 1)-1, 1))</f>
        <v/>
      </c>
      <c r="H363" s="18" t="str">
        <f ca="1">IF(B363="", "", INDEX('Accrual Schedule'!$B$3:$B$122, MATCH(I363, 'Accrual Schedule'!$C$3:$C$122, 1), 1))</f>
        <v/>
      </c>
      <c r="I363" s="18" t="str" cm="1">
        <f t="array" aca="1" ref="I363" ca="1">IF(B363="", "", _xlfn.IFNA(INDEX('Accrual Schedule'!$C$4:$C$122, MATCH(B363, 'Accrual Schedule'!$C$4:$C$122, 1)+1, 1), INDEX('Accrual Schedule'!$C$4:$C$122, 1, 1)))</f>
        <v/>
      </c>
      <c r="J363" s="11" t="str">
        <f ca="1">IF(B363="","",'Terms&amp;Conditions + Transaction'!$F$5-SUMIF(Dispositions!$B$3:$B$32,"&lt;="&amp;B363,Dispositions!$C$3:$C$32))</f>
        <v/>
      </c>
      <c r="K363" s="84" t="str">
        <f ca="1">IF(B363="", "", IF(ISNA(MATCH(B363, 'Factor Schedule'!$B$3:$B$2002, -1)),1,IF(INDEX('Factor Schedule'!$B$3:$C$2002,MATCH(B363, 'Factor Schedule'!$B$3:$B$2002, -1), 1)=B363,MATCH(B363, 'Factor Schedule'!$B$3:$B$2002, -1),MATCH(B363, 'Factor Schedule'!$B$3:$B$2002, -1)+1)))</f>
        <v/>
      </c>
      <c r="L363" s="11" t="str" cm="1">
        <f t="array" aca="1" ref="L363" ca="1">IF(B363="","",ROUND(J363*_xlfn.IFNA(INDEX('Factor Schedule'!$B$3:$C$2002,K363, 2), 1), 2))</f>
        <v/>
      </c>
      <c r="M363" s="11" t="str">
        <f ca="1">IF(B363="", "", IF(OR(LOWER('Terms&amp;Conditions + Transaction'!$B$12)&lt;&gt;"compound", B363=$C$2, B363=E363), L363, L363+IF(LOWER('Terms&amp;Conditions + Transaction'!$B$13)&lt;&gt;"y", SUMIFS($T$8:$T$2007, $B$8:$B$2007, "&gt;="&amp;E363, $B$8:$B$2007, "&lt;"&amp;B363), SUMIFS($U$8:$U$1007, $B$8:$B$2007, "&gt;="&amp;E363, $B$8:$B$2007, "&lt;"&amp;B363))))</f>
        <v/>
      </c>
      <c r="N363" s="18" t="str">
        <f ca="1">IF(OR(B363 = "", F363=""), "", MIN(ForwardDays(B363,-'Terms&amp;Conditions + Transaction'!$B$22, 'Terms&amp;Conditions + Transaction'!$B$23, 'Holiday Schedule'!$B$3:$B$1002),ForwardDays(F363,-'Terms&amp;Conditions + Transaction'!$B$22, 'Terms&amp;Conditions + Transaction'!$B$23, 'Holiday Schedule'!$B$3:$B$1002)))</f>
        <v/>
      </c>
      <c r="O363" s="42" t="str">
        <f ca="1">IF(B363="", "", IF(ISNA(MATCH(N363, SOFR_INDEX!$A$2:$A$2001, -1)),1,IF(INDEX(SOFR_INDEX!$A$2:$E$2001,MATCH(N363, SOFR_INDEX!$A$2:$A$2001, -1), 1)=N363,MATCH(N363, SOFR_INDEX!$A$2:$A$2001, -1),MATCH(N363, SOFR_INDEX!$A$2:$A$2001, -1)+1)))</f>
        <v/>
      </c>
      <c r="P363" s="40" t="str" cm="1">
        <f t="array" aca="1" ref="P363" ca="1">IF(OR(B363="", F363=""), "", INDEX(SOFR_INDEX!$B$2:$E$2001, O363,$P$4) * IF(LEFT($P$3, 3)="180", 2, IF(LEFT($P$3, 2)="90", 4, IF(LEFT($P$3, 2)="30", 12, 1)))/100)</f>
        <v/>
      </c>
      <c r="Q363" s="43" t="str">
        <f ca="1">IF(OR(B363="", F363=""), "", P363+'Terms&amp;Conditions + Transaction'!$B$11/10000)</f>
        <v/>
      </c>
      <c r="R363" s="43" t="str">
        <f t="shared" ca="1" si="35"/>
        <v/>
      </c>
      <c r="S363" t="str">
        <f ca="1">IF(B363="",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Transaction'!$C$7*(F363-E363), 365), 360))))</f>
        <v/>
      </c>
      <c r="T363" s="49" t="str">
        <f t="shared" ca="1" si="36"/>
        <v/>
      </c>
      <c r="U363" s="49" t="str">
        <f t="shared" ca="1" si="37"/>
        <v/>
      </c>
      <c r="V363" s="49" t="str">
        <f t="shared" ca="1" si="38"/>
        <v/>
      </c>
      <c r="W363" s="11" t="str">
        <f t="shared" ca="1" si="39"/>
        <v/>
      </c>
      <c r="X363" s="11" t="str">
        <f t="shared" ca="1" si="40"/>
        <v/>
      </c>
    </row>
    <row r="364" spans="2:24" x14ac:dyDescent="0.25">
      <c r="B364" s="82" t="str">
        <f ca="1">IF(B363&lt;MIN($C$3, 'Terms&amp;Conditions + Transaction'!$B$6), B363+1, "")</f>
        <v/>
      </c>
      <c r="C364" t="str">
        <f ca="1">IF(B364="", "", IF(AND(WEEKDAY(B364, 2)&lt;=5, ISERROR(VLOOKUP(B364, 'Holiday Schedule'!$B$3:$B$1002, 1, FALSE))), 1, 0))</f>
        <v/>
      </c>
      <c r="D364" t="str">
        <f ca="1">IF(B364="", "", IF(LOWER('Terms&amp;Conditions + Transaction'!$C$15)="act", 1, IF(DAY(B364)=31, 0, IF(AND(DAY(B364+1)=1, MONTH(B364+1)=3), 31-DAY(B364), 1))))</f>
        <v/>
      </c>
      <c r="E364" s="18" t="str">
        <f ca="1">IF(B364="", "", IFERROR(VLOOKUP(B364, 'Accrual Schedule'!$B$3:$B$122, 1, TRUE), ""))</f>
        <v/>
      </c>
      <c r="F364" s="18" t="str" cm="1">
        <f t="array" aca="1" ref="F364" ca="1">IF(B364="", "", INDEX('Accrual Schedule'!$B$3:$B$122, MATCH(B364, 'Accrual Schedule'!$B$3:$B$122, 1)+1, 1))</f>
        <v/>
      </c>
      <c r="G364" s="18" t="str" cm="1">
        <f t="array" aca="1" ref="G364" ca="1">IF(B364="", "", INDEX('Accrual Schedule'!$B$3:$B$122, MATCH(H364, 'Accrual Schedule'!$B$3:$B$122, 1)-1, 1))</f>
        <v/>
      </c>
      <c r="H364" s="18" t="str">
        <f ca="1">IF(B364="", "", INDEX('Accrual Schedule'!$B$3:$B$122, MATCH(I364, 'Accrual Schedule'!$C$3:$C$122, 1), 1))</f>
        <v/>
      </c>
      <c r="I364" s="18" t="str" cm="1">
        <f t="array" aca="1" ref="I364" ca="1">IF(B364="", "", _xlfn.IFNA(INDEX('Accrual Schedule'!$C$4:$C$122, MATCH(B364, 'Accrual Schedule'!$C$4:$C$122, 1)+1, 1), INDEX('Accrual Schedule'!$C$4:$C$122, 1, 1)))</f>
        <v/>
      </c>
      <c r="J364" s="11" t="str">
        <f ca="1">IF(B364="","",'Terms&amp;Conditions + Transaction'!$F$5-SUMIF(Dispositions!$B$3:$B$32,"&lt;="&amp;B364,Dispositions!$C$3:$C$32))</f>
        <v/>
      </c>
      <c r="K364" s="84" t="str">
        <f ca="1">IF(B364="", "", IF(ISNA(MATCH(B364, 'Factor Schedule'!$B$3:$B$2002, -1)),1,IF(INDEX('Factor Schedule'!$B$3:$C$2002,MATCH(B364, 'Factor Schedule'!$B$3:$B$2002, -1), 1)=B364,MATCH(B364, 'Factor Schedule'!$B$3:$B$2002, -1),MATCH(B364, 'Factor Schedule'!$B$3:$B$2002, -1)+1)))</f>
        <v/>
      </c>
      <c r="L364" s="11" t="str" cm="1">
        <f t="array" aca="1" ref="L364" ca="1">IF(B364="","",ROUND(J364*_xlfn.IFNA(INDEX('Factor Schedule'!$B$3:$C$2002,K364, 2), 1), 2))</f>
        <v/>
      </c>
      <c r="M364" s="11" t="str">
        <f ca="1">IF(B364="", "", IF(OR(LOWER('Terms&amp;Conditions + Transaction'!$B$12)&lt;&gt;"compound", B364=$C$2, B364=E364), L364, L364+IF(LOWER('Terms&amp;Conditions + Transaction'!$B$13)&lt;&gt;"y", SUMIFS($T$8:$T$2007, $B$8:$B$2007, "&gt;="&amp;E364, $B$8:$B$2007, "&lt;"&amp;B364), SUMIFS($U$8:$U$1007, $B$8:$B$2007, "&gt;="&amp;E364, $B$8:$B$2007, "&lt;"&amp;B364))))</f>
        <v/>
      </c>
      <c r="N364" s="18" t="str">
        <f ca="1">IF(OR(B364 = "", F364=""), "", MIN(ForwardDays(B364,-'Terms&amp;Conditions + Transaction'!$B$22, 'Terms&amp;Conditions + Transaction'!$B$23, 'Holiday Schedule'!$B$3:$B$1002),ForwardDays(F364,-'Terms&amp;Conditions + Transaction'!$B$22, 'Terms&amp;Conditions + Transaction'!$B$23, 'Holiday Schedule'!$B$3:$B$1002)))</f>
        <v/>
      </c>
      <c r="O364" s="42" t="str">
        <f ca="1">IF(B364="", "", IF(ISNA(MATCH(N364, SOFR_INDEX!$A$2:$A$2001, -1)),1,IF(INDEX(SOFR_INDEX!$A$2:$E$2001,MATCH(N364, SOFR_INDEX!$A$2:$A$2001, -1), 1)=N364,MATCH(N364, SOFR_INDEX!$A$2:$A$2001, -1),MATCH(N364, SOFR_INDEX!$A$2:$A$2001, -1)+1)))</f>
        <v/>
      </c>
      <c r="P364" s="40" t="str" cm="1">
        <f t="array" aca="1" ref="P364" ca="1">IF(OR(B364="", F364=""), "", INDEX(SOFR_INDEX!$B$2:$E$2001, O364,$P$4) * IF(LEFT($P$3, 3)="180", 2, IF(LEFT($P$3, 2)="90", 4, IF(LEFT($P$3, 2)="30", 12, 1)))/100)</f>
        <v/>
      </c>
      <c r="Q364" s="43" t="str">
        <f ca="1">IF(OR(B364="", F364=""), "", P364+'Terms&amp;Conditions + Transaction'!$B$11/10000)</f>
        <v/>
      </c>
      <c r="R364" s="43" t="str">
        <f t="shared" ca="1" si="35"/>
        <v/>
      </c>
      <c r="S364" t="str">
        <f ca="1">IF(B364="",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Transaction'!$C$7*(F364-E364), 365), 360))))</f>
        <v/>
      </c>
      <c r="T364" s="49" t="str">
        <f t="shared" ca="1" si="36"/>
        <v/>
      </c>
      <c r="U364" s="49" t="str">
        <f t="shared" ca="1" si="37"/>
        <v/>
      </c>
      <c r="V364" s="49" t="str">
        <f t="shared" ca="1" si="38"/>
        <v/>
      </c>
      <c r="W364" s="11" t="str">
        <f t="shared" ca="1" si="39"/>
        <v/>
      </c>
      <c r="X364" s="11" t="str">
        <f t="shared" ca="1" si="40"/>
        <v/>
      </c>
    </row>
    <row r="365" spans="2:24" x14ac:dyDescent="0.25">
      <c r="B365" s="82" t="str">
        <f ca="1">IF(B364&lt;MIN($C$3, 'Terms&amp;Conditions + Transaction'!$B$6), B364+1, "")</f>
        <v/>
      </c>
      <c r="C365" t="str">
        <f ca="1">IF(B365="", "", IF(AND(WEEKDAY(B365, 2)&lt;=5, ISERROR(VLOOKUP(B365, 'Holiday Schedule'!$B$3:$B$1002, 1, FALSE))), 1, 0))</f>
        <v/>
      </c>
      <c r="D365" t="str">
        <f ca="1">IF(B365="", "", IF(LOWER('Terms&amp;Conditions + Transaction'!$C$15)="act", 1, IF(DAY(B365)=31, 0, IF(AND(DAY(B365+1)=1, MONTH(B365+1)=3), 31-DAY(B365), 1))))</f>
        <v/>
      </c>
      <c r="E365" s="18" t="str">
        <f ca="1">IF(B365="", "", IFERROR(VLOOKUP(B365, 'Accrual Schedule'!$B$3:$B$122, 1, TRUE), ""))</f>
        <v/>
      </c>
      <c r="F365" s="18" t="str" cm="1">
        <f t="array" aca="1" ref="F365" ca="1">IF(B365="", "", INDEX('Accrual Schedule'!$B$3:$B$122, MATCH(B365, 'Accrual Schedule'!$B$3:$B$122, 1)+1, 1))</f>
        <v/>
      </c>
      <c r="G365" s="18" t="str" cm="1">
        <f t="array" aca="1" ref="G365" ca="1">IF(B365="", "", INDEX('Accrual Schedule'!$B$3:$B$122, MATCH(H365, 'Accrual Schedule'!$B$3:$B$122, 1)-1, 1))</f>
        <v/>
      </c>
      <c r="H365" s="18" t="str">
        <f ca="1">IF(B365="", "", INDEX('Accrual Schedule'!$B$3:$B$122, MATCH(I365, 'Accrual Schedule'!$C$3:$C$122, 1), 1))</f>
        <v/>
      </c>
      <c r="I365" s="18" t="str" cm="1">
        <f t="array" aca="1" ref="I365" ca="1">IF(B365="", "", _xlfn.IFNA(INDEX('Accrual Schedule'!$C$4:$C$122, MATCH(B365, 'Accrual Schedule'!$C$4:$C$122, 1)+1, 1), INDEX('Accrual Schedule'!$C$4:$C$122, 1, 1)))</f>
        <v/>
      </c>
      <c r="J365" s="11" t="str">
        <f ca="1">IF(B365="","",'Terms&amp;Conditions + Transaction'!$F$5-SUMIF(Dispositions!$B$3:$B$32,"&lt;="&amp;B365,Dispositions!$C$3:$C$32))</f>
        <v/>
      </c>
      <c r="K365" s="84" t="str">
        <f ca="1">IF(B365="", "", IF(ISNA(MATCH(B365, 'Factor Schedule'!$B$3:$B$2002, -1)),1,IF(INDEX('Factor Schedule'!$B$3:$C$2002,MATCH(B365, 'Factor Schedule'!$B$3:$B$2002, -1), 1)=B365,MATCH(B365, 'Factor Schedule'!$B$3:$B$2002, -1),MATCH(B365, 'Factor Schedule'!$B$3:$B$2002, -1)+1)))</f>
        <v/>
      </c>
      <c r="L365" s="11" t="str" cm="1">
        <f t="array" aca="1" ref="L365" ca="1">IF(B365="","",ROUND(J365*_xlfn.IFNA(INDEX('Factor Schedule'!$B$3:$C$2002,K365, 2), 1), 2))</f>
        <v/>
      </c>
      <c r="M365" s="11" t="str">
        <f ca="1">IF(B365="", "", IF(OR(LOWER('Terms&amp;Conditions + Transaction'!$B$12)&lt;&gt;"compound", B365=$C$2, B365=E365), L365, L365+IF(LOWER('Terms&amp;Conditions + Transaction'!$B$13)&lt;&gt;"y", SUMIFS($T$8:$T$2007, $B$8:$B$2007, "&gt;="&amp;E365, $B$8:$B$2007, "&lt;"&amp;B365), SUMIFS($U$8:$U$1007, $B$8:$B$2007, "&gt;="&amp;E365, $B$8:$B$2007, "&lt;"&amp;B365))))</f>
        <v/>
      </c>
      <c r="N365" s="18" t="str">
        <f ca="1">IF(OR(B365 = "", F365=""), "", MIN(ForwardDays(B365,-'Terms&amp;Conditions + Transaction'!$B$22, 'Terms&amp;Conditions + Transaction'!$B$23, 'Holiday Schedule'!$B$3:$B$1002),ForwardDays(F365,-'Terms&amp;Conditions + Transaction'!$B$22, 'Terms&amp;Conditions + Transaction'!$B$23, 'Holiday Schedule'!$B$3:$B$1002)))</f>
        <v/>
      </c>
      <c r="O365" s="42" t="str">
        <f ca="1">IF(B365="", "", IF(ISNA(MATCH(N365, SOFR_INDEX!$A$2:$A$2001, -1)),1,IF(INDEX(SOFR_INDEX!$A$2:$E$2001,MATCH(N365, SOFR_INDEX!$A$2:$A$2001, -1), 1)=N365,MATCH(N365, SOFR_INDEX!$A$2:$A$2001, -1),MATCH(N365, SOFR_INDEX!$A$2:$A$2001, -1)+1)))</f>
        <v/>
      </c>
      <c r="P365" s="40" t="str" cm="1">
        <f t="array" aca="1" ref="P365" ca="1">IF(OR(B365="", F365=""), "", INDEX(SOFR_INDEX!$B$2:$E$2001, O365,$P$4) * IF(LEFT($P$3, 3)="180", 2, IF(LEFT($P$3, 2)="90", 4, IF(LEFT($P$3, 2)="30", 12, 1)))/100)</f>
        <v/>
      </c>
      <c r="Q365" s="43" t="str">
        <f ca="1">IF(OR(B365="", F365=""), "", P365+'Terms&amp;Conditions + Transaction'!$B$11/10000)</f>
        <v/>
      </c>
      <c r="R365" s="43" t="str">
        <f t="shared" ca="1" si="35"/>
        <v/>
      </c>
      <c r="S365" t="str">
        <f ca="1">IF(B365="",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Transaction'!$C$7*(F365-E365), 365), 360))))</f>
        <v/>
      </c>
      <c r="T365" s="49" t="str">
        <f t="shared" ca="1" si="36"/>
        <v/>
      </c>
      <c r="U365" s="49" t="str">
        <f t="shared" ca="1" si="37"/>
        <v/>
      </c>
      <c r="V365" s="49" t="str">
        <f t="shared" ca="1" si="38"/>
        <v/>
      </c>
      <c r="W365" s="11" t="str">
        <f t="shared" ca="1" si="39"/>
        <v/>
      </c>
      <c r="X365" s="11" t="str">
        <f t="shared" ca="1" si="40"/>
        <v/>
      </c>
    </row>
    <row r="366" spans="2:24" x14ac:dyDescent="0.25">
      <c r="B366" s="82" t="str">
        <f ca="1">IF(B365&lt;MIN($C$3, 'Terms&amp;Conditions + Transaction'!$B$6), B365+1, "")</f>
        <v/>
      </c>
      <c r="C366" t="str">
        <f ca="1">IF(B366="", "", IF(AND(WEEKDAY(B366, 2)&lt;=5, ISERROR(VLOOKUP(B366, 'Holiday Schedule'!$B$3:$B$1002, 1, FALSE))), 1, 0))</f>
        <v/>
      </c>
      <c r="D366" t="str">
        <f ca="1">IF(B366="", "", IF(LOWER('Terms&amp;Conditions + Transaction'!$C$15)="act", 1, IF(DAY(B366)=31, 0, IF(AND(DAY(B366+1)=1, MONTH(B366+1)=3), 31-DAY(B366), 1))))</f>
        <v/>
      </c>
      <c r="E366" s="18" t="str">
        <f ca="1">IF(B366="", "", IFERROR(VLOOKUP(B366, 'Accrual Schedule'!$B$3:$B$122, 1, TRUE), ""))</f>
        <v/>
      </c>
      <c r="F366" s="18" t="str" cm="1">
        <f t="array" aca="1" ref="F366" ca="1">IF(B366="", "", INDEX('Accrual Schedule'!$B$3:$B$122, MATCH(B366, 'Accrual Schedule'!$B$3:$B$122, 1)+1, 1))</f>
        <v/>
      </c>
      <c r="G366" s="18" t="str" cm="1">
        <f t="array" aca="1" ref="G366" ca="1">IF(B366="", "", INDEX('Accrual Schedule'!$B$3:$B$122, MATCH(H366, 'Accrual Schedule'!$B$3:$B$122, 1)-1, 1))</f>
        <v/>
      </c>
      <c r="H366" s="18" t="str">
        <f ca="1">IF(B366="", "", INDEX('Accrual Schedule'!$B$3:$B$122, MATCH(I366, 'Accrual Schedule'!$C$3:$C$122, 1), 1))</f>
        <v/>
      </c>
      <c r="I366" s="18" t="str" cm="1">
        <f t="array" aca="1" ref="I366" ca="1">IF(B366="", "", _xlfn.IFNA(INDEX('Accrual Schedule'!$C$4:$C$122, MATCH(B366, 'Accrual Schedule'!$C$4:$C$122, 1)+1, 1), INDEX('Accrual Schedule'!$C$4:$C$122, 1, 1)))</f>
        <v/>
      </c>
      <c r="J366" s="11" t="str">
        <f ca="1">IF(B366="","",'Terms&amp;Conditions + Transaction'!$F$5-SUMIF(Dispositions!$B$3:$B$32,"&lt;="&amp;B366,Dispositions!$C$3:$C$32))</f>
        <v/>
      </c>
      <c r="K366" s="84" t="str">
        <f ca="1">IF(B366="", "", IF(ISNA(MATCH(B366, 'Factor Schedule'!$B$3:$B$2002, -1)),1,IF(INDEX('Factor Schedule'!$B$3:$C$2002,MATCH(B366, 'Factor Schedule'!$B$3:$B$2002, -1), 1)=B366,MATCH(B366, 'Factor Schedule'!$B$3:$B$2002, -1),MATCH(B366, 'Factor Schedule'!$B$3:$B$2002, -1)+1)))</f>
        <v/>
      </c>
      <c r="L366" s="11" t="str" cm="1">
        <f t="array" aca="1" ref="L366" ca="1">IF(B366="","",ROUND(J366*_xlfn.IFNA(INDEX('Factor Schedule'!$B$3:$C$2002,K366, 2), 1), 2))</f>
        <v/>
      </c>
      <c r="M366" s="11" t="str">
        <f ca="1">IF(B366="", "", IF(OR(LOWER('Terms&amp;Conditions + Transaction'!$B$12)&lt;&gt;"compound", B366=$C$2, B366=E366), L366, L366+IF(LOWER('Terms&amp;Conditions + Transaction'!$B$13)&lt;&gt;"y", SUMIFS($T$8:$T$2007, $B$8:$B$2007, "&gt;="&amp;E366, $B$8:$B$2007, "&lt;"&amp;B366), SUMIFS($U$8:$U$1007, $B$8:$B$2007, "&gt;="&amp;E366, $B$8:$B$2007, "&lt;"&amp;B366))))</f>
        <v/>
      </c>
      <c r="N366" s="18" t="str">
        <f ca="1">IF(OR(B366 = "", F366=""), "", MIN(ForwardDays(B366,-'Terms&amp;Conditions + Transaction'!$B$22, 'Terms&amp;Conditions + Transaction'!$B$23, 'Holiday Schedule'!$B$3:$B$1002),ForwardDays(F366,-'Terms&amp;Conditions + Transaction'!$B$22, 'Terms&amp;Conditions + Transaction'!$B$23, 'Holiday Schedule'!$B$3:$B$1002)))</f>
        <v/>
      </c>
      <c r="O366" s="42" t="str">
        <f ca="1">IF(B366="", "", IF(ISNA(MATCH(N366, SOFR_INDEX!$A$2:$A$2001, -1)),1,IF(INDEX(SOFR_INDEX!$A$2:$E$2001,MATCH(N366, SOFR_INDEX!$A$2:$A$2001, -1), 1)=N366,MATCH(N366, SOFR_INDEX!$A$2:$A$2001, -1),MATCH(N366, SOFR_INDEX!$A$2:$A$2001, -1)+1)))</f>
        <v/>
      </c>
      <c r="P366" s="40" t="str" cm="1">
        <f t="array" aca="1" ref="P366" ca="1">IF(OR(B366="", F366=""), "", INDEX(SOFR_INDEX!$B$2:$E$2001, O366,$P$4) * IF(LEFT($P$3, 3)="180", 2, IF(LEFT($P$3, 2)="90", 4, IF(LEFT($P$3, 2)="30", 12, 1)))/100)</f>
        <v/>
      </c>
      <c r="Q366" s="43" t="str">
        <f ca="1">IF(OR(B366="", F366=""), "", P366+'Terms&amp;Conditions + Transaction'!$B$11/10000)</f>
        <v/>
      </c>
      <c r="R366" s="43" t="str">
        <f t="shared" ca="1" si="35"/>
        <v/>
      </c>
      <c r="S366" t="str">
        <f ca="1">IF(B366="",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Transaction'!$C$7*(F366-E366), 365), 360))))</f>
        <v/>
      </c>
      <c r="T366" s="49" t="str">
        <f t="shared" ca="1" si="36"/>
        <v/>
      </c>
      <c r="U366" s="49" t="str">
        <f t="shared" ca="1" si="37"/>
        <v/>
      </c>
      <c r="V366" s="49" t="str">
        <f t="shared" ca="1" si="38"/>
        <v/>
      </c>
      <c r="W366" s="11" t="str">
        <f t="shared" ca="1" si="39"/>
        <v/>
      </c>
      <c r="X366" s="11" t="str">
        <f t="shared" ca="1" si="40"/>
        <v/>
      </c>
    </row>
    <row r="367" spans="2:24" x14ac:dyDescent="0.25">
      <c r="B367" s="82" t="str">
        <f ca="1">IF(B366&lt;MIN($C$3, 'Terms&amp;Conditions + Transaction'!$B$6), B366+1, "")</f>
        <v/>
      </c>
      <c r="C367" t="str">
        <f ca="1">IF(B367="", "", IF(AND(WEEKDAY(B367, 2)&lt;=5, ISERROR(VLOOKUP(B367, 'Holiday Schedule'!$B$3:$B$1002, 1, FALSE))), 1, 0))</f>
        <v/>
      </c>
      <c r="D367" t="str">
        <f ca="1">IF(B367="", "", IF(LOWER('Terms&amp;Conditions + Transaction'!$C$15)="act", 1, IF(DAY(B367)=31, 0, IF(AND(DAY(B367+1)=1, MONTH(B367+1)=3), 31-DAY(B367), 1))))</f>
        <v/>
      </c>
      <c r="E367" s="18" t="str">
        <f ca="1">IF(B367="", "", IFERROR(VLOOKUP(B367, 'Accrual Schedule'!$B$3:$B$122, 1, TRUE), ""))</f>
        <v/>
      </c>
      <c r="F367" s="18" t="str" cm="1">
        <f t="array" aca="1" ref="F367" ca="1">IF(B367="", "", INDEX('Accrual Schedule'!$B$3:$B$122, MATCH(B367, 'Accrual Schedule'!$B$3:$B$122, 1)+1, 1))</f>
        <v/>
      </c>
      <c r="G367" s="18" t="str" cm="1">
        <f t="array" aca="1" ref="G367" ca="1">IF(B367="", "", INDEX('Accrual Schedule'!$B$3:$B$122, MATCH(H367, 'Accrual Schedule'!$B$3:$B$122, 1)-1, 1))</f>
        <v/>
      </c>
      <c r="H367" s="18" t="str">
        <f ca="1">IF(B367="", "", INDEX('Accrual Schedule'!$B$3:$B$122, MATCH(I367, 'Accrual Schedule'!$C$3:$C$122, 1), 1))</f>
        <v/>
      </c>
      <c r="I367" s="18" t="str" cm="1">
        <f t="array" aca="1" ref="I367" ca="1">IF(B367="", "", _xlfn.IFNA(INDEX('Accrual Schedule'!$C$4:$C$122, MATCH(B367, 'Accrual Schedule'!$C$4:$C$122, 1)+1, 1), INDEX('Accrual Schedule'!$C$4:$C$122, 1, 1)))</f>
        <v/>
      </c>
      <c r="J367" s="11" t="str">
        <f ca="1">IF(B367="","",'Terms&amp;Conditions + Transaction'!$F$5-SUMIF(Dispositions!$B$3:$B$32,"&lt;="&amp;B367,Dispositions!$C$3:$C$32))</f>
        <v/>
      </c>
      <c r="K367" s="84" t="str">
        <f ca="1">IF(B367="", "", IF(ISNA(MATCH(B367, 'Factor Schedule'!$B$3:$B$2002, -1)),1,IF(INDEX('Factor Schedule'!$B$3:$C$2002,MATCH(B367, 'Factor Schedule'!$B$3:$B$2002, -1), 1)=B367,MATCH(B367, 'Factor Schedule'!$B$3:$B$2002, -1),MATCH(B367, 'Factor Schedule'!$B$3:$B$2002, -1)+1)))</f>
        <v/>
      </c>
      <c r="L367" s="11" t="str" cm="1">
        <f t="array" aca="1" ref="L367" ca="1">IF(B367="","",ROUND(J367*_xlfn.IFNA(INDEX('Factor Schedule'!$B$3:$C$2002,K367, 2), 1), 2))</f>
        <v/>
      </c>
      <c r="M367" s="11" t="str">
        <f ca="1">IF(B367="", "", IF(OR(LOWER('Terms&amp;Conditions + Transaction'!$B$12)&lt;&gt;"compound", B367=$C$2, B367=E367), L367, L367+IF(LOWER('Terms&amp;Conditions + Transaction'!$B$13)&lt;&gt;"y", SUMIFS($T$8:$T$2007, $B$8:$B$2007, "&gt;="&amp;E367, $B$8:$B$2007, "&lt;"&amp;B367), SUMIFS($U$8:$U$1007, $B$8:$B$2007, "&gt;="&amp;E367, $B$8:$B$2007, "&lt;"&amp;B367))))</f>
        <v/>
      </c>
      <c r="N367" s="18" t="str">
        <f ca="1">IF(OR(B367 = "", F367=""), "", MIN(ForwardDays(B367,-'Terms&amp;Conditions + Transaction'!$B$22, 'Terms&amp;Conditions + Transaction'!$B$23, 'Holiday Schedule'!$B$3:$B$1002),ForwardDays(F367,-'Terms&amp;Conditions + Transaction'!$B$22, 'Terms&amp;Conditions + Transaction'!$B$23, 'Holiday Schedule'!$B$3:$B$1002)))</f>
        <v/>
      </c>
      <c r="O367" s="42" t="str">
        <f ca="1">IF(B367="", "", IF(ISNA(MATCH(N367, SOFR_INDEX!$A$2:$A$2001, -1)),1,IF(INDEX(SOFR_INDEX!$A$2:$E$2001,MATCH(N367, SOFR_INDEX!$A$2:$A$2001, -1), 1)=N367,MATCH(N367, SOFR_INDEX!$A$2:$A$2001, -1),MATCH(N367, SOFR_INDEX!$A$2:$A$2001, -1)+1)))</f>
        <v/>
      </c>
      <c r="P367" s="40" t="str" cm="1">
        <f t="array" aca="1" ref="P367" ca="1">IF(OR(B367="", F367=""), "", INDEX(SOFR_INDEX!$B$2:$E$2001, O367,$P$4) * IF(LEFT($P$3, 3)="180", 2, IF(LEFT($P$3, 2)="90", 4, IF(LEFT($P$3, 2)="30", 12, 1)))/100)</f>
        <v/>
      </c>
      <c r="Q367" s="43" t="str">
        <f ca="1">IF(OR(B367="", F367=""), "", P367+'Terms&amp;Conditions + Transaction'!$B$11/10000)</f>
        <v/>
      </c>
      <c r="R367" s="43" t="str">
        <f t="shared" ca="1" si="35"/>
        <v/>
      </c>
      <c r="S367" t="str">
        <f ca="1">IF(B367="",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Transaction'!$C$7*(F367-E367), 365), 360))))</f>
        <v/>
      </c>
      <c r="T367" s="49" t="str">
        <f t="shared" ca="1" si="36"/>
        <v/>
      </c>
      <c r="U367" s="49" t="str">
        <f t="shared" ca="1" si="37"/>
        <v/>
      </c>
      <c r="V367" s="49" t="str">
        <f t="shared" ca="1" si="38"/>
        <v/>
      </c>
      <c r="W367" s="11" t="str">
        <f t="shared" ca="1" si="39"/>
        <v/>
      </c>
      <c r="X367" s="11" t="str">
        <f t="shared" ca="1" si="40"/>
        <v/>
      </c>
    </row>
    <row r="368" spans="2:24" x14ac:dyDescent="0.25">
      <c r="B368" s="82" t="str">
        <f ca="1">IF(B367&lt;MIN($C$3, 'Terms&amp;Conditions + Transaction'!$B$6), B367+1, "")</f>
        <v/>
      </c>
      <c r="C368" t="str">
        <f ca="1">IF(B368="", "", IF(AND(WEEKDAY(B368, 2)&lt;=5, ISERROR(VLOOKUP(B368, 'Holiday Schedule'!$B$3:$B$1002, 1, FALSE))), 1, 0))</f>
        <v/>
      </c>
      <c r="D368" t="str">
        <f ca="1">IF(B368="", "", IF(LOWER('Terms&amp;Conditions + Transaction'!$C$15)="act", 1, IF(DAY(B368)=31, 0, IF(AND(DAY(B368+1)=1, MONTH(B368+1)=3), 31-DAY(B368), 1))))</f>
        <v/>
      </c>
      <c r="E368" s="18" t="str">
        <f ca="1">IF(B368="", "", IFERROR(VLOOKUP(B368, 'Accrual Schedule'!$B$3:$B$122, 1, TRUE), ""))</f>
        <v/>
      </c>
      <c r="F368" s="18" t="str" cm="1">
        <f t="array" aca="1" ref="F368" ca="1">IF(B368="", "", INDEX('Accrual Schedule'!$B$3:$B$122, MATCH(B368, 'Accrual Schedule'!$B$3:$B$122, 1)+1, 1))</f>
        <v/>
      </c>
      <c r="G368" s="18" t="str" cm="1">
        <f t="array" aca="1" ref="G368" ca="1">IF(B368="", "", INDEX('Accrual Schedule'!$B$3:$B$122, MATCH(H368, 'Accrual Schedule'!$B$3:$B$122, 1)-1, 1))</f>
        <v/>
      </c>
      <c r="H368" s="18" t="str">
        <f ca="1">IF(B368="", "", INDEX('Accrual Schedule'!$B$3:$B$122, MATCH(I368, 'Accrual Schedule'!$C$3:$C$122, 1), 1))</f>
        <v/>
      </c>
      <c r="I368" s="18" t="str" cm="1">
        <f t="array" aca="1" ref="I368" ca="1">IF(B368="", "", _xlfn.IFNA(INDEX('Accrual Schedule'!$C$4:$C$122, MATCH(B368, 'Accrual Schedule'!$C$4:$C$122, 1)+1, 1), INDEX('Accrual Schedule'!$C$4:$C$122, 1, 1)))</f>
        <v/>
      </c>
      <c r="J368" s="11" t="str">
        <f ca="1">IF(B368="","",'Terms&amp;Conditions + Transaction'!$F$5-SUMIF(Dispositions!$B$3:$B$32,"&lt;="&amp;B368,Dispositions!$C$3:$C$32))</f>
        <v/>
      </c>
      <c r="K368" s="84" t="str">
        <f ca="1">IF(B368="", "", IF(ISNA(MATCH(B368, 'Factor Schedule'!$B$3:$B$2002, -1)),1,IF(INDEX('Factor Schedule'!$B$3:$C$2002,MATCH(B368, 'Factor Schedule'!$B$3:$B$2002, -1), 1)=B368,MATCH(B368, 'Factor Schedule'!$B$3:$B$2002, -1),MATCH(B368, 'Factor Schedule'!$B$3:$B$2002, -1)+1)))</f>
        <v/>
      </c>
      <c r="L368" s="11" t="str" cm="1">
        <f t="array" aca="1" ref="L368" ca="1">IF(B368="","",ROUND(J368*_xlfn.IFNA(INDEX('Factor Schedule'!$B$3:$C$2002,K368, 2), 1), 2))</f>
        <v/>
      </c>
      <c r="M368" s="11" t="str">
        <f ca="1">IF(B368="", "", IF(OR(LOWER('Terms&amp;Conditions + Transaction'!$B$12)&lt;&gt;"compound", B368=$C$2, B368=E368), L368, L368+IF(LOWER('Terms&amp;Conditions + Transaction'!$B$13)&lt;&gt;"y", SUMIFS($T$8:$T$2007, $B$8:$B$2007, "&gt;="&amp;E368, $B$8:$B$2007, "&lt;"&amp;B368), SUMIFS($U$8:$U$1007, $B$8:$B$2007, "&gt;="&amp;E368, $B$8:$B$2007, "&lt;"&amp;B368))))</f>
        <v/>
      </c>
      <c r="N368" s="18" t="str">
        <f ca="1">IF(OR(B368 = "", F368=""), "", MIN(ForwardDays(B368,-'Terms&amp;Conditions + Transaction'!$B$22, 'Terms&amp;Conditions + Transaction'!$B$23, 'Holiday Schedule'!$B$3:$B$1002),ForwardDays(F368,-'Terms&amp;Conditions + Transaction'!$B$22, 'Terms&amp;Conditions + Transaction'!$B$23, 'Holiday Schedule'!$B$3:$B$1002)))</f>
        <v/>
      </c>
      <c r="O368" s="42" t="str">
        <f ca="1">IF(B368="", "", IF(ISNA(MATCH(N368, SOFR_INDEX!$A$2:$A$2001, -1)),1,IF(INDEX(SOFR_INDEX!$A$2:$E$2001,MATCH(N368, SOFR_INDEX!$A$2:$A$2001, -1), 1)=N368,MATCH(N368, SOFR_INDEX!$A$2:$A$2001, -1),MATCH(N368, SOFR_INDEX!$A$2:$A$2001, -1)+1)))</f>
        <v/>
      </c>
      <c r="P368" s="40" t="str" cm="1">
        <f t="array" aca="1" ref="P368" ca="1">IF(OR(B368="", F368=""), "", INDEX(SOFR_INDEX!$B$2:$E$2001, O368,$P$4) * IF(LEFT($P$3, 3)="180", 2, IF(LEFT($P$3, 2)="90", 4, IF(LEFT($P$3, 2)="30", 12, 1)))/100)</f>
        <v/>
      </c>
      <c r="Q368" s="43" t="str">
        <f ca="1">IF(OR(B368="", F368=""), "", P368+'Terms&amp;Conditions + Transaction'!$B$11/10000)</f>
        <v/>
      </c>
      <c r="R368" s="43" t="str">
        <f t="shared" ca="1" si="35"/>
        <v/>
      </c>
      <c r="S368" t="str">
        <f ca="1">IF(B368="",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Transaction'!$C$7*(F368-E368), 365), 360))))</f>
        <v/>
      </c>
      <c r="T368" s="49" t="str">
        <f t="shared" ca="1" si="36"/>
        <v/>
      </c>
      <c r="U368" s="49" t="str">
        <f t="shared" ca="1" si="37"/>
        <v/>
      </c>
      <c r="V368" s="49" t="str">
        <f t="shared" ca="1" si="38"/>
        <v/>
      </c>
      <c r="W368" s="11" t="str">
        <f t="shared" ca="1" si="39"/>
        <v/>
      </c>
      <c r="X368" s="11" t="str">
        <f t="shared" ca="1" si="40"/>
        <v/>
      </c>
    </row>
    <row r="369" spans="2:24" x14ac:dyDescent="0.25">
      <c r="B369" s="82" t="str">
        <f ca="1">IF(B368&lt;MIN($C$3, 'Terms&amp;Conditions + Transaction'!$B$6), B368+1, "")</f>
        <v/>
      </c>
      <c r="C369" t="str">
        <f ca="1">IF(B369="", "", IF(AND(WEEKDAY(B369, 2)&lt;=5, ISERROR(VLOOKUP(B369, 'Holiday Schedule'!$B$3:$B$1002, 1, FALSE))), 1, 0))</f>
        <v/>
      </c>
      <c r="D369" t="str">
        <f ca="1">IF(B369="", "", IF(LOWER('Terms&amp;Conditions + Transaction'!$C$15)="act", 1, IF(DAY(B369)=31, 0, IF(AND(DAY(B369+1)=1, MONTH(B369+1)=3), 31-DAY(B369), 1))))</f>
        <v/>
      </c>
      <c r="E369" s="18" t="str">
        <f ca="1">IF(B369="", "", IFERROR(VLOOKUP(B369, 'Accrual Schedule'!$B$3:$B$122, 1, TRUE), ""))</f>
        <v/>
      </c>
      <c r="F369" s="18" t="str" cm="1">
        <f t="array" aca="1" ref="F369" ca="1">IF(B369="", "", INDEX('Accrual Schedule'!$B$3:$B$122, MATCH(B369, 'Accrual Schedule'!$B$3:$B$122, 1)+1, 1))</f>
        <v/>
      </c>
      <c r="G369" s="18" t="str" cm="1">
        <f t="array" aca="1" ref="G369" ca="1">IF(B369="", "", INDEX('Accrual Schedule'!$B$3:$B$122, MATCH(H369, 'Accrual Schedule'!$B$3:$B$122, 1)-1, 1))</f>
        <v/>
      </c>
      <c r="H369" s="18" t="str">
        <f ca="1">IF(B369="", "", INDEX('Accrual Schedule'!$B$3:$B$122, MATCH(I369, 'Accrual Schedule'!$C$3:$C$122, 1), 1))</f>
        <v/>
      </c>
      <c r="I369" s="18" t="str" cm="1">
        <f t="array" aca="1" ref="I369" ca="1">IF(B369="", "", _xlfn.IFNA(INDEX('Accrual Schedule'!$C$4:$C$122, MATCH(B369, 'Accrual Schedule'!$C$4:$C$122, 1)+1, 1), INDEX('Accrual Schedule'!$C$4:$C$122, 1, 1)))</f>
        <v/>
      </c>
      <c r="J369" s="11" t="str">
        <f ca="1">IF(B369="","",'Terms&amp;Conditions + Transaction'!$F$5-SUMIF(Dispositions!$B$3:$B$32,"&lt;="&amp;B369,Dispositions!$C$3:$C$32))</f>
        <v/>
      </c>
      <c r="K369" s="84" t="str">
        <f ca="1">IF(B369="", "", IF(ISNA(MATCH(B369, 'Factor Schedule'!$B$3:$B$2002, -1)),1,IF(INDEX('Factor Schedule'!$B$3:$C$2002,MATCH(B369, 'Factor Schedule'!$B$3:$B$2002, -1), 1)=B369,MATCH(B369, 'Factor Schedule'!$B$3:$B$2002, -1),MATCH(B369, 'Factor Schedule'!$B$3:$B$2002, -1)+1)))</f>
        <v/>
      </c>
      <c r="L369" s="11" t="str" cm="1">
        <f t="array" aca="1" ref="L369" ca="1">IF(B369="","",ROUND(J369*_xlfn.IFNA(INDEX('Factor Schedule'!$B$3:$C$2002,K369, 2), 1), 2))</f>
        <v/>
      </c>
      <c r="M369" s="11" t="str">
        <f ca="1">IF(B369="", "", IF(OR(LOWER('Terms&amp;Conditions + Transaction'!$B$12)&lt;&gt;"compound", B369=$C$2, B369=E369), L369, L369+IF(LOWER('Terms&amp;Conditions + Transaction'!$B$13)&lt;&gt;"y", SUMIFS($T$8:$T$2007, $B$8:$B$2007, "&gt;="&amp;E369, $B$8:$B$2007, "&lt;"&amp;B369), SUMIFS($U$8:$U$1007, $B$8:$B$2007, "&gt;="&amp;E369, $B$8:$B$2007, "&lt;"&amp;B369))))</f>
        <v/>
      </c>
      <c r="N369" s="18" t="str">
        <f ca="1">IF(OR(B369 = "", F369=""), "", MIN(ForwardDays(B369,-'Terms&amp;Conditions + Transaction'!$B$22, 'Terms&amp;Conditions + Transaction'!$B$23, 'Holiday Schedule'!$B$3:$B$1002),ForwardDays(F369,-'Terms&amp;Conditions + Transaction'!$B$22, 'Terms&amp;Conditions + Transaction'!$B$23, 'Holiday Schedule'!$B$3:$B$1002)))</f>
        <v/>
      </c>
      <c r="O369" s="42" t="str">
        <f ca="1">IF(B369="", "", IF(ISNA(MATCH(N369, SOFR_INDEX!$A$2:$A$2001, -1)),1,IF(INDEX(SOFR_INDEX!$A$2:$E$2001,MATCH(N369, SOFR_INDEX!$A$2:$A$2001, -1), 1)=N369,MATCH(N369, SOFR_INDEX!$A$2:$A$2001, -1),MATCH(N369, SOFR_INDEX!$A$2:$A$2001, -1)+1)))</f>
        <v/>
      </c>
      <c r="P369" s="40" t="str" cm="1">
        <f t="array" aca="1" ref="P369" ca="1">IF(OR(B369="", F369=""), "", INDEX(SOFR_INDEX!$B$2:$E$2001, O369,$P$4) * IF(LEFT($P$3, 3)="180", 2, IF(LEFT($P$3, 2)="90", 4, IF(LEFT($P$3, 2)="30", 12, 1)))/100)</f>
        <v/>
      </c>
      <c r="Q369" s="43" t="str">
        <f ca="1">IF(OR(B369="", F369=""), "", P369+'Terms&amp;Conditions + Transaction'!$B$11/10000)</f>
        <v/>
      </c>
      <c r="R369" s="43" t="str">
        <f t="shared" ca="1" si="35"/>
        <v/>
      </c>
      <c r="S369" t="str">
        <f ca="1">IF(B369="",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Transaction'!$C$7*(F369-E369), 365), 360))))</f>
        <v/>
      </c>
      <c r="T369" s="49" t="str">
        <f t="shared" ca="1" si="36"/>
        <v/>
      </c>
      <c r="U369" s="49" t="str">
        <f t="shared" ca="1" si="37"/>
        <v/>
      </c>
      <c r="V369" s="49" t="str">
        <f t="shared" ca="1" si="38"/>
        <v/>
      </c>
      <c r="W369" s="11" t="str">
        <f t="shared" ca="1" si="39"/>
        <v/>
      </c>
      <c r="X369" s="11" t="str">
        <f t="shared" ca="1" si="40"/>
        <v/>
      </c>
    </row>
    <row r="370" spans="2:24" x14ac:dyDescent="0.25">
      <c r="B370" s="82" t="str">
        <f ca="1">IF(B369&lt;MIN($C$3, 'Terms&amp;Conditions + Transaction'!$B$6), B369+1, "")</f>
        <v/>
      </c>
      <c r="C370" t="str">
        <f ca="1">IF(B370="", "", IF(AND(WEEKDAY(B370, 2)&lt;=5, ISERROR(VLOOKUP(B370, 'Holiday Schedule'!$B$3:$B$1002, 1, FALSE))), 1, 0))</f>
        <v/>
      </c>
      <c r="D370" t="str">
        <f ca="1">IF(B370="", "", IF(LOWER('Terms&amp;Conditions + Transaction'!$C$15)="act", 1, IF(DAY(B370)=31, 0, IF(AND(DAY(B370+1)=1, MONTH(B370+1)=3), 31-DAY(B370), 1))))</f>
        <v/>
      </c>
      <c r="E370" s="18" t="str">
        <f ca="1">IF(B370="", "", IFERROR(VLOOKUP(B370, 'Accrual Schedule'!$B$3:$B$122, 1, TRUE), ""))</f>
        <v/>
      </c>
      <c r="F370" s="18" t="str" cm="1">
        <f t="array" aca="1" ref="F370" ca="1">IF(B370="", "", INDEX('Accrual Schedule'!$B$3:$B$122, MATCH(B370, 'Accrual Schedule'!$B$3:$B$122, 1)+1, 1))</f>
        <v/>
      </c>
      <c r="G370" s="18" t="str" cm="1">
        <f t="array" aca="1" ref="G370" ca="1">IF(B370="", "", INDEX('Accrual Schedule'!$B$3:$B$122, MATCH(H370, 'Accrual Schedule'!$B$3:$B$122, 1)-1, 1))</f>
        <v/>
      </c>
      <c r="H370" s="18" t="str">
        <f ca="1">IF(B370="", "", INDEX('Accrual Schedule'!$B$3:$B$122, MATCH(I370, 'Accrual Schedule'!$C$3:$C$122, 1), 1))</f>
        <v/>
      </c>
      <c r="I370" s="18" t="str" cm="1">
        <f t="array" aca="1" ref="I370" ca="1">IF(B370="", "", _xlfn.IFNA(INDEX('Accrual Schedule'!$C$4:$C$122, MATCH(B370, 'Accrual Schedule'!$C$4:$C$122, 1)+1, 1), INDEX('Accrual Schedule'!$C$4:$C$122, 1, 1)))</f>
        <v/>
      </c>
      <c r="J370" s="11" t="str">
        <f ca="1">IF(B370="","",'Terms&amp;Conditions + Transaction'!$F$5-SUMIF(Dispositions!$B$3:$B$32,"&lt;="&amp;B370,Dispositions!$C$3:$C$32))</f>
        <v/>
      </c>
      <c r="K370" s="84" t="str">
        <f ca="1">IF(B370="", "", IF(ISNA(MATCH(B370, 'Factor Schedule'!$B$3:$B$2002, -1)),1,IF(INDEX('Factor Schedule'!$B$3:$C$2002,MATCH(B370, 'Factor Schedule'!$B$3:$B$2002, -1), 1)=B370,MATCH(B370, 'Factor Schedule'!$B$3:$B$2002, -1),MATCH(B370, 'Factor Schedule'!$B$3:$B$2002, -1)+1)))</f>
        <v/>
      </c>
      <c r="L370" s="11" t="str" cm="1">
        <f t="array" aca="1" ref="L370" ca="1">IF(B370="","",ROUND(J370*_xlfn.IFNA(INDEX('Factor Schedule'!$B$3:$C$2002,K370, 2), 1), 2))</f>
        <v/>
      </c>
      <c r="M370" s="11" t="str">
        <f ca="1">IF(B370="", "", IF(OR(LOWER('Terms&amp;Conditions + Transaction'!$B$12)&lt;&gt;"compound", B370=$C$2, B370=E370), L370, L370+IF(LOWER('Terms&amp;Conditions + Transaction'!$B$13)&lt;&gt;"y", SUMIFS($T$8:$T$2007, $B$8:$B$2007, "&gt;="&amp;E370, $B$8:$B$2007, "&lt;"&amp;B370), SUMIFS($U$8:$U$1007, $B$8:$B$2007, "&gt;="&amp;E370, $B$8:$B$2007, "&lt;"&amp;B370))))</f>
        <v/>
      </c>
      <c r="N370" s="18" t="str">
        <f ca="1">IF(OR(B370 = "", F370=""), "", MIN(ForwardDays(B370,-'Terms&amp;Conditions + Transaction'!$B$22, 'Terms&amp;Conditions + Transaction'!$B$23, 'Holiday Schedule'!$B$3:$B$1002),ForwardDays(F370,-'Terms&amp;Conditions + Transaction'!$B$22, 'Terms&amp;Conditions + Transaction'!$B$23, 'Holiday Schedule'!$B$3:$B$1002)))</f>
        <v/>
      </c>
      <c r="O370" s="42" t="str">
        <f ca="1">IF(B370="", "", IF(ISNA(MATCH(N370, SOFR_INDEX!$A$2:$A$2001, -1)),1,IF(INDEX(SOFR_INDEX!$A$2:$E$2001,MATCH(N370, SOFR_INDEX!$A$2:$A$2001, -1), 1)=N370,MATCH(N370, SOFR_INDEX!$A$2:$A$2001, -1),MATCH(N370, SOFR_INDEX!$A$2:$A$2001, -1)+1)))</f>
        <v/>
      </c>
      <c r="P370" s="40" t="str" cm="1">
        <f t="array" aca="1" ref="P370" ca="1">IF(OR(B370="", F370=""), "", INDEX(SOFR_INDEX!$B$2:$E$2001, O370,$P$4) * IF(LEFT($P$3, 3)="180", 2, IF(LEFT($P$3, 2)="90", 4, IF(LEFT($P$3, 2)="30", 12, 1)))/100)</f>
        <v/>
      </c>
      <c r="Q370" s="43" t="str">
        <f ca="1">IF(OR(B370="", F370=""), "", P370+'Terms&amp;Conditions + Transaction'!$B$11/10000)</f>
        <v/>
      </c>
      <c r="R370" s="43" t="str">
        <f t="shared" ca="1" si="35"/>
        <v/>
      </c>
      <c r="S370" t="str">
        <f ca="1">IF(B370="",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Transaction'!$C$7*(F370-E370), 365), 360))))</f>
        <v/>
      </c>
      <c r="T370" s="49" t="str">
        <f t="shared" ca="1" si="36"/>
        <v/>
      </c>
      <c r="U370" s="49" t="str">
        <f t="shared" ca="1" si="37"/>
        <v/>
      </c>
      <c r="V370" s="49" t="str">
        <f t="shared" ca="1" si="38"/>
        <v/>
      </c>
      <c r="W370" s="11" t="str">
        <f t="shared" ca="1" si="39"/>
        <v/>
      </c>
      <c r="X370" s="11" t="str">
        <f t="shared" ca="1" si="40"/>
        <v/>
      </c>
    </row>
    <row r="371" spans="2:24" x14ac:dyDescent="0.25">
      <c r="B371" s="82" t="str">
        <f ca="1">IF(B370&lt;MIN($C$3, 'Terms&amp;Conditions + Transaction'!$B$6), B370+1, "")</f>
        <v/>
      </c>
      <c r="C371" t="str">
        <f ca="1">IF(B371="", "", IF(AND(WEEKDAY(B371, 2)&lt;=5, ISERROR(VLOOKUP(B371, 'Holiday Schedule'!$B$3:$B$1002, 1, FALSE))), 1, 0))</f>
        <v/>
      </c>
      <c r="D371" t="str">
        <f ca="1">IF(B371="", "", IF(LOWER('Terms&amp;Conditions + Transaction'!$C$15)="act", 1, IF(DAY(B371)=31, 0, IF(AND(DAY(B371+1)=1, MONTH(B371+1)=3), 31-DAY(B371), 1))))</f>
        <v/>
      </c>
      <c r="E371" s="18" t="str">
        <f ca="1">IF(B371="", "", IFERROR(VLOOKUP(B371, 'Accrual Schedule'!$B$3:$B$122, 1, TRUE), ""))</f>
        <v/>
      </c>
      <c r="F371" s="18" t="str" cm="1">
        <f t="array" aca="1" ref="F371" ca="1">IF(B371="", "", INDEX('Accrual Schedule'!$B$3:$B$122, MATCH(B371, 'Accrual Schedule'!$B$3:$B$122, 1)+1, 1))</f>
        <v/>
      </c>
      <c r="G371" s="18" t="str" cm="1">
        <f t="array" aca="1" ref="G371" ca="1">IF(B371="", "", INDEX('Accrual Schedule'!$B$3:$B$122, MATCH(H371, 'Accrual Schedule'!$B$3:$B$122, 1)-1, 1))</f>
        <v/>
      </c>
      <c r="H371" s="18" t="str">
        <f ca="1">IF(B371="", "", INDEX('Accrual Schedule'!$B$3:$B$122, MATCH(I371, 'Accrual Schedule'!$C$3:$C$122, 1), 1))</f>
        <v/>
      </c>
      <c r="I371" s="18" t="str" cm="1">
        <f t="array" aca="1" ref="I371" ca="1">IF(B371="", "", _xlfn.IFNA(INDEX('Accrual Schedule'!$C$4:$C$122, MATCH(B371, 'Accrual Schedule'!$C$4:$C$122, 1)+1, 1), INDEX('Accrual Schedule'!$C$4:$C$122, 1, 1)))</f>
        <v/>
      </c>
      <c r="J371" s="11" t="str">
        <f ca="1">IF(B371="","",'Terms&amp;Conditions + Transaction'!$F$5-SUMIF(Dispositions!$B$3:$B$32,"&lt;="&amp;B371,Dispositions!$C$3:$C$32))</f>
        <v/>
      </c>
      <c r="K371" s="84" t="str">
        <f ca="1">IF(B371="", "", IF(ISNA(MATCH(B371, 'Factor Schedule'!$B$3:$B$2002, -1)),1,IF(INDEX('Factor Schedule'!$B$3:$C$2002,MATCH(B371, 'Factor Schedule'!$B$3:$B$2002, -1), 1)=B371,MATCH(B371, 'Factor Schedule'!$B$3:$B$2002, -1),MATCH(B371, 'Factor Schedule'!$B$3:$B$2002, -1)+1)))</f>
        <v/>
      </c>
      <c r="L371" s="11" t="str" cm="1">
        <f t="array" aca="1" ref="L371" ca="1">IF(B371="","",ROUND(J371*_xlfn.IFNA(INDEX('Factor Schedule'!$B$3:$C$2002,K371, 2), 1), 2))</f>
        <v/>
      </c>
      <c r="M371" s="11" t="str">
        <f ca="1">IF(B371="", "", IF(OR(LOWER('Terms&amp;Conditions + Transaction'!$B$12)&lt;&gt;"compound", B371=$C$2, B371=E371), L371, L371+IF(LOWER('Terms&amp;Conditions + Transaction'!$B$13)&lt;&gt;"y", SUMIFS($T$8:$T$2007, $B$8:$B$2007, "&gt;="&amp;E371, $B$8:$B$2007, "&lt;"&amp;B371), SUMIFS($U$8:$U$1007, $B$8:$B$2007, "&gt;="&amp;E371, $B$8:$B$2007, "&lt;"&amp;B371))))</f>
        <v/>
      </c>
      <c r="N371" s="18" t="str">
        <f ca="1">IF(OR(B371 = "", F371=""), "", MIN(ForwardDays(B371,-'Terms&amp;Conditions + Transaction'!$B$22, 'Terms&amp;Conditions + Transaction'!$B$23, 'Holiday Schedule'!$B$3:$B$1002),ForwardDays(F371,-'Terms&amp;Conditions + Transaction'!$B$22, 'Terms&amp;Conditions + Transaction'!$B$23, 'Holiday Schedule'!$B$3:$B$1002)))</f>
        <v/>
      </c>
      <c r="O371" s="42" t="str">
        <f ca="1">IF(B371="", "", IF(ISNA(MATCH(N371, SOFR_INDEX!$A$2:$A$2001, -1)),1,IF(INDEX(SOFR_INDEX!$A$2:$E$2001,MATCH(N371, SOFR_INDEX!$A$2:$A$2001, -1), 1)=N371,MATCH(N371, SOFR_INDEX!$A$2:$A$2001, -1),MATCH(N371, SOFR_INDEX!$A$2:$A$2001, -1)+1)))</f>
        <v/>
      </c>
      <c r="P371" s="40" t="str" cm="1">
        <f t="array" aca="1" ref="P371" ca="1">IF(OR(B371="", F371=""), "", INDEX(SOFR_INDEX!$B$2:$E$2001, O371,$P$4) * IF(LEFT($P$3, 3)="180", 2, IF(LEFT($P$3, 2)="90", 4, IF(LEFT($P$3, 2)="30", 12, 1)))/100)</f>
        <v/>
      </c>
      <c r="Q371" s="43" t="str">
        <f ca="1">IF(OR(B371="", F371=""), "", P371+'Terms&amp;Conditions + Transaction'!$B$11/10000)</f>
        <v/>
      </c>
      <c r="R371" s="43" t="str">
        <f t="shared" ca="1" si="35"/>
        <v/>
      </c>
      <c r="S371" t="str">
        <f ca="1">IF(B371="",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Transaction'!$C$7*(F371-E371), 365), 360))))</f>
        <v/>
      </c>
      <c r="T371" s="49" t="str">
        <f t="shared" ca="1" si="36"/>
        <v/>
      </c>
      <c r="U371" s="49" t="str">
        <f t="shared" ca="1" si="37"/>
        <v/>
      </c>
      <c r="V371" s="49" t="str">
        <f t="shared" ca="1" si="38"/>
        <v/>
      </c>
      <c r="W371" s="11" t="str">
        <f t="shared" ca="1" si="39"/>
        <v/>
      </c>
      <c r="X371" s="11" t="str">
        <f t="shared" ca="1" si="40"/>
        <v/>
      </c>
    </row>
    <row r="372" spans="2:24" x14ac:dyDescent="0.25">
      <c r="B372" s="82" t="str">
        <f ca="1">IF(B371&lt;MIN($C$3, 'Terms&amp;Conditions + Transaction'!$B$6), B371+1, "")</f>
        <v/>
      </c>
      <c r="C372" t="str">
        <f ca="1">IF(B372="", "", IF(AND(WEEKDAY(B372, 2)&lt;=5, ISERROR(VLOOKUP(B372, 'Holiday Schedule'!$B$3:$B$1002, 1, FALSE))), 1, 0))</f>
        <v/>
      </c>
      <c r="D372" t="str">
        <f ca="1">IF(B372="", "", IF(LOWER('Terms&amp;Conditions + Transaction'!$C$15)="act", 1, IF(DAY(B372)=31, 0, IF(AND(DAY(B372+1)=1, MONTH(B372+1)=3), 31-DAY(B372), 1))))</f>
        <v/>
      </c>
      <c r="E372" s="18" t="str">
        <f ca="1">IF(B372="", "", IFERROR(VLOOKUP(B372, 'Accrual Schedule'!$B$3:$B$122, 1, TRUE), ""))</f>
        <v/>
      </c>
      <c r="F372" s="18" t="str" cm="1">
        <f t="array" aca="1" ref="F372" ca="1">IF(B372="", "", INDEX('Accrual Schedule'!$B$3:$B$122, MATCH(B372, 'Accrual Schedule'!$B$3:$B$122, 1)+1, 1))</f>
        <v/>
      </c>
      <c r="G372" s="18" t="str" cm="1">
        <f t="array" aca="1" ref="G372" ca="1">IF(B372="", "", INDEX('Accrual Schedule'!$B$3:$B$122, MATCH(H372, 'Accrual Schedule'!$B$3:$B$122, 1)-1, 1))</f>
        <v/>
      </c>
      <c r="H372" s="18" t="str">
        <f ca="1">IF(B372="", "", INDEX('Accrual Schedule'!$B$3:$B$122, MATCH(I372, 'Accrual Schedule'!$C$3:$C$122, 1), 1))</f>
        <v/>
      </c>
      <c r="I372" s="18" t="str" cm="1">
        <f t="array" aca="1" ref="I372" ca="1">IF(B372="", "", _xlfn.IFNA(INDEX('Accrual Schedule'!$C$4:$C$122, MATCH(B372, 'Accrual Schedule'!$C$4:$C$122, 1)+1, 1), INDEX('Accrual Schedule'!$C$4:$C$122, 1, 1)))</f>
        <v/>
      </c>
      <c r="J372" s="11" t="str">
        <f ca="1">IF(B372="","",'Terms&amp;Conditions + Transaction'!$F$5-SUMIF(Dispositions!$B$3:$B$32,"&lt;="&amp;B372,Dispositions!$C$3:$C$32))</f>
        <v/>
      </c>
      <c r="K372" s="84" t="str">
        <f ca="1">IF(B372="", "", IF(ISNA(MATCH(B372, 'Factor Schedule'!$B$3:$B$2002, -1)),1,IF(INDEX('Factor Schedule'!$B$3:$C$2002,MATCH(B372, 'Factor Schedule'!$B$3:$B$2002, -1), 1)=B372,MATCH(B372, 'Factor Schedule'!$B$3:$B$2002, -1),MATCH(B372, 'Factor Schedule'!$B$3:$B$2002, -1)+1)))</f>
        <v/>
      </c>
      <c r="L372" s="11" t="str" cm="1">
        <f t="array" aca="1" ref="L372" ca="1">IF(B372="","",ROUND(J372*_xlfn.IFNA(INDEX('Factor Schedule'!$B$3:$C$2002,K372, 2), 1), 2))</f>
        <v/>
      </c>
      <c r="M372" s="11" t="str">
        <f ca="1">IF(B372="", "", IF(OR(LOWER('Terms&amp;Conditions + Transaction'!$B$12)&lt;&gt;"compound", B372=$C$2, B372=E372), L372, L372+IF(LOWER('Terms&amp;Conditions + Transaction'!$B$13)&lt;&gt;"y", SUMIFS($T$8:$T$2007, $B$8:$B$2007, "&gt;="&amp;E372, $B$8:$B$2007, "&lt;"&amp;B372), SUMIFS($U$8:$U$1007, $B$8:$B$2007, "&gt;="&amp;E372, $B$8:$B$2007, "&lt;"&amp;B372))))</f>
        <v/>
      </c>
      <c r="N372" s="18" t="str">
        <f ca="1">IF(OR(B372 = "", F372=""), "", MIN(ForwardDays(B372,-'Terms&amp;Conditions + Transaction'!$B$22, 'Terms&amp;Conditions + Transaction'!$B$23, 'Holiday Schedule'!$B$3:$B$1002),ForwardDays(F372,-'Terms&amp;Conditions + Transaction'!$B$22, 'Terms&amp;Conditions + Transaction'!$B$23, 'Holiday Schedule'!$B$3:$B$1002)))</f>
        <v/>
      </c>
      <c r="O372" s="42" t="str">
        <f ca="1">IF(B372="", "", IF(ISNA(MATCH(N372, SOFR_INDEX!$A$2:$A$2001, -1)),1,IF(INDEX(SOFR_INDEX!$A$2:$E$2001,MATCH(N372, SOFR_INDEX!$A$2:$A$2001, -1), 1)=N372,MATCH(N372, SOFR_INDEX!$A$2:$A$2001, -1),MATCH(N372, SOFR_INDEX!$A$2:$A$2001, -1)+1)))</f>
        <v/>
      </c>
      <c r="P372" s="40" t="str" cm="1">
        <f t="array" aca="1" ref="P372" ca="1">IF(OR(B372="", F372=""), "", INDEX(SOFR_INDEX!$B$2:$E$2001, O372,$P$4) * IF(LEFT($P$3, 3)="180", 2, IF(LEFT($P$3, 2)="90", 4, IF(LEFT($P$3, 2)="30", 12, 1)))/100)</f>
        <v/>
      </c>
      <c r="Q372" s="43" t="str">
        <f ca="1">IF(OR(B372="", F372=""), "", P372+'Terms&amp;Conditions + Transaction'!$B$11/10000)</f>
        <v/>
      </c>
      <c r="R372" s="43" t="str">
        <f t="shared" ca="1" si="35"/>
        <v/>
      </c>
      <c r="S372" t="str">
        <f ca="1">IF(B372="",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Transaction'!$C$7*(F372-E372), 365), 360))))</f>
        <v/>
      </c>
      <c r="T372" s="49" t="str">
        <f t="shared" ca="1" si="36"/>
        <v/>
      </c>
      <c r="U372" s="49" t="str">
        <f t="shared" ca="1" si="37"/>
        <v/>
      </c>
      <c r="V372" s="49" t="str">
        <f t="shared" ca="1" si="38"/>
        <v/>
      </c>
      <c r="W372" s="11" t="str">
        <f t="shared" ca="1" si="39"/>
        <v/>
      </c>
      <c r="X372" s="11" t="str">
        <f t="shared" ca="1" si="40"/>
        <v/>
      </c>
    </row>
    <row r="373" spans="2:24" x14ac:dyDescent="0.25">
      <c r="B373" s="82" t="str">
        <f ca="1">IF(B372&lt;MIN($C$3, 'Terms&amp;Conditions + Transaction'!$B$6), B372+1, "")</f>
        <v/>
      </c>
      <c r="C373" t="str">
        <f ca="1">IF(B373="", "", IF(AND(WEEKDAY(B373, 2)&lt;=5, ISERROR(VLOOKUP(B373, 'Holiday Schedule'!$B$3:$B$1002, 1, FALSE))), 1, 0))</f>
        <v/>
      </c>
      <c r="D373" t="str">
        <f ca="1">IF(B373="", "", IF(LOWER('Terms&amp;Conditions + Transaction'!$C$15)="act", 1, IF(DAY(B373)=31, 0, IF(AND(DAY(B373+1)=1, MONTH(B373+1)=3), 31-DAY(B373), 1))))</f>
        <v/>
      </c>
      <c r="E373" s="18" t="str">
        <f ca="1">IF(B373="", "", IFERROR(VLOOKUP(B373, 'Accrual Schedule'!$B$3:$B$122, 1, TRUE), ""))</f>
        <v/>
      </c>
      <c r="F373" s="18" t="str" cm="1">
        <f t="array" aca="1" ref="F373" ca="1">IF(B373="", "", INDEX('Accrual Schedule'!$B$3:$B$122, MATCH(B373, 'Accrual Schedule'!$B$3:$B$122, 1)+1, 1))</f>
        <v/>
      </c>
      <c r="G373" s="18" t="str" cm="1">
        <f t="array" aca="1" ref="G373" ca="1">IF(B373="", "", INDEX('Accrual Schedule'!$B$3:$B$122, MATCH(H373, 'Accrual Schedule'!$B$3:$B$122, 1)-1, 1))</f>
        <v/>
      </c>
      <c r="H373" s="18" t="str">
        <f ca="1">IF(B373="", "", INDEX('Accrual Schedule'!$B$3:$B$122, MATCH(I373, 'Accrual Schedule'!$C$3:$C$122, 1), 1))</f>
        <v/>
      </c>
      <c r="I373" s="18" t="str" cm="1">
        <f t="array" aca="1" ref="I373" ca="1">IF(B373="", "", _xlfn.IFNA(INDEX('Accrual Schedule'!$C$4:$C$122, MATCH(B373, 'Accrual Schedule'!$C$4:$C$122, 1)+1, 1), INDEX('Accrual Schedule'!$C$4:$C$122, 1, 1)))</f>
        <v/>
      </c>
      <c r="J373" s="11" t="str">
        <f ca="1">IF(B373="","",'Terms&amp;Conditions + Transaction'!$F$5-SUMIF(Dispositions!$B$3:$B$32,"&lt;="&amp;B373,Dispositions!$C$3:$C$32))</f>
        <v/>
      </c>
      <c r="K373" s="84" t="str">
        <f ca="1">IF(B373="", "", IF(ISNA(MATCH(B373, 'Factor Schedule'!$B$3:$B$2002, -1)),1,IF(INDEX('Factor Schedule'!$B$3:$C$2002,MATCH(B373, 'Factor Schedule'!$B$3:$B$2002, -1), 1)=B373,MATCH(B373, 'Factor Schedule'!$B$3:$B$2002, -1),MATCH(B373, 'Factor Schedule'!$B$3:$B$2002, -1)+1)))</f>
        <v/>
      </c>
      <c r="L373" s="11" t="str" cm="1">
        <f t="array" aca="1" ref="L373" ca="1">IF(B373="","",ROUND(J373*_xlfn.IFNA(INDEX('Factor Schedule'!$B$3:$C$2002,K373, 2), 1), 2))</f>
        <v/>
      </c>
      <c r="M373" s="11" t="str">
        <f ca="1">IF(B373="", "", IF(OR(LOWER('Terms&amp;Conditions + Transaction'!$B$12)&lt;&gt;"compound", B373=$C$2, B373=E373), L373, L373+IF(LOWER('Terms&amp;Conditions + Transaction'!$B$13)&lt;&gt;"y", SUMIFS($T$8:$T$2007, $B$8:$B$2007, "&gt;="&amp;E373, $B$8:$B$2007, "&lt;"&amp;B373), SUMIFS($U$8:$U$1007, $B$8:$B$2007, "&gt;="&amp;E373, $B$8:$B$2007, "&lt;"&amp;B373))))</f>
        <v/>
      </c>
      <c r="N373" s="18" t="str">
        <f ca="1">IF(OR(B373 = "", F373=""), "", MIN(ForwardDays(B373,-'Terms&amp;Conditions + Transaction'!$B$22, 'Terms&amp;Conditions + Transaction'!$B$23, 'Holiday Schedule'!$B$3:$B$1002),ForwardDays(F373,-'Terms&amp;Conditions + Transaction'!$B$22, 'Terms&amp;Conditions + Transaction'!$B$23, 'Holiday Schedule'!$B$3:$B$1002)))</f>
        <v/>
      </c>
      <c r="O373" s="42" t="str">
        <f ca="1">IF(B373="", "", IF(ISNA(MATCH(N373, SOFR_INDEX!$A$2:$A$2001, -1)),1,IF(INDEX(SOFR_INDEX!$A$2:$E$2001,MATCH(N373, SOFR_INDEX!$A$2:$A$2001, -1), 1)=N373,MATCH(N373, SOFR_INDEX!$A$2:$A$2001, -1),MATCH(N373, SOFR_INDEX!$A$2:$A$2001, -1)+1)))</f>
        <v/>
      </c>
      <c r="P373" s="40" t="str" cm="1">
        <f t="array" aca="1" ref="P373" ca="1">IF(OR(B373="", F373=""), "", INDEX(SOFR_INDEX!$B$2:$E$2001, O373,$P$4) * IF(LEFT($P$3, 3)="180", 2, IF(LEFT($P$3, 2)="90", 4, IF(LEFT($P$3, 2)="30", 12, 1)))/100)</f>
        <v/>
      </c>
      <c r="Q373" s="43" t="str">
        <f ca="1">IF(OR(B373="", F373=""), "", P373+'Terms&amp;Conditions + Transaction'!$B$11/10000)</f>
        <v/>
      </c>
      <c r="R373" s="43" t="str">
        <f t="shared" ca="1" si="35"/>
        <v/>
      </c>
      <c r="S373" t="str">
        <f ca="1">IF(B373="",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Transaction'!$C$7*(F373-E373), 365), 360))))</f>
        <v/>
      </c>
      <c r="T373" s="49" t="str">
        <f t="shared" ca="1" si="36"/>
        <v/>
      </c>
      <c r="U373" s="49" t="str">
        <f t="shared" ca="1" si="37"/>
        <v/>
      </c>
      <c r="V373" s="49" t="str">
        <f t="shared" ca="1" si="38"/>
        <v/>
      </c>
      <c r="W373" s="11" t="str">
        <f t="shared" ca="1" si="39"/>
        <v/>
      </c>
      <c r="X373" s="11" t="str">
        <f t="shared" ca="1" si="40"/>
        <v/>
      </c>
    </row>
    <row r="374" spans="2:24" x14ac:dyDescent="0.25">
      <c r="B374" s="82" t="str">
        <f ca="1">IF(B373&lt;MIN($C$3, 'Terms&amp;Conditions + Transaction'!$B$6), B373+1, "")</f>
        <v/>
      </c>
      <c r="C374" t="str">
        <f ca="1">IF(B374="", "", IF(AND(WEEKDAY(B374, 2)&lt;=5, ISERROR(VLOOKUP(B374, 'Holiday Schedule'!$B$3:$B$1002, 1, FALSE))), 1, 0))</f>
        <v/>
      </c>
      <c r="D374" t="str">
        <f ca="1">IF(B374="", "", IF(LOWER('Terms&amp;Conditions + Transaction'!$C$15)="act", 1, IF(DAY(B374)=31, 0, IF(AND(DAY(B374+1)=1, MONTH(B374+1)=3), 31-DAY(B374), 1))))</f>
        <v/>
      </c>
      <c r="E374" s="18" t="str">
        <f ca="1">IF(B374="", "", IFERROR(VLOOKUP(B374, 'Accrual Schedule'!$B$3:$B$122, 1, TRUE), ""))</f>
        <v/>
      </c>
      <c r="F374" s="18" t="str" cm="1">
        <f t="array" aca="1" ref="F374" ca="1">IF(B374="", "", INDEX('Accrual Schedule'!$B$3:$B$122, MATCH(B374, 'Accrual Schedule'!$B$3:$B$122, 1)+1, 1))</f>
        <v/>
      </c>
      <c r="G374" s="18" t="str" cm="1">
        <f t="array" aca="1" ref="G374" ca="1">IF(B374="", "", INDEX('Accrual Schedule'!$B$3:$B$122, MATCH(H374, 'Accrual Schedule'!$B$3:$B$122, 1)-1, 1))</f>
        <v/>
      </c>
      <c r="H374" s="18" t="str">
        <f ca="1">IF(B374="", "", INDEX('Accrual Schedule'!$B$3:$B$122, MATCH(I374, 'Accrual Schedule'!$C$3:$C$122, 1), 1))</f>
        <v/>
      </c>
      <c r="I374" s="18" t="str" cm="1">
        <f t="array" aca="1" ref="I374" ca="1">IF(B374="", "", _xlfn.IFNA(INDEX('Accrual Schedule'!$C$4:$C$122, MATCH(B374, 'Accrual Schedule'!$C$4:$C$122, 1)+1, 1), INDEX('Accrual Schedule'!$C$4:$C$122, 1, 1)))</f>
        <v/>
      </c>
      <c r="J374" s="11" t="str">
        <f ca="1">IF(B374="","",'Terms&amp;Conditions + Transaction'!$F$5-SUMIF(Dispositions!$B$3:$B$32,"&lt;="&amp;B374,Dispositions!$C$3:$C$32))</f>
        <v/>
      </c>
      <c r="K374" s="84" t="str">
        <f ca="1">IF(B374="", "", IF(ISNA(MATCH(B374, 'Factor Schedule'!$B$3:$B$2002, -1)),1,IF(INDEX('Factor Schedule'!$B$3:$C$2002,MATCH(B374, 'Factor Schedule'!$B$3:$B$2002, -1), 1)=B374,MATCH(B374, 'Factor Schedule'!$B$3:$B$2002, -1),MATCH(B374, 'Factor Schedule'!$B$3:$B$2002, -1)+1)))</f>
        <v/>
      </c>
      <c r="L374" s="11" t="str" cm="1">
        <f t="array" aca="1" ref="L374" ca="1">IF(B374="","",ROUND(J374*_xlfn.IFNA(INDEX('Factor Schedule'!$B$3:$C$2002,K374, 2), 1), 2))</f>
        <v/>
      </c>
      <c r="M374" s="11" t="str">
        <f ca="1">IF(B374="", "", IF(OR(LOWER('Terms&amp;Conditions + Transaction'!$B$12)&lt;&gt;"compound", B374=$C$2, B374=E374), L374, L374+IF(LOWER('Terms&amp;Conditions + Transaction'!$B$13)&lt;&gt;"y", SUMIFS($T$8:$T$2007, $B$8:$B$2007, "&gt;="&amp;E374, $B$8:$B$2007, "&lt;"&amp;B374), SUMIFS($U$8:$U$1007, $B$8:$B$2007, "&gt;="&amp;E374, $B$8:$B$2007, "&lt;"&amp;B374))))</f>
        <v/>
      </c>
      <c r="N374" s="18" t="str">
        <f ca="1">IF(OR(B374 = "", F374=""), "", MIN(ForwardDays(B374,-'Terms&amp;Conditions + Transaction'!$B$22, 'Terms&amp;Conditions + Transaction'!$B$23, 'Holiday Schedule'!$B$3:$B$1002),ForwardDays(F374,-'Terms&amp;Conditions + Transaction'!$B$22, 'Terms&amp;Conditions + Transaction'!$B$23, 'Holiday Schedule'!$B$3:$B$1002)))</f>
        <v/>
      </c>
      <c r="O374" s="42" t="str">
        <f ca="1">IF(B374="", "", IF(ISNA(MATCH(N374, SOFR_INDEX!$A$2:$A$2001, -1)),1,IF(INDEX(SOFR_INDEX!$A$2:$E$2001,MATCH(N374, SOFR_INDEX!$A$2:$A$2001, -1), 1)=N374,MATCH(N374, SOFR_INDEX!$A$2:$A$2001, -1),MATCH(N374, SOFR_INDEX!$A$2:$A$2001, -1)+1)))</f>
        <v/>
      </c>
      <c r="P374" s="40" t="str" cm="1">
        <f t="array" aca="1" ref="P374" ca="1">IF(OR(B374="", F374=""), "", INDEX(SOFR_INDEX!$B$2:$E$2001, O374,$P$4) * IF(LEFT($P$3, 3)="180", 2, IF(LEFT($P$3, 2)="90", 4, IF(LEFT($P$3, 2)="30", 12, 1)))/100)</f>
        <v/>
      </c>
      <c r="Q374" s="43" t="str">
        <f ca="1">IF(OR(B374="", F374=""), "", P374+'Terms&amp;Conditions + Transaction'!$B$11/10000)</f>
        <v/>
      </c>
      <c r="R374" s="43" t="str">
        <f t="shared" ca="1" si="35"/>
        <v/>
      </c>
      <c r="S374" t="str">
        <f ca="1">IF(B374="",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Transaction'!$C$7*(F374-E374), 365), 360))))</f>
        <v/>
      </c>
      <c r="T374" s="49" t="str">
        <f t="shared" ca="1" si="36"/>
        <v/>
      </c>
      <c r="U374" s="49" t="str">
        <f t="shared" ca="1" si="37"/>
        <v/>
      </c>
      <c r="V374" s="49" t="str">
        <f t="shared" ca="1" si="38"/>
        <v/>
      </c>
      <c r="W374" s="11" t="str">
        <f t="shared" ca="1" si="39"/>
        <v/>
      </c>
      <c r="X374" s="11" t="str">
        <f t="shared" ca="1" si="40"/>
        <v/>
      </c>
    </row>
    <row r="375" spans="2:24" x14ac:dyDescent="0.25">
      <c r="B375" s="82" t="str">
        <f ca="1">IF(B374&lt;MIN($C$3, 'Terms&amp;Conditions + Transaction'!$B$6), B374+1, "")</f>
        <v/>
      </c>
      <c r="C375" t="str">
        <f ca="1">IF(B375="", "", IF(AND(WEEKDAY(B375, 2)&lt;=5, ISERROR(VLOOKUP(B375, 'Holiday Schedule'!$B$3:$B$1002, 1, FALSE))), 1, 0))</f>
        <v/>
      </c>
      <c r="D375" t="str">
        <f ca="1">IF(B375="", "", IF(LOWER('Terms&amp;Conditions + Transaction'!$C$15)="act", 1, IF(DAY(B375)=31, 0, IF(AND(DAY(B375+1)=1, MONTH(B375+1)=3), 31-DAY(B375), 1))))</f>
        <v/>
      </c>
      <c r="E375" s="18" t="str">
        <f ca="1">IF(B375="", "", IFERROR(VLOOKUP(B375, 'Accrual Schedule'!$B$3:$B$122, 1, TRUE), ""))</f>
        <v/>
      </c>
      <c r="F375" s="18" t="str" cm="1">
        <f t="array" aca="1" ref="F375" ca="1">IF(B375="", "", INDEX('Accrual Schedule'!$B$3:$B$122, MATCH(B375, 'Accrual Schedule'!$B$3:$B$122, 1)+1, 1))</f>
        <v/>
      </c>
      <c r="G375" s="18" t="str" cm="1">
        <f t="array" aca="1" ref="G375" ca="1">IF(B375="", "", INDEX('Accrual Schedule'!$B$3:$B$122, MATCH(H375, 'Accrual Schedule'!$B$3:$B$122, 1)-1, 1))</f>
        <v/>
      </c>
      <c r="H375" s="18" t="str">
        <f ca="1">IF(B375="", "", INDEX('Accrual Schedule'!$B$3:$B$122, MATCH(I375, 'Accrual Schedule'!$C$3:$C$122, 1), 1))</f>
        <v/>
      </c>
      <c r="I375" s="18" t="str" cm="1">
        <f t="array" aca="1" ref="I375" ca="1">IF(B375="", "", _xlfn.IFNA(INDEX('Accrual Schedule'!$C$4:$C$122, MATCH(B375, 'Accrual Schedule'!$C$4:$C$122, 1)+1, 1), INDEX('Accrual Schedule'!$C$4:$C$122, 1, 1)))</f>
        <v/>
      </c>
      <c r="J375" s="11" t="str">
        <f ca="1">IF(B375="","",'Terms&amp;Conditions + Transaction'!$F$5-SUMIF(Dispositions!$B$3:$B$32,"&lt;="&amp;B375,Dispositions!$C$3:$C$32))</f>
        <v/>
      </c>
      <c r="K375" s="84" t="str">
        <f ca="1">IF(B375="", "", IF(ISNA(MATCH(B375, 'Factor Schedule'!$B$3:$B$2002, -1)),1,IF(INDEX('Factor Schedule'!$B$3:$C$2002,MATCH(B375, 'Factor Schedule'!$B$3:$B$2002, -1), 1)=B375,MATCH(B375, 'Factor Schedule'!$B$3:$B$2002, -1),MATCH(B375, 'Factor Schedule'!$B$3:$B$2002, -1)+1)))</f>
        <v/>
      </c>
      <c r="L375" s="11" t="str" cm="1">
        <f t="array" aca="1" ref="L375" ca="1">IF(B375="","",ROUND(J375*_xlfn.IFNA(INDEX('Factor Schedule'!$B$3:$C$2002,K375, 2), 1), 2))</f>
        <v/>
      </c>
      <c r="M375" s="11" t="str">
        <f ca="1">IF(B375="", "", IF(OR(LOWER('Terms&amp;Conditions + Transaction'!$B$12)&lt;&gt;"compound", B375=$C$2, B375=E375), L375, L375+IF(LOWER('Terms&amp;Conditions + Transaction'!$B$13)&lt;&gt;"y", SUMIFS($T$8:$T$2007, $B$8:$B$2007, "&gt;="&amp;E375, $B$8:$B$2007, "&lt;"&amp;B375), SUMIFS($U$8:$U$1007, $B$8:$B$2007, "&gt;="&amp;E375, $B$8:$B$2007, "&lt;"&amp;B375))))</f>
        <v/>
      </c>
      <c r="N375" s="18" t="str">
        <f ca="1">IF(OR(B375 = "", F375=""), "", MIN(ForwardDays(B375,-'Terms&amp;Conditions + Transaction'!$B$22, 'Terms&amp;Conditions + Transaction'!$B$23, 'Holiday Schedule'!$B$3:$B$1002),ForwardDays(F375,-'Terms&amp;Conditions + Transaction'!$B$22, 'Terms&amp;Conditions + Transaction'!$B$23, 'Holiday Schedule'!$B$3:$B$1002)))</f>
        <v/>
      </c>
      <c r="O375" s="42" t="str">
        <f ca="1">IF(B375="", "", IF(ISNA(MATCH(N375, SOFR_INDEX!$A$2:$A$2001, -1)),1,IF(INDEX(SOFR_INDEX!$A$2:$E$2001,MATCH(N375, SOFR_INDEX!$A$2:$A$2001, -1), 1)=N375,MATCH(N375, SOFR_INDEX!$A$2:$A$2001, -1),MATCH(N375, SOFR_INDEX!$A$2:$A$2001, -1)+1)))</f>
        <v/>
      </c>
      <c r="P375" s="40" t="str" cm="1">
        <f t="array" aca="1" ref="P375" ca="1">IF(OR(B375="", F375=""), "", INDEX(SOFR_INDEX!$B$2:$E$2001, O375,$P$4) * IF(LEFT($P$3, 3)="180", 2, IF(LEFT($P$3, 2)="90", 4, IF(LEFT($P$3, 2)="30", 12, 1)))/100)</f>
        <v/>
      </c>
      <c r="Q375" s="43" t="str">
        <f ca="1">IF(OR(B375="", F375=""), "", P375+'Terms&amp;Conditions + Transaction'!$B$11/10000)</f>
        <v/>
      </c>
      <c r="R375" s="43" t="str">
        <f t="shared" ca="1" si="35"/>
        <v/>
      </c>
      <c r="S375" t="str">
        <f ca="1">IF(B375="",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Transaction'!$C$7*(F375-E375), 365), 360))))</f>
        <v/>
      </c>
      <c r="T375" s="49" t="str">
        <f t="shared" ca="1" si="36"/>
        <v/>
      </c>
      <c r="U375" s="49" t="str">
        <f t="shared" ca="1" si="37"/>
        <v/>
      </c>
      <c r="V375" s="49" t="str">
        <f t="shared" ca="1" si="38"/>
        <v/>
      </c>
      <c r="W375" s="11" t="str">
        <f t="shared" ca="1" si="39"/>
        <v/>
      </c>
      <c r="X375" s="11" t="str">
        <f t="shared" ca="1" si="40"/>
        <v/>
      </c>
    </row>
    <row r="376" spans="2:24" x14ac:dyDescent="0.25">
      <c r="B376" s="82" t="str">
        <f ca="1">IF(B375&lt;MIN($C$3, 'Terms&amp;Conditions + Transaction'!$B$6), B375+1, "")</f>
        <v/>
      </c>
      <c r="C376" t="str">
        <f ca="1">IF(B376="", "", IF(AND(WEEKDAY(B376, 2)&lt;=5, ISERROR(VLOOKUP(B376, 'Holiday Schedule'!$B$3:$B$1002, 1, FALSE))), 1, 0))</f>
        <v/>
      </c>
      <c r="D376" t="str">
        <f ca="1">IF(B376="", "", IF(LOWER('Terms&amp;Conditions + Transaction'!$C$15)="act", 1, IF(DAY(B376)=31, 0, IF(AND(DAY(B376+1)=1, MONTH(B376+1)=3), 31-DAY(B376), 1))))</f>
        <v/>
      </c>
      <c r="E376" s="18" t="str">
        <f ca="1">IF(B376="", "", IFERROR(VLOOKUP(B376, 'Accrual Schedule'!$B$3:$B$122, 1, TRUE), ""))</f>
        <v/>
      </c>
      <c r="F376" s="18" t="str" cm="1">
        <f t="array" aca="1" ref="F376" ca="1">IF(B376="", "", INDEX('Accrual Schedule'!$B$3:$B$122, MATCH(B376, 'Accrual Schedule'!$B$3:$B$122, 1)+1, 1))</f>
        <v/>
      </c>
      <c r="G376" s="18" t="str" cm="1">
        <f t="array" aca="1" ref="G376" ca="1">IF(B376="", "", INDEX('Accrual Schedule'!$B$3:$B$122, MATCH(H376, 'Accrual Schedule'!$B$3:$B$122, 1)-1, 1))</f>
        <v/>
      </c>
      <c r="H376" s="18" t="str">
        <f ca="1">IF(B376="", "", INDEX('Accrual Schedule'!$B$3:$B$122, MATCH(I376, 'Accrual Schedule'!$C$3:$C$122, 1), 1))</f>
        <v/>
      </c>
      <c r="I376" s="18" t="str" cm="1">
        <f t="array" aca="1" ref="I376" ca="1">IF(B376="", "", _xlfn.IFNA(INDEX('Accrual Schedule'!$C$4:$C$122, MATCH(B376, 'Accrual Schedule'!$C$4:$C$122, 1)+1, 1), INDEX('Accrual Schedule'!$C$4:$C$122, 1, 1)))</f>
        <v/>
      </c>
      <c r="J376" s="11" t="str">
        <f ca="1">IF(B376="","",'Terms&amp;Conditions + Transaction'!$F$5-SUMIF(Dispositions!$B$3:$B$32,"&lt;="&amp;B376,Dispositions!$C$3:$C$32))</f>
        <v/>
      </c>
      <c r="K376" s="84" t="str">
        <f ca="1">IF(B376="", "", IF(ISNA(MATCH(B376, 'Factor Schedule'!$B$3:$B$2002, -1)),1,IF(INDEX('Factor Schedule'!$B$3:$C$2002,MATCH(B376, 'Factor Schedule'!$B$3:$B$2002, -1), 1)=B376,MATCH(B376, 'Factor Schedule'!$B$3:$B$2002, -1),MATCH(B376, 'Factor Schedule'!$B$3:$B$2002, -1)+1)))</f>
        <v/>
      </c>
      <c r="L376" s="11" t="str" cm="1">
        <f t="array" aca="1" ref="L376" ca="1">IF(B376="","",ROUND(J376*_xlfn.IFNA(INDEX('Factor Schedule'!$B$3:$C$2002,K376, 2), 1), 2))</f>
        <v/>
      </c>
      <c r="M376" s="11" t="str">
        <f ca="1">IF(B376="", "", IF(OR(LOWER('Terms&amp;Conditions + Transaction'!$B$12)&lt;&gt;"compound", B376=$C$2, B376=E376), L376, L376+IF(LOWER('Terms&amp;Conditions + Transaction'!$B$13)&lt;&gt;"y", SUMIFS($T$8:$T$2007, $B$8:$B$2007, "&gt;="&amp;E376, $B$8:$B$2007, "&lt;"&amp;B376), SUMIFS($U$8:$U$1007, $B$8:$B$2007, "&gt;="&amp;E376, $B$8:$B$2007, "&lt;"&amp;B376))))</f>
        <v/>
      </c>
      <c r="N376" s="18" t="str">
        <f ca="1">IF(OR(B376 = "", F376=""), "", MIN(ForwardDays(B376,-'Terms&amp;Conditions + Transaction'!$B$22, 'Terms&amp;Conditions + Transaction'!$B$23, 'Holiday Schedule'!$B$3:$B$1002),ForwardDays(F376,-'Terms&amp;Conditions + Transaction'!$B$22, 'Terms&amp;Conditions + Transaction'!$B$23, 'Holiday Schedule'!$B$3:$B$1002)))</f>
        <v/>
      </c>
      <c r="O376" s="42" t="str">
        <f ca="1">IF(B376="", "", IF(ISNA(MATCH(N376, SOFR_INDEX!$A$2:$A$2001, -1)),1,IF(INDEX(SOFR_INDEX!$A$2:$E$2001,MATCH(N376, SOFR_INDEX!$A$2:$A$2001, -1), 1)=N376,MATCH(N376, SOFR_INDEX!$A$2:$A$2001, -1),MATCH(N376, SOFR_INDEX!$A$2:$A$2001, -1)+1)))</f>
        <v/>
      </c>
      <c r="P376" s="40" t="str" cm="1">
        <f t="array" aca="1" ref="P376" ca="1">IF(OR(B376="", F376=""), "", INDEX(SOFR_INDEX!$B$2:$E$2001, O376,$P$4) * IF(LEFT($P$3, 3)="180", 2, IF(LEFT($P$3, 2)="90", 4, IF(LEFT($P$3, 2)="30", 12, 1)))/100)</f>
        <v/>
      </c>
      <c r="Q376" s="43" t="str">
        <f ca="1">IF(OR(B376="", F376=""), "", P376+'Terms&amp;Conditions + Transaction'!$B$11/10000)</f>
        <v/>
      </c>
      <c r="R376" s="43" t="str">
        <f t="shared" ca="1" si="35"/>
        <v/>
      </c>
      <c r="S376" t="str">
        <f ca="1">IF(B376="",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Transaction'!$C$7*(F376-E376), 365), 360))))</f>
        <v/>
      </c>
      <c r="T376" s="49" t="str">
        <f t="shared" ca="1" si="36"/>
        <v/>
      </c>
      <c r="U376" s="49" t="str">
        <f t="shared" ca="1" si="37"/>
        <v/>
      </c>
      <c r="V376" s="49" t="str">
        <f t="shared" ca="1" si="38"/>
        <v/>
      </c>
      <c r="W376" s="11" t="str">
        <f t="shared" ca="1" si="39"/>
        <v/>
      </c>
      <c r="X376" s="11" t="str">
        <f t="shared" ca="1" si="40"/>
        <v/>
      </c>
    </row>
    <row r="377" spans="2:24" x14ac:dyDescent="0.25">
      <c r="B377" s="82" t="str">
        <f ca="1">IF(B376&lt;MIN($C$3, 'Terms&amp;Conditions + Transaction'!$B$6), B376+1, "")</f>
        <v/>
      </c>
      <c r="C377" t="str">
        <f ca="1">IF(B377="", "", IF(AND(WEEKDAY(B377, 2)&lt;=5, ISERROR(VLOOKUP(B377, 'Holiday Schedule'!$B$3:$B$1002, 1, FALSE))), 1, 0))</f>
        <v/>
      </c>
      <c r="D377" t="str">
        <f ca="1">IF(B377="", "", IF(LOWER('Terms&amp;Conditions + Transaction'!$C$15)="act", 1, IF(DAY(B377)=31, 0, IF(AND(DAY(B377+1)=1, MONTH(B377+1)=3), 31-DAY(B377), 1))))</f>
        <v/>
      </c>
      <c r="E377" s="18" t="str">
        <f ca="1">IF(B377="", "", IFERROR(VLOOKUP(B377, 'Accrual Schedule'!$B$3:$B$122, 1, TRUE), ""))</f>
        <v/>
      </c>
      <c r="F377" s="18" t="str" cm="1">
        <f t="array" aca="1" ref="F377" ca="1">IF(B377="", "", INDEX('Accrual Schedule'!$B$3:$B$122, MATCH(B377, 'Accrual Schedule'!$B$3:$B$122, 1)+1, 1))</f>
        <v/>
      </c>
      <c r="G377" s="18" t="str" cm="1">
        <f t="array" aca="1" ref="G377" ca="1">IF(B377="", "", INDEX('Accrual Schedule'!$B$3:$B$122, MATCH(H377, 'Accrual Schedule'!$B$3:$B$122, 1)-1, 1))</f>
        <v/>
      </c>
      <c r="H377" s="18" t="str">
        <f ca="1">IF(B377="", "", INDEX('Accrual Schedule'!$B$3:$B$122, MATCH(I377, 'Accrual Schedule'!$C$3:$C$122, 1), 1))</f>
        <v/>
      </c>
      <c r="I377" s="18" t="str" cm="1">
        <f t="array" aca="1" ref="I377" ca="1">IF(B377="", "", _xlfn.IFNA(INDEX('Accrual Schedule'!$C$4:$C$122, MATCH(B377, 'Accrual Schedule'!$C$4:$C$122, 1)+1, 1), INDEX('Accrual Schedule'!$C$4:$C$122, 1, 1)))</f>
        <v/>
      </c>
      <c r="J377" s="11" t="str">
        <f ca="1">IF(B377="","",'Terms&amp;Conditions + Transaction'!$F$5-SUMIF(Dispositions!$B$3:$B$32,"&lt;="&amp;B377,Dispositions!$C$3:$C$32))</f>
        <v/>
      </c>
      <c r="K377" s="84" t="str">
        <f ca="1">IF(B377="", "", IF(ISNA(MATCH(B377, 'Factor Schedule'!$B$3:$B$2002, -1)),1,IF(INDEX('Factor Schedule'!$B$3:$C$2002,MATCH(B377, 'Factor Schedule'!$B$3:$B$2002, -1), 1)=B377,MATCH(B377, 'Factor Schedule'!$B$3:$B$2002, -1),MATCH(B377, 'Factor Schedule'!$B$3:$B$2002, -1)+1)))</f>
        <v/>
      </c>
      <c r="L377" s="11" t="str" cm="1">
        <f t="array" aca="1" ref="L377" ca="1">IF(B377="","",ROUND(J377*_xlfn.IFNA(INDEX('Factor Schedule'!$B$3:$C$2002,K377, 2), 1), 2))</f>
        <v/>
      </c>
      <c r="M377" s="11" t="str">
        <f ca="1">IF(B377="", "", IF(OR(LOWER('Terms&amp;Conditions + Transaction'!$B$12)&lt;&gt;"compound", B377=$C$2, B377=E377), L377, L377+IF(LOWER('Terms&amp;Conditions + Transaction'!$B$13)&lt;&gt;"y", SUMIFS($T$8:$T$2007, $B$8:$B$2007, "&gt;="&amp;E377, $B$8:$B$2007, "&lt;"&amp;B377), SUMIFS($U$8:$U$1007, $B$8:$B$2007, "&gt;="&amp;E377, $B$8:$B$2007, "&lt;"&amp;B377))))</f>
        <v/>
      </c>
      <c r="N377" s="18" t="str">
        <f ca="1">IF(OR(B377 = "", F377=""), "", MIN(ForwardDays(B377,-'Terms&amp;Conditions + Transaction'!$B$22, 'Terms&amp;Conditions + Transaction'!$B$23, 'Holiday Schedule'!$B$3:$B$1002),ForwardDays(F377,-'Terms&amp;Conditions + Transaction'!$B$22, 'Terms&amp;Conditions + Transaction'!$B$23, 'Holiday Schedule'!$B$3:$B$1002)))</f>
        <v/>
      </c>
      <c r="O377" s="42" t="str">
        <f ca="1">IF(B377="", "", IF(ISNA(MATCH(N377, SOFR_INDEX!$A$2:$A$2001, -1)),1,IF(INDEX(SOFR_INDEX!$A$2:$E$2001,MATCH(N377, SOFR_INDEX!$A$2:$A$2001, -1), 1)=N377,MATCH(N377, SOFR_INDEX!$A$2:$A$2001, -1),MATCH(N377, SOFR_INDEX!$A$2:$A$2001, -1)+1)))</f>
        <v/>
      </c>
      <c r="P377" s="40" t="str" cm="1">
        <f t="array" aca="1" ref="P377" ca="1">IF(OR(B377="", F377=""), "", INDEX(SOFR_INDEX!$B$2:$E$2001, O377,$P$4) * IF(LEFT($P$3, 3)="180", 2, IF(LEFT($P$3, 2)="90", 4, IF(LEFT($P$3, 2)="30", 12, 1)))/100)</f>
        <v/>
      </c>
      <c r="Q377" s="43" t="str">
        <f ca="1">IF(OR(B377="", F377=""), "", P377+'Terms&amp;Conditions + Transaction'!$B$11/10000)</f>
        <v/>
      </c>
      <c r="R377" s="43" t="str">
        <f t="shared" ca="1" si="35"/>
        <v/>
      </c>
      <c r="S377" t="str">
        <f ca="1">IF(B377="",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Transaction'!$C$7*(F377-E377), 365), 360))))</f>
        <v/>
      </c>
      <c r="T377" s="49" t="str">
        <f t="shared" ca="1" si="36"/>
        <v/>
      </c>
      <c r="U377" s="49" t="str">
        <f t="shared" ca="1" si="37"/>
        <v/>
      </c>
      <c r="V377" s="49" t="str">
        <f t="shared" ca="1" si="38"/>
        <v/>
      </c>
      <c r="W377" s="11" t="str">
        <f t="shared" ca="1" si="39"/>
        <v/>
      </c>
      <c r="X377" s="11" t="str">
        <f t="shared" ca="1" si="40"/>
        <v/>
      </c>
    </row>
    <row r="378" spans="2:24" x14ac:dyDescent="0.25">
      <c r="B378" s="82" t="str">
        <f ca="1">IF(B377&lt;MIN($C$3, 'Terms&amp;Conditions + Transaction'!$B$6), B377+1, "")</f>
        <v/>
      </c>
      <c r="C378" t="str">
        <f ca="1">IF(B378="", "", IF(AND(WEEKDAY(B378, 2)&lt;=5, ISERROR(VLOOKUP(B378, 'Holiday Schedule'!$B$3:$B$1002, 1, FALSE))), 1, 0))</f>
        <v/>
      </c>
      <c r="D378" t="str">
        <f ca="1">IF(B378="", "", IF(LOWER('Terms&amp;Conditions + Transaction'!$C$15)="act", 1, IF(DAY(B378)=31, 0, IF(AND(DAY(B378+1)=1, MONTH(B378+1)=3), 31-DAY(B378), 1))))</f>
        <v/>
      </c>
      <c r="E378" s="18" t="str">
        <f ca="1">IF(B378="", "", IFERROR(VLOOKUP(B378, 'Accrual Schedule'!$B$3:$B$122, 1, TRUE), ""))</f>
        <v/>
      </c>
      <c r="F378" s="18" t="str" cm="1">
        <f t="array" aca="1" ref="F378" ca="1">IF(B378="", "", INDEX('Accrual Schedule'!$B$3:$B$122, MATCH(B378, 'Accrual Schedule'!$B$3:$B$122, 1)+1, 1))</f>
        <v/>
      </c>
      <c r="G378" s="18" t="str" cm="1">
        <f t="array" aca="1" ref="G378" ca="1">IF(B378="", "", INDEX('Accrual Schedule'!$B$3:$B$122, MATCH(H378, 'Accrual Schedule'!$B$3:$B$122, 1)-1, 1))</f>
        <v/>
      </c>
      <c r="H378" s="18" t="str">
        <f ca="1">IF(B378="", "", INDEX('Accrual Schedule'!$B$3:$B$122, MATCH(I378, 'Accrual Schedule'!$C$3:$C$122, 1), 1))</f>
        <v/>
      </c>
      <c r="I378" s="18" t="str" cm="1">
        <f t="array" aca="1" ref="I378" ca="1">IF(B378="", "", _xlfn.IFNA(INDEX('Accrual Schedule'!$C$4:$C$122, MATCH(B378, 'Accrual Schedule'!$C$4:$C$122, 1)+1, 1), INDEX('Accrual Schedule'!$C$4:$C$122, 1, 1)))</f>
        <v/>
      </c>
      <c r="J378" s="11" t="str">
        <f ca="1">IF(B378="","",'Terms&amp;Conditions + Transaction'!$F$5-SUMIF(Dispositions!$B$3:$B$32,"&lt;="&amp;B378,Dispositions!$C$3:$C$32))</f>
        <v/>
      </c>
      <c r="K378" s="84" t="str">
        <f ca="1">IF(B378="", "", IF(ISNA(MATCH(B378, 'Factor Schedule'!$B$3:$B$2002, -1)),1,IF(INDEX('Factor Schedule'!$B$3:$C$2002,MATCH(B378, 'Factor Schedule'!$B$3:$B$2002, -1), 1)=B378,MATCH(B378, 'Factor Schedule'!$B$3:$B$2002, -1),MATCH(B378, 'Factor Schedule'!$B$3:$B$2002, -1)+1)))</f>
        <v/>
      </c>
      <c r="L378" s="11" t="str" cm="1">
        <f t="array" aca="1" ref="L378" ca="1">IF(B378="","",ROUND(J378*_xlfn.IFNA(INDEX('Factor Schedule'!$B$3:$C$2002,K378, 2), 1), 2))</f>
        <v/>
      </c>
      <c r="M378" s="11" t="str">
        <f ca="1">IF(B378="", "", IF(OR(LOWER('Terms&amp;Conditions + Transaction'!$B$12)&lt;&gt;"compound", B378=$C$2, B378=E378), L378, L378+IF(LOWER('Terms&amp;Conditions + Transaction'!$B$13)&lt;&gt;"y", SUMIFS($T$8:$T$2007, $B$8:$B$2007, "&gt;="&amp;E378, $B$8:$B$2007, "&lt;"&amp;B378), SUMIFS($U$8:$U$1007, $B$8:$B$2007, "&gt;="&amp;E378, $B$8:$B$2007, "&lt;"&amp;B378))))</f>
        <v/>
      </c>
      <c r="N378" s="18" t="str">
        <f ca="1">IF(OR(B378 = "", F378=""), "", MIN(ForwardDays(B378,-'Terms&amp;Conditions + Transaction'!$B$22, 'Terms&amp;Conditions + Transaction'!$B$23, 'Holiday Schedule'!$B$3:$B$1002),ForwardDays(F378,-'Terms&amp;Conditions + Transaction'!$B$22, 'Terms&amp;Conditions + Transaction'!$B$23, 'Holiday Schedule'!$B$3:$B$1002)))</f>
        <v/>
      </c>
      <c r="O378" s="42" t="str">
        <f ca="1">IF(B378="", "", IF(ISNA(MATCH(N378, SOFR_INDEX!$A$2:$A$2001, -1)),1,IF(INDEX(SOFR_INDEX!$A$2:$E$2001,MATCH(N378, SOFR_INDEX!$A$2:$A$2001, -1), 1)=N378,MATCH(N378, SOFR_INDEX!$A$2:$A$2001, -1),MATCH(N378, SOFR_INDEX!$A$2:$A$2001, -1)+1)))</f>
        <v/>
      </c>
      <c r="P378" s="40" t="str" cm="1">
        <f t="array" aca="1" ref="P378" ca="1">IF(OR(B378="", F378=""), "", INDEX(SOFR_INDEX!$B$2:$E$2001, O378,$P$4) * IF(LEFT($P$3, 3)="180", 2, IF(LEFT($P$3, 2)="90", 4, IF(LEFT($P$3, 2)="30", 12, 1)))/100)</f>
        <v/>
      </c>
      <c r="Q378" s="43" t="str">
        <f ca="1">IF(OR(B378="", F378=""), "", P378+'Terms&amp;Conditions + Transaction'!$B$11/10000)</f>
        <v/>
      </c>
      <c r="R378" s="43" t="str">
        <f t="shared" ca="1" si="35"/>
        <v/>
      </c>
      <c r="S378" t="str">
        <f ca="1">IF(B378="",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Transaction'!$C$7*(F378-E378), 365), 360))))</f>
        <v/>
      </c>
      <c r="T378" s="49" t="str">
        <f t="shared" ca="1" si="36"/>
        <v/>
      </c>
      <c r="U378" s="49" t="str">
        <f t="shared" ca="1" si="37"/>
        <v/>
      </c>
      <c r="V378" s="49" t="str">
        <f t="shared" ca="1" si="38"/>
        <v/>
      </c>
      <c r="W378" s="11" t="str">
        <f t="shared" ca="1" si="39"/>
        <v/>
      </c>
      <c r="X378" s="11" t="str">
        <f t="shared" ca="1" si="40"/>
        <v/>
      </c>
    </row>
    <row r="379" spans="2:24" x14ac:dyDescent="0.25">
      <c r="B379" s="82" t="str">
        <f ca="1">IF(B378&lt;MIN($C$3, 'Terms&amp;Conditions + Transaction'!$B$6), B378+1, "")</f>
        <v/>
      </c>
      <c r="C379" t="str">
        <f ca="1">IF(B379="", "", IF(AND(WEEKDAY(B379, 2)&lt;=5, ISERROR(VLOOKUP(B379, 'Holiday Schedule'!$B$3:$B$1002, 1, FALSE))), 1, 0))</f>
        <v/>
      </c>
      <c r="D379" t="str">
        <f ca="1">IF(B379="", "", IF(LOWER('Terms&amp;Conditions + Transaction'!$C$15)="act", 1, IF(DAY(B379)=31, 0, IF(AND(DAY(B379+1)=1, MONTH(B379+1)=3), 31-DAY(B379), 1))))</f>
        <v/>
      </c>
      <c r="E379" s="18" t="str">
        <f ca="1">IF(B379="", "", IFERROR(VLOOKUP(B379, 'Accrual Schedule'!$B$3:$B$122, 1, TRUE), ""))</f>
        <v/>
      </c>
      <c r="F379" s="18" t="str" cm="1">
        <f t="array" aca="1" ref="F379" ca="1">IF(B379="", "", INDEX('Accrual Schedule'!$B$3:$B$122, MATCH(B379, 'Accrual Schedule'!$B$3:$B$122, 1)+1, 1))</f>
        <v/>
      </c>
      <c r="G379" s="18" t="str" cm="1">
        <f t="array" aca="1" ref="G379" ca="1">IF(B379="", "", INDEX('Accrual Schedule'!$B$3:$B$122, MATCH(H379, 'Accrual Schedule'!$B$3:$B$122, 1)-1, 1))</f>
        <v/>
      </c>
      <c r="H379" s="18" t="str">
        <f ca="1">IF(B379="", "", INDEX('Accrual Schedule'!$B$3:$B$122, MATCH(I379, 'Accrual Schedule'!$C$3:$C$122, 1), 1))</f>
        <v/>
      </c>
      <c r="I379" s="18" t="str" cm="1">
        <f t="array" aca="1" ref="I379" ca="1">IF(B379="", "", _xlfn.IFNA(INDEX('Accrual Schedule'!$C$4:$C$122, MATCH(B379, 'Accrual Schedule'!$C$4:$C$122, 1)+1, 1), INDEX('Accrual Schedule'!$C$4:$C$122, 1, 1)))</f>
        <v/>
      </c>
      <c r="J379" s="11" t="str">
        <f ca="1">IF(B379="","",'Terms&amp;Conditions + Transaction'!$F$5-SUMIF(Dispositions!$B$3:$B$32,"&lt;="&amp;B379,Dispositions!$C$3:$C$32))</f>
        <v/>
      </c>
      <c r="K379" s="84" t="str">
        <f ca="1">IF(B379="", "", IF(ISNA(MATCH(B379, 'Factor Schedule'!$B$3:$B$2002, -1)),1,IF(INDEX('Factor Schedule'!$B$3:$C$2002,MATCH(B379, 'Factor Schedule'!$B$3:$B$2002, -1), 1)=B379,MATCH(B379, 'Factor Schedule'!$B$3:$B$2002, -1),MATCH(B379, 'Factor Schedule'!$B$3:$B$2002, -1)+1)))</f>
        <v/>
      </c>
      <c r="L379" s="11" t="str" cm="1">
        <f t="array" aca="1" ref="L379" ca="1">IF(B379="","",ROUND(J379*_xlfn.IFNA(INDEX('Factor Schedule'!$B$3:$C$2002,K379, 2), 1), 2))</f>
        <v/>
      </c>
      <c r="M379" s="11" t="str">
        <f ca="1">IF(B379="", "", IF(OR(LOWER('Terms&amp;Conditions + Transaction'!$B$12)&lt;&gt;"compound", B379=$C$2, B379=E379), L379, L379+IF(LOWER('Terms&amp;Conditions + Transaction'!$B$13)&lt;&gt;"y", SUMIFS($T$8:$T$2007, $B$8:$B$2007, "&gt;="&amp;E379, $B$8:$B$2007, "&lt;"&amp;B379), SUMIFS($U$8:$U$1007, $B$8:$B$2007, "&gt;="&amp;E379, $B$8:$B$2007, "&lt;"&amp;B379))))</f>
        <v/>
      </c>
      <c r="N379" s="18" t="str">
        <f ca="1">IF(OR(B379 = "", F379=""), "", MIN(ForwardDays(B379,-'Terms&amp;Conditions + Transaction'!$B$22, 'Terms&amp;Conditions + Transaction'!$B$23, 'Holiday Schedule'!$B$3:$B$1002),ForwardDays(F379,-'Terms&amp;Conditions + Transaction'!$B$22, 'Terms&amp;Conditions + Transaction'!$B$23, 'Holiday Schedule'!$B$3:$B$1002)))</f>
        <v/>
      </c>
      <c r="O379" s="42" t="str">
        <f ca="1">IF(B379="", "", IF(ISNA(MATCH(N379, SOFR_INDEX!$A$2:$A$2001, -1)),1,IF(INDEX(SOFR_INDEX!$A$2:$E$2001,MATCH(N379, SOFR_INDEX!$A$2:$A$2001, -1), 1)=N379,MATCH(N379, SOFR_INDEX!$A$2:$A$2001, -1),MATCH(N379, SOFR_INDEX!$A$2:$A$2001, -1)+1)))</f>
        <v/>
      </c>
      <c r="P379" s="40" t="str" cm="1">
        <f t="array" aca="1" ref="P379" ca="1">IF(OR(B379="", F379=""), "", INDEX(SOFR_INDEX!$B$2:$E$2001, O379,$P$4) * IF(LEFT($P$3, 3)="180", 2, IF(LEFT($P$3, 2)="90", 4, IF(LEFT($P$3, 2)="30", 12, 1)))/100)</f>
        <v/>
      </c>
      <c r="Q379" s="43" t="str">
        <f ca="1">IF(OR(B379="", F379=""), "", P379+'Terms&amp;Conditions + Transaction'!$B$11/10000)</f>
        <v/>
      </c>
      <c r="R379" s="43" t="str">
        <f t="shared" ca="1" si="35"/>
        <v/>
      </c>
      <c r="S379" t="str">
        <f ca="1">IF(B379="",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Transaction'!$C$7*(F379-E379), 365), 360))))</f>
        <v/>
      </c>
      <c r="T379" s="49" t="str">
        <f t="shared" ca="1" si="36"/>
        <v/>
      </c>
      <c r="U379" s="49" t="str">
        <f t="shared" ca="1" si="37"/>
        <v/>
      </c>
      <c r="V379" s="49" t="str">
        <f t="shared" ca="1" si="38"/>
        <v/>
      </c>
      <c r="W379" s="11" t="str">
        <f t="shared" ca="1" si="39"/>
        <v/>
      </c>
      <c r="X379" s="11" t="str">
        <f t="shared" ca="1" si="40"/>
        <v/>
      </c>
    </row>
    <row r="380" spans="2:24" x14ac:dyDescent="0.25">
      <c r="B380" s="82" t="str">
        <f ca="1">IF(B379&lt;MIN($C$3, 'Terms&amp;Conditions + Transaction'!$B$6), B379+1, "")</f>
        <v/>
      </c>
      <c r="C380" t="str">
        <f ca="1">IF(B380="", "", IF(AND(WEEKDAY(B380, 2)&lt;=5, ISERROR(VLOOKUP(B380, 'Holiday Schedule'!$B$3:$B$1002, 1, FALSE))), 1, 0))</f>
        <v/>
      </c>
      <c r="D380" t="str">
        <f ca="1">IF(B380="", "", IF(LOWER('Terms&amp;Conditions + Transaction'!$C$15)="act", 1, IF(DAY(B380)=31, 0, IF(AND(DAY(B380+1)=1, MONTH(B380+1)=3), 31-DAY(B380), 1))))</f>
        <v/>
      </c>
      <c r="E380" s="18" t="str">
        <f ca="1">IF(B380="", "", IFERROR(VLOOKUP(B380, 'Accrual Schedule'!$B$3:$B$122, 1, TRUE), ""))</f>
        <v/>
      </c>
      <c r="F380" s="18" t="str" cm="1">
        <f t="array" aca="1" ref="F380" ca="1">IF(B380="", "", INDEX('Accrual Schedule'!$B$3:$B$122, MATCH(B380, 'Accrual Schedule'!$B$3:$B$122, 1)+1, 1))</f>
        <v/>
      </c>
      <c r="G380" s="18" t="str" cm="1">
        <f t="array" aca="1" ref="G380" ca="1">IF(B380="", "", INDEX('Accrual Schedule'!$B$3:$B$122, MATCH(H380, 'Accrual Schedule'!$B$3:$B$122, 1)-1, 1))</f>
        <v/>
      </c>
      <c r="H380" s="18" t="str">
        <f ca="1">IF(B380="", "", INDEX('Accrual Schedule'!$B$3:$B$122, MATCH(I380, 'Accrual Schedule'!$C$3:$C$122, 1), 1))</f>
        <v/>
      </c>
      <c r="I380" s="18" t="str" cm="1">
        <f t="array" aca="1" ref="I380" ca="1">IF(B380="", "", _xlfn.IFNA(INDEX('Accrual Schedule'!$C$4:$C$122, MATCH(B380, 'Accrual Schedule'!$C$4:$C$122, 1)+1, 1), INDEX('Accrual Schedule'!$C$4:$C$122, 1, 1)))</f>
        <v/>
      </c>
      <c r="J380" s="11" t="str">
        <f ca="1">IF(B380="","",'Terms&amp;Conditions + Transaction'!$F$5-SUMIF(Dispositions!$B$3:$B$32,"&lt;="&amp;B380,Dispositions!$C$3:$C$32))</f>
        <v/>
      </c>
      <c r="K380" s="84" t="str">
        <f ca="1">IF(B380="", "", IF(ISNA(MATCH(B380, 'Factor Schedule'!$B$3:$B$2002, -1)),1,IF(INDEX('Factor Schedule'!$B$3:$C$2002,MATCH(B380, 'Factor Schedule'!$B$3:$B$2002, -1), 1)=B380,MATCH(B380, 'Factor Schedule'!$B$3:$B$2002, -1),MATCH(B380, 'Factor Schedule'!$B$3:$B$2002, -1)+1)))</f>
        <v/>
      </c>
      <c r="L380" s="11" t="str" cm="1">
        <f t="array" aca="1" ref="L380" ca="1">IF(B380="","",ROUND(J380*_xlfn.IFNA(INDEX('Factor Schedule'!$B$3:$C$2002,K380, 2), 1), 2))</f>
        <v/>
      </c>
      <c r="M380" s="11" t="str">
        <f ca="1">IF(B380="", "", IF(OR(LOWER('Terms&amp;Conditions + Transaction'!$B$12)&lt;&gt;"compound", B380=$C$2, B380=E380), L380, L380+IF(LOWER('Terms&amp;Conditions + Transaction'!$B$13)&lt;&gt;"y", SUMIFS($T$8:$T$2007, $B$8:$B$2007, "&gt;="&amp;E380, $B$8:$B$2007, "&lt;"&amp;B380), SUMIFS($U$8:$U$1007, $B$8:$B$2007, "&gt;="&amp;E380, $B$8:$B$2007, "&lt;"&amp;B380))))</f>
        <v/>
      </c>
      <c r="N380" s="18" t="str">
        <f ca="1">IF(OR(B380 = "", F380=""), "", MIN(ForwardDays(B380,-'Terms&amp;Conditions + Transaction'!$B$22, 'Terms&amp;Conditions + Transaction'!$B$23, 'Holiday Schedule'!$B$3:$B$1002),ForwardDays(F380,-'Terms&amp;Conditions + Transaction'!$B$22, 'Terms&amp;Conditions + Transaction'!$B$23, 'Holiday Schedule'!$B$3:$B$1002)))</f>
        <v/>
      </c>
      <c r="O380" s="42" t="str">
        <f ca="1">IF(B380="", "", IF(ISNA(MATCH(N380, SOFR_INDEX!$A$2:$A$2001, -1)),1,IF(INDEX(SOFR_INDEX!$A$2:$E$2001,MATCH(N380, SOFR_INDEX!$A$2:$A$2001, -1), 1)=N380,MATCH(N380, SOFR_INDEX!$A$2:$A$2001, -1),MATCH(N380, SOFR_INDEX!$A$2:$A$2001, -1)+1)))</f>
        <v/>
      </c>
      <c r="P380" s="40" t="str" cm="1">
        <f t="array" aca="1" ref="P380" ca="1">IF(OR(B380="", F380=""), "", INDEX(SOFR_INDEX!$B$2:$E$2001, O380,$P$4) * IF(LEFT($P$3, 3)="180", 2, IF(LEFT($P$3, 2)="90", 4, IF(LEFT($P$3, 2)="30", 12, 1)))/100)</f>
        <v/>
      </c>
      <c r="Q380" s="43" t="str">
        <f ca="1">IF(OR(B380="", F380=""), "", P380+'Terms&amp;Conditions + Transaction'!$B$11/10000)</f>
        <v/>
      </c>
      <c r="R380" s="43" t="str">
        <f t="shared" ca="1" si="35"/>
        <v/>
      </c>
      <c r="S380" t="str">
        <f ca="1">IF(B380="",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Transaction'!$C$7*(F380-E380), 365), 360))))</f>
        <v/>
      </c>
      <c r="T380" s="49" t="str">
        <f t="shared" ca="1" si="36"/>
        <v/>
      </c>
      <c r="U380" s="49" t="str">
        <f t="shared" ca="1" si="37"/>
        <v/>
      </c>
      <c r="V380" s="49" t="str">
        <f t="shared" ca="1" si="38"/>
        <v/>
      </c>
      <c r="W380" s="11" t="str">
        <f t="shared" ca="1" si="39"/>
        <v/>
      </c>
      <c r="X380" s="11" t="str">
        <f t="shared" ca="1" si="40"/>
        <v/>
      </c>
    </row>
    <row r="381" spans="2:24" x14ac:dyDescent="0.25">
      <c r="B381" s="82" t="str">
        <f ca="1">IF(B380&lt;MIN($C$3, 'Terms&amp;Conditions + Transaction'!$B$6), B380+1, "")</f>
        <v/>
      </c>
      <c r="C381" t="str">
        <f ca="1">IF(B381="", "", IF(AND(WEEKDAY(B381, 2)&lt;=5, ISERROR(VLOOKUP(B381, 'Holiday Schedule'!$B$3:$B$1002, 1, FALSE))), 1, 0))</f>
        <v/>
      </c>
      <c r="D381" t="str">
        <f ca="1">IF(B381="", "", IF(LOWER('Terms&amp;Conditions + Transaction'!$C$15)="act", 1, IF(DAY(B381)=31, 0, IF(AND(DAY(B381+1)=1, MONTH(B381+1)=3), 31-DAY(B381), 1))))</f>
        <v/>
      </c>
      <c r="E381" s="18" t="str">
        <f ca="1">IF(B381="", "", IFERROR(VLOOKUP(B381, 'Accrual Schedule'!$B$3:$B$122, 1, TRUE), ""))</f>
        <v/>
      </c>
      <c r="F381" s="18" t="str" cm="1">
        <f t="array" aca="1" ref="F381" ca="1">IF(B381="", "", INDEX('Accrual Schedule'!$B$3:$B$122, MATCH(B381, 'Accrual Schedule'!$B$3:$B$122, 1)+1, 1))</f>
        <v/>
      </c>
      <c r="G381" s="18" t="str" cm="1">
        <f t="array" aca="1" ref="G381" ca="1">IF(B381="", "", INDEX('Accrual Schedule'!$B$3:$B$122, MATCH(H381, 'Accrual Schedule'!$B$3:$B$122, 1)-1, 1))</f>
        <v/>
      </c>
      <c r="H381" s="18" t="str">
        <f ca="1">IF(B381="", "", INDEX('Accrual Schedule'!$B$3:$B$122, MATCH(I381, 'Accrual Schedule'!$C$3:$C$122, 1), 1))</f>
        <v/>
      </c>
      <c r="I381" s="18" t="str" cm="1">
        <f t="array" aca="1" ref="I381" ca="1">IF(B381="", "", _xlfn.IFNA(INDEX('Accrual Schedule'!$C$4:$C$122, MATCH(B381, 'Accrual Schedule'!$C$4:$C$122, 1)+1, 1), INDEX('Accrual Schedule'!$C$4:$C$122, 1, 1)))</f>
        <v/>
      </c>
      <c r="J381" s="11" t="str">
        <f ca="1">IF(B381="","",'Terms&amp;Conditions + Transaction'!$F$5-SUMIF(Dispositions!$B$3:$B$32,"&lt;="&amp;B381,Dispositions!$C$3:$C$32))</f>
        <v/>
      </c>
      <c r="K381" s="84" t="str">
        <f ca="1">IF(B381="", "", IF(ISNA(MATCH(B381, 'Factor Schedule'!$B$3:$B$2002, -1)),1,IF(INDEX('Factor Schedule'!$B$3:$C$2002,MATCH(B381, 'Factor Schedule'!$B$3:$B$2002, -1), 1)=B381,MATCH(B381, 'Factor Schedule'!$B$3:$B$2002, -1),MATCH(B381, 'Factor Schedule'!$B$3:$B$2002, -1)+1)))</f>
        <v/>
      </c>
      <c r="L381" s="11" t="str" cm="1">
        <f t="array" aca="1" ref="L381" ca="1">IF(B381="","",ROUND(J381*_xlfn.IFNA(INDEX('Factor Schedule'!$B$3:$C$2002,K381, 2), 1), 2))</f>
        <v/>
      </c>
      <c r="M381" s="11" t="str">
        <f ca="1">IF(B381="", "", IF(OR(LOWER('Terms&amp;Conditions + Transaction'!$B$12)&lt;&gt;"compound", B381=$C$2, B381=E381), L381, L381+IF(LOWER('Terms&amp;Conditions + Transaction'!$B$13)&lt;&gt;"y", SUMIFS($T$8:$T$2007, $B$8:$B$2007, "&gt;="&amp;E381, $B$8:$B$2007, "&lt;"&amp;B381), SUMIFS($U$8:$U$1007, $B$8:$B$2007, "&gt;="&amp;E381, $B$8:$B$2007, "&lt;"&amp;B381))))</f>
        <v/>
      </c>
      <c r="N381" s="18" t="str">
        <f ca="1">IF(OR(B381 = "", F381=""), "", MIN(ForwardDays(B381,-'Terms&amp;Conditions + Transaction'!$B$22, 'Terms&amp;Conditions + Transaction'!$B$23, 'Holiday Schedule'!$B$3:$B$1002),ForwardDays(F381,-'Terms&amp;Conditions + Transaction'!$B$22, 'Terms&amp;Conditions + Transaction'!$B$23, 'Holiday Schedule'!$B$3:$B$1002)))</f>
        <v/>
      </c>
      <c r="O381" s="42" t="str">
        <f ca="1">IF(B381="", "", IF(ISNA(MATCH(N381, SOFR_INDEX!$A$2:$A$2001, -1)),1,IF(INDEX(SOFR_INDEX!$A$2:$E$2001,MATCH(N381, SOFR_INDEX!$A$2:$A$2001, -1), 1)=N381,MATCH(N381, SOFR_INDEX!$A$2:$A$2001, -1),MATCH(N381, SOFR_INDEX!$A$2:$A$2001, -1)+1)))</f>
        <v/>
      </c>
      <c r="P381" s="40" t="str" cm="1">
        <f t="array" aca="1" ref="P381" ca="1">IF(OR(B381="", F381=""), "", INDEX(SOFR_INDEX!$B$2:$E$2001, O381,$P$4) * IF(LEFT($P$3, 3)="180", 2, IF(LEFT($P$3, 2)="90", 4, IF(LEFT($P$3, 2)="30", 12, 1)))/100)</f>
        <v/>
      </c>
      <c r="Q381" s="43" t="str">
        <f ca="1">IF(OR(B381="", F381=""), "", P381+'Terms&amp;Conditions + Transaction'!$B$11/10000)</f>
        <v/>
      </c>
      <c r="R381" s="43" t="str">
        <f t="shared" ca="1" si="35"/>
        <v/>
      </c>
      <c r="S381" t="str">
        <f ca="1">IF(B381="",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Transaction'!$C$7*(F381-E381), 365), 360))))</f>
        <v/>
      </c>
      <c r="T381" s="49" t="str">
        <f t="shared" ca="1" si="36"/>
        <v/>
      </c>
      <c r="U381" s="49" t="str">
        <f t="shared" ca="1" si="37"/>
        <v/>
      </c>
      <c r="V381" s="49" t="str">
        <f t="shared" ca="1" si="38"/>
        <v/>
      </c>
      <c r="W381" s="11" t="str">
        <f t="shared" ca="1" si="39"/>
        <v/>
      </c>
      <c r="X381" s="11" t="str">
        <f t="shared" ca="1" si="40"/>
        <v/>
      </c>
    </row>
    <row r="382" spans="2:24" x14ac:dyDescent="0.25">
      <c r="B382" s="82" t="str">
        <f ca="1">IF(B381&lt;MIN($C$3, 'Terms&amp;Conditions + Transaction'!$B$6), B381+1, "")</f>
        <v/>
      </c>
      <c r="C382" t="str">
        <f ca="1">IF(B382="", "", IF(AND(WEEKDAY(B382, 2)&lt;=5, ISERROR(VLOOKUP(B382, 'Holiday Schedule'!$B$3:$B$1002, 1, FALSE))), 1, 0))</f>
        <v/>
      </c>
      <c r="D382" t="str">
        <f ca="1">IF(B382="", "", IF(LOWER('Terms&amp;Conditions + Transaction'!$C$15)="act", 1, IF(DAY(B382)=31, 0, IF(AND(DAY(B382+1)=1, MONTH(B382+1)=3), 31-DAY(B382), 1))))</f>
        <v/>
      </c>
      <c r="E382" s="18" t="str">
        <f ca="1">IF(B382="", "", IFERROR(VLOOKUP(B382, 'Accrual Schedule'!$B$3:$B$122, 1, TRUE), ""))</f>
        <v/>
      </c>
      <c r="F382" s="18" t="str" cm="1">
        <f t="array" aca="1" ref="F382" ca="1">IF(B382="", "", INDEX('Accrual Schedule'!$B$3:$B$122, MATCH(B382, 'Accrual Schedule'!$B$3:$B$122, 1)+1, 1))</f>
        <v/>
      </c>
      <c r="G382" s="18" t="str" cm="1">
        <f t="array" aca="1" ref="G382" ca="1">IF(B382="", "", INDEX('Accrual Schedule'!$B$3:$B$122, MATCH(H382, 'Accrual Schedule'!$B$3:$B$122, 1)-1, 1))</f>
        <v/>
      </c>
      <c r="H382" s="18" t="str">
        <f ca="1">IF(B382="", "", INDEX('Accrual Schedule'!$B$3:$B$122, MATCH(I382, 'Accrual Schedule'!$C$3:$C$122, 1), 1))</f>
        <v/>
      </c>
      <c r="I382" s="18" t="str" cm="1">
        <f t="array" aca="1" ref="I382" ca="1">IF(B382="", "", _xlfn.IFNA(INDEX('Accrual Schedule'!$C$4:$C$122, MATCH(B382, 'Accrual Schedule'!$C$4:$C$122, 1)+1, 1), INDEX('Accrual Schedule'!$C$4:$C$122, 1, 1)))</f>
        <v/>
      </c>
      <c r="J382" s="11" t="str">
        <f ca="1">IF(B382="","",'Terms&amp;Conditions + Transaction'!$F$5-SUMIF(Dispositions!$B$3:$B$32,"&lt;="&amp;B382,Dispositions!$C$3:$C$32))</f>
        <v/>
      </c>
      <c r="K382" s="84" t="str">
        <f ca="1">IF(B382="", "", IF(ISNA(MATCH(B382, 'Factor Schedule'!$B$3:$B$2002, -1)),1,IF(INDEX('Factor Schedule'!$B$3:$C$2002,MATCH(B382, 'Factor Schedule'!$B$3:$B$2002, -1), 1)=B382,MATCH(B382, 'Factor Schedule'!$B$3:$B$2002, -1),MATCH(B382, 'Factor Schedule'!$B$3:$B$2002, -1)+1)))</f>
        <v/>
      </c>
      <c r="L382" s="11" t="str" cm="1">
        <f t="array" aca="1" ref="L382" ca="1">IF(B382="","",ROUND(J382*_xlfn.IFNA(INDEX('Factor Schedule'!$B$3:$C$2002,K382, 2), 1), 2))</f>
        <v/>
      </c>
      <c r="M382" s="11" t="str">
        <f ca="1">IF(B382="", "", IF(OR(LOWER('Terms&amp;Conditions + Transaction'!$B$12)&lt;&gt;"compound", B382=$C$2, B382=E382), L382, L382+IF(LOWER('Terms&amp;Conditions + Transaction'!$B$13)&lt;&gt;"y", SUMIFS($T$8:$T$2007, $B$8:$B$2007, "&gt;="&amp;E382, $B$8:$B$2007, "&lt;"&amp;B382), SUMIFS($U$8:$U$1007, $B$8:$B$2007, "&gt;="&amp;E382, $B$8:$B$2007, "&lt;"&amp;B382))))</f>
        <v/>
      </c>
      <c r="N382" s="18" t="str">
        <f ca="1">IF(OR(B382 = "", F382=""), "", MIN(ForwardDays(B382,-'Terms&amp;Conditions + Transaction'!$B$22, 'Terms&amp;Conditions + Transaction'!$B$23, 'Holiday Schedule'!$B$3:$B$1002),ForwardDays(F382,-'Terms&amp;Conditions + Transaction'!$B$22, 'Terms&amp;Conditions + Transaction'!$B$23, 'Holiday Schedule'!$B$3:$B$1002)))</f>
        <v/>
      </c>
      <c r="O382" s="42" t="str">
        <f ca="1">IF(B382="", "", IF(ISNA(MATCH(N382, SOFR_INDEX!$A$2:$A$2001, -1)),1,IF(INDEX(SOFR_INDEX!$A$2:$E$2001,MATCH(N382, SOFR_INDEX!$A$2:$A$2001, -1), 1)=N382,MATCH(N382, SOFR_INDEX!$A$2:$A$2001, -1),MATCH(N382, SOFR_INDEX!$A$2:$A$2001, -1)+1)))</f>
        <v/>
      </c>
      <c r="P382" s="40" t="str" cm="1">
        <f t="array" aca="1" ref="P382" ca="1">IF(OR(B382="", F382=""), "", INDEX(SOFR_INDEX!$B$2:$E$2001, O382,$P$4) * IF(LEFT($P$3, 3)="180", 2, IF(LEFT($P$3, 2)="90", 4, IF(LEFT($P$3, 2)="30", 12, 1)))/100)</f>
        <v/>
      </c>
      <c r="Q382" s="43" t="str">
        <f ca="1">IF(OR(B382="", F382=""), "", P382+'Terms&amp;Conditions + Transaction'!$B$11/10000)</f>
        <v/>
      </c>
      <c r="R382" s="43" t="str">
        <f t="shared" ca="1" si="35"/>
        <v/>
      </c>
      <c r="S382" t="str">
        <f ca="1">IF(B382="",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Transaction'!$C$7*(F382-E382), 365), 360))))</f>
        <v/>
      </c>
      <c r="T382" s="49" t="str">
        <f t="shared" ca="1" si="36"/>
        <v/>
      </c>
      <c r="U382" s="49" t="str">
        <f t="shared" ca="1" si="37"/>
        <v/>
      </c>
      <c r="V382" s="49" t="str">
        <f t="shared" ca="1" si="38"/>
        <v/>
      </c>
      <c r="W382" s="11" t="str">
        <f t="shared" ca="1" si="39"/>
        <v/>
      </c>
      <c r="X382" s="11" t="str">
        <f t="shared" ca="1" si="40"/>
        <v/>
      </c>
    </row>
    <row r="383" spans="2:24" x14ac:dyDescent="0.25">
      <c r="B383" s="82" t="str">
        <f ca="1">IF(B382&lt;MIN($C$3, 'Terms&amp;Conditions + Transaction'!$B$6), B382+1, "")</f>
        <v/>
      </c>
      <c r="C383" t="str">
        <f ca="1">IF(B383="", "", IF(AND(WEEKDAY(B383, 2)&lt;=5, ISERROR(VLOOKUP(B383, 'Holiday Schedule'!$B$3:$B$1002, 1, FALSE))), 1, 0))</f>
        <v/>
      </c>
      <c r="D383" t="str">
        <f ca="1">IF(B383="", "", IF(LOWER('Terms&amp;Conditions + Transaction'!$C$15)="act", 1, IF(DAY(B383)=31, 0, IF(AND(DAY(B383+1)=1, MONTH(B383+1)=3), 31-DAY(B383), 1))))</f>
        <v/>
      </c>
      <c r="E383" s="18" t="str">
        <f ca="1">IF(B383="", "", IFERROR(VLOOKUP(B383, 'Accrual Schedule'!$B$3:$B$122, 1, TRUE), ""))</f>
        <v/>
      </c>
      <c r="F383" s="18" t="str" cm="1">
        <f t="array" aca="1" ref="F383" ca="1">IF(B383="", "", INDEX('Accrual Schedule'!$B$3:$B$122, MATCH(B383, 'Accrual Schedule'!$B$3:$B$122, 1)+1, 1))</f>
        <v/>
      </c>
      <c r="G383" s="18" t="str" cm="1">
        <f t="array" aca="1" ref="G383" ca="1">IF(B383="", "", INDEX('Accrual Schedule'!$B$3:$B$122, MATCH(H383, 'Accrual Schedule'!$B$3:$B$122, 1)-1, 1))</f>
        <v/>
      </c>
      <c r="H383" s="18" t="str">
        <f ca="1">IF(B383="", "", INDEX('Accrual Schedule'!$B$3:$B$122, MATCH(I383, 'Accrual Schedule'!$C$3:$C$122, 1), 1))</f>
        <v/>
      </c>
      <c r="I383" s="18" t="str" cm="1">
        <f t="array" aca="1" ref="I383" ca="1">IF(B383="", "", _xlfn.IFNA(INDEX('Accrual Schedule'!$C$4:$C$122, MATCH(B383, 'Accrual Schedule'!$C$4:$C$122, 1)+1, 1), INDEX('Accrual Schedule'!$C$4:$C$122, 1, 1)))</f>
        <v/>
      </c>
      <c r="J383" s="11" t="str">
        <f ca="1">IF(B383="","",'Terms&amp;Conditions + Transaction'!$F$5-SUMIF(Dispositions!$B$3:$B$32,"&lt;="&amp;B383,Dispositions!$C$3:$C$32))</f>
        <v/>
      </c>
      <c r="K383" s="84" t="str">
        <f ca="1">IF(B383="", "", IF(ISNA(MATCH(B383, 'Factor Schedule'!$B$3:$B$2002, -1)),1,IF(INDEX('Factor Schedule'!$B$3:$C$2002,MATCH(B383, 'Factor Schedule'!$B$3:$B$2002, -1), 1)=B383,MATCH(B383, 'Factor Schedule'!$B$3:$B$2002, -1),MATCH(B383, 'Factor Schedule'!$B$3:$B$2002, -1)+1)))</f>
        <v/>
      </c>
      <c r="L383" s="11" t="str" cm="1">
        <f t="array" aca="1" ref="L383" ca="1">IF(B383="","",ROUND(J383*_xlfn.IFNA(INDEX('Factor Schedule'!$B$3:$C$2002,K383, 2), 1), 2))</f>
        <v/>
      </c>
      <c r="M383" s="11" t="str">
        <f ca="1">IF(B383="", "", IF(OR(LOWER('Terms&amp;Conditions + Transaction'!$B$12)&lt;&gt;"compound", B383=$C$2, B383=E383), L383, L383+IF(LOWER('Terms&amp;Conditions + Transaction'!$B$13)&lt;&gt;"y", SUMIFS($T$8:$T$2007, $B$8:$B$2007, "&gt;="&amp;E383, $B$8:$B$2007, "&lt;"&amp;B383), SUMIFS($U$8:$U$1007, $B$8:$B$2007, "&gt;="&amp;E383, $B$8:$B$2007, "&lt;"&amp;B383))))</f>
        <v/>
      </c>
      <c r="N383" s="18" t="str">
        <f ca="1">IF(OR(B383 = "", F383=""), "", MIN(ForwardDays(B383,-'Terms&amp;Conditions + Transaction'!$B$22, 'Terms&amp;Conditions + Transaction'!$B$23, 'Holiday Schedule'!$B$3:$B$1002),ForwardDays(F383,-'Terms&amp;Conditions + Transaction'!$B$22, 'Terms&amp;Conditions + Transaction'!$B$23, 'Holiday Schedule'!$B$3:$B$1002)))</f>
        <v/>
      </c>
      <c r="O383" s="42" t="str">
        <f ca="1">IF(B383="", "", IF(ISNA(MATCH(N383, SOFR_INDEX!$A$2:$A$2001, -1)),1,IF(INDEX(SOFR_INDEX!$A$2:$E$2001,MATCH(N383, SOFR_INDEX!$A$2:$A$2001, -1), 1)=N383,MATCH(N383, SOFR_INDEX!$A$2:$A$2001, -1),MATCH(N383, SOFR_INDEX!$A$2:$A$2001, -1)+1)))</f>
        <v/>
      </c>
      <c r="P383" s="40" t="str" cm="1">
        <f t="array" aca="1" ref="P383" ca="1">IF(OR(B383="", F383=""), "", INDEX(SOFR_INDEX!$B$2:$E$2001, O383,$P$4) * IF(LEFT($P$3, 3)="180", 2, IF(LEFT($P$3, 2)="90", 4, IF(LEFT($P$3, 2)="30", 12, 1)))/100)</f>
        <v/>
      </c>
      <c r="Q383" s="43" t="str">
        <f ca="1">IF(OR(B383="", F383=""), "", P383+'Terms&amp;Conditions + Transaction'!$B$11/10000)</f>
        <v/>
      </c>
      <c r="R383" s="43" t="str">
        <f t="shared" ca="1" si="35"/>
        <v/>
      </c>
      <c r="S383" t="str">
        <f ca="1">IF(B383="",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Transaction'!$C$7*(F383-E383), 365), 360))))</f>
        <v/>
      </c>
      <c r="T383" s="49" t="str">
        <f t="shared" ca="1" si="36"/>
        <v/>
      </c>
      <c r="U383" s="49" t="str">
        <f t="shared" ca="1" si="37"/>
        <v/>
      </c>
      <c r="V383" s="49" t="str">
        <f t="shared" ca="1" si="38"/>
        <v/>
      </c>
      <c r="W383" s="11" t="str">
        <f t="shared" ca="1" si="39"/>
        <v/>
      </c>
      <c r="X383" s="11" t="str">
        <f t="shared" ca="1" si="40"/>
        <v/>
      </c>
    </row>
    <row r="384" spans="2:24" x14ac:dyDescent="0.25">
      <c r="B384" s="82" t="str">
        <f ca="1">IF(B383&lt;MIN($C$3, 'Terms&amp;Conditions + Transaction'!$B$6), B383+1, "")</f>
        <v/>
      </c>
      <c r="C384" t="str">
        <f ca="1">IF(B384="", "", IF(AND(WEEKDAY(B384, 2)&lt;=5, ISERROR(VLOOKUP(B384, 'Holiday Schedule'!$B$3:$B$1002, 1, FALSE))), 1, 0))</f>
        <v/>
      </c>
      <c r="D384" t="str">
        <f ca="1">IF(B384="", "", IF(LOWER('Terms&amp;Conditions + Transaction'!$C$15)="act", 1, IF(DAY(B384)=31, 0, IF(AND(DAY(B384+1)=1, MONTH(B384+1)=3), 31-DAY(B384), 1))))</f>
        <v/>
      </c>
      <c r="E384" s="18" t="str">
        <f ca="1">IF(B384="", "", IFERROR(VLOOKUP(B384, 'Accrual Schedule'!$B$3:$B$122, 1, TRUE), ""))</f>
        <v/>
      </c>
      <c r="F384" s="18" t="str" cm="1">
        <f t="array" aca="1" ref="F384" ca="1">IF(B384="", "", INDEX('Accrual Schedule'!$B$3:$B$122, MATCH(B384, 'Accrual Schedule'!$B$3:$B$122, 1)+1, 1))</f>
        <v/>
      </c>
      <c r="G384" s="18" t="str" cm="1">
        <f t="array" aca="1" ref="G384" ca="1">IF(B384="", "", INDEX('Accrual Schedule'!$B$3:$B$122, MATCH(H384, 'Accrual Schedule'!$B$3:$B$122, 1)-1, 1))</f>
        <v/>
      </c>
      <c r="H384" s="18" t="str">
        <f ca="1">IF(B384="", "", INDEX('Accrual Schedule'!$B$3:$B$122, MATCH(I384, 'Accrual Schedule'!$C$3:$C$122, 1), 1))</f>
        <v/>
      </c>
      <c r="I384" s="18" t="str" cm="1">
        <f t="array" aca="1" ref="I384" ca="1">IF(B384="", "", _xlfn.IFNA(INDEX('Accrual Schedule'!$C$4:$C$122, MATCH(B384, 'Accrual Schedule'!$C$4:$C$122, 1)+1, 1), INDEX('Accrual Schedule'!$C$4:$C$122, 1, 1)))</f>
        <v/>
      </c>
      <c r="J384" s="11" t="str">
        <f ca="1">IF(B384="","",'Terms&amp;Conditions + Transaction'!$F$5-SUMIF(Dispositions!$B$3:$B$32,"&lt;="&amp;B384,Dispositions!$C$3:$C$32))</f>
        <v/>
      </c>
      <c r="K384" s="84" t="str">
        <f ca="1">IF(B384="", "", IF(ISNA(MATCH(B384, 'Factor Schedule'!$B$3:$B$2002, -1)),1,IF(INDEX('Factor Schedule'!$B$3:$C$2002,MATCH(B384, 'Factor Schedule'!$B$3:$B$2002, -1), 1)=B384,MATCH(B384, 'Factor Schedule'!$B$3:$B$2002, -1),MATCH(B384, 'Factor Schedule'!$B$3:$B$2002, -1)+1)))</f>
        <v/>
      </c>
      <c r="L384" s="11" t="str" cm="1">
        <f t="array" aca="1" ref="L384" ca="1">IF(B384="","",ROUND(J384*_xlfn.IFNA(INDEX('Factor Schedule'!$B$3:$C$2002,K384, 2), 1), 2))</f>
        <v/>
      </c>
      <c r="M384" s="11" t="str">
        <f ca="1">IF(B384="", "", IF(OR(LOWER('Terms&amp;Conditions + Transaction'!$B$12)&lt;&gt;"compound", B384=$C$2, B384=E384), L384, L384+IF(LOWER('Terms&amp;Conditions + Transaction'!$B$13)&lt;&gt;"y", SUMIFS($T$8:$T$2007, $B$8:$B$2007, "&gt;="&amp;E384, $B$8:$B$2007, "&lt;"&amp;B384), SUMIFS($U$8:$U$1007, $B$8:$B$2007, "&gt;="&amp;E384, $B$8:$B$2007, "&lt;"&amp;B384))))</f>
        <v/>
      </c>
      <c r="N384" s="18" t="str">
        <f ca="1">IF(OR(B384 = "", F384=""), "", MIN(ForwardDays(B384,-'Terms&amp;Conditions + Transaction'!$B$22, 'Terms&amp;Conditions + Transaction'!$B$23, 'Holiday Schedule'!$B$3:$B$1002),ForwardDays(F384,-'Terms&amp;Conditions + Transaction'!$B$22, 'Terms&amp;Conditions + Transaction'!$B$23, 'Holiday Schedule'!$B$3:$B$1002)))</f>
        <v/>
      </c>
      <c r="O384" s="42" t="str">
        <f ca="1">IF(B384="", "", IF(ISNA(MATCH(N384, SOFR_INDEX!$A$2:$A$2001, -1)),1,IF(INDEX(SOFR_INDEX!$A$2:$E$2001,MATCH(N384, SOFR_INDEX!$A$2:$A$2001, -1), 1)=N384,MATCH(N384, SOFR_INDEX!$A$2:$A$2001, -1),MATCH(N384, SOFR_INDEX!$A$2:$A$2001, -1)+1)))</f>
        <v/>
      </c>
      <c r="P384" s="40" t="str" cm="1">
        <f t="array" aca="1" ref="P384" ca="1">IF(OR(B384="", F384=""), "", INDEX(SOFR_INDEX!$B$2:$E$2001, O384,$P$4) * IF(LEFT($P$3, 3)="180", 2, IF(LEFT($P$3, 2)="90", 4, IF(LEFT($P$3, 2)="30", 12, 1)))/100)</f>
        <v/>
      </c>
      <c r="Q384" s="43" t="str">
        <f ca="1">IF(OR(B384="", F384=""), "", P384+'Terms&amp;Conditions + Transaction'!$B$11/10000)</f>
        <v/>
      </c>
      <c r="R384" s="43" t="str">
        <f t="shared" ca="1" si="35"/>
        <v/>
      </c>
      <c r="S384" t="str">
        <f ca="1">IF(B384="",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Transaction'!$C$7*(F384-E384), 365), 360))))</f>
        <v/>
      </c>
      <c r="T384" s="49" t="str">
        <f t="shared" ca="1" si="36"/>
        <v/>
      </c>
      <c r="U384" s="49" t="str">
        <f t="shared" ca="1" si="37"/>
        <v/>
      </c>
      <c r="V384" s="49" t="str">
        <f t="shared" ca="1" si="38"/>
        <v/>
      </c>
      <c r="W384" s="11" t="str">
        <f t="shared" ca="1" si="39"/>
        <v/>
      </c>
      <c r="X384" s="11" t="str">
        <f t="shared" ca="1" si="40"/>
        <v/>
      </c>
    </row>
    <row r="385" spans="2:24" x14ac:dyDescent="0.25">
      <c r="B385" s="82" t="str">
        <f ca="1">IF(B384&lt;MIN($C$3, 'Terms&amp;Conditions + Transaction'!$B$6), B384+1, "")</f>
        <v/>
      </c>
      <c r="C385" t="str">
        <f ca="1">IF(B385="", "", IF(AND(WEEKDAY(B385, 2)&lt;=5, ISERROR(VLOOKUP(B385, 'Holiday Schedule'!$B$3:$B$1002, 1, FALSE))), 1, 0))</f>
        <v/>
      </c>
      <c r="D385" t="str">
        <f ca="1">IF(B385="", "", IF(LOWER('Terms&amp;Conditions + Transaction'!$C$15)="act", 1, IF(DAY(B385)=31, 0, IF(AND(DAY(B385+1)=1, MONTH(B385+1)=3), 31-DAY(B385), 1))))</f>
        <v/>
      </c>
      <c r="E385" s="18" t="str">
        <f ca="1">IF(B385="", "", IFERROR(VLOOKUP(B385, 'Accrual Schedule'!$B$3:$B$122, 1, TRUE), ""))</f>
        <v/>
      </c>
      <c r="F385" s="18" t="str" cm="1">
        <f t="array" aca="1" ref="F385" ca="1">IF(B385="", "", INDEX('Accrual Schedule'!$B$3:$B$122, MATCH(B385, 'Accrual Schedule'!$B$3:$B$122, 1)+1, 1))</f>
        <v/>
      </c>
      <c r="G385" s="18" t="str" cm="1">
        <f t="array" aca="1" ref="G385" ca="1">IF(B385="", "", INDEX('Accrual Schedule'!$B$3:$B$122, MATCH(H385, 'Accrual Schedule'!$B$3:$B$122, 1)-1, 1))</f>
        <v/>
      </c>
      <c r="H385" s="18" t="str">
        <f ca="1">IF(B385="", "", INDEX('Accrual Schedule'!$B$3:$B$122, MATCH(I385, 'Accrual Schedule'!$C$3:$C$122, 1), 1))</f>
        <v/>
      </c>
      <c r="I385" s="18" t="str" cm="1">
        <f t="array" aca="1" ref="I385" ca="1">IF(B385="", "", _xlfn.IFNA(INDEX('Accrual Schedule'!$C$4:$C$122, MATCH(B385, 'Accrual Schedule'!$C$4:$C$122, 1)+1, 1), INDEX('Accrual Schedule'!$C$4:$C$122, 1, 1)))</f>
        <v/>
      </c>
      <c r="J385" s="11" t="str">
        <f ca="1">IF(B385="","",'Terms&amp;Conditions + Transaction'!$F$5-SUMIF(Dispositions!$B$3:$B$32,"&lt;="&amp;B385,Dispositions!$C$3:$C$32))</f>
        <v/>
      </c>
      <c r="K385" s="84" t="str">
        <f ca="1">IF(B385="", "", IF(ISNA(MATCH(B385, 'Factor Schedule'!$B$3:$B$2002, -1)),1,IF(INDEX('Factor Schedule'!$B$3:$C$2002,MATCH(B385, 'Factor Schedule'!$B$3:$B$2002, -1), 1)=B385,MATCH(B385, 'Factor Schedule'!$B$3:$B$2002, -1),MATCH(B385, 'Factor Schedule'!$B$3:$B$2002, -1)+1)))</f>
        <v/>
      </c>
      <c r="L385" s="11" t="str" cm="1">
        <f t="array" aca="1" ref="L385" ca="1">IF(B385="","",ROUND(J385*_xlfn.IFNA(INDEX('Factor Schedule'!$B$3:$C$2002,K385, 2), 1), 2))</f>
        <v/>
      </c>
      <c r="M385" s="11" t="str">
        <f ca="1">IF(B385="", "", IF(OR(LOWER('Terms&amp;Conditions + Transaction'!$B$12)&lt;&gt;"compound", B385=$C$2, B385=E385), L385, L385+IF(LOWER('Terms&amp;Conditions + Transaction'!$B$13)&lt;&gt;"y", SUMIFS($T$8:$T$2007, $B$8:$B$2007, "&gt;="&amp;E385, $B$8:$B$2007, "&lt;"&amp;B385), SUMIFS($U$8:$U$1007, $B$8:$B$2007, "&gt;="&amp;E385, $B$8:$B$2007, "&lt;"&amp;B385))))</f>
        <v/>
      </c>
      <c r="N385" s="18" t="str">
        <f ca="1">IF(OR(B385 = "", F385=""), "", MIN(ForwardDays(B385,-'Terms&amp;Conditions + Transaction'!$B$22, 'Terms&amp;Conditions + Transaction'!$B$23, 'Holiday Schedule'!$B$3:$B$1002),ForwardDays(F385,-'Terms&amp;Conditions + Transaction'!$B$22, 'Terms&amp;Conditions + Transaction'!$B$23, 'Holiday Schedule'!$B$3:$B$1002)))</f>
        <v/>
      </c>
      <c r="O385" s="42" t="str">
        <f ca="1">IF(B385="", "", IF(ISNA(MATCH(N385, SOFR_INDEX!$A$2:$A$2001, -1)),1,IF(INDEX(SOFR_INDEX!$A$2:$E$2001,MATCH(N385, SOFR_INDEX!$A$2:$A$2001, -1), 1)=N385,MATCH(N385, SOFR_INDEX!$A$2:$A$2001, -1),MATCH(N385, SOFR_INDEX!$A$2:$A$2001, -1)+1)))</f>
        <v/>
      </c>
      <c r="P385" s="40" t="str" cm="1">
        <f t="array" aca="1" ref="P385" ca="1">IF(OR(B385="", F385=""), "", INDEX(SOFR_INDEX!$B$2:$E$2001, O385,$P$4) * IF(LEFT($P$3, 3)="180", 2, IF(LEFT($P$3, 2)="90", 4, IF(LEFT($P$3, 2)="30", 12, 1)))/100)</f>
        <v/>
      </c>
      <c r="Q385" s="43" t="str">
        <f ca="1">IF(OR(B385="", F385=""), "", P385+'Terms&amp;Conditions + Transaction'!$B$11/10000)</f>
        <v/>
      </c>
      <c r="R385" s="43" t="str">
        <f t="shared" ca="1" si="35"/>
        <v/>
      </c>
      <c r="S385" t="str">
        <f ca="1">IF(B385="",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Transaction'!$C$7*(F385-E385), 365), 360))))</f>
        <v/>
      </c>
      <c r="T385" s="49" t="str">
        <f t="shared" ca="1" si="36"/>
        <v/>
      </c>
      <c r="U385" s="49" t="str">
        <f t="shared" ca="1" si="37"/>
        <v/>
      </c>
      <c r="V385" s="49" t="str">
        <f t="shared" ca="1" si="38"/>
        <v/>
      </c>
      <c r="W385" s="11" t="str">
        <f t="shared" ca="1" si="39"/>
        <v/>
      </c>
      <c r="X385" s="11" t="str">
        <f t="shared" ca="1" si="40"/>
        <v/>
      </c>
    </row>
    <row r="386" spans="2:24" x14ac:dyDescent="0.25">
      <c r="B386" s="82" t="str">
        <f ca="1">IF(B385&lt;MIN($C$3, 'Terms&amp;Conditions + Transaction'!$B$6), B385+1, "")</f>
        <v/>
      </c>
      <c r="C386" t="str">
        <f ca="1">IF(B386="", "", IF(AND(WEEKDAY(B386, 2)&lt;=5, ISERROR(VLOOKUP(B386, 'Holiday Schedule'!$B$3:$B$1002, 1, FALSE))), 1, 0))</f>
        <v/>
      </c>
      <c r="D386" t="str">
        <f ca="1">IF(B386="", "", IF(LOWER('Terms&amp;Conditions + Transaction'!$C$15)="act", 1, IF(DAY(B386)=31, 0, IF(AND(DAY(B386+1)=1, MONTH(B386+1)=3), 31-DAY(B386), 1))))</f>
        <v/>
      </c>
      <c r="E386" s="18" t="str">
        <f ca="1">IF(B386="", "", IFERROR(VLOOKUP(B386, 'Accrual Schedule'!$B$3:$B$122, 1, TRUE), ""))</f>
        <v/>
      </c>
      <c r="F386" s="18" t="str" cm="1">
        <f t="array" aca="1" ref="F386" ca="1">IF(B386="", "", INDEX('Accrual Schedule'!$B$3:$B$122, MATCH(B386, 'Accrual Schedule'!$B$3:$B$122, 1)+1, 1))</f>
        <v/>
      </c>
      <c r="G386" s="18" t="str" cm="1">
        <f t="array" aca="1" ref="G386" ca="1">IF(B386="", "", INDEX('Accrual Schedule'!$B$3:$B$122, MATCH(H386, 'Accrual Schedule'!$B$3:$B$122, 1)-1, 1))</f>
        <v/>
      </c>
      <c r="H386" s="18" t="str">
        <f ca="1">IF(B386="", "", INDEX('Accrual Schedule'!$B$3:$B$122, MATCH(I386, 'Accrual Schedule'!$C$3:$C$122, 1), 1))</f>
        <v/>
      </c>
      <c r="I386" s="18" t="str" cm="1">
        <f t="array" aca="1" ref="I386" ca="1">IF(B386="", "", _xlfn.IFNA(INDEX('Accrual Schedule'!$C$4:$C$122, MATCH(B386, 'Accrual Schedule'!$C$4:$C$122, 1)+1, 1), INDEX('Accrual Schedule'!$C$4:$C$122, 1, 1)))</f>
        <v/>
      </c>
      <c r="J386" s="11" t="str">
        <f ca="1">IF(B386="","",'Terms&amp;Conditions + Transaction'!$F$5-SUMIF(Dispositions!$B$3:$B$32,"&lt;="&amp;B386,Dispositions!$C$3:$C$32))</f>
        <v/>
      </c>
      <c r="K386" s="84" t="str">
        <f ca="1">IF(B386="", "", IF(ISNA(MATCH(B386, 'Factor Schedule'!$B$3:$B$2002, -1)),1,IF(INDEX('Factor Schedule'!$B$3:$C$2002,MATCH(B386, 'Factor Schedule'!$B$3:$B$2002, -1), 1)=B386,MATCH(B386, 'Factor Schedule'!$B$3:$B$2002, -1),MATCH(B386, 'Factor Schedule'!$B$3:$B$2002, -1)+1)))</f>
        <v/>
      </c>
      <c r="L386" s="11" t="str" cm="1">
        <f t="array" aca="1" ref="L386" ca="1">IF(B386="","",ROUND(J386*_xlfn.IFNA(INDEX('Factor Schedule'!$B$3:$C$2002,K386, 2), 1), 2))</f>
        <v/>
      </c>
      <c r="M386" s="11" t="str">
        <f ca="1">IF(B386="", "", IF(OR(LOWER('Terms&amp;Conditions + Transaction'!$B$12)&lt;&gt;"compound", B386=$C$2, B386=E386), L386, L386+IF(LOWER('Terms&amp;Conditions + Transaction'!$B$13)&lt;&gt;"y", SUMIFS($T$8:$T$2007, $B$8:$B$2007, "&gt;="&amp;E386, $B$8:$B$2007, "&lt;"&amp;B386), SUMIFS($U$8:$U$1007, $B$8:$B$2007, "&gt;="&amp;E386, $B$8:$B$2007, "&lt;"&amp;B386))))</f>
        <v/>
      </c>
      <c r="N386" s="18" t="str">
        <f ca="1">IF(OR(B386 = "", F386=""), "", MIN(ForwardDays(B386,-'Terms&amp;Conditions + Transaction'!$B$22, 'Terms&amp;Conditions + Transaction'!$B$23, 'Holiday Schedule'!$B$3:$B$1002),ForwardDays(F386,-'Terms&amp;Conditions + Transaction'!$B$22, 'Terms&amp;Conditions + Transaction'!$B$23, 'Holiday Schedule'!$B$3:$B$1002)))</f>
        <v/>
      </c>
      <c r="O386" s="42" t="str">
        <f ca="1">IF(B386="", "", IF(ISNA(MATCH(N386, SOFR_INDEX!$A$2:$A$2001, -1)),1,IF(INDEX(SOFR_INDEX!$A$2:$E$2001,MATCH(N386, SOFR_INDEX!$A$2:$A$2001, -1), 1)=N386,MATCH(N386, SOFR_INDEX!$A$2:$A$2001, -1),MATCH(N386, SOFR_INDEX!$A$2:$A$2001, -1)+1)))</f>
        <v/>
      </c>
      <c r="P386" s="40" t="str" cm="1">
        <f t="array" aca="1" ref="P386" ca="1">IF(OR(B386="", F386=""), "", INDEX(SOFR_INDEX!$B$2:$E$2001, O386,$P$4) * IF(LEFT($P$3, 3)="180", 2, IF(LEFT($P$3, 2)="90", 4, IF(LEFT($P$3, 2)="30", 12, 1)))/100)</f>
        <v/>
      </c>
      <c r="Q386" s="43" t="str">
        <f ca="1">IF(OR(B386="", F386=""), "", P386+'Terms&amp;Conditions + Transaction'!$B$11/10000)</f>
        <v/>
      </c>
      <c r="R386" s="43" t="str">
        <f t="shared" ca="1" si="35"/>
        <v/>
      </c>
      <c r="S386" t="str">
        <f ca="1">IF(B386="",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Transaction'!$C$7*(F386-E386), 365), 360))))</f>
        <v/>
      </c>
      <c r="T386" s="49" t="str">
        <f t="shared" ca="1" si="36"/>
        <v/>
      </c>
      <c r="U386" s="49" t="str">
        <f t="shared" ca="1" si="37"/>
        <v/>
      </c>
      <c r="V386" s="49" t="str">
        <f t="shared" ca="1" si="38"/>
        <v/>
      </c>
      <c r="W386" s="11" t="str">
        <f t="shared" ca="1" si="39"/>
        <v/>
      </c>
      <c r="X386" s="11" t="str">
        <f t="shared" ca="1" si="40"/>
        <v/>
      </c>
    </row>
    <row r="387" spans="2:24" x14ac:dyDescent="0.25">
      <c r="B387" s="82" t="str">
        <f ca="1">IF(B386&lt;MIN($C$3, 'Terms&amp;Conditions + Transaction'!$B$6), B386+1, "")</f>
        <v/>
      </c>
      <c r="C387" t="str">
        <f ca="1">IF(B387="", "", IF(AND(WEEKDAY(B387, 2)&lt;=5, ISERROR(VLOOKUP(B387, 'Holiday Schedule'!$B$3:$B$1002, 1, FALSE))), 1, 0))</f>
        <v/>
      </c>
      <c r="D387" t="str">
        <f ca="1">IF(B387="", "", IF(LOWER('Terms&amp;Conditions + Transaction'!$C$15)="act", 1, IF(DAY(B387)=31, 0, IF(AND(DAY(B387+1)=1, MONTH(B387+1)=3), 31-DAY(B387), 1))))</f>
        <v/>
      </c>
      <c r="E387" s="18" t="str">
        <f ca="1">IF(B387="", "", IFERROR(VLOOKUP(B387, 'Accrual Schedule'!$B$3:$B$122, 1, TRUE), ""))</f>
        <v/>
      </c>
      <c r="F387" s="18" t="str" cm="1">
        <f t="array" aca="1" ref="F387" ca="1">IF(B387="", "", INDEX('Accrual Schedule'!$B$3:$B$122, MATCH(B387, 'Accrual Schedule'!$B$3:$B$122, 1)+1, 1))</f>
        <v/>
      </c>
      <c r="G387" s="18" t="str" cm="1">
        <f t="array" aca="1" ref="G387" ca="1">IF(B387="", "", INDEX('Accrual Schedule'!$B$3:$B$122, MATCH(H387, 'Accrual Schedule'!$B$3:$B$122, 1)-1, 1))</f>
        <v/>
      </c>
      <c r="H387" s="18" t="str">
        <f ca="1">IF(B387="", "", INDEX('Accrual Schedule'!$B$3:$B$122, MATCH(I387, 'Accrual Schedule'!$C$3:$C$122, 1), 1))</f>
        <v/>
      </c>
      <c r="I387" s="18" t="str" cm="1">
        <f t="array" aca="1" ref="I387" ca="1">IF(B387="", "", _xlfn.IFNA(INDEX('Accrual Schedule'!$C$4:$C$122, MATCH(B387, 'Accrual Schedule'!$C$4:$C$122, 1)+1, 1), INDEX('Accrual Schedule'!$C$4:$C$122, 1, 1)))</f>
        <v/>
      </c>
      <c r="J387" s="11" t="str">
        <f ca="1">IF(B387="","",'Terms&amp;Conditions + Transaction'!$F$5-SUMIF(Dispositions!$B$3:$B$32,"&lt;="&amp;B387,Dispositions!$C$3:$C$32))</f>
        <v/>
      </c>
      <c r="K387" s="84" t="str">
        <f ca="1">IF(B387="", "", IF(ISNA(MATCH(B387, 'Factor Schedule'!$B$3:$B$2002, -1)),1,IF(INDEX('Factor Schedule'!$B$3:$C$2002,MATCH(B387, 'Factor Schedule'!$B$3:$B$2002, -1), 1)=B387,MATCH(B387, 'Factor Schedule'!$B$3:$B$2002, -1),MATCH(B387, 'Factor Schedule'!$B$3:$B$2002, -1)+1)))</f>
        <v/>
      </c>
      <c r="L387" s="11" t="str" cm="1">
        <f t="array" aca="1" ref="L387" ca="1">IF(B387="","",ROUND(J387*_xlfn.IFNA(INDEX('Factor Schedule'!$B$3:$C$2002,K387, 2), 1), 2))</f>
        <v/>
      </c>
      <c r="M387" s="11" t="str">
        <f ca="1">IF(B387="", "", IF(OR(LOWER('Terms&amp;Conditions + Transaction'!$B$12)&lt;&gt;"compound", B387=$C$2, B387=E387), L387, L387+IF(LOWER('Terms&amp;Conditions + Transaction'!$B$13)&lt;&gt;"y", SUMIFS($T$8:$T$2007, $B$8:$B$2007, "&gt;="&amp;E387, $B$8:$B$2007, "&lt;"&amp;B387), SUMIFS($U$8:$U$1007, $B$8:$B$2007, "&gt;="&amp;E387, $B$8:$B$2007, "&lt;"&amp;B387))))</f>
        <v/>
      </c>
      <c r="N387" s="18" t="str">
        <f ca="1">IF(OR(B387 = "", F387=""), "", MIN(ForwardDays(B387,-'Terms&amp;Conditions + Transaction'!$B$22, 'Terms&amp;Conditions + Transaction'!$B$23, 'Holiday Schedule'!$B$3:$B$1002),ForwardDays(F387,-'Terms&amp;Conditions + Transaction'!$B$22, 'Terms&amp;Conditions + Transaction'!$B$23, 'Holiday Schedule'!$B$3:$B$1002)))</f>
        <v/>
      </c>
      <c r="O387" s="42" t="str">
        <f ca="1">IF(B387="", "", IF(ISNA(MATCH(N387, SOFR_INDEX!$A$2:$A$2001, -1)),1,IF(INDEX(SOFR_INDEX!$A$2:$E$2001,MATCH(N387, SOFR_INDEX!$A$2:$A$2001, -1), 1)=N387,MATCH(N387, SOFR_INDEX!$A$2:$A$2001, -1),MATCH(N387, SOFR_INDEX!$A$2:$A$2001, -1)+1)))</f>
        <v/>
      </c>
      <c r="P387" s="40" t="str" cm="1">
        <f t="array" aca="1" ref="P387" ca="1">IF(OR(B387="", F387=""), "", INDEX(SOFR_INDEX!$B$2:$E$2001, O387,$P$4) * IF(LEFT($P$3, 3)="180", 2, IF(LEFT($P$3, 2)="90", 4, IF(LEFT($P$3, 2)="30", 12, 1)))/100)</f>
        <v/>
      </c>
      <c r="Q387" s="43" t="str">
        <f ca="1">IF(OR(B387="", F387=""), "", P387+'Terms&amp;Conditions + Transaction'!$B$11/10000)</f>
        <v/>
      </c>
      <c r="R387" s="43" t="str">
        <f t="shared" ca="1" si="35"/>
        <v/>
      </c>
      <c r="S387" t="str">
        <f ca="1">IF(B387="",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Transaction'!$C$7*(F387-E387), 365), 360))))</f>
        <v/>
      </c>
      <c r="T387" s="49" t="str">
        <f t="shared" ca="1" si="36"/>
        <v/>
      </c>
      <c r="U387" s="49" t="str">
        <f t="shared" ca="1" si="37"/>
        <v/>
      </c>
      <c r="V387" s="49" t="str">
        <f t="shared" ca="1" si="38"/>
        <v/>
      </c>
      <c r="W387" s="11" t="str">
        <f t="shared" ca="1" si="39"/>
        <v/>
      </c>
      <c r="X387" s="11" t="str">
        <f t="shared" ca="1" si="40"/>
        <v/>
      </c>
    </row>
    <row r="388" spans="2:24" x14ac:dyDescent="0.25">
      <c r="B388" s="82" t="str">
        <f ca="1">IF(B387&lt;MIN($C$3, 'Terms&amp;Conditions + Transaction'!$B$6), B387+1, "")</f>
        <v/>
      </c>
      <c r="C388" t="str">
        <f ca="1">IF(B388="", "", IF(AND(WEEKDAY(B388, 2)&lt;=5, ISERROR(VLOOKUP(B388, 'Holiday Schedule'!$B$3:$B$1002, 1, FALSE))), 1, 0))</f>
        <v/>
      </c>
      <c r="D388" t="str">
        <f ca="1">IF(B388="", "", IF(LOWER('Terms&amp;Conditions + Transaction'!$C$15)="act", 1, IF(DAY(B388)=31, 0, IF(AND(DAY(B388+1)=1, MONTH(B388+1)=3), 31-DAY(B388), 1))))</f>
        <v/>
      </c>
      <c r="E388" s="18" t="str">
        <f ca="1">IF(B388="", "", IFERROR(VLOOKUP(B388, 'Accrual Schedule'!$B$3:$B$122, 1, TRUE), ""))</f>
        <v/>
      </c>
      <c r="F388" s="18" t="str" cm="1">
        <f t="array" aca="1" ref="F388" ca="1">IF(B388="", "", INDEX('Accrual Schedule'!$B$3:$B$122, MATCH(B388, 'Accrual Schedule'!$B$3:$B$122, 1)+1, 1))</f>
        <v/>
      </c>
      <c r="G388" s="18" t="str" cm="1">
        <f t="array" aca="1" ref="G388" ca="1">IF(B388="", "", INDEX('Accrual Schedule'!$B$3:$B$122, MATCH(H388, 'Accrual Schedule'!$B$3:$B$122, 1)-1, 1))</f>
        <v/>
      </c>
      <c r="H388" s="18" t="str">
        <f ca="1">IF(B388="", "", INDEX('Accrual Schedule'!$B$3:$B$122, MATCH(I388, 'Accrual Schedule'!$C$3:$C$122, 1), 1))</f>
        <v/>
      </c>
      <c r="I388" s="18" t="str" cm="1">
        <f t="array" aca="1" ref="I388" ca="1">IF(B388="", "", _xlfn.IFNA(INDEX('Accrual Schedule'!$C$4:$C$122, MATCH(B388, 'Accrual Schedule'!$C$4:$C$122, 1)+1, 1), INDEX('Accrual Schedule'!$C$4:$C$122, 1, 1)))</f>
        <v/>
      </c>
      <c r="J388" s="11" t="str">
        <f ca="1">IF(B388="","",'Terms&amp;Conditions + Transaction'!$F$5-SUMIF(Dispositions!$B$3:$B$32,"&lt;="&amp;B388,Dispositions!$C$3:$C$32))</f>
        <v/>
      </c>
      <c r="K388" s="84" t="str">
        <f ca="1">IF(B388="", "", IF(ISNA(MATCH(B388, 'Factor Schedule'!$B$3:$B$2002, -1)),1,IF(INDEX('Factor Schedule'!$B$3:$C$2002,MATCH(B388, 'Factor Schedule'!$B$3:$B$2002, -1), 1)=B388,MATCH(B388, 'Factor Schedule'!$B$3:$B$2002, -1),MATCH(B388, 'Factor Schedule'!$B$3:$B$2002, -1)+1)))</f>
        <v/>
      </c>
      <c r="L388" s="11" t="str" cm="1">
        <f t="array" aca="1" ref="L388" ca="1">IF(B388="","",ROUND(J388*_xlfn.IFNA(INDEX('Factor Schedule'!$B$3:$C$2002,K388, 2), 1), 2))</f>
        <v/>
      </c>
      <c r="M388" s="11" t="str">
        <f ca="1">IF(B388="", "", IF(OR(LOWER('Terms&amp;Conditions + Transaction'!$B$12)&lt;&gt;"compound", B388=$C$2, B388=E388), L388, L388+IF(LOWER('Terms&amp;Conditions + Transaction'!$B$13)&lt;&gt;"y", SUMIFS($T$8:$T$2007, $B$8:$B$2007, "&gt;="&amp;E388, $B$8:$B$2007, "&lt;"&amp;B388), SUMIFS($U$8:$U$1007, $B$8:$B$2007, "&gt;="&amp;E388, $B$8:$B$2007, "&lt;"&amp;B388))))</f>
        <v/>
      </c>
      <c r="N388" s="18" t="str">
        <f ca="1">IF(OR(B388 = "", F388=""), "", MIN(ForwardDays(B388,-'Terms&amp;Conditions + Transaction'!$B$22, 'Terms&amp;Conditions + Transaction'!$B$23, 'Holiday Schedule'!$B$3:$B$1002),ForwardDays(F388,-'Terms&amp;Conditions + Transaction'!$B$22, 'Terms&amp;Conditions + Transaction'!$B$23, 'Holiday Schedule'!$B$3:$B$1002)))</f>
        <v/>
      </c>
      <c r="O388" s="42" t="str">
        <f ca="1">IF(B388="", "", IF(ISNA(MATCH(N388, SOFR_INDEX!$A$2:$A$2001, -1)),1,IF(INDEX(SOFR_INDEX!$A$2:$E$2001,MATCH(N388, SOFR_INDEX!$A$2:$A$2001, -1), 1)=N388,MATCH(N388, SOFR_INDEX!$A$2:$A$2001, -1),MATCH(N388, SOFR_INDEX!$A$2:$A$2001, -1)+1)))</f>
        <v/>
      </c>
      <c r="P388" s="40" t="str" cm="1">
        <f t="array" aca="1" ref="P388" ca="1">IF(OR(B388="", F388=""), "", INDEX(SOFR_INDEX!$B$2:$E$2001, O388,$P$4) * IF(LEFT($P$3, 3)="180", 2, IF(LEFT($P$3, 2)="90", 4, IF(LEFT($P$3, 2)="30", 12, 1)))/100)</f>
        <v/>
      </c>
      <c r="Q388" s="43" t="str">
        <f ca="1">IF(OR(B388="", F388=""), "", P388+'Terms&amp;Conditions + Transaction'!$B$11/10000)</f>
        <v/>
      </c>
      <c r="R388" s="43" t="str">
        <f t="shared" ca="1" si="35"/>
        <v/>
      </c>
      <c r="S388" t="str">
        <f ca="1">IF(B388="",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Transaction'!$C$7*(F388-E388), 365), 360))))</f>
        <v/>
      </c>
      <c r="T388" s="49" t="str">
        <f t="shared" ca="1" si="36"/>
        <v/>
      </c>
      <c r="U388" s="49" t="str">
        <f t="shared" ca="1" si="37"/>
        <v/>
      </c>
      <c r="V388" s="49" t="str">
        <f t="shared" ca="1" si="38"/>
        <v/>
      </c>
      <c r="W388" s="11" t="str">
        <f t="shared" ca="1" si="39"/>
        <v/>
      </c>
      <c r="X388" s="11" t="str">
        <f t="shared" ca="1" si="40"/>
        <v/>
      </c>
    </row>
    <row r="389" spans="2:24" x14ac:dyDescent="0.25">
      <c r="B389" s="82" t="str">
        <f ca="1">IF(B388&lt;MIN($C$3, 'Terms&amp;Conditions + Transaction'!$B$6), B388+1, "")</f>
        <v/>
      </c>
      <c r="C389" t="str">
        <f ca="1">IF(B389="", "", IF(AND(WEEKDAY(B389, 2)&lt;=5, ISERROR(VLOOKUP(B389, 'Holiday Schedule'!$B$3:$B$1002, 1, FALSE))), 1, 0))</f>
        <v/>
      </c>
      <c r="D389" t="str">
        <f ca="1">IF(B389="", "", IF(LOWER('Terms&amp;Conditions + Transaction'!$C$15)="act", 1, IF(DAY(B389)=31, 0, IF(AND(DAY(B389+1)=1, MONTH(B389+1)=3), 31-DAY(B389), 1))))</f>
        <v/>
      </c>
      <c r="E389" s="18" t="str">
        <f ca="1">IF(B389="", "", IFERROR(VLOOKUP(B389, 'Accrual Schedule'!$B$3:$B$122, 1, TRUE), ""))</f>
        <v/>
      </c>
      <c r="F389" s="18" t="str" cm="1">
        <f t="array" aca="1" ref="F389" ca="1">IF(B389="", "", INDEX('Accrual Schedule'!$B$3:$B$122, MATCH(B389, 'Accrual Schedule'!$B$3:$B$122, 1)+1, 1))</f>
        <v/>
      </c>
      <c r="G389" s="18" t="str" cm="1">
        <f t="array" aca="1" ref="G389" ca="1">IF(B389="", "", INDEX('Accrual Schedule'!$B$3:$B$122, MATCH(H389, 'Accrual Schedule'!$B$3:$B$122, 1)-1, 1))</f>
        <v/>
      </c>
      <c r="H389" s="18" t="str">
        <f ca="1">IF(B389="", "", INDEX('Accrual Schedule'!$B$3:$B$122, MATCH(I389, 'Accrual Schedule'!$C$3:$C$122, 1), 1))</f>
        <v/>
      </c>
      <c r="I389" s="18" t="str" cm="1">
        <f t="array" aca="1" ref="I389" ca="1">IF(B389="", "", _xlfn.IFNA(INDEX('Accrual Schedule'!$C$4:$C$122, MATCH(B389, 'Accrual Schedule'!$C$4:$C$122, 1)+1, 1), INDEX('Accrual Schedule'!$C$4:$C$122, 1, 1)))</f>
        <v/>
      </c>
      <c r="J389" s="11" t="str">
        <f ca="1">IF(B389="","",'Terms&amp;Conditions + Transaction'!$F$5-SUMIF(Dispositions!$B$3:$B$32,"&lt;="&amp;B389,Dispositions!$C$3:$C$32))</f>
        <v/>
      </c>
      <c r="K389" s="84" t="str">
        <f ca="1">IF(B389="", "", IF(ISNA(MATCH(B389, 'Factor Schedule'!$B$3:$B$2002, -1)),1,IF(INDEX('Factor Schedule'!$B$3:$C$2002,MATCH(B389, 'Factor Schedule'!$B$3:$B$2002, -1), 1)=B389,MATCH(B389, 'Factor Schedule'!$B$3:$B$2002, -1),MATCH(B389, 'Factor Schedule'!$B$3:$B$2002, -1)+1)))</f>
        <v/>
      </c>
      <c r="L389" s="11" t="str" cm="1">
        <f t="array" aca="1" ref="L389" ca="1">IF(B389="","",ROUND(J389*_xlfn.IFNA(INDEX('Factor Schedule'!$B$3:$C$2002,K389, 2), 1), 2))</f>
        <v/>
      </c>
      <c r="M389" s="11" t="str">
        <f ca="1">IF(B389="", "", IF(OR(LOWER('Terms&amp;Conditions + Transaction'!$B$12)&lt;&gt;"compound", B389=$C$2, B389=E389), L389, L389+IF(LOWER('Terms&amp;Conditions + Transaction'!$B$13)&lt;&gt;"y", SUMIFS($T$8:$T$2007, $B$8:$B$2007, "&gt;="&amp;E389, $B$8:$B$2007, "&lt;"&amp;B389), SUMIFS($U$8:$U$1007, $B$8:$B$2007, "&gt;="&amp;E389, $B$8:$B$2007, "&lt;"&amp;B389))))</f>
        <v/>
      </c>
      <c r="N389" s="18" t="str">
        <f ca="1">IF(OR(B389 = "", F389=""), "", MIN(ForwardDays(B389,-'Terms&amp;Conditions + Transaction'!$B$22, 'Terms&amp;Conditions + Transaction'!$B$23, 'Holiday Schedule'!$B$3:$B$1002),ForwardDays(F389,-'Terms&amp;Conditions + Transaction'!$B$22, 'Terms&amp;Conditions + Transaction'!$B$23, 'Holiday Schedule'!$B$3:$B$1002)))</f>
        <v/>
      </c>
      <c r="O389" s="42" t="str">
        <f ca="1">IF(B389="", "", IF(ISNA(MATCH(N389, SOFR_INDEX!$A$2:$A$2001, -1)),1,IF(INDEX(SOFR_INDEX!$A$2:$E$2001,MATCH(N389, SOFR_INDEX!$A$2:$A$2001, -1), 1)=N389,MATCH(N389, SOFR_INDEX!$A$2:$A$2001, -1),MATCH(N389, SOFR_INDEX!$A$2:$A$2001, -1)+1)))</f>
        <v/>
      </c>
      <c r="P389" s="40" t="str" cm="1">
        <f t="array" aca="1" ref="P389" ca="1">IF(OR(B389="", F389=""), "", INDEX(SOFR_INDEX!$B$2:$E$2001, O389,$P$4) * IF(LEFT($P$3, 3)="180", 2, IF(LEFT($P$3, 2)="90", 4, IF(LEFT($P$3, 2)="30", 12, 1)))/100)</f>
        <v/>
      </c>
      <c r="Q389" s="43" t="str">
        <f ca="1">IF(OR(B389="", F389=""), "", P389+'Terms&amp;Conditions + Transaction'!$B$11/10000)</f>
        <v/>
      </c>
      <c r="R389" s="43" t="str">
        <f t="shared" ca="1" si="35"/>
        <v/>
      </c>
      <c r="S389" t="str">
        <f ca="1">IF(B389="",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Transaction'!$C$7*(F389-E389), 365), 360))))</f>
        <v/>
      </c>
      <c r="T389" s="49" t="str">
        <f t="shared" ca="1" si="36"/>
        <v/>
      </c>
      <c r="U389" s="49" t="str">
        <f t="shared" ca="1" si="37"/>
        <v/>
      </c>
      <c r="V389" s="49" t="str">
        <f t="shared" ca="1" si="38"/>
        <v/>
      </c>
      <c r="W389" s="11" t="str">
        <f t="shared" ca="1" si="39"/>
        <v/>
      </c>
      <c r="X389" s="11" t="str">
        <f t="shared" ca="1" si="40"/>
        <v/>
      </c>
    </row>
    <row r="390" spans="2:24" x14ac:dyDescent="0.25">
      <c r="B390" s="82" t="str">
        <f ca="1">IF(B389&lt;MIN($C$3, 'Terms&amp;Conditions + Transaction'!$B$6), B389+1, "")</f>
        <v/>
      </c>
      <c r="C390" t="str">
        <f ca="1">IF(B390="", "", IF(AND(WEEKDAY(B390, 2)&lt;=5, ISERROR(VLOOKUP(B390, 'Holiday Schedule'!$B$3:$B$1002, 1, FALSE))), 1, 0))</f>
        <v/>
      </c>
      <c r="D390" t="str">
        <f ca="1">IF(B390="", "", IF(LOWER('Terms&amp;Conditions + Transaction'!$C$15)="act", 1, IF(DAY(B390)=31, 0, IF(AND(DAY(B390+1)=1, MONTH(B390+1)=3), 31-DAY(B390), 1))))</f>
        <v/>
      </c>
      <c r="E390" s="18" t="str">
        <f ca="1">IF(B390="", "", IFERROR(VLOOKUP(B390, 'Accrual Schedule'!$B$3:$B$122, 1, TRUE), ""))</f>
        <v/>
      </c>
      <c r="F390" s="18" t="str" cm="1">
        <f t="array" aca="1" ref="F390" ca="1">IF(B390="", "", INDEX('Accrual Schedule'!$B$3:$B$122, MATCH(B390, 'Accrual Schedule'!$B$3:$B$122, 1)+1, 1))</f>
        <v/>
      </c>
      <c r="G390" s="18" t="str" cm="1">
        <f t="array" aca="1" ref="G390" ca="1">IF(B390="", "", INDEX('Accrual Schedule'!$B$3:$B$122, MATCH(H390, 'Accrual Schedule'!$B$3:$B$122, 1)-1, 1))</f>
        <v/>
      </c>
      <c r="H390" s="18" t="str">
        <f ca="1">IF(B390="", "", INDEX('Accrual Schedule'!$B$3:$B$122, MATCH(I390, 'Accrual Schedule'!$C$3:$C$122, 1), 1))</f>
        <v/>
      </c>
      <c r="I390" s="18" t="str" cm="1">
        <f t="array" aca="1" ref="I390" ca="1">IF(B390="", "", _xlfn.IFNA(INDEX('Accrual Schedule'!$C$4:$C$122, MATCH(B390, 'Accrual Schedule'!$C$4:$C$122, 1)+1, 1), INDEX('Accrual Schedule'!$C$4:$C$122, 1, 1)))</f>
        <v/>
      </c>
      <c r="J390" s="11" t="str">
        <f ca="1">IF(B390="","",'Terms&amp;Conditions + Transaction'!$F$5-SUMIF(Dispositions!$B$3:$B$32,"&lt;="&amp;B390,Dispositions!$C$3:$C$32))</f>
        <v/>
      </c>
      <c r="K390" s="84" t="str">
        <f ca="1">IF(B390="", "", IF(ISNA(MATCH(B390, 'Factor Schedule'!$B$3:$B$2002, -1)),1,IF(INDEX('Factor Schedule'!$B$3:$C$2002,MATCH(B390, 'Factor Schedule'!$B$3:$B$2002, -1), 1)=B390,MATCH(B390, 'Factor Schedule'!$B$3:$B$2002, -1),MATCH(B390, 'Factor Schedule'!$B$3:$B$2002, -1)+1)))</f>
        <v/>
      </c>
      <c r="L390" s="11" t="str" cm="1">
        <f t="array" aca="1" ref="L390" ca="1">IF(B390="","",ROUND(J390*_xlfn.IFNA(INDEX('Factor Schedule'!$B$3:$C$2002,K390, 2), 1), 2))</f>
        <v/>
      </c>
      <c r="M390" s="11" t="str">
        <f ca="1">IF(B390="", "", IF(OR(LOWER('Terms&amp;Conditions + Transaction'!$B$12)&lt;&gt;"compound", B390=$C$2, B390=E390), L390, L390+IF(LOWER('Terms&amp;Conditions + Transaction'!$B$13)&lt;&gt;"y", SUMIFS($T$8:$T$2007, $B$8:$B$2007, "&gt;="&amp;E390, $B$8:$B$2007, "&lt;"&amp;B390), SUMIFS($U$8:$U$1007, $B$8:$B$2007, "&gt;="&amp;E390, $B$8:$B$2007, "&lt;"&amp;B390))))</f>
        <v/>
      </c>
      <c r="N390" s="18" t="str">
        <f ca="1">IF(OR(B390 = "", F390=""), "", MIN(ForwardDays(B390,-'Terms&amp;Conditions + Transaction'!$B$22, 'Terms&amp;Conditions + Transaction'!$B$23, 'Holiday Schedule'!$B$3:$B$1002),ForwardDays(F390,-'Terms&amp;Conditions + Transaction'!$B$22, 'Terms&amp;Conditions + Transaction'!$B$23, 'Holiday Schedule'!$B$3:$B$1002)))</f>
        <v/>
      </c>
      <c r="O390" s="42" t="str">
        <f ca="1">IF(B390="", "", IF(ISNA(MATCH(N390, SOFR_INDEX!$A$2:$A$2001, -1)),1,IF(INDEX(SOFR_INDEX!$A$2:$E$2001,MATCH(N390, SOFR_INDEX!$A$2:$A$2001, -1), 1)=N390,MATCH(N390, SOFR_INDEX!$A$2:$A$2001, -1),MATCH(N390, SOFR_INDEX!$A$2:$A$2001, -1)+1)))</f>
        <v/>
      </c>
      <c r="P390" s="40" t="str" cm="1">
        <f t="array" aca="1" ref="P390" ca="1">IF(OR(B390="", F390=""), "", INDEX(SOFR_INDEX!$B$2:$E$2001, O390,$P$4) * IF(LEFT($P$3, 3)="180", 2, IF(LEFT($P$3, 2)="90", 4, IF(LEFT($P$3, 2)="30", 12, 1)))/100)</f>
        <v/>
      </c>
      <c r="Q390" s="43" t="str">
        <f ca="1">IF(OR(B390="", F390=""), "", P390+'Terms&amp;Conditions + Transaction'!$B$11/10000)</f>
        <v/>
      </c>
      <c r="R390" s="43" t="str">
        <f t="shared" ca="1" si="35"/>
        <v/>
      </c>
      <c r="S390" t="str">
        <f ca="1">IF(B390="",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Transaction'!$C$7*(F390-E390), 365), 360))))</f>
        <v/>
      </c>
      <c r="T390" s="49" t="str">
        <f t="shared" ca="1" si="36"/>
        <v/>
      </c>
      <c r="U390" s="49" t="str">
        <f t="shared" ca="1" si="37"/>
        <v/>
      </c>
      <c r="V390" s="49" t="str">
        <f t="shared" ca="1" si="38"/>
        <v/>
      </c>
      <c r="W390" s="11" t="str">
        <f t="shared" ca="1" si="39"/>
        <v/>
      </c>
      <c r="X390" s="11" t="str">
        <f t="shared" ca="1" si="40"/>
        <v/>
      </c>
    </row>
    <row r="391" spans="2:24" x14ac:dyDescent="0.25">
      <c r="B391" s="82" t="str">
        <f ca="1">IF(B390&lt;MIN($C$3, 'Terms&amp;Conditions + Transaction'!$B$6), B390+1, "")</f>
        <v/>
      </c>
      <c r="C391" t="str">
        <f ca="1">IF(B391="", "", IF(AND(WEEKDAY(B391, 2)&lt;=5, ISERROR(VLOOKUP(B391, 'Holiday Schedule'!$B$3:$B$1002, 1, FALSE))), 1, 0))</f>
        <v/>
      </c>
      <c r="D391" t="str">
        <f ca="1">IF(B391="", "", IF(LOWER('Terms&amp;Conditions + Transaction'!$C$15)="act", 1, IF(DAY(B391)=31, 0, IF(AND(DAY(B391+1)=1, MONTH(B391+1)=3), 31-DAY(B391), 1))))</f>
        <v/>
      </c>
      <c r="E391" s="18" t="str">
        <f ca="1">IF(B391="", "", IFERROR(VLOOKUP(B391, 'Accrual Schedule'!$B$3:$B$122, 1, TRUE), ""))</f>
        <v/>
      </c>
      <c r="F391" s="18" t="str" cm="1">
        <f t="array" aca="1" ref="F391" ca="1">IF(B391="", "", INDEX('Accrual Schedule'!$B$3:$B$122, MATCH(B391, 'Accrual Schedule'!$B$3:$B$122, 1)+1, 1))</f>
        <v/>
      </c>
      <c r="G391" s="18" t="str" cm="1">
        <f t="array" aca="1" ref="G391" ca="1">IF(B391="", "", INDEX('Accrual Schedule'!$B$3:$B$122, MATCH(H391, 'Accrual Schedule'!$B$3:$B$122, 1)-1, 1))</f>
        <v/>
      </c>
      <c r="H391" s="18" t="str">
        <f ca="1">IF(B391="", "", INDEX('Accrual Schedule'!$B$3:$B$122, MATCH(I391, 'Accrual Schedule'!$C$3:$C$122, 1), 1))</f>
        <v/>
      </c>
      <c r="I391" s="18" t="str" cm="1">
        <f t="array" aca="1" ref="I391" ca="1">IF(B391="", "", _xlfn.IFNA(INDEX('Accrual Schedule'!$C$4:$C$122, MATCH(B391, 'Accrual Schedule'!$C$4:$C$122, 1)+1, 1), INDEX('Accrual Schedule'!$C$4:$C$122, 1, 1)))</f>
        <v/>
      </c>
      <c r="J391" s="11" t="str">
        <f ca="1">IF(B391="","",'Terms&amp;Conditions + Transaction'!$F$5-SUMIF(Dispositions!$B$3:$B$32,"&lt;="&amp;B391,Dispositions!$C$3:$C$32))</f>
        <v/>
      </c>
      <c r="K391" s="84" t="str">
        <f ca="1">IF(B391="", "", IF(ISNA(MATCH(B391, 'Factor Schedule'!$B$3:$B$2002, -1)),1,IF(INDEX('Factor Schedule'!$B$3:$C$2002,MATCH(B391, 'Factor Schedule'!$B$3:$B$2002, -1), 1)=B391,MATCH(B391, 'Factor Schedule'!$B$3:$B$2002, -1),MATCH(B391, 'Factor Schedule'!$B$3:$B$2002, -1)+1)))</f>
        <v/>
      </c>
      <c r="L391" s="11" t="str" cm="1">
        <f t="array" aca="1" ref="L391" ca="1">IF(B391="","",ROUND(J391*_xlfn.IFNA(INDEX('Factor Schedule'!$B$3:$C$2002,K391, 2), 1), 2))</f>
        <v/>
      </c>
      <c r="M391" s="11" t="str">
        <f ca="1">IF(B391="", "", IF(OR(LOWER('Terms&amp;Conditions + Transaction'!$B$12)&lt;&gt;"compound", B391=$C$2, B391=E391), L391, L391+IF(LOWER('Terms&amp;Conditions + Transaction'!$B$13)&lt;&gt;"y", SUMIFS($T$8:$T$2007, $B$8:$B$2007, "&gt;="&amp;E391, $B$8:$B$2007, "&lt;"&amp;B391), SUMIFS($U$8:$U$1007, $B$8:$B$2007, "&gt;="&amp;E391, $B$8:$B$2007, "&lt;"&amp;B391))))</f>
        <v/>
      </c>
      <c r="N391" s="18" t="str">
        <f ca="1">IF(OR(B391 = "", F391=""), "", MIN(ForwardDays(B391,-'Terms&amp;Conditions + Transaction'!$B$22, 'Terms&amp;Conditions + Transaction'!$B$23, 'Holiday Schedule'!$B$3:$B$1002),ForwardDays(F391,-'Terms&amp;Conditions + Transaction'!$B$22, 'Terms&amp;Conditions + Transaction'!$B$23, 'Holiday Schedule'!$B$3:$B$1002)))</f>
        <v/>
      </c>
      <c r="O391" s="42" t="str">
        <f ca="1">IF(B391="", "", IF(ISNA(MATCH(N391, SOFR_INDEX!$A$2:$A$2001, -1)),1,IF(INDEX(SOFR_INDEX!$A$2:$E$2001,MATCH(N391, SOFR_INDEX!$A$2:$A$2001, -1), 1)=N391,MATCH(N391, SOFR_INDEX!$A$2:$A$2001, -1),MATCH(N391, SOFR_INDEX!$A$2:$A$2001, -1)+1)))</f>
        <v/>
      </c>
      <c r="P391" s="40" t="str" cm="1">
        <f t="array" aca="1" ref="P391" ca="1">IF(OR(B391="", F391=""), "", INDEX(SOFR_INDEX!$B$2:$E$2001, O391,$P$4) * IF(LEFT($P$3, 3)="180", 2, IF(LEFT($P$3, 2)="90", 4, IF(LEFT($P$3, 2)="30", 12, 1)))/100)</f>
        <v/>
      </c>
      <c r="Q391" s="43" t="str">
        <f ca="1">IF(OR(B391="", F391=""), "", P391+'Terms&amp;Conditions + Transaction'!$B$11/10000)</f>
        <v/>
      </c>
      <c r="R391" s="43" t="str">
        <f t="shared" ca="1" si="35"/>
        <v/>
      </c>
      <c r="S391" t="str">
        <f ca="1">IF(B391="",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Transaction'!$C$7*(F391-E391), 365), 360))))</f>
        <v/>
      </c>
      <c r="T391" s="49" t="str">
        <f t="shared" ca="1" si="36"/>
        <v/>
      </c>
      <c r="U391" s="49" t="str">
        <f t="shared" ca="1" si="37"/>
        <v/>
      </c>
      <c r="V391" s="49" t="str">
        <f t="shared" ca="1" si="38"/>
        <v/>
      </c>
      <c r="W391" s="11" t="str">
        <f t="shared" ca="1" si="39"/>
        <v/>
      </c>
      <c r="X391" s="11" t="str">
        <f t="shared" ca="1" si="40"/>
        <v/>
      </c>
    </row>
    <row r="392" spans="2:24" x14ac:dyDescent="0.25">
      <c r="B392" s="82" t="str">
        <f ca="1">IF(B391&lt;MIN($C$3, 'Terms&amp;Conditions + Transaction'!$B$6), B391+1, "")</f>
        <v/>
      </c>
      <c r="C392" t="str">
        <f ca="1">IF(B392="", "", IF(AND(WEEKDAY(B392, 2)&lt;=5, ISERROR(VLOOKUP(B392, 'Holiday Schedule'!$B$3:$B$1002, 1, FALSE))), 1, 0))</f>
        <v/>
      </c>
      <c r="D392" t="str">
        <f ca="1">IF(B392="", "", IF(LOWER('Terms&amp;Conditions + Transaction'!$C$15)="act", 1, IF(DAY(B392)=31, 0, IF(AND(DAY(B392+1)=1, MONTH(B392+1)=3), 31-DAY(B392), 1))))</f>
        <v/>
      </c>
      <c r="E392" s="18" t="str">
        <f ca="1">IF(B392="", "", IFERROR(VLOOKUP(B392, 'Accrual Schedule'!$B$3:$B$122, 1, TRUE), ""))</f>
        <v/>
      </c>
      <c r="F392" s="18" t="str" cm="1">
        <f t="array" aca="1" ref="F392" ca="1">IF(B392="", "", INDEX('Accrual Schedule'!$B$3:$B$122, MATCH(B392, 'Accrual Schedule'!$B$3:$B$122, 1)+1, 1))</f>
        <v/>
      </c>
      <c r="G392" s="18" t="str" cm="1">
        <f t="array" aca="1" ref="G392" ca="1">IF(B392="", "", INDEX('Accrual Schedule'!$B$3:$B$122, MATCH(H392, 'Accrual Schedule'!$B$3:$B$122, 1)-1, 1))</f>
        <v/>
      </c>
      <c r="H392" s="18" t="str">
        <f ca="1">IF(B392="", "", INDEX('Accrual Schedule'!$B$3:$B$122, MATCH(I392, 'Accrual Schedule'!$C$3:$C$122, 1), 1))</f>
        <v/>
      </c>
      <c r="I392" s="18" t="str" cm="1">
        <f t="array" aca="1" ref="I392" ca="1">IF(B392="", "", _xlfn.IFNA(INDEX('Accrual Schedule'!$C$4:$C$122, MATCH(B392, 'Accrual Schedule'!$C$4:$C$122, 1)+1, 1), INDEX('Accrual Schedule'!$C$4:$C$122, 1, 1)))</f>
        <v/>
      </c>
      <c r="J392" s="11" t="str">
        <f ca="1">IF(B392="","",'Terms&amp;Conditions + Transaction'!$F$5-SUMIF(Dispositions!$B$3:$B$32,"&lt;="&amp;B392,Dispositions!$C$3:$C$32))</f>
        <v/>
      </c>
      <c r="K392" s="84" t="str">
        <f ca="1">IF(B392="", "", IF(ISNA(MATCH(B392, 'Factor Schedule'!$B$3:$B$2002, -1)),1,IF(INDEX('Factor Schedule'!$B$3:$C$2002,MATCH(B392, 'Factor Schedule'!$B$3:$B$2002, -1), 1)=B392,MATCH(B392, 'Factor Schedule'!$B$3:$B$2002, -1),MATCH(B392, 'Factor Schedule'!$B$3:$B$2002, -1)+1)))</f>
        <v/>
      </c>
      <c r="L392" s="11" t="str" cm="1">
        <f t="array" aca="1" ref="L392" ca="1">IF(B392="","",ROUND(J392*_xlfn.IFNA(INDEX('Factor Schedule'!$B$3:$C$2002,K392, 2), 1), 2))</f>
        <v/>
      </c>
      <c r="M392" s="11" t="str">
        <f ca="1">IF(B392="", "", IF(OR(LOWER('Terms&amp;Conditions + Transaction'!$B$12)&lt;&gt;"compound", B392=$C$2, B392=E392), L392, L392+IF(LOWER('Terms&amp;Conditions + Transaction'!$B$13)&lt;&gt;"y", SUMIFS($T$8:$T$2007, $B$8:$B$2007, "&gt;="&amp;E392, $B$8:$B$2007, "&lt;"&amp;B392), SUMIFS($U$8:$U$1007, $B$8:$B$2007, "&gt;="&amp;E392, $B$8:$B$2007, "&lt;"&amp;B392))))</f>
        <v/>
      </c>
      <c r="N392" s="18" t="str">
        <f ca="1">IF(OR(B392 = "", F392=""), "", MIN(ForwardDays(B392,-'Terms&amp;Conditions + Transaction'!$B$22, 'Terms&amp;Conditions + Transaction'!$B$23, 'Holiday Schedule'!$B$3:$B$1002),ForwardDays(F392,-'Terms&amp;Conditions + Transaction'!$B$22, 'Terms&amp;Conditions + Transaction'!$B$23, 'Holiday Schedule'!$B$3:$B$1002)))</f>
        <v/>
      </c>
      <c r="O392" s="42" t="str">
        <f ca="1">IF(B392="", "", IF(ISNA(MATCH(N392, SOFR_INDEX!$A$2:$A$2001, -1)),1,IF(INDEX(SOFR_INDEX!$A$2:$E$2001,MATCH(N392, SOFR_INDEX!$A$2:$A$2001, -1), 1)=N392,MATCH(N392, SOFR_INDEX!$A$2:$A$2001, -1),MATCH(N392, SOFR_INDEX!$A$2:$A$2001, -1)+1)))</f>
        <v/>
      </c>
      <c r="P392" s="40" t="str" cm="1">
        <f t="array" aca="1" ref="P392" ca="1">IF(OR(B392="", F392=""), "", INDEX(SOFR_INDEX!$B$2:$E$2001, O392,$P$4) * IF(LEFT($P$3, 3)="180", 2, IF(LEFT($P$3, 2)="90", 4, IF(LEFT($P$3, 2)="30", 12, 1)))/100)</f>
        <v/>
      </c>
      <c r="Q392" s="43" t="str">
        <f ca="1">IF(OR(B392="", F392=""), "", P392+'Terms&amp;Conditions + Transaction'!$B$11/10000)</f>
        <v/>
      </c>
      <c r="R392" s="43" t="str">
        <f t="shared" ref="R392:R455" ca="1" si="41">IF(OR(B392="", B393=""), "", (V392/L392)/((B393-$B$8)/S392))</f>
        <v/>
      </c>
      <c r="S392" t="str">
        <f ca="1">IF(B392="",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Transaction'!$C$7*(F392-E392), 365), 360))))</f>
        <v/>
      </c>
      <c r="T392" s="49" t="str">
        <f t="shared" ca="1" si="36"/>
        <v/>
      </c>
      <c r="U392" s="49" t="str">
        <f t="shared" ca="1" si="37"/>
        <v/>
      </c>
      <c r="V392" s="49" t="str">
        <f t="shared" ca="1" si="38"/>
        <v/>
      </c>
      <c r="W392" s="11" t="str">
        <f t="shared" ca="1" si="39"/>
        <v/>
      </c>
      <c r="X392" s="11" t="str">
        <f t="shared" ca="1" si="40"/>
        <v/>
      </c>
    </row>
    <row r="393" spans="2:24" x14ac:dyDescent="0.25">
      <c r="B393" s="82" t="str">
        <f ca="1">IF(B392&lt;MIN($C$3, 'Terms&amp;Conditions + Transaction'!$B$6), B392+1, "")</f>
        <v/>
      </c>
      <c r="C393" t="str">
        <f ca="1">IF(B393="", "", IF(AND(WEEKDAY(B393, 2)&lt;=5, ISERROR(VLOOKUP(B393, 'Holiday Schedule'!$B$3:$B$1002, 1, FALSE))), 1, 0))</f>
        <v/>
      </c>
      <c r="D393" t="str">
        <f ca="1">IF(B393="", "", IF(LOWER('Terms&amp;Conditions + Transaction'!$C$15)="act", 1, IF(DAY(B393)=31, 0, IF(AND(DAY(B393+1)=1, MONTH(B393+1)=3), 31-DAY(B393), 1))))</f>
        <v/>
      </c>
      <c r="E393" s="18" t="str">
        <f ca="1">IF(B393="", "", IFERROR(VLOOKUP(B393, 'Accrual Schedule'!$B$3:$B$122, 1, TRUE), ""))</f>
        <v/>
      </c>
      <c r="F393" s="18" t="str" cm="1">
        <f t="array" aca="1" ref="F393" ca="1">IF(B393="", "", INDEX('Accrual Schedule'!$B$3:$B$122, MATCH(B393, 'Accrual Schedule'!$B$3:$B$122, 1)+1, 1))</f>
        <v/>
      </c>
      <c r="G393" s="18" t="str" cm="1">
        <f t="array" aca="1" ref="G393" ca="1">IF(B393="", "", INDEX('Accrual Schedule'!$B$3:$B$122, MATCH(H393, 'Accrual Schedule'!$B$3:$B$122, 1)-1, 1))</f>
        <v/>
      </c>
      <c r="H393" s="18" t="str">
        <f ca="1">IF(B393="", "", INDEX('Accrual Schedule'!$B$3:$B$122, MATCH(I393, 'Accrual Schedule'!$C$3:$C$122, 1), 1))</f>
        <v/>
      </c>
      <c r="I393" s="18" t="str" cm="1">
        <f t="array" aca="1" ref="I393" ca="1">IF(B393="", "", _xlfn.IFNA(INDEX('Accrual Schedule'!$C$4:$C$122, MATCH(B393, 'Accrual Schedule'!$C$4:$C$122, 1)+1, 1), INDEX('Accrual Schedule'!$C$4:$C$122, 1, 1)))</f>
        <v/>
      </c>
      <c r="J393" s="11" t="str">
        <f ca="1">IF(B393="","",'Terms&amp;Conditions + Transaction'!$F$5-SUMIF(Dispositions!$B$3:$B$32,"&lt;="&amp;B393,Dispositions!$C$3:$C$32))</f>
        <v/>
      </c>
      <c r="K393" s="84" t="str">
        <f ca="1">IF(B393="", "", IF(ISNA(MATCH(B393, 'Factor Schedule'!$B$3:$B$2002, -1)),1,IF(INDEX('Factor Schedule'!$B$3:$C$2002,MATCH(B393, 'Factor Schedule'!$B$3:$B$2002, -1), 1)=B393,MATCH(B393, 'Factor Schedule'!$B$3:$B$2002, -1),MATCH(B393, 'Factor Schedule'!$B$3:$B$2002, -1)+1)))</f>
        <v/>
      </c>
      <c r="L393" s="11" t="str" cm="1">
        <f t="array" aca="1" ref="L393" ca="1">IF(B393="","",ROUND(J393*_xlfn.IFNA(INDEX('Factor Schedule'!$B$3:$C$2002,K393, 2), 1), 2))</f>
        <v/>
      </c>
      <c r="M393" s="11" t="str">
        <f ca="1">IF(B393="", "", IF(OR(LOWER('Terms&amp;Conditions + Transaction'!$B$12)&lt;&gt;"compound", B393=$C$2, B393=E393), L393, L393+IF(LOWER('Terms&amp;Conditions + Transaction'!$B$13)&lt;&gt;"y", SUMIFS($T$8:$T$2007, $B$8:$B$2007, "&gt;="&amp;E393, $B$8:$B$2007, "&lt;"&amp;B393), SUMIFS($U$8:$U$1007, $B$8:$B$2007, "&gt;="&amp;E393, $B$8:$B$2007, "&lt;"&amp;B393))))</f>
        <v/>
      </c>
      <c r="N393" s="18" t="str">
        <f ca="1">IF(OR(B393 = "", F393=""), "", MIN(ForwardDays(B393,-'Terms&amp;Conditions + Transaction'!$B$22, 'Terms&amp;Conditions + Transaction'!$B$23, 'Holiday Schedule'!$B$3:$B$1002),ForwardDays(F393,-'Terms&amp;Conditions + Transaction'!$B$22, 'Terms&amp;Conditions + Transaction'!$B$23, 'Holiday Schedule'!$B$3:$B$1002)))</f>
        <v/>
      </c>
      <c r="O393" s="42" t="str">
        <f ca="1">IF(B393="", "", IF(ISNA(MATCH(N393, SOFR_INDEX!$A$2:$A$2001, -1)),1,IF(INDEX(SOFR_INDEX!$A$2:$E$2001,MATCH(N393, SOFR_INDEX!$A$2:$A$2001, -1), 1)=N393,MATCH(N393, SOFR_INDEX!$A$2:$A$2001, -1),MATCH(N393, SOFR_INDEX!$A$2:$A$2001, -1)+1)))</f>
        <v/>
      </c>
      <c r="P393" s="40" t="str" cm="1">
        <f t="array" aca="1" ref="P393" ca="1">IF(OR(B393="", F393=""), "", INDEX(SOFR_INDEX!$B$2:$E$2001, O393,$P$4) * IF(LEFT($P$3, 3)="180", 2, IF(LEFT($P$3, 2)="90", 4, IF(LEFT($P$3, 2)="30", 12, 1)))/100)</f>
        <v/>
      </c>
      <c r="Q393" s="43" t="str">
        <f ca="1">IF(OR(B393="", F393=""), "", P393+'Terms&amp;Conditions + Transaction'!$B$11/10000)</f>
        <v/>
      </c>
      <c r="R393" s="43" t="str">
        <f t="shared" ca="1" si="41"/>
        <v/>
      </c>
      <c r="S393" t="str">
        <f ca="1">IF(B393="",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Transaction'!$C$7*(F393-E393), 365), 360))))</f>
        <v/>
      </c>
      <c r="T393" s="49" t="str">
        <f t="shared" ca="1" si="36"/>
        <v/>
      </c>
      <c r="U393" s="49" t="str">
        <f t="shared" ca="1" si="37"/>
        <v/>
      </c>
      <c r="V393" s="49" t="str">
        <f t="shared" ca="1" si="38"/>
        <v/>
      </c>
      <c r="W393" s="11" t="str">
        <f t="shared" ca="1" si="39"/>
        <v/>
      </c>
      <c r="X393" s="11" t="str">
        <f t="shared" ca="1" si="40"/>
        <v/>
      </c>
    </row>
    <row r="394" spans="2:24" x14ac:dyDescent="0.25">
      <c r="B394" s="82" t="str">
        <f ca="1">IF(B393&lt;MIN($C$3, 'Terms&amp;Conditions + Transaction'!$B$6), B393+1, "")</f>
        <v/>
      </c>
      <c r="C394" t="str">
        <f ca="1">IF(B394="", "", IF(AND(WEEKDAY(B394, 2)&lt;=5, ISERROR(VLOOKUP(B394, 'Holiday Schedule'!$B$3:$B$1002, 1, FALSE))), 1, 0))</f>
        <v/>
      </c>
      <c r="D394" t="str">
        <f ca="1">IF(B394="", "", IF(LOWER('Terms&amp;Conditions + Transaction'!$C$15)="act", 1, IF(DAY(B394)=31, 0, IF(AND(DAY(B394+1)=1, MONTH(B394+1)=3), 31-DAY(B394), 1))))</f>
        <v/>
      </c>
      <c r="E394" s="18" t="str">
        <f ca="1">IF(B394="", "", IFERROR(VLOOKUP(B394, 'Accrual Schedule'!$B$3:$B$122, 1, TRUE), ""))</f>
        <v/>
      </c>
      <c r="F394" s="18" t="str" cm="1">
        <f t="array" aca="1" ref="F394" ca="1">IF(B394="", "", INDEX('Accrual Schedule'!$B$3:$B$122, MATCH(B394, 'Accrual Schedule'!$B$3:$B$122, 1)+1, 1))</f>
        <v/>
      </c>
      <c r="G394" s="18" t="str" cm="1">
        <f t="array" aca="1" ref="G394" ca="1">IF(B394="", "", INDEX('Accrual Schedule'!$B$3:$B$122, MATCH(H394, 'Accrual Schedule'!$B$3:$B$122, 1)-1, 1))</f>
        <v/>
      </c>
      <c r="H394" s="18" t="str">
        <f ca="1">IF(B394="", "", INDEX('Accrual Schedule'!$B$3:$B$122, MATCH(I394, 'Accrual Schedule'!$C$3:$C$122, 1), 1))</f>
        <v/>
      </c>
      <c r="I394" s="18" t="str" cm="1">
        <f t="array" aca="1" ref="I394" ca="1">IF(B394="", "", _xlfn.IFNA(INDEX('Accrual Schedule'!$C$4:$C$122, MATCH(B394, 'Accrual Schedule'!$C$4:$C$122, 1)+1, 1), INDEX('Accrual Schedule'!$C$4:$C$122, 1, 1)))</f>
        <v/>
      </c>
      <c r="J394" s="11" t="str">
        <f ca="1">IF(B394="","",'Terms&amp;Conditions + Transaction'!$F$5-SUMIF(Dispositions!$B$3:$B$32,"&lt;="&amp;B394,Dispositions!$C$3:$C$32))</f>
        <v/>
      </c>
      <c r="K394" s="84" t="str">
        <f ca="1">IF(B394="", "", IF(ISNA(MATCH(B394, 'Factor Schedule'!$B$3:$B$2002, -1)),1,IF(INDEX('Factor Schedule'!$B$3:$C$2002,MATCH(B394, 'Factor Schedule'!$B$3:$B$2002, -1), 1)=B394,MATCH(B394, 'Factor Schedule'!$B$3:$B$2002, -1),MATCH(B394, 'Factor Schedule'!$B$3:$B$2002, -1)+1)))</f>
        <v/>
      </c>
      <c r="L394" s="11" t="str" cm="1">
        <f t="array" aca="1" ref="L394" ca="1">IF(B394="","",ROUND(J394*_xlfn.IFNA(INDEX('Factor Schedule'!$B$3:$C$2002,K394, 2), 1), 2))</f>
        <v/>
      </c>
      <c r="M394" s="11" t="str">
        <f ca="1">IF(B394="", "", IF(OR(LOWER('Terms&amp;Conditions + Transaction'!$B$12)&lt;&gt;"compound", B394=$C$2, B394=E394), L394, L394+IF(LOWER('Terms&amp;Conditions + Transaction'!$B$13)&lt;&gt;"y", SUMIFS($T$8:$T$2007, $B$8:$B$2007, "&gt;="&amp;E394, $B$8:$B$2007, "&lt;"&amp;B394), SUMIFS($U$8:$U$1007, $B$8:$B$2007, "&gt;="&amp;E394, $B$8:$B$2007, "&lt;"&amp;B394))))</f>
        <v/>
      </c>
      <c r="N394" s="18" t="str">
        <f ca="1">IF(OR(B394 = "", F394=""), "", MIN(ForwardDays(B394,-'Terms&amp;Conditions + Transaction'!$B$22, 'Terms&amp;Conditions + Transaction'!$B$23, 'Holiday Schedule'!$B$3:$B$1002),ForwardDays(F394,-'Terms&amp;Conditions + Transaction'!$B$22, 'Terms&amp;Conditions + Transaction'!$B$23, 'Holiday Schedule'!$B$3:$B$1002)))</f>
        <v/>
      </c>
      <c r="O394" s="42" t="str">
        <f ca="1">IF(B394="", "", IF(ISNA(MATCH(N394, SOFR_INDEX!$A$2:$A$2001, -1)),1,IF(INDEX(SOFR_INDEX!$A$2:$E$2001,MATCH(N394, SOFR_INDEX!$A$2:$A$2001, -1), 1)=N394,MATCH(N394, SOFR_INDEX!$A$2:$A$2001, -1),MATCH(N394, SOFR_INDEX!$A$2:$A$2001, -1)+1)))</f>
        <v/>
      </c>
      <c r="P394" s="40" t="str" cm="1">
        <f t="array" aca="1" ref="P394" ca="1">IF(OR(B394="", F394=""), "", INDEX(SOFR_INDEX!$B$2:$E$2001, O394,$P$4) * IF(LEFT($P$3, 3)="180", 2, IF(LEFT($P$3, 2)="90", 4, IF(LEFT($P$3, 2)="30", 12, 1)))/100)</f>
        <v/>
      </c>
      <c r="Q394" s="43" t="str">
        <f ca="1">IF(OR(B394="", F394=""), "", P394+'Terms&amp;Conditions + Transaction'!$B$11/10000)</f>
        <v/>
      </c>
      <c r="R394" s="43" t="str">
        <f t="shared" ca="1" si="41"/>
        <v/>
      </c>
      <c r="S394" t="str">
        <f ca="1">IF(B394="",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Transaction'!$C$7*(F394-E394), 365), 360))))</f>
        <v/>
      </c>
      <c r="T394" s="49" t="str">
        <f t="shared" ca="1" si="36"/>
        <v/>
      </c>
      <c r="U394" s="49" t="str">
        <f t="shared" ca="1" si="37"/>
        <v/>
      </c>
      <c r="V394" s="49" t="str">
        <f t="shared" ca="1" si="38"/>
        <v/>
      </c>
      <c r="W394" s="11" t="str">
        <f t="shared" ca="1" si="39"/>
        <v/>
      </c>
      <c r="X394" s="11" t="str">
        <f t="shared" ca="1" si="40"/>
        <v/>
      </c>
    </row>
    <row r="395" spans="2:24" x14ac:dyDescent="0.25">
      <c r="B395" s="82" t="str">
        <f ca="1">IF(B394&lt;MIN($C$3, 'Terms&amp;Conditions + Transaction'!$B$6), B394+1, "")</f>
        <v/>
      </c>
      <c r="C395" t="str">
        <f ca="1">IF(B395="", "", IF(AND(WEEKDAY(B395, 2)&lt;=5, ISERROR(VLOOKUP(B395, 'Holiday Schedule'!$B$3:$B$1002, 1, FALSE))), 1, 0))</f>
        <v/>
      </c>
      <c r="D395" t="str">
        <f ca="1">IF(B395="", "", IF(LOWER('Terms&amp;Conditions + Transaction'!$C$15)="act", 1, IF(DAY(B395)=31, 0, IF(AND(DAY(B395+1)=1, MONTH(B395+1)=3), 31-DAY(B395), 1))))</f>
        <v/>
      </c>
      <c r="E395" s="18" t="str">
        <f ca="1">IF(B395="", "", IFERROR(VLOOKUP(B395, 'Accrual Schedule'!$B$3:$B$122, 1, TRUE), ""))</f>
        <v/>
      </c>
      <c r="F395" s="18" t="str" cm="1">
        <f t="array" aca="1" ref="F395" ca="1">IF(B395="", "", INDEX('Accrual Schedule'!$B$3:$B$122, MATCH(B395, 'Accrual Schedule'!$B$3:$B$122, 1)+1, 1))</f>
        <v/>
      </c>
      <c r="G395" s="18" t="str" cm="1">
        <f t="array" aca="1" ref="G395" ca="1">IF(B395="", "", INDEX('Accrual Schedule'!$B$3:$B$122, MATCH(H395, 'Accrual Schedule'!$B$3:$B$122, 1)-1, 1))</f>
        <v/>
      </c>
      <c r="H395" s="18" t="str">
        <f ca="1">IF(B395="", "", INDEX('Accrual Schedule'!$B$3:$B$122, MATCH(I395, 'Accrual Schedule'!$C$3:$C$122, 1), 1))</f>
        <v/>
      </c>
      <c r="I395" s="18" t="str" cm="1">
        <f t="array" aca="1" ref="I395" ca="1">IF(B395="", "", _xlfn.IFNA(INDEX('Accrual Schedule'!$C$4:$C$122, MATCH(B395, 'Accrual Schedule'!$C$4:$C$122, 1)+1, 1), INDEX('Accrual Schedule'!$C$4:$C$122, 1, 1)))</f>
        <v/>
      </c>
      <c r="J395" s="11" t="str">
        <f ca="1">IF(B395="","",'Terms&amp;Conditions + Transaction'!$F$5-SUMIF(Dispositions!$B$3:$B$32,"&lt;="&amp;B395,Dispositions!$C$3:$C$32))</f>
        <v/>
      </c>
      <c r="K395" s="84" t="str">
        <f ca="1">IF(B395="", "", IF(ISNA(MATCH(B395, 'Factor Schedule'!$B$3:$B$2002, -1)),1,IF(INDEX('Factor Schedule'!$B$3:$C$2002,MATCH(B395, 'Factor Schedule'!$B$3:$B$2002, -1), 1)=B395,MATCH(B395, 'Factor Schedule'!$B$3:$B$2002, -1),MATCH(B395, 'Factor Schedule'!$B$3:$B$2002, -1)+1)))</f>
        <v/>
      </c>
      <c r="L395" s="11" t="str" cm="1">
        <f t="array" aca="1" ref="L395" ca="1">IF(B395="","",ROUND(J395*_xlfn.IFNA(INDEX('Factor Schedule'!$B$3:$C$2002,K395, 2), 1), 2))</f>
        <v/>
      </c>
      <c r="M395" s="11" t="str">
        <f ca="1">IF(B395="", "", IF(OR(LOWER('Terms&amp;Conditions + Transaction'!$B$12)&lt;&gt;"compound", B395=$C$2, B395=E395), L395, L395+IF(LOWER('Terms&amp;Conditions + Transaction'!$B$13)&lt;&gt;"y", SUMIFS($T$8:$T$2007, $B$8:$B$2007, "&gt;="&amp;E395, $B$8:$B$2007, "&lt;"&amp;B395), SUMIFS($U$8:$U$1007, $B$8:$B$2007, "&gt;="&amp;E395, $B$8:$B$2007, "&lt;"&amp;B395))))</f>
        <v/>
      </c>
      <c r="N395" s="18" t="str">
        <f ca="1">IF(OR(B395 = "", F395=""), "", MIN(ForwardDays(B395,-'Terms&amp;Conditions + Transaction'!$B$22, 'Terms&amp;Conditions + Transaction'!$B$23, 'Holiday Schedule'!$B$3:$B$1002),ForwardDays(F395,-'Terms&amp;Conditions + Transaction'!$B$22, 'Terms&amp;Conditions + Transaction'!$B$23, 'Holiday Schedule'!$B$3:$B$1002)))</f>
        <v/>
      </c>
      <c r="O395" s="42" t="str">
        <f ca="1">IF(B395="", "", IF(ISNA(MATCH(N395, SOFR_INDEX!$A$2:$A$2001, -1)),1,IF(INDEX(SOFR_INDEX!$A$2:$E$2001,MATCH(N395, SOFR_INDEX!$A$2:$A$2001, -1), 1)=N395,MATCH(N395, SOFR_INDEX!$A$2:$A$2001, -1),MATCH(N395, SOFR_INDEX!$A$2:$A$2001, -1)+1)))</f>
        <v/>
      </c>
      <c r="P395" s="40" t="str" cm="1">
        <f t="array" aca="1" ref="P395" ca="1">IF(OR(B395="", F395=""), "", INDEX(SOFR_INDEX!$B$2:$E$2001, O395,$P$4) * IF(LEFT($P$3, 3)="180", 2, IF(LEFT($P$3, 2)="90", 4, IF(LEFT($P$3, 2)="30", 12, 1)))/100)</f>
        <v/>
      </c>
      <c r="Q395" s="43" t="str">
        <f ca="1">IF(OR(B395="", F395=""), "", P395+'Terms&amp;Conditions + Transaction'!$B$11/10000)</f>
        <v/>
      </c>
      <c r="R395" s="43" t="str">
        <f t="shared" ca="1" si="41"/>
        <v/>
      </c>
      <c r="S395" t="str">
        <f ca="1">IF(B395="",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Transaction'!$C$7*(F395-E395), 365), 360))))</f>
        <v/>
      </c>
      <c r="T395" s="49" t="str">
        <f t="shared" ref="T395:T458" ca="1" si="42">IF(OR(B395="", F395=""), "", IF(S395&gt;0, D395*M395* P395/S395, 0))</f>
        <v/>
      </c>
      <c r="U395" s="49" t="str">
        <f t="shared" ref="U395:U458" ca="1" si="43">IF(OR(B395="", F395=""), "", IF(S395&gt;0, D395*M395* Q395/S395, 0))</f>
        <v/>
      </c>
      <c r="V395" s="49" t="str">
        <f t="shared" ref="V395:V458" ca="1" si="44">IF(B395="","",SUMIFS($U$8:$U$1007, $B$8:$B$1007,"&gt;="&amp;G395,$B$8:$B$1007,"&lt;="&amp;B395))</f>
        <v/>
      </c>
      <c r="W395" s="11" t="str">
        <f t="shared" ref="W395:W458" ca="1" si="45">IF(B395="","",ROUND(V395, 2))</f>
        <v/>
      </c>
      <c r="X395" s="11" t="str">
        <f t="shared" ref="X395:X458" ca="1" si="46">IF(B395="","",IF(B394="","",IF(B395=I394,ROUND(SUMIFS($U$8:$U$1007, $B$8:$B$1007,"&gt;="&amp;G394,$B$8:$B$1007,"&lt;"&amp;H394), 2),"")))</f>
        <v/>
      </c>
    </row>
    <row r="396" spans="2:24" x14ac:dyDescent="0.25">
      <c r="B396" s="82" t="str">
        <f ca="1">IF(B395&lt;MIN($C$3, 'Terms&amp;Conditions + Transaction'!$B$6), B395+1, "")</f>
        <v/>
      </c>
      <c r="C396" t="str">
        <f ca="1">IF(B396="", "", IF(AND(WEEKDAY(B396, 2)&lt;=5, ISERROR(VLOOKUP(B396, 'Holiday Schedule'!$B$3:$B$1002, 1, FALSE))), 1, 0))</f>
        <v/>
      </c>
      <c r="D396" t="str">
        <f ca="1">IF(B396="", "", IF(LOWER('Terms&amp;Conditions + Transaction'!$C$15)="act", 1, IF(DAY(B396)=31, 0, IF(AND(DAY(B396+1)=1, MONTH(B396+1)=3), 31-DAY(B396), 1))))</f>
        <v/>
      </c>
      <c r="E396" s="18" t="str">
        <f ca="1">IF(B396="", "", IFERROR(VLOOKUP(B396, 'Accrual Schedule'!$B$3:$B$122, 1, TRUE), ""))</f>
        <v/>
      </c>
      <c r="F396" s="18" t="str" cm="1">
        <f t="array" aca="1" ref="F396" ca="1">IF(B396="", "", INDEX('Accrual Schedule'!$B$3:$B$122, MATCH(B396, 'Accrual Schedule'!$B$3:$B$122, 1)+1, 1))</f>
        <v/>
      </c>
      <c r="G396" s="18" t="str" cm="1">
        <f t="array" aca="1" ref="G396" ca="1">IF(B396="", "", INDEX('Accrual Schedule'!$B$3:$B$122, MATCH(H396, 'Accrual Schedule'!$B$3:$B$122, 1)-1, 1))</f>
        <v/>
      </c>
      <c r="H396" s="18" t="str">
        <f ca="1">IF(B396="", "", INDEX('Accrual Schedule'!$B$3:$B$122, MATCH(I396, 'Accrual Schedule'!$C$3:$C$122, 1), 1))</f>
        <v/>
      </c>
      <c r="I396" s="18" t="str" cm="1">
        <f t="array" aca="1" ref="I396" ca="1">IF(B396="", "", _xlfn.IFNA(INDEX('Accrual Schedule'!$C$4:$C$122, MATCH(B396, 'Accrual Schedule'!$C$4:$C$122, 1)+1, 1), INDEX('Accrual Schedule'!$C$4:$C$122, 1, 1)))</f>
        <v/>
      </c>
      <c r="J396" s="11" t="str">
        <f ca="1">IF(B396="","",'Terms&amp;Conditions + Transaction'!$F$5-SUMIF(Dispositions!$B$3:$B$32,"&lt;="&amp;B396,Dispositions!$C$3:$C$32))</f>
        <v/>
      </c>
      <c r="K396" s="84" t="str">
        <f ca="1">IF(B396="", "", IF(ISNA(MATCH(B396, 'Factor Schedule'!$B$3:$B$2002, -1)),1,IF(INDEX('Factor Schedule'!$B$3:$C$2002,MATCH(B396, 'Factor Schedule'!$B$3:$B$2002, -1), 1)=B396,MATCH(B396, 'Factor Schedule'!$B$3:$B$2002, -1),MATCH(B396, 'Factor Schedule'!$B$3:$B$2002, -1)+1)))</f>
        <v/>
      </c>
      <c r="L396" s="11" t="str" cm="1">
        <f t="array" aca="1" ref="L396" ca="1">IF(B396="","",ROUND(J396*_xlfn.IFNA(INDEX('Factor Schedule'!$B$3:$C$2002,K396, 2), 1), 2))</f>
        <v/>
      </c>
      <c r="M396" s="11" t="str">
        <f ca="1">IF(B396="", "", IF(OR(LOWER('Terms&amp;Conditions + Transaction'!$B$12)&lt;&gt;"compound", B396=$C$2, B396=E396), L396, L396+IF(LOWER('Terms&amp;Conditions + Transaction'!$B$13)&lt;&gt;"y", SUMIFS($T$8:$T$2007, $B$8:$B$2007, "&gt;="&amp;E396, $B$8:$B$2007, "&lt;"&amp;B396), SUMIFS($U$8:$U$1007, $B$8:$B$2007, "&gt;="&amp;E396, $B$8:$B$2007, "&lt;"&amp;B396))))</f>
        <v/>
      </c>
      <c r="N396" s="18" t="str">
        <f ca="1">IF(OR(B396 = "", F396=""), "", MIN(ForwardDays(B396,-'Terms&amp;Conditions + Transaction'!$B$22, 'Terms&amp;Conditions + Transaction'!$B$23, 'Holiday Schedule'!$B$3:$B$1002),ForwardDays(F396,-'Terms&amp;Conditions + Transaction'!$B$22, 'Terms&amp;Conditions + Transaction'!$B$23, 'Holiday Schedule'!$B$3:$B$1002)))</f>
        <v/>
      </c>
      <c r="O396" s="42" t="str">
        <f ca="1">IF(B396="", "", IF(ISNA(MATCH(N396, SOFR_INDEX!$A$2:$A$2001, -1)),1,IF(INDEX(SOFR_INDEX!$A$2:$E$2001,MATCH(N396, SOFR_INDEX!$A$2:$A$2001, -1), 1)=N396,MATCH(N396, SOFR_INDEX!$A$2:$A$2001, -1),MATCH(N396, SOFR_INDEX!$A$2:$A$2001, -1)+1)))</f>
        <v/>
      </c>
      <c r="P396" s="40" t="str" cm="1">
        <f t="array" aca="1" ref="P396" ca="1">IF(OR(B396="", F396=""), "", INDEX(SOFR_INDEX!$B$2:$E$2001, O396,$P$4) * IF(LEFT($P$3, 3)="180", 2, IF(LEFT($P$3, 2)="90", 4, IF(LEFT($P$3, 2)="30", 12, 1)))/100)</f>
        <v/>
      </c>
      <c r="Q396" s="43" t="str">
        <f ca="1">IF(OR(B396="", F396=""), "", P396+'Terms&amp;Conditions + Transaction'!$B$11/10000)</f>
        <v/>
      </c>
      <c r="R396" s="43" t="str">
        <f t="shared" ca="1" si="41"/>
        <v/>
      </c>
      <c r="S396" t="str">
        <f ca="1">IF(B396="",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Transaction'!$C$7*(F396-E396), 365), 360))))</f>
        <v/>
      </c>
      <c r="T396" s="49" t="str">
        <f t="shared" ca="1" si="42"/>
        <v/>
      </c>
      <c r="U396" s="49" t="str">
        <f t="shared" ca="1" si="43"/>
        <v/>
      </c>
      <c r="V396" s="49" t="str">
        <f t="shared" ca="1" si="44"/>
        <v/>
      </c>
      <c r="W396" s="11" t="str">
        <f t="shared" ca="1" si="45"/>
        <v/>
      </c>
      <c r="X396" s="11" t="str">
        <f t="shared" ca="1" si="46"/>
        <v/>
      </c>
    </row>
    <row r="397" spans="2:24" x14ac:dyDescent="0.25">
      <c r="B397" s="82" t="str">
        <f ca="1">IF(B396&lt;MIN($C$3, 'Terms&amp;Conditions + Transaction'!$B$6), B396+1, "")</f>
        <v/>
      </c>
      <c r="C397" t="str">
        <f ca="1">IF(B397="", "", IF(AND(WEEKDAY(B397, 2)&lt;=5, ISERROR(VLOOKUP(B397, 'Holiday Schedule'!$B$3:$B$1002, 1, FALSE))), 1, 0))</f>
        <v/>
      </c>
      <c r="D397" t="str">
        <f ca="1">IF(B397="", "", IF(LOWER('Terms&amp;Conditions + Transaction'!$C$15)="act", 1, IF(DAY(B397)=31, 0, IF(AND(DAY(B397+1)=1, MONTH(B397+1)=3), 31-DAY(B397), 1))))</f>
        <v/>
      </c>
      <c r="E397" s="18" t="str">
        <f ca="1">IF(B397="", "", IFERROR(VLOOKUP(B397, 'Accrual Schedule'!$B$3:$B$122, 1, TRUE), ""))</f>
        <v/>
      </c>
      <c r="F397" s="18" t="str" cm="1">
        <f t="array" aca="1" ref="F397" ca="1">IF(B397="", "", INDEX('Accrual Schedule'!$B$3:$B$122, MATCH(B397, 'Accrual Schedule'!$B$3:$B$122, 1)+1, 1))</f>
        <v/>
      </c>
      <c r="G397" s="18" t="str" cm="1">
        <f t="array" aca="1" ref="G397" ca="1">IF(B397="", "", INDEX('Accrual Schedule'!$B$3:$B$122, MATCH(H397, 'Accrual Schedule'!$B$3:$B$122, 1)-1, 1))</f>
        <v/>
      </c>
      <c r="H397" s="18" t="str">
        <f ca="1">IF(B397="", "", INDEX('Accrual Schedule'!$B$3:$B$122, MATCH(I397, 'Accrual Schedule'!$C$3:$C$122, 1), 1))</f>
        <v/>
      </c>
      <c r="I397" s="18" t="str" cm="1">
        <f t="array" aca="1" ref="I397" ca="1">IF(B397="", "", _xlfn.IFNA(INDEX('Accrual Schedule'!$C$4:$C$122, MATCH(B397, 'Accrual Schedule'!$C$4:$C$122, 1)+1, 1), INDEX('Accrual Schedule'!$C$4:$C$122, 1, 1)))</f>
        <v/>
      </c>
      <c r="J397" s="11" t="str">
        <f ca="1">IF(B397="","",'Terms&amp;Conditions + Transaction'!$F$5-SUMIF(Dispositions!$B$3:$B$32,"&lt;="&amp;B397,Dispositions!$C$3:$C$32))</f>
        <v/>
      </c>
      <c r="K397" s="84" t="str">
        <f ca="1">IF(B397="", "", IF(ISNA(MATCH(B397, 'Factor Schedule'!$B$3:$B$2002, -1)),1,IF(INDEX('Factor Schedule'!$B$3:$C$2002,MATCH(B397, 'Factor Schedule'!$B$3:$B$2002, -1), 1)=B397,MATCH(B397, 'Factor Schedule'!$B$3:$B$2002, -1),MATCH(B397, 'Factor Schedule'!$B$3:$B$2002, -1)+1)))</f>
        <v/>
      </c>
      <c r="L397" s="11" t="str" cm="1">
        <f t="array" aca="1" ref="L397" ca="1">IF(B397="","",ROUND(J397*_xlfn.IFNA(INDEX('Factor Schedule'!$B$3:$C$2002,K397, 2), 1), 2))</f>
        <v/>
      </c>
      <c r="M397" s="11" t="str">
        <f ca="1">IF(B397="", "", IF(OR(LOWER('Terms&amp;Conditions + Transaction'!$B$12)&lt;&gt;"compound", B397=$C$2, B397=E397), L397, L397+IF(LOWER('Terms&amp;Conditions + Transaction'!$B$13)&lt;&gt;"y", SUMIFS($T$8:$T$2007, $B$8:$B$2007, "&gt;="&amp;E397, $B$8:$B$2007, "&lt;"&amp;B397), SUMIFS($U$8:$U$1007, $B$8:$B$2007, "&gt;="&amp;E397, $B$8:$B$2007, "&lt;"&amp;B397))))</f>
        <v/>
      </c>
      <c r="N397" s="18" t="str">
        <f ca="1">IF(OR(B397 = "", F397=""), "", MIN(ForwardDays(B397,-'Terms&amp;Conditions + Transaction'!$B$22, 'Terms&amp;Conditions + Transaction'!$B$23, 'Holiday Schedule'!$B$3:$B$1002),ForwardDays(F397,-'Terms&amp;Conditions + Transaction'!$B$22, 'Terms&amp;Conditions + Transaction'!$B$23, 'Holiday Schedule'!$B$3:$B$1002)))</f>
        <v/>
      </c>
      <c r="O397" s="42" t="str">
        <f ca="1">IF(B397="", "", IF(ISNA(MATCH(N397, SOFR_INDEX!$A$2:$A$2001, -1)),1,IF(INDEX(SOFR_INDEX!$A$2:$E$2001,MATCH(N397, SOFR_INDEX!$A$2:$A$2001, -1), 1)=N397,MATCH(N397, SOFR_INDEX!$A$2:$A$2001, -1),MATCH(N397, SOFR_INDEX!$A$2:$A$2001, -1)+1)))</f>
        <v/>
      </c>
      <c r="P397" s="40" t="str" cm="1">
        <f t="array" aca="1" ref="P397" ca="1">IF(OR(B397="", F397=""), "", INDEX(SOFR_INDEX!$B$2:$E$2001, O397,$P$4) * IF(LEFT($P$3, 3)="180", 2, IF(LEFT($P$3, 2)="90", 4, IF(LEFT($P$3, 2)="30", 12, 1)))/100)</f>
        <v/>
      </c>
      <c r="Q397" s="43" t="str">
        <f ca="1">IF(OR(B397="", F397=""), "", P397+'Terms&amp;Conditions + Transaction'!$B$11/10000)</f>
        <v/>
      </c>
      <c r="R397" s="43" t="str">
        <f t="shared" ca="1" si="41"/>
        <v/>
      </c>
      <c r="S397" t="str">
        <f ca="1">IF(B397="",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Transaction'!$C$7*(F397-E397), 365), 360))))</f>
        <v/>
      </c>
      <c r="T397" s="49" t="str">
        <f t="shared" ca="1" si="42"/>
        <v/>
      </c>
      <c r="U397" s="49" t="str">
        <f t="shared" ca="1" si="43"/>
        <v/>
      </c>
      <c r="V397" s="49" t="str">
        <f t="shared" ca="1" si="44"/>
        <v/>
      </c>
      <c r="W397" s="11" t="str">
        <f t="shared" ca="1" si="45"/>
        <v/>
      </c>
      <c r="X397" s="11" t="str">
        <f t="shared" ca="1" si="46"/>
        <v/>
      </c>
    </row>
    <row r="398" spans="2:24" x14ac:dyDescent="0.25">
      <c r="B398" s="82" t="str">
        <f ca="1">IF(B397&lt;MIN($C$3, 'Terms&amp;Conditions + Transaction'!$B$6), B397+1, "")</f>
        <v/>
      </c>
      <c r="C398" t="str">
        <f ca="1">IF(B398="", "", IF(AND(WEEKDAY(B398, 2)&lt;=5, ISERROR(VLOOKUP(B398, 'Holiday Schedule'!$B$3:$B$1002, 1, FALSE))), 1, 0))</f>
        <v/>
      </c>
      <c r="D398" t="str">
        <f ca="1">IF(B398="", "", IF(LOWER('Terms&amp;Conditions + Transaction'!$C$15)="act", 1, IF(DAY(B398)=31, 0, IF(AND(DAY(B398+1)=1, MONTH(B398+1)=3), 31-DAY(B398), 1))))</f>
        <v/>
      </c>
      <c r="E398" s="18" t="str">
        <f ca="1">IF(B398="", "", IFERROR(VLOOKUP(B398, 'Accrual Schedule'!$B$3:$B$122, 1, TRUE), ""))</f>
        <v/>
      </c>
      <c r="F398" s="18" t="str" cm="1">
        <f t="array" aca="1" ref="F398" ca="1">IF(B398="", "", INDEX('Accrual Schedule'!$B$3:$B$122, MATCH(B398, 'Accrual Schedule'!$B$3:$B$122, 1)+1, 1))</f>
        <v/>
      </c>
      <c r="G398" s="18" t="str" cm="1">
        <f t="array" aca="1" ref="G398" ca="1">IF(B398="", "", INDEX('Accrual Schedule'!$B$3:$B$122, MATCH(H398, 'Accrual Schedule'!$B$3:$B$122, 1)-1, 1))</f>
        <v/>
      </c>
      <c r="H398" s="18" t="str">
        <f ca="1">IF(B398="", "", INDEX('Accrual Schedule'!$B$3:$B$122, MATCH(I398, 'Accrual Schedule'!$C$3:$C$122, 1), 1))</f>
        <v/>
      </c>
      <c r="I398" s="18" t="str" cm="1">
        <f t="array" aca="1" ref="I398" ca="1">IF(B398="", "", _xlfn.IFNA(INDEX('Accrual Schedule'!$C$4:$C$122, MATCH(B398, 'Accrual Schedule'!$C$4:$C$122, 1)+1, 1), INDEX('Accrual Schedule'!$C$4:$C$122, 1, 1)))</f>
        <v/>
      </c>
      <c r="J398" s="11" t="str">
        <f ca="1">IF(B398="","",'Terms&amp;Conditions + Transaction'!$F$5-SUMIF(Dispositions!$B$3:$B$32,"&lt;="&amp;B398,Dispositions!$C$3:$C$32))</f>
        <v/>
      </c>
      <c r="K398" s="84" t="str">
        <f ca="1">IF(B398="", "", IF(ISNA(MATCH(B398, 'Factor Schedule'!$B$3:$B$2002, -1)),1,IF(INDEX('Factor Schedule'!$B$3:$C$2002,MATCH(B398, 'Factor Schedule'!$B$3:$B$2002, -1), 1)=B398,MATCH(B398, 'Factor Schedule'!$B$3:$B$2002, -1),MATCH(B398, 'Factor Schedule'!$B$3:$B$2002, -1)+1)))</f>
        <v/>
      </c>
      <c r="L398" s="11" t="str" cm="1">
        <f t="array" aca="1" ref="L398" ca="1">IF(B398="","",ROUND(J398*_xlfn.IFNA(INDEX('Factor Schedule'!$B$3:$C$2002,K398, 2), 1), 2))</f>
        <v/>
      </c>
      <c r="M398" s="11" t="str">
        <f ca="1">IF(B398="", "", IF(OR(LOWER('Terms&amp;Conditions + Transaction'!$B$12)&lt;&gt;"compound", B398=$C$2, B398=E398), L398, L398+IF(LOWER('Terms&amp;Conditions + Transaction'!$B$13)&lt;&gt;"y", SUMIFS($T$8:$T$2007, $B$8:$B$2007, "&gt;="&amp;E398, $B$8:$B$2007, "&lt;"&amp;B398), SUMIFS($U$8:$U$1007, $B$8:$B$2007, "&gt;="&amp;E398, $B$8:$B$2007, "&lt;"&amp;B398))))</f>
        <v/>
      </c>
      <c r="N398" s="18" t="str">
        <f ca="1">IF(OR(B398 = "", F398=""), "", MIN(ForwardDays(B398,-'Terms&amp;Conditions + Transaction'!$B$22, 'Terms&amp;Conditions + Transaction'!$B$23, 'Holiday Schedule'!$B$3:$B$1002),ForwardDays(F398,-'Terms&amp;Conditions + Transaction'!$B$22, 'Terms&amp;Conditions + Transaction'!$B$23, 'Holiday Schedule'!$B$3:$B$1002)))</f>
        <v/>
      </c>
      <c r="O398" s="42" t="str">
        <f ca="1">IF(B398="", "", IF(ISNA(MATCH(N398, SOFR_INDEX!$A$2:$A$2001, -1)),1,IF(INDEX(SOFR_INDEX!$A$2:$E$2001,MATCH(N398, SOFR_INDEX!$A$2:$A$2001, -1), 1)=N398,MATCH(N398, SOFR_INDEX!$A$2:$A$2001, -1),MATCH(N398, SOFR_INDEX!$A$2:$A$2001, -1)+1)))</f>
        <v/>
      </c>
      <c r="P398" s="40" t="str" cm="1">
        <f t="array" aca="1" ref="P398" ca="1">IF(OR(B398="", F398=""), "", INDEX(SOFR_INDEX!$B$2:$E$2001, O398,$P$4) * IF(LEFT($P$3, 3)="180", 2, IF(LEFT($P$3, 2)="90", 4, IF(LEFT($P$3, 2)="30", 12, 1)))/100)</f>
        <v/>
      </c>
      <c r="Q398" s="43" t="str">
        <f ca="1">IF(OR(B398="", F398=""), "", P398+'Terms&amp;Conditions + Transaction'!$B$11/10000)</f>
        <v/>
      </c>
      <c r="R398" s="43" t="str">
        <f t="shared" ca="1" si="41"/>
        <v/>
      </c>
      <c r="S398" t="str">
        <f ca="1">IF(B398="",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Transaction'!$C$7*(F398-E398), 365), 360))))</f>
        <v/>
      </c>
      <c r="T398" s="49" t="str">
        <f t="shared" ca="1" si="42"/>
        <v/>
      </c>
      <c r="U398" s="49" t="str">
        <f t="shared" ca="1" si="43"/>
        <v/>
      </c>
      <c r="V398" s="49" t="str">
        <f t="shared" ca="1" si="44"/>
        <v/>
      </c>
      <c r="W398" s="11" t="str">
        <f t="shared" ca="1" si="45"/>
        <v/>
      </c>
      <c r="X398" s="11" t="str">
        <f t="shared" ca="1" si="46"/>
        <v/>
      </c>
    </row>
    <row r="399" spans="2:24" x14ac:dyDescent="0.25">
      <c r="B399" s="82" t="str">
        <f ca="1">IF(B398&lt;MIN($C$3, 'Terms&amp;Conditions + Transaction'!$B$6), B398+1, "")</f>
        <v/>
      </c>
      <c r="C399" t="str">
        <f ca="1">IF(B399="", "", IF(AND(WEEKDAY(B399, 2)&lt;=5, ISERROR(VLOOKUP(B399, 'Holiday Schedule'!$B$3:$B$1002, 1, FALSE))), 1, 0))</f>
        <v/>
      </c>
      <c r="D399" t="str">
        <f ca="1">IF(B399="", "", IF(LOWER('Terms&amp;Conditions + Transaction'!$C$15)="act", 1, IF(DAY(B399)=31, 0, IF(AND(DAY(B399+1)=1, MONTH(B399+1)=3), 31-DAY(B399), 1))))</f>
        <v/>
      </c>
      <c r="E399" s="18" t="str">
        <f ca="1">IF(B399="", "", IFERROR(VLOOKUP(B399, 'Accrual Schedule'!$B$3:$B$122, 1, TRUE), ""))</f>
        <v/>
      </c>
      <c r="F399" s="18" t="str" cm="1">
        <f t="array" aca="1" ref="F399" ca="1">IF(B399="", "", INDEX('Accrual Schedule'!$B$3:$B$122, MATCH(B399, 'Accrual Schedule'!$B$3:$B$122, 1)+1, 1))</f>
        <v/>
      </c>
      <c r="G399" s="18" t="str" cm="1">
        <f t="array" aca="1" ref="G399" ca="1">IF(B399="", "", INDEX('Accrual Schedule'!$B$3:$B$122, MATCH(H399, 'Accrual Schedule'!$B$3:$B$122, 1)-1, 1))</f>
        <v/>
      </c>
      <c r="H399" s="18" t="str">
        <f ca="1">IF(B399="", "", INDEX('Accrual Schedule'!$B$3:$B$122, MATCH(I399, 'Accrual Schedule'!$C$3:$C$122, 1), 1))</f>
        <v/>
      </c>
      <c r="I399" s="18" t="str" cm="1">
        <f t="array" aca="1" ref="I399" ca="1">IF(B399="", "", _xlfn.IFNA(INDEX('Accrual Schedule'!$C$4:$C$122, MATCH(B399, 'Accrual Schedule'!$C$4:$C$122, 1)+1, 1), INDEX('Accrual Schedule'!$C$4:$C$122, 1, 1)))</f>
        <v/>
      </c>
      <c r="J399" s="11" t="str">
        <f ca="1">IF(B399="","",'Terms&amp;Conditions + Transaction'!$F$5-SUMIF(Dispositions!$B$3:$B$32,"&lt;="&amp;B399,Dispositions!$C$3:$C$32))</f>
        <v/>
      </c>
      <c r="K399" s="84" t="str">
        <f ca="1">IF(B399="", "", IF(ISNA(MATCH(B399, 'Factor Schedule'!$B$3:$B$2002, -1)),1,IF(INDEX('Factor Schedule'!$B$3:$C$2002,MATCH(B399, 'Factor Schedule'!$B$3:$B$2002, -1), 1)=B399,MATCH(B399, 'Factor Schedule'!$B$3:$B$2002, -1),MATCH(B399, 'Factor Schedule'!$B$3:$B$2002, -1)+1)))</f>
        <v/>
      </c>
      <c r="L399" s="11" t="str" cm="1">
        <f t="array" aca="1" ref="L399" ca="1">IF(B399="","",ROUND(J399*_xlfn.IFNA(INDEX('Factor Schedule'!$B$3:$C$2002,K399, 2), 1), 2))</f>
        <v/>
      </c>
      <c r="M399" s="11" t="str">
        <f ca="1">IF(B399="", "", IF(OR(LOWER('Terms&amp;Conditions + Transaction'!$B$12)&lt;&gt;"compound", B399=$C$2, B399=E399), L399, L399+IF(LOWER('Terms&amp;Conditions + Transaction'!$B$13)&lt;&gt;"y", SUMIFS($T$8:$T$2007, $B$8:$B$2007, "&gt;="&amp;E399, $B$8:$B$2007, "&lt;"&amp;B399), SUMIFS($U$8:$U$1007, $B$8:$B$2007, "&gt;="&amp;E399, $B$8:$B$2007, "&lt;"&amp;B399))))</f>
        <v/>
      </c>
      <c r="N399" s="18" t="str">
        <f ca="1">IF(OR(B399 = "", F399=""), "", MIN(ForwardDays(B399,-'Terms&amp;Conditions + Transaction'!$B$22, 'Terms&amp;Conditions + Transaction'!$B$23, 'Holiday Schedule'!$B$3:$B$1002),ForwardDays(F399,-'Terms&amp;Conditions + Transaction'!$B$22, 'Terms&amp;Conditions + Transaction'!$B$23, 'Holiday Schedule'!$B$3:$B$1002)))</f>
        <v/>
      </c>
      <c r="O399" s="42" t="str">
        <f ca="1">IF(B399="", "", IF(ISNA(MATCH(N399, SOFR_INDEX!$A$2:$A$2001, -1)),1,IF(INDEX(SOFR_INDEX!$A$2:$E$2001,MATCH(N399, SOFR_INDEX!$A$2:$A$2001, -1), 1)=N399,MATCH(N399, SOFR_INDEX!$A$2:$A$2001, -1),MATCH(N399, SOFR_INDEX!$A$2:$A$2001, -1)+1)))</f>
        <v/>
      </c>
      <c r="P399" s="40" t="str" cm="1">
        <f t="array" aca="1" ref="P399" ca="1">IF(OR(B399="", F399=""), "", INDEX(SOFR_INDEX!$B$2:$E$2001, O399,$P$4) * IF(LEFT($P$3, 3)="180", 2, IF(LEFT($P$3, 2)="90", 4, IF(LEFT($P$3, 2)="30", 12, 1)))/100)</f>
        <v/>
      </c>
      <c r="Q399" s="43" t="str">
        <f ca="1">IF(OR(B399="", F399=""), "", P399+'Terms&amp;Conditions + Transaction'!$B$11/10000)</f>
        <v/>
      </c>
      <c r="R399" s="43" t="str">
        <f t="shared" ca="1" si="41"/>
        <v/>
      </c>
      <c r="S399" t="str">
        <f ca="1">IF(B399="",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Transaction'!$C$7*(F399-E399), 365), 360))))</f>
        <v/>
      </c>
      <c r="T399" s="49" t="str">
        <f t="shared" ca="1" si="42"/>
        <v/>
      </c>
      <c r="U399" s="49" t="str">
        <f t="shared" ca="1" si="43"/>
        <v/>
      </c>
      <c r="V399" s="49" t="str">
        <f t="shared" ca="1" si="44"/>
        <v/>
      </c>
      <c r="W399" s="11" t="str">
        <f t="shared" ca="1" si="45"/>
        <v/>
      </c>
      <c r="X399" s="11" t="str">
        <f t="shared" ca="1" si="46"/>
        <v/>
      </c>
    </row>
    <row r="400" spans="2:24" x14ac:dyDescent="0.25">
      <c r="B400" s="82" t="str">
        <f ca="1">IF(B399&lt;MIN($C$3, 'Terms&amp;Conditions + Transaction'!$B$6), B399+1, "")</f>
        <v/>
      </c>
      <c r="C400" t="str">
        <f ca="1">IF(B400="", "", IF(AND(WEEKDAY(B400, 2)&lt;=5, ISERROR(VLOOKUP(B400, 'Holiday Schedule'!$B$3:$B$1002, 1, FALSE))), 1, 0))</f>
        <v/>
      </c>
      <c r="D400" t="str">
        <f ca="1">IF(B400="", "", IF(LOWER('Terms&amp;Conditions + Transaction'!$C$15)="act", 1, IF(DAY(B400)=31, 0, IF(AND(DAY(B400+1)=1, MONTH(B400+1)=3), 31-DAY(B400), 1))))</f>
        <v/>
      </c>
      <c r="E400" s="18" t="str">
        <f ca="1">IF(B400="", "", IFERROR(VLOOKUP(B400, 'Accrual Schedule'!$B$3:$B$122, 1, TRUE), ""))</f>
        <v/>
      </c>
      <c r="F400" s="18" t="str" cm="1">
        <f t="array" aca="1" ref="F400" ca="1">IF(B400="", "", INDEX('Accrual Schedule'!$B$3:$B$122, MATCH(B400, 'Accrual Schedule'!$B$3:$B$122, 1)+1, 1))</f>
        <v/>
      </c>
      <c r="G400" s="18" t="str" cm="1">
        <f t="array" aca="1" ref="G400" ca="1">IF(B400="", "", INDEX('Accrual Schedule'!$B$3:$B$122, MATCH(H400, 'Accrual Schedule'!$B$3:$B$122, 1)-1, 1))</f>
        <v/>
      </c>
      <c r="H400" s="18" t="str">
        <f ca="1">IF(B400="", "", INDEX('Accrual Schedule'!$B$3:$B$122, MATCH(I400, 'Accrual Schedule'!$C$3:$C$122, 1), 1))</f>
        <v/>
      </c>
      <c r="I400" s="18" t="str" cm="1">
        <f t="array" aca="1" ref="I400" ca="1">IF(B400="", "", _xlfn.IFNA(INDEX('Accrual Schedule'!$C$4:$C$122, MATCH(B400, 'Accrual Schedule'!$C$4:$C$122, 1)+1, 1), INDEX('Accrual Schedule'!$C$4:$C$122, 1, 1)))</f>
        <v/>
      </c>
      <c r="J400" s="11" t="str">
        <f ca="1">IF(B400="","",'Terms&amp;Conditions + Transaction'!$F$5-SUMIF(Dispositions!$B$3:$B$32,"&lt;="&amp;B400,Dispositions!$C$3:$C$32))</f>
        <v/>
      </c>
      <c r="K400" s="84" t="str">
        <f ca="1">IF(B400="", "", IF(ISNA(MATCH(B400, 'Factor Schedule'!$B$3:$B$2002, -1)),1,IF(INDEX('Factor Schedule'!$B$3:$C$2002,MATCH(B400, 'Factor Schedule'!$B$3:$B$2002, -1), 1)=B400,MATCH(B400, 'Factor Schedule'!$B$3:$B$2002, -1),MATCH(B400, 'Factor Schedule'!$B$3:$B$2002, -1)+1)))</f>
        <v/>
      </c>
      <c r="L400" s="11" t="str" cm="1">
        <f t="array" aca="1" ref="L400" ca="1">IF(B400="","",ROUND(J400*_xlfn.IFNA(INDEX('Factor Schedule'!$B$3:$C$2002,K400, 2), 1), 2))</f>
        <v/>
      </c>
      <c r="M400" s="11" t="str">
        <f ca="1">IF(B400="", "", IF(OR(LOWER('Terms&amp;Conditions + Transaction'!$B$12)&lt;&gt;"compound", B400=$C$2, B400=E400), L400, L400+IF(LOWER('Terms&amp;Conditions + Transaction'!$B$13)&lt;&gt;"y", SUMIFS($T$8:$T$2007, $B$8:$B$2007, "&gt;="&amp;E400, $B$8:$B$2007, "&lt;"&amp;B400), SUMIFS($U$8:$U$1007, $B$8:$B$2007, "&gt;="&amp;E400, $B$8:$B$2007, "&lt;"&amp;B400))))</f>
        <v/>
      </c>
      <c r="N400" s="18" t="str">
        <f ca="1">IF(OR(B400 = "", F400=""), "", MIN(ForwardDays(B400,-'Terms&amp;Conditions + Transaction'!$B$22, 'Terms&amp;Conditions + Transaction'!$B$23, 'Holiday Schedule'!$B$3:$B$1002),ForwardDays(F400,-'Terms&amp;Conditions + Transaction'!$B$22, 'Terms&amp;Conditions + Transaction'!$B$23, 'Holiday Schedule'!$B$3:$B$1002)))</f>
        <v/>
      </c>
      <c r="O400" s="42" t="str">
        <f ca="1">IF(B400="", "", IF(ISNA(MATCH(N400, SOFR_INDEX!$A$2:$A$2001, -1)),1,IF(INDEX(SOFR_INDEX!$A$2:$E$2001,MATCH(N400, SOFR_INDEX!$A$2:$A$2001, -1), 1)=N400,MATCH(N400, SOFR_INDEX!$A$2:$A$2001, -1),MATCH(N400, SOFR_INDEX!$A$2:$A$2001, -1)+1)))</f>
        <v/>
      </c>
      <c r="P400" s="40" t="str" cm="1">
        <f t="array" aca="1" ref="P400" ca="1">IF(OR(B400="", F400=""), "", INDEX(SOFR_INDEX!$B$2:$E$2001, O400,$P$4) * IF(LEFT($P$3, 3)="180", 2, IF(LEFT($P$3, 2)="90", 4, IF(LEFT($P$3, 2)="30", 12, 1)))/100)</f>
        <v/>
      </c>
      <c r="Q400" s="43" t="str">
        <f ca="1">IF(OR(B400="", F400=""), "", P400+'Terms&amp;Conditions + Transaction'!$B$11/10000)</f>
        <v/>
      </c>
      <c r="R400" s="43" t="str">
        <f t="shared" ca="1" si="41"/>
        <v/>
      </c>
      <c r="S400" t="str">
        <f ca="1">IF(B400="",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Transaction'!$C$7*(F400-E400), 365), 360))))</f>
        <v/>
      </c>
      <c r="T400" s="49" t="str">
        <f t="shared" ca="1" si="42"/>
        <v/>
      </c>
      <c r="U400" s="49" t="str">
        <f t="shared" ca="1" si="43"/>
        <v/>
      </c>
      <c r="V400" s="49" t="str">
        <f t="shared" ca="1" si="44"/>
        <v/>
      </c>
      <c r="W400" s="11" t="str">
        <f t="shared" ca="1" si="45"/>
        <v/>
      </c>
      <c r="X400" s="11" t="str">
        <f t="shared" ca="1" si="46"/>
        <v/>
      </c>
    </row>
    <row r="401" spans="2:24" x14ac:dyDescent="0.25">
      <c r="B401" s="82" t="str">
        <f ca="1">IF(B400&lt;MIN($C$3, 'Terms&amp;Conditions + Transaction'!$B$6), B400+1, "")</f>
        <v/>
      </c>
      <c r="C401" t="str">
        <f ca="1">IF(B401="", "", IF(AND(WEEKDAY(B401, 2)&lt;=5, ISERROR(VLOOKUP(B401, 'Holiday Schedule'!$B$3:$B$1002, 1, FALSE))), 1, 0))</f>
        <v/>
      </c>
      <c r="D401" t="str">
        <f ca="1">IF(B401="", "", IF(LOWER('Terms&amp;Conditions + Transaction'!$C$15)="act", 1, IF(DAY(B401)=31, 0, IF(AND(DAY(B401+1)=1, MONTH(B401+1)=3), 31-DAY(B401), 1))))</f>
        <v/>
      </c>
      <c r="E401" s="18" t="str">
        <f ca="1">IF(B401="", "", IFERROR(VLOOKUP(B401, 'Accrual Schedule'!$B$3:$B$122, 1, TRUE), ""))</f>
        <v/>
      </c>
      <c r="F401" s="18" t="str" cm="1">
        <f t="array" aca="1" ref="F401" ca="1">IF(B401="", "", INDEX('Accrual Schedule'!$B$3:$B$122, MATCH(B401, 'Accrual Schedule'!$B$3:$B$122, 1)+1, 1))</f>
        <v/>
      </c>
      <c r="G401" s="18" t="str" cm="1">
        <f t="array" aca="1" ref="G401" ca="1">IF(B401="", "", INDEX('Accrual Schedule'!$B$3:$B$122, MATCH(H401, 'Accrual Schedule'!$B$3:$B$122, 1)-1, 1))</f>
        <v/>
      </c>
      <c r="H401" s="18" t="str">
        <f ca="1">IF(B401="", "", INDEX('Accrual Schedule'!$B$3:$B$122, MATCH(I401, 'Accrual Schedule'!$C$3:$C$122, 1), 1))</f>
        <v/>
      </c>
      <c r="I401" s="18" t="str" cm="1">
        <f t="array" aca="1" ref="I401" ca="1">IF(B401="", "", _xlfn.IFNA(INDEX('Accrual Schedule'!$C$4:$C$122, MATCH(B401, 'Accrual Schedule'!$C$4:$C$122, 1)+1, 1), INDEX('Accrual Schedule'!$C$4:$C$122, 1, 1)))</f>
        <v/>
      </c>
      <c r="J401" s="11" t="str">
        <f ca="1">IF(B401="","",'Terms&amp;Conditions + Transaction'!$F$5-SUMIF(Dispositions!$B$3:$B$32,"&lt;="&amp;B401,Dispositions!$C$3:$C$32))</f>
        <v/>
      </c>
      <c r="K401" s="84" t="str">
        <f ca="1">IF(B401="", "", IF(ISNA(MATCH(B401, 'Factor Schedule'!$B$3:$B$2002, -1)),1,IF(INDEX('Factor Schedule'!$B$3:$C$2002,MATCH(B401, 'Factor Schedule'!$B$3:$B$2002, -1), 1)=B401,MATCH(B401, 'Factor Schedule'!$B$3:$B$2002, -1),MATCH(B401, 'Factor Schedule'!$B$3:$B$2002, -1)+1)))</f>
        <v/>
      </c>
      <c r="L401" s="11" t="str" cm="1">
        <f t="array" aca="1" ref="L401" ca="1">IF(B401="","",ROUND(J401*_xlfn.IFNA(INDEX('Factor Schedule'!$B$3:$C$2002,K401, 2), 1), 2))</f>
        <v/>
      </c>
      <c r="M401" s="11" t="str">
        <f ca="1">IF(B401="", "", IF(OR(LOWER('Terms&amp;Conditions + Transaction'!$B$12)&lt;&gt;"compound", B401=$C$2, B401=E401), L401, L401+IF(LOWER('Terms&amp;Conditions + Transaction'!$B$13)&lt;&gt;"y", SUMIFS($T$8:$T$2007, $B$8:$B$2007, "&gt;="&amp;E401, $B$8:$B$2007, "&lt;"&amp;B401), SUMIFS($U$8:$U$1007, $B$8:$B$2007, "&gt;="&amp;E401, $B$8:$B$2007, "&lt;"&amp;B401))))</f>
        <v/>
      </c>
      <c r="N401" s="18" t="str">
        <f ca="1">IF(OR(B401 = "", F401=""), "", MIN(ForwardDays(B401,-'Terms&amp;Conditions + Transaction'!$B$22, 'Terms&amp;Conditions + Transaction'!$B$23, 'Holiday Schedule'!$B$3:$B$1002),ForwardDays(F401,-'Terms&amp;Conditions + Transaction'!$B$22, 'Terms&amp;Conditions + Transaction'!$B$23, 'Holiday Schedule'!$B$3:$B$1002)))</f>
        <v/>
      </c>
      <c r="O401" s="42" t="str">
        <f ca="1">IF(B401="", "", IF(ISNA(MATCH(N401, SOFR_INDEX!$A$2:$A$2001, -1)),1,IF(INDEX(SOFR_INDEX!$A$2:$E$2001,MATCH(N401, SOFR_INDEX!$A$2:$A$2001, -1), 1)=N401,MATCH(N401, SOFR_INDEX!$A$2:$A$2001, -1),MATCH(N401, SOFR_INDEX!$A$2:$A$2001, -1)+1)))</f>
        <v/>
      </c>
      <c r="P401" s="40" t="str" cm="1">
        <f t="array" aca="1" ref="P401" ca="1">IF(OR(B401="", F401=""), "", INDEX(SOFR_INDEX!$B$2:$E$2001, O401,$P$4) * IF(LEFT($P$3, 3)="180", 2, IF(LEFT($P$3, 2)="90", 4, IF(LEFT($P$3, 2)="30", 12, 1)))/100)</f>
        <v/>
      </c>
      <c r="Q401" s="43" t="str">
        <f ca="1">IF(OR(B401="", F401=""), "", P401+'Terms&amp;Conditions + Transaction'!$B$11/10000)</f>
        <v/>
      </c>
      <c r="R401" s="43" t="str">
        <f t="shared" ca="1" si="41"/>
        <v/>
      </c>
      <c r="S401" t="str">
        <f ca="1">IF(B401="",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Transaction'!$C$7*(F401-E401), 365), 360))))</f>
        <v/>
      </c>
      <c r="T401" s="49" t="str">
        <f t="shared" ca="1" si="42"/>
        <v/>
      </c>
      <c r="U401" s="49" t="str">
        <f t="shared" ca="1" si="43"/>
        <v/>
      </c>
      <c r="V401" s="49" t="str">
        <f t="shared" ca="1" si="44"/>
        <v/>
      </c>
      <c r="W401" s="11" t="str">
        <f t="shared" ca="1" si="45"/>
        <v/>
      </c>
      <c r="X401" s="11" t="str">
        <f t="shared" ca="1" si="46"/>
        <v/>
      </c>
    </row>
    <row r="402" spans="2:24" x14ac:dyDescent="0.25">
      <c r="B402" s="82" t="str">
        <f ca="1">IF(B401&lt;MIN($C$3, 'Terms&amp;Conditions + Transaction'!$B$6), B401+1, "")</f>
        <v/>
      </c>
      <c r="C402" t="str">
        <f ca="1">IF(B402="", "", IF(AND(WEEKDAY(B402, 2)&lt;=5, ISERROR(VLOOKUP(B402, 'Holiday Schedule'!$B$3:$B$1002, 1, FALSE))), 1, 0))</f>
        <v/>
      </c>
      <c r="D402" t="str">
        <f ca="1">IF(B402="", "", IF(LOWER('Terms&amp;Conditions + Transaction'!$C$15)="act", 1, IF(DAY(B402)=31, 0, IF(AND(DAY(B402+1)=1, MONTH(B402+1)=3), 31-DAY(B402), 1))))</f>
        <v/>
      </c>
      <c r="E402" s="18" t="str">
        <f ca="1">IF(B402="", "", IFERROR(VLOOKUP(B402, 'Accrual Schedule'!$B$3:$B$122, 1, TRUE), ""))</f>
        <v/>
      </c>
      <c r="F402" s="18" t="str" cm="1">
        <f t="array" aca="1" ref="F402" ca="1">IF(B402="", "", INDEX('Accrual Schedule'!$B$3:$B$122, MATCH(B402, 'Accrual Schedule'!$B$3:$B$122, 1)+1, 1))</f>
        <v/>
      </c>
      <c r="G402" s="18" t="str" cm="1">
        <f t="array" aca="1" ref="G402" ca="1">IF(B402="", "", INDEX('Accrual Schedule'!$B$3:$B$122, MATCH(H402, 'Accrual Schedule'!$B$3:$B$122, 1)-1, 1))</f>
        <v/>
      </c>
      <c r="H402" s="18" t="str">
        <f ca="1">IF(B402="", "", INDEX('Accrual Schedule'!$B$3:$B$122, MATCH(I402, 'Accrual Schedule'!$C$3:$C$122, 1), 1))</f>
        <v/>
      </c>
      <c r="I402" s="18" t="str" cm="1">
        <f t="array" aca="1" ref="I402" ca="1">IF(B402="", "", _xlfn.IFNA(INDEX('Accrual Schedule'!$C$4:$C$122, MATCH(B402, 'Accrual Schedule'!$C$4:$C$122, 1)+1, 1), INDEX('Accrual Schedule'!$C$4:$C$122, 1, 1)))</f>
        <v/>
      </c>
      <c r="J402" s="11" t="str">
        <f ca="1">IF(B402="","",'Terms&amp;Conditions + Transaction'!$F$5-SUMIF(Dispositions!$B$3:$B$32,"&lt;="&amp;B402,Dispositions!$C$3:$C$32))</f>
        <v/>
      </c>
      <c r="K402" s="84" t="str">
        <f ca="1">IF(B402="", "", IF(ISNA(MATCH(B402, 'Factor Schedule'!$B$3:$B$2002, -1)),1,IF(INDEX('Factor Schedule'!$B$3:$C$2002,MATCH(B402, 'Factor Schedule'!$B$3:$B$2002, -1), 1)=B402,MATCH(B402, 'Factor Schedule'!$B$3:$B$2002, -1),MATCH(B402, 'Factor Schedule'!$B$3:$B$2002, -1)+1)))</f>
        <v/>
      </c>
      <c r="L402" s="11" t="str" cm="1">
        <f t="array" aca="1" ref="L402" ca="1">IF(B402="","",ROUND(J402*_xlfn.IFNA(INDEX('Factor Schedule'!$B$3:$C$2002,K402, 2), 1), 2))</f>
        <v/>
      </c>
      <c r="M402" s="11" t="str">
        <f ca="1">IF(B402="", "", IF(OR(LOWER('Terms&amp;Conditions + Transaction'!$B$12)&lt;&gt;"compound", B402=$C$2, B402=E402), L402, L402+IF(LOWER('Terms&amp;Conditions + Transaction'!$B$13)&lt;&gt;"y", SUMIFS($T$8:$T$2007, $B$8:$B$2007, "&gt;="&amp;E402, $B$8:$B$2007, "&lt;"&amp;B402), SUMIFS($U$8:$U$1007, $B$8:$B$2007, "&gt;="&amp;E402, $B$8:$B$2007, "&lt;"&amp;B402))))</f>
        <v/>
      </c>
      <c r="N402" s="18" t="str">
        <f ca="1">IF(OR(B402 = "", F402=""), "", MIN(ForwardDays(B402,-'Terms&amp;Conditions + Transaction'!$B$22, 'Terms&amp;Conditions + Transaction'!$B$23, 'Holiday Schedule'!$B$3:$B$1002),ForwardDays(F402,-'Terms&amp;Conditions + Transaction'!$B$22, 'Terms&amp;Conditions + Transaction'!$B$23, 'Holiday Schedule'!$B$3:$B$1002)))</f>
        <v/>
      </c>
      <c r="O402" s="42" t="str">
        <f ca="1">IF(B402="", "", IF(ISNA(MATCH(N402, SOFR_INDEX!$A$2:$A$2001, -1)),1,IF(INDEX(SOFR_INDEX!$A$2:$E$2001,MATCH(N402, SOFR_INDEX!$A$2:$A$2001, -1), 1)=N402,MATCH(N402, SOFR_INDEX!$A$2:$A$2001, -1),MATCH(N402, SOFR_INDEX!$A$2:$A$2001, -1)+1)))</f>
        <v/>
      </c>
      <c r="P402" s="40" t="str" cm="1">
        <f t="array" aca="1" ref="P402" ca="1">IF(OR(B402="", F402=""), "", INDEX(SOFR_INDEX!$B$2:$E$2001, O402,$P$4) * IF(LEFT($P$3, 3)="180", 2, IF(LEFT($P$3, 2)="90", 4, IF(LEFT($P$3, 2)="30", 12, 1)))/100)</f>
        <v/>
      </c>
      <c r="Q402" s="43" t="str">
        <f ca="1">IF(OR(B402="", F402=""), "", P402+'Terms&amp;Conditions + Transaction'!$B$11/10000)</f>
        <v/>
      </c>
      <c r="R402" s="43" t="str">
        <f t="shared" ca="1" si="41"/>
        <v/>
      </c>
      <c r="S402" t="str">
        <f ca="1">IF(B402="",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Transaction'!$C$7*(F402-E402), 365), 360))))</f>
        <v/>
      </c>
      <c r="T402" s="49" t="str">
        <f t="shared" ca="1" si="42"/>
        <v/>
      </c>
      <c r="U402" s="49" t="str">
        <f t="shared" ca="1" si="43"/>
        <v/>
      </c>
      <c r="V402" s="49" t="str">
        <f t="shared" ca="1" si="44"/>
        <v/>
      </c>
      <c r="W402" s="11" t="str">
        <f t="shared" ca="1" si="45"/>
        <v/>
      </c>
      <c r="X402" s="11" t="str">
        <f t="shared" ca="1" si="46"/>
        <v/>
      </c>
    </row>
    <row r="403" spans="2:24" x14ac:dyDescent="0.25">
      <c r="B403" s="82" t="str">
        <f ca="1">IF(B402&lt;MIN($C$3, 'Terms&amp;Conditions + Transaction'!$B$6), B402+1, "")</f>
        <v/>
      </c>
      <c r="C403" t="str">
        <f ca="1">IF(B403="", "", IF(AND(WEEKDAY(B403, 2)&lt;=5, ISERROR(VLOOKUP(B403, 'Holiday Schedule'!$B$3:$B$1002, 1, FALSE))), 1, 0))</f>
        <v/>
      </c>
      <c r="D403" t="str">
        <f ca="1">IF(B403="", "", IF(LOWER('Terms&amp;Conditions + Transaction'!$C$15)="act", 1, IF(DAY(B403)=31, 0, IF(AND(DAY(B403+1)=1, MONTH(B403+1)=3), 31-DAY(B403), 1))))</f>
        <v/>
      </c>
      <c r="E403" s="18" t="str">
        <f ca="1">IF(B403="", "", IFERROR(VLOOKUP(B403, 'Accrual Schedule'!$B$3:$B$122, 1, TRUE), ""))</f>
        <v/>
      </c>
      <c r="F403" s="18" t="str" cm="1">
        <f t="array" aca="1" ref="F403" ca="1">IF(B403="", "", INDEX('Accrual Schedule'!$B$3:$B$122, MATCH(B403, 'Accrual Schedule'!$B$3:$B$122, 1)+1, 1))</f>
        <v/>
      </c>
      <c r="G403" s="18" t="str" cm="1">
        <f t="array" aca="1" ref="G403" ca="1">IF(B403="", "", INDEX('Accrual Schedule'!$B$3:$B$122, MATCH(H403, 'Accrual Schedule'!$B$3:$B$122, 1)-1, 1))</f>
        <v/>
      </c>
      <c r="H403" s="18" t="str">
        <f ca="1">IF(B403="", "", INDEX('Accrual Schedule'!$B$3:$B$122, MATCH(I403, 'Accrual Schedule'!$C$3:$C$122, 1), 1))</f>
        <v/>
      </c>
      <c r="I403" s="18" t="str" cm="1">
        <f t="array" aca="1" ref="I403" ca="1">IF(B403="", "", _xlfn.IFNA(INDEX('Accrual Schedule'!$C$4:$C$122, MATCH(B403, 'Accrual Schedule'!$C$4:$C$122, 1)+1, 1), INDEX('Accrual Schedule'!$C$4:$C$122, 1, 1)))</f>
        <v/>
      </c>
      <c r="J403" s="11" t="str">
        <f ca="1">IF(B403="","",'Terms&amp;Conditions + Transaction'!$F$5-SUMIF(Dispositions!$B$3:$B$32,"&lt;="&amp;B403,Dispositions!$C$3:$C$32))</f>
        <v/>
      </c>
      <c r="K403" s="84" t="str">
        <f ca="1">IF(B403="", "", IF(ISNA(MATCH(B403, 'Factor Schedule'!$B$3:$B$2002, -1)),1,IF(INDEX('Factor Schedule'!$B$3:$C$2002,MATCH(B403, 'Factor Schedule'!$B$3:$B$2002, -1), 1)=B403,MATCH(B403, 'Factor Schedule'!$B$3:$B$2002, -1),MATCH(B403, 'Factor Schedule'!$B$3:$B$2002, -1)+1)))</f>
        <v/>
      </c>
      <c r="L403" s="11" t="str" cm="1">
        <f t="array" aca="1" ref="L403" ca="1">IF(B403="","",ROUND(J403*_xlfn.IFNA(INDEX('Factor Schedule'!$B$3:$C$2002,K403, 2), 1), 2))</f>
        <v/>
      </c>
      <c r="M403" s="11" t="str">
        <f ca="1">IF(B403="", "", IF(OR(LOWER('Terms&amp;Conditions + Transaction'!$B$12)&lt;&gt;"compound", B403=$C$2, B403=E403), L403, L403+IF(LOWER('Terms&amp;Conditions + Transaction'!$B$13)&lt;&gt;"y", SUMIFS($T$8:$T$2007, $B$8:$B$2007, "&gt;="&amp;E403, $B$8:$B$2007, "&lt;"&amp;B403), SUMIFS($U$8:$U$1007, $B$8:$B$2007, "&gt;="&amp;E403, $B$8:$B$2007, "&lt;"&amp;B403))))</f>
        <v/>
      </c>
      <c r="N403" s="18" t="str">
        <f ca="1">IF(OR(B403 = "", F403=""), "", MIN(ForwardDays(B403,-'Terms&amp;Conditions + Transaction'!$B$22, 'Terms&amp;Conditions + Transaction'!$B$23, 'Holiday Schedule'!$B$3:$B$1002),ForwardDays(F403,-'Terms&amp;Conditions + Transaction'!$B$22, 'Terms&amp;Conditions + Transaction'!$B$23, 'Holiday Schedule'!$B$3:$B$1002)))</f>
        <v/>
      </c>
      <c r="O403" s="42" t="str">
        <f ca="1">IF(B403="", "", IF(ISNA(MATCH(N403, SOFR_INDEX!$A$2:$A$2001, -1)),1,IF(INDEX(SOFR_INDEX!$A$2:$E$2001,MATCH(N403, SOFR_INDEX!$A$2:$A$2001, -1), 1)=N403,MATCH(N403, SOFR_INDEX!$A$2:$A$2001, -1),MATCH(N403, SOFR_INDEX!$A$2:$A$2001, -1)+1)))</f>
        <v/>
      </c>
      <c r="P403" s="40" t="str" cm="1">
        <f t="array" aca="1" ref="P403" ca="1">IF(OR(B403="", F403=""), "", INDEX(SOFR_INDEX!$B$2:$E$2001, O403,$P$4) * IF(LEFT($P$3, 3)="180", 2, IF(LEFT($P$3, 2)="90", 4, IF(LEFT($P$3, 2)="30", 12, 1)))/100)</f>
        <v/>
      </c>
      <c r="Q403" s="43" t="str">
        <f ca="1">IF(OR(B403="", F403=""), "", P403+'Terms&amp;Conditions + Transaction'!$B$11/10000)</f>
        <v/>
      </c>
      <c r="R403" s="43" t="str">
        <f t="shared" ca="1" si="41"/>
        <v/>
      </c>
      <c r="S403" t="str">
        <f ca="1">IF(B403="",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Transaction'!$C$7*(F403-E403), 365), 360))))</f>
        <v/>
      </c>
      <c r="T403" s="49" t="str">
        <f t="shared" ca="1" si="42"/>
        <v/>
      </c>
      <c r="U403" s="49" t="str">
        <f t="shared" ca="1" si="43"/>
        <v/>
      </c>
      <c r="V403" s="49" t="str">
        <f t="shared" ca="1" si="44"/>
        <v/>
      </c>
      <c r="W403" s="11" t="str">
        <f t="shared" ca="1" si="45"/>
        <v/>
      </c>
      <c r="X403" s="11" t="str">
        <f t="shared" ca="1" si="46"/>
        <v/>
      </c>
    </row>
    <row r="404" spans="2:24" x14ac:dyDescent="0.25">
      <c r="B404" s="82" t="str">
        <f ca="1">IF(B403&lt;MIN($C$3, 'Terms&amp;Conditions + Transaction'!$B$6), B403+1, "")</f>
        <v/>
      </c>
      <c r="C404" t="str">
        <f ca="1">IF(B404="", "", IF(AND(WEEKDAY(B404, 2)&lt;=5, ISERROR(VLOOKUP(B404, 'Holiday Schedule'!$B$3:$B$1002, 1, FALSE))), 1, 0))</f>
        <v/>
      </c>
      <c r="D404" t="str">
        <f ca="1">IF(B404="", "", IF(LOWER('Terms&amp;Conditions + Transaction'!$C$15)="act", 1, IF(DAY(B404)=31, 0, IF(AND(DAY(B404+1)=1, MONTH(B404+1)=3), 31-DAY(B404), 1))))</f>
        <v/>
      </c>
      <c r="E404" s="18" t="str">
        <f ca="1">IF(B404="", "", IFERROR(VLOOKUP(B404, 'Accrual Schedule'!$B$3:$B$122, 1, TRUE), ""))</f>
        <v/>
      </c>
      <c r="F404" s="18" t="str" cm="1">
        <f t="array" aca="1" ref="F404" ca="1">IF(B404="", "", INDEX('Accrual Schedule'!$B$3:$B$122, MATCH(B404, 'Accrual Schedule'!$B$3:$B$122, 1)+1, 1))</f>
        <v/>
      </c>
      <c r="G404" s="18" t="str" cm="1">
        <f t="array" aca="1" ref="G404" ca="1">IF(B404="", "", INDEX('Accrual Schedule'!$B$3:$B$122, MATCH(H404, 'Accrual Schedule'!$B$3:$B$122, 1)-1, 1))</f>
        <v/>
      </c>
      <c r="H404" s="18" t="str">
        <f ca="1">IF(B404="", "", INDEX('Accrual Schedule'!$B$3:$B$122, MATCH(I404, 'Accrual Schedule'!$C$3:$C$122, 1), 1))</f>
        <v/>
      </c>
      <c r="I404" s="18" t="str" cm="1">
        <f t="array" aca="1" ref="I404" ca="1">IF(B404="", "", _xlfn.IFNA(INDEX('Accrual Schedule'!$C$4:$C$122, MATCH(B404, 'Accrual Schedule'!$C$4:$C$122, 1)+1, 1), INDEX('Accrual Schedule'!$C$4:$C$122, 1, 1)))</f>
        <v/>
      </c>
      <c r="J404" s="11" t="str">
        <f ca="1">IF(B404="","",'Terms&amp;Conditions + Transaction'!$F$5-SUMIF(Dispositions!$B$3:$B$32,"&lt;="&amp;B404,Dispositions!$C$3:$C$32))</f>
        <v/>
      </c>
      <c r="K404" s="84" t="str">
        <f ca="1">IF(B404="", "", IF(ISNA(MATCH(B404, 'Factor Schedule'!$B$3:$B$2002, -1)),1,IF(INDEX('Factor Schedule'!$B$3:$C$2002,MATCH(B404, 'Factor Schedule'!$B$3:$B$2002, -1), 1)=B404,MATCH(B404, 'Factor Schedule'!$B$3:$B$2002, -1),MATCH(B404, 'Factor Schedule'!$B$3:$B$2002, -1)+1)))</f>
        <v/>
      </c>
      <c r="L404" s="11" t="str" cm="1">
        <f t="array" aca="1" ref="L404" ca="1">IF(B404="","",ROUND(J404*_xlfn.IFNA(INDEX('Factor Schedule'!$B$3:$C$2002,K404, 2), 1), 2))</f>
        <v/>
      </c>
      <c r="M404" s="11" t="str">
        <f ca="1">IF(B404="", "", IF(OR(LOWER('Terms&amp;Conditions + Transaction'!$B$12)&lt;&gt;"compound", B404=$C$2, B404=E404), L404, L404+IF(LOWER('Terms&amp;Conditions + Transaction'!$B$13)&lt;&gt;"y", SUMIFS($T$8:$T$2007, $B$8:$B$2007, "&gt;="&amp;E404, $B$8:$B$2007, "&lt;"&amp;B404), SUMIFS($U$8:$U$1007, $B$8:$B$2007, "&gt;="&amp;E404, $B$8:$B$2007, "&lt;"&amp;B404))))</f>
        <v/>
      </c>
      <c r="N404" s="18" t="str">
        <f ca="1">IF(OR(B404 = "", F404=""), "", MIN(ForwardDays(B404,-'Terms&amp;Conditions + Transaction'!$B$22, 'Terms&amp;Conditions + Transaction'!$B$23, 'Holiday Schedule'!$B$3:$B$1002),ForwardDays(F404,-'Terms&amp;Conditions + Transaction'!$B$22, 'Terms&amp;Conditions + Transaction'!$B$23, 'Holiday Schedule'!$B$3:$B$1002)))</f>
        <v/>
      </c>
      <c r="O404" s="42" t="str">
        <f ca="1">IF(B404="", "", IF(ISNA(MATCH(N404, SOFR_INDEX!$A$2:$A$2001, -1)),1,IF(INDEX(SOFR_INDEX!$A$2:$E$2001,MATCH(N404, SOFR_INDEX!$A$2:$A$2001, -1), 1)=N404,MATCH(N404, SOFR_INDEX!$A$2:$A$2001, -1),MATCH(N404, SOFR_INDEX!$A$2:$A$2001, -1)+1)))</f>
        <v/>
      </c>
      <c r="P404" s="40" t="str" cm="1">
        <f t="array" aca="1" ref="P404" ca="1">IF(OR(B404="", F404=""), "", INDEX(SOFR_INDEX!$B$2:$E$2001, O404,$P$4) * IF(LEFT($P$3, 3)="180", 2, IF(LEFT($P$3, 2)="90", 4, IF(LEFT($P$3, 2)="30", 12, 1)))/100)</f>
        <v/>
      </c>
      <c r="Q404" s="43" t="str">
        <f ca="1">IF(OR(B404="", F404=""), "", P404+'Terms&amp;Conditions + Transaction'!$B$11/10000)</f>
        <v/>
      </c>
      <c r="R404" s="43" t="str">
        <f t="shared" ca="1" si="41"/>
        <v/>
      </c>
      <c r="S404" t="str">
        <f ca="1">IF(B404="",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Transaction'!$C$7*(F404-E404), 365), 360))))</f>
        <v/>
      </c>
      <c r="T404" s="49" t="str">
        <f t="shared" ca="1" si="42"/>
        <v/>
      </c>
      <c r="U404" s="49" t="str">
        <f t="shared" ca="1" si="43"/>
        <v/>
      </c>
      <c r="V404" s="49" t="str">
        <f t="shared" ca="1" si="44"/>
        <v/>
      </c>
      <c r="W404" s="11" t="str">
        <f t="shared" ca="1" si="45"/>
        <v/>
      </c>
      <c r="X404" s="11" t="str">
        <f t="shared" ca="1" si="46"/>
        <v/>
      </c>
    </row>
    <row r="405" spans="2:24" x14ac:dyDescent="0.25">
      <c r="B405" s="82" t="str">
        <f ca="1">IF(B404&lt;MIN($C$3, 'Terms&amp;Conditions + Transaction'!$B$6), B404+1, "")</f>
        <v/>
      </c>
      <c r="C405" t="str">
        <f ca="1">IF(B405="", "", IF(AND(WEEKDAY(B405, 2)&lt;=5, ISERROR(VLOOKUP(B405, 'Holiday Schedule'!$B$3:$B$1002, 1, FALSE))), 1, 0))</f>
        <v/>
      </c>
      <c r="D405" t="str">
        <f ca="1">IF(B405="", "", IF(LOWER('Terms&amp;Conditions + Transaction'!$C$15)="act", 1, IF(DAY(B405)=31, 0, IF(AND(DAY(B405+1)=1, MONTH(B405+1)=3), 31-DAY(B405), 1))))</f>
        <v/>
      </c>
      <c r="E405" s="18" t="str">
        <f ca="1">IF(B405="", "", IFERROR(VLOOKUP(B405, 'Accrual Schedule'!$B$3:$B$122, 1, TRUE), ""))</f>
        <v/>
      </c>
      <c r="F405" s="18" t="str" cm="1">
        <f t="array" aca="1" ref="F405" ca="1">IF(B405="", "", INDEX('Accrual Schedule'!$B$3:$B$122, MATCH(B405, 'Accrual Schedule'!$B$3:$B$122, 1)+1, 1))</f>
        <v/>
      </c>
      <c r="G405" s="18" t="str" cm="1">
        <f t="array" aca="1" ref="G405" ca="1">IF(B405="", "", INDEX('Accrual Schedule'!$B$3:$B$122, MATCH(H405, 'Accrual Schedule'!$B$3:$B$122, 1)-1, 1))</f>
        <v/>
      </c>
      <c r="H405" s="18" t="str">
        <f ca="1">IF(B405="", "", INDEX('Accrual Schedule'!$B$3:$B$122, MATCH(I405, 'Accrual Schedule'!$C$3:$C$122, 1), 1))</f>
        <v/>
      </c>
      <c r="I405" s="18" t="str" cm="1">
        <f t="array" aca="1" ref="I405" ca="1">IF(B405="", "", _xlfn.IFNA(INDEX('Accrual Schedule'!$C$4:$C$122, MATCH(B405, 'Accrual Schedule'!$C$4:$C$122, 1)+1, 1), INDEX('Accrual Schedule'!$C$4:$C$122, 1, 1)))</f>
        <v/>
      </c>
      <c r="J405" s="11" t="str">
        <f ca="1">IF(B405="","",'Terms&amp;Conditions + Transaction'!$F$5-SUMIF(Dispositions!$B$3:$B$32,"&lt;="&amp;B405,Dispositions!$C$3:$C$32))</f>
        <v/>
      </c>
      <c r="K405" s="84" t="str">
        <f ca="1">IF(B405="", "", IF(ISNA(MATCH(B405, 'Factor Schedule'!$B$3:$B$2002, -1)),1,IF(INDEX('Factor Schedule'!$B$3:$C$2002,MATCH(B405, 'Factor Schedule'!$B$3:$B$2002, -1), 1)=B405,MATCH(B405, 'Factor Schedule'!$B$3:$B$2002, -1),MATCH(B405, 'Factor Schedule'!$B$3:$B$2002, -1)+1)))</f>
        <v/>
      </c>
      <c r="L405" s="11" t="str" cm="1">
        <f t="array" aca="1" ref="L405" ca="1">IF(B405="","",ROUND(J405*_xlfn.IFNA(INDEX('Factor Schedule'!$B$3:$C$2002,K405, 2), 1), 2))</f>
        <v/>
      </c>
      <c r="M405" s="11" t="str">
        <f ca="1">IF(B405="", "", IF(OR(LOWER('Terms&amp;Conditions + Transaction'!$B$12)&lt;&gt;"compound", B405=$C$2, B405=E405), L405, L405+IF(LOWER('Terms&amp;Conditions + Transaction'!$B$13)&lt;&gt;"y", SUMIFS($T$8:$T$2007, $B$8:$B$2007, "&gt;="&amp;E405, $B$8:$B$2007, "&lt;"&amp;B405), SUMIFS($U$8:$U$1007, $B$8:$B$2007, "&gt;="&amp;E405, $B$8:$B$2007, "&lt;"&amp;B405))))</f>
        <v/>
      </c>
      <c r="N405" s="18" t="str">
        <f ca="1">IF(OR(B405 = "", F405=""), "", MIN(ForwardDays(B405,-'Terms&amp;Conditions + Transaction'!$B$22, 'Terms&amp;Conditions + Transaction'!$B$23, 'Holiday Schedule'!$B$3:$B$1002),ForwardDays(F405,-'Terms&amp;Conditions + Transaction'!$B$22, 'Terms&amp;Conditions + Transaction'!$B$23, 'Holiday Schedule'!$B$3:$B$1002)))</f>
        <v/>
      </c>
      <c r="O405" s="42" t="str">
        <f ca="1">IF(B405="", "", IF(ISNA(MATCH(N405, SOFR_INDEX!$A$2:$A$2001, -1)),1,IF(INDEX(SOFR_INDEX!$A$2:$E$2001,MATCH(N405, SOFR_INDEX!$A$2:$A$2001, -1), 1)=N405,MATCH(N405, SOFR_INDEX!$A$2:$A$2001, -1),MATCH(N405, SOFR_INDEX!$A$2:$A$2001, -1)+1)))</f>
        <v/>
      </c>
      <c r="P405" s="40" t="str" cm="1">
        <f t="array" aca="1" ref="P405" ca="1">IF(OR(B405="", F405=""), "", INDEX(SOFR_INDEX!$B$2:$E$2001, O405,$P$4) * IF(LEFT($P$3, 3)="180", 2, IF(LEFT($P$3, 2)="90", 4, IF(LEFT($P$3, 2)="30", 12, 1)))/100)</f>
        <v/>
      </c>
      <c r="Q405" s="43" t="str">
        <f ca="1">IF(OR(B405="", F405=""), "", P405+'Terms&amp;Conditions + Transaction'!$B$11/10000)</f>
        <v/>
      </c>
      <c r="R405" s="43" t="str">
        <f t="shared" ca="1" si="41"/>
        <v/>
      </c>
      <c r="S405" t="str">
        <f ca="1">IF(B405="",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Transaction'!$C$7*(F405-E405), 365), 360))))</f>
        <v/>
      </c>
      <c r="T405" s="49" t="str">
        <f t="shared" ca="1" si="42"/>
        <v/>
      </c>
      <c r="U405" s="49" t="str">
        <f t="shared" ca="1" si="43"/>
        <v/>
      </c>
      <c r="V405" s="49" t="str">
        <f t="shared" ca="1" si="44"/>
        <v/>
      </c>
      <c r="W405" s="11" t="str">
        <f t="shared" ca="1" si="45"/>
        <v/>
      </c>
      <c r="X405" s="11" t="str">
        <f t="shared" ca="1" si="46"/>
        <v/>
      </c>
    </row>
    <row r="406" spans="2:24" x14ac:dyDescent="0.25">
      <c r="B406" s="82" t="str">
        <f ca="1">IF(B405&lt;MIN($C$3, 'Terms&amp;Conditions + Transaction'!$B$6), B405+1, "")</f>
        <v/>
      </c>
      <c r="C406" t="str">
        <f ca="1">IF(B406="", "", IF(AND(WEEKDAY(B406, 2)&lt;=5, ISERROR(VLOOKUP(B406, 'Holiday Schedule'!$B$3:$B$1002, 1, FALSE))), 1, 0))</f>
        <v/>
      </c>
      <c r="D406" t="str">
        <f ca="1">IF(B406="", "", IF(LOWER('Terms&amp;Conditions + Transaction'!$C$15)="act", 1, IF(DAY(B406)=31, 0, IF(AND(DAY(B406+1)=1, MONTH(B406+1)=3), 31-DAY(B406), 1))))</f>
        <v/>
      </c>
      <c r="E406" s="18" t="str">
        <f ca="1">IF(B406="", "", IFERROR(VLOOKUP(B406, 'Accrual Schedule'!$B$3:$B$122, 1, TRUE), ""))</f>
        <v/>
      </c>
      <c r="F406" s="18" t="str" cm="1">
        <f t="array" aca="1" ref="F406" ca="1">IF(B406="", "", INDEX('Accrual Schedule'!$B$3:$B$122, MATCH(B406, 'Accrual Schedule'!$B$3:$B$122, 1)+1, 1))</f>
        <v/>
      </c>
      <c r="G406" s="18" t="str" cm="1">
        <f t="array" aca="1" ref="G406" ca="1">IF(B406="", "", INDEX('Accrual Schedule'!$B$3:$B$122, MATCH(H406, 'Accrual Schedule'!$B$3:$B$122, 1)-1, 1))</f>
        <v/>
      </c>
      <c r="H406" s="18" t="str">
        <f ca="1">IF(B406="", "", INDEX('Accrual Schedule'!$B$3:$B$122, MATCH(I406, 'Accrual Schedule'!$C$3:$C$122, 1), 1))</f>
        <v/>
      </c>
      <c r="I406" s="18" t="str" cm="1">
        <f t="array" aca="1" ref="I406" ca="1">IF(B406="", "", _xlfn.IFNA(INDEX('Accrual Schedule'!$C$4:$C$122, MATCH(B406, 'Accrual Schedule'!$C$4:$C$122, 1)+1, 1), INDEX('Accrual Schedule'!$C$4:$C$122, 1, 1)))</f>
        <v/>
      </c>
      <c r="J406" s="11" t="str">
        <f ca="1">IF(B406="","",'Terms&amp;Conditions + Transaction'!$F$5-SUMIF(Dispositions!$B$3:$B$32,"&lt;="&amp;B406,Dispositions!$C$3:$C$32))</f>
        <v/>
      </c>
      <c r="K406" s="84" t="str">
        <f ca="1">IF(B406="", "", IF(ISNA(MATCH(B406, 'Factor Schedule'!$B$3:$B$2002, -1)),1,IF(INDEX('Factor Schedule'!$B$3:$C$2002,MATCH(B406, 'Factor Schedule'!$B$3:$B$2002, -1), 1)=B406,MATCH(B406, 'Factor Schedule'!$B$3:$B$2002, -1),MATCH(B406, 'Factor Schedule'!$B$3:$B$2002, -1)+1)))</f>
        <v/>
      </c>
      <c r="L406" s="11" t="str" cm="1">
        <f t="array" aca="1" ref="L406" ca="1">IF(B406="","",ROUND(J406*_xlfn.IFNA(INDEX('Factor Schedule'!$B$3:$C$2002,K406, 2), 1), 2))</f>
        <v/>
      </c>
      <c r="M406" s="11" t="str">
        <f ca="1">IF(B406="", "", IF(OR(LOWER('Terms&amp;Conditions + Transaction'!$B$12)&lt;&gt;"compound", B406=$C$2, B406=E406), L406, L406+IF(LOWER('Terms&amp;Conditions + Transaction'!$B$13)&lt;&gt;"y", SUMIFS($T$8:$T$2007, $B$8:$B$2007, "&gt;="&amp;E406, $B$8:$B$2007, "&lt;"&amp;B406), SUMIFS($U$8:$U$1007, $B$8:$B$2007, "&gt;="&amp;E406, $B$8:$B$2007, "&lt;"&amp;B406))))</f>
        <v/>
      </c>
      <c r="N406" s="18" t="str">
        <f ca="1">IF(OR(B406 = "", F406=""), "", MIN(ForwardDays(B406,-'Terms&amp;Conditions + Transaction'!$B$22, 'Terms&amp;Conditions + Transaction'!$B$23, 'Holiday Schedule'!$B$3:$B$1002),ForwardDays(F406,-'Terms&amp;Conditions + Transaction'!$B$22, 'Terms&amp;Conditions + Transaction'!$B$23, 'Holiday Schedule'!$B$3:$B$1002)))</f>
        <v/>
      </c>
      <c r="O406" s="42" t="str">
        <f ca="1">IF(B406="", "", IF(ISNA(MATCH(N406, SOFR_INDEX!$A$2:$A$2001, -1)),1,IF(INDEX(SOFR_INDEX!$A$2:$E$2001,MATCH(N406, SOFR_INDEX!$A$2:$A$2001, -1), 1)=N406,MATCH(N406, SOFR_INDEX!$A$2:$A$2001, -1),MATCH(N406, SOFR_INDEX!$A$2:$A$2001, -1)+1)))</f>
        <v/>
      </c>
      <c r="P406" s="40" t="str" cm="1">
        <f t="array" aca="1" ref="P406" ca="1">IF(OR(B406="", F406=""), "", INDEX(SOFR_INDEX!$B$2:$E$2001, O406,$P$4) * IF(LEFT($P$3, 3)="180", 2, IF(LEFT($P$3, 2)="90", 4, IF(LEFT($P$3, 2)="30", 12, 1)))/100)</f>
        <v/>
      </c>
      <c r="Q406" s="43" t="str">
        <f ca="1">IF(OR(B406="", F406=""), "", P406+'Terms&amp;Conditions + Transaction'!$B$11/10000)</f>
        <v/>
      </c>
      <c r="R406" s="43" t="str">
        <f t="shared" ca="1" si="41"/>
        <v/>
      </c>
      <c r="S406" t="str">
        <f ca="1">IF(B406="",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Transaction'!$C$7*(F406-E406), 365), 360))))</f>
        <v/>
      </c>
      <c r="T406" s="49" t="str">
        <f t="shared" ca="1" si="42"/>
        <v/>
      </c>
      <c r="U406" s="49" t="str">
        <f t="shared" ca="1" si="43"/>
        <v/>
      </c>
      <c r="V406" s="49" t="str">
        <f t="shared" ca="1" si="44"/>
        <v/>
      </c>
      <c r="W406" s="11" t="str">
        <f t="shared" ca="1" si="45"/>
        <v/>
      </c>
      <c r="X406" s="11" t="str">
        <f t="shared" ca="1" si="46"/>
        <v/>
      </c>
    </row>
    <row r="407" spans="2:24" x14ac:dyDescent="0.25">
      <c r="B407" s="82" t="str">
        <f ca="1">IF(B406&lt;MIN($C$3, 'Terms&amp;Conditions + Transaction'!$B$6), B406+1, "")</f>
        <v/>
      </c>
      <c r="C407" t="str">
        <f ca="1">IF(B407="", "", IF(AND(WEEKDAY(B407, 2)&lt;=5, ISERROR(VLOOKUP(B407, 'Holiday Schedule'!$B$3:$B$1002, 1, FALSE))), 1, 0))</f>
        <v/>
      </c>
      <c r="D407" t="str">
        <f ca="1">IF(B407="", "", IF(LOWER('Terms&amp;Conditions + Transaction'!$C$15)="act", 1, IF(DAY(B407)=31, 0, IF(AND(DAY(B407+1)=1, MONTH(B407+1)=3), 31-DAY(B407), 1))))</f>
        <v/>
      </c>
      <c r="E407" s="18" t="str">
        <f ca="1">IF(B407="", "", IFERROR(VLOOKUP(B407, 'Accrual Schedule'!$B$3:$B$122, 1, TRUE), ""))</f>
        <v/>
      </c>
      <c r="F407" s="18" t="str" cm="1">
        <f t="array" aca="1" ref="F407" ca="1">IF(B407="", "", INDEX('Accrual Schedule'!$B$3:$B$122, MATCH(B407, 'Accrual Schedule'!$B$3:$B$122, 1)+1, 1))</f>
        <v/>
      </c>
      <c r="G407" s="18" t="str" cm="1">
        <f t="array" aca="1" ref="G407" ca="1">IF(B407="", "", INDEX('Accrual Schedule'!$B$3:$B$122, MATCH(H407, 'Accrual Schedule'!$B$3:$B$122, 1)-1, 1))</f>
        <v/>
      </c>
      <c r="H407" s="18" t="str">
        <f ca="1">IF(B407="", "", INDEX('Accrual Schedule'!$B$3:$B$122, MATCH(I407, 'Accrual Schedule'!$C$3:$C$122, 1), 1))</f>
        <v/>
      </c>
      <c r="I407" s="18" t="str" cm="1">
        <f t="array" aca="1" ref="I407" ca="1">IF(B407="", "", _xlfn.IFNA(INDEX('Accrual Schedule'!$C$4:$C$122, MATCH(B407, 'Accrual Schedule'!$C$4:$C$122, 1)+1, 1), INDEX('Accrual Schedule'!$C$4:$C$122, 1, 1)))</f>
        <v/>
      </c>
      <c r="J407" s="11" t="str">
        <f ca="1">IF(B407="","",'Terms&amp;Conditions + Transaction'!$F$5-SUMIF(Dispositions!$B$3:$B$32,"&lt;="&amp;B407,Dispositions!$C$3:$C$32))</f>
        <v/>
      </c>
      <c r="K407" s="84" t="str">
        <f ca="1">IF(B407="", "", IF(ISNA(MATCH(B407, 'Factor Schedule'!$B$3:$B$2002, -1)),1,IF(INDEX('Factor Schedule'!$B$3:$C$2002,MATCH(B407, 'Factor Schedule'!$B$3:$B$2002, -1), 1)=B407,MATCH(B407, 'Factor Schedule'!$B$3:$B$2002, -1),MATCH(B407, 'Factor Schedule'!$B$3:$B$2002, -1)+1)))</f>
        <v/>
      </c>
      <c r="L407" s="11" t="str" cm="1">
        <f t="array" aca="1" ref="L407" ca="1">IF(B407="","",ROUND(J407*_xlfn.IFNA(INDEX('Factor Schedule'!$B$3:$C$2002,K407, 2), 1), 2))</f>
        <v/>
      </c>
      <c r="M407" s="11" t="str">
        <f ca="1">IF(B407="", "", IF(OR(LOWER('Terms&amp;Conditions + Transaction'!$B$12)&lt;&gt;"compound", B407=$C$2, B407=E407), L407, L407+IF(LOWER('Terms&amp;Conditions + Transaction'!$B$13)&lt;&gt;"y", SUMIFS($T$8:$T$2007, $B$8:$B$2007, "&gt;="&amp;E407, $B$8:$B$2007, "&lt;"&amp;B407), SUMIFS($U$8:$U$1007, $B$8:$B$2007, "&gt;="&amp;E407, $B$8:$B$2007, "&lt;"&amp;B407))))</f>
        <v/>
      </c>
      <c r="N407" s="18" t="str">
        <f ca="1">IF(OR(B407 = "", F407=""), "", MIN(ForwardDays(B407,-'Terms&amp;Conditions + Transaction'!$B$22, 'Terms&amp;Conditions + Transaction'!$B$23, 'Holiday Schedule'!$B$3:$B$1002),ForwardDays(F407,-'Terms&amp;Conditions + Transaction'!$B$22, 'Terms&amp;Conditions + Transaction'!$B$23, 'Holiday Schedule'!$B$3:$B$1002)))</f>
        <v/>
      </c>
      <c r="O407" s="42" t="str">
        <f ca="1">IF(B407="", "", IF(ISNA(MATCH(N407, SOFR_INDEX!$A$2:$A$2001, -1)),1,IF(INDEX(SOFR_INDEX!$A$2:$E$2001,MATCH(N407, SOFR_INDEX!$A$2:$A$2001, -1), 1)=N407,MATCH(N407, SOFR_INDEX!$A$2:$A$2001, -1),MATCH(N407, SOFR_INDEX!$A$2:$A$2001, -1)+1)))</f>
        <v/>
      </c>
      <c r="P407" s="40" t="str" cm="1">
        <f t="array" aca="1" ref="P407" ca="1">IF(OR(B407="", F407=""), "", INDEX(SOFR_INDEX!$B$2:$E$2001, O407,$P$4) * IF(LEFT($P$3, 3)="180", 2, IF(LEFT($P$3, 2)="90", 4, IF(LEFT($P$3, 2)="30", 12, 1)))/100)</f>
        <v/>
      </c>
      <c r="Q407" s="43" t="str">
        <f ca="1">IF(OR(B407="", F407=""), "", P407+'Terms&amp;Conditions + Transaction'!$B$11/10000)</f>
        <v/>
      </c>
      <c r="R407" s="43" t="str">
        <f t="shared" ca="1" si="41"/>
        <v/>
      </c>
      <c r="S407" t="str">
        <f ca="1">IF(B407="",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Transaction'!$C$7*(F407-E407), 365), 360))))</f>
        <v/>
      </c>
      <c r="T407" s="49" t="str">
        <f t="shared" ca="1" si="42"/>
        <v/>
      </c>
      <c r="U407" s="49" t="str">
        <f t="shared" ca="1" si="43"/>
        <v/>
      </c>
      <c r="V407" s="49" t="str">
        <f t="shared" ca="1" si="44"/>
        <v/>
      </c>
      <c r="W407" s="11" t="str">
        <f t="shared" ca="1" si="45"/>
        <v/>
      </c>
      <c r="X407" s="11" t="str">
        <f t="shared" ca="1" si="46"/>
        <v/>
      </c>
    </row>
    <row r="408" spans="2:24" x14ac:dyDescent="0.25">
      <c r="B408" s="82" t="str">
        <f ca="1">IF(B407&lt;MIN($C$3, 'Terms&amp;Conditions + Transaction'!$B$6), B407+1, "")</f>
        <v/>
      </c>
      <c r="C408" t="str">
        <f ca="1">IF(B408="", "", IF(AND(WEEKDAY(B408, 2)&lt;=5, ISERROR(VLOOKUP(B408, 'Holiday Schedule'!$B$3:$B$1002, 1, FALSE))), 1, 0))</f>
        <v/>
      </c>
      <c r="D408" t="str">
        <f ca="1">IF(B408="", "", IF(LOWER('Terms&amp;Conditions + Transaction'!$C$15)="act", 1, IF(DAY(B408)=31, 0, IF(AND(DAY(B408+1)=1, MONTH(B408+1)=3), 31-DAY(B408), 1))))</f>
        <v/>
      </c>
      <c r="E408" s="18" t="str">
        <f ca="1">IF(B408="", "", IFERROR(VLOOKUP(B408, 'Accrual Schedule'!$B$3:$B$122, 1, TRUE), ""))</f>
        <v/>
      </c>
      <c r="F408" s="18" t="str" cm="1">
        <f t="array" aca="1" ref="F408" ca="1">IF(B408="", "", INDEX('Accrual Schedule'!$B$3:$B$122, MATCH(B408, 'Accrual Schedule'!$B$3:$B$122, 1)+1, 1))</f>
        <v/>
      </c>
      <c r="G408" s="18" t="str" cm="1">
        <f t="array" aca="1" ref="G408" ca="1">IF(B408="", "", INDEX('Accrual Schedule'!$B$3:$B$122, MATCH(H408, 'Accrual Schedule'!$B$3:$B$122, 1)-1, 1))</f>
        <v/>
      </c>
      <c r="H408" s="18" t="str">
        <f ca="1">IF(B408="", "", INDEX('Accrual Schedule'!$B$3:$B$122, MATCH(I408, 'Accrual Schedule'!$C$3:$C$122, 1), 1))</f>
        <v/>
      </c>
      <c r="I408" s="18" t="str" cm="1">
        <f t="array" aca="1" ref="I408" ca="1">IF(B408="", "", _xlfn.IFNA(INDEX('Accrual Schedule'!$C$4:$C$122, MATCH(B408, 'Accrual Schedule'!$C$4:$C$122, 1)+1, 1), INDEX('Accrual Schedule'!$C$4:$C$122, 1, 1)))</f>
        <v/>
      </c>
      <c r="J408" s="11" t="str">
        <f ca="1">IF(B408="","",'Terms&amp;Conditions + Transaction'!$F$5-SUMIF(Dispositions!$B$3:$B$32,"&lt;="&amp;B408,Dispositions!$C$3:$C$32))</f>
        <v/>
      </c>
      <c r="K408" s="84" t="str">
        <f ca="1">IF(B408="", "", IF(ISNA(MATCH(B408, 'Factor Schedule'!$B$3:$B$2002, -1)),1,IF(INDEX('Factor Schedule'!$B$3:$C$2002,MATCH(B408, 'Factor Schedule'!$B$3:$B$2002, -1), 1)=B408,MATCH(B408, 'Factor Schedule'!$B$3:$B$2002, -1),MATCH(B408, 'Factor Schedule'!$B$3:$B$2002, -1)+1)))</f>
        <v/>
      </c>
      <c r="L408" s="11" t="str" cm="1">
        <f t="array" aca="1" ref="L408" ca="1">IF(B408="","",ROUND(J408*_xlfn.IFNA(INDEX('Factor Schedule'!$B$3:$C$2002,K408, 2), 1), 2))</f>
        <v/>
      </c>
      <c r="M408" s="11" t="str">
        <f ca="1">IF(B408="", "", IF(OR(LOWER('Terms&amp;Conditions + Transaction'!$B$12)&lt;&gt;"compound", B408=$C$2, B408=E408), L408, L408+IF(LOWER('Terms&amp;Conditions + Transaction'!$B$13)&lt;&gt;"y", SUMIFS($T$8:$T$2007, $B$8:$B$2007, "&gt;="&amp;E408, $B$8:$B$2007, "&lt;"&amp;B408), SUMIFS($U$8:$U$1007, $B$8:$B$2007, "&gt;="&amp;E408, $B$8:$B$2007, "&lt;"&amp;B408))))</f>
        <v/>
      </c>
      <c r="N408" s="18" t="str">
        <f ca="1">IF(OR(B408 = "", F408=""), "", MIN(ForwardDays(B408,-'Terms&amp;Conditions + Transaction'!$B$22, 'Terms&amp;Conditions + Transaction'!$B$23, 'Holiday Schedule'!$B$3:$B$1002),ForwardDays(F408,-'Terms&amp;Conditions + Transaction'!$B$22, 'Terms&amp;Conditions + Transaction'!$B$23, 'Holiday Schedule'!$B$3:$B$1002)))</f>
        <v/>
      </c>
      <c r="O408" s="42" t="str">
        <f ca="1">IF(B408="", "", IF(ISNA(MATCH(N408, SOFR_INDEX!$A$2:$A$2001, -1)),1,IF(INDEX(SOFR_INDEX!$A$2:$E$2001,MATCH(N408, SOFR_INDEX!$A$2:$A$2001, -1), 1)=N408,MATCH(N408, SOFR_INDEX!$A$2:$A$2001, -1),MATCH(N408, SOFR_INDEX!$A$2:$A$2001, -1)+1)))</f>
        <v/>
      </c>
      <c r="P408" s="40" t="str" cm="1">
        <f t="array" aca="1" ref="P408" ca="1">IF(OR(B408="", F408=""), "", INDEX(SOFR_INDEX!$B$2:$E$2001, O408,$P$4) * IF(LEFT($P$3, 3)="180", 2, IF(LEFT($P$3, 2)="90", 4, IF(LEFT($P$3, 2)="30", 12, 1)))/100)</f>
        <v/>
      </c>
      <c r="Q408" s="43" t="str">
        <f ca="1">IF(OR(B408="", F408=""), "", P408+'Terms&amp;Conditions + Transaction'!$B$11/10000)</f>
        <v/>
      </c>
      <c r="R408" s="43" t="str">
        <f t="shared" ca="1" si="41"/>
        <v/>
      </c>
      <c r="S408" t="str">
        <f ca="1">IF(B408="",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Transaction'!$C$7*(F408-E408), 365), 360))))</f>
        <v/>
      </c>
      <c r="T408" s="49" t="str">
        <f t="shared" ca="1" si="42"/>
        <v/>
      </c>
      <c r="U408" s="49" t="str">
        <f t="shared" ca="1" si="43"/>
        <v/>
      </c>
      <c r="V408" s="49" t="str">
        <f t="shared" ca="1" si="44"/>
        <v/>
      </c>
      <c r="W408" s="11" t="str">
        <f t="shared" ca="1" si="45"/>
        <v/>
      </c>
      <c r="X408" s="11" t="str">
        <f t="shared" ca="1" si="46"/>
        <v/>
      </c>
    </row>
    <row r="409" spans="2:24" x14ac:dyDescent="0.25">
      <c r="B409" s="82" t="str">
        <f ca="1">IF(B408&lt;MIN($C$3, 'Terms&amp;Conditions + Transaction'!$B$6), B408+1, "")</f>
        <v/>
      </c>
      <c r="C409" t="str">
        <f ca="1">IF(B409="", "", IF(AND(WEEKDAY(B409, 2)&lt;=5, ISERROR(VLOOKUP(B409, 'Holiday Schedule'!$B$3:$B$1002, 1, FALSE))), 1, 0))</f>
        <v/>
      </c>
      <c r="D409" t="str">
        <f ca="1">IF(B409="", "", IF(LOWER('Terms&amp;Conditions + Transaction'!$C$15)="act", 1, IF(DAY(B409)=31, 0, IF(AND(DAY(B409+1)=1, MONTH(B409+1)=3), 31-DAY(B409), 1))))</f>
        <v/>
      </c>
      <c r="E409" s="18" t="str">
        <f ca="1">IF(B409="", "", IFERROR(VLOOKUP(B409, 'Accrual Schedule'!$B$3:$B$122, 1, TRUE), ""))</f>
        <v/>
      </c>
      <c r="F409" s="18" t="str" cm="1">
        <f t="array" aca="1" ref="F409" ca="1">IF(B409="", "", INDEX('Accrual Schedule'!$B$3:$B$122, MATCH(B409, 'Accrual Schedule'!$B$3:$B$122, 1)+1, 1))</f>
        <v/>
      </c>
      <c r="G409" s="18" t="str" cm="1">
        <f t="array" aca="1" ref="G409" ca="1">IF(B409="", "", INDEX('Accrual Schedule'!$B$3:$B$122, MATCH(H409, 'Accrual Schedule'!$B$3:$B$122, 1)-1, 1))</f>
        <v/>
      </c>
      <c r="H409" s="18" t="str">
        <f ca="1">IF(B409="", "", INDEX('Accrual Schedule'!$B$3:$B$122, MATCH(I409, 'Accrual Schedule'!$C$3:$C$122, 1), 1))</f>
        <v/>
      </c>
      <c r="I409" s="18" t="str" cm="1">
        <f t="array" aca="1" ref="I409" ca="1">IF(B409="", "", _xlfn.IFNA(INDEX('Accrual Schedule'!$C$4:$C$122, MATCH(B409, 'Accrual Schedule'!$C$4:$C$122, 1)+1, 1), INDEX('Accrual Schedule'!$C$4:$C$122, 1, 1)))</f>
        <v/>
      </c>
      <c r="J409" s="11" t="str">
        <f ca="1">IF(B409="","",'Terms&amp;Conditions + Transaction'!$F$5-SUMIF(Dispositions!$B$3:$B$32,"&lt;="&amp;B409,Dispositions!$C$3:$C$32))</f>
        <v/>
      </c>
      <c r="K409" s="84" t="str">
        <f ca="1">IF(B409="", "", IF(ISNA(MATCH(B409, 'Factor Schedule'!$B$3:$B$2002, -1)),1,IF(INDEX('Factor Schedule'!$B$3:$C$2002,MATCH(B409, 'Factor Schedule'!$B$3:$B$2002, -1), 1)=B409,MATCH(B409, 'Factor Schedule'!$B$3:$B$2002, -1),MATCH(B409, 'Factor Schedule'!$B$3:$B$2002, -1)+1)))</f>
        <v/>
      </c>
      <c r="L409" s="11" t="str" cm="1">
        <f t="array" aca="1" ref="L409" ca="1">IF(B409="","",ROUND(J409*_xlfn.IFNA(INDEX('Factor Schedule'!$B$3:$C$2002,K409, 2), 1), 2))</f>
        <v/>
      </c>
      <c r="M409" s="11" t="str">
        <f ca="1">IF(B409="", "", IF(OR(LOWER('Terms&amp;Conditions + Transaction'!$B$12)&lt;&gt;"compound", B409=$C$2, B409=E409), L409, L409+IF(LOWER('Terms&amp;Conditions + Transaction'!$B$13)&lt;&gt;"y", SUMIFS($T$8:$T$2007, $B$8:$B$2007, "&gt;="&amp;E409, $B$8:$B$2007, "&lt;"&amp;B409), SUMIFS($U$8:$U$1007, $B$8:$B$2007, "&gt;="&amp;E409, $B$8:$B$2007, "&lt;"&amp;B409))))</f>
        <v/>
      </c>
      <c r="N409" s="18" t="str">
        <f ca="1">IF(OR(B409 = "", F409=""), "", MIN(ForwardDays(B409,-'Terms&amp;Conditions + Transaction'!$B$22, 'Terms&amp;Conditions + Transaction'!$B$23, 'Holiday Schedule'!$B$3:$B$1002),ForwardDays(F409,-'Terms&amp;Conditions + Transaction'!$B$22, 'Terms&amp;Conditions + Transaction'!$B$23, 'Holiday Schedule'!$B$3:$B$1002)))</f>
        <v/>
      </c>
      <c r="O409" s="42" t="str">
        <f ca="1">IF(B409="", "", IF(ISNA(MATCH(N409, SOFR_INDEX!$A$2:$A$2001, -1)),1,IF(INDEX(SOFR_INDEX!$A$2:$E$2001,MATCH(N409, SOFR_INDEX!$A$2:$A$2001, -1), 1)=N409,MATCH(N409, SOFR_INDEX!$A$2:$A$2001, -1),MATCH(N409, SOFR_INDEX!$A$2:$A$2001, -1)+1)))</f>
        <v/>
      </c>
      <c r="P409" s="40" t="str" cm="1">
        <f t="array" aca="1" ref="P409" ca="1">IF(OR(B409="", F409=""), "", INDEX(SOFR_INDEX!$B$2:$E$2001, O409,$P$4) * IF(LEFT($P$3, 3)="180", 2, IF(LEFT($P$3, 2)="90", 4, IF(LEFT($P$3, 2)="30", 12, 1)))/100)</f>
        <v/>
      </c>
      <c r="Q409" s="43" t="str">
        <f ca="1">IF(OR(B409="", F409=""), "", P409+'Terms&amp;Conditions + Transaction'!$B$11/10000)</f>
        <v/>
      </c>
      <c r="R409" s="43" t="str">
        <f t="shared" ca="1" si="41"/>
        <v/>
      </c>
      <c r="S409" t="str">
        <f ca="1">IF(B409="",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Transaction'!$C$7*(F409-E409), 365), 360))))</f>
        <v/>
      </c>
      <c r="T409" s="49" t="str">
        <f t="shared" ca="1" si="42"/>
        <v/>
      </c>
      <c r="U409" s="49" t="str">
        <f t="shared" ca="1" si="43"/>
        <v/>
      </c>
      <c r="V409" s="49" t="str">
        <f t="shared" ca="1" si="44"/>
        <v/>
      </c>
      <c r="W409" s="11" t="str">
        <f t="shared" ca="1" si="45"/>
        <v/>
      </c>
      <c r="X409" s="11" t="str">
        <f t="shared" ca="1" si="46"/>
        <v/>
      </c>
    </row>
    <row r="410" spans="2:24" x14ac:dyDescent="0.25">
      <c r="B410" s="82" t="str">
        <f ca="1">IF(B409&lt;MIN($C$3, 'Terms&amp;Conditions + Transaction'!$B$6), B409+1, "")</f>
        <v/>
      </c>
      <c r="C410" t="str">
        <f ca="1">IF(B410="", "", IF(AND(WEEKDAY(B410, 2)&lt;=5, ISERROR(VLOOKUP(B410, 'Holiday Schedule'!$B$3:$B$1002, 1, FALSE))), 1, 0))</f>
        <v/>
      </c>
      <c r="D410" t="str">
        <f ca="1">IF(B410="", "", IF(LOWER('Terms&amp;Conditions + Transaction'!$C$15)="act", 1, IF(DAY(B410)=31, 0, IF(AND(DAY(B410+1)=1, MONTH(B410+1)=3), 31-DAY(B410), 1))))</f>
        <v/>
      </c>
      <c r="E410" s="18" t="str">
        <f ca="1">IF(B410="", "", IFERROR(VLOOKUP(B410, 'Accrual Schedule'!$B$3:$B$122, 1, TRUE), ""))</f>
        <v/>
      </c>
      <c r="F410" s="18" t="str" cm="1">
        <f t="array" aca="1" ref="F410" ca="1">IF(B410="", "", INDEX('Accrual Schedule'!$B$3:$B$122, MATCH(B410, 'Accrual Schedule'!$B$3:$B$122, 1)+1, 1))</f>
        <v/>
      </c>
      <c r="G410" s="18" t="str" cm="1">
        <f t="array" aca="1" ref="G410" ca="1">IF(B410="", "", INDEX('Accrual Schedule'!$B$3:$B$122, MATCH(H410, 'Accrual Schedule'!$B$3:$B$122, 1)-1, 1))</f>
        <v/>
      </c>
      <c r="H410" s="18" t="str">
        <f ca="1">IF(B410="", "", INDEX('Accrual Schedule'!$B$3:$B$122, MATCH(I410, 'Accrual Schedule'!$C$3:$C$122, 1), 1))</f>
        <v/>
      </c>
      <c r="I410" s="18" t="str" cm="1">
        <f t="array" aca="1" ref="I410" ca="1">IF(B410="", "", _xlfn.IFNA(INDEX('Accrual Schedule'!$C$4:$C$122, MATCH(B410, 'Accrual Schedule'!$C$4:$C$122, 1)+1, 1), INDEX('Accrual Schedule'!$C$4:$C$122, 1, 1)))</f>
        <v/>
      </c>
      <c r="J410" s="11" t="str">
        <f ca="1">IF(B410="","",'Terms&amp;Conditions + Transaction'!$F$5-SUMIF(Dispositions!$B$3:$B$32,"&lt;="&amp;B410,Dispositions!$C$3:$C$32))</f>
        <v/>
      </c>
      <c r="K410" s="84" t="str">
        <f ca="1">IF(B410="", "", IF(ISNA(MATCH(B410, 'Factor Schedule'!$B$3:$B$2002, -1)),1,IF(INDEX('Factor Schedule'!$B$3:$C$2002,MATCH(B410, 'Factor Schedule'!$B$3:$B$2002, -1), 1)=B410,MATCH(B410, 'Factor Schedule'!$B$3:$B$2002, -1),MATCH(B410, 'Factor Schedule'!$B$3:$B$2002, -1)+1)))</f>
        <v/>
      </c>
      <c r="L410" s="11" t="str" cm="1">
        <f t="array" aca="1" ref="L410" ca="1">IF(B410="","",ROUND(J410*_xlfn.IFNA(INDEX('Factor Schedule'!$B$3:$C$2002,K410, 2), 1), 2))</f>
        <v/>
      </c>
      <c r="M410" s="11" t="str">
        <f ca="1">IF(B410="", "", IF(OR(LOWER('Terms&amp;Conditions + Transaction'!$B$12)&lt;&gt;"compound", B410=$C$2, B410=E410), L410, L410+IF(LOWER('Terms&amp;Conditions + Transaction'!$B$13)&lt;&gt;"y", SUMIFS($T$8:$T$2007, $B$8:$B$2007, "&gt;="&amp;E410, $B$8:$B$2007, "&lt;"&amp;B410), SUMIFS($U$8:$U$1007, $B$8:$B$2007, "&gt;="&amp;E410, $B$8:$B$2007, "&lt;"&amp;B410))))</f>
        <v/>
      </c>
      <c r="N410" s="18" t="str">
        <f ca="1">IF(OR(B410 = "", F410=""), "", MIN(ForwardDays(B410,-'Terms&amp;Conditions + Transaction'!$B$22, 'Terms&amp;Conditions + Transaction'!$B$23, 'Holiday Schedule'!$B$3:$B$1002),ForwardDays(F410,-'Terms&amp;Conditions + Transaction'!$B$22, 'Terms&amp;Conditions + Transaction'!$B$23, 'Holiday Schedule'!$B$3:$B$1002)))</f>
        <v/>
      </c>
      <c r="O410" s="42" t="str">
        <f ca="1">IF(B410="", "", IF(ISNA(MATCH(N410, SOFR_INDEX!$A$2:$A$2001, -1)),1,IF(INDEX(SOFR_INDEX!$A$2:$E$2001,MATCH(N410, SOFR_INDEX!$A$2:$A$2001, -1), 1)=N410,MATCH(N410, SOFR_INDEX!$A$2:$A$2001, -1),MATCH(N410, SOFR_INDEX!$A$2:$A$2001, -1)+1)))</f>
        <v/>
      </c>
      <c r="P410" s="40" t="str" cm="1">
        <f t="array" aca="1" ref="P410" ca="1">IF(OR(B410="", F410=""), "", INDEX(SOFR_INDEX!$B$2:$E$2001, O410,$P$4) * IF(LEFT($P$3, 3)="180", 2, IF(LEFT($P$3, 2)="90", 4, IF(LEFT($P$3, 2)="30", 12, 1)))/100)</f>
        <v/>
      </c>
      <c r="Q410" s="43" t="str">
        <f ca="1">IF(OR(B410="", F410=""), "", P410+'Terms&amp;Conditions + Transaction'!$B$11/10000)</f>
        <v/>
      </c>
      <c r="R410" s="43" t="str">
        <f t="shared" ca="1" si="41"/>
        <v/>
      </c>
      <c r="S410" t="str">
        <f ca="1">IF(B410="",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Transaction'!$C$7*(F410-E410), 365), 360))))</f>
        <v/>
      </c>
      <c r="T410" s="49" t="str">
        <f t="shared" ca="1" si="42"/>
        <v/>
      </c>
      <c r="U410" s="49" t="str">
        <f t="shared" ca="1" si="43"/>
        <v/>
      </c>
      <c r="V410" s="49" t="str">
        <f t="shared" ca="1" si="44"/>
        <v/>
      </c>
      <c r="W410" s="11" t="str">
        <f t="shared" ca="1" si="45"/>
        <v/>
      </c>
      <c r="X410" s="11" t="str">
        <f t="shared" ca="1" si="46"/>
        <v/>
      </c>
    </row>
    <row r="411" spans="2:24" x14ac:dyDescent="0.25">
      <c r="B411" s="82" t="str">
        <f ca="1">IF(B410&lt;MIN($C$3, 'Terms&amp;Conditions + Transaction'!$B$6), B410+1, "")</f>
        <v/>
      </c>
      <c r="C411" t="str">
        <f ca="1">IF(B411="", "", IF(AND(WEEKDAY(B411, 2)&lt;=5, ISERROR(VLOOKUP(B411, 'Holiday Schedule'!$B$3:$B$1002, 1, FALSE))), 1, 0))</f>
        <v/>
      </c>
      <c r="D411" t="str">
        <f ca="1">IF(B411="", "", IF(LOWER('Terms&amp;Conditions + Transaction'!$C$15)="act", 1, IF(DAY(B411)=31, 0, IF(AND(DAY(B411+1)=1, MONTH(B411+1)=3), 31-DAY(B411), 1))))</f>
        <v/>
      </c>
      <c r="E411" s="18" t="str">
        <f ca="1">IF(B411="", "", IFERROR(VLOOKUP(B411, 'Accrual Schedule'!$B$3:$B$122, 1, TRUE), ""))</f>
        <v/>
      </c>
      <c r="F411" s="18" t="str" cm="1">
        <f t="array" aca="1" ref="F411" ca="1">IF(B411="", "", INDEX('Accrual Schedule'!$B$3:$B$122, MATCH(B411, 'Accrual Schedule'!$B$3:$B$122, 1)+1, 1))</f>
        <v/>
      </c>
      <c r="G411" s="18" t="str" cm="1">
        <f t="array" aca="1" ref="G411" ca="1">IF(B411="", "", INDEX('Accrual Schedule'!$B$3:$B$122, MATCH(H411, 'Accrual Schedule'!$B$3:$B$122, 1)-1, 1))</f>
        <v/>
      </c>
      <c r="H411" s="18" t="str">
        <f ca="1">IF(B411="", "", INDEX('Accrual Schedule'!$B$3:$B$122, MATCH(I411, 'Accrual Schedule'!$C$3:$C$122, 1), 1))</f>
        <v/>
      </c>
      <c r="I411" s="18" t="str" cm="1">
        <f t="array" aca="1" ref="I411" ca="1">IF(B411="", "", _xlfn.IFNA(INDEX('Accrual Schedule'!$C$4:$C$122, MATCH(B411, 'Accrual Schedule'!$C$4:$C$122, 1)+1, 1), INDEX('Accrual Schedule'!$C$4:$C$122, 1, 1)))</f>
        <v/>
      </c>
      <c r="J411" s="11" t="str">
        <f ca="1">IF(B411="","",'Terms&amp;Conditions + Transaction'!$F$5-SUMIF(Dispositions!$B$3:$B$32,"&lt;="&amp;B411,Dispositions!$C$3:$C$32))</f>
        <v/>
      </c>
      <c r="K411" s="84" t="str">
        <f ca="1">IF(B411="", "", IF(ISNA(MATCH(B411, 'Factor Schedule'!$B$3:$B$2002, -1)),1,IF(INDEX('Factor Schedule'!$B$3:$C$2002,MATCH(B411, 'Factor Schedule'!$B$3:$B$2002, -1), 1)=B411,MATCH(B411, 'Factor Schedule'!$B$3:$B$2002, -1),MATCH(B411, 'Factor Schedule'!$B$3:$B$2002, -1)+1)))</f>
        <v/>
      </c>
      <c r="L411" s="11" t="str" cm="1">
        <f t="array" aca="1" ref="L411" ca="1">IF(B411="","",ROUND(J411*_xlfn.IFNA(INDEX('Factor Schedule'!$B$3:$C$2002,K411, 2), 1), 2))</f>
        <v/>
      </c>
      <c r="M411" s="11" t="str">
        <f ca="1">IF(B411="", "", IF(OR(LOWER('Terms&amp;Conditions + Transaction'!$B$12)&lt;&gt;"compound", B411=$C$2, B411=E411), L411, L411+IF(LOWER('Terms&amp;Conditions + Transaction'!$B$13)&lt;&gt;"y", SUMIFS($T$8:$T$2007, $B$8:$B$2007, "&gt;="&amp;E411, $B$8:$B$2007, "&lt;"&amp;B411), SUMIFS($U$8:$U$1007, $B$8:$B$2007, "&gt;="&amp;E411, $B$8:$B$2007, "&lt;"&amp;B411))))</f>
        <v/>
      </c>
      <c r="N411" s="18" t="str">
        <f ca="1">IF(OR(B411 = "", F411=""), "", MIN(ForwardDays(B411,-'Terms&amp;Conditions + Transaction'!$B$22, 'Terms&amp;Conditions + Transaction'!$B$23, 'Holiday Schedule'!$B$3:$B$1002),ForwardDays(F411,-'Terms&amp;Conditions + Transaction'!$B$22, 'Terms&amp;Conditions + Transaction'!$B$23, 'Holiday Schedule'!$B$3:$B$1002)))</f>
        <v/>
      </c>
      <c r="O411" s="42" t="str">
        <f ca="1">IF(B411="", "", IF(ISNA(MATCH(N411, SOFR_INDEX!$A$2:$A$2001, -1)),1,IF(INDEX(SOFR_INDEX!$A$2:$E$2001,MATCH(N411, SOFR_INDEX!$A$2:$A$2001, -1), 1)=N411,MATCH(N411, SOFR_INDEX!$A$2:$A$2001, -1),MATCH(N411, SOFR_INDEX!$A$2:$A$2001, -1)+1)))</f>
        <v/>
      </c>
      <c r="P411" s="40" t="str" cm="1">
        <f t="array" aca="1" ref="P411" ca="1">IF(OR(B411="", F411=""), "", INDEX(SOFR_INDEX!$B$2:$E$2001, O411,$P$4) * IF(LEFT($P$3, 3)="180", 2, IF(LEFT($P$3, 2)="90", 4, IF(LEFT($P$3, 2)="30", 12, 1)))/100)</f>
        <v/>
      </c>
      <c r="Q411" s="43" t="str">
        <f ca="1">IF(OR(B411="", F411=""), "", P411+'Terms&amp;Conditions + Transaction'!$B$11/10000)</f>
        <v/>
      </c>
      <c r="R411" s="43" t="str">
        <f t="shared" ca="1" si="41"/>
        <v/>
      </c>
      <c r="S411" t="str">
        <f ca="1">IF(B411="",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Transaction'!$C$7*(F411-E411), 365), 360))))</f>
        <v/>
      </c>
      <c r="T411" s="49" t="str">
        <f t="shared" ca="1" si="42"/>
        <v/>
      </c>
      <c r="U411" s="49" t="str">
        <f t="shared" ca="1" si="43"/>
        <v/>
      </c>
      <c r="V411" s="49" t="str">
        <f t="shared" ca="1" si="44"/>
        <v/>
      </c>
      <c r="W411" s="11" t="str">
        <f t="shared" ca="1" si="45"/>
        <v/>
      </c>
      <c r="X411" s="11" t="str">
        <f t="shared" ca="1" si="46"/>
        <v/>
      </c>
    </row>
    <row r="412" spans="2:24" x14ac:dyDescent="0.25">
      <c r="B412" s="82" t="str">
        <f ca="1">IF(B411&lt;MIN($C$3, 'Terms&amp;Conditions + Transaction'!$B$6), B411+1, "")</f>
        <v/>
      </c>
      <c r="C412" t="str">
        <f ca="1">IF(B412="", "", IF(AND(WEEKDAY(B412, 2)&lt;=5, ISERROR(VLOOKUP(B412, 'Holiday Schedule'!$B$3:$B$1002, 1, FALSE))), 1, 0))</f>
        <v/>
      </c>
      <c r="D412" t="str">
        <f ca="1">IF(B412="", "", IF(LOWER('Terms&amp;Conditions + Transaction'!$C$15)="act", 1, IF(DAY(B412)=31, 0, IF(AND(DAY(B412+1)=1, MONTH(B412+1)=3), 31-DAY(B412), 1))))</f>
        <v/>
      </c>
      <c r="E412" s="18" t="str">
        <f ca="1">IF(B412="", "", IFERROR(VLOOKUP(B412, 'Accrual Schedule'!$B$3:$B$122, 1, TRUE), ""))</f>
        <v/>
      </c>
      <c r="F412" s="18" t="str" cm="1">
        <f t="array" aca="1" ref="F412" ca="1">IF(B412="", "", INDEX('Accrual Schedule'!$B$3:$B$122, MATCH(B412, 'Accrual Schedule'!$B$3:$B$122, 1)+1, 1))</f>
        <v/>
      </c>
      <c r="G412" s="18" t="str" cm="1">
        <f t="array" aca="1" ref="G412" ca="1">IF(B412="", "", INDEX('Accrual Schedule'!$B$3:$B$122, MATCH(H412, 'Accrual Schedule'!$B$3:$B$122, 1)-1, 1))</f>
        <v/>
      </c>
      <c r="H412" s="18" t="str">
        <f ca="1">IF(B412="", "", INDEX('Accrual Schedule'!$B$3:$B$122, MATCH(I412, 'Accrual Schedule'!$C$3:$C$122, 1), 1))</f>
        <v/>
      </c>
      <c r="I412" s="18" t="str" cm="1">
        <f t="array" aca="1" ref="I412" ca="1">IF(B412="", "", _xlfn.IFNA(INDEX('Accrual Schedule'!$C$4:$C$122, MATCH(B412, 'Accrual Schedule'!$C$4:$C$122, 1)+1, 1), INDEX('Accrual Schedule'!$C$4:$C$122, 1, 1)))</f>
        <v/>
      </c>
      <c r="J412" s="11" t="str">
        <f ca="1">IF(B412="","",'Terms&amp;Conditions + Transaction'!$F$5-SUMIF(Dispositions!$B$3:$B$32,"&lt;="&amp;B412,Dispositions!$C$3:$C$32))</f>
        <v/>
      </c>
      <c r="K412" s="84" t="str">
        <f ca="1">IF(B412="", "", IF(ISNA(MATCH(B412, 'Factor Schedule'!$B$3:$B$2002, -1)),1,IF(INDEX('Factor Schedule'!$B$3:$C$2002,MATCH(B412, 'Factor Schedule'!$B$3:$B$2002, -1), 1)=B412,MATCH(B412, 'Factor Schedule'!$B$3:$B$2002, -1),MATCH(B412, 'Factor Schedule'!$B$3:$B$2002, -1)+1)))</f>
        <v/>
      </c>
      <c r="L412" s="11" t="str" cm="1">
        <f t="array" aca="1" ref="L412" ca="1">IF(B412="","",ROUND(J412*_xlfn.IFNA(INDEX('Factor Schedule'!$B$3:$C$2002,K412, 2), 1), 2))</f>
        <v/>
      </c>
      <c r="M412" s="11" t="str">
        <f ca="1">IF(B412="", "", IF(OR(LOWER('Terms&amp;Conditions + Transaction'!$B$12)&lt;&gt;"compound", B412=$C$2, B412=E412), L412, L412+IF(LOWER('Terms&amp;Conditions + Transaction'!$B$13)&lt;&gt;"y", SUMIFS($T$8:$T$2007, $B$8:$B$2007, "&gt;="&amp;E412, $B$8:$B$2007, "&lt;"&amp;B412), SUMIFS($U$8:$U$1007, $B$8:$B$2007, "&gt;="&amp;E412, $B$8:$B$2007, "&lt;"&amp;B412))))</f>
        <v/>
      </c>
      <c r="N412" s="18" t="str">
        <f ca="1">IF(OR(B412 = "", F412=""), "", MIN(ForwardDays(B412,-'Terms&amp;Conditions + Transaction'!$B$22, 'Terms&amp;Conditions + Transaction'!$B$23, 'Holiday Schedule'!$B$3:$B$1002),ForwardDays(F412,-'Terms&amp;Conditions + Transaction'!$B$22, 'Terms&amp;Conditions + Transaction'!$B$23, 'Holiday Schedule'!$B$3:$B$1002)))</f>
        <v/>
      </c>
      <c r="O412" s="42" t="str">
        <f ca="1">IF(B412="", "", IF(ISNA(MATCH(N412, SOFR_INDEX!$A$2:$A$2001, -1)),1,IF(INDEX(SOFR_INDEX!$A$2:$E$2001,MATCH(N412, SOFR_INDEX!$A$2:$A$2001, -1), 1)=N412,MATCH(N412, SOFR_INDEX!$A$2:$A$2001, -1),MATCH(N412, SOFR_INDEX!$A$2:$A$2001, -1)+1)))</f>
        <v/>
      </c>
      <c r="P412" s="40" t="str" cm="1">
        <f t="array" aca="1" ref="P412" ca="1">IF(OR(B412="", F412=""), "", INDEX(SOFR_INDEX!$B$2:$E$2001, O412,$P$4) * IF(LEFT($P$3, 3)="180", 2, IF(LEFT($P$3, 2)="90", 4, IF(LEFT($P$3, 2)="30", 12, 1)))/100)</f>
        <v/>
      </c>
      <c r="Q412" s="43" t="str">
        <f ca="1">IF(OR(B412="", F412=""), "", P412+'Terms&amp;Conditions + Transaction'!$B$11/10000)</f>
        <v/>
      </c>
      <c r="R412" s="43" t="str">
        <f t="shared" ca="1" si="41"/>
        <v/>
      </c>
      <c r="S412" t="str">
        <f ca="1">IF(B412="",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Transaction'!$C$7*(F412-E412), 365), 360))))</f>
        <v/>
      </c>
      <c r="T412" s="49" t="str">
        <f t="shared" ca="1" si="42"/>
        <v/>
      </c>
      <c r="U412" s="49" t="str">
        <f t="shared" ca="1" si="43"/>
        <v/>
      </c>
      <c r="V412" s="49" t="str">
        <f t="shared" ca="1" si="44"/>
        <v/>
      </c>
      <c r="W412" s="11" t="str">
        <f t="shared" ca="1" si="45"/>
        <v/>
      </c>
      <c r="X412" s="11" t="str">
        <f t="shared" ca="1" si="46"/>
        <v/>
      </c>
    </row>
    <row r="413" spans="2:24" x14ac:dyDescent="0.25">
      <c r="B413" s="82" t="str">
        <f ca="1">IF(B412&lt;MIN($C$3, 'Terms&amp;Conditions + Transaction'!$B$6), B412+1, "")</f>
        <v/>
      </c>
      <c r="C413" t="str">
        <f ca="1">IF(B413="", "", IF(AND(WEEKDAY(B413, 2)&lt;=5, ISERROR(VLOOKUP(B413, 'Holiday Schedule'!$B$3:$B$1002, 1, FALSE))), 1, 0))</f>
        <v/>
      </c>
      <c r="D413" t="str">
        <f ca="1">IF(B413="", "", IF(LOWER('Terms&amp;Conditions + Transaction'!$C$15)="act", 1, IF(DAY(B413)=31, 0, IF(AND(DAY(B413+1)=1, MONTH(B413+1)=3), 31-DAY(B413), 1))))</f>
        <v/>
      </c>
      <c r="E413" s="18" t="str">
        <f ca="1">IF(B413="", "", IFERROR(VLOOKUP(B413, 'Accrual Schedule'!$B$3:$B$122, 1, TRUE), ""))</f>
        <v/>
      </c>
      <c r="F413" s="18" t="str" cm="1">
        <f t="array" aca="1" ref="F413" ca="1">IF(B413="", "", INDEX('Accrual Schedule'!$B$3:$B$122, MATCH(B413, 'Accrual Schedule'!$B$3:$B$122, 1)+1, 1))</f>
        <v/>
      </c>
      <c r="G413" s="18" t="str" cm="1">
        <f t="array" aca="1" ref="G413" ca="1">IF(B413="", "", INDEX('Accrual Schedule'!$B$3:$B$122, MATCH(H413, 'Accrual Schedule'!$B$3:$B$122, 1)-1, 1))</f>
        <v/>
      </c>
      <c r="H413" s="18" t="str">
        <f ca="1">IF(B413="", "", INDEX('Accrual Schedule'!$B$3:$B$122, MATCH(I413, 'Accrual Schedule'!$C$3:$C$122, 1), 1))</f>
        <v/>
      </c>
      <c r="I413" s="18" t="str" cm="1">
        <f t="array" aca="1" ref="I413" ca="1">IF(B413="", "", _xlfn.IFNA(INDEX('Accrual Schedule'!$C$4:$C$122, MATCH(B413, 'Accrual Schedule'!$C$4:$C$122, 1)+1, 1), INDEX('Accrual Schedule'!$C$4:$C$122, 1, 1)))</f>
        <v/>
      </c>
      <c r="J413" s="11" t="str">
        <f ca="1">IF(B413="","",'Terms&amp;Conditions + Transaction'!$F$5-SUMIF(Dispositions!$B$3:$B$32,"&lt;="&amp;B413,Dispositions!$C$3:$C$32))</f>
        <v/>
      </c>
      <c r="K413" s="84" t="str">
        <f ca="1">IF(B413="", "", IF(ISNA(MATCH(B413, 'Factor Schedule'!$B$3:$B$2002, -1)),1,IF(INDEX('Factor Schedule'!$B$3:$C$2002,MATCH(B413, 'Factor Schedule'!$B$3:$B$2002, -1), 1)=B413,MATCH(B413, 'Factor Schedule'!$B$3:$B$2002, -1),MATCH(B413, 'Factor Schedule'!$B$3:$B$2002, -1)+1)))</f>
        <v/>
      </c>
      <c r="L413" s="11" t="str" cm="1">
        <f t="array" aca="1" ref="L413" ca="1">IF(B413="","",ROUND(J413*_xlfn.IFNA(INDEX('Factor Schedule'!$B$3:$C$2002,K413, 2), 1), 2))</f>
        <v/>
      </c>
      <c r="M413" s="11" t="str">
        <f ca="1">IF(B413="", "", IF(OR(LOWER('Terms&amp;Conditions + Transaction'!$B$12)&lt;&gt;"compound", B413=$C$2, B413=E413), L413, L413+IF(LOWER('Terms&amp;Conditions + Transaction'!$B$13)&lt;&gt;"y", SUMIFS($T$8:$T$2007, $B$8:$B$2007, "&gt;="&amp;E413, $B$8:$B$2007, "&lt;"&amp;B413), SUMIFS($U$8:$U$1007, $B$8:$B$2007, "&gt;="&amp;E413, $B$8:$B$2007, "&lt;"&amp;B413))))</f>
        <v/>
      </c>
      <c r="N413" s="18" t="str">
        <f ca="1">IF(OR(B413 = "", F413=""), "", MIN(ForwardDays(B413,-'Terms&amp;Conditions + Transaction'!$B$22, 'Terms&amp;Conditions + Transaction'!$B$23, 'Holiday Schedule'!$B$3:$B$1002),ForwardDays(F413,-'Terms&amp;Conditions + Transaction'!$B$22, 'Terms&amp;Conditions + Transaction'!$B$23, 'Holiday Schedule'!$B$3:$B$1002)))</f>
        <v/>
      </c>
      <c r="O413" s="42" t="str">
        <f ca="1">IF(B413="", "", IF(ISNA(MATCH(N413, SOFR_INDEX!$A$2:$A$2001, -1)),1,IF(INDEX(SOFR_INDEX!$A$2:$E$2001,MATCH(N413, SOFR_INDEX!$A$2:$A$2001, -1), 1)=N413,MATCH(N413, SOFR_INDEX!$A$2:$A$2001, -1),MATCH(N413, SOFR_INDEX!$A$2:$A$2001, -1)+1)))</f>
        <v/>
      </c>
      <c r="P413" s="40" t="str" cm="1">
        <f t="array" aca="1" ref="P413" ca="1">IF(OR(B413="", F413=""), "", INDEX(SOFR_INDEX!$B$2:$E$2001, O413,$P$4) * IF(LEFT($P$3, 3)="180", 2, IF(LEFT($P$3, 2)="90", 4, IF(LEFT($P$3, 2)="30", 12, 1)))/100)</f>
        <v/>
      </c>
      <c r="Q413" s="43" t="str">
        <f ca="1">IF(OR(B413="", F413=""), "", P413+'Terms&amp;Conditions + Transaction'!$B$11/10000)</f>
        <v/>
      </c>
      <c r="R413" s="43" t="str">
        <f t="shared" ca="1" si="41"/>
        <v/>
      </c>
      <c r="S413" t="str">
        <f ca="1">IF(B413="",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Transaction'!$C$7*(F413-E413), 365), 360))))</f>
        <v/>
      </c>
      <c r="T413" s="49" t="str">
        <f t="shared" ca="1" si="42"/>
        <v/>
      </c>
      <c r="U413" s="49" t="str">
        <f t="shared" ca="1" si="43"/>
        <v/>
      </c>
      <c r="V413" s="49" t="str">
        <f t="shared" ca="1" si="44"/>
        <v/>
      </c>
      <c r="W413" s="11" t="str">
        <f t="shared" ca="1" si="45"/>
        <v/>
      </c>
      <c r="X413" s="11" t="str">
        <f t="shared" ca="1" si="46"/>
        <v/>
      </c>
    </row>
    <row r="414" spans="2:24" x14ac:dyDescent="0.25">
      <c r="B414" s="82" t="str">
        <f ca="1">IF(B413&lt;MIN($C$3, 'Terms&amp;Conditions + Transaction'!$B$6), B413+1, "")</f>
        <v/>
      </c>
      <c r="C414" t="str">
        <f ca="1">IF(B414="", "", IF(AND(WEEKDAY(B414, 2)&lt;=5, ISERROR(VLOOKUP(B414, 'Holiday Schedule'!$B$3:$B$1002, 1, FALSE))), 1, 0))</f>
        <v/>
      </c>
      <c r="D414" t="str">
        <f ca="1">IF(B414="", "", IF(LOWER('Terms&amp;Conditions + Transaction'!$C$15)="act", 1, IF(DAY(B414)=31, 0, IF(AND(DAY(B414+1)=1, MONTH(B414+1)=3), 31-DAY(B414), 1))))</f>
        <v/>
      </c>
      <c r="E414" s="18" t="str">
        <f ca="1">IF(B414="", "", IFERROR(VLOOKUP(B414, 'Accrual Schedule'!$B$3:$B$122, 1, TRUE), ""))</f>
        <v/>
      </c>
      <c r="F414" s="18" t="str" cm="1">
        <f t="array" aca="1" ref="F414" ca="1">IF(B414="", "", INDEX('Accrual Schedule'!$B$3:$B$122, MATCH(B414, 'Accrual Schedule'!$B$3:$B$122, 1)+1, 1))</f>
        <v/>
      </c>
      <c r="G414" s="18" t="str" cm="1">
        <f t="array" aca="1" ref="G414" ca="1">IF(B414="", "", INDEX('Accrual Schedule'!$B$3:$B$122, MATCH(H414, 'Accrual Schedule'!$B$3:$B$122, 1)-1, 1))</f>
        <v/>
      </c>
      <c r="H414" s="18" t="str">
        <f ca="1">IF(B414="", "", INDEX('Accrual Schedule'!$B$3:$B$122, MATCH(I414, 'Accrual Schedule'!$C$3:$C$122, 1), 1))</f>
        <v/>
      </c>
      <c r="I414" s="18" t="str" cm="1">
        <f t="array" aca="1" ref="I414" ca="1">IF(B414="", "", _xlfn.IFNA(INDEX('Accrual Schedule'!$C$4:$C$122, MATCH(B414, 'Accrual Schedule'!$C$4:$C$122, 1)+1, 1), INDEX('Accrual Schedule'!$C$4:$C$122, 1, 1)))</f>
        <v/>
      </c>
      <c r="J414" s="11" t="str">
        <f ca="1">IF(B414="","",'Terms&amp;Conditions + Transaction'!$F$5-SUMIF(Dispositions!$B$3:$B$32,"&lt;="&amp;B414,Dispositions!$C$3:$C$32))</f>
        <v/>
      </c>
      <c r="K414" s="84" t="str">
        <f ca="1">IF(B414="", "", IF(ISNA(MATCH(B414, 'Factor Schedule'!$B$3:$B$2002, -1)),1,IF(INDEX('Factor Schedule'!$B$3:$C$2002,MATCH(B414, 'Factor Schedule'!$B$3:$B$2002, -1), 1)=B414,MATCH(B414, 'Factor Schedule'!$B$3:$B$2002, -1),MATCH(B414, 'Factor Schedule'!$B$3:$B$2002, -1)+1)))</f>
        <v/>
      </c>
      <c r="L414" s="11" t="str" cm="1">
        <f t="array" aca="1" ref="L414" ca="1">IF(B414="","",ROUND(J414*_xlfn.IFNA(INDEX('Factor Schedule'!$B$3:$C$2002,K414, 2), 1), 2))</f>
        <v/>
      </c>
      <c r="M414" s="11" t="str">
        <f ca="1">IF(B414="", "", IF(OR(LOWER('Terms&amp;Conditions + Transaction'!$B$12)&lt;&gt;"compound", B414=$C$2, B414=E414), L414, L414+IF(LOWER('Terms&amp;Conditions + Transaction'!$B$13)&lt;&gt;"y", SUMIFS($T$8:$T$2007, $B$8:$B$2007, "&gt;="&amp;E414, $B$8:$B$2007, "&lt;"&amp;B414), SUMIFS($U$8:$U$1007, $B$8:$B$2007, "&gt;="&amp;E414, $B$8:$B$2007, "&lt;"&amp;B414))))</f>
        <v/>
      </c>
      <c r="N414" s="18" t="str">
        <f ca="1">IF(OR(B414 = "", F414=""), "", MIN(ForwardDays(B414,-'Terms&amp;Conditions + Transaction'!$B$22, 'Terms&amp;Conditions + Transaction'!$B$23, 'Holiday Schedule'!$B$3:$B$1002),ForwardDays(F414,-'Terms&amp;Conditions + Transaction'!$B$22, 'Terms&amp;Conditions + Transaction'!$B$23, 'Holiday Schedule'!$B$3:$B$1002)))</f>
        <v/>
      </c>
      <c r="O414" s="42" t="str">
        <f ca="1">IF(B414="", "", IF(ISNA(MATCH(N414, SOFR_INDEX!$A$2:$A$2001, -1)),1,IF(INDEX(SOFR_INDEX!$A$2:$E$2001,MATCH(N414, SOFR_INDEX!$A$2:$A$2001, -1), 1)=N414,MATCH(N414, SOFR_INDEX!$A$2:$A$2001, -1),MATCH(N414, SOFR_INDEX!$A$2:$A$2001, -1)+1)))</f>
        <v/>
      </c>
      <c r="P414" s="40" t="str" cm="1">
        <f t="array" aca="1" ref="P414" ca="1">IF(OR(B414="", F414=""), "", INDEX(SOFR_INDEX!$B$2:$E$2001, O414,$P$4) * IF(LEFT($P$3, 3)="180", 2, IF(LEFT($P$3, 2)="90", 4, IF(LEFT($P$3, 2)="30", 12, 1)))/100)</f>
        <v/>
      </c>
      <c r="Q414" s="43" t="str">
        <f ca="1">IF(OR(B414="", F414=""), "", P414+'Terms&amp;Conditions + Transaction'!$B$11/10000)</f>
        <v/>
      </c>
      <c r="R414" s="43" t="str">
        <f t="shared" ca="1" si="41"/>
        <v/>
      </c>
      <c r="S414" t="str">
        <f ca="1">IF(B414="",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Transaction'!$C$7*(F414-E414), 365), 360))))</f>
        <v/>
      </c>
      <c r="T414" s="49" t="str">
        <f t="shared" ca="1" si="42"/>
        <v/>
      </c>
      <c r="U414" s="49" t="str">
        <f t="shared" ca="1" si="43"/>
        <v/>
      </c>
      <c r="V414" s="49" t="str">
        <f t="shared" ca="1" si="44"/>
        <v/>
      </c>
      <c r="W414" s="11" t="str">
        <f t="shared" ca="1" si="45"/>
        <v/>
      </c>
      <c r="X414" s="11" t="str">
        <f t="shared" ca="1" si="46"/>
        <v/>
      </c>
    </row>
    <row r="415" spans="2:24" x14ac:dyDescent="0.25">
      <c r="B415" s="82" t="str">
        <f ca="1">IF(B414&lt;MIN($C$3, 'Terms&amp;Conditions + Transaction'!$B$6), B414+1, "")</f>
        <v/>
      </c>
      <c r="C415" t="str">
        <f ca="1">IF(B415="", "", IF(AND(WEEKDAY(B415, 2)&lt;=5, ISERROR(VLOOKUP(B415, 'Holiday Schedule'!$B$3:$B$1002, 1, FALSE))), 1, 0))</f>
        <v/>
      </c>
      <c r="D415" t="str">
        <f ca="1">IF(B415="", "", IF(LOWER('Terms&amp;Conditions + Transaction'!$C$15)="act", 1, IF(DAY(B415)=31, 0, IF(AND(DAY(B415+1)=1, MONTH(B415+1)=3), 31-DAY(B415), 1))))</f>
        <v/>
      </c>
      <c r="E415" s="18" t="str">
        <f ca="1">IF(B415="", "", IFERROR(VLOOKUP(B415, 'Accrual Schedule'!$B$3:$B$122, 1, TRUE), ""))</f>
        <v/>
      </c>
      <c r="F415" s="18" t="str" cm="1">
        <f t="array" aca="1" ref="F415" ca="1">IF(B415="", "", INDEX('Accrual Schedule'!$B$3:$B$122, MATCH(B415, 'Accrual Schedule'!$B$3:$B$122, 1)+1, 1))</f>
        <v/>
      </c>
      <c r="G415" s="18" t="str" cm="1">
        <f t="array" aca="1" ref="G415" ca="1">IF(B415="", "", INDEX('Accrual Schedule'!$B$3:$B$122, MATCH(H415, 'Accrual Schedule'!$B$3:$B$122, 1)-1, 1))</f>
        <v/>
      </c>
      <c r="H415" s="18" t="str">
        <f ca="1">IF(B415="", "", INDEX('Accrual Schedule'!$B$3:$B$122, MATCH(I415, 'Accrual Schedule'!$C$3:$C$122, 1), 1))</f>
        <v/>
      </c>
      <c r="I415" s="18" t="str" cm="1">
        <f t="array" aca="1" ref="I415" ca="1">IF(B415="", "", _xlfn.IFNA(INDEX('Accrual Schedule'!$C$4:$C$122, MATCH(B415, 'Accrual Schedule'!$C$4:$C$122, 1)+1, 1), INDEX('Accrual Schedule'!$C$4:$C$122, 1, 1)))</f>
        <v/>
      </c>
      <c r="J415" s="11" t="str">
        <f ca="1">IF(B415="","",'Terms&amp;Conditions + Transaction'!$F$5-SUMIF(Dispositions!$B$3:$B$32,"&lt;="&amp;B415,Dispositions!$C$3:$C$32))</f>
        <v/>
      </c>
      <c r="K415" s="84" t="str">
        <f ca="1">IF(B415="", "", IF(ISNA(MATCH(B415, 'Factor Schedule'!$B$3:$B$2002, -1)),1,IF(INDEX('Factor Schedule'!$B$3:$C$2002,MATCH(B415, 'Factor Schedule'!$B$3:$B$2002, -1), 1)=B415,MATCH(B415, 'Factor Schedule'!$B$3:$B$2002, -1),MATCH(B415, 'Factor Schedule'!$B$3:$B$2002, -1)+1)))</f>
        <v/>
      </c>
      <c r="L415" s="11" t="str" cm="1">
        <f t="array" aca="1" ref="L415" ca="1">IF(B415="","",ROUND(J415*_xlfn.IFNA(INDEX('Factor Schedule'!$B$3:$C$2002,K415, 2), 1), 2))</f>
        <v/>
      </c>
      <c r="M415" s="11" t="str">
        <f ca="1">IF(B415="", "", IF(OR(LOWER('Terms&amp;Conditions + Transaction'!$B$12)&lt;&gt;"compound", B415=$C$2, B415=E415), L415, L415+IF(LOWER('Terms&amp;Conditions + Transaction'!$B$13)&lt;&gt;"y", SUMIFS($T$8:$T$2007, $B$8:$B$2007, "&gt;="&amp;E415, $B$8:$B$2007, "&lt;"&amp;B415), SUMIFS($U$8:$U$1007, $B$8:$B$2007, "&gt;="&amp;E415, $B$8:$B$2007, "&lt;"&amp;B415))))</f>
        <v/>
      </c>
      <c r="N415" s="18" t="str">
        <f ca="1">IF(OR(B415 = "", F415=""), "", MIN(ForwardDays(B415,-'Terms&amp;Conditions + Transaction'!$B$22, 'Terms&amp;Conditions + Transaction'!$B$23, 'Holiday Schedule'!$B$3:$B$1002),ForwardDays(F415,-'Terms&amp;Conditions + Transaction'!$B$22, 'Terms&amp;Conditions + Transaction'!$B$23, 'Holiday Schedule'!$B$3:$B$1002)))</f>
        <v/>
      </c>
      <c r="O415" s="42" t="str">
        <f ca="1">IF(B415="", "", IF(ISNA(MATCH(N415, SOFR_INDEX!$A$2:$A$2001, -1)),1,IF(INDEX(SOFR_INDEX!$A$2:$E$2001,MATCH(N415, SOFR_INDEX!$A$2:$A$2001, -1), 1)=N415,MATCH(N415, SOFR_INDEX!$A$2:$A$2001, -1),MATCH(N415, SOFR_INDEX!$A$2:$A$2001, -1)+1)))</f>
        <v/>
      </c>
      <c r="P415" s="40" t="str" cm="1">
        <f t="array" aca="1" ref="P415" ca="1">IF(OR(B415="", F415=""), "", INDEX(SOFR_INDEX!$B$2:$E$2001, O415,$P$4) * IF(LEFT($P$3, 3)="180", 2, IF(LEFT($P$3, 2)="90", 4, IF(LEFT($P$3, 2)="30", 12, 1)))/100)</f>
        <v/>
      </c>
      <c r="Q415" s="43" t="str">
        <f ca="1">IF(OR(B415="", F415=""), "", P415+'Terms&amp;Conditions + Transaction'!$B$11/10000)</f>
        <v/>
      </c>
      <c r="R415" s="43" t="str">
        <f t="shared" ca="1" si="41"/>
        <v/>
      </c>
      <c r="S415" t="str">
        <f ca="1">IF(B415="",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Transaction'!$C$7*(F415-E415), 365), 360))))</f>
        <v/>
      </c>
      <c r="T415" s="49" t="str">
        <f t="shared" ca="1" si="42"/>
        <v/>
      </c>
      <c r="U415" s="49" t="str">
        <f t="shared" ca="1" si="43"/>
        <v/>
      </c>
      <c r="V415" s="49" t="str">
        <f t="shared" ca="1" si="44"/>
        <v/>
      </c>
      <c r="W415" s="11" t="str">
        <f t="shared" ca="1" si="45"/>
        <v/>
      </c>
      <c r="X415" s="11" t="str">
        <f t="shared" ca="1" si="46"/>
        <v/>
      </c>
    </row>
    <row r="416" spans="2:24" x14ac:dyDescent="0.25">
      <c r="B416" s="82" t="str">
        <f ca="1">IF(B415&lt;MIN($C$3, 'Terms&amp;Conditions + Transaction'!$B$6), B415+1, "")</f>
        <v/>
      </c>
      <c r="C416" t="str">
        <f ca="1">IF(B416="", "", IF(AND(WEEKDAY(B416, 2)&lt;=5, ISERROR(VLOOKUP(B416, 'Holiday Schedule'!$B$3:$B$1002, 1, FALSE))), 1, 0))</f>
        <v/>
      </c>
      <c r="D416" t="str">
        <f ca="1">IF(B416="", "", IF(LOWER('Terms&amp;Conditions + Transaction'!$C$15)="act", 1, IF(DAY(B416)=31, 0, IF(AND(DAY(B416+1)=1, MONTH(B416+1)=3), 31-DAY(B416), 1))))</f>
        <v/>
      </c>
      <c r="E416" s="18" t="str">
        <f ca="1">IF(B416="", "", IFERROR(VLOOKUP(B416, 'Accrual Schedule'!$B$3:$B$122, 1, TRUE), ""))</f>
        <v/>
      </c>
      <c r="F416" s="18" t="str" cm="1">
        <f t="array" aca="1" ref="F416" ca="1">IF(B416="", "", INDEX('Accrual Schedule'!$B$3:$B$122, MATCH(B416, 'Accrual Schedule'!$B$3:$B$122, 1)+1, 1))</f>
        <v/>
      </c>
      <c r="G416" s="18" t="str" cm="1">
        <f t="array" aca="1" ref="G416" ca="1">IF(B416="", "", INDEX('Accrual Schedule'!$B$3:$B$122, MATCH(H416, 'Accrual Schedule'!$B$3:$B$122, 1)-1, 1))</f>
        <v/>
      </c>
      <c r="H416" s="18" t="str">
        <f ca="1">IF(B416="", "", INDEX('Accrual Schedule'!$B$3:$B$122, MATCH(I416, 'Accrual Schedule'!$C$3:$C$122, 1), 1))</f>
        <v/>
      </c>
      <c r="I416" s="18" t="str" cm="1">
        <f t="array" aca="1" ref="I416" ca="1">IF(B416="", "", _xlfn.IFNA(INDEX('Accrual Schedule'!$C$4:$C$122, MATCH(B416, 'Accrual Schedule'!$C$4:$C$122, 1)+1, 1), INDEX('Accrual Schedule'!$C$4:$C$122, 1, 1)))</f>
        <v/>
      </c>
      <c r="J416" s="11" t="str">
        <f ca="1">IF(B416="","",'Terms&amp;Conditions + Transaction'!$F$5-SUMIF(Dispositions!$B$3:$B$32,"&lt;="&amp;B416,Dispositions!$C$3:$C$32))</f>
        <v/>
      </c>
      <c r="K416" s="84" t="str">
        <f ca="1">IF(B416="", "", IF(ISNA(MATCH(B416, 'Factor Schedule'!$B$3:$B$2002, -1)),1,IF(INDEX('Factor Schedule'!$B$3:$C$2002,MATCH(B416, 'Factor Schedule'!$B$3:$B$2002, -1), 1)=B416,MATCH(B416, 'Factor Schedule'!$B$3:$B$2002, -1),MATCH(B416, 'Factor Schedule'!$B$3:$B$2002, -1)+1)))</f>
        <v/>
      </c>
      <c r="L416" s="11" t="str" cm="1">
        <f t="array" aca="1" ref="L416" ca="1">IF(B416="","",ROUND(J416*_xlfn.IFNA(INDEX('Factor Schedule'!$B$3:$C$2002,K416, 2), 1), 2))</f>
        <v/>
      </c>
      <c r="M416" s="11" t="str">
        <f ca="1">IF(B416="", "", IF(OR(LOWER('Terms&amp;Conditions + Transaction'!$B$12)&lt;&gt;"compound", B416=$C$2, B416=E416), L416, L416+IF(LOWER('Terms&amp;Conditions + Transaction'!$B$13)&lt;&gt;"y", SUMIFS($T$8:$T$2007, $B$8:$B$2007, "&gt;="&amp;E416, $B$8:$B$2007, "&lt;"&amp;B416), SUMIFS($U$8:$U$1007, $B$8:$B$2007, "&gt;="&amp;E416, $B$8:$B$2007, "&lt;"&amp;B416))))</f>
        <v/>
      </c>
      <c r="N416" s="18" t="str">
        <f ca="1">IF(OR(B416 = "", F416=""), "", MIN(ForwardDays(B416,-'Terms&amp;Conditions + Transaction'!$B$22, 'Terms&amp;Conditions + Transaction'!$B$23, 'Holiday Schedule'!$B$3:$B$1002),ForwardDays(F416,-'Terms&amp;Conditions + Transaction'!$B$22, 'Terms&amp;Conditions + Transaction'!$B$23, 'Holiday Schedule'!$B$3:$B$1002)))</f>
        <v/>
      </c>
      <c r="O416" s="42" t="str">
        <f ca="1">IF(B416="", "", IF(ISNA(MATCH(N416, SOFR_INDEX!$A$2:$A$2001, -1)),1,IF(INDEX(SOFR_INDEX!$A$2:$E$2001,MATCH(N416, SOFR_INDEX!$A$2:$A$2001, -1), 1)=N416,MATCH(N416, SOFR_INDEX!$A$2:$A$2001, -1),MATCH(N416, SOFR_INDEX!$A$2:$A$2001, -1)+1)))</f>
        <v/>
      </c>
      <c r="P416" s="40" t="str" cm="1">
        <f t="array" aca="1" ref="P416" ca="1">IF(OR(B416="", F416=""), "", INDEX(SOFR_INDEX!$B$2:$E$2001, O416,$P$4) * IF(LEFT($P$3, 3)="180", 2, IF(LEFT($P$3, 2)="90", 4, IF(LEFT($P$3, 2)="30", 12, 1)))/100)</f>
        <v/>
      </c>
      <c r="Q416" s="43" t="str">
        <f ca="1">IF(OR(B416="", F416=""), "", P416+'Terms&amp;Conditions + Transaction'!$B$11/10000)</f>
        <v/>
      </c>
      <c r="R416" s="43" t="str">
        <f t="shared" ca="1" si="41"/>
        <v/>
      </c>
      <c r="S416" t="str">
        <f ca="1">IF(B416="",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Transaction'!$C$7*(F416-E416), 365), 360))))</f>
        <v/>
      </c>
      <c r="T416" s="49" t="str">
        <f t="shared" ca="1" si="42"/>
        <v/>
      </c>
      <c r="U416" s="49" t="str">
        <f t="shared" ca="1" si="43"/>
        <v/>
      </c>
      <c r="V416" s="49" t="str">
        <f t="shared" ca="1" si="44"/>
        <v/>
      </c>
      <c r="W416" s="11" t="str">
        <f t="shared" ca="1" si="45"/>
        <v/>
      </c>
      <c r="X416" s="11" t="str">
        <f t="shared" ca="1" si="46"/>
        <v/>
      </c>
    </row>
    <row r="417" spans="2:24" x14ac:dyDescent="0.25">
      <c r="B417" s="82" t="str">
        <f ca="1">IF(B416&lt;MIN($C$3, 'Terms&amp;Conditions + Transaction'!$B$6), B416+1, "")</f>
        <v/>
      </c>
      <c r="C417" t="str">
        <f ca="1">IF(B417="", "", IF(AND(WEEKDAY(B417, 2)&lt;=5, ISERROR(VLOOKUP(B417, 'Holiday Schedule'!$B$3:$B$1002, 1, FALSE))), 1, 0))</f>
        <v/>
      </c>
      <c r="D417" t="str">
        <f ca="1">IF(B417="", "", IF(LOWER('Terms&amp;Conditions + Transaction'!$C$15)="act", 1, IF(DAY(B417)=31, 0, IF(AND(DAY(B417+1)=1, MONTH(B417+1)=3), 31-DAY(B417), 1))))</f>
        <v/>
      </c>
      <c r="E417" s="18" t="str">
        <f ca="1">IF(B417="", "", IFERROR(VLOOKUP(B417, 'Accrual Schedule'!$B$3:$B$122, 1, TRUE), ""))</f>
        <v/>
      </c>
      <c r="F417" s="18" t="str" cm="1">
        <f t="array" aca="1" ref="F417" ca="1">IF(B417="", "", INDEX('Accrual Schedule'!$B$3:$B$122, MATCH(B417, 'Accrual Schedule'!$B$3:$B$122, 1)+1, 1))</f>
        <v/>
      </c>
      <c r="G417" s="18" t="str" cm="1">
        <f t="array" aca="1" ref="G417" ca="1">IF(B417="", "", INDEX('Accrual Schedule'!$B$3:$B$122, MATCH(H417, 'Accrual Schedule'!$B$3:$B$122, 1)-1, 1))</f>
        <v/>
      </c>
      <c r="H417" s="18" t="str">
        <f ca="1">IF(B417="", "", INDEX('Accrual Schedule'!$B$3:$B$122, MATCH(I417, 'Accrual Schedule'!$C$3:$C$122, 1), 1))</f>
        <v/>
      </c>
      <c r="I417" s="18" t="str" cm="1">
        <f t="array" aca="1" ref="I417" ca="1">IF(B417="", "", _xlfn.IFNA(INDEX('Accrual Schedule'!$C$4:$C$122, MATCH(B417, 'Accrual Schedule'!$C$4:$C$122, 1)+1, 1), INDEX('Accrual Schedule'!$C$4:$C$122, 1, 1)))</f>
        <v/>
      </c>
      <c r="J417" s="11" t="str">
        <f ca="1">IF(B417="","",'Terms&amp;Conditions + Transaction'!$F$5-SUMIF(Dispositions!$B$3:$B$32,"&lt;="&amp;B417,Dispositions!$C$3:$C$32))</f>
        <v/>
      </c>
      <c r="K417" s="84" t="str">
        <f ca="1">IF(B417="", "", IF(ISNA(MATCH(B417, 'Factor Schedule'!$B$3:$B$2002, -1)),1,IF(INDEX('Factor Schedule'!$B$3:$C$2002,MATCH(B417, 'Factor Schedule'!$B$3:$B$2002, -1), 1)=B417,MATCH(B417, 'Factor Schedule'!$B$3:$B$2002, -1),MATCH(B417, 'Factor Schedule'!$B$3:$B$2002, -1)+1)))</f>
        <v/>
      </c>
      <c r="L417" s="11" t="str" cm="1">
        <f t="array" aca="1" ref="L417" ca="1">IF(B417="","",ROUND(J417*_xlfn.IFNA(INDEX('Factor Schedule'!$B$3:$C$2002,K417, 2), 1), 2))</f>
        <v/>
      </c>
      <c r="M417" s="11" t="str">
        <f ca="1">IF(B417="", "", IF(OR(LOWER('Terms&amp;Conditions + Transaction'!$B$12)&lt;&gt;"compound", B417=$C$2, B417=E417), L417, L417+IF(LOWER('Terms&amp;Conditions + Transaction'!$B$13)&lt;&gt;"y", SUMIFS($T$8:$T$2007, $B$8:$B$2007, "&gt;="&amp;E417, $B$8:$B$2007, "&lt;"&amp;B417), SUMIFS($U$8:$U$1007, $B$8:$B$2007, "&gt;="&amp;E417, $B$8:$B$2007, "&lt;"&amp;B417))))</f>
        <v/>
      </c>
      <c r="N417" s="18" t="str">
        <f ca="1">IF(OR(B417 = "", F417=""), "", MIN(ForwardDays(B417,-'Terms&amp;Conditions + Transaction'!$B$22, 'Terms&amp;Conditions + Transaction'!$B$23, 'Holiday Schedule'!$B$3:$B$1002),ForwardDays(F417,-'Terms&amp;Conditions + Transaction'!$B$22, 'Terms&amp;Conditions + Transaction'!$B$23, 'Holiday Schedule'!$B$3:$B$1002)))</f>
        <v/>
      </c>
      <c r="O417" s="42" t="str">
        <f ca="1">IF(B417="", "", IF(ISNA(MATCH(N417, SOFR_INDEX!$A$2:$A$2001, -1)),1,IF(INDEX(SOFR_INDEX!$A$2:$E$2001,MATCH(N417, SOFR_INDEX!$A$2:$A$2001, -1), 1)=N417,MATCH(N417, SOFR_INDEX!$A$2:$A$2001, -1),MATCH(N417, SOFR_INDEX!$A$2:$A$2001, -1)+1)))</f>
        <v/>
      </c>
      <c r="P417" s="40" t="str" cm="1">
        <f t="array" aca="1" ref="P417" ca="1">IF(OR(B417="", F417=""), "", INDEX(SOFR_INDEX!$B$2:$E$2001, O417,$P$4) * IF(LEFT($P$3, 3)="180", 2, IF(LEFT($P$3, 2)="90", 4, IF(LEFT($P$3, 2)="30", 12, 1)))/100)</f>
        <v/>
      </c>
      <c r="Q417" s="43" t="str">
        <f ca="1">IF(OR(B417="", F417=""), "", P417+'Terms&amp;Conditions + Transaction'!$B$11/10000)</f>
        <v/>
      </c>
      <c r="R417" s="43" t="str">
        <f t="shared" ca="1" si="41"/>
        <v/>
      </c>
      <c r="S417" t="str">
        <f ca="1">IF(B417="",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Transaction'!$C$7*(F417-E417), 365), 360))))</f>
        <v/>
      </c>
      <c r="T417" s="49" t="str">
        <f t="shared" ca="1" si="42"/>
        <v/>
      </c>
      <c r="U417" s="49" t="str">
        <f t="shared" ca="1" si="43"/>
        <v/>
      </c>
      <c r="V417" s="49" t="str">
        <f t="shared" ca="1" si="44"/>
        <v/>
      </c>
      <c r="W417" s="11" t="str">
        <f t="shared" ca="1" si="45"/>
        <v/>
      </c>
      <c r="X417" s="11" t="str">
        <f t="shared" ca="1" si="46"/>
        <v/>
      </c>
    </row>
    <row r="418" spans="2:24" x14ac:dyDescent="0.25">
      <c r="B418" s="82" t="str">
        <f ca="1">IF(B417&lt;MIN($C$3, 'Terms&amp;Conditions + Transaction'!$B$6), B417+1, "")</f>
        <v/>
      </c>
      <c r="C418" t="str">
        <f ca="1">IF(B418="", "", IF(AND(WEEKDAY(B418, 2)&lt;=5, ISERROR(VLOOKUP(B418, 'Holiday Schedule'!$B$3:$B$1002, 1, FALSE))), 1, 0))</f>
        <v/>
      </c>
      <c r="D418" t="str">
        <f ca="1">IF(B418="", "", IF(LOWER('Terms&amp;Conditions + Transaction'!$C$15)="act", 1, IF(DAY(B418)=31, 0, IF(AND(DAY(B418+1)=1, MONTH(B418+1)=3), 31-DAY(B418), 1))))</f>
        <v/>
      </c>
      <c r="E418" s="18" t="str">
        <f ca="1">IF(B418="", "", IFERROR(VLOOKUP(B418, 'Accrual Schedule'!$B$3:$B$122, 1, TRUE), ""))</f>
        <v/>
      </c>
      <c r="F418" s="18" t="str" cm="1">
        <f t="array" aca="1" ref="F418" ca="1">IF(B418="", "", INDEX('Accrual Schedule'!$B$3:$B$122, MATCH(B418, 'Accrual Schedule'!$B$3:$B$122, 1)+1, 1))</f>
        <v/>
      </c>
      <c r="G418" s="18" t="str" cm="1">
        <f t="array" aca="1" ref="G418" ca="1">IF(B418="", "", INDEX('Accrual Schedule'!$B$3:$B$122, MATCH(H418, 'Accrual Schedule'!$B$3:$B$122, 1)-1, 1))</f>
        <v/>
      </c>
      <c r="H418" s="18" t="str">
        <f ca="1">IF(B418="", "", INDEX('Accrual Schedule'!$B$3:$B$122, MATCH(I418, 'Accrual Schedule'!$C$3:$C$122, 1), 1))</f>
        <v/>
      </c>
      <c r="I418" s="18" t="str" cm="1">
        <f t="array" aca="1" ref="I418" ca="1">IF(B418="", "", _xlfn.IFNA(INDEX('Accrual Schedule'!$C$4:$C$122, MATCH(B418, 'Accrual Schedule'!$C$4:$C$122, 1)+1, 1), INDEX('Accrual Schedule'!$C$4:$C$122, 1, 1)))</f>
        <v/>
      </c>
      <c r="J418" s="11" t="str">
        <f ca="1">IF(B418="","",'Terms&amp;Conditions + Transaction'!$F$5-SUMIF(Dispositions!$B$3:$B$32,"&lt;="&amp;B418,Dispositions!$C$3:$C$32))</f>
        <v/>
      </c>
      <c r="K418" s="84" t="str">
        <f ca="1">IF(B418="", "", IF(ISNA(MATCH(B418, 'Factor Schedule'!$B$3:$B$2002, -1)),1,IF(INDEX('Factor Schedule'!$B$3:$C$2002,MATCH(B418, 'Factor Schedule'!$B$3:$B$2002, -1), 1)=B418,MATCH(B418, 'Factor Schedule'!$B$3:$B$2002, -1),MATCH(B418, 'Factor Schedule'!$B$3:$B$2002, -1)+1)))</f>
        <v/>
      </c>
      <c r="L418" s="11" t="str" cm="1">
        <f t="array" aca="1" ref="L418" ca="1">IF(B418="","",ROUND(J418*_xlfn.IFNA(INDEX('Factor Schedule'!$B$3:$C$2002,K418, 2), 1), 2))</f>
        <v/>
      </c>
      <c r="M418" s="11" t="str">
        <f ca="1">IF(B418="", "", IF(OR(LOWER('Terms&amp;Conditions + Transaction'!$B$12)&lt;&gt;"compound", B418=$C$2, B418=E418), L418, L418+IF(LOWER('Terms&amp;Conditions + Transaction'!$B$13)&lt;&gt;"y", SUMIFS($T$8:$T$2007, $B$8:$B$2007, "&gt;="&amp;E418, $B$8:$B$2007, "&lt;"&amp;B418), SUMIFS($U$8:$U$1007, $B$8:$B$2007, "&gt;="&amp;E418, $B$8:$B$2007, "&lt;"&amp;B418))))</f>
        <v/>
      </c>
      <c r="N418" s="18" t="str">
        <f ca="1">IF(OR(B418 = "", F418=""), "", MIN(ForwardDays(B418,-'Terms&amp;Conditions + Transaction'!$B$22, 'Terms&amp;Conditions + Transaction'!$B$23, 'Holiday Schedule'!$B$3:$B$1002),ForwardDays(F418,-'Terms&amp;Conditions + Transaction'!$B$22, 'Terms&amp;Conditions + Transaction'!$B$23, 'Holiday Schedule'!$B$3:$B$1002)))</f>
        <v/>
      </c>
      <c r="O418" s="42" t="str">
        <f ca="1">IF(B418="", "", IF(ISNA(MATCH(N418, SOFR_INDEX!$A$2:$A$2001, -1)),1,IF(INDEX(SOFR_INDEX!$A$2:$E$2001,MATCH(N418, SOFR_INDEX!$A$2:$A$2001, -1), 1)=N418,MATCH(N418, SOFR_INDEX!$A$2:$A$2001, -1),MATCH(N418, SOFR_INDEX!$A$2:$A$2001, -1)+1)))</f>
        <v/>
      </c>
      <c r="P418" s="40" t="str" cm="1">
        <f t="array" aca="1" ref="P418" ca="1">IF(OR(B418="", F418=""), "", INDEX(SOFR_INDEX!$B$2:$E$2001, O418,$P$4) * IF(LEFT($P$3, 3)="180", 2, IF(LEFT($P$3, 2)="90", 4, IF(LEFT($P$3, 2)="30", 12, 1)))/100)</f>
        <v/>
      </c>
      <c r="Q418" s="43" t="str">
        <f ca="1">IF(OR(B418="", F418=""), "", P418+'Terms&amp;Conditions + Transaction'!$B$11/10000)</f>
        <v/>
      </c>
      <c r="R418" s="43" t="str">
        <f t="shared" ca="1" si="41"/>
        <v/>
      </c>
      <c r="S418" t="str">
        <f ca="1">IF(B418="",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Transaction'!$C$7*(F418-E418), 365), 360))))</f>
        <v/>
      </c>
      <c r="T418" s="49" t="str">
        <f t="shared" ca="1" si="42"/>
        <v/>
      </c>
      <c r="U418" s="49" t="str">
        <f t="shared" ca="1" si="43"/>
        <v/>
      </c>
      <c r="V418" s="49" t="str">
        <f t="shared" ca="1" si="44"/>
        <v/>
      </c>
      <c r="W418" s="11" t="str">
        <f t="shared" ca="1" si="45"/>
        <v/>
      </c>
      <c r="X418" s="11" t="str">
        <f t="shared" ca="1" si="46"/>
        <v/>
      </c>
    </row>
    <row r="419" spans="2:24" x14ac:dyDescent="0.25">
      <c r="B419" s="82" t="str">
        <f ca="1">IF(B418&lt;MIN($C$3, 'Terms&amp;Conditions + Transaction'!$B$6), B418+1, "")</f>
        <v/>
      </c>
      <c r="C419" t="str">
        <f ca="1">IF(B419="", "", IF(AND(WEEKDAY(B419, 2)&lt;=5, ISERROR(VLOOKUP(B419, 'Holiday Schedule'!$B$3:$B$1002, 1, FALSE))), 1, 0))</f>
        <v/>
      </c>
      <c r="D419" t="str">
        <f ca="1">IF(B419="", "", IF(LOWER('Terms&amp;Conditions + Transaction'!$C$15)="act", 1, IF(DAY(B419)=31, 0, IF(AND(DAY(B419+1)=1, MONTH(B419+1)=3), 31-DAY(B419), 1))))</f>
        <v/>
      </c>
      <c r="E419" s="18" t="str">
        <f ca="1">IF(B419="", "", IFERROR(VLOOKUP(B419, 'Accrual Schedule'!$B$3:$B$122, 1, TRUE), ""))</f>
        <v/>
      </c>
      <c r="F419" s="18" t="str" cm="1">
        <f t="array" aca="1" ref="F419" ca="1">IF(B419="", "", INDEX('Accrual Schedule'!$B$3:$B$122, MATCH(B419, 'Accrual Schedule'!$B$3:$B$122, 1)+1, 1))</f>
        <v/>
      </c>
      <c r="G419" s="18" t="str" cm="1">
        <f t="array" aca="1" ref="G419" ca="1">IF(B419="", "", INDEX('Accrual Schedule'!$B$3:$B$122, MATCH(H419, 'Accrual Schedule'!$B$3:$B$122, 1)-1, 1))</f>
        <v/>
      </c>
      <c r="H419" s="18" t="str">
        <f ca="1">IF(B419="", "", INDEX('Accrual Schedule'!$B$3:$B$122, MATCH(I419, 'Accrual Schedule'!$C$3:$C$122, 1), 1))</f>
        <v/>
      </c>
      <c r="I419" s="18" t="str" cm="1">
        <f t="array" aca="1" ref="I419" ca="1">IF(B419="", "", _xlfn.IFNA(INDEX('Accrual Schedule'!$C$4:$C$122, MATCH(B419, 'Accrual Schedule'!$C$4:$C$122, 1)+1, 1), INDEX('Accrual Schedule'!$C$4:$C$122, 1, 1)))</f>
        <v/>
      </c>
      <c r="J419" s="11" t="str">
        <f ca="1">IF(B419="","",'Terms&amp;Conditions + Transaction'!$F$5-SUMIF(Dispositions!$B$3:$B$32,"&lt;="&amp;B419,Dispositions!$C$3:$C$32))</f>
        <v/>
      </c>
      <c r="K419" s="84" t="str">
        <f ca="1">IF(B419="", "", IF(ISNA(MATCH(B419, 'Factor Schedule'!$B$3:$B$2002, -1)),1,IF(INDEX('Factor Schedule'!$B$3:$C$2002,MATCH(B419, 'Factor Schedule'!$B$3:$B$2002, -1), 1)=B419,MATCH(B419, 'Factor Schedule'!$B$3:$B$2002, -1),MATCH(B419, 'Factor Schedule'!$B$3:$B$2002, -1)+1)))</f>
        <v/>
      </c>
      <c r="L419" s="11" t="str" cm="1">
        <f t="array" aca="1" ref="L419" ca="1">IF(B419="","",ROUND(J419*_xlfn.IFNA(INDEX('Factor Schedule'!$B$3:$C$2002,K419, 2), 1), 2))</f>
        <v/>
      </c>
      <c r="M419" s="11" t="str">
        <f ca="1">IF(B419="", "", IF(OR(LOWER('Terms&amp;Conditions + Transaction'!$B$12)&lt;&gt;"compound", B419=$C$2, B419=E419), L419, L419+IF(LOWER('Terms&amp;Conditions + Transaction'!$B$13)&lt;&gt;"y", SUMIFS($T$8:$T$2007, $B$8:$B$2007, "&gt;="&amp;E419, $B$8:$B$2007, "&lt;"&amp;B419), SUMIFS($U$8:$U$1007, $B$8:$B$2007, "&gt;="&amp;E419, $B$8:$B$2007, "&lt;"&amp;B419))))</f>
        <v/>
      </c>
      <c r="N419" s="18" t="str">
        <f ca="1">IF(OR(B419 = "", F419=""), "", MIN(ForwardDays(B419,-'Terms&amp;Conditions + Transaction'!$B$22, 'Terms&amp;Conditions + Transaction'!$B$23, 'Holiday Schedule'!$B$3:$B$1002),ForwardDays(F419,-'Terms&amp;Conditions + Transaction'!$B$22, 'Terms&amp;Conditions + Transaction'!$B$23, 'Holiday Schedule'!$B$3:$B$1002)))</f>
        <v/>
      </c>
      <c r="O419" s="42" t="str">
        <f ca="1">IF(B419="", "", IF(ISNA(MATCH(N419, SOFR_INDEX!$A$2:$A$2001, -1)),1,IF(INDEX(SOFR_INDEX!$A$2:$E$2001,MATCH(N419, SOFR_INDEX!$A$2:$A$2001, -1), 1)=N419,MATCH(N419, SOFR_INDEX!$A$2:$A$2001, -1),MATCH(N419, SOFR_INDEX!$A$2:$A$2001, -1)+1)))</f>
        <v/>
      </c>
      <c r="P419" s="40" t="str" cm="1">
        <f t="array" aca="1" ref="P419" ca="1">IF(OR(B419="", F419=""), "", INDEX(SOFR_INDEX!$B$2:$E$2001, O419,$P$4) * IF(LEFT($P$3, 3)="180", 2, IF(LEFT($P$3, 2)="90", 4, IF(LEFT($P$3, 2)="30", 12, 1)))/100)</f>
        <v/>
      </c>
      <c r="Q419" s="43" t="str">
        <f ca="1">IF(OR(B419="", F419=""), "", P419+'Terms&amp;Conditions + Transaction'!$B$11/10000)</f>
        <v/>
      </c>
      <c r="R419" s="43" t="str">
        <f t="shared" ca="1" si="41"/>
        <v/>
      </c>
      <c r="S419" t="str">
        <f ca="1">IF(B419="",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Transaction'!$C$7*(F419-E419), 365), 360))))</f>
        <v/>
      </c>
      <c r="T419" s="49" t="str">
        <f t="shared" ca="1" si="42"/>
        <v/>
      </c>
      <c r="U419" s="49" t="str">
        <f t="shared" ca="1" si="43"/>
        <v/>
      </c>
      <c r="V419" s="49" t="str">
        <f t="shared" ca="1" si="44"/>
        <v/>
      </c>
      <c r="W419" s="11" t="str">
        <f t="shared" ca="1" si="45"/>
        <v/>
      </c>
      <c r="X419" s="11" t="str">
        <f t="shared" ca="1" si="46"/>
        <v/>
      </c>
    </row>
    <row r="420" spans="2:24" x14ac:dyDescent="0.25">
      <c r="B420" s="82" t="str">
        <f ca="1">IF(B419&lt;MIN($C$3, 'Terms&amp;Conditions + Transaction'!$B$6), B419+1, "")</f>
        <v/>
      </c>
      <c r="C420" t="str">
        <f ca="1">IF(B420="", "", IF(AND(WEEKDAY(B420, 2)&lt;=5, ISERROR(VLOOKUP(B420, 'Holiday Schedule'!$B$3:$B$1002, 1, FALSE))), 1, 0))</f>
        <v/>
      </c>
      <c r="D420" t="str">
        <f ca="1">IF(B420="", "", IF(LOWER('Terms&amp;Conditions + Transaction'!$C$15)="act", 1, IF(DAY(B420)=31, 0, IF(AND(DAY(B420+1)=1, MONTH(B420+1)=3), 31-DAY(B420), 1))))</f>
        <v/>
      </c>
      <c r="E420" s="18" t="str">
        <f ca="1">IF(B420="", "", IFERROR(VLOOKUP(B420, 'Accrual Schedule'!$B$3:$B$122, 1, TRUE), ""))</f>
        <v/>
      </c>
      <c r="F420" s="18" t="str" cm="1">
        <f t="array" aca="1" ref="F420" ca="1">IF(B420="", "", INDEX('Accrual Schedule'!$B$3:$B$122, MATCH(B420, 'Accrual Schedule'!$B$3:$B$122, 1)+1, 1))</f>
        <v/>
      </c>
      <c r="G420" s="18" t="str" cm="1">
        <f t="array" aca="1" ref="G420" ca="1">IF(B420="", "", INDEX('Accrual Schedule'!$B$3:$B$122, MATCH(H420, 'Accrual Schedule'!$B$3:$B$122, 1)-1, 1))</f>
        <v/>
      </c>
      <c r="H420" s="18" t="str">
        <f ca="1">IF(B420="", "", INDEX('Accrual Schedule'!$B$3:$B$122, MATCH(I420, 'Accrual Schedule'!$C$3:$C$122, 1), 1))</f>
        <v/>
      </c>
      <c r="I420" s="18" t="str" cm="1">
        <f t="array" aca="1" ref="I420" ca="1">IF(B420="", "", _xlfn.IFNA(INDEX('Accrual Schedule'!$C$4:$C$122, MATCH(B420, 'Accrual Schedule'!$C$4:$C$122, 1)+1, 1), INDEX('Accrual Schedule'!$C$4:$C$122, 1, 1)))</f>
        <v/>
      </c>
      <c r="J420" s="11" t="str">
        <f ca="1">IF(B420="","",'Terms&amp;Conditions + Transaction'!$F$5-SUMIF(Dispositions!$B$3:$B$32,"&lt;="&amp;B420,Dispositions!$C$3:$C$32))</f>
        <v/>
      </c>
      <c r="K420" s="84" t="str">
        <f ca="1">IF(B420="", "", IF(ISNA(MATCH(B420, 'Factor Schedule'!$B$3:$B$2002, -1)),1,IF(INDEX('Factor Schedule'!$B$3:$C$2002,MATCH(B420, 'Factor Schedule'!$B$3:$B$2002, -1), 1)=B420,MATCH(B420, 'Factor Schedule'!$B$3:$B$2002, -1),MATCH(B420, 'Factor Schedule'!$B$3:$B$2002, -1)+1)))</f>
        <v/>
      </c>
      <c r="L420" s="11" t="str" cm="1">
        <f t="array" aca="1" ref="L420" ca="1">IF(B420="","",ROUND(J420*_xlfn.IFNA(INDEX('Factor Schedule'!$B$3:$C$2002,K420, 2), 1), 2))</f>
        <v/>
      </c>
      <c r="M420" s="11" t="str">
        <f ca="1">IF(B420="", "", IF(OR(LOWER('Terms&amp;Conditions + Transaction'!$B$12)&lt;&gt;"compound", B420=$C$2, B420=E420), L420, L420+IF(LOWER('Terms&amp;Conditions + Transaction'!$B$13)&lt;&gt;"y", SUMIFS($T$8:$T$2007, $B$8:$B$2007, "&gt;="&amp;E420, $B$8:$B$2007, "&lt;"&amp;B420), SUMIFS($U$8:$U$1007, $B$8:$B$2007, "&gt;="&amp;E420, $B$8:$B$2007, "&lt;"&amp;B420))))</f>
        <v/>
      </c>
      <c r="N420" s="18" t="str">
        <f ca="1">IF(OR(B420 = "", F420=""), "", MIN(ForwardDays(B420,-'Terms&amp;Conditions + Transaction'!$B$22, 'Terms&amp;Conditions + Transaction'!$B$23, 'Holiday Schedule'!$B$3:$B$1002),ForwardDays(F420,-'Terms&amp;Conditions + Transaction'!$B$22, 'Terms&amp;Conditions + Transaction'!$B$23, 'Holiday Schedule'!$B$3:$B$1002)))</f>
        <v/>
      </c>
      <c r="O420" s="42" t="str">
        <f ca="1">IF(B420="", "", IF(ISNA(MATCH(N420, SOFR_INDEX!$A$2:$A$2001, -1)),1,IF(INDEX(SOFR_INDEX!$A$2:$E$2001,MATCH(N420, SOFR_INDEX!$A$2:$A$2001, -1), 1)=N420,MATCH(N420, SOFR_INDEX!$A$2:$A$2001, -1),MATCH(N420, SOFR_INDEX!$A$2:$A$2001, -1)+1)))</f>
        <v/>
      </c>
      <c r="P420" s="40" t="str" cm="1">
        <f t="array" aca="1" ref="P420" ca="1">IF(OR(B420="", F420=""), "", INDEX(SOFR_INDEX!$B$2:$E$2001, O420,$P$4) * IF(LEFT($P$3, 3)="180", 2, IF(LEFT($P$3, 2)="90", 4, IF(LEFT($P$3, 2)="30", 12, 1)))/100)</f>
        <v/>
      </c>
      <c r="Q420" s="43" t="str">
        <f ca="1">IF(OR(B420="", F420=""), "", P420+'Terms&amp;Conditions + Transaction'!$B$11/10000)</f>
        <v/>
      </c>
      <c r="R420" s="43" t="str">
        <f t="shared" ca="1" si="41"/>
        <v/>
      </c>
      <c r="S420" t="str">
        <f ca="1">IF(B420="",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Transaction'!$C$7*(F420-E420), 365), 360))))</f>
        <v/>
      </c>
      <c r="T420" s="49" t="str">
        <f t="shared" ca="1" si="42"/>
        <v/>
      </c>
      <c r="U420" s="49" t="str">
        <f t="shared" ca="1" si="43"/>
        <v/>
      </c>
      <c r="V420" s="49" t="str">
        <f t="shared" ca="1" si="44"/>
        <v/>
      </c>
      <c r="W420" s="11" t="str">
        <f t="shared" ca="1" si="45"/>
        <v/>
      </c>
      <c r="X420" s="11" t="str">
        <f t="shared" ca="1" si="46"/>
        <v/>
      </c>
    </row>
    <row r="421" spans="2:24" x14ac:dyDescent="0.25">
      <c r="B421" s="82" t="str">
        <f ca="1">IF(B420&lt;MIN($C$3, 'Terms&amp;Conditions + Transaction'!$B$6), B420+1, "")</f>
        <v/>
      </c>
      <c r="C421" t="str">
        <f ca="1">IF(B421="", "", IF(AND(WEEKDAY(B421, 2)&lt;=5, ISERROR(VLOOKUP(B421, 'Holiday Schedule'!$B$3:$B$1002, 1, FALSE))), 1, 0))</f>
        <v/>
      </c>
      <c r="D421" t="str">
        <f ca="1">IF(B421="", "", IF(LOWER('Terms&amp;Conditions + Transaction'!$C$15)="act", 1, IF(DAY(B421)=31, 0, IF(AND(DAY(B421+1)=1, MONTH(B421+1)=3), 31-DAY(B421), 1))))</f>
        <v/>
      </c>
      <c r="E421" s="18" t="str">
        <f ca="1">IF(B421="", "", IFERROR(VLOOKUP(B421, 'Accrual Schedule'!$B$3:$B$122, 1, TRUE), ""))</f>
        <v/>
      </c>
      <c r="F421" s="18" t="str" cm="1">
        <f t="array" aca="1" ref="F421" ca="1">IF(B421="", "", INDEX('Accrual Schedule'!$B$3:$B$122, MATCH(B421, 'Accrual Schedule'!$B$3:$B$122, 1)+1, 1))</f>
        <v/>
      </c>
      <c r="G421" s="18" t="str" cm="1">
        <f t="array" aca="1" ref="G421" ca="1">IF(B421="", "", INDEX('Accrual Schedule'!$B$3:$B$122, MATCH(H421, 'Accrual Schedule'!$B$3:$B$122, 1)-1, 1))</f>
        <v/>
      </c>
      <c r="H421" s="18" t="str">
        <f ca="1">IF(B421="", "", INDEX('Accrual Schedule'!$B$3:$B$122, MATCH(I421, 'Accrual Schedule'!$C$3:$C$122, 1), 1))</f>
        <v/>
      </c>
      <c r="I421" s="18" t="str" cm="1">
        <f t="array" aca="1" ref="I421" ca="1">IF(B421="", "", _xlfn.IFNA(INDEX('Accrual Schedule'!$C$4:$C$122, MATCH(B421, 'Accrual Schedule'!$C$4:$C$122, 1)+1, 1), INDEX('Accrual Schedule'!$C$4:$C$122, 1, 1)))</f>
        <v/>
      </c>
      <c r="J421" s="11" t="str">
        <f ca="1">IF(B421="","",'Terms&amp;Conditions + Transaction'!$F$5-SUMIF(Dispositions!$B$3:$B$32,"&lt;="&amp;B421,Dispositions!$C$3:$C$32))</f>
        <v/>
      </c>
      <c r="K421" s="84" t="str">
        <f ca="1">IF(B421="", "", IF(ISNA(MATCH(B421, 'Factor Schedule'!$B$3:$B$2002, -1)),1,IF(INDEX('Factor Schedule'!$B$3:$C$2002,MATCH(B421, 'Factor Schedule'!$B$3:$B$2002, -1), 1)=B421,MATCH(B421, 'Factor Schedule'!$B$3:$B$2002, -1),MATCH(B421, 'Factor Schedule'!$B$3:$B$2002, -1)+1)))</f>
        <v/>
      </c>
      <c r="L421" s="11" t="str" cm="1">
        <f t="array" aca="1" ref="L421" ca="1">IF(B421="","",ROUND(J421*_xlfn.IFNA(INDEX('Factor Schedule'!$B$3:$C$2002,K421, 2), 1), 2))</f>
        <v/>
      </c>
      <c r="M421" s="11" t="str">
        <f ca="1">IF(B421="", "", IF(OR(LOWER('Terms&amp;Conditions + Transaction'!$B$12)&lt;&gt;"compound", B421=$C$2, B421=E421), L421, L421+IF(LOWER('Terms&amp;Conditions + Transaction'!$B$13)&lt;&gt;"y", SUMIFS($T$8:$T$2007, $B$8:$B$2007, "&gt;="&amp;E421, $B$8:$B$2007, "&lt;"&amp;B421), SUMIFS($U$8:$U$1007, $B$8:$B$2007, "&gt;="&amp;E421, $B$8:$B$2007, "&lt;"&amp;B421))))</f>
        <v/>
      </c>
      <c r="N421" s="18" t="str">
        <f ca="1">IF(OR(B421 = "", F421=""), "", MIN(ForwardDays(B421,-'Terms&amp;Conditions + Transaction'!$B$22, 'Terms&amp;Conditions + Transaction'!$B$23, 'Holiday Schedule'!$B$3:$B$1002),ForwardDays(F421,-'Terms&amp;Conditions + Transaction'!$B$22, 'Terms&amp;Conditions + Transaction'!$B$23, 'Holiday Schedule'!$B$3:$B$1002)))</f>
        <v/>
      </c>
      <c r="O421" s="42" t="str">
        <f ca="1">IF(B421="", "", IF(ISNA(MATCH(N421, SOFR_INDEX!$A$2:$A$2001, -1)),1,IF(INDEX(SOFR_INDEX!$A$2:$E$2001,MATCH(N421, SOFR_INDEX!$A$2:$A$2001, -1), 1)=N421,MATCH(N421, SOFR_INDEX!$A$2:$A$2001, -1),MATCH(N421, SOFR_INDEX!$A$2:$A$2001, -1)+1)))</f>
        <v/>
      </c>
      <c r="P421" s="40" t="str" cm="1">
        <f t="array" aca="1" ref="P421" ca="1">IF(OR(B421="", F421=""), "", INDEX(SOFR_INDEX!$B$2:$E$2001, O421,$P$4) * IF(LEFT($P$3, 3)="180", 2, IF(LEFT($P$3, 2)="90", 4, IF(LEFT($P$3, 2)="30", 12, 1)))/100)</f>
        <v/>
      </c>
      <c r="Q421" s="43" t="str">
        <f ca="1">IF(OR(B421="", F421=""), "", P421+'Terms&amp;Conditions + Transaction'!$B$11/10000)</f>
        <v/>
      </c>
      <c r="R421" s="43" t="str">
        <f t="shared" ca="1" si="41"/>
        <v/>
      </c>
      <c r="S421" t="str">
        <f ca="1">IF(B421="",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Transaction'!$C$7*(F421-E421), 365), 360))))</f>
        <v/>
      </c>
      <c r="T421" s="49" t="str">
        <f t="shared" ca="1" si="42"/>
        <v/>
      </c>
      <c r="U421" s="49" t="str">
        <f t="shared" ca="1" si="43"/>
        <v/>
      </c>
      <c r="V421" s="49" t="str">
        <f t="shared" ca="1" si="44"/>
        <v/>
      </c>
      <c r="W421" s="11" t="str">
        <f t="shared" ca="1" si="45"/>
        <v/>
      </c>
      <c r="X421" s="11" t="str">
        <f t="shared" ca="1" si="46"/>
        <v/>
      </c>
    </row>
    <row r="422" spans="2:24" x14ac:dyDescent="0.25">
      <c r="B422" s="82" t="str">
        <f ca="1">IF(B421&lt;MIN($C$3, 'Terms&amp;Conditions + Transaction'!$B$6), B421+1, "")</f>
        <v/>
      </c>
      <c r="C422" t="str">
        <f ca="1">IF(B422="", "", IF(AND(WEEKDAY(B422, 2)&lt;=5, ISERROR(VLOOKUP(B422, 'Holiday Schedule'!$B$3:$B$1002, 1, FALSE))), 1, 0))</f>
        <v/>
      </c>
      <c r="D422" t="str">
        <f ca="1">IF(B422="", "", IF(LOWER('Terms&amp;Conditions + Transaction'!$C$15)="act", 1, IF(DAY(B422)=31, 0, IF(AND(DAY(B422+1)=1, MONTH(B422+1)=3), 31-DAY(B422), 1))))</f>
        <v/>
      </c>
      <c r="E422" s="18" t="str">
        <f ca="1">IF(B422="", "", IFERROR(VLOOKUP(B422, 'Accrual Schedule'!$B$3:$B$122, 1, TRUE), ""))</f>
        <v/>
      </c>
      <c r="F422" s="18" t="str" cm="1">
        <f t="array" aca="1" ref="F422" ca="1">IF(B422="", "", INDEX('Accrual Schedule'!$B$3:$B$122, MATCH(B422, 'Accrual Schedule'!$B$3:$B$122, 1)+1, 1))</f>
        <v/>
      </c>
      <c r="G422" s="18" t="str" cm="1">
        <f t="array" aca="1" ref="G422" ca="1">IF(B422="", "", INDEX('Accrual Schedule'!$B$3:$B$122, MATCH(H422, 'Accrual Schedule'!$B$3:$B$122, 1)-1, 1))</f>
        <v/>
      </c>
      <c r="H422" s="18" t="str">
        <f ca="1">IF(B422="", "", INDEX('Accrual Schedule'!$B$3:$B$122, MATCH(I422, 'Accrual Schedule'!$C$3:$C$122, 1), 1))</f>
        <v/>
      </c>
      <c r="I422" s="18" t="str" cm="1">
        <f t="array" aca="1" ref="I422" ca="1">IF(B422="", "", _xlfn.IFNA(INDEX('Accrual Schedule'!$C$4:$C$122, MATCH(B422, 'Accrual Schedule'!$C$4:$C$122, 1)+1, 1), INDEX('Accrual Schedule'!$C$4:$C$122, 1, 1)))</f>
        <v/>
      </c>
      <c r="J422" s="11" t="str">
        <f ca="1">IF(B422="","",'Terms&amp;Conditions + Transaction'!$F$5-SUMIF(Dispositions!$B$3:$B$32,"&lt;="&amp;B422,Dispositions!$C$3:$C$32))</f>
        <v/>
      </c>
      <c r="K422" s="84" t="str">
        <f ca="1">IF(B422="", "", IF(ISNA(MATCH(B422, 'Factor Schedule'!$B$3:$B$2002, -1)),1,IF(INDEX('Factor Schedule'!$B$3:$C$2002,MATCH(B422, 'Factor Schedule'!$B$3:$B$2002, -1), 1)=B422,MATCH(B422, 'Factor Schedule'!$B$3:$B$2002, -1),MATCH(B422, 'Factor Schedule'!$B$3:$B$2002, -1)+1)))</f>
        <v/>
      </c>
      <c r="L422" s="11" t="str" cm="1">
        <f t="array" aca="1" ref="L422" ca="1">IF(B422="","",ROUND(J422*_xlfn.IFNA(INDEX('Factor Schedule'!$B$3:$C$2002,K422, 2), 1), 2))</f>
        <v/>
      </c>
      <c r="M422" s="11" t="str">
        <f ca="1">IF(B422="", "", IF(OR(LOWER('Terms&amp;Conditions + Transaction'!$B$12)&lt;&gt;"compound", B422=$C$2, B422=E422), L422, L422+IF(LOWER('Terms&amp;Conditions + Transaction'!$B$13)&lt;&gt;"y", SUMIFS($T$8:$T$2007, $B$8:$B$2007, "&gt;="&amp;E422, $B$8:$B$2007, "&lt;"&amp;B422), SUMIFS($U$8:$U$1007, $B$8:$B$2007, "&gt;="&amp;E422, $B$8:$B$2007, "&lt;"&amp;B422))))</f>
        <v/>
      </c>
      <c r="N422" s="18" t="str">
        <f ca="1">IF(OR(B422 = "", F422=""), "", MIN(ForwardDays(B422,-'Terms&amp;Conditions + Transaction'!$B$22, 'Terms&amp;Conditions + Transaction'!$B$23, 'Holiday Schedule'!$B$3:$B$1002),ForwardDays(F422,-'Terms&amp;Conditions + Transaction'!$B$22, 'Terms&amp;Conditions + Transaction'!$B$23, 'Holiday Schedule'!$B$3:$B$1002)))</f>
        <v/>
      </c>
      <c r="O422" s="42" t="str">
        <f ca="1">IF(B422="", "", IF(ISNA(MATCH(N422, SOFR_INDEX!$A$2:$A$2001, -1)),1,IF(INDEX(SOFR_INDEX!$A$2:$E$2001,MATCH(N422, SOFR_INDEX!$A$2:$A$2001, -1), 1)=N422,MATCH(N422, SOFR_INDEX!$A$2:$A$2001, -1),MATCH(N422, SOFR_INDEX!$A$2:$A$2001, -1)+1)))</f>
        <v/>
      </c>
      <c r="P422" s="40" t="str" cm="1">
        <f t="array" aca="1" ref="P422" ca="1">IF(OR(B422="", F422=""), "", INDEX(SOFR_INDEX!$B$2:$E$2001, O422,$P$4) * IF(LEFT($P$3, 3)="180", 2, IF(LEFT($P$3, 2)="90", 4, IF(LEFT($P$3, 2)="30", 12, 1)))/100)</f>
        <v/>
      </c>
      <c r="Q422" s="43" t="str">
        <f ca="1">IF(OR(B422="", F422=""), "", P422+'Terms&amp;Conditions + Transaction'!$B$11/10000)</f>
        <v/>
      </c>
      <c r="R422" s="43" t="str">
        <f t="shared" ca="1" si="41"/>
        <v/>
      </c>
      <c r="S422" t="str">
        <f ca="1">IF(B422="",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Transaction'!$C$7*(F422-E422), 365), 360))))</f>
        <v/>
      </c>
      <c r="T422" s="49" t="str">
        <f t="shared" ca="1" si="42"/>
        <v/>
      </c>
      <c r="U422" s="49" t="str">
        <f t="shared" ca="1" si="43"/>
        <v/>
      </c>
      <c r="V422" s="49" t="str">
        <f t="shared" ca="1" si="44"/>
        <v/>
      </c>
      <c r="W422" s="11" t="str">
        <f t="shared" ca="1" si="45"/>
        <v/>
      </c>
      <c r="X422" s="11" t="str">
        <f t="shared" ca="1" si="46"/>
        <v/>
      </c>
    </row>
    <row r="423" spans="2:24" x14ac:dyDescent="0.25">
      <c r="B423" s="82" t="str">
        <f ca="1">IF(B422&lt;MIN($C$3, 'Terms&amp;Conditions + Transaction'!$B$6), B422+1, "")</f>
        <v/>
      </c>
      <c r="C423" t="str">
        <f ca="1">IF(B423="", "", IF(AND(WEEKDAY(B423, 2)&lt;=5, ISERROR(VLOOKUP(B423, 'Holiday Schedule'!$B$3:$B$1002, 1, FALSE))), 1, 0))</f>
        <v/>
      </c>
      <c r="D423" t="str">
        <f ca="1">IF(B423="", "", IF(LOWER('Terms&amp;Conditions + Transaction'!$C$15)="act", 1, IF(DAY(B423)=31, 0, IF(AND(DAY(B423+1)=1, MONTH(B423+1)=3), 31-DAY(B423), 1))))</f>
        <v/>
      </c>
      <c r="E423" s="18" t="str">
        <f ca="1">IF(B423="", "", IFERROR(VLOOKUP(B423, 'Accrual Schedule'!$B$3:$B$122, 1, TRUE), ""))</f>
        <v/>
      </c>
      <c r="F423" s="18" t="str" cm="1">
        <f t="array" aca="1" ref="F423" ca="1">IF(B423="", "", INDEX('Accrual Schedule'!$B$3:$B$122, MATCH(B423, 'Accrual Schedule'!$B$3:$B$122, 1)+1, 1))</f>
        <v/>
      </c>
      <c r="G423" s="18" t="str" cm="1">
        <f t="array" aca="1" ref="G423" ca="1">IF(B423="", "", INDEX('Accrual Schedule'!$B$3:$B$122, MATCH(H423, 'Accrual Schedule'!$B$3:$B$122, 1)-1, 1))</f>
        <v/>
      </c>
      <c r="H423" s="18" t="str">
        <f ca="1">IF(B423="", "", INDEX('Accrual Schedule'!$B$3:$B$122, MATCH(I423, 'Accrual Schedule'!$C$3:$C$122, 1), 1))</f>
        <v/>
      </c>
      <c r="I423" s="18" t="str" cm="1">
        <f t="array" aca="1" ref="I423" ca="1">IF(B423="", "", _xlfn.IFNA(INDEX('Accrual Schedule'!$C$4:$C$122, MATCH(B423, 'Accrual Schedule'!$C$4:$C$122, 1)+1, 1), INDEX('Accrual Schedule'!$C$4:$C$122, 1, 1)))</f>
        <v/>
      </c>
      <c r="J423" s="11" t="str">
        <f ca="1">IF(B423="","",'Terms&amp;Conditions + Transaction'!$F$5-SUMIF(Dispositions!$B$3:$B$32,"&lt;="&amp;B423,Dispositions!$C$3:$C$32))</f>
        <v/>
      </c>
      <c r="K423" s="84" t="str">
        <f ca="1">IF(B423="", "", IF(ISNA(MATCH(B423, 'Factor Schedule'!$B$3:$B$2002, -1)),1,IF(INDEX('Factor Schedule'!$B$3:$C$2002,MATCH(B423, 'Factor Schedule'!$B$3:$B$2002, -1), 1)=B423,MATCH(B423, 'Factor Schedule'!$B$3:$B$2002, -1),MATCH(B423, 'Factor Schedule'!$B$3:$B$2002, -1)+1)))</f>
        <v/>
      </c>
      <c r="L423" s="11" t="str" cm="1">
        <f t="array" aca="1" ref="L423" ca="1">IF(B423="","",ROUND(J423*_xlfn.IFNA(INDEX('Factor Schedule'!$B$3:$C$2002,K423, 2), 1), 2))</f>
        <v/>
      </c>
      <c r="M423" s="11" t="str">
        <f ca="1">IF(B423="", "", IF(OR(LOWER('Terms&amp;Conditions + Transaction'!$B$12)&lt;&gt;"compound", B423=$C$2, B423=E423), L423, L423+IF(LOWER('Terms&amp;Conditions + Transaction'!$B$13)&lt;&gt;"y", SUMIFS($T$8:$T$2007, $B$8:$B$2007, "&gt;="&amp;E423, $B$8:$B$2007, "&lt;"&amp;B423), SUMIFS($U$8:$U$1007, $B$8:$B$2007, "&gt;="&amp;E423, $B$8:$B$2007, "&lt;"&amp;B423))))</f>
        <v/>
      </c>
      <c r="N423" s="18" t="str">
        <f ca="1">IF(OR(B423 = "", F423=""), "", MIN(ForwardDays(B423,-'Terms&amp;Conditions + Transaction'!$B$22, 'Terms&amp;Conditions + Transaction'!$B$23, 'Holiday Schedule'!$B$3:$B$1002),ForwardDays(F423,-'Terms&amp;Conditions + Transaction'!$B$22, 'Terms&amp;Conditions + Transaction'!$B$23, 'Holiday Schedule'!$B$3:$B$1002)))</f>
        <v/>
      </c>
      <c r="O423" s="42" t="str">
        <f ca="1">IF(B423="", "", IF(ISNA(MATCH(N423, SOFR_INDEX!$A$2:$A$2001, -1)),1,IF(INDEX(SOFR_INDEX!$A$2:$E$2001,MATCH(N423, SOFR_INDEX!$A$2:$A$2001, -1), 1)=N423,MATCH(N423, SOFR_INDEX!$A$2:$A$2001, -1),MATCH(N423, SOFR_INDEX!$A$2:$A$2001, -1)+1)))</f>
        <v/>
      </c>
      <c r="P423" s="40" t="str" cm="1">
        <f t="array" aca="1" ref="P423" ca="1">IF(OR(B423="", F423=""), "", INDEX(SOFR_INDEX!$B$2:$E$2001, O423,$P$4) * IF(LEFT($P$3, 3)="180", 2, IF(LEFT($P$3, 2)="90", 4, IF(LEFT($P$3, 2)="30", 12, 1)))/100)</f>
        <v/>
      </c>
      <c r="Q423" s="43" t="str">
        <f ca="1">IF(OR(B423="", F423=""), "", P423+'Terms&amp;Conditions + Transaction'!$B$11/10000)</f>
        <v/>
      </c>
      <c r="R423" s="43" t="str">
        <f t="shared" ca="1" si="41"/>
        <v/>
      </c>
      <c r="S423" t="str">
        <f ca="1">IF(B423="",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Transaction'!$C$7*(F423-E423), 365), 360))))</f>
        <v/>
      </c>
      <c r="T423" s="49" t="str">
        <f t="shared" ca="1" si="42"/>
        <v/>
      </c>
      <c r="U423" s="49" t="str">
        <f t="shared" ca="1" si="43"/>
        <v/>
      </c>
      <c r="V423" s="49" t="str">
        <f t="shared" ca="1" si="44"/>
        <v/>
      </c>
      <c r="W423" s="11" t="str">
        <f t="shared" ca="1" si="45"/>
        <v/>
      </c>
      <c r="X423" s="11" t="str">
        <f t="shared" ca="1" si="46"/>
        <v/>
      </c>
    </row>
    <row r="424" spans="2:24" x14ac:dyDescent="0.25">
      <c r="B424" s="82" t="str">
        <f ca="1">IF(B423&lt;MIN($C$3, 'Terms&amp;Conditions + Transaction'!$B$6), B423+1, "")</f>
        <v/>
      </c>
      <c r="C424" t="str">
        <f ca="1">IF(B424="", "", IF(AND(WEEKDAY(B424, 2)&lt;=5, ISERROR(VLOOKUP(B424, 'Holiday Schedule'!$B$3:$B$1002, 1, FALSE))), 1, 0))</f>
        <v/>
      </c>
      <c r="D424" t="str">
        <f ca="1">IF(B424="", "", IF(LOWER('Terms&amp;Conditions + Transaction'!$C$15)="act", 1, IF(DAY(B424)=31, 0, IF(AND(DAY(B424+1)=1, MONTH(B424+1)=3), 31-DAY(B424), 1))))</f>
        <v/>
      </c>
      <c r="E424" s="18" t="str">
        <f ca="1">IF(B424="", "", IFERROR(VLOOKUP(B424, 'Accrual Schedule'!$B$3:$B$122, 1, TRUE), ""))</f>
        <v/>
      </c>
      <c r="F424" s="18" t="str" cm="1">
        <f t="array" aca="1" ref="F424" ca="1">IF(B424="", "", INDEX('Accrual Schedule'!$B$3:$B$122, MATCH(B424, 'Accrual Schedule'!$B$3:$B$122, 1)+1, 1))</f>
        <v/>
      </c>
      <c r="G424" s="18" t="str" cm="1">
        <f t="array" aca="1" ref="G424" ca="1">IF(B424="", "", INDEX('Accrual Schedule'!$B$3:$B$122, MATCH(H424, 'Accrual Schedule'!$B$3:$B$122, 1)-1, 1))</f>
        <v/>
      </c>
      <c r="H424" s="18" t="str">
        <f ca="1">IF(B424="", "", INDEX('Accrual Schedule'!$B$3:$B$122, MATCH(I424, 'Accrual Schedule'!$C$3:$C$122, 1), 1))</f>
        <v/>
      </c>
      <c r="I424" s="18" t="str" cm="1">
        <f t="array" aca="1" ref="I424" ca="1">IF(B424="", "", _xlfn.IFNA(INDEX('Accrual Schedule'!$C$4:$C$122, MATCH(B424, 'Accrual Schedule'!$C$4:$C$122, 1)+1, 1), INDEX('Accrual Schedule'!$C$4:$C$122, 1, 1)))</f>
        <v/>
      </c>
      <c r="J424" s="11" t="str">
        <f ca="1">IF(B424="","",'Terms&amp;Conditions + Transaction'!$F$5-SUMIF(Dispositions!$B$3:$B$32,"&lt;="&amp;B424,Dispositions!$C$3:$C$32))</f>
        <v/>
      </c>
      <c r="K424" s="84" t="str">
        <f ca="1">IF(B424="", "", IF(ISNA(MATCH(B424, 'Factor Schedule'!$B$3:$B$2002, -1)),1,IF(INDEX('Factor Schedule'!$B$3:$C$2002,MATCH(B424, 'Factor Schedule'!$B$3:$B$2002, -1), 1)=B424,MATCH(B424, 'Factor Schedule'!$B$3:$B$2002, -1),MATCH(B424, 'Factor Schedule'!$B$3:$B$2002, -1)+1)))</f>
        <v/>
      </c>
      <c r="L424" s="11" t="str" cm="1">
        <f t="array" aca="1" ref="L424" ca="1">IF(B424="","",ROUND(J424*_xlfn.IFNA(INDEX('Factor Schedule'!$B$3:$C$2002,K424, 2), 1), 2))</f>
        <v/>
      </c>
      <c r="M424" s="11" t="str">
        <f ca="1">IF(B424="", "", IF(OR(LOWER('Terms&amp;Conditions + Transaction'!$B$12)&lt;&gt;"compound", B424=$C$2, B424=E424), L424, L424+IF(LOWER('Terms&amp;Conditions + Transaction'!$B$13)&lt;&gt;"y", SUMIFS($T$8:$T$2007, $B$8:$B$2007, "&gt;="&amp;E424, $B$8:$B$2007, "&lt;"&amp;B424), SUMIFS($U$8:$U$1007, $B$8:$B$2007, "&gt;="&amp;E424, $B$8:$B$2007, "&lt;"&amp;B424))))</f>
        <v/>
      </c>
      <c r="N424" s="18" t="str">
        <f ca="1">IF(OR(B424 = "", F424=""), "", MIN(ForwardDays(B424,-'Terms&amp;Conditions + Transaction'!$B$22, 'Terms&amp;Conditions + Transaction'!$B$23, 'Holiday Schedule'!$B$3:$B$1002),ForwardDays(F424,-'Terms&amp;Conditions + Transaction'!$B$22, 'Terms&amp;Conditions + Transaction'!$B$23, 'Holiday Schedule'!$B$3:$B$1002)))</f>
        <v/>
      </c>
      <c r="O424" s="42" t="str">
        <f ca="1">IF(B424="", "", IF(ISNA(MATCH(N424, SOFR_INDEX!$A$2:$A$2001, -1)),1,IF(INDEX(SOFR_INDEX!$A$2:$E$2001,MATCH(N424, SOFR_INDEX!$A$2:$A$2001, -1), 1)=N424,MATCH(N424, SOFR_INDEX!$A$2:$A$2001, -1),MATCH(N424, SOFR_INDEX!$A$2:$A$2001, -1)+1)))</f>
        <v/>
      </c>
      <c r="P424" s="40" t="str" cm="1">
        <f t="array" aca="1" ref="P424" ca="1">IF(OR(B424="", F424=""), "", INDEX(SOFR_INDEX!$B$2:$E$2001, O424,$P$4) * IF(LEFT($P$3, 3)="180", 2, IF(LEFT($P$3, 2)="90", 4, IF(LEFT($P$3, 2)="30", 12, 1)))/100)</f>
        <v/>
      </c>
      <c r="Q424" s="43" t="str">
        <f ca="1">IF(OR(B424="", F424=""), "", P424+'Terms&amp;Conditions + Transaction'!$B$11/10000)</f>
        <v/>
      </c>
      <c r="R424" s="43" t="str">
        <f t="shared" ca="1" si="41"/>
        <v/>
      </c>
      <c r="S424" t="str">
        <f ca="1">IF(B424="",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Transaction'!$C$7*(F424-E424), 365), 360))))</f>
        <v/>
      </c>
      <c r="T424" s="49" t="str">
        <f t="shared" ca="1" si="42"/>
        <v/>
      </c>
      <c r="U424" s="49" t="str">
        <f t="shared" ca="1" si="43"/>
        <v/>
      </c>
      <c r="V424" s="49" t="str">
        <f t="shared" ca="1" si="44"/>
        <v/>
      </c>
      <c r="W424" s="11" t="str">
        <f t="shared" ca="1" si="45"/>
        <v/>
      </c>
      <c r="X424" s="11" t="str">
        <f t="shared" ca="1" si="46"/>
        <v/>
      </c>
    </row>
    <row r="425" spans="2:24" x14ac:dyDescent="0.25">
      <c r="B425" s="82" t="str">
        <f ca="1">IF(B424&lt;MIN($C$3, 'Terms&amp;Conditions + Transaction'!$B$6), B424+1, "")</f>
        <v/>
      </c>
      <c r="C425" t="str">
        <f ca="1">IF(B425="", "", IF(AND(WEEKDAY(B425, 2)&lt;=5, ISERROR(VLOOKUP(B425, 'Holiday Schedule'!$B$3:$B$1002, 1, FALSE))), 1, 0))</f>
        <v/>
      </c>
      <c r="D425" t="str">
        <f ca="1">IF(B425="", "", IF(LOWER('Terms&amp;Conditions + Transaction'!$C$15)="act", 1, IF(DAY(B425)=31, 0, IF(AND(DAY(B425+1)=1, MONTH(B425+1)=3), 31-DAY(B425), 1))))</f>
        <v/>
      </c>
      <c r="E425" s="18" t="str">
        <f ca="1">IF(B425="", "", IFERROR(VLOOKUP(B425, 'Accrual Schedule'!$B$3:$B$122, 1, TRUE), ""))</f>
        <v/>
      </c>
      <c r="F425" s="18" t="str" cm="1">
        <f t="array" aca="1" ref="F425" ca="1">IF(B425="", "", INDEX('Accrual Schedule'!$B$3:$B$122, MATCH(B425, 'Accrual Schedule'!$B$3:$B$122, 1)+1, 1))</f>
        <v/>
      </c>
      <c r="G425" s="18" t="str" cm="1">
        <f t="array" aca="1" ref="G425" ca="1">IF(B425="", "", INDEX('Accrual Schedule'!$B$3:$B$122, MATCH(H425, 'Accrual Schedule'!$B$3:$B$122, 1)-1, 1))</f>
        <v/>
      </c>
      <c r="H425" s="18" t="str">
        <f ca="1">IF(B425="", "", INDEX('Accrual Schedule'!$B$3:$B$122, MATCH(I425, 'Accrual Schedule'!$C$3:$C$122, 1), 1))</f>
        <v/>
      </c>
      <c r="I425" s="18" t="str" cm="1">
        <f t="array" aca="1" ref="I425" ca="1">IF(B425="", "", _xlfn.IFNA(INDEX('Accrual Schedule'!$C$4:$C$122, MATCH(B425, 'Accrual Schedule'!$C$4:$C$122, 1)+1, 1), INDEX('Accrual Schedule'!$C$4:$C$122, 1, 1)))</f>
        <v/>
      </c>
      <c r="J425" s="11" t="str">
        <f ca="1">IF(B425="","",'Terms&amp;Conditions + Transaction'!$F$5-SUMIF(Dispositions!$B$3:$B$32,"&lt;="&amp;B425,Dispositions!$C$3:$C$32))</f>
        <v/>
      </c>
      <c r="K425" s="84" t="str">
        <f ca="1">IF(B425="", "", IF(ISNA(MATCH(B425, 'Factor Schedule'!$B$3:$B$2002, -1)),1,IF(INDEX('Factor Schedule'!$B$3:$C$2002,MATCH(B425, 'Factor Schedule'!$B$3:$B$2002, -1), 1)=B425,MATCH(B425, 'Factor Schedule'!$B$3:$B$2002, -1),MATCH(B425, 'Factor Schedule'!$B$3:$B$2002, -1)+1)))</f>
        <v/>
      </c>
      <c r="L425" s="11" t="str" cm="1">
        <f t="array" aca="1" ref="L425" ca="1">IF(B425="","",ROUND(J425*_xlfn.IFNA(INDEX('Factor Schedule'!$B$3:$C$2002,K425, 2), 1), 2))</f>
        <v/>
      </c>
      <c r="M425" s="11" t="str">
        <f ca="1">IF(B425="", "", IF(OR(LOWER('Terms&amp;Conditions + Transaction'!$B$12)&lt;&gt;"compound", B425=$C$2, B425=E425), L425, L425+IF(LOWER('Terms&amp;Conditions + Transaction'!$B$13)&lt;&gt;"y", SUMIFS($T$8:$T$2007, $B$8:$B$2007, "&gt;="&amp;E425, $B$8:$B$2007, "&lt;"&amp;B425), SUMIFS($U$8:$U$1007, $B$8:$B$2007, "&gt;="&amp;E425, $B$8:$B$2007, "&lt;"&amp;B425))))</f>
        <v/>
      </c>
      <c r="N425" s="18" t="str">
        <f ca="1">IF(OR(B425 = "", F425=""), "", MIN(ForwardDays(B425,-'Terms&amp;Conditions + Transaction'!$B$22, 'Terms&amp;Conditions + Transaction'!$B$23, 'Holiday Schedule'!$B$3:$B$1002),ForwardDays(F425,-'Terms&amp;Conditions + Transaction'!$B$22, 'Terms&amp;Conditions + Transaction'!$B$23, 'Holiday Schedule'!$B$3:$B$1002)))</f>
        <v/>
      </c>
      <c r="O425" s="42" t="str">
        <f ca="1">IF(B425="", "", IF(ISNA(MATCH(N425, SOFR_INDEX!$A$2:$A$2001, -1)),1,IF(INDEX(SOFR_INDEX!$A$2:$E$2001,MATCH(N425, SOFR_INDEX!$A$2:$A$2001, -1), 1)=N425,MATCH(N425, SOFR_INDEX!$A$2:$A$2001, -1),MATCH(N425, SOFR_INDEX!$A$2:$A$2001, -1)+1)))</f>
        <v/>
      </c>
      <c r="P425" s="40" t="str" cm="1">
        <f t="array" aca="1" ref="P425" ca="1">IF(OR(B425="", F425=""), "", INDEX(SOFR_INDEX!$B$2:$E$2001, O425,$P$4) * IF(LEFT($P$3, 3)="180", 2, IF(LEFT($P$3, 2)="90", 4, IF(LEFT($P$3, 2)="30", 12, 1)))/100)</f>
        <v/>
      </c>
      <c r="Q425" s="43" t="str">
        <f ca="1">IF(OR(B425="", F425=""), "", P425+'Terms&amp;Conditions + Transaction'!$B$11/10000)</f>
        <v/>
      </c>
      <c r="R425" s="43" t="str">
        <f t="shared" ca="1" si="41"/>
        <v/>
      </c>
      <c r="S425" t="str">
        <f ca="1">IF(B425="",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Transaction'!$C$7*(F425-E425), 365), 360))))</f>
        <v/>
      </c>
      <c r="T425" s="49" t="str">
        <f t="shared" ca="1" si="42"/>
        <v/>
      </c>
      <c r="U425" s="49" t="str">
        <f t="shared" ca="1" si="43"/>
        <v/>
      </c>
      <c r="V425" s="49" t="str">
        <f t="shared" ca="1" si="44"/>
        <v/>
      </c>
      <c r="W425" s="11" t="str">
        <f t="shared" ca="1" si="45"/>
        <v/>
      </c>
      <c r="X425" s="11" t="str">
        <f t="shared" ca="1" si="46"/>
        <v/>
      </c>
    </row>
    <row r="426" spans="2:24" x14ac:dyDescent="0.25">
      <c r="B426" s="82" t="str">
        <f ca="1">IF(B425&lt;MIN($C$3, 'Terms&amp;Conditions + Transaction'!$B$6), B425+1, "")</f>
        <v/>
      </c>
      <c r="C426" t="str">
        <f ca="1">IF(B426="", "", IF(AND(WEEKDAY(B426, 2)&lt;=5, ISERROR(VLOOKUP(B426, 'Holiday Schedule'!$B$3:$B$1002, 1, FALSE))), 1, 0))</f>
        <v/>
      </c>
      <c r="D426" t="str">
        <f ca="1">IF(B426="", "", IF(LOWER('Terms&amp;Conditions + Transaction'!$C$15)="act", 1, IF(DAY(B426)=31, 0, IF(AND(DAY(B426+1)=1, MONTH(B426+1)=3), 31-DAY(B426), 1))))</f>
        <v/>
      </c>
      <c r="E426" s="18" t="str">
        <f ca="1">IF(B426="", "", IFERROR(VLOOKUP(B426, 'Accrual Schedule'!$B$3:$B$122, 1, TRUE), ""))</f>
        <v/>
      </c>
      <c r="F426" s="18" t="str" cm="1">
        <f t="array" aca="1" ref="F426" ca="1">IF(B426="", "", INDEX('Accrual Schedule'!$B$3:$B$122, MATCH(B426, 'Accrual Schedule'!$B$3:$B$122, 1)+1, 1))</f>
        <v/>
      </c>
      <c r="G426" s="18" t="str" cm="1">
        <f t="array" aca="1" ref="G426" ca="1">IF(B426="", "", INDEX('Accrual Schedule'!$B$3:$B$122, MATCH(H426, 'Accrual Schedule'!$B$3:$B$122, 1)-1, 1))</f>
        <v/>
      </c>
      <c r="H426" s="18" t="str">
        <f ca="1">IF(B426="", "", INDEX('Accrual Schedule'!$B$3:$B$122, MATCH(I426, 'Accrual Schedule'!$C$3:$C$122, 1), 1))</f>
        <v/>
      </c>
      <c r="I426" s="18" t="str" cm="1">
        <f t="array" aca="1" ref="I426" ca="1">IF(B426="", "", _xlfn.IFNA(INDEX('Accrual Schedule'!$C$4:$C$122, MATCH(B426, 'Accrual Schedule'!$C$4:$C$122, 1)+1, 1), INDEX('Accrual Schedule'!$C$4:$C$122, 1, 1)))</f>
        <v/>
      </c>
      <c r="J426" s="11" t="str">
        <f ca="1">IF(B426="","",'Terms&amp;Conditions + Transaction'!$F$5-SUMIF(Dispositions!$B$3:$B$32,"&lt;="&amp;B426,Dispositions!$C$3:$C$32))</f>
        <v/>
      </c>
      <c r="K426" s="84" t="str">
        <f ca="1">IF(B426="", "", IF(ISNA(MATCH(B426, 'Factor Schedule'!$B$3:$B$2002, -1)),1,IF(INDEX('Factor Schedule'!$B$3:$C$2002,MATCH(B426, 'Factor Schedule'!$B$3:$B$2002, -1), 1)=B426,MATCH(B426, 'Factor Schedule'!$B$3:$B$2002, -1),MATCH(B426, 'Factor Schedule'!$B$3:$B$2002, -1)+1)))</f>
        <v/>
      </c>
      <c r="L426" s="11" t="str" cm="1">
        <f t="array" aca="1" ref="L426" ca="1">IF(B426="","",ROUND(J426*_xlfn.IFNA(INDEX('Factor Schedule'!$B$3:$C$2002,K426, 2), 1), 2))</f>
        <v/>
      </c>
      <c r="M426" s="11" t="str">
        <f ca="1">IF(B426="", "", IF(OR(LOWER('Terms&amp;Conditions + Transaction'!$B$12)&lt;&gt;"compound", B426=$C$2, B426=E426), L426, L426+IF(LOWER('Terms&amp;Conditions + Transaction'!$B$13)&lt;&gt;"y", SUMIFS($T$8:$T$2007, $B$8:$B$2007, "&gt;="&amp;E426, $B$8:$B$2007, "&lt;"&amp;B426), SUMIFS($U$8:$U$1007, $B$8:$B$2007, "&gt;="&amp;E426, $B$8:$B$2007, "&lt;"&amp;B426))))</f>
        <v/>
      </c>
      <c r="N426" s="18" t="str">
        <f ca="1">IF(OR(B426 = "", F426=""), "", MIN(ForwardDays(B426,-'Terms&amp;Conditions + Transaction'!$B$22, 'Terms&amp;Conditions + Transaction'!$B$23, 'Holiday Schedule'!$B$3:$B$1002),ForwardDays(F426,-'Terms&amp;Conditions + Transaction'!$B$22, 'Terms&amp;Conditions + Transaction'!$B$23, 'Holiday Schedule'!$B$3:$B$1002)))</f>
        <v/>
      </c>
      <c r="O426" s="42" t="str">
        <f ca="1">IF(B426="", "", IF(ISNA(MATCH(N426, SOFR_INDEX!$A$2:$A$2001, -1)),1,IF(INDEX(SOFR_INDEX!$A$2:$E$2001,MATCH(N426, SOFR_INDEX!$A$2:$A$2001, -1), 1)=N426,MATCH(N426, SOFR_INDEX!$A$2:$A$2001, -1),MATCH(N426, SOFR_INDEX!$A$2:$A$2001, -1)+1)))</f>
        <v/>
      </c>
      <c r="P426" s="40" t="str" cm="1">
        <f t="array" aca="1" ref="P426" ca="1">IF(OR(B426="", F426=""), "", INDEX(SOFR_INDEX!$B$2:$E$2001, O426,$P$4) * IF(LEFT($P$3, 3)="180", 2, IF(LEFT($P$3, 2)="90", 4, IF(LEFT($P$3, 2)="30", 12, 1)))/100)</f>
        <v/>
      </c>
      <c r="Q426" s="43" t="str">
        <f ca="1">IF(OR(B426="", F426=""), "", P426+'Terms&amp;Conditions + Transaction'!$B$11/10000)</f>
        <v/>
      </c>
      <c r="R426" s="43" t="str">
        <f t="shared" ca="1" si="41"/>
        <v/>
      </c>
      <c r="S426" t="str">
        <f ca="1">IF(B426="",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Transaction'!$C$7*(F426-E426), 365), 360))))</f>
        <v/>
      </c>
      <c r="T426" s="49" t="str">
        <f t="shared" ca="1" si="42"/>
        <v/>
      </c>
      <c r="U426" s="49" t="str">
        <f t="shared" ca="1" si="43"/>
        <v/>
      </c>
      <c r="V426" s="49" t="str">
        <f t="shared" ca="1" si="44"/>
        <v/>
      </c>
      <c r="W426" s="11" t="str">
        <f t="shared" ca="1" si="45"/>
        <v/>
      </c>
      <c r="X426" s="11" t="str">
        <f t="shared" ca="1" si="46"/>
        <v/>
      </c>
    </row>
    <row r="427" spans="2:24" x14ac:dyDescent="0.25">
      <c r="B427" s="82" t="str">
        <f ca="1">IF(B426&lt;MIN($C$3, 'Terms&amp;Conditions + Transaction'!$B$6), B426+1, "")</f>
        <v/>
      </c>
      <c r="C427" t="str">
        <f ca="1">IF(B427="", "", IF(AND(WEEKDAY(B427, 2)&lt;=5, ISERROR(VLOOKUP(B427, 'Holiday Schedule'!$B$3:$B$1002, 1, FALSE))), 1, 0))</f>
        <v/>
      </c>
      <c r="D427" t="str">
        <f ca="1">IF(B427="", "", IF(LOWER('Terms&amp;Conditions + Transaction'!$C$15)="act", 1, IF(DAY(B427)=31, 0, IF(AND(DAY(B427+1)=1, MONTH(B427+1)=3), 31-DAY(B427), 1))))</f>
        <v/>
      </c>
      <c r="E427" s="18" t="str">
        <f ca="1">IF(B427="", "", IFERROR(VLOOKUP(B427, 'Accrual Schedule'!$B$3:$B$122, 1, TRUE), ""))</f>
        <v/>
      </c>
      <c r="F427" s="18" t="str" cm="1">
        <f t="array" aca="1" ref="F427" ca="1">IF(B427="", "", INDEX('Accrual Schedule'!$B$3:$B$122, MATCH(B427, 'Accrual Schedule'!$B$3:$B$122, 1)+1, 1))</f>
        <v/>
      </c>
      <c r="G427" s="18" t="str" cm="1">
        <f t="array" aca="1" ref="G427" ca="1">IF(B427="", "", INDEX('Accrual Schedule'!$B$3:$B$122, MATCH(H427, 'Accrual Schedule'!$B$3:$B$122, 1)-1, 1))</f>
        <v/>
      </c>
      <c r="H427" s="18" t="str">
        <f ca="1">IF(B427="", "", INDEX('Accrual Schedule'!$B$3:$B$122, MATCH(I427, 'Accrual Schedule'!$C$3:$C$122, 1), 1))</f>
        <v/>
      </c>
      <c r="I427" s="18" t="str" cm="1">
        <f t="array" aca="1" ref="I427" ca="1">IF(B427="", "", _xlfn.IFNA(INDEX('Accrual Schedule'!$C$4:$C$122, MATCH(B427, 'Accrual Schedule'!$C$4:$C$122, 1)+1, 1), INDEX('Accrual Schedule'!$C$4:$C$122, 1, 1)))</f>
        <v/>
      </c>
      <c r="J427" s="11" t="str">
        <f ca="1">IF(B427="","",'Terms&amp;Conditions + Transaction'!$F$5-SUMIF(Dispositions!$B$3:$B$32,"&lt;="&amp;B427,Dispositions!$C$3:$C$32))</f>
        <v/>
      </c>
      <c r="K427" s="84" t="str">
        <f ca="1">IF(B427="", "", IF(ISNA(MATCH(B427, 'Factor Schedule'!$B$3:$B$2002, -1)),1,IF(INDEX('Factor Schedule'!$B$3:$C$2002,MATCH(B427, 'Factor Schedule'!$B$3:$B$2002, -1), 1)=B427,MATCH(B427, 'Factor Schedule'!$B$3:$B$2002, -1),MATCH(B427, 'Factor Schedule'!$B$3:$B$2002, -1)+1)))</f>
        <v/>
      </c>
      <c r="L427" s="11" t="str" cm="1">
        <f t="array" aca="1" ref="L427" ca="1">IF(B427="","",ROUND(J427*_xlfn.IFNA(INDEX('Factor Schedule'!$B$3:$C$2002,K427, 2), 1), 2))</f>
        <v/>
      </c>
      <c r="M427" s="11" t="str">
        <f ca="1">IF(B427="", "", IF(OR(LOWER('Terms&amp;Conditions + Transaction'!$B$12)&lt;&gt;"compound", B427=$C$2, B427=E427), L427, L427+IF(LOWER('Terms&amp;Conditions + Transaction'!$B$13)&lt;&gt;"y", SUMIFS($T$8:$T$2007, $B$8:$B$2007, "&gt;="&amp;E427, $B$8:$B$2007, "&lt;"&amp;B427), SUMIFS($U$8:$U$1007, $B$8:$B$2007, "&gt;="&amp;E427, $B$8:$B$2007, "&lt;"&amp;B427))))</f>
        <v/>
      </c>
      <c r="N427" s="18" t="str">
        <f ca="1">IF(OR(B427 = "", F427=""), "", MIN(ForwardDays(B427,-'Terms&amp;Conditions + Transaction'!$B$22, 'Terms&amp;Conditions + Transaction'!$B$23, 'Holiday Schedule'!$B$3:$B$1002),ForwardDays(F427,-'Terms&amp;Conditions + Transaction'!$B$22, 'Terms&amp;Conditions + Transaction'!$B$23, 'Holiday Schedule'!$B$3:$B$1002)))</f>
        <v/>
      </c>
      <c r="O427" s="42" t="str">
        <f ca="1">IF(B427="", "", IF(ISNA(MATCH(N427, SOFR_INDEX!$A$2:$A$2001, -1)),1,IF(INDEX(SOFR_INDEX!$A$2:$E$2001,MATCH(N427, SOFR_INDEX!$A$2:$A$2001, -1), 1)=N427,MATCH(N427, SOFR_INDEX!$A$2:$A$2001, -1),MATCH(N427, SOFR_INDEX!$A$2:$A$2001, -1)+1)))</f>
        <v/>
      </c>
      <c r="P427" s="40" t="str" cm="1">
        <f t="array" aca="1" ref="P427" ca="1">IF(OR(B427="", F427=""), "", INDEX(SOFR_INDEX!$B$2:$E$2001, O427,$P$4) * IF(LEFT($P$3, 3)="180", 2, IF(LEFT($P$3, 2)="90", 4, IF(LEFT($P$3, 2)="30", 12, 1)))/100)</f>
        <v/>
      </c>
      <c r="Q427" s="43" t="str">
        <f ca="1">IF(OR(B427="", F427=""), "", P427+'Terms&amp;Conditions + Transaction'!$B$11/10000)</f>
        <v/>
      </c>
      <c r="R427" s="43" t="str">
        <f t="shared" ca="1" si="41"/>
        <v/>
      </c>
      <c r="S427" t="str">
        <f ca="1">IF(B427="",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Transaction'!$C$7*(F427-E427), 365), 360))))</f>
        <v/>
      </c>
      <c r="T427" s="49" t="str">
        <f t="shared" ca="1" si="42"/>
        <v/>
      </c>
      <c r="U427" s="49" t="str">
        <f t="shared" ca="1" si="43"/>
        <v/>
      </c>
      <c r="V427" s="49" t="str">
        <f t="shared" ca="1" si="44"/>
        <v/>
      </c>
      <c r="W427" s="11" t="str">
        <f t="shared" ca="1" si="45"/>
        <v/>
      </c>
      <c r="X427" s="11" t="str">
        <f t="shared" ca="1" si="46"/>
        <v/>
      </c>
    </row>
    <row r="428" spans="2:24" x14ac:dyDescent="0.25">
      <c r="B428" s="82" t="str">
        <f ca="1">IF(B427&lt;MIN($C$3, 'Terms&amp;Conditions + Transaction'!$B$6), B427+1, "")</f>
        <v/>
      </c>
      <c r="C428" t="str">
        <f ca="1">IF(B428="", "", IF(AND(WEEKDAY(B428, 2)&lt;=5, ISERROR(VLOOKUP(B428, 'Holiday Schedule'!$B$3:$B$1002, 1, FALSE))), 1, 0))</f>
        <v/>
      </c>
      <c r="D428" t="str">
        <f ca="1">IF(B428="", "", IF(LOWER('Terms&amp;Conditions + Transaction'!$C$15)="act", 1, IF(DAY(B428)=31, 0, IF(AND(DAY(B428+1)=1, MONTH(B428+1)=3), 31-DAY(B428), 1))))</f>
        <v/>
      </c>
      <c r="E428" s="18" t="str">
        <f ca="1">IF(B428="", "", IFERROR(VLOOKUP(B428, 'Accrual Schedule'!$B$3:$B$122, 1, TRUE), ""))</f>
        <v/>
      </c>
      <c r="F428" s="18" t="str" cm="1">
        <f t="array" aca="1" ref="F428" ca="1">IF(B428="", "", INDEX('Accrual Schedule'!$B$3:$B$122, MATCH(B428, 'Accrual Schedule'!$B$3:$B$122, 1)+1, 1))</f>
        <v/>
      </c>
      <c r="G428" s="18" t="str" cm="1">
        <f t="array" aca="1" ref="G428" ca="1">IF(B428="", "", INDEX('Accrual Schedule'!$B$3:$B$122, MATCH(H428, 'Accrual Schedule'!$B$3:$B$122, 1)-1, 1))</f>
        <v/>
      </c>
      <c r="H428" s="18" t="str">
        <f ca="1">IF(B428="", "", INDEX('Accrual Schedule'!$B$3:$B$122, MATCH(I428, 'Accrual Schedule'!$C$3:$C$122, 1), 1))</f>
        <v/>
      </c>
      <c r="I428" s="18" t="str" cm="1">
        <f t="array" aca="1" ref="I428" ca="1">IF(B428="", "", _xlfn.IFNA(INDEX('Accrual Schedule'!$C$4:$C$122, MATCH(B428, 'Accrual Schedule'!$C$4:$C$122, 1)+1, 1), INDEX('Accrual Schedule'!$C$4:$C$122, 1, 1)))</f>
        <v/>
      </c>
      <c r="J428" s="11" t="str">
        <f ca="1">IF(B428="","",'Terms&amp;Conditions + Transaction'!$F$5-SUMIF(Dispositions!$B$3:$B$32,"&lt;="&amp;B428,Dispositions!$C$3:$C$32))</f>
        <v/>
      </c>
      <c r="K428" s="84" t="str">
        <f ca="1">IF(B428="", "", IF(ISNA(MATCH(B428, 'Factor Schedule'!$B$3:$B$2002, -1)),1,IF(INDEX('Factor Schedule'!$B$3:$C$2002,MATCH(B428, 'Factor Schedule'!$B$3:$B$2002, -1), 1)=B428,MATCH(B428, 'Factor Schedule'!$B$3:$B$2002, -1),MATCH(B428, 'Factor Schedule'!$B$3:$B$2002, -1)+1)))</f>
        <v/>
      </c>
      <c r="L428" s="11" t="str" cm="1">
        <f t="array" aca="1" ref="L428" ca="1">IF(B428="","",ROUND(J428*_xlfn.IFNA(INDEX('Factor Schedule'!$B$3:$C$2002,K428, 2), 1), 2))</f>
        <v/>
      </c>
      <c r="M428" s="11" t="str">
        <f ca="1">IF(B428="", "", IF(OR(LOWER('Terms&amp;Conditions + Transaction'!$B$12)&lt;&gt;"compound", B428=$C$2, B428=E428), L428, L428+IF(LOWER('Terms&amp;Conditions + Transaction'!$B$13)&lt;&gt;"y", SUMIFS($T$8:$T$2007, $B$8:$B$2007, "&gt;="&amp;E428, $B$8:$B$2007, "&lt;"&amp;B428), SUMIFS($U$8:$U$1007, $B$8:$B$2007, "&gt;="&amp;E428, $B$8:$B$2007, "&lt;"&amp;B428))))</f>
        <v/>
      </c>
      <c r="N428" s="18" t="str">
        <f ca="1">IF(OR(B428 = "", F428=""), "", MIN(ForwardDays(B428,-'Terms&amp;Conditions + Transaction'!$B$22, 'Terms&amp;Conditions + Transaction'!$B$23, 'Holiday Schedule'!$B$3:$B$1002),ForwardDays(F428,-'Terms&amp;Conditions + Transaction'!$B$22, 'Terms&amp;Conditions + Transaction'!$B$23, 'Holiday Schedule'!$B$3:$B$1002)))</f>
        <v/>
      </c>
      <c r="O428" s="42" t="str">
        <f ca="1">IF(B428="", "", IF(ISNA(MATCH(N428, SOFR_INDEX!$A$2:$A$2001, -1)),1,IF(INDEX(SOFR_INDEX!$A$2:$E$2001,MATCH(N428, SOFR_INDEX!$A$2:$A$2001, -1), 1)=N428,MATCH(N428, SOFR_INDEX!$A$2:$A$2001, -1),MATCH(N428, SOFR_INDEX!$A$2:$A$2001, -1)+1)))</f>
        <v/>
      </c>
      <c r="P428" s="40" t="str" cm="1">
        <f t="array" aca="1" ref="P428" ca="1">IF(OR(B428="", F428=""), "", INDEX(SOFR_INDEX!$B$2:$E$2001, O428,$P$4) * IF(LEFT($P$3, 3)="180", 2, IF(LEFT($P$3, 2)="90", 4, IF(LEFT($P$3, 2)="30", 12, 1)))/100)</f>
        <v/>
      </c>
      <c r="Q428" s="43" t="str">
        <f ca="1">IF(OR(B428="", F428=""), "", P428+'Terms&amp;Conditions + Transaction'!$B$11/10000)</f>
        <v/>
      </c>
      <c r="R428" s="43" t="str">
        <f t="shared" ca="1" si="41"/>
        <v/>
      </c>
      <c r="S428" t="str">
        <f ca="1">IF(B428="",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Transaction'!$C$7*(F428-E428), 365), 360))))</f>
        <v/>
      </c>
      <c r="T428" s="49" t="str">
        <f t="shared" ca="1" si="42"/>
        <v/>
      </c>
      <c r="U428" s="49" t="str">
        <f t="shared" ca="1" si="43"/>
        <v/>
      </c>
      <c r="V428" s="49" t="str">
        <f t="shared" ca="1" si="44"/>
        <v/>
      </c>
      <c r="W428" s="11" t="str">
        <f t="shared" ca="1" si="45"/>
        <v/>
      </c>
      <c r="X428" s="11" t="str">
        <f t="shared" ca="1" si="46"/>
        <v/>
      </c>
    </row>
    <row r="429" spans="2:24" x14ac:dyDescent="0.25">
      <c r="B429" s="82" t="str">
        <f ca="1">IF(B428&lt;MIN($C$3, 'Terms&amp;Conditions + Transaction'!$B$6), B428+1, "")</f>
        <v/>
      </c>
      <c r="C429" t="str">
        <f ca="1">IF(B429="", "", IF(AND(WEEKDAY(B429, 2)&lt;=5, ISERROR(VLOOKUP(B429, 'Holiday Schedule'!$B$3:$B$1002, 1, FALSE))), 1, 0))</f>
        <v/>
      </c>
      <c r="D429" t="str">
        <f ca="1">IF(B429="", "", IF(LOWER('Terms&amp;Conditions + Transaction'!$C$15)="act", 1, IF(DAY(B429)=31, 0, IF(AND(DAY(B429+1)=1, MONTH(B429+1)=3), 31-DAY(B429), 1))))</f>
        <v/>
      </c>
      <c r="E429" s="18" t="str">
        <f ca="1">IF(B429="", "", IFERROR(VLOOKUP(B429, 'Accrual Schedule'!$B$3:$B$122, 1, TRUE), ""))</f>
        <v/>
      </c>
      <c r="F429" s="18" t="str" cm="1">
        <f t="array" aca="1" ref="F429" ca="1">IF(B429="", "", INDEX('Accrual Schedule'!$B$3:$B$122, MATCH(B429, 'Accrual Schedule'!$B$3:$B$122, 1)+1, 1))</f>
        <v/>
      </c>
      <c r="G429" s="18" t="str" cm="1">
        <f t="array" aca="1" ref="G429" ca="1">IF(B429="", "", INDEX('Accrual Schedule'!$B$3:$B$122, MATCH(H429, 'Accrual Schedule'!$B$3:$B$122, 1)-1, 1))</f>
        <v/>
      </c>
      <c r="H429" s="18" t="str">
        <f ca="1">IF(B429="", "", INDEX('Accrual Schedule'!$B$3:$B$122, MATCH(I429, 'Accrual Schedule'!$C$3:$C$122, 1), 1))</f>
        <v/>
      </c>
      <c r="I429" s="18" t="str" cm="1">
        <f t="array" aca="1" ref="I429" ca="1">IF(B429="", "", _xlfn.IFNA(INDEX('Accrual Schedule'!$C$4:$C$122, MATCH(B429, 'Accrual Schedule'!$C$4:$C$122, 1)+1, 1), INDEX('Accrual Schedule'!$C$4:$C$122, 1, 1)))</f>
        <v/>
      </c>
      <c r="J429" s="11" t="str">
        <f ca="1">IF(B429="","",'Terms&amp;Conditions + Transaction'!$F$5-SUMIF(Dispositions!$B$3:$B$32,"&lt;="&amp;B429,Dispositions!$C$3:$C$32))</f>
        <v/>
      </c>
      <c r="K429" s="84" t="str">
        <f ca="1">IF(B429="", "", IF(ISNA(MATCH(B429, 'Factor Schedule'!$B$3:$B$2002, -1)),1,IF(INDEX('Factor Schedule'!$B$3:$C$2002,MATCH(B429, 'Factor Schedule'!$B$3:$B$2002, -1), 1)=B429,MATCH(B429, 'Factor Schedule'!$B$3:$B$2002, -1),MATCH(B429, 'Factor Schedule'!$B$3:$B$2002, -1)+1)))</f>
        <v/>
      </c>
      <c r="L429" s="11" t="str" cm="1">
        <f t="array" aca="1" ref="L429" ca="1">IF(B429="","",ROUND(J429*_xlfn.IFNA(INDEX('Factor Schedule'!$B$3:$C$2002,K429, 2), 1), 2))</f>
        <v/>
      </c>
      <c r="M429" s="11" t="str">
        <f ca="1">IF(B429="", "", IF(OR(LOWER('Terms&amp;Conditions + Transaction'!$B$12)&lt;&gt;"compound", B429=$C$2, B429=E429), L429, L429+IF(LOWER('Terms&amp;Conditions + Transaction'!$B$13)&lt;&gt;"y", SUMIFS($T$8:$T$2007, $B$8:$B$2007, "&gt;="&amp;E429, $B$8:$B$2007, "&lt;"&amp;B429), SUMIFS($U$8:$U$1007, $B$8:$B$2007, "&gt;="&amp;E429, $B$8:$B$2007, "&lt;"&amp;B429))))</f>
        <v/>
      </c>
      <c r="N429" s="18" t="str">
        <f ca="1">IF(OR(B429 = "", F429=""), "", MIN(ForwardDays(B429,-'Terms&amp;Conditions + Transaction'!$B$22, 'Terms&amp;Conditions + Transaction'!$B$23, 'Holiday Schedule'!$B$3:$B$1002),ForwardDays(F429,-'Terms&amp;Conditions + Transaction'!$B$22, 'Terms&amp;Conditions + Transaction'!$B$23, 'Holiday Schedule'!$B$3:$B$1002)))</f>
        <v/>
      </c>
      <c r="O429" s="42" t="str">
        <f ca="1">IF(B429="", "", IF(ISNA(MATCH(N429, SOFR_INDEX!$A$2:$A$2001, -1)),1,IF(INDEX(SOFR_INDEX!$A$2:$E$2001,MATCH(N429, SOFR_INDEX!$A$2:$A$2001, -1), 1)=N429,MATCH(N429, SOFR_INDEX!$A$2:$A$2001, -1),MATCH(N429, SOFR_INDEX!$A$2:$A$2001, -1)+1)))</f>
        <v/>
      </c>
      <c r="P429" s="40" t="str" cm="1">
        <f t="array" aca="1" ref="P429" ca="1">IF(OR(B429="", F429=""), "", INDEX(SOFR_INDEX!$B$2:$E$2001, O429,$P$4) * IF(LEFT($P$3, 3)="180", 2, IF(LEFT($P$3, 2)="90", 4, IF(LEFT($P$3, 2)="30", 12, 1)))/100)</f>
        <v/>
      </c>
      <c r="Q429" s="43" t="str">
        <f ca="1">IF(OR(B429="", F429=""), "", P429+'Terms&amp;Conditions + Transaction'!$B$11/10000)</f>
        <v/>
      </c>
      <c r="R429" s="43" t="str">
        <f t="shared" ca="1" si="41"/>
        <v/>
      </c>
      <c r="S429" t="str">
        <f ca="1">IF(B429="",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Transaction'!$C$7*(F429-E429), 365), 360))))</f>
        <v/>
      </c>
      <c r="T429" s="49" t="str">
        <f t="shared" ca="1" si="42"/>
        <v/>
      </c>
      <c r="U429" s="49" t="str">
        <f t="shared" ca="1" si="43"/>
        <v/>
      </c>
      <c r="V429" s="49" t="str">
        <f t="shared" ca="1" si="44"/>
        <v/>
      </c>
      <c r="W429" s="11" t="str">
        <f t="shared" ca="1" si="45"/>
        <v/>
      </c>
      <c r="X429" s="11" t="str">
        <f t="shared" ca="1" si="46"/>
        <v/>
      </c>
    </row>
    <row r="430" spans="2:24" x14ac:dyDescent="0.25">
      <c r="B430" s="82" t="str">
        <f ca="1">IF(B429&lt;MIN($C$3, 'Terms&amp;Conditions + Transaction'!$B$6), B429+1, "")</f>
        <v/>
      </c>
      <c r="C430" t="str">
        <f ca="1">IF(B430="", "", IF(AND(WEEKDAY(B430, 2)&lt;=5, ISERROR(VLOOKUP(B430, 'Holiday Schedule'!$B$3:$B$1002, 1, FALSE))), 1, 0))</f>
        <v/>
      </c>
      <c r="D430" t="str">
        <f ca="1">IF(B430="", "", IF(LOWER('Terms&amp;Conditions + Transaction'!$C$15)="act", 1, IF(DAY(B430)=31, 0, IF(AND(DAY(B430+1)=1, MONTH(B430+1)=3), 31-DAY(B430), 1))))</f>
        <v/>
      </c>
      <c r="E430" s="18" t="str">
        <f ca="1">IF(B430="", "", IFERROR(VLOOKUP(B430, 'Accrual Schedule'!$B$3:$B$122, 1, TRUE), ""))</f>
        <v/>
      </c>
      <c r="F430" s="18" t="str" cm="1">
        <f t="array" aca="1" ref="F430" ca="1">IF(B430="", "", INDEX('Accrual Schedule'!$B$3:$B$122, MATCH(B430, 'Accrual Schedule'!$B$3:$B$122, 1)+1, 1))</f>
        <v/>
      </c>
      <c r="G430" s="18" t="str" cm="1">
        <f t="array" aca="1" ref="G430" ca="1">IF(B430="", "", INDEX('Accrual Schedule'!$B$3:$B$122, MATCH(H430, 'Accrual Schedule'!$B$3:$B$122, 1)-1, 1))</f>
        <v/>
      </c>
      <c r="H430" s="18" t="str">
        <f ca="1">IF(B430="", "", INDEX('Accrual Schedule'!$B$3:$B$122, MATCH(I430, 'Accrual Schedule'!$C$3:$C$122, 1), 1))</f>
        <v/>
      </c>
      <c r="I430" s="18" t="str" cm="1">
        <f t="array" aca="1" ref="I430" ca="1">IF(B430="", "", _xlfn.IFNA(INDEX('Accrual Schedule'!$C$4:$C$122, MATCH(B430, 'Accrual Schedule'!$C$4:$C$122, 1)+1, 1), INDEX('Accrual Schedule'!$C$4:$C$122, 1, 1)))</f>
        <v/>
      </c>
      <c r="J430" s="11" t="str">
        <f ca="1">IF(B430="","",'Terms&amp;Conditions + Transaction'!$F$5-SUMIF(Dispositions!$B$3:$B$32,"&lt;="&amp;B430,Dispositions!$C$3:$C$32))</f>
        <v/>
      </c>
      <c r="K430" s="84" t="str">
        <f ca="1">IF(B430="", "", IF(ISNA(MATCH(B430, 'Factor Schedule'!$B$3:$B$2002, -1)),1,IF(INDEX('Factor Schedule'!$B$3:$C$2002,MATCH(B430, 'Factor Schedule'!$B$3:$B$2002, -1), 1)=B430,MATCH(B430, 'Factor Schedule'!$B$3:$B$2002, -1),MATCH(B430, 'Factor Schedule'!$B$3:$B$2002, -1)+1)))</f>
        <v/>
      </c>
      <c r="L430" s="11" t="str" cm="1">
        <f t="array" aca="1" ref="L430" ca="1">IF(B430="","",ROUND(J430*_xlfn.IFNA(INDEX('Factor Schedule'!$B$3:$C$2002,K430, 2), 1), 2))</f>
        <v/>
      </c>
      <c r="M430" s="11" t="str">
        <f ca="1">IF(B430="", "", IF(OR(LOWER('Terms&amp;Conditions + Transaction'!$B$12)&lt;&gt;"compound", B430=$C$2, B430=E430), L430, L430+IF(LOWER('Terms&amp;Conditions + Transaction'!$B$13)&lt;&gt;"y", SUMIFS($T$8:$T$2007, $B$8:$B$2007, "&gt;="&amp;E430, $B$8:$B$2007, "&lt;"&amp;B430), SUMIFS($U$8:$U$1007, $B$8:$B$2007, "&gt;="&amp;E430, $B$8:$B$2007, "&lt;"&amp;B430))))</f>
        <v/>
      </c>
      <c r="N430" s="18" t="str">
        <f ca="1">IF(OR(B430 = "", F430=""), "", MIN(ForwardDays(B430,-'Terms&amp;Conditions + Transaction'!$B$22, 'Terms&amp;Conditions + Transaction'!$B$23, 'Holiday Schedule'!$B$3:$B$1002),ForwardDays(F430,-'Terms&amp;Conditions + Transaction'!$B$22, 'Terms&amp;Conditions + Transaction'!$B$23, 'Holiday Schedule'!$B$3:$B$1002)))</f>
        <v/>
      </c>
      <c r="O430" s="42" t="str">
        <f ca="1">IF(B430="", "", IF(ISNA(MATCH(N430, SOFR_INDEX!$A$2:$A$2001, -1)),1,IF(INDEX(SOFR_INDEX!$A$2:$E$2001,MATCH(N430, SOFR_INDEX!$A$2:$A$2001, -1), 1)=N430,MATCH(N430, SOFR_INDEX!$A$2:$A$2001, -1),MATCH(N430, SOFR_INDEX!$A$2:$A$2001, -1)+1)))</f>
        <v/>
      </c>
      <c r="P430" s="40" t="str" cm="1">
        <f t="array" aca="1" ref="P430" ca="1">IF(OR(B430="", F430=""), "", INDEX(SOFR_INDEX!$B$2:$E$2001, O430,$P$4) * IF(LEFT($P$3, 3)="180", 2, IF(LEFT($P$3, 2)="90", 4, IF(LEFT($P$3, 2)="30", 12, 1)))/100)</f>
        <v/>
      </c>
      <c r="Q430" s="43" t="str">
        <f ca="1">IF(OR(B430="", F430=""), "", P430+'Terms&amp;Conditions + Transaction'!$B$11/10000)</f>
        <v/>
      </c>
      <c r="R430" s="43" t="str">
        <f t="shared" ca="1" si="41"/>
        <v/>
      </c>
      <c r="S430" t="str">
        <f ca="1">IF(B430="",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Transaction'!$C$7*(F430-E430), 365), 360))))</f>
        <v/>
      </c>
      <c r="T430" s="49" t="str">
        <f t="shared" ca="1" si="42"/>
        <v/>
      </c>
      <c r="U430" s="49" t="str">
        <f t="shared" ca="1" si="43"/>
        <v/>
      </c>
      <c r="V430" s="49" t="str">
        <f t="shared" ca="1" si="44"/>
        <v/>
      </c>
      <c r="W430" s="11" t="str">
        <f t="shared" ca="1" si="45"/>
        <v/>
      </c>
      <c r="X430" s="11" t="str">
        <f t="shared" ca="1" si="46"/>
        <v/>
      </c>
    </row>
    <row r="431" spans="2:24" x14ac:dyDescent="0.25">
      <c r="B431" s="82" t="str">
        <f ca="1">IF(B430&lt;MIN($C$3, 'Terms&amp;Conditions + Transaction'!$B$6), B430+1, "")</f>
        <v/>
      </c>
      <c r="C431" t="str">
        <f ca="1">IF(B431="", "", IF(AND(WEEKDAY(B431, 2)&lt;=5, ISERROR(VLOOKUP(B431, 'Holiday Schedule'!$B$3:$B$1002, 1, FALSE))), 1, 0))</f>
        <v/>
      </c>
      <c r="D431" t="str">
        <f ca="1">IF(B431="", "", IF(LOWER('Terms&amp;Conditions + Transaction'!$C$15)="act", 1, IF(DAY(B431)=31, 0, IF(AND(DAY(B431+1)=1, MONTH(B431+1)=3), 31-DAY(B431), 1))))</f>
        <v/>
      </c>
      <c r="E431" s="18" t="str">
        <f ca="1">IF(B431="", "", IFERROR(VLOOKUP(B431, 'Accrual Schedule'!$B$3:$B$122, 1, TRUE), ""))</f>
        <v/>
      </c>
      <c r="F431" s="18" t="str" cm="1">
        <f t="array" aca="1" ref="F431" ca="1">IF(B431="", "", INDEX('Accrual Schedule'!$B$3:$B$122, MATCH(B431, 'Accrual Schedule'!$B$3:$B$122, 1)+1, 1))</f>
        <v/>
      </c>
      <c r="G431" s="18" t="str" cm="1">
        <f t="array" aca="1" ref="G431" ca="1">IF(B431="", "", INDEX('Accrual Schedule'!$B$3:$B$122, MATCH(H431, 'Accrual Schedule'!$B$3:$B$122, 1)-1, 1))</f>
        <v/>
      </c>
      <c r="H431" s="18" t="str">
        <f ca="1">IF(B431="", "", INDEX('Accrual Schedule'!$B$3:$B$122, MATCH(I431, 'Accrual Schedule'!$C$3:$C$122, 1), 1))</f>
        <v/>
      </c>
      <c r="I431" s="18" t="str" cm="1">
        <f t="array" aca="1" ref="I431" ca="1">IF(B431="", "", _xlfn.IFNA(INDEX('Accrual Schedule'!$C$4:$C$122, MATCH(B431, 'Accrual Schedule'!$C$4:$C$122, 1)+1, 1), INDEX('Accrual Schedule'!$C$4:$C$122, 1, 1)))</f>
        <v/>
      </c>
      <c r="J431" s="11" t="str">
        <f ca="1">IF(B431="","",'Terms&amp;Conditions + Transaction'!$F$5-SUMIF(Dispositions!$B$3:$B$32,"&lt;="&amp;B431,Dispositions!$C$3:$C$32))</f>
        <v/>
      </c>
      <c r="K431" s="84" t="str">
        <f ca="1">IF(B431="", "", IF(ISNA(MATCH(B431, 'Factor Schedule'!$B$3:$B$2002, -1)),1,IF(INDEX('Factor Schedule'!$B$3:$C$2002,MATCH(B431, 'Factor Schedule'!$B$3:$B$2002, -1), 1)=B431,MATCH(B431, 'Factor Schedule'!$B$3:$B$2002, -1),MATCH(B431, 'Factor Schedule'!$B$3:$B$2002, -1)+1)))</f>
        <v/>
      </c>
      <c r="L431" s="11" t="str" cm="1">
        <f t="array" aca="1" ref="L431" ca="1">IF(B431="","",ROUND(J431*_xlfn.IFNA(INDEX('Factor Schedule'!$B$3:$C$2002,K431, 2), 1), 2))</f>
        <v/>
      </c>
      <c r="M431" s="11" t="str">
        <f ca="1">IF(B431="", "", IF(OR(LOWER('Terms&amp;Conditions + Transaction'!$B$12)&lt;&gt;"compound", B431=$C$2, B431=E431), L431, L431+IF(LOWER('Terms&amp;Conditions + Transaction'!$B$13)&lt;&gt;"y", SUMIFS($T$8:$T$2007, $B$8:$B$2007, "&gt;="&amp;E431, $B$8:$B$2007, "&lt;"&amp;B431), SUMIFS($U$8:$U$1007, $B$8:$B$2007, "&gt;="&amp;E431, $B$8:$B$2007, "&lt;"&amp;B431))))</f>
        <v/>
      </c>
      <c r="N431" s="18" t="str">
        <f ca="1">IF(OR(B431 = "", F431=""), "", MIN(ForwardDays(B431,-'Terms&amp;Conditions + Transaction'!$B$22, 'Terms&amp;Conditions + Transaction'!$B$23, 'Holiday Schedule'!$B$3:$B$1002),ForwardDays(F431,-'Terms&amp;Conditions + Transaction'!$B$22, 'Terms&amp;Conditions + Transaction'!$B$23, 'Holiday Schedule'!$B$3:$B$1002)))</f>
        <v/>
      </c>
      <c r="O431" s="42" t="str">
        <f ca="1">IF(B431="", "", IF(ISNA(MATCH(N431, SOFR_INDEX!$A$2:$A$2001, -1)),1,IF(INDEX(SOFR_INDEX!$A$2:$E$2001,MATCH(N431, SOFR_INDEX!$A$2:$A$2001, -1), 1)=N431,MATCH(N431, SOFR_INDEX!$A$2:$A$2001, -1),MATCH(N431, SOFR_INDEX!$A$2:$A$2001, -1)+1)))</f>
        <v/>
      </c>
      <c r="P431" s="40" t="str" cm="1">
        <f t="array" aca="1" ref="P431" ca="1">IF(OR(B431="", F431=""), "", INDEX(SOFR_INDEX!$B$2:$E$2001, O431,$P$4) * IF(LEFT($P$3, 3)="180", 2, IF(LEFT($P$3, 2)="90", 4, IF(LEFT($P$3, 2)="30", 12, 1)))/100)</f>
        <v/>
      </c>
      <c r="Q431" s="43" t="str">
        <f ca="1">IF(OR(B431="", F431=""), "", P431+'Terms&amp;Conditions + Transaction'!$B$11/10000)</f>
        <v/>
      </c>
      <c r="R431" s="43" t="str">
        <f t="shared" ca="1" si="41"/>
        <v/>
      </c>
      <c r="S431" t="str">
        <f ca="1">IF(B431="",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Transaction'!$C$7*(F431-E431), 365), 360))))</f>
        <v/>
      </c>
      <c r="T431" s="49" t="str">
        <f t="shared" ca="1" si="42"/>
        <v/>
      </c>
      <c r="U431" s="49" t="str">
        <f t="shared" ca="1" si="43"/>
        <v/>
      </c>
      <c r="V431" s="49" t="str">
        <f t="shared" ca="1" si="44"/>
        <v/>
      </c>
      <c r="W431" s="11" t="str">
        <f t="shared" ca="1" si="45"/>
        <v/>
      </c>
      <c r="X431" s="11" t="str">
        <f t="shared" ca="1" si="46"/>
        <v/>
      </c>
    </row>
    <row r="432" spans="2:24" x14ac:dyDescent="0.25">
      <c r="B432" s="82" t="str">
        <f ca="1">IF(B431&lt;MIN($C$3, 'Terms&amp;Conditions + Transaction'!$B$6), B431+1, "")</f>
        <v/>
      </c>
      <c r="C432" t="str">
        <f ca="1">IF(B432="", "", IF(AND(WEEKDAY(B432, 2)&lt;=5, ISERROR(VLOOKUP(B432, 'Holiday Schedule'!$B$3:$B$1002, 1, FALSE))), 1, 0))</f>
        <v/>
      </c>
      <c r="D432" t="str">
        <f ca="1">IF(B432="", "", IF(LOWER('Terms&amp;Conditions + Transaction'!$C$15)="act", 1, IF(DAY(B432)=31, 0, IF(AND(DAY(B432+1)=1, MONTH(B432+1)=3), 31-DAY(B432), 1))))</f>
        <v/>
      </c>
      <c r="E432" s="18" t="str">
        <f ca="1">IF(B432="", "", IFERROR(VLOOKUP(B432, 'Accrual Schedule'!$B$3:$B$122, 1, TRUE), ""))</f>
        <v/>
      </c>
      <c r="F432" s="18" t="str" cm="1">
        <f t="array" aca="1" ref="F432" ca="1">IF(B432="", "", INDEX('Accrual Schedule'!$B$3:$B$122, MATCH(B432, 'Accrual Schedule'!$B$3:$B$122, 1)+1, 1))</f>
        <v/>
      </c>
      <c r="G432" s="18" t="str" cm="1">
        <f t="array" aca="1" ref="G432" ca="1">IF(B432="", "", INDEX('Accrual Schedule'!$B$3:$B$122, MATCH(H432, 'Accrual Schedule'!$B$3:$B$122, 1)-1, 1))</f>
        <v/>
      </c>
      <c r="H432" s="18" t="str">
        <f ca="1">IF(B432="", "", INDEX('Accrual Schedule'!$B$3:$B$122, MATCH(I432, 'Accrual Schedule'!$C$3:$C$122, 1), 1))</f>
        <v/>
      </c>
      <c r="I432" s="18" t="str" cm="1">
        <f t="array" aca="1" ref="I432" ca="1">IF(B432="", "", _xlfn.IFNA(INDEX('Accrual Schedule'!$C$4:$C$122, MATCH(B432, 'Accrual Schedule'!$C$4:$C$122, 1)+1, 1), INDEX('Accrual Schedule'!$C$4:$C$122, 1, 1)))</f>
        <v/>
      </c>
      <c r="J432" s="11" t="str">
        <f ca="1">IF(B432="","",'Terms&amp;Conditions + Transaction'!$F$5-SUMIF(Dispositions!$B$3:$B$32,"&lt;="&amp;B432,Dispositions!$C$3:$C$32))</f>
        <v/>
      </c>
      <c r="K432" s="84" t="str">
        <f ca="1">IF(B432="", "", IF(ISNA(MATCH(B432, 'Factor Schedule'!$B$3:$B$2002, -1)),1,IF(INDEX('Factor Schedule'!$B$3:$C$2002,MATCH(B432, 'Factor Schedule'!$B$3:$B$2002, -1), 1)=B432,MATCH(B432, 'Factor Schedule'!$B$3:$B$2002, -1),MATCH(B432, 'Factor Schedule'!$B$3:$B$2002, -1)+1)))</f>
        <v/>
      </c>
      <c r="L432" s="11" t="str" cm="1">
        <f t="array" aca="1" ref="L432" ca="1">IF(B432="","",ROUND(J432*_xlfn.IFNA(INDEX('Factor Schedule'!$B$3:$C$2002,K432, 2), 1), 2))</f>
        <v/>
      </c>
      <c r="M432" s="11" t="str">
        <f ca="1">IF(B432="", "", IF(OR(LOWER('Terms&amp;Conditions + Transaction'!$B$12)&lt;&gt;"compound", B432=$C$2, B432=E432), L432, L432+IF(LOWER('Terms&amp;Conditions + Transaction'!$B$13)&lt;&gt;"y", SUMIFS($T$8:$T$2007, $B$8:$B$2007, "&gt;="&amp;E432, $B$8:$B$2007, "&lt;"&amp;B432), SUMIFS($U$8:$U$1007, $B$8:$B$2007, "&gt;="&amp;E432, $B$8:$B$2007, "&lt;"&amp;B432))))</f>
        <v/>
      </c>
      <c r="N432" s="18" t="str">
        <f ca="1">IF(OR(B432 = "", F432=""), "", MIN(ForwardDays(B432,-'Terms&amp;Conditions + Transaction'!$B$22, 'Terms&amp;Conditions + Transaction'!$B$23, 'Holiday Schedule'!$B$3:$B$1002),ForwardDays(F432,-'Terms&amp;Conditions + Transaction'!$B$22, 'Terms&amp;Conditions + Transaction'!$B$23, 'Holiday Schedule'!$B$3:$B$1002)))</f>
        <v/>
      </c>
      <c r="O432" s="42" t="str">
        <f ca="1">IF(B432="", "", IF(ISNA(MATCH(N432, SOFR_INDEX!$A$2:$A$2001, -1)),1,IF(INDEX(SOFR_INDEX!$A$2:$E$2001,MATCH(N432, SOFR_INDEX!$A$2:$A$2001, -1), 1)=N432,MATCH(N432, SOFR_INDEX!$A$2:$A$2001, -1),MATCH(N432, SOFR_INDEX!$A$2:$A$2001, -1)+1)))</f>
        <v/>
      </c>
      <c r="P432" s="40" t="str" cm="1">
        <f t="array" aca="1" ref="P432" ca="1">IF(OR(B432="", F432=""), "", INDEX(SOFR_INDEX!$B$2:$E$2001, O432,$P$4) * IF(LEFT($P$3, 3)="180", 2, IF(LEFT($P$3, 2)="90", 4, IF(LEFT($P$3, 2)="30", 12, 1)))/100)</f>
        <v/>
      </c>
      <c r="Q432" s="43" t="str">
        <f ca="1">IF(OR(B432="", F432=""), "", P432+'Terms&amp;Conditions + Transaction'!$B$11/10000)</f>
        <v/>
      </c>
      <c r="R432" s="43" t="str">
        <f t="shared" ca="1" si="41"/>
        <v/>
      </c>
      <c r="S432" t="str">
        <f ca="1">IF(B432="",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Transaction'!$C$7*(F432-E432), 365), 360))))</f>
        <v/>
      </c>
      <c r="T432" s="49" t="str">
        <f t="shared" ca="1" si="42"/>
        <v/>
      </c>
      <c r="U432" s="49" t="str">
        <f t="shared" ca="1" si="43"/>
        <v/>
      </c>
      <c r="V432" s="49" t="str">
        <f t="shared" ca="1" si="44"/>
        <v/>
      </c>
      <c r="W432" s="11" t="str">
        <f t="shared" ca="1" si="45"/>
        <v/>
      </c>
      <c r="X432" s="11" t="str">
        <f t="shared" ca="1" si="46"/>
        <v/>
      </c>
    </row>
    <row r="433" spans="2:24" x14ac:dyDescent="0.25">
      <c r="B433" s="82" t="str">
        <f ca="1">IF(B432&lt;MIN($C$3, 'Terms&amp;Conditions + Transaction'!$B$6), B432+1, "")</f>
        <v/>
      </c>
      <c r="C433" t="str">
        <f ca="1">IF(B433="", "", IF(AND(WEEKDAY(B433, 2)&lt;=5, ISERROR(VLOOKUP(B433, 'Holiday Schedule'!$B$3:$B$1002, 1, FALSE))), 1, 0))</f>
        <v/>
      </c>
      <c r="D433" t="str">
        <f ca="1">IF(B433="", "", IF(LOWER('Terms&amp;Conditions + Transaction'!$C$15)="act", 1, IF(DAY(B433)=31, 0, IF(AND(DAY(B433+1)=1, MONTH(B433+1)=3), 31-DAY(B433), 1))))</f>
        <v/>
      </c>
      <c r="E433" s="18" t="str">
        <f ca="1">IF(B433="", "", IFERROR(VLOOKUP(B433, 'Accrual Schedule'!$B$3:$B$122, 1, TRUE), ""))</f>
        <v/>
      </c>
      <c r="F433" s="18" t="str" cm="1">
        <f t="array" aca="1" ref="F433" ca="1">IF(B433="", "", INDEX('Accrual Schedule'!$B$3:$B$122, MATCH(B433, 'Accrual Schedule'!$B$3:$B$122, 1)+1, 1))</f>
        <v/>
      </c>
      <c r="G433" s="18" t="str" cm="1">
        <f t="array" aca="1" ref="G433" ca="1">IF(B433="", "", INDEX('Accrual Schedule'!$B$3:$B$122, MATCH(H433, 'Accrual Schedule'!$B$3:$B$122, 1)-1, 1))</f>
        <v/>
      </c>
      <c r="H433" s="18" t="str">
        <f ca="1">IF(B433="", "", INDEX('Accrual Schedule'!$B$3:$B$122, MATCH(I433, 'Accrual Schedule'!$C$3:$C$122, 1), 1))</f>
        <v/>
      </c>
      <c r="I433" s="18" t="str" cm="1">
        <f t="array" aca="1" ref="I433" ca="1">IF(B433="", "", _xlfn.IFNA(INDEX('Accrual Schedule'!$C$4:$C$122, MATCH(B433, 'Accrual Schedule'!$C$4:$C$122, 1)+1, 1), INDEX('Accrual Schedule'!$C$4:$C$122, 1, 1)))</f>
        <v/>
      </c>
      <c r="J433" s="11" t="str">
        <f ca="1">IF(B433="","",'Terms&amp;Conditions + Transaction'!$F$5-SUMIF(Dispositions!$B$3:$B$32,"&lt;="&amp;B433,Dispositions!$C$3:$C$32))</f>
        <v/>
      </c>
      <c r="K433" s="84" t="str">
        <f ca="1">IF(B433="", "", IF(ISNA(MATCH(B433, 'Factor Schedule'!$B$3:$B$2002, -1)),1,IF(INDEX('Factor Schedule'!$B$3:$C$2002,MATCH(B433, 'Factor Schedule'!$B$3:$B$2002, -1), 1)=B433,MATCH(B433, 'Factor Schedule'!$B$3:$B$2002, -1),MATCH(B433, 'Factor Schedule'!$B$3:$B$2002, -1)+1)))</f>
        <v/>
      </c>
      <c r="L433" s="11" t="str" cm="1">
        <f t="array" aca="1" ref="L433" ca="1">IF(B433="","",ROUND(J433*_xlfn.IFNA(INDEX('Factor Schedule'!$B$3:$C$2002,K433, 2), 1), 2))</f>
        <v/>
      </c>
      <c r="M433" s="11" t="str">
        <f ca="1">IF(B433="", "", IF(OR(LOWER('Terms&amp;Conditions + Transaction'!$B$12)&lt;&gt;"compound", B433=$C$2, B433=E433), L433, L433+IF(LOWER('Terms&amp;Conditions + Transaction'!$B$13)&lt;&gt;"y", SUMIFS($T$8:$T$2007, $B$8:$B$2007, "&gt;="&amp;E433, $B$8:$B$2007, "&lt;"&amp;B433), SUMIFS($U$8:$U$1007, $B$8:$B$2007, "&gt;="&amp;E433, $B$8:$B$2007, "&lt;"&amp;B433))))</f>
        <v/>
      </c>
      <c r="N433" s="18" t="str">
        <f ca="1">IF(OR(B433 = "", F433=""), "", MIN(ForwardDays(B433,-'Terms&amp;Conditions + Transaction'!$B$22, 'Terms&amp;Conditions + Transaction'!$B$23, 'Holiday Schedule'!$B$3:$B$1002),ForwardDays(F433,-'Terms&amp;Conditions + Transaction'!$B$22, 'Terms&amp;Conditions + Transaction'!$B$23, 'Holiday Schedule'!$B$3:$B$1002)))</f>
        <v/>
      </c>
      <c r="O433" s="42" t="str">
        <f ca="1">IF(B433="", "", IF(ISNA(MATCH(N433, SOFR_INDEX!$A$2:$A$2001, -1)),1,IF(INDEX(SOFR_INDEX!$A$2:$E$2001,MATCH(N433, SOFR_INDEX!$A$2:$A$2001, -1), 1)=N433,MATCH(N433, SOFR_INDEX!$A$2:$A$2001, -1),MATCH(N433, SOFR_INDEX!$A$2:$A$2001, -1)+1)))</f>
        <v/>
      </c>
      <c r="P433" s="40" t="str" cm="1">
        <f t="array" aca="1" ref="P433" ca="1">IF(OR(B433="", F433=""), "", INDEX(SOFR_INDEX!$B$2:$E$2001, O433,$P$4) * IF(LEFT($P$3, 3)="180", 2, IF(LEFT($P$3, 2)="90", 4, IF(LEFT($P$3, 2)="30", 12, 1)))/100)</f>
        <v/>
      </c>
      <c r="Q433" s="43" t="str">
        <f ca="1">IF(OR(B433="", F433=""), "", P433+'Terms&amp;Conditions + Transaction'!$B$11/10000)</f>
        <v/>
      </c>
      <c r="R433" s="43" t="str">
        <f t="shared" ca="1" si="41"/>
        <v/>
      </c>
      <c r="S433" t="str">
        <f ca="1">IF(B433="",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Transaction'!$C$7*(F433-E433), 365), 360))))</f>
        <v/>
      </c>
      <c r="T433" s="49" t="str">
        <f t="shared" ca="1" si="42"/>
        <v/>
      </c>
      <c r="U433" s="49" t="str">
        <f t="shared" ca="1" si="43"/>
        <v/>
      </c>
      <c r="V433" s="49" t="str">
        <f t="shared" ca="1" si="44"/>
        <v/>
      </c>
      <c r="W433" s="11" t="str">
        <f t="shared" ca="1" si="45"/>
        <v/>
      </c>
      <c r="X433" s="11" t="str">
        <f t="shared" ca="1" si="46"/>
        <v/>
      </c>
    </row>
    <row r="434" spans="2:24" x14ac:dyDescent="0.25">
      <c r="B434" s="82" t="str">
        <f ca="1">IF(B433&lt;MIN($C$3, 'Terms&amp;Conditions + Transaction'!$B$6), B433+1, "")</f>
        <v/>
      </c>
      <c r="C434" t="str">
        <f ca="1">IF(B434="", "", IF(AND(WEEKDAY(B434, 2)&lt;=5, ISERROR(VLOOKUP(B434, 'Holiday Schedule'!$B$3:$B$1002, 1, FALSE))), 1, 0))</f>
        <v/>
      </c>
      <c r="D434" t="str">
        <f ca="1">IF(B434="", "", IF(LOWER('Terms&amp;Conditions + Transaction'!$C$15)="act", 1, IF(DAY(B434)=31, 0, IF(AND(DAY(B434+1)=1, MONTH(B434+1)=3), 31-DAY(B434), 1))))</f>
        <v/>
      </c>
      <c r="E434" s="18" t="str">
        <f ca="1">IF(B434="", "", IFERROR(VLOOKUP(B434, 'Accrual Schedule'!$B$3:$B$122, 1, TRUE), ""))</f>
        <v/>
      </c>
      <c r="F434" s="18" t="str" cm="1">
        <f t="array" aca="1" ref="F434" ca="1">IF(B434="", "", INDEX('Accrual Schedule'!$B$3:$B$122, MATCH(B434, 'Accrual Schedule'!$B$3:$B$122, 1)+1, 1))</f>
        <v/>
      </c>
      <c r="G434" s="18" t="str" cm="1">
        <f t="array" aca="1" ref="G434" ca="1">IF(B434="", "", INDEX('Accrual Schedule'!$B$3:$B$122, MATCH(H434, 'Accrual Schedule'!$B$3:$B$122, 1)-1, 1))</f>
        <v/>
      </c>
      <c r="H434" s="18" t="str">
        <f ca="1">IF(B434="", "", INDEX('Accrual Schedule'!$B$3:$B$122, MATCH(I434, 'Accrual Schedule'!$C$3:$C$122, 1), 1))</f>
        <v/>
      </c>
      <c r="I434" s="18" t="str" cm="1">
        <f t="array" aca="1" ref="I434" ca="1">IF(B434="", "", _xlfn.IFNA(INDEX('Accrual Schedule'!$C$4:$C$122, MATCH(B434, 'Accrual Schedule'!$C$4:$C$122, 1)+1, 1), INDEX('Accrual Schedule'!$C$4:$C$122, 1, 1)))</f>
        <v/>
      </c>
      <c r="J434" s="11" t="str">
        <f ca="1">IF(B434="","",'Terms&amp;Conditions + Transaction'!$F$5-SUMIF(Dispositions!$B$3:$B$32,"&lt;="&amp;B434,Dispositions!$C$3:$C$32))</f>
        <v/>
      </c>
      <c r="K434" s="84" t="str">
        <f ca="1">IF(B434="", "", IF(ISNA(MATCH(B434, 'Factor Schedule'!$B$3:$B$2002, -1)),1,IF(INDEX('Factor Schedule'!$B$3:$C$2002,MATCH(B434, 'Factor Schedule'!$B$3:$B$2002, -1), 1)=B434,MATCH(B434, 'Factor Schedule'!$B$3:$B$2002, -1),MATCH(B434, 'Factor Schedule'!$B$3:$B$2002, -1)+1)))</f>
        <v/>
      </c>
      <c r="L434" s="11" t="str" cm="1">
        <f t="array" aca="1" ref="L434" ca="1">IF(B434="","",ROUND(J434*_xlfn.IFNA(INDEX('Factor Schedule'!$B$3:$C$2002,K434, 2), 1), 2))</f>
        <v/>
      </c>
      <c r="M434" s="11" t="str">
        <f ca="1">IF(B434="", "", IF(OR(LOWER('Terms&amp;Conditions + Transaction'!$B$12)&lt;&gt;"compound", B434=$C$2, B434=E434), L434, L434+IF(LOWER('Terms&amp;Conditions + Transaction'!$B$13)&lt;&gt;"y", SUMIFS($T$8:$T$2007, $B$8:$B$2007, "&gt;="&amp;E434, $B$8:$B$2007, "&lt;"&amp;B434), SUMIFS($U$8:$U$1007, $B$8:$B$2007, "&gt;="&amp;E434, $B$8:$B$2007, "&lt;"&amp;B434))))</f>
        <v/>
      </c>
      <c r="N434" s="18" t="str">
        <f ca="1">IF(OR(B434 = "", F434=""), "", MIN(ForwardDays(B434,-'Terms&amp;Conditions + Transaction'!$B$22, 'Terms&amp;Conditions + Transaction'!$B$23, 'Holiday Schedule'!$B$3:$B$1002),ForwardDays(F434,-'Terms&amp;Conditions + Transaction'!$B$22, 'Terms&amp;Conditions + Transaction'!$B$23, 'Holiday Schedule'!$B$3:$B$1002)))</f>
        <v/>
      </c>
      <c r="O434" s="42" t="str">
        <f ca="1">IF(B434="", "", IF(ISNA(MATCH(N434, SOFR_INDEX!$A$2:$A$2001, -1)),1,IF(INDEX(SOFR_INDEX!$A$2:$E$2001,MATCH(N434, SOFR_INDEX!$A$2:$A$2001, -1), 1)=N434,MATCH(N434, SOFR_INDEX!$A$2:$A$2001, -1),MATCH(N434, SOFR_INDEX!$A$2:$A$2001, -1)+1)))</f>
        <v/>
      </c>
      <c r="P434" s="40" t="str" cm="1">
        <f t="array" aca="1" ref="P434" ca="1">IF(OR(B434="", F434=""), "", INDEX(SOFR_INDEX!$B$2:$E$2001, O434,$P$4) * IF(LEFT($P$3, 3)="180", 2, IF(LEFT($P$3, 2)="90", 4, IF(LEFT($P$3, 2)="30", 12, 1)))/100)</f>
        <v/>
      </c>
      <c r="Q434" s="43" t="str">
        <f ca="1">IF(OR(B434="", F434=""), "", P434+'Terms&amp;Conditions + Transaction'!$B$11/10000)</f>
        <v/>
      </c>
      <c r="R434" s="43" t="str">
        <f t="shared" ca="1" si="41"/>
        <v/>
      </c>
      <c r="S434" t="str">
        <f ca="1">IF(B434="",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Transaction'!$C$7*(F434-E434), 365), 360))))</f>
        <v/>
      </c>
      <c r="T434" s="49" t="str">
        <f t="shared" ca="1" si="42"/>
        <v/>
      </c>
      <c r="U434" s="49" t="str">
        <f t="shared" ca="1" si="43"/>
        <v/>
      </c>
      <c r="V434" s="49" t="str">
        <f t="shared" ca="1" si="44"/>
        <v/>
      </c>
      <c r="W434" s="11" t="str">
        <f t="shared" ca="1" si="45"/>
        <v/>
      </c>
      <c r="X434" s="11" t="str">
        <f t="shared" ca="1" si="46"/>
        <v/>
      </c>
    </row>
    <row r="435" spans="2:24" x14ac:dyDescent="0.25">
      <c r="B435" s="82" t="str">
        <f ca="1">IF(B434&lt;MIN($C$3, 'Terms&amp;Conditions + Transaction'!$B$6), B434+1, "")</f>
        <v/>
      </c>
      <c r="C435" t="str">
        <f ca="1">IF(B435="", "", IF(AND(WEEKDAY(B435, 2)&lt;=5, ISERROR(VLOOKUP(B435, 'Holiday Schedule'!$B$3:$B$1002, 1, FALSE))), 1, 0))</f>
        <v/>
      </c>
      <c r="D435" t="str">
        <f ca="1">IF(B435="", "", IF(LOWER('Terms&amp;Conditions + Transaction'!$C$15)="act", 1, IF(DAY(B435)=31, 0, IF(AND(DAY(B435+1)=1, MONTH(B435+1)=3), 31-DAY(B435), 1))))</f>
        <v/>
      </c>
      <c r="E435" s="18" t="str">
        <f ca="1">IF(B435="", "", IFERROR(VLOOKUP(B435, 'Accrual Schedule'!$B$3:$B$122, 1, TRUE), ""))</f>
        <v/>
      </c>
      <c r="F435" s="18" t="str" cm="1">
        <f t="array" aca="1" ref="F435" ca="1">IF(B435="", "", INDEX('Accrual Schedule'!$B$3:$B$122, MATCH(B435, 'Accrual Schedule'!$B$3:$B$122, 1)+1, 1))</f>
        <v/>
      </c>
      <c r="G435" s="18" t="str" cm="1">
        <f t="array" aca="1" ref="G435" ca="1">IF(B435="", "", INDEX('Accrual Schedule'!$B$3:$B$122, MATCH(H435, 'Accrual Schedule'!$B$3:$B$122, 1)-1, 1))</f>
        <v/>
      </c>
      <c r="H435" s="18" t="str">
        <f ca="1">IF(B435="", "", INDEX('Accrual Schedule'!$B$3:$B$122, MATCH(I435, 'Accrual Schedule'!$C$3:$C$122, 1), 1))</f>
        <v/>
      </c>
      <c r="I435" s="18" t="str" cm="1">
        <f t="array" aca="1" ref="I435" ca="1">IF(B435="", "", _xlfn.IFNA(INDEX('Accrual Schedule'!$C$4:$C$122, MATCH(B435, 'Accrual Schedule'!$C$4:$C$122, 1)+1, 1), INDEX('Accrual Schedule'!$C$4:$C$122, 1, 1)))</f>
        <v/>
      </c>
      <c r="J435" s="11" t="str">
        <f ca="1">IF(B435="","",'Terms&amp;Conditions + Transaction'!$F$5-SUMIF(Dispositions!$B$3:$B$32,"&lt;="&amp;B435,Dispositions!$C$3:$C$32))</f>
        <v/>
      </c>
      <c r="K435" s="84" t="str">
        <f ca="1">IF(B435="", "", IF(ISNA(MATCH(B435, 'Factor Schedule'!$B$3:$B$2002, -1)),1,IF(INDEX('Factor Schedule'!$B$3:$C$2002,MATCH(B435, 'Factor Schedule'!$B$3:$B$2002, -1), 1)=B435,MATCH(B435, 'Factor Schedule'!$B$3:$B$2002, -1),MATCH(B435, 'Factor Schedule'!$B$3:$B$2002, -1)+1)))</f>
        <v/>
      </c>
      <c r="L435" s="11" t="str" cm="1">
        <f t="array" aca="1" ref="L435" ca="1">IF(B435="","",ROUND(J435*_xlfn.IFNA(INDEX('Factor Schedule'!$B$3:$C$2002,K435, 2), 1), 2))</f>
        <v/>
      </c>
      <c r="M435" s="11" t="str">
        <f ca="1">IF(B435="", "", IF(OR(LOWER('Terms&amp;Conditions + Transaction'!$B$12)&lt;&gt;"compound", B435=$C$2, B435=E435), L435, L435+IF(LOWER('Terms&amp;Conditions + Transaction'!$B$13)&lt;&gt;"y", SUMIFS($T$8:$T$2007, $B$8:$B$2007, "&gt;="&amp;E435, $B$8:$B$2007, "&lt;"&amp;B435), SUMIFS($U$8:$U$1007, $B$8:$B$2007, "&gt;="&amp;E435, $B$8:$B$2007, "&lt;"&amp;B435))))</f>
        <v/>
      </c>
      <c r="N435" s="18" t="str">
        <f ca="1">IF(OR(B435 = "", F435=""), "", MIN(ForwardDays(B435,-'Terms&amp;Conditions + Transaction'!$B$22, 'Terms&amp;Conditions + Transaction'!$B$23, 'Holiday Schedule'!$B$3:$B$1002),ForwardDays(F435,-'Terms&amp;Conditions + Transaction'!$B$22, 'Terms&amp;Conditions + Transaction'!$B$23, 'Holiday Schedule'!$B$3:$B$1002)))</f>
        <v/>
      </c>
      <c r="O435" s="42" t="str">
        <f ca="1">IF(B435="", "", IF(ISNA(MATCH(N435, SOFR_INDEX!$A$2:$A$2001, -1)),1,IF(INDEX(SOFR_INDEX!$A$2:$E$2001,MATCH(N435, SOFR_INDEX!$A$2:$A$2001, -1), 1)=N435,MATCH(N435, SOFR_INDEX!$A$2:$A$2001, -1),MATCH(N435, SOFR_INDEX!$A$2:$A$2001, -1)+1)))</f>
        <v/>
      </c>
      <c r="P435" s="40" t="str" cm="1">
        <f t="array" aca="1" ref="P435" ca="1">IF(OR(B435="", F435=""), "", INDEX(SOFR_INDEX!$B$2:$E$2001, O435,$P$4) * IF(LEFT($P$3, 3)="180", 2, IF(LEFT($P$3, 2)="90", 4, IF(LEFT($P$3, 2)="30", 12, 1)))/100)</f>
        <v/>
      </c>
      <c r="Q435" s="43" t="str">
        <f ca="1">IF(OR(B435="", F435=""), "", P435+'Terms&amp;Conditions + Transaction'!$B$11/10000)</f>
        <v/>
      </c>
      <c r="R435" s="43" t="str">
        <f t="shared" ca="1" si="41"/>
        <v/>
      </c>
      <c r="S435" t="str">
        <f ca="1">IF(B435="",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Transaction'!$C$7*(F435-E435), 365), 360))))</f>
        <v/>
      </c>
      <c r="T435" s="49" t="str">
        <f t="shared" ca="1" si="42"/>
        <v/>
      </c>
      <c r="U435" s="49" t="str">
        <f t="shared" ca="1" si="43"/>
        <v/>
      </c>
      <c r="V435" s="49" t="str">
        <f t="shared" ca="1" si="44"/>
        <v/>
      </c>
      <c r="W435" s="11" t="str">
        <f t="shared" ca="1" si="45"/>
        <v/>
      </c>
      <c r="X435" s="11" t="str">
        <f t="shared" ca="1" si="46"/>
        <v/>
      </c>
    </row>
    <row r="436" spans="2:24" x14ac:dyDescent="0.25">
      <c r="B436" s="82" t="str">
        <f ca="1">IF(B435&lt;MIN($C$3, 'Terms&amp;Conditions + Transaction'!$B$6), B435+1, "")</f>
        <v/>
      </c>
      <c r="C436" t="str">
        <f ca="1">IF(B436="", "", IF(AND(WEEKDAY(B436, 2)&lt;=5, ISERROR(VLOOKUP(B436, 'Holiday Schedule'!$B$3:$B$1002, 1, FALSE))), 1, 0))</f>
        <v/>
      </c>
      <c r="D436" t="str">
        <f ca="1">IF(B436="", "", IF(LOWER('Terms&amp;Conditions + Transaction'!$C$15)="act", 1, IF(DAY(B436)=31, 0, IF(AND(DAY(B436+1)=1, MONTH(B436+1)=3), 31-DAY(B436), 1))))</f>
        <v/>
      </c>
      <c r="E436" s="18" t="str">
        <f ca="1">IF(B436="", "", IFERROR(VLOOKUP(B436, 'Accrual Schedule'!$B$3:$B$122, 1, TRUE), ""))</f>
        <v/>
      </c>
      <c r="F436" s="18" t="str" cm="1">
        <f t="array" aca="1" ref="F436" ca="1">IF(B436="", "", INDEX('Accrual Schedule'!$B$3:$B$122, MATCH(B436, 'Accrual Schedule'!$B$3:$B$122, 1)+1, 1))</f>
        <v/>
      </c>
      <c r="G436" s="18" t="str" cm="1">
        <f t="array" aca="1" ref="G436" ca="1">IF(B436="", "", INDEX('Accrual Schedule'!$B$3:$B$122, MATCH(H436, 'Accrual Schedule'!$B$3:$B$122, 1)-1, 1))</f>
        <v/>
      </c>
      <c r="H436" s="18" t="str">
        <f ca="1">IF(B436="", "", INDEX('Accrual Schedule'!$B$3:$B$122, MATCH(I436, 'Accrual Schedule'!$C$3:$C$122, 1), 1))</f>
        <v/>
      </c>
      <c r="I436" s="18" t="str" cm="1">
        <f t="array" aca="1" ref="I436" ca="1">IF(B436="", "", _xlfn.IFNA(INDEX('Accrual Schedule'!$C$4:$C$122, MATCH(B436, 'Accrual Schedule'!$C$4:$C$122, 1)+1, 1), INDEX('Accrual Schedule'!$C$4:$C$122, 1, 1)))</f>
        <v/>
      </c>
      <c r="J436" s="11" t="str">
        <f ca="1">IF(B436="","",'Terms&amp;Conditions + Transaction'!$F$5-SUMIF(Dispositions!$B$3:$B$32,"&lt;="&amp;B436,Dispositions!$C$3:$C$32))</f>
        <v/>
      </c>
      <c r="K436" s="84" t="str">
        <f ca="1">IF(B436="", "", IF(ISNA(MATCH(B436, 'Factor Schedule'!$B$3:$B$2002, -1)),1,IF(INDEX('Factor Schedule'!$B$3:$C$2002,MATCH(B436, 'Factor Schedule'!$B$3:$B$2002, -1), 1)=B436,MATCH(B436, 'Factor Schedule'!$B$3:$B$2002, -1),MATCH(B436, 'Factor Schedule'!$B$3:$B$2002, -1)+1)))</f>
        <v/>
      </c>
      <c r="L436" s="11" t="str" cm="1">
        <f t="array" aca="1" ref="L436" ca="1">IF(B436="","",ROUND(J436*_xlfn.IFNA(INDEX('Factor Schedule'!$B$3:$C$2002,K436, 2), 1), 2))</f>
        <v/>
      </c>
      <c r="M436" s="11" t="str">
        <f ca="1">IF(B436="", "", IF(OR(LOWER('Terms&amp;Conditions + Transaction'!$B$12)&lt;&gt;"compound", B436=$C$2, B436=E436), L436, L436+IF(LOWER('Terms&amp;Conditions + Transaction'!$B$13)&lt;&gt;"y", SUMIFS($T$8:$T$2007, $B$8:$B$2007, "&gt;="&amp;E436, $B$8:$B$2007, "&lt;"&amp;B436), SUMIFS($U$8:$U$1007, $B$8:$B$2007, "&gt;="&amp;E436, $B$8:$B$2007, "&lt;"&amp;B436))))</f>
        <v/>
      </c>
      <c r="N436" s="18" t="str">
        <f ca="1">IF(OR(B436 = "", F436=""), "", MIN(ForwardDays(B436,-'Terms&amp;Conditions + Transaction'!$B$22, 'Terms&amp;Conditions + Transaction'!$B$23, 'Holiday Schedule'!$B$3:$B$1002),ForwardDays(F436,-'Terms&amp;Conditions + Transaction'!$B$22, 'Terms&amp;Conditions + Transaction'!$B$23, 'Holiday Schedule'!$B$3:$B$1002)))</f>
        <v/>
      </c>
      <c r="O436" s="42" t="str">
        <f ca="1">IF(B436="", "", IF(ISNA(MATCH(N436, SOFR_INDEX!$A$2:$A$2001, -1)),1,IF(INDEX(SOFR_INDEX!$A$2:$E$2001,MATCH(N436, SOFR_INDEX!$A$2:$A$2001, -1), 1)=N436,MATCH(N436, SOFR_INDEX!$A$2:$A$2001, -1),MATCH(N436, SOFR_INDEX!$A$2:$A$2001, -1)+1)))</f>
        <v/>
      </c>
      <c r="P436" s="40" t="str" cm="1">
        <f t="array" aca="1" ref="P436" ca="1">IF(OR(B436="", F436=""), "", INDEX(SOFR_INDEX!$B$2:$E$2001, O436,$P$4) * IF(LEFT($P$3, 3)="180", 2, IF(LEFT($P$3, 2)="90", 4, IF(LEFT($P$3, 2)="30", 12, 1)))/100)</f>
        <v/>
      </c>
      <c r="Q436" s="43" t="str">
        <f ca="1">IF(OR(B436="", F436=""), "", P436+'Terms&amp;Conditions + Transaction'!$B$11/10000)</f>
        <v/>
      </c>
      <c r="R436" s="43" t="str">
        <f t="shared" ca="1" si="41"/>
        <v/>
      </c>
      <c r="S436" t="str">
        <f ca="1">IF(B436="",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Transaction'!$C$7*(F436-E436), 365), 360))))</f>
        <v/>
      </c>
      <c r="T436" s="49" t="str">
        <f t="shared" ca="1" si="42"/>
        <v/>
      </c>
      <c r="U436" s="49" t="str">
        <f t="shared" ca="1" si="43"/>
        <v/>
      </c>
      <c r="V436" s="49" t="str">
        <f t="shared" ca="1" si="44"/>
        <v/>
      </c>
      <c r="W436" s="11" t="str">
        <f t="shared" ca="1" si="45"/>
        <v/>
      </c>
      <c r="X436" s="11" t="str">
        <f t="shared" ca="1" si="46"/>
        <v/>
      </c>
    </row>
    <row r="437" spans="2:24" x14ac:dyDescent="0.25">
      <c r="B437" s="82" t="str">
        <f ca="1">IF(B436&lt;MIN($C$3, 'Terms&amp;Conditions + Transaction'!$B$6), B436+1, "")</f>
        <v/>
      </c>
      <c r="C437" t="str">
        <f ca="1">IF(B437="", "", IF(AND(WEEKDAY(B437, 2)&lt;=5, ISERROR(VLOOKUP(B437, 'Holiday Schedule'!$B$3:$B$1002, 1, FALSE))), 1, 0))</f>
        <v/>
      </c>
      <c r="D437" t="str">
        <f ca="1">IF(B437="", "", IF(LOWER('Terms&amp;Conditions + Transaction'!$C$15)="act", 1, IF(DAY(B437)=31, 0, IF(AND(DAY(B437+1)=1, MONTH(B437+1)=3), 31-DAY(B437), 1))))</f>
        <v/>
      </c>
      <c r="E437" s="18" t="str">
        <f ca="1">IF(B437="", "", IFERROR(VLOOKUP(B437, 'Accrual Schedule'!$B$3:$B$122, 1, TRUE), ""))</f>
        <v/>
      </c>
      <c r="F437" s="18" t="str" cm="1">
        <f t="array" aca="1" ref="F437" ca="1">IF(B437="", "", INDEX('Accrual Schedule'!$B$3:$B$122, MATCH(B437, 'Accrual Schedule'!$B$3:$B$122, 1)+1, 1))</f>
        <v/>
      </c>
      <c r="G437" s="18" t="str" cm="1">
        <f t="array" aca="1" ref="G437" ca="1">IF(B437="", "", INDEX('Accrual Schedule'!$B$3:$B$122, MATCH(H437, 'Accrual Schedule'!$B$3:$B$122, 1)-1, 1))</f>
        <v/>
      </c>
      <c r="H437" s="18" t="str">
        <f ca="1">IF(B437="", "", INDEX('Accrual Schedule'!$B$3:$B$122, MATCH(I437, 'Accrual Schedule'!$C$3:$C$122, 1), 1))</f>
        <v/>
      </c>
      <c r="I437" s="18" t="str" cm="1">
        <f t="array" aca="1" ref="I437" ca="1">IF(B437="", "", _xlfn.IFNA(INDEX('Accrual Schedule'!$C$4:$C$122, MATCH(B437, 'Accrual Schedule'!$C$4:$C$122, 1)+1, 1), INDEX('Accrual Schedule'!$C$4:$C$122, 1, 1)))</f>
        <v/>
      </c>
      <c r="J437" s="11" t="str">
        <f ca="1">IF(B437="","",'Terms&amp;Conditions + Transaction'!$F$5-SUMIF(Dispositions!$B$3:$B$32,"&lt;="&amp;B437,Dispositions!$C$3:$C$32))</f>
        <v/>
      </c>
      <c r="K437" s="84" t="str">
        <f ca="1">IF(B437="", "", IF(ISNA(MATCH(B437, 'Factor Schedule'!$B$3:$B$2002, -1)),1,IF(INDEX('Factor Schedule'!$B$3:$C$2002,MATCH(B437, 'Factor Schedule'!$B$3:$B$2002, -1), 1)=B437,MATCH(B437, 'Factor Schedule'!$B$3:$B$2002, -1),MATCH(B437, 'Factor Schedule'!$B$3:$B$2002, -1)+1)))</f>
        <v/>
      </c>
      <c r="L437" s="11" t="str" cm="1">
        <f t="array" aca="1" ref="L437" ca="1">IF(B437="","",ROUND(J437*_xlfn.IFNA(INDEX('Factor Schedule'!$B$3:$C$2002,K437, 2), 1), 2))</f>
        <v/>
      </c>
      <c r="M437" s="11" t="str">
        <f ca="1">IF(B437="", "", IF(OR(LOWER('Terms&amp;Conditions + Transaction'!$B$12)&lt;&gt;"compound", B437=$C$2, B437=E437), L437, L437+IF(LOWER('Terms&amp;Conditions + Transaction'!$B$13)&lt;&gt;"y", SUMIFS($T$8:$T$2007, $B$8:$B$2007, "&gt;="&amp;E437, $B$8:$B$2007, "&lt;"&amp;B437), SUMIFS($U$8:$U$1007, $B$8:$B$2007, "&gt;="&amp;E437, $B$8:$B$2007, "&lt;"&amp;B437))))</f>
        <v/>
      </c>
      <c r="N437" s="18" t="str">
        <f ca="1">IF(OR(B437 = "", F437=""), "", MIN(ForwardDays(B437,-'Terms&amp;Conditions + Transaction'!$B$22, 'Terms&amp;Conditions + Transaction'!$B$23, 'Holiday Schedule'!$B$3:$B$1002),ForwardDays(F437,-'Terms&amp;Conditions + Transaction'!$B$22, 'Terms&amp;Conditions + Transaction'!$B$23, 'Holiday Schedule'!$B$3:$B$1002)))</f>
        <v/>
      </c>
      <c r="O437" s="42" t="str">
        <f ca="1">IF(B437="", "", IF(ISNA(MATCH(N437, SOFR_INDEX!$A$2:$A$2001, -1)),1,IF(INDEX(SOFR_INDEX!$A$2:$E$2001,MATCH(N437, SOFR_INDEX!$A$2:$A$2001, -1), 1)=N437,MATCH(N437, SOFR_INDEX!$A$2:$A$2001, -1),MATCH(N437, SOFR_INDEX!$A$2:$A$2001, -1)+1)))</f>
        <v/>
      </c>
      <c r="P437" s="40" t="str" cm="1">
        <f t="array" aca="1" ref="P437" ca="1">IF(OR(B437="", F437=""), "", INDEX(SOFR_INDEX!$B$2:$E$2001, O437,$P$4) * IF(LEFT($P$3, 3)="180", 2, IF(LEFT($P$3, 2)="90", 4, IF(LEFT($P$3, 2)="30", 12, 1)))/100)</f>
        <v/>
      </c>
      <c r="Q437" s="43" t="str">
        <f ca="1">IF(OR(B437="", F437=""), "", P437+'Terms&amp;Conditions + Transaction'!$B$11/10000)</f>
        <v/>
      </c>
      <c r="R437" s="43" t="str">
        <f t="shared" ca="1" si="41"/>
        <v/>
      </c>
      <c r="S437" t="str">
        <f ca="1">IF(B437="",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Transaction'!$C$7*(F437-E437), 365), 360))))</f>
        <v/>
      </c>
      <c r="T437" s="49" t="str">
        <f t="shared" ca="1" si="42"/>
        <v/>
      </c>
      <c r="U437" s="49" t="str">
        <f t="shared" ca="1" si="43"/>
        <v/>
      </c>
      <c r="V437" s="49" t="str">
        <f t="shared" ca="1" si="44"/>
        <v/>
      </c>
      <c r="W437" s="11" t="str">
        <f t="shared" ca="1" si="45"/>
        <v/>
      </c>
      <c r="X437" s="11" t="str">
        <f t="shared" ca="1" si="46"/>
        <v/>
      </c>
    </row>
    <row r="438" spans="2:24" x14ac:dyDescent="0.25">
      <c r="B438" s="82" t="str">
        <f ca="1">IF(B437&lt;MIN($C$3, 'Terms&amp;Conditions + Transaction'!$B$6), B437+1, "")</f>
        <v/>
      </c>
      <c r="C438" t="str">
        <f ca="1">IF(B438="", "", IF(AND(WEEKDAY(B438, 2)&lt;=5, ISERROR(VLOOKUP(B438, 'Holiday Schedule'!$B$3:$B$1002, 1, FALSE))), 1, 0))</f>
        <v/>
      </c>
      <c r="D438" t="str">
        <f ca="1">IF(B438="", "", IF(LOWER('Terms&amp;Conditions + Transaction'!$C$15)="act", 1, IF(DAY(B438)=31, 0, IF(AND(DAY(B438+1)=1, MONTH(B438+1)=3), 31-DAY(B438), 1))))</f>
        <v/>
      </c>
      <c r="E438" s="18" t="str">
        <f ca="1">IF(B438="", "", IFERROR(VLOOKUP(B438, 'Accrual Schedule'!$B$3:$B$122, 1, TRUE), ""))</f>
        <v/>
      </c>
      <c r="F438" s="18" t="str" cm="1">
        <f t="array" aca="1" ref="F438" ca="1">IF(B438="", "", INDEX('Accrual Schedule'!$B$3:$B$122, MATCH(B438, 'Accrual Schedule'!$B$3:$B$122, 1)+1, 1))</f>
        <v/>
      </c>
      <c r="G438" s="18" t="str" cm="1">
        <f t="array" aca="1" ref="G438" ca="1">IF(B438="", "", INDEX('Accrual Schedule'!$B$3:$B$122, MATCH(H438, 'Accrual Schedule'!$B$3:$B$122, 1)-1, 1))</f>
        <v/>
      </c>
      <c r="H438" s="18" t="str">
        <f ca="1">IF(B438="", "", INDEX('Accrual Schedule'!$B$3:$B$122, MATCH(I438, 'Accrual Schedule'!$C$3:$C$122, 1), 1))</f>
        <v/>
      </c>
      <c r="I438" s="18" t="str" cm="1">
        <f t="array" aca="1" ref="I438" ca="1">IF(B438="", "", _xlfn.IFNA(INDEX('Accrual Schedule'!$C$4:$C$122, MATCH(B438, 'Accrual Schedule'!$C$4:$C$122, 1)+1, 1), INDEX('Accrual Schedule'!$C$4:$C$122, 1, 1)))</f>
        <v/>
      </c>
      <c r="J438" s="11" t="str">
        <f ca="1">IF(B438="","",'Terms&amp;Conditions + Transaction'!$F$5-SUMIF(Dispositions!$B$3:$B$32,"&lt;="&amp;B438,Dispositions!$C$3:$C$32))</f>
        <v/>
      </c>
      <c r="K438" s="84" t="str">
        <f ca="1">IF(B438="", "", IF(ISNA(MATCH(B438, 'Factor Schedule'!$B$3:$B$2002, -1)),1,IF(INDEX('Factor Schedule'!$B$3:$C$2002,MATCH(B438, 'Factor Schedule'!$B$3:$B$2002, -1), 1)=B438,MATCH(B438, 'Factor Schedule'!$B$3:$B$2002, -1),MATCH(B438, 'Factor Schedule'!$B$3:$B$2002, -1)+1)))</f>
        <v/>
      </c>
      <c r="L438" s="11" t="str" cm="1">
        <f t="array" aca="1" ref="L438" ca="1">IF(B438="","",ROUND(J438*_xlfn.IFNA(INDEX('Factor Schedule'!$B$3:$C$2002,K438, 2), 1), 2))</f>
        <v/>
      </c>
      <c r="M438" s="11" t="str">
        <f ca="1">IF(B438="", "", IF(OR(LOWER('Terms&amp;Conditions + Transaction'!$B$12)&lt;&gt;"compound", B438=$C$2, B438=E438), L438, L438+IF(LOWER('Terms&amp;Conditions + Transaction'!$B$13)&lt;&gt;"y", SUMIFS($T$8:$T$2007, $B$8:$B$2007, "&gt;="&amp;E438, $B$8:$B$2007, "&lt;"&amp;B438), SUMIFS($U$8:$U$1007, $B$8:$B$2007, "&gt;="&amp;E438, $B$8:$B$2007, "&lt;"&amp;B438))))</f>
        <v/>
      </c>
      <c r="N438" s="18" t="str">
        <f ca="1">IF(OR(B438 = "", F438=""), "", MIN(ForwardDays(B438,-'Terms&amp;Conditions + Transaction'!$B$22, 'Terms&amp;Conditions + Transaction'!$B$23, 'Holiday Schedule'!$B$3:$B$1002),ForwardDays(F438,-'Terms&amp;Conditions + Transaction'!$B$22, 'Terms&amp;Conditions + Transaction'!$B$23, 'Holiday Schedule'!$B$3:$B$1002)))</f>
        <v/>
      </c>
      <c r="O438" s="42" t="str">
        <f ca="1">IF(B438="", "", IF(ISNA(MATCH(N438, SOFR_INDEX!$A$2:$A$2001, -1)),1,IF(INDEX(SOFR_INDEX!$A$2:$E$2001,MATCH(N438, SOFR_INDEX!$A$2:$A$2001, -1), 1)=N438,MATCH(N438, SOFR_INDEX!$A$2:$A$2001, -1),MATCH(N438, SOFR_INDEX!$A$2:$A$2001, -1)+1)))</f>
        <v/>
      </c>
      <c r="P438" s="40" t="str" cm="1">
        <f t="array" aca="1" ref="P438" ca="1">IF(OR(B438="", F438=""), "", INDEX(SOFR_INDEX!$B$2:$E$2001, O438,$P$4) * IF(LEFT($P$3, 3)="180", 2, IF(LEFT($P$3, 2)="90", 4, IF(LEFT($P$3, 2)="30", 12, 1)))/100)</f>
        <v/>
      </c>
      <c r="Q438" s="43" t="str">
        <f ca="1">IF(OR(B438="", F438=""), "", P438+'Terms&amp;Conditions + Transaction'!$B$11/10000)</f>
        <v/>
      </c>
      <c r="R438" s="43" t="str">
        <f t="shared" ca="1" si="41"/>
        <v/>
      </c>
      <c r="S438" t="str">
        <f ca="1">IF(B438="",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Transaction'!$C$7*(F438-E438), 365), 360))))</f>
        <v/>
      </c>
      <c r="T438" s="49" t="str">
        <f t="shared" ca="1" si="42"/>
        <v/>
      </c>
      <c r="U438" s="49" t="str">
        <f t="shared" ca="1" si="43"/>
        <v/>
      </c>
      <c r="V438" s="49" t="str">
        <f t="shared" ca="1" si="44"/>
        <v/>
      </c>
      <c r="W438" s="11" t="str">
        <f t="shared" ca="1" si="45"/>
        <v/>
      </c>
      <c r="X438" s="11" t="str">
        <f t="shared" ca="1" si="46"/>
        <v/>
      </c>
    </row>
    <row r="439" spans="2:24" x14ac:dyDescent="0.25">
      <c r="B439" s="82" t="str">
        <f ca="1">IF(B438&lt;MIN($C$3, 'Terms&amp;Conditions + Transaction'!$B$6), B438+1, "")</f>
        <v/>
      </c>
      <c r="C439" t="str">
        <f ca="1">IF(B439="", "", IF(AND(WEEKDAY(B439, 2)&lt;=5, ISERROR(VLOOKUP(B439, 'Holiday Schedule'!$B$3:$B$1002, 1, FALSE))), 1, 0))</f>
        <v/>
      </c>
      <c r="D439" t="str">
        <f ca="1">IF(B439="", "", IF(LOWER('Terms&amp;Conditions + Transaction'!$C$15)="act", 1, IF(DAY(B439)=31, 0, IF(AND(DAY(B439+1)=1, MONTH(B439+1)=3), 31-DAY(B439), 1))))</f>
        <v/>
      </c>
      <c r="E439" s="18" t="str">
        <f ca="1">IF(B439="", "", IFERROR(VLOOKUP(B439, 'Accrual Schedule'!$B$3:$B$122, 1, TRUE), ""))</f>
        <v/>
      </c>
      <c r="F439" s="18" t="str" cm="1">
        <f t="array" aca="1" ref="F439" ca="1">IF(B439="", "", INDEX('Accrual Schedule'!$B$3:$B$122, MATCH(B439, 'Accrual Schedule'!$B$3:$B$122, 1)+1, 1))</f>
        <v/>
      </c>
      <c r="G439" s="18" t="str" cm="1">
        <f t="array" aca="1" ref="G439" ca="1">IF(B439="", "", INDEX('Accrual Schedule'!$B$3:$B$122, MATCH(H439, 'Accrual Schedule'!$B$3:$B$122, 1)-1, 1))</f>
        <v/>
      </c>
      <c r="H439" s="18" t="str">
        <f ca="1">IF(B439="", "", INDEX('Accrual Schedule'!$B$3:$B$122, MATCH(I439, 'Accrual Schedule'!$C$3:$C$122, 1), 1))</f>
        <v/>
      </c>
      <c r="I439" s="18" t="str" cm="1">
        <f t="array" aca="1" ref="I439" ca="1">IF(B439="", "", _xlfn.IFNA(INDEX('Accrual Schedule'!$C$4:$C$122, MATCH(B439, 'Accrual Schedule'!$C$4:$C$122, 1)+1, 1), INDEX('Accrual Schedule'!$C$4:$C$122, 1, 1)))</f>
        <v/>
      </c>
      <c r="J439" s="11" t="str">
        <f ca="1">IF(B439="","",'Terms&amp;Conditions + Transaction'!$F$5-SUMIF(Dispositions!$B$3:$B$32,"&lt;="&amp;B439,Dispositions!$C$3:$C$32))</f>
        <v/>
      </c>
      <c r="K439" s="84" t="str">
        <f ca="1">IF(B439="", "", IF(ISNA(MATCH(B439, 'Factor Schedule'!$B$3:$B$2002, -1)),1,IF(INDEX('Factor Schedule'!$B$3:$C$2002,MATCH(B439, 'Factor Schedule'!$B$3:$B$2002, -1), 1)=B439,MATCH(B439, 'Factor Schedule'!$B$3:$B$2002, -1),MATCH(B439, 'Factor Schedule'!$B$3:$B$2002, -1)+1)))</f>
        <v/>
      </c>
      <c r="L439" s="11" t="str" cm="1">
        <f t="array" aca="1" ref="L439" ca="1">IF(B439="","",ROUND(J439*_xlfn.IFNA(INDEX('Factor Schedule'!$B$3:$C$2002,K439, 2), 1), 2))</f>
        <v/>
      </c>
      <c r="M439" s="11" t="str">
        <f ca="1">IF(B439="", "", IF(OR(LOWER('Terms&amp;Conditions + Transaction'!$B$12)&lt;&gt;"compound", B439=$C$2, B439=E439), L439, L439+IF(LOWER('Terms&amp;Conditions + Transaction'!$B$13)&lt;&gt;"y", SUMIFS($T$8:$T$2007, $B$8:$B$2007, "&gt;="&amp;E439, $B$8:$B$2007, "&lt;"&amp;B439), SUMIFS($U$8:$U$1007, $B$8:$B$2007, "&gt;="&amp;E439, $B$8:$B$2007, "&lt;"&amp;B439))))</f>
        <v/>
      </c>
      <c r="N439" s="18" t="str">
        <f ca="1">IF(OR(B439 = "", F439=""), "", MIN(ForwardDays(B439,-'Terms&amp;Conditions + Transaction'!$B$22, 'Terms&amp;Conditions + Transaction'!$B$23, 'Holiday Schedule'!$B$3:$B$1002),ForwardDays(F439,-'Terms&amp;Conditions + Transaction'!$B$22, 'Terms&amp;Conditions + Transaction'!$B$23, 'Holiday Schedule'!$B$3:$B$1002)))</f>
        <v/>
      </c>
      <c r="O439" s="42" t="str">
        <f ca="1">IF(B439="", "", IF(ISNA(MATCH(N439, SOFR_INDEX!$A$2:$A$2001, -1)),1,IF(INDEX(SOFR_INDEX!$A$2:$E$2001,MATCH(N439, SOFR_INDEX!$A$2:$A$2001, -1), 1)=N439,MATCH(N439, SOFR_INDEX!$A$2:$A$2001, -1),MATCH(N439, SOFR_INDEX!$A$2:$A$2001, -1)+1)))</f>
        <v/>
      </c>
      <c r="P439" s="40" t="str" cm="1">
        <f t="array" aca="1" ref="P439" ca="1">IF(OR(B439="", F439=""), "", INDEX(SOFR_INDEX!$B$2:$E$2001, O439,$P$4) * IF(LEFT($P$3, 3)="180", 2, IF(LEFT($P$3, 2)="90", 4, IF(LEFT($P$3, 2)="30", 12, 1)))/100)</f>
        <v/>
      </c>
      <c r="Q439" s="43" t="str">
        <f ca="1">IF(OR(B439="", F439=""), "", P439+'Terms&amp;Conditions + Transaction'!$B$11/10000)</f>
        <v/>
      </c>
      <c r="R439" s="43" t="str">
        <f t="shared" ca="1" si="41"/>
        <v/>
      </c>
      <c r="S439" t="str">
        <f ca="1">IF(B439="",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Transaction'!$C$7*(F439-E439), 365), 360))))</f>
        <v/>
      </c>
      <c r="T439" s="49" t="str">
        <f t="shared" ca="1" si="42"/>
        <v/>
      </c>
      <c r="U439" s="49" t="str">
        <f t="shared" ca="1" si="43"/>
        <v/>
      </c>
      <c r="V439" s="49" t="str">
        <f t="shared" ca="1" si="44"/>
        <v/>
      </c>
      <c r="W439" s="11" t="str">
        <f t="shared" ca="1" si="45"/>
        <v/>
      </c>
      <c r="X439" s="11" t="str">
        <f t="shared" ca="1" si="46"/>
        <v/>
      </c>
    </row>
    <row r="440" spans="2:24" x14ac:dyDescent="0.25">
      <c r="B440" s="82" t="str">
        <f ca="1">IF(B439&lt;MIN($C$3, 'Terms&amp;Conditions + Transaction'!$B$6), B439+1, "")</f>
        <v/>
      </c>
      <c r="C440" t="str">
        <f ca="1">IF(B440="", "", IF(AND(WEEKDAY(B440, 2)&lt;=5, ISERROR(VLOOKUP(B440, 'Holiday Schedule'!$B$3:$B$1002, 1, FALSE))), 1, 0))</f>
        <v/>
      </c>
      <c r="D440" t="str">
        <f ca="1">IF(B440="", "", IF(LOWER('Terms&amp;Conditions + Transaction'!$C$15)="act", 1, IF(DAY(B440)=31, 0, IF(AND(DAY(B440+1)=1, MONTH(B440+1)=3), 31-DAY(B440), 1))))</f>
        <v/>
      </c>
      <c r="E440" s="18" t="str">
        <f ca="1">IF(B440="", "", IFERROR(VLOOKUP(B440, 'Accrual Schedule'!$B$3:$B$122, 1, TRUE), ""))</f>
        <v/>
      </c>
      <c r="F440" s="18" t="str" cm="1">
        <f t="array" aca="1" ref="F440" ca="1">IF(B440="", "", INDEX('Accrual Schedule'!$B$3:$B$122, MATCH(B440, 'Accrual Schedule'!$B$3:$B$122, 1)+1, 1))</f>
        <v/>
      </c>
      <c r="G440" s="18" t="str" cm="1">
        <f t="array" aca="1" ref="G440" ca="1">IF(B440="", "", INDEX('Accrual Schedule'!$B$3:$B$122, MATCH(H440, 'Accrual Schedule'!$B$3:$B$122, 1)-1, 1))</f>
        <v/>
      </c>
      <c r="H440" s="18" t="str">
        <f ca="1">IF(B440="", "", INDEX('Accrual Schedule'!$B$3:$B$122, MATCH(I440, 'Accrual Schedule'!$C$3:$C$122, 1), 1))</f>
        <v/>
      </c>
      <c r="I440" s="18" t="str" cm="1">
        <f t="array" aca="1" ref="I440" ca="1">IF(B440="", "", _xlfn.IFNA(INDEX('Accrual Schedule'!$C$4:$C$122, MATCH(B440, 'Accrual Schedule'!$C$4:$C$122, 1)+1, 1), INDEX('Accrual Schedule'!$C$4:$C$122, 1, 1)))</f>
        <v/>
      </c>
      <c r="J440" s="11" t="str">
        <f ca="1">IF(B440="","",'Terms&amp;Conditions + Transaction'!$F$5-SUMIF(Dispositions!$B$3:$B$32,"&lt;="&amp;B440,Dispositions!$C$3:$C$32))</f>
        <v/>
      </c>
      <c r="K440" s="84" t="str">
        <f ca="1">IF(B440="", "", IF(ISNA(MATCH(B440, 'Factor Schedule'!$B$3:$B$2002, -1)),1,IF(INDEX('Factor Schedule'!$B$3:$C$2002,MATCH(B440, 'Factor Schedule'!$B$3:$B$2002, -1), 1)=B440,MATCH(B440, 'Factor Schedule'!$B$3:$B$2002, -1),MATCH(B440, 'Factor Schedule'!$B$3:$B$2002, -1)+1)))</f>
        <v/>
      </c>
      <c r="L440" s="11" t="str" cm="1">
        <f t="array" aca="1" ref="L440" ca="1">IF(B440="","",ROUND(J440*_xlfn.IFNA(INDEX('Factor Schedule'!$B$3:$C$2002,K440, 2), 1), 2))</f>
        <v/>
      </c>
      <c r="M440" s="11" t="str">
        <f ca="1">IF(B440="", "", IF(OR(LOWER('Terms&amp;Conditions + Transaction'!$B$12)&lt;&gt;"compound", B440=$C$2, B440=E440), L440, L440+IF(LOWER('Terms&amp;Conditions + Transaction'!$B$13)&lt;&gt;"y", SUMIFS($T$8:$T$2007, $B$8:$B$2007, "&gt;="&amp;E440, $B$8:$B$2007, "&lt;"&amp;B440), SUMIFS($U$8:$U$1007, $B$8:$B$2007, "&gt;="&amp;E440, $B$8:$B$2007, "&lt;"&amp;B440))))</f>
        <v/>
      </c>
      <c r="N440" s="18" t="str">
        <f ca="1">IF(OR(B440 = "", F440=""), "", MIN(ForwardDays(B440,-'Terms&amp;Conditions + Transaction'!$B$22, 'Terms&amp;Conditions + Transaction'!$B$23, 'Holiday Schedule'!$B$3:$B$1002),ForwardDays(F440,-'Terms&amp;Conditions + Transaction'!$B$22, 'Terms&amp;Conditions + Transaction'!$B$23, 'Holiday Schedule'!$B$3:$B$1002)))</f>
        <v/>
      </c>
      <c r="O440" s="42" t="str">
        <f ca="1">IF(B440="", "", IF(ISNA(MATCH(N440, SOFR_INDEX!$A$2:$A$2001, -1)),1,IF(INDEX(SOFR_INDEX!$A$2:$E$2001,MATCH(N440, SOFR_INDEX!$A$2:$A$2001, -1), 1)=N440,MATCH(N440, SOFR_INDEX!$A$2:$A$2001, -1),MATCH(N440, SOFR_INDEX!$A$2:$A$2001, -1)+1)))</f>
        <v/>
      </c>
      <c r="P440" s="40" t="str" cm="1">
        <f t="array" aca="1" ref="P440" ca="1">IF(OR(B440="", F440=""), "", INDEX(SOFR_INDEX!$B$2:$E$2001, O440,$P$4) * IF(LEFT($P$3, 3)="180", 2, IF(LEFT($P$3, 2)="90", 4, IF(LEFT($P$3, 2)="30", 12, 1)))/100)</f>
        <v/>
      </c>
      <c r="Q440" s="43" t="str">
        <f ca="1">IF(OR(B440="", F440=""), "", P440+'Terms&amp;Conditions + Transaction'!$B$11/10000)</f>
        <v/>
      </c>
      <c r="R440" s="43" t="str">
        <f t="shared" ca="1" si="41"/>
        <v/>
      </c>
      <c r="S440" t="str">
        <f ca="1">IF(B440="",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Transaction'!$C$7*(F440-E440), 365), 360))))</f>
        <v/>
      </c>
      <c r="T440" s="49" t="str">
        <f t="shared" ca="1" si="42"/>
        <v/>
      </c>
      <c r="U440" s="49" t="str">
        <f t="shared" ca="1" si="43"/>
        <v/>
      </c>
      <c r="V440" s="49" t="str">
        <f t="shared" ca="1" si="44"/>
        <v/>
      </c>
      <c r="W440" s="11" t="str">
        <f t="shared" ca="1" si="45"/>
        <v/>
      </c>
      <c r="X440" s="11" t="str">
        <f t="shared" ca="1" si="46"/>
        <v/>
      </c>
    </row>
    <row r="441" spans="2:24" x14ac:dyDescent="0.25">
      <c r="B441" s="82" t="str">
        <f ca="1">IF(B440&lt;MIN($C$3, 'Terms&amp;Conditions + Transaction'!$B$6), B440+1, "")</f>
        <v/>
      </c>
      <c r="C441" t="str">
        <f ca="1">IF(B441="", "", IF(AND(WEEKDAY(B441, 2)&lt;=5, ISERROR(VLOOKUP(B441, 'Holiday Schedule'!$B$3:$B$1002, 1, FALSE))), 1, 0))</f>
        <v/>
      </c>
      <c r="D441" t="str">
        <f ca="1">IF(B441="", "", IF(LOWER('Terms&amp;Conditions + Transaction'!$C$15)="act", 1, IF(DAY(B441)=31, 0, IF(AND(DAY(B441+1)=1, MONTH(B441+1)=3), 31-DAY(B441), 1))))</f>
        <v/>
      </c>
      <c r="E441" s="18" t="str">
        <f ca="1">IF(B441="", "", IFERROR(VLOOKUP(B441, 'Accrual Schedule'!$B$3:$B$122, 1, TRUE), ""))</f>
        <v/>
      </c>
      <c r="F441" s="18" t="str" cm="1">
        <f t="array" aca="1" ref="F441" ca="1">IF(B441="", "", INDEX('Accrual Schedule'!$B$3:$B$122, MATCH(B441, 'Accrual Schedule'!$B$3:$B$122, 1)+1, 1))</f>
        <v/>
      </c>
      <c r="G441" s="18" t="str" cm="1">
        <f t="array" aca="1" ref="G441" ca="1">IF(B441="", "", INDEX('Accrual Schedule'!$B$3:$B$122, MATCH(H441, 'Accrual Schedule'!$B$3:$B$122, 1)-1, 1))</f>
        <v/>
      </c>
      <c r="H441" s="18" t="str">
        <f ca="1">IF(B441="", "", INDEX('Accrual Schedule'!$B$3:$B$122, MATCH(I441, 'Accrual Schedule'!$C$3:$C$122, 1), 1))</f>
        <v/>
      </c>
      <c r="I441" s="18" t="str" cm="1">
        <f t="array" aca="1" ref="I441" ca="1">IF(B441="", "", _xlfn.IFNA(INDEX('Accrual Schedule'!$C$4:$C$122, MATCH(B441, 'Accrual Schedule'!$C$4:$C$122, 1)+1, 1), INDEX('Accrual Schedule'!$C$4:$C$122, 1, 1)))</f>
        <v/>
      </c>
      <c r="J441" s="11" t="str">
        <f ca="1">IF(B441="","",'Terms&amp;Conditions + Transaction'!$F$5-SUMIF(Dispositions!$B$3:$B$32,"&lt;="&amp;B441,Dispositions!$C$3:$C$32))</f>
        <v/>
      </c>
      <c r="K441" s="84" t="str">
        <f ca="1">IF(B441="", "", IF(ISNA(MATCH(B441, 'Factor Schedule'!$B$3:$B$2002, -1)),1,IF(INDEX('Factor Schedule'!$B$3:$C$2002,MATCH(B441, 'Factor Schedule'!$B$3:$B$2002, -1), 1)=B441,MATCH(B441, 'Factor Schedule'!$B$3:$B$2002, -1),MATCH(B441, 'Factor Schedule'!$B$3:$B$2002, -1)+1)))</f>
        <v/>
      </c>
      <c r="L441" s="11" t="str" cm="1">
        <f t="array" aca="1" ref="L441" ca="1">IF(B441="","",ROUND(J441*_xlfn.IFNA(INDEX('Factor Schedule'!$B$3:$C$2002,K441, 2), 1), 2))</f>
        <v/>
      </c>
      <c r="M441" s="11" t="str">
        <f ca="1">IF(B441="", "", IF(OR(LOWER('Terms&amp;Conditions + Transaction'!$B$12)&lt;&gt;"compound", B441=$C$2, B441=E441), L441, L441+IF(LOWER('Terms&amp;Conditions + Transaction'!$B$13)&lt;&gt;"y", SUMIFS($T$8:$T$2007, $B$8:$B$2007, "&gt;="&amp;E441, $B$8:$B$2007, "&lt;"&amp;B441), SUMIFS($U$8:$U$1007, $B$8:$B$2007, "&gt;="&amp;E441, $B$8:$B$2007, "&lt;"&amp;B441))))</f>
        <v/>
      </c>
      <c r="N441" s="18" t="str">
        <f ca="1">IF(OR(B441 = "", F441=""), "", MIN(ForwardDays(B441,-'Terms&amp;Conditions + Transaction'!$B$22, 'Terms&amp;Conditions + Transaction'!$B$23, 'Holiday Schedule'!$B$3:$B$1002),ForwardDays(F441,-'Terms&amp;Conditions + Transaction'!$B$22, 'Terms&amp;Conditions + Transaction'!$B$23, 'Holiday Schedule'!$B$3:$B$1002)))</f>
        <v/>
      </c>
      <c r="O441" s="42" t="str">
        <f ca="1">IF(B441="", "", IF(ISNA(MATCH(N441, SOFR_INDEX!$A$2:$A$2001, -1)),1,IF(INDEX(SOFR_INDEX!$A$2:$E$2001,MATCH(N441, SOFR_INDEX!$A$2:$A$2001, -1), 1)=N441,MATCH(N441, SOFR_INDEX!$A$2:$A$2001, -1),MATCH(N441, SOFR_INDEX!$A$2:$A$2001, -1)+1)))</f>
        <v/>
      </c>
      <c r="P441" s="40" t="str" cm="1">
        <f t="array" aca="1" ref="P441" ca="1">IF(OR(B441="", F441=""), "", INDEX(SOFR_INDEX!$B$2:$E$2001, O441,$P$4) * IF(LEFT($P$3, 3)="180", 2, IF(LEFT($P$3, 2)="90", 4, IF(LEFT($P$3, 2)="30", 12, 1)))/100)</f>
        <v/>
      </c>
      <c r="Q441" s="43" t="str">
        <f ca="1">IF(OR(B441="", F441=""), "", P441+'Terms&amp;Conditions + Transaction'!$B$11/10000)</f>
        <v/>
      </c>
      <c r="R441" s="43" t="str">
        <f t="shared" ca="1" si="41"/>
        <v/>
      </c>
      <c r="S441" t="str">
        <f ca="1">IF(B441="",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Transaction'!$C$7*(F441-E441), 365), 360))))</f>
        <v/>
      </c>
      <c r="T441" s="49" t="str">
        <f t="shared" ca="1" si="42"/>
        <v/>
      </c>
      <c r="U441" s="49" t="str">
        <f t="shared" ca="1" si="43"/>
        <v/>
      </c>
      <c r="V441" s="49" t="str">
        <f t="shared" ca="1" si="44"/>
        <v/>
      </c>
      <c r="W441" s="11" t="str">
        <f t="shared" ca="1" si="45"/>
        <v/>
      </c>
      <c r="X441" s="11" t="str">
        <f t="shared" ca="1" si="46"/>
        <v/>
      </c>
    </row>
    <row r="442" spans="2:24" x14ac:dyDescent="0.25">
      <c r="B442" s="82" t="str">
        <f ca="1">IF(B441&lt;MIN($C$3, 'Terms&amp;Conditions + Transaction'!$B$6), B441+1, "")</f>
        <v/>
      </c>
      <c r="C442" t="str">
        <f ca="1">IF(B442="", "", IF(AND(WEEKDAY(B442, 2)&lt;=5, ISERROR(VLOOKUP(B442, 'Holiday Schedule'!$B$3:$B$1002, 1, FALSE))), 1, 0))</f>
        <v/>
      </c>
      <c r="D442" t="str">
        <f ca="1">IF(B442="", "", IF(LOWER('Terms&amp;Conditions + Transaction'!$C$15)="act", 1, IF(DAY(B442)=31, 0, IF(AND(DAY(B442+1)=1, MONTH(B442+1)=3), 31-DAY(B442), 1))))</f>
        <v/>
      </c>
      <c r="E442" s="18" t="str">
        <f ca="1">IF(B442="", "", IFERROR(VLOOKUP(B442, 'Accrual Schedule'!$B$3:$B$122, 1, TRUE), ""))</f>
        <v/>
      </c>
      <c r="F442" s="18" t="str" cm="1">
        <f t="array" aca="1" ref="F442" ca="1">IF(B442="", "", INDEX('Accrual Schedule'!$B$3:$B$122, MATCH(B442, 'Accrual Schedule'!$B$3:$B$122, 1)+1, 1))</f>
        <v/>
      </c>
      <c r="G442" s="18" t="str" cm="1">
        <f t="array" aca="1" ref="G442" ca="1">IF(B442="", "", INDEX('Accrual Schedule'!$B$3:$B$122, MATCH(H442, 'Accrual Schedule'!$B$3:$B$122, 1)-1, 1))</f>
        <v/>
      </c>
      <c r="H442" s="18" t="str">
        <f ca="1">IF(B442="", "", INDEX('Accrual Schedule'!$B$3:$B$122, MATCH(I442, 'Accrual Schedule'!$C$3:$C$122, 1), 1))</f>
        <v/>
      </c>
      <c r="I442" s="18" t="str" cm="1">
        <f t="array" aca="1" ref="I442" ca="1">IF(B442="", "", _xlfn.IFNA(INDEX('Accrual Schedule'!$C$4:$C$122, MATCH(B442, 'Accrual Schedule'!$C$4:$C$122, 1)+1, 1), INDEX('Accrual Schedule'!$C$4:$C$122, 1, 1)))</f>
        <v/>
      </c>
      <c r="J442" s="11" t="str">
        <f ca="1">IF(B442="","",'Terms&amp;Conditions + Transaction'!$F$5-SUMIF(Dispositions!$B$3:$B$32,"&lt;="&amp;B442,Dispositions!$C$3:$C$32))</f>
        <v/>
      </c>
      <c r="K442" s="84" t="str">
        <f ca="1">IF(B442="", "", IF(ISNA(MATCH(B442, 'Factor Schedule'!$B$3:$B$2002, -1)),1,IF(INDEX('Factor Schedule'!$B$3:$C$2002,MATCH(B442, 'Factor Schedule'!$B$3:$B$2002, -1), 1)=B442,MATCH(B442, 'Factor Schedule'!$B$3:$B$2002, -1),MATCH(B442, 'Factor Schedule'!$B$3:$B$2002, -1)+1)))</f>
        <v/>
      </c>
      <c r="L442" s="11" t="str" cm="1">
        <f t="array" aca="1" ref="L442" ca="1">IF(B442="","",ROUND(J442*_xlfn.IFNA(INDEX('Factor Schedule'!$B$3:$C$2002,K442, 2), 1), 2))</f>
        <v/>
      </c>
      <c r="M442" s="11" t="str">
        <f ca="1">IF(B442="", "", IF(OR(LOWER('Terms&amp;Conditions + Transaction'!$B$12)&lt;&gt;"compound", B442=$C$2, B442=E442), L442, L442+IF(LOWER('Terms&amp;Conditions + Transaction'!$B$13)&lt;&gt;"y", SUMIFS($T$8:$T$2007, $B$8:$B$2007, "&gt;="&amp;E442, $B$8:$B$2007, "&lt;"&amp;B442), SUMIFS($U$8:$U$1007, $B$8:$B$2007, "&gt;="&amp;E442, $B$8:$B$2007, "&lt;"&amp;B442))))</f>
        <v/>
      </c>
      <c r="N442" s="18" t="str">
        <f ca="1">IF(OR(B442 = "", F442=""), "", MIN(ForwardDays(B442,-'Terms&amp;Conditions + Transaction'!$B$22, 'Terms&amp;Conditions + Transaction'!$B$23, 'Holiday Schedule'!$B$3:$B$1002),ForwardDays(F442,-'Terms&amp;Conditions + Transaction'!$B$22, 'Terms&amp;Conditions + Transaction'!$B$23, 'Holiday Schedule'!$B$3:$B$1002)))</f>
        <v/>
      </c>
      <c r="O442" s="42" t="str">
        <f ca="1">IF(B442="", "", IF(ISNA(MATCH(N442, SOFR_INDEX!$A$2:$A$2001, -1)),1,IF(INDEX(SOFR_INDEX!$A$2:$E$2001,MATCH(N442, SOFR_INDEX!$A$2:$A$2001, -1), 1)=N442,MATCH(N442, SOFR_INDEX!$A$2:$A$2001, -1),MATCH(N442, SOFR_INDEX!$A$2:$A$2001, -1)+1)))</f>
        <v/>
      </c>
      <c r="P442" s="40" t="str" cm="1">
        <f t="array" aca="1" ref="P442" ca="1">IF(OR(B442="", F442=""), "", INDEX(SOFR_INDEX!$B$2:$E$2001, O442,$P$4) * IF(LEFT($P$3, 3)="180", 2, IF(LEFT($P$3, 2)="90", 4, IF(LEFT($P$3, 2)="30", 12, 1)))/100)</f>
        <v/>
      </c>
      <c r="Q442" s="43" t="str">
        <f ca="1">IF(OR(B442="", F442=""), "", P442+'Terms&amp;Conditions + Transaction'!$B$11/10000)</f>
        <v/>
      </c>
      <c r="R442" s="43" t="str">
        <f t="shared" ca="1" si="41"/>
        <v/>
      </c>
      <c r="S442" t="str">
        <f ca="1">IF(B442="",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Transaction'!$C$7*(F442-E442), 365), 360))))</f>
        <v/>
      </c>
      <c r="T442" s="49" t="str">
        <f t="shared" ca="1" si="42"/>
        <v/>
      </c>
      <c r="U442" s="49" t="str">
        <f t="shared" ca="1" si="43"/>
        <v/>
      </c>
      <c r="V442" s="49" t="str">
        <f t="shared" ca="1" si="44"/>
        <v/>
      </c>
      <c r="W442" s="11" t="str">
        <f t="shared" ca="1" si="45"/>
        <v/>
      </c>
      <c r="X442" s="11" t="str">
        <f t="shared" ca="1" si="46"/>
        <v/>
      </c>
    </row>
    <row r="443" spans="2:24" x14ac:dyDescent="0.25">
      <c r="B443" s="82" t="str">
        <f ca="1">IF(B442&lt;MIN($C$3, 'Terms&amp;Conditions + Transaction'!$B$6), B442+1, "")</f>
        <v/>
      </c>
      <c r="C443" t="str">
        <f ca="1">IF(B443="", "", IF(AND(WEEKDAY(B443, 2)&lt;=5, ISERROR(VLOOKUP(B443, 'Holiday Schedule'!$B$3:$B$1002, 1, FALSE))), 1, 0))</f>
        <v/>
      </c>
      <c r="D443" t="str">
        <f ca="1">IF(B443="", "", IF(LOWER('Terms&amp;Conditions + Transaction'!$C$15)="act", 1, IF(DAY(B443)=31, 0, IF(AND(DAY(B443+1)=1, MONTH(B443+1)=3), 31-DAY(B443), 1))))</f>
        <v/>
      </c>
      <c r="E443" s="18" t="str">
        <f ca="1">IF(B443="", "", IFERROR(VLOOKUP(B443, 'Accrual Schedule'!$B$3:$B$122, 1, TRUE), ""))</f>
        <v/>
      </c>
      <c r="F443" s="18" t="str" cm="1">
        <f t="array" aca="1" ref="F443" ca="1">IF(B443="", "", INDEX('Accrual Schedule'!$B$3:$B$122, MATCH(B443, 'Accrual Schedule'!$B$3:$B$122, 1)+1, 1))</f>
        <v/>
      </c>
      <c r="G443" s="18" t="str" cm="1">
        <f t="array" aca="1" ref="G443" ca="1">IF(B443="", "", INDEX('Accrual Schedule'!$B$3:$B$122, MATCH(H443, 'Accrual Schedule'!$B$3:$B$122, 1)-1, 1))</f>
        <v/>
      </c>
      <c r="H443" s="18" t="str">
        <f ca="1">IF(B443="", "", INDEX('Accrual Schedule'!$B$3:$B$122, MATCH(I443, 'Accrual Schedule'!$C$3:$C$122, 1), 1))</f>
        <v/>
      </c>
      <c r="I443" s="18" t="str" cm="1">
        <f t="array" aca="1" ref="I443" ca="1">IF(B443="", "", _xlfn.IFNA(INDEX('Accrual Schedule'!$C$4:$C$122, MATCH(B443, 'Accrual Schedule'!$C$4:$C$122, 1)+1, 1), INDEX('Accrual Schedule'!$C$4:$C$122, 1, 1)))</f>
        <v/>
      </c>
      <c r="J443" s="11" t="str">
        <f ca="1">IF(B443="","",'Terms&amp;Conditions + Transaction'!$F$5-SUMIF(Dispositions!$B$3:$B$32,"&lt;="&amp;B443,Dispositions!$C$3:$C$32))</f>
        <v/>
      </c>
      <c r="K443" s="84" t="str">
        <f ca="1">IF(B443="", "", IF(ISNA(MATCH(B443, 'Factor Schedule'!$B$3:$B$2002, -1)),1,IF(INDEX('Factor Schedule'!$B$3:$C$2002,MATCH(B443, 'Factor Schedule'!$B$3:$B$2002, -1), 1)=B443,MATCH(B443, 'Factor Schedule'!$B$3:$B$2002, -1),MATCH(B443, 'Factor Schedule'!$B$3:$B$2002, -1)+1)))</f>
        <v/>
      </c>
      <c r="L443" s="11" t="str" cm="1">
        <f t="array" aca="1" ref="L443" ca="1">IF(B443="","",ROUND(J443*_xlfn.IFNA(INDEX('Factor Schedule'!$B$3:$C$2002,K443, 2), 1), 2))</f>
        <v/>
      </c>
      <c r="M443" s="11" t="str">
        <f ca="1">IF(B443="", "", IF(OR(LOWER('Terms&amp;Conditions + Transaction'!$B$12)&lt;&gt;"compound", B443=$C$2, B443=E443), L443, L443+IF(LOWER('Terms&amp;Conditions + Transaction'!$B$13)&lt;&gt;"y", SUMIFS($T$8:$T$2007, $B$8:$B$2007, "&gt;="&amp;E443, $B$8:$B$2007, "&lt;"&amp;B443), SUMIFS($U$8:$U$1007, $B$8:$B$2007, "&gt;="&amp;E443, $B$8:$B$2007, "&lt;"&amp;B443))))</f>
        <v/>
      </c>
      <c r="N443" s="18" t="str">
        <f ca="1">IF(OR(B443 = "", F443=""), "", MIN(ForwardDays(B443,-'Terms&amp;Conditions + Transaction'!$B$22, 'Terms&amp;Conditions + Transaction'!$B$23, 'Holiday Schedule'!$B$3:$B$1002),ForwardDays(F443,-'Terms&amp;Conditions + Transaction'!$B$22, 'Terms&amp;Conditions + Transaction'!$B$23, 'Holiday Schedule'!$B$3:$B$1002)))</f>
        <v/>
      </c>
      <c r="O443" s="42" t="str">
        <f ca="1">IF(B443="", "", IF(ISNA(MATCH(N443, SOFR_INDEX!$A$2:$A$2001, -1)),1,IF(INDEX(SOFR_INDEX!$A$2:$E$2001,MATCH(N443, SOFR_INDEX!$A$2:$A$2001, -1), 1)=N443,MATCH(N443, SOFR_INDEX!$A$2:$A$2001, -1),MATCH(N443, SOFR_INDEX!$A$2:$A$2001, -1)+1)))</f>
        <v/>
      </c>
      <c r="P443" s="40" t="str" cm="1">
        <f t="array" aca="1" ref="P443" ca="1">IF(OR(B443="", F443=""), "", INDEX(SOFR_INDEX!$B$2:$E$2001, O443,$P$4) * IF(LEFT($P$3, 3)="180", 2, IF(LEFT($P$3, 2)="90", 4, IF(LEFT($P$3, 2)="30", 12, 1)))/100)</f>
        <v/>
      </c>
      <c r="Q443" s="43" t="str">
        <f ca="1">IF(OR(B443="", F443=""), "", P443+'Terms&amp;Conditions + Transaction'!$B$11/10000)</f>
        <v/>
      </c>
      <c r="R443" s="43" t="str">
        <f t="shared" ca="1" si="41"/>
        <v/>
      </c>
      <c r="S443" t="str">
        <f ca="1">IF(B443="",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Transaction'!$C$7*(F443-E443), 365), 360))))</f>
        <v/>
      </c>
      <c r="T443" s="49" t="str">
        <f t="shared" ca="1" si="42"/>
        <v/>
      </c>
      <c r="U443" s="49" t="str">
        <f t="shared" ca="1" si="43"/>
        <v/>
      </c>
      <c r="V443" s="49" t="str">
        <f t="shared" ca="1" si="44"/>
        <v/>
      </c>
      <c r="W443" s="11" t="str">
        <f t="shared" ca="1" si="45"/>
        <v/>
      </c>
      <c r="X443" s="11" t="str">
        <f t="shared" ca="1" si="46"/>
        <v/>
      </c>
    </row>
    <row r="444" spans="2:24" x14ac:dyDescent="0.25">
      <c r="B444" s="82" t="str">
        <f ca="1">IF(B443&lt;MIN($C$3, 'Terms&amp;Conditions + Transaction'!$B$6), B443+1, "")</f>
        <v/>
      </c>
      <c r="C444" t="str">
        <f ca="1">IF(B444="", "", IF(AND(WEEKDAY(B444, 2)&lt;=5, ISERROR(VLOOKUP(B444, 'Holiday Schedule'!$B$3:$B$1002, 1, FALSE))), 1, 0))</f>
        <v/>
      </c>
      <c r="D444" t="str">
        <f ca="1">IF(B444="", "", IF(LOWER('Terms&amp;Conditions + Transaction'!$C$15)="act", 1, IF(DAY(B444)=31, 0, IF(AND(DAY(B444+1)=1, MONTH(B444+1)=3), 31-DAY(B444), 1))))</f>
        <v/>
      </c>
      <c r="E444" s="18" t="str">
        <f ca="1">IF(B444="", "", IFERROR(VLOOKUP(B444, 'Accrual Schedule'!$B$3:$B$122, 1, TRUE), ""))</f>
        <v/>
      </c>
      <c r="F444" s="18" t="str" cm="1">
        <f t="array" aca="1" ref="F444" ca="1">IF(B444="", "", INDEX('Accrual Schedule'!$B$3:$B$122, MATCH(B444, 'Accrual Schedule'!$B$3:$B$122, 1)+1, 1))</f>
        <v/>
      </c>
      <c r="G444" s="18" t="str" cm="1">
        <f t="array" aca="1" ref="G444" ca="1">IF(B444="", "", INDEX('Accrual Schedule'!$B$3:$B$122, MATCH(H444, 'Accrual Schedule'!$B$3:$B$122, 1)-1, 1))</f>
        <v/>
      </c>
      <c r="H444" s="18" t="str">
        <f ca="1">IF(B444="", "", INDEX('Accrual Schedule'!$B$3:$B$122, MATCH(I444, 'Accrual Schedule'!$C$3:$C$122, 1), 1))</f>
        <v/>
      </c>
      <c r="I444" s="18" t="str" cm="1">
        <f t="array" aca="1" ref="I444" ca="1">IF(B444="", "", _xlfn.IFNA(INDEX('Accrual Schedule'!$C$4:$C$122, MATCH(B444, 'Accrual Schedule'!$C$4:$C$122, 1)+1, 1), INDEX('Accrual Schedule'!$C$4:$C$122, 1, 1)))</f>
        <v/>
      </c>
      <c r="J444" s="11" t="str">
        <f ca="1">IF(B444="","",'Terms&amp;Conditions + Transaction'!$F$5-SUMIF(Dispositions!$B$3:$B$32,"&lt;="&amp;B444,Dispositions!$C$3:$C$32))</f>
        <v/>
      </c>
      <c r="K444" s="84" t="str">
        <f ca="1">IF(B444="", "", IF(ISNA(MATCH(B444, 'Factor Schedule'!$B$3:$B$2002, -1)),1,IF(INDEX('Factor Schedule'!$B$3:$C$2002,MATCH(B444, 'Factor Schedule'!$B$3:$B$2002, -1), 1)=B444,MATCH(B444, 'Factor Schedule'!$B$3:$B$2002, -1),MATCH(B444, 'Factor Schedule'!$B$3:$B$2002, -1)+1)))</f>
        <v/>
      </c>
      <c r="L444" s="11" t="str" cm="1">
        <f t="array" aca="1" ref="L444" ca="1">IF(B444="","",ROUND(J444*_xlfn.IFNA(INDEX('Factor Schedule'!$B$3:$C$2002,K444, 2), 1), 2))</f>
        <v/>
      </c>
      <c r="M444" s="11" t="str">
        <f ca="1">IF(B444="", "", IF(OR(LOWER('Terms&amp;Conditions + Transaction'!$B$12)&lt;&gt;"compound", B444=$C$2, B444=E444), L444, L444+IF(LOWER('Terms&amp;Conditions + Transaction'!$B$13)&lt;&gt;"y", SUMIFS($T$8:$T$2007, $B$8:$B$2007, "&gt;="&amp;E444, $B$8:$B$2007, "&lt;"&amp;B444), SUMIFS($U$8:$U$1007, $B$8:$B$2007, "&gt;="&amp;E444, $B$8:$B$2007, "&lt;"&amp;B444))))</f>
        <v/>
      </c>
      <c r="N444" s="18" t="str">
        <f ca="1">IF(OR(B444 = "", F444=""), "", MIN(ForwardDays(B444,-'Terms&amp;Conditions + Transaction'!$B$22, 'Terms&amp;Conditions + Transaction'!$B$23, 'Holiday Schedule'!$B$3:$B$1002),ForwardDays(F444,-'Terms&amp;Conditions + Transaction'!$B$22, 'Terms&amp;Conditions + Transaction'!$B$23, 'Holiday Schedule'!$B$3:$B$1002)))</f>
        <v/>
      </c>
      <c r="O444" s="42" t="str">
        <f ca="1">IF(B444="", "", IF(ISNA(MATCH(N444, SOFR_INDEX!$A$2:$A$2001, -1)),1,IF(INDEX(SOFR_INDEX!$A$2:$E$2001,MATCH(N444, SOFR_INDEX!$A$2:$A$2001, -1), 1)=N444,MATCH(N444, SOFR_INDEX!$A$2:$A$2001, -1),MATCH(N444, SOFR_INDEX!$A$2:$A$2001, -1)+1)))</f>
        <v/>
      </c>
      <c r="P444" s="40" t="str" cm="1">
        <f t="array" aca="1" ref="P444" ca="1">IF(OR(B444="", F444=""), "", INDEX(SOFR_INDEX!$B$2:$E$2001, O444,$P$4) * IF(LEFT($P$3, 3)="180", 2, IF(LEFT($P$3, 2)="90", 4, IF(LEFT($P$3, 2)="30", 12, 1)))/100)</f>
        <v/>
      </c>
      <c r="Q444" s="43" t="str">
        <f ca="1">IF(OR(B444="", F444=""), "", P444+'Terms&amp;Conditions + Transaction'!$B$11/10000)</f>
        <v/>
      </c>
      <c r="R444" s="43" t="str">
        <f t="shared" ca="1" si="41"/>
        <v/>
      </c>
      <c r="S444" t="str">
        <f ca="1">IF(B444="",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Transaction'!$C$7*(F444-E444), 365), 360))))</f>
        <v/>
      </c>
      <c r="T444" s="49" t="str">
        <f t="shared" ca="1" si="42"/>
        <v/>
      </c>
      <c r="U444" s="49" t="str">
        <f t="shared" ca="1" si="43"/>
        <v/>
      </c>
      <c r="V444" s="49" t="str">
        <f t="shared" ca="1" si="44"/>
        <v/>
      </c>
      <c r="W444" s="11" t="str">
        <f t="shared" ca="1" si="45"/>
        <v/>
      </c>
      <c r="X444" s="11" t="str">
        <f t="shared" ca="1" si="46"/>
        <v/>
      </c>
    </row>
    <row r="445" spans="2:24" x14ac:dyDescent="0.25">
      <c r="B445" s="82" t="str">
        <f ca="1">IF(B444&lt;MIN($C$3, 'Terms&amp;Conditions + Transaction'!$B$6), B444+1, "")</f>
        <v/>
      </c>
      <c r="C445" t="str">
        <f ca="1">IF(B445="", "", IF(AND(WEEKDAY(B445, 2)&lt;=5, ISERROR(VLOOKUP(B445, 'Holiday Schedule'!$B$3:$B$1002, 1, FALSE))), 1, 0))</f>
        <v/>
      </c>
      <c r="D445" t="str">
        <f ca="1">IF(B445="", "", IF(LOWER('Terms&amp;Conditions + Transaction'!$C$15)="act", 1, IF(DAY(B445)=31, 0, IF(AND(DAY(B445+1)=1, MONTH(B445+1)=3), 31-DAY(B445), 1))))</f>
        <v/>
      </c>
      <c r="E445" s="18" t="str">
        <f ca="1">IF(B445="", "", IFERROR(VLOOKUP(B445, 'Accrual Schedule'!$B$3:$B$122, 1, TRUE), ""))</f>
        <v/>
      </c>
      <c r="F445" s="18" t="str" cm="1">
        <f t="array" aca="1" ref="F445" ca="1">IF(B445="", "", INDEX('Accrual Schedule'!$B$3:$B$122, MATCH(B445, 'Accrual Schedule'!$B$3:$B$122, 1)+1, 1))</f>
        <v/>
      </c>
      <c r="G445" s="18" t="str" cm="1">
        <f t="array" aca="1" ref="G445" ca="1">IF(B445="", "", INDEX('Accrual Schedule'!$B$3:$B$122, MATCH(H445, 'Accrual Schedule'!$B$3:$B$122, 1)-1, 1))</f>
        <v/>
      </c>
      <c r="H445" s="18" t="str">
        <f ca="1">IF(B445="", "", INDEX('Accrual Schedule'!$B$3:$B$122, MATCH(I445, 'Accrual Schedule'!$C$3:$C$122, 1), 1))</f>
        <v/>
      </c>
      <c r="I445" s="18" t="str" cm="1">
        <f t="array" aca="1" ref="I445" ca="1">IF(B445="", "", _xlfn.IFNA(INDEX('Accrual Schedule'!$C$4:$C$122, MATCH(B445, 'Accrual Schedule'!$C$4:$C$122, 1)+1, 1), INDEX('Accrual Schedule'!$C$4:$C$122, 1, 1)))</f>
        <v/>
      </c>
      <c r="J445" s="11" t="str">
        <f ca="1">IF(B445="","",'Terms&amp;Conditions + Transaction'!$F$5-SUMIF(Dispositions!$B$3:$B$32,"&lt;="&amp;B445,Dispositions!$C$3:$C$32))</f>
        <v/>
      </c>
      <c r="K445" s="84" t="str">
        <f ca="1">IF(B445="", "", IF(ISNA(MATCH(B445, 'Factor Schedule'!$B$3:$B$2002, -1)),1,IF(INDEX('Factor Schedule'!$B$3:$C$2002,MATCH(B445, 'Factor Schedule'!$B$3:$B$2002, -1), 1)=B445,MATCH(B445, 'Factor Schedule'!$B$3:$B$2002, -1),MATCH(B445, 'Factor Schedule'!$B$3:$B$2002, -1)+1)))</f>
        <v/>
      </c>
      <c r="L445" s="11" t="str" cm="1">
        <f t="array" aca="1" ref="L445" ca="1">IF(B445="","",ROUND(J445*_xlfn.IFNA(INDEX('Factor Schedule'!$B$3:$C$2002,K445, 2), 1), 2))</f>
        <v/>
      </c>
      <c r="M445" s="11" t="str">
        <f ca="1">IF(B445="", "", IF(OR(LOWER('Terms&amp;Conditions + Transaction'!$B$12)&lt;&gt;"compound", B445=$C$2, B445=E445), L445, L445+IF(LOWER('Terms&amp;Conditions + Transaction'!$B$13)&lt;&gt;"y", SUMIFS($T$8:$T$2007, $B$8:$B$2007, "&gt;="&amp;E445, $B$8:$B$2007, "&lt;"&amp;B445), SUMIFS($U$8:$U$1007, $B$8:$B$2007, "&gt;="&amp;E445, $B$8:$B$2007, "&lt;"&amp;B445))))</f>
        <v/>
      </c>
      <c r="N445" s="18" t="str">
        <f ca="1">IF(OR(B445 = "", F445=""), "", MIN(ForwardDays(B445,-'Terms&amp;Conditions + Transaction'!$B$22, 'Terms&amp;Conditions + Transaction'!$B$23, 'Holiday Schedule'!$B$3:$B$1002),ForwardDays(F445,-'Terms&amp;Conditions + Transaction'!$B$22, 'Terms&amp;Conditions + Transaction'!$B$23, 'Holiday Schedule'!$B$3:$B$1002)))</f>
        <v/>
      </c>
      <c r="O445" s="42" t="str">
        <f ca="1">IF(B445="", "", IF(ISNA(MATCH(N445, SOFR_INDEX!$A$2:$A$2001, -1)),1,IF(INDEX(SOFR_INDEX!$A$2:$E$2001,MATCH(N445, SOFR_INDEX!$A$2:$A$2001, -1), 1)=N445,MATCH(N445, SOFR_INDEX!$A$2:$A$2001, -1),MATCH(N445, SOFR_INDEX!$A$2:$A$2001, -1)+1)))</f>
        <v/>
      </c>
      <c r="P445" s="40" t="str" cm="1">
        <f t="array" aca="1" ref="P445" ca="1">IF(OR(B445="", F445=""), "", INDEX(SOFR_INDEX!$B$2:$E$2001, O445,$P$4) * IF(LEFT($P$3, 3)="180", 2, IF(LEFT($P$3, 2)="90", 4, IF(LEFT($P$3, 2)="30", 12, 1)))/100)</f>
        <v/>
      </c>
      <c r="Q445" s="43" t="str">
        <f ca="1">IF(OR(B445="", F445=""), "", P445+'Terms&amp;Conditions + Transaction'!$B$11/10000)</f>
        <v/>
      </c>
      <c r="R445" s="43" t="str">
        <f t="shared" ca="1" si="41"/>
        <v/>
      </c>
      <c r="S445" t="str">
        <f ca="1">IF(B445="",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Transaction'!$C$7*(F445-E445), 365), 360))))</f>
        <v/>
      </c>
      <c r="T445" s="49" t="str">
        <f t="shared" ca="1" si="42"/>
        <v/>
      </c>
      <c r="U445" s="49" t="str">
        <f t="shared" ca="1" si="43"/>
        <v/>
      </c>
      <c r="V445" s="49" t="str">
        <f t="shared" ca="1" si="44"/>
        <v/>
      </c>
      <c r="W445" s="11" t="str">
        <f t="shared" ca="1" si="45"/>
        <v/>
      </c>
      <c r="X445" s="11" t="str">
        <f t="shared" ca="1" si="46"/>
        <v/>
      </c>
    </row>
    <row r="446" spans="2:24" x14ac:dyDescent="0.25">
      <c r="B446" s="82" t="str">
        <f ca="1">IF(B445&lt;MIN($C$3, 'Terms&amp;Conditions + Transaction'!$B$6), B445+1, "")</f>
        <v/>
      </c>
      <c r="C446" t="str">
        <f ca="1">IF(B446="", "", IF(AND(WEEKDAY(B446, 2)&lt;=5, ISERROR(VLOOKUP(B446, 'Holiday Schedule'!$B$3:$B$1002, 1, FALSE))), 1, 0))</f>
        <v/>
      </c>
      <c r="D446" t="str">
        <f ca="1">IF(B446="", "", IF(LOWER('Terms&amp;Conditions + Transaction'!$C$15)="act", 1, IF(DAY(B446)=31, 0, IF(AND(DAY(B446+1)=1, MONTH(B446+1)=3), 31-DAY(B446), 1))))</f>
        <v/>
      </c>
      <c r="E446" s="18" t="str">
        <f ca="1">IF(B446="", "", IFERROR(VLOOKUP(B446, 'Accrual Schedule'!$B$3:$B$122, 1, TRUE), ""))</f>
        <v/>
      </c>
      <c r="F446" s="18" t="str" cm="1">
        <f t="array" aca="1" ref="F446" ca="1">IF(B446="", "", INDEX('Accrual Schedule'!$B$3:$B$122, MATCH(B446, 'Accrual Schedule'!$B$3:$B$122, 1)+1, 1))</f>
        <v/>
      </c>
      <c r="G446" s="18" t="str" cm="1">
        <f t="array" aca="1" ref="G446" ca="1">IF(B446="", "", INDEX('Accrual Schedule'!$B$3:$B$122, MATCH(H446, 'Accrual Schedule'!$B$3:$B$122, 1)-1, 1))</f>
        <v/>
      </c>
      <c r="H446" s="18" t="str">
        <f ca="1">IF(B446="", "", INDEX('Accrual Schedule'!$B$3:$B$122, MATCH(I446, 'Accrual Schedule'!$C$3:$C$122, 1), 1))</f>
        <v/>
      </c>
      <c r="I446" s="18" t="str" cm="1">
        <f t="array" aca="1" ref="I446" ca="1">IF(B446="", "", _xlfn.IFNA(INDEX('Accrual Schedule'!$C$4:$C$122, MATCH(B446, 'Accrual Schedule'!$C$4:$C$122, 1)+1, 1), INDEX('Accrual Schedule'!$C$4:$C$122, 1, 1)))</f>
        <v/>
      </c>
      <c r="J446" s="11" t="str">
        <f ca="1">IF(B446="","",'Terms&amp;Conditions + Transaction'!$F$5-SUMIF(Dispositions!$B$3:$B$32,"&lt;="&amp;B446,Dispositions!$C$3:$C$32))</f>
        <v/>
      </c>
      <c r="K446" s="84" t="str">
        <f ca="1">IF(B446="", "", IF(ISNA(MATCH(B446, 'Factor Schedule'!$B$3:$B$2002, -1)),1,IF(INDEX('Factor Schedule'!$B$3:$C$2002,MATCH(B446, 'Factor Schedule'!$B$3:$B$2002, -1), 1)=B446,MATCH(B446, 'Factor Schedule'!$B$3:$B$2002, -1),MATCH(B446, 'Factor Schedule'!$B$3:$B$2002, -1)+1)))</f>
        <v/>
      </c>
      <c r="L446" s="11" t="str" cm="1">
        <f t="array" aca="1" ref="L446" ca="1">IF(B446="","",ROUND(J446*_xlfn.IFNA(INDEX('Factor Schedule'!$B$3:$C$2002,K446, 2), 1), 2))</f>
        <v/>
      </c>
      <c r="M446" s="11" t="str">
        <f ca="1">IF(B446="", "", IF(OR(LOWER('Terms&amp;Conditions + Transaction'!$B$12)&lt;&gt;"compound", B446=$C$2, B446=E446), L446, L446+IF(LOWER('Terms&amp;Conditions + Transaction'!$B$13)&lt;&gt;"y", SUMIFS($T$8:$T$2007, $B$8:$B$2007, "&gt;="&amp;E446, $B$8:$B$2007, "&lt;"&amp;B446), SUMIFS($U$8:$U$1007, $B$8:$B$2007, "&gt;="&amp;E446, $B$8:$B$2007, "&lt;"&amp;B446))))</f>
        <v/>
      </c>
      <c r="N446" s="18" t="str">
        <f ca="1">IF(OR(B446 = "", F446=""), "", MIN(ForwardDays(B446,-'Terms&amp;Conditions + Transaction'!$B$22, 'Terms&amp;Conditions + Transaction'!$B$23, 'Holiday Schedule'!$B$3:$B$1002),ForwardDays(F446,-'Terms&amp;Conditions + Transaction'!$B$22, 'Terms&amp;Conditions + Transaction'!$B$23, 'Holiday Schedule'!$B$3:$B$1002)))</f>
        <v/>
      </c>
      <c r="O446" s="42" t="str">
        <f ca="1">IF(B446="", "", IF(ISNA(MATCH(N446, SOFR_INDEX!$A$2:$A$2001, -1)),1,IF(INDEX(SOFR_INDEX!$A$2:$E$2001,MATCH(N446, SOFR_INDEX!$A$2:$A$2001, -1), 1)=N446,MATCH(N446, SOFR_INDEX!$A$2:$A$2001, -1),MATCH(N446, SOFR_INDEX!$A$2:$A$2001, -1)+1)))</f>
        <v/>
      </c>
      <c r="P446" s="40" t="str" cm="1">
        <f t="array" aca="1" ref="P446" ca="1">IF(OR(B446="", F446=""), "", INDEX(SOFR_INDEX!$B$2:$E$2001, O446,$P$4) * IF(LEFT($P$3, 3)="180", 2, IF(LEFT($P$3, 2)="90", 4, IF(LEFT($P$3, 2)="30", 12, 1)))/100)</f>
        <v/>
      </c>
      <c r="Q446" s="43" t="str">
        <f ca="1">IF(OR(B446="", F446=""), "", P446+'Terms&amp;Conditions + Transaction'!$B$11/10000)</f>
        <v/>
      </c>
      <c r="R446" s="43" t="str">
        <f t="shared" ca="1" si="41"/>
        <v/>
      </c>
      <c r="S446" t="str">
        <f ca="1">IF(B446="",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Transaction'!$C$7*(F446-E446), 365), 360))))</f>
        <v/>
      </c>
      <c r="T446" s="49" t="str">
        <f t="shared" ca="1" si="42"/>
        <v/>
      </c>
      <c r="U446" s="49" t="str">
        <f t="shared" ca="1" si="43"/>
        <v/>
      </c>
      <c r="V446" s="49" t="str">
        <f t="shared" ca="1" si="44"/>
        <v/>
      </c>
      <c r="W446" s="11" t="str">
        <f t="shared" ca="1" si="45"/>
        <v/>
      </c>
      <c r="X446" s="11" t="str">
        <f t="shared" ca="1" si="46"/>
        <v/>
      </c>
    </row>
    <row r="447" spans="2:24" x14ac:dyDescent="0.25">
      <c r="B447" s="82" t="str">
        <f ca="1">IF(B446&lt;MIN($C$3, 'Terms&amp;Conditions + Transaction'!$B$6), B446+1, "")</f>
        <v/>
      </c>
      <c r="C447" t="str">
        <f ca="1">IF(B447="", "", IF(AND(WEEKDAY(B447, 2)&lt;=5, ISERROR(VLOOKUP(B447, 'Holiday Schedule'!$B$3:$B$1002, 1, FALSE))), 1, 0))</f>
        <v/>
      </c>
      <c r="D447" t="str">
        <f ca="1">IF(B447="", "", IF(LOWER('Terms&amp;Conditions + Transaction'!$C$15)="act", 1, IF(DAY(B447)=31, 0, IF(AND(DAY(B447+1)=1, MONTH(B447+1)=3), 31-DAY(B447), 1))))</f>
        <v/>
      </c>
      <c r="E447" s="18" t="str">
        <f ca="1">IF(B447="", "", IFERROR(VLOOKUP(B447, 'Accrual Schedule'!$B$3:$B$122, 1, TRUE), ""))</f>
        <v/>
      </c>
      <c r="F447" s="18" t="str" cm="1">
        <f t="array" aca="1" ref="F447" ca="1">IF(B447="", "", INDEX('Accrual Schedule'!$B$3:$B$122, MATCH(B447, 'Accrual Schedule'!$B$3:$B$122, 1)+1, 1))</f>
        <v/>
      </c>
      <c r="G447" s="18" t="str" cm="1">
        <f t="array" aca="1" ref="G447" ca="1">IF(B447="", "", INDEX('Accrual Schedule'!$B$3:$B$122, MATCH(H447, 'Accrual Schedule'!$B$3:$B$122, 1)-1, 1))</f>
        <v/>
      </c>
      <c r="H447" s="18" t="str">
        <f ca="1">IF(B447="", "", INDEX('Accrual Schedule'!$B$3:$B$122, MATCH(I447, 'Accrual Schedule'!$C$3:$C$122, 1), 1))</f>
        <v/>
      </c>
      <c r="I447" s="18" t="str" cm="1">
        <f t="array" aca="1" ref="I447" ca="1">IF(B447="", "", _xlfn.IFNA(INDEX('Accrual Schedule'!$C$4:$C$122, MATCH(B447, 'Accrual Schedule'!$C$4:$C$122, 1)+1, 1), INDEX('Accrual Schedule'!$C$4:$C$122, 1, 1)))</f>
        <v/>
      </c>
      <c r="J447" s="11" t="str">
        <f ca="1">IF(B447="","",'Terms&amp;Conditions + Transaction'!$F$5-SUMIF(Dispositions!$B$3:$B$32,"&lt;="&amp;B447,Dispositions!$C$3:$C$32))</f>
        <v/>
      </c>
      <c r="K447" s="84" t="str">
        <f ca="1">IF(B447="", "", IF(ISNA(MATCH(B447, 'Factor Schedule'!$B$3:$B$2002, -1)),1,IF(INDEX('Factor Schedule'!$B$3:$C$2002,MATCH(B447, 'Factor Schedule'!$B$3:$B$2002, -1), 1)=B447,MATCH(B447, 'Factor Schedule'!$B$3:$B$2002, -1),MATCH(B447, 'Factor Schedule'!$B$3:$B$2002, -1)+1)))</f>
        <v/>
      </c>
      <c r="L447" s="11" t="str" cm="1">
        <f t="array" aca="1" ref="L447" ca="1">IF(B447="","",ROUND(J447*_xlfn.IFNA(INDEX('Factor Schedule'!$B$3:$C$2002,K447, 2), 1), 2))</f>
        <v/>
      </c>
      <c r="M447" s="11" t="str">
        <f ca="1">IF(B447="", "", IF(OR(LOWER('Terms&amp;Conditions + Transaction'!$B$12)&lt;&gt;"compound", B447=$C$2, B447=E447), L447, L447+IF(LOWER('Terms&amp;Conditions + Transaction'!$B$13)&lt;&gt;"y", SUMIFS($T$8:$T$2007, $B$8:$B$2007, "&gt;="&amp;E447, $B$8:$B$2007, "&lt;"&amp;B447), SUMIFS($U$8:$U$1007, $B$8:$B$2007, "&gt;="&amp;E447, $B$8:$B$2007, "&lt;"&amp;B447))))</f>
        <v/>
      </c>
      <c r="N447" s="18" t="str">
        <f ca="1">IF(OR(B447 = "", F447=""), "", MIN(ForwardDays(B447,-'Terms&amp;Conditions + Transaction'!$B$22, 'Terms&amp;Conditions + Transaction'!$B$23, 'Holiday Schedule'!$B$3:$B$1002),ForwardDays(F447,-'Terms&amp;Conditions + Transaction'!$B$22, 'Terms&amp;Conditions + Transaction'!$B$23, 'Holiday Schedule'!$B$3:$B$1002)))</f>
        <v/>
      </c>
      <c r="O447" s="42" t="str">
        <f ca="1">IF(B447="", "", IF(ISNA(MATCH(N447, SOFR_INDEX!$A$2:$A$2001, -1)),1,IF(INDEX(SOFR_INDEX!$A$2:$E$2001,MATCH(N447, SOFR_INDEX!$A$2:$A$2001, -1), 1)=N447,MATCH(N447, SOFR_INDEX!$A$2:$A$2001, -1),MATCH(N447, SOFR_INDEX!$A$2:$A$2001, -1)+1)))</f>
        <v/>
      </c>
      <c r="P447" s="40" t="str" cm="1">
        <f t="array" aca="1" ref="P447" ca="1">IF(OR(B447="", F447=""), "", INDEX(SOFR_INDEX!$B$2:$E$2001, O447,$P$4) * IF(LEFT($P$3, 3)="180", 2, IF(LEFT($P$3, 2)="90", 4, IF(LEFT($P$3, 2)="30", 12, 1)))/100)</f>
        <v/>
      </c>
      <c r="Q447" s="43" t="str">
        <f ca="1">IF(OR(B447="", F447=""), "", P447+'Terms&amp;Conditions + Transaction'!$B$11/10000)</f>
        <v/>
      </c>
      <c r="R447" s="43" t="str">
        <f t="shared" ca="1" si="41"/>
        <v/>
      </c>
      <c r="S447" t="str">
        <f ca="1">IF(B447="",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Transaction'!$C$7*(F447-E447), 365), 360))))</f>
        <v/>
      </c>
      <c r="T447" s="49" t="str">
        <f t="shared" ca="1" si="42"/>
        <v/>
      </c>
      <c r="U447" s="49" t="str">
        <f t="shared" ca="1" si="43"/>
        <v/>
      </c>
      <c r="V447" s="49" t="str">
        <f t="shared" ca="1" si="44"/>
        <v/>
      </c>
      <c r="W447" s="11" t="str">
        <f t="shared" ca="1" si="45"/>
        <v/>
      </c>
      <c r="X447" s="11" t="str">
        <f t="shared" ca="1" si="46"/>
        <v/>
      </c>
    </row>
    <row r="448" spans="2:24" x14ac:dyDescent="0.25">
      <c r="B448" s="82" t="str">
        <f ca="1">IF(B447&lt;MIN($C$3, 'Terms&amp;Conditions + Transaction'!$B$6), B447+1, "")</f>
        <v/>
      </c>
      <c r="C448" t="str">
        <f ca="1">IF(B448="", "", IF(AND(WEEKDAY(B448, 2)&lt;=5, ISERROR(VLOOKUP(B448, 'Holiday Schedule'!$B$3:$B$1002, 1, FALSE))), 1, 0))</f>
        <v/>
      </c>
      <c r="D448" t="str">
        <f ca="1">IF(B448="", "", IF(LOWER('Terms&amp;Conditions + Transaction'!$C$15)="act", 1, IF(DAY(B448)=31, 0, IF(AND(DAY(B448+1)=1, MONTH(B448+1)=3), 31-DAY(B448), 1))))</f>
        <v/>
      </c>
      <c r="E448" s="18" t="str">
        <f ca="1">IF(B448="", "", IFERROR(VLOOKUP(B448, 'Accrual Schedule'!$B$3:$B$122, 1, TRUE), ""))</f>
        <v/>
      </c>
      <c r="F448" s="18" t="str" cm="1">
        <f t="array" aca="1" ref="F448" ca="1">IF(B448="", "", INDEX('Accrual Schedule'!$B$3:$B$122, MATCH(B448, 'Accrual Schedule'!$B$3:$B$122, 1)+1, 1))</f>
        <v/>
      </c>
      <c r="G448" s="18" t="str" cm="1">
        <f t="array" aca="1" ref="G448" ca="1">IF(B448="", "", INDEX('Accrual Schedule'!$B$3:$B$122, MATCH(H448, 'Accrual Schedule'!$B$3:$B$122, 1)-1, 1))</f>
        <v/>
      </c>
      <c r="H448" s="18" t="str">
        <f ca="1">IF(B448="", "", INDEX('Accrual Schedule'!$B$3:$B$122, MATCH(I448, 'Accrual Schedule'!$C$3:$C$122, 1), 1))</f>
        <v/>
      </c>
      <c r="I448" s="18" t="str" cm="1">
        <f t="array" aca="1" ref="I448" ca="1">IF(B448="", "", _xlfn.IFNA(INDEX('Accrual Schedule'!$C$4:$C$122, MATCH(B448, 'Accrual Schedule'!$C$4:$C$122, 1)+1, 1), INDEX('Accrual Schedule'!$C$4:$C$122, 1, 1)))</f>
        <v/>
      </c>
      <c r="J448" s="11" t="str">
        <f ca="1">IF(B448="","",'Terms&amp;Conditions + Transaction'!$F$5-SUMIF(Dispositions!$B$3:$B$32,"&lt;="&amp;B448,Dispositions!$C$3:$C$32))</f>
        <v/>
      </c>
      <c r="K448" s="84" t="str">
        <f ca="1">IF(B448="", "", IF(ISNA(MATCH(B448, 'Factor Schedule'!$B$3:$B$2002, -1)),1,IF(INDEX('Factor Schedule'!$B$3:$C$2002,MATCH(B448, 'Factor Schedule'!$B$3:$B$2002, -1), 1)=B448,MATCH(B448, 'Factor Schedule'!$B$3:$B$2002, -1),MATCH(B448, 'Factor Schedule'!$B$3:$B$2002, -1)+1)))</f>
        <v/>
      </c>
      <c r="L448" s="11" t="str" cm="1">
        <f t="array" aca="1" ref="L448" ca="1">IF(B448="","",ROUND(J448*_xlfn.IFNA(INDEX('Factor Schedule'!$B$3:$C$2002,K448, 2), 1), 2))</f>
        <v/>
      </c>
      <c r="M448" s="11" t="str">
        <f ca="1">IF(B448="", "", IF(OR(LOWER('Terms&amp;Conditions + Transaction'!$B$12)&lt;&gt;"compound", B448=$C$2, B448=E448), L448, L448+IF(LOWER('Terms&amp;Conditions + Transaction'!$B$13)&lt;&gt;"y", SUMIFS($T$8:$T$2007, $B$8:$B$2007, "&gt;="&amp;E448, $B$8:$B$2007, "&lt;"&amp;B448), SUMIFS($U$8:$U$1007, $B$8:$B$2007, "&gt;="&amp;E448, $B$8:$B$2007, "&lt;"&amp;B448))))</f>
        <v/>
      </c>
      <c r="N448" s="18" t="str">
        <f ca="1">IF(OR(B448 = "", F448=""), "", MIN(ForwardDays(B448,-'Terms&amp;Conditions + Transaction'!$B$22, 'Terms&amp;Conditions + Transaction'!$B$23, 'Holiday Schedule'!$B$3:$B$1002),ForwardDays(F448,-'Terms&amp;Conditions + Transaction'!$B$22, 'Terms&amp;Conditions + Transaction'!$B$23, 'Holiday Schedule'!$B$3:$B$1002)))</f>
        <v/>
      </c>
      <c r="O448" s="42" t="str">
        <f ca="1">IF(B448="", "", IF(ISNA(MATCH(N448, SOFR_INDEX!$A$2:$A$2001, -1)),1,IF(INDEX(SOFR_INDEX!$A$2:$E$2001,MATCH(N448, SOFR_INDEX!$A$2:$A$2001, -1), 1)=N448,MATCH(N448, SOFR_INDEX!$A$2:$A$2001, -1),MATCH(N448, SOFR_INDEX!$A$2:$A$2001, -1)+1)))</f>
        <v/>
      </c>
      <c r="P448" s="40" t="str" cm="1">
        <f t="array" aca="1" ref="P448" ca="1">IF(OR(B448="", F448=""), "", INDEX(SOFR_INDEX!$B$2:$E$2001, O448,$P$4) * IF(LEFT($P$3, 3)="180", 2, IF(LEFT($P$3, 2)="90", 4, IF(LEFT($P$3, 2)="30", 12, 1)))/100)</f>
        <v/>
      </c>
      <c r="Q448" s="43" t="str">
        <f ca="1">IF(OR(B448="", F448=""), "", P448+'Terms&amp;Conditions + Transaction'!$B$11/10000)</f>
        <v/>
      </c>
      <c r="R448" s="43" t="str">
        <f t="shared" ca="1" si="41"/>
        <v/>
      </c>
      <c r="S448" t="str">
        <f ca="1">IF(B448="",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Transaction'!$C$7*(F448-E448), 365), 360))))</f>
        <v/>
      </c>
      <c r="T448" s="49" t="str">
        <f t="shared" ca="1" si="42"/>
        <v/>
      </c>
      <c r="U448" s="49" t="str">
        <f t="shared" ca="1" si="43"/>
        <v/>
      </c>
      <c r="V448" s="49" t="str">
        <f t="shared" ca="1" si="44"/>
        <v/>
      </c>
      <c r="W448" s="11" t="str">
        <f t="shared" ca="1" si="45"/>
        <v/>
      </c>
      <c r="X448" s="11" t="str">
        <f t="shared" ca="1" si="46"/>
        <v/>
      </c>
    </row>
    <row r="449" spans="2:24" x14ac:dyDescent="0.25">
      <c r="B449" s="82" t="str">
        <f ca="1">IF(B448&lt;MIN($C$3, 'Terms&amp;Conditions + Transaction'!$B$6), B448+1, "")</f>
        <v/>
      </c>
      <c r="C449" t="str">
        <f ca="1">IF(B449="", "", IF(AND(WEEKDAY(B449, 2)&lt;=5, ISERROR(VLOOKUP(B449, 'Holiday Schedule'!$B$3:$B$1002, 1, FALSE))), 1, 0))</f>
        <v/>
      </c>
      <c r="D449" t="str">
        <f ca="1">IF(B449="", "", IF(LOWER('Terms&amp;Conditions + Transaction'!$C$15)="act", 1, IF(DAY(B449)=31, 0, IF(AND(DAY(B449+1)=1, MONTH(B449+1)=3), 31-DAY(B449), 1))))</f>
        <v/>
      </c>
      <c r="E449" s="18" t="str">
        <f ca="1">IF(B449="", "", IFERROR(VLOOKUP(B449, 'Accrual Schedule'!$B$3:$B$122, 1, TRUE), ""))</f>
        <v/>
      </c>
      <c r="F449" s="18" t="str" cm="1">
        <f t="array" aca="1" ref="F449" ca="1">IF(B449="", "", INDEX('Accrual Schedule'!$B$3:$B$122, MATCH(B449, 'Accrual Schedule'!$B$3:$B$122, 1)+1, 1))</f>
        <v/>
      </c>
      <c r="G449" s="18" t="str" cm="1">
        <f t="array" aca="1" ref="G449" ca="1">IF(B449="", "", INDEX('Accrual Schedule'!$B$3:$B$122, MATCH(H449, 'Accrual Schedule'!$B$3:$B$122, 1)-1, 1))</f>
        <v/>
      </c>
      <c r="H449" s="18" t="str">
        <f ca="1">IF(B449="", "", INDEX('Accrual Schedule'!$B$3:$B$122, MATCH(I449, 'Accrual Schedule'!$C$3:$C$122, 1), 1))</f>
        <v/>
      </c>
      <c r="I449" s="18" t="str" cm="1">
        <f t="array" aca="1" ref="I449" ca="1">IF(B449="", "", _xlfn.IFNA(INDEX('Accrual Schedule'!$C$4:$C$122, MATCH(B449, 'Accrual Schedule'!$C$4:$C$122, 1)+1, 1), INDEX('Accrual Schedule'!$C$4:$C$122, 1, 1)))</f>
        <v/>
      </c>
      <c r="J449" s="11" t="str">
        <f ca="1">IF(B449="","",'Terms&amp;Conditions + Transaction'!$F$5-SUMIF(Dispositions!$B$3:$B$32,"&lt;="&amp;B449,Dispositions!$C$3:$C$32))</f>
        <v/>
      </c>
      <c r="K449" s="84" t="str">
        <f ca="1">IF(B449="", "", IF(ISNA(MATCH(B449, 'Factor Schedule'!$B$3:$B$2002, -1)),1,IF(INDEX('Factor Schedule'!$B$3:$C$2002,MATCH(B449, 'Factor Schedule'!$B$3:$B$2002, -1), 1)=B449,MATCH(B449, 'Factor Schedule'!$B$3:$B$2002, -1),MATCH(B449, 'Factor Schedule'!$B$3:$B$2002, -1)+1)))</f>
        <v/>
      </c>
      <c r="L449" s="11" t="str" cm="1">
        <f t="array" aca="1" ref="L449" ca="1">IF(B449="","",ROUND(J449*_xlfn.IFNA(INDEX('Factor Schedule'!$B$3:$C$2002,K449, 2), 1), 2))</f>
        <v/>
      </c>
      <c r="M449" s="11" t="str">
        <f ca="1">IF(B449="", "", IF(OR(LOWER('Terms&amp;Conditions + Transaction'!$B$12)&lt;&gt;"compound", B449=$C$2, B449=E449), L449, L449+IF(LOWER('Terms&amp;Conditions + Transaction'!$B$13)&lt;&gt;"y", SUMIFS($T$8:$T$2007, $B$8:$B$2007, "&gt;="&amp;E449, $B$8:$B$2007, "&lt;"&amp;B449), SUMIFS($U$8:$U$1007, $B$8:$B$2007, "&gt;="&amp;E449, $B$8:$B$2007, "&lt;"&amp;B449))))</f>
        <v/>
      </c>
      <c r="N449" s="18" t="str">
        <f ca="1">IF(OR(B449 = "", F449=""), "", MIN(ForwardDays(B449,-'Terms&amp;Conditions + Transaction'!$B$22, 'Terms&amp;Conditions + Transaction'!$B$23, 'Holiday Schedule'!$B$3:$B$1002),ForwardDays(F449,-'Terms&amp;Conditions + Transaction'!$B$22, 'Terms&amp;Conditions + Transaction'!$B$23, 'Holiday Schedule'!$B$3:$B$1002)))</f>
        <v/>
      </c>
      <c r="O449" s="42" t="str">
        <f ca="1">IF(B449="", "", IF(ISNA(MATCH(N449, SOFR_INDEX!$A$2:$A$2001, -1)),1,IF(INDEX(SOFR_INDEX!$A$2:$E$2001,MATCH(N449, SOFR_INDEX!$A$2:$A$2001, -1), 1)=N449,MATCH(N449, SOFR_INDEX!$A$2:$A$2001, -1),MATCH(N449, SOFR_INDEX!$A$2:$A$2001, -1)+1)))</f>
        <v/>
      </c>
      <c r="P449" s="40" t="str" cm="1">
        <f t="array" aca="1" ref="P449" ca="1">IF(OR(B449="", F449=""), "", INDEX(SOFR_INDEX!$B$2:$E$2001, O449,$P$4) * IF(LEFT($P$3, 3)="180", 2, IF(LEFT($P$3, 2)="90", 4, IF(LEFT($P$3, 2)="30", 12, 1)))/100)</f>
        <v/>
      </c>
      <c r="Q449" s="43" t="str">
        <f ca="1">IF(OR(B449="", F449=""), "", P449+'Terms&amp;Conditions + Transaction'!$B$11/10000)</f>
        <v/>
      </c>
      <c r="R449" s="43" t="str">
        <f t="shared" ca="1" si="41"/>
        <v/>
      </c>
      <c r="S449" t="str">
        <f ca="1">IF(B449="",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Transaction'!$C$7*(F449-E449), 365), 360))))</f>
        <v/>
      </c>
      <c r="T449" s="49" t="str">
        <f t="shared" ca="1" si="42"/>
        <v/>
      </c>
      <c r="U449" s="49" t="str">
        <f t="shared" ca="1" si="43"/>
        <v/>
      </c>
      <c r="V449" s="49" t="str">
        <f t="shared" ca="1" si="44"/>
        <v/>
      </c>
      <c r="W449" s="11" t="str">
        <f t="shared" ca="1" si="45"/>
        <v/>
      </c>
      <c r="X449" s="11" t="str">
        <f t="shared" ca="1" si="46"/>
        <v/>
      </c>
    </row>
    <row r="450" spans="2:24" x14ac:dyDescent="0.25">
      <c r="B450" s="82" t="str">
        <f ca="1">IF(B449&lt;MIN($C$3, 'Terms&amp;Conditions + Transaction'!$B$6), B449+1, "")</f>
        <v/>
      </c>
      <c r="C450" t="str">
        <f ca="1">IF(B450="", "", IF(AND(WEEKDAY(B450, 2)&lt;=5, ISERROR(VLOOKUP(B450, 'Holiday Schedule'!$B$3:$B$1002, 1, FALSE))), 1, 0))</f>
        <v/>
      </c>
      <c r="D450" t="str">
        <f ca="1">IF(B450="", "", IF(LOWER('Terms&amp;Conditions + Transaction'!$C$15)="act", 1, IF(DAY(B450)=31, 0, IF(AND(DAY(B450+1)=1, MONTH(B450+1)=3), 31-DAY(B450), 1))))</f>
        <v/>
      </c>
      <c r="E450" s="18" t="str">
        <f ca="1">IF(B450="", "", IFERROR(VLOOKUP(B450, 'Accrual Schedule'!$B$3:$B$122, 1, TRUE), ""))</f>
        <v/>
      </c>
      <c r="F450" s="18" t="str" cm="1">
        <f t="array" aca="1" ref="F450" ca="1">IF(B450="", "", INDEX('Accrual Schedule'!$B$3:$B$122, MATCH(B450, 'Accrual Schedule'!$B$3:$B$122, 1)+1, 1))</f>
        <v/>
      </c>
      <c r="G450" s="18" t="str" cm="1">
        <f t="array" aca="1" ref="G450" ca="1">IF(B450="", "", INDEX('Accrual Schedule'!$B$3:$B$122, MATCH(H450, 'Accrual Schedule'!$B$3:$B$122, 1)-1, 1))</f>
        <v/>
      </c>
      <c r="H450" s="18" t="str">
        <f ca="1">IF(B450="", "", INDEX('Accrual Schedule'!$B$3:$B$122, MATCH(I450, 'Accrual Schedule'!$C$3:$C$122, 1), 1))</f>
        <v/>
      </c>
      <c r="I450" s="18" t="str" cm="1">
        <f t="array" aca="1" ref="I450" ca="1">IF(B450="", "", _xlfn.IFNA(INDEX('Accrual Schedule'!$C$4:$C$122, MATCH(B450, 'Accrual Schedule'!$C$4:$C$122, 1)+1, 1), INDEX('Accrual Schedule'!$C$4:$C$122, 1, 1)))</f>
        <v/>
      </c>
      <c r="J450" s="11" t="str">
        <f ca="1">IF(B450="","",'Terms&amp;Conditions + Transaction'!$F$5-SUMIF(Dispositions!$B$3:$B$32,"&lt;="&amp;B450,Dispositions!$C$3:$C$32))</f>
        <v/>
      </c>
      <c r="K450" s="84" t="str">
        <f ca="1">IF(B450="", "", IF(ISNA(MATCH(B450, 'Factor Schedule'!$B$3:$B$2002, -1)),1,IF(INDEX('Factor Schedule'!$B$3:$C$2002,MATCH(B450, 'Factor Schedule'!$B$3:$B$2002, -1), 1)=B450,MATCH(B450, 'Factor Schedule'!$B$3:$B$2002, -1),MATCH(B450, 'Factor Schedule'!$B$3:$B$2002, -1)+1)))</f>
        <v/>
      </c>
      <c r="L450" s="11" t="str" cm="1">
        <f t="array" aca="1" ref="L450" ca="1">IF(B450="","",ROUND(J450*_xlfn.IFNA(INDEX('Factor Schedule'!$B$3:$C$2002,K450, 2), 1), 2))</f>
        <v/>
      </c>
      <c r="M450" s="11" t="str">
        <f ca="1">IF(B450="", "", IF(OR(LOWER('Terms&amp;Conditions + Transaction'!$B$12)&lt;&gt;"compound", B450=$C$2, B450=E450), L450, L450+IF(LOWER('Terms&amp;Conditions + Transaction'!$B$13)&lt;&gt;"y", SUMIFS($T$8:$T$2007, $B$8:$B$2007, "&gt;="&amp;E450, $B$8:$B$2007, "&lt;"&amp;B450), SUMIFS($U$8:$U$1007, $B$8:$B$2007, "&gt;="&amp;E450, $B$8:$B$2007, "&lt;"&amp;B450))))</f>
        <v/>
      </c>
      <c r="N450" s="18" t="str">
        <f ca="1">IF(OR(B450 = "", F450=""), "", MIN(ForwardDays(B450,-'Terms&amp;Conditions + Transaction'!$B$22, 'Terms&amp;Conditions + Transaction'!$B$23, 'Holiday Schedule'!$B$3:$B$1002),ForwardDays(F450,-'Terms&amp;Conditions + Transaction'!$B$22, 'Terms&amp;Conditions + Transaction'!$B$23, 'Holiday Schedule'!$B$3:$B$1002)))</f>
        <v/>
      </c>
      <c r="O450" s="42" t="str">
        <f ca="1">IF(B450="", "", IF(ISNA(MATCH(N450, SOFR_INDEX!$A$2:$A$2001, -1)),1,IF(INDEX(SOFR_INDEX!$A$2:$E$2001,MATCH(N450, SOFR_INDEX!$A$2:$A$2001, -1), 1)=N450,MATCH(N450, SOFR_INDEX!$A$2:$A$2001, -1),MATCH(N450, SOFR_INDEX!$A$2:$A$2001, -1)+1)))</f>
        <v/>
      </c>
      <c r="P450" s="40" t="str" cm="1">
        <f t="array" aca="1" ref="P450" ca="1">IF(OR(B450="", F450=""), "", INDEX(SOFR_INDEX!$B$2:$E$2001, O450,$P$4) * IF(LEFT($P$3, 3)="180", 2, IF(LEFT($P$3, 2)="90", 4, IF(LEFT($P$3, 2)="30", 12, 1)))/100)</f>
        <v/>
      </c>
      <c r="Q450" s="43" t="str">
        <f ca="1">IF(OR(B450="", F450=""), "", P450+'Terms&amp;Conditions + Transaction'!$B$11/10000)</f>
        <v/>
      </c>
      <c r="R450" s="43" t="str">
        <f t="shared" ca="1" si="41"/>
        <v/>
      </c>
      <c r="S450" t="str">
        <f ca="1">IF(B450="",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Transaction'!$C$7*(F450-E450), 365), 360))))</f>
        <v/>
      </c>
      <c r="T450" s="49" t="str">
        <f t="shared" ca="1" si="42"/>
        <v/>
      </c>
      <c r="U450" s="49" t="str">
        <f t="shared" ca="1" si="43"/>
        <v/>
      </c>
      <c r="V450" s="49" t="str">
        <f t="shared" ca="1" si="44"/>
        <v/>
      </c>
      <c r="W450" s="11" t="str">
        <f t="shared" ca="1" si="45"/>
        <v/>
      </c>
      <c r="X450" s="11" t="str">
        <f t="shared" ca="1" si="46"/>
        <v/>
      </c>
    </row>
    <row r="451" spans="2:24" x14ac:dyDescent="0.25">
      <c r="B451" s="82" t="str">
        <f ca="1">IF(B450&lt;MIN($C$3, 'Terms&amp;Conditions + Transaction'!$B$6), B450+1, "")</f>
        <v/>
      </c>
      <c r="C451" t="str">
        <f ca="1">IF(B451="", "", IF(AND(WEEKDAY(B451, 2)&lt;=5, ISERROR(VLOOKUP(B451, 'Holiday Schedule'!$B$3:$B$1002, 1, FALSE))), 1, 0))</f>
        <v/>
      </c>
      <c r="D451" t="str">
        <f ca="1">IF(B451="", "", IF(LOWER('Terms&amp;Conditions + Transaction'!$C$15)="act", 1, IF(DAY(B451)=31, 0, IF(AND(DAY(B451+1)=1, MONTH(B451+1)=3), 31-DAY(B451), 1))))</f>
        <v/>
      </c>
      <c r="E451" s="18" t="str">
        <f ca="1">IF(B451="", "", IFERROR(VLOOKUP(B451, 'Accrual Schedule'!$B$3:$B$122, 1, TRUE), ""))</f>
        <v/>
      </c>
      <c r="F451" s="18" t="str" cm="1">
        <f t="array" aca="1" ref="F451" ca="1">IF(B451="", "", INDEX('Accrual Schedule'!$B$3:$B$122, MATCH(B451, 'Accrual Schedule'!$B$3:$B$122, 1)+1, 1))</f>
        <v/>
      </c>
      <c r="G451" s="18" t="str" cm="1">
        <f t="array" aca="1" ref="G451" ca="1">IF(B451="", "", INDEX('Accrual Schedule'!$B$3:$B$122, MATCH(H451, 'Accrual Schedule'!$B$3:$B$122, 1)-1, 1))</f>
        <v/>
      </c>
      <c r="H451" s="18" t="str">
        <f ca="1">IF(B451="", "", INDEX('Accrual Schedule'!$B$3:$B$122, MATCH(I451, 'Accrual Schedule'!$C$3:$C$122, 1), 1))</f>
        <v/>
      </c>
      <c r="I451" s="18" t="str" cm="1">
        <f t="array" aca="1" ref="I451" ca="1">IF(B451="", "", _xlfn.IFNA(INDEX('Accrual Schedule'!$C$4:$C$122, MATCH(B451, 'Accrual Schedule'!$C$4:$C$122, 1)+1, 1), INDEX('Accrual Schedule'!$C$4:$C$122, 1, 1)))</f>
        <v/>
      </c>
      <c r="J451" s="11" t="str">
        <f ca="1">IF(B451="","",'Terms&amp;Conditions + Transaction'!$F$5-SUMIF(Dispositions!$B$3:$B$32,"&lt;="&amp;B451,Dispositions!$C$3:$C$32))</f>
        <v/>
      </c>
      <c r="K451" s="84" t="str">
        <f ca="1">IF(B451="", "", IF(ISNA(MATCH(B451, 'Factor Schedule'!$B$3:$B$2002, -1)),1,IF(INDEX('Factor Schedule'!$B$3:$C$2002,MATCH(B451, 'Factor Schedule'!$B$3:$B$2002, -1), 1)=B451,MATCH(B451, 'Factor Schedule'!$B$3:$B$2002, -1),MATCH(B451, 'Factor Schedule'!$B$3:$B$2002, -1)+1)))</f>
        <v/>
      </c>
      <c r="L451" s="11" t="str" cm="1">
        <f t="array" aca="1" ref="L451" ca="1">IF(B451="","",ROUND(J451*_xlfn.IFNA(INDEX('Factor Schedule'!$B$3:$C$2002,K451, 2), 1), 2))</f>
        <v/>
      </c>
      <c r="M451" s="11" t="str">
        <f ca="1">IF(B451="", "", IF(OR(LOWER('Terms&amp;Conditions + Transaction'!$B$12)&lt;&gt;"compound", B451=$C$2, B451=E451), L451, L451+IF(LOWER('Terms&amp;Conditions + Transaction'!$B$13)&lt;&gt;"y", SUMIFS($T$8:$T$2007, $B$8:$B$2007, "&gt;="&amp;E451, $B$8:$B$2007, "&lt;"&amp;B451), SUMIFS($U$8:$U$1007, $B$8:$B$2007, "&gt;="&amp;E451, $B$8:$B$2007, "&lt;"&amp;B451))))</f>
        <v/>
      </c>
      <c r="N451" s="18" t="str">
        <f ca="1">IF(OR(B451 = "", F451=""), "", MIN(ForwardDays(B451,-'Terms&amp;Conditions + Transaction'!$B$22, 'Terms&amp;Conditions + Transaction'!$B$23, 'Holiday Schedule'!$B$3:$B$1002),ForwardDays(F451,-'Terms&amp;Conditions + Transaction'!$B$22, 'Terms&amp;Conditions + Transaction'!$B$23, 'Holiday Schedule'!$B$3:$B$1002)))</f>
        <v/>
      </c>
      <c r="O451" s="42" t="str">
        <f ca="1">IF(B451="", "", IF(ISNA(MATCH(N451, SOFR_INDEX!$A$2:$A$2001, -1)),1,IF(INDEX(SOFR_INDEX!$A$2:$E$2001,MATCH(N451, SOFR_INDEX!$A$2:$A$2001, -1), 1)=N451,MATCH(N451, SOFR_INDEX!$A$2:$A$2001, -1),MATCH(N451, SOFR_INDEX!$A$2:$A$2001, -1)+1)))</f>
        <v/>
      </c>
      <c r="P451" s="40" t="str" cm="1">
        <f t="array" aca="1" ref="P451" ca="1">IF(OR(B451="", F451=""), "", INDEX(SOFR_INDEX!$B$2:$E$2001, O451,$P$4) * IF(LEFT($P$3, 3)="180", 2, IF(LEFT($P$3, 2)="90", 4, IF(LEFT($P$3, 2)="30", 12, 1)))/100)</f>
        <v/>
      </c>
      <c r="Q451" s="43" t="str">
        <f ca="1">IF(OR(B451="", F451=""), "", P451+'Terms&amp;Conditions + Transaction'!$B$11/10000)</f>
        <v/>
      </c>
      <c r="R451" s="43" t="str">
        <f t="shared" ca="1" si="41"/>
        <v/>
      </c>
      <c r="S451" t="str">
        <f ca="1">IF(B451="",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Transaction'!$C$7*(F451-E451), 365), 360))))</f>
        <v/>
      </c>
      <c r="T451" s="49" t="str">
        <f t="shared" ca="1" si="42"/>
        <v/>
      </c>
      <c r="U451" s="49" t="str">
        <f t="shared" ca="1" si="43"/>
        <v/>
      </c>
      <c r="V451" s="49" t="str">
        <f t="shared" ca="1" si="44"/>
        <v/>
      </c>
      <c r="W451" s="11" t="str">
        <f t="shared" ca="1" si="45"/>
        <v/>
      </c>
      <c r="X451" s="11" t="str">
        <f t="shared" ca="1" si="46"/>
        <v/>
      </c>
    </row>
    <row r="452" spans="2:24" x14ac:dyDescent="0.25">
      <c r="B452" s="82" t="str">
        <f ca="1">IF(B451&lt;MIN($C$3, 'Terms&amp;Conditions + Transaction'!$B$6), B451+1, "")</f>
        <v/>
      </c>
      <c r="C452" t="str">
        <f ca="1">IF(B452="", "", IF(AND(WEEKDAY(B452, 2)&lt;=5, ISERROR(VLOOKUP(B452, 'Holiday Schedule'!$B$3:$B$1002, 1, FALSE))), 1, 0))</f>
        <v/>
      </c>
      <c r="D452" t="str">
        <f ca="1">IF(B452="", "", IF(LOWER('Terms&amp;Conditions + Transaction'!$C$15)="act", 1, IF(DAY(B452)=31, 0, IF(AND(DAY(B452+1)=1, MONTH(B452+1)=3), 31-DAY(B452), 1))))</f>
        <v/>
      </c>
      <c r="E452" s="18" t="str">
        <f ca="1">IF(B452="", "", IFERROR(VLOOKUP(B452, 'Accrual Schedule'!$B$3:$B$122, 1, TRUE), ""))</f>
        <v/>
      </c>
      <c r="F452" s="18" t="str" cm="1">
        <f t="array" aca="1" ref="F452" ca="1">IF(B452="", "", INDEX('Accrual Schedule'!$B$3:$B$122, MATCH(B452, 'Accrual Schedule'!$B$3:$B$122, 1)+1, 1))</f>
        <v/>
      </c>
      <c r="G452" s="18" t="str" cm="1">
        <f t="array" aca="1" ref="G452" ca="1">IF(B452="", "", INDEX('Accrual Schedule'!$B$3:$B$122, MATCH(H452, 'Accrual Schedule'!$B$3:$B$122, 1)-1, 1))</f>
        <v/>
      </c>
      <c r="H452" s="18" t="str">
        <f ca="1">IF(B452="", "", INDEX('Accrual Schedule'!$B$3:$B$122, MATCH(I452, 'Accrual Schedule'!$C$3:$C$122, 1), 1))</f>
        <v/>
      </c>
      <c r="I452" s="18" t="str" cm="1">
        <f t="array" aca="1" ref="I452" ca="1">IF(B452="", "", _xlfn.IFNA(INDEX('Accrual Schedule'!$C$4:$C$122, MATCH(B452, 'Accrual Schedule'!$C$4:$C$122, 1)+1, 1), INDEX('Accrual Schedule'!$C$4:$C$122, 1, 1)))</f>
        <v/>
      </c>
      <c r="J452" s="11" t="str">
        <f ca="1">IF(B452="","",'Terms&amp;Conditions + Transaction'!$F$5-SUMIF(Dispositions!$B$3:$B$32,"&lt;="&amp;B452,Dispositions!$C$3:$C$32))</f>
        <v/>
      </c>
      <c r="K452" s="84" t="str">
        <f ca="1">IF(B452="", "", IF(ISNA(MATCH(B452, 'Factor Schedule'!$B$3:$B$2002, -1)),1,IF(INDEX('Factor Schedule'!$B$3:$C$2002,MATCH(B452, 'Factor Schedule'!$B$3:$B$2002, -1), 1)=B452,MATCH(B452, 'Factor Schedule'!$B$3:$B$2002, -1),MATCH(B452, 'Factor Schedule'!$B$3:$B$2002, -1)+1)))</f>
        <v/>
      </c>
      <c r="L452" s="11" t="str" cm="1">
        <f t="array" aca="1" ref="L452" ca="1">IF(B452="","",ROUND(J452*_xlfn.IFNA(INDEX('Factor Schedule'!$B$3:$C$2002,K452, 2), 1), 2))</f>
        <v/>
      </c>
      <c r="M452" s="11" t="str">
        <f ca="1">IF(B452="", "", IF(OR(LOWER('Terms&amp;Conditions + Transaction'!$B$12)&lt;&gt;"compound", B452=$C$2, B452=E452), L452, L452+IF(LOWER('Terms&amp;Conditions + Transaction'!$B$13)&lt;&gt;"y", SUMIFS($T$8:$T$2007, $B$8:$B$2007, "&gt;="&amp;E452, $B$8:$B$2007, "&lt;"&amp;B452), SUMIFS($U$8:$U$1007, $B$8:$B$2007, "&gt;="&amp;E452, $B$8:$B$2007, "&lt;"&amp;B452))))</f>
        <v/>
      </c>
      <c r="N452" s="18" t="str">
        <f ca="1">IF(OR(B452 = "", F452=""), "", MIN(ForwardDays(B452,-'Terms&amp;Conditions + Transaction'!$B$22, 'Terms&amp;Conditions + Transaction'!$B$23, 'Holiday Schedule'!$B$3:$B$1002),ForwardDays(F452,-'Terms&amp;Conditions + Transaction'!$B$22, 'Terms&amp;Conditions + Transaction'!$B$23, 'Holiday Schedule'!$B$3:$B$1002)))</f>
        <v/>
      </c>
      <c r="O452" s="42" t="str">
        <f ca="1">IF(B452="", "", IF(ISNA(MATCH(N452, SOFR_INDEX!$A$2:$A$2001, -1)),1,IF(INDEX(SOFR_INDEX!$A$2:$E$2001,MATCH(N452, SOFR_INDEX!$A$2:$A$2001, -1), 1)=N452,MATCH(N452, SOFR_INDEX!$A$2:$A$2001, -1),MATCH(N452, SOFR_INDEX!$A$2:$A$2001, -1)+1)))</f>
        <v/>
      </c>
      <c r="P452" s="40" t="str" cm="1">
        <f t="array" aca="1" ref="P452" ca="1">IF(OR(B452="", F452=""), "", INDEX(SOFR_INDEX!$B$2:$E$2001, O452,$P$4) * IF(LEFT($P$3, 3)="180", 2, IF(LEFT($P$3, 2)="90", 4, IF(LEFT($P$3, 2)="30", 12, 1)))/100)</f>
        <v/>
      </c>
      <c r="Q452" s="43" t="str">
        <f ca="1">IF(OR(B452="", F452=""), "", P452+'Terms&amp;Conditions + Transaction'!$B$11/10000)</f>
        <v/>
      </c>
      <c r="R452" s="43" t="str">
        <f t="shared" ca="1" si="41"/>
        <v/>
      </c>
      <c r="S452" t="str">
        <f ca="1">IF(B452="",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Transaction'!$C$7*(F452-E452), 365), 360))))</f>
        <v/>
      </c>
      <c r="T452" s="49" t="str">
        <f t="shared" ca="1" si="42"/>
        <v/>
      </c>
      <c r="U452" s="49" t="str">
        <f t="shared" ca="1" si="43"/>
        <v/>
      </c>
      <c r="V452" s="49" t="str">
        <f t="shared" ca="1" si="44"/>
        <v/>
      </c>
      <c r="W452" s="11" t="str">
        <f t="shared" ca="1" si="45"/>
        <v/>
      </c>
      <c r="X452" s="11" t="str">
        <f t="shared" ca="1" si="46"/>
        <v/>
      </c>
    </row>
    <row r="453" spans="2:24" x14ac:dyDescent="0.25">
      <c r="B453" s="82" t="str">
        <f ca="1">IF(B452&lt;MIN($C$3, 'Terms&amp;Conditions + Transaction'!$B$6), B452+1, "")</f>
        <v/>
      </c>
      <c r="C453" t="str">
        <f ca="1">IF(B453="", "", IF(AND(WEEKDAY(B453, 2)&lt;=5, ISERROR(VLOOKUP(B453, 'Holiday Schedule'!$B$3:$B$1002, 1, FALSE))), 1, 0))</f>
        <v/>
      </c>
      <c r="D453" t="str">
        <f ca="1">IF(B453="", "", IF(LOWER('Terms&amp;Conditions + Transaction'!$C$15)="act", 1, IF(DAY(B453)=31, 0, IF(AND(DAY(B453+1)=1, MONTH(B453+1)=3), 31-DAY(B453), 1))))</f>
        <v/>
      </c>
      <c r="E453" s="18" t="str">
        <f ca="1">IF(B453="", "", IFERROR(VLOOKUP(B453, 'Accrual Schedule'!$B$3:$B$122, 1, TRUE), ""))</f>
        <v/>
      </c>
      <c r="F453" s="18" t="str" cm="1">
        <f t="array" aca="1" ref="F453" ca="1">IF(B453="", "", INDEX('Accrual Schedule'!$B$3:$B$122, MATCH(B453, 'Accrual Schedule'!$B$3:$B$122, 1)+1, 1))</f>
        <v/>
      </c>
      <c r="G453" s="18" t="str" cm="1">
        <f t="array" aca="1" ref="G453" ca="1">IF(B453="", "", INDEX('Accrual Schedule'!$B$3:$B$122, MATCH(H453, 'Accrual Schedule'!$B$3:$B$122, 1)-1, 1))</f>
        <v/>
      </c>
      <c r="H453" s="18" t="str">
        <f ca="1">IF(B453="", "", INDEX('Accrual Schedule'!$B$3:$B$122, MATCH(I453, 'Accrual Schedule'!$C$3:$C$122, 1), 1))</f>
        <v/>
      </c>
      <c r="I453" s="18" t="str" cm="1">
        <f t="array" aca="1" ref="I453" ca="1">IF(B453="", "", _xlfn.IFNA(INDEX('Accrual Schedule'!$C$4:$C$122, MATCH(B453, 'Accrual Schedule'!$C$4:$C$122, 1)+1, 1), INDEX('Accrual Schedule'!$C$4:$C$122, 1, 1)))</f>
        <v/>
      </c>
      <c r="J453" s="11" t="str">
        <f ca="1">IF(B453="","",'Terms&amp;Conditions + Transaction'!$F$5-SUMIF(Dispositions!$B$3:$B$32,"&lt;="&amp;B453,Dispositions!$C$3:$C$32))</f>
        <v/>
      </c>
      <c r="K453" s="84" t="str">
        <f ca="1">IF(B453="", "", IF(ISNA(MATCH(B453, 'Factor Schedule'!$B$3:$B$2002, -1)),1,IF(INDEX('Factor Schedule'!$B$3:$C$2002,MATCH(B453, 'Factor Schedule'!$B$3:$B$2002, -1), 1)=B453,MATCH(B453, 'Factor Schedule'!$B$3:$B$2002, -1),MATCH(B453, 'Factor Schedule'!$B$3:$B$2002, -1)+1)))</f>
        <v/>
      </c>
      <c r="L453" s="11" t="str" cm="1">
        <f t="array" aca="1" ref="L453" ca="1">IF(B453="","",ROUND(J453*_xlfn.IFNA(INDEX('Factor Schedule'!$B$3:$C$2002,K453, 2), 1), 2))</f>
        <v/>
      </c>
      <c r="M453" s="11" t="str">
        <f ca="1">IF(B453="", "", IF(OR(LOWER('Terms&amp;Conditions + Transaction'!$B$12)&lt;&gt;"compound", B453=$C$2, B453=E453), L453, L453+IF(LOWER('Terms&amp;Conditions + Transaction'!$B$13)&lt;&gt;"y", SUMIFS($T$8:$T$2007, $B$8:$B$2007, "&gt;="&amp;E453, $B$8:$B$2007, "&lt;"&amp;B453), SUMIFS($U$8:$U$1007, $B$8:$B$2007, "&gt;="&amp;E453, $B$8:$B$2007, "&lt;"&amp;B453))))</f>
        <v/>
      </c>
      <c r="N453" s="18" t="str">
        <f ca="1">IF(OR(B453 = "", F453=""), "", MIN(ForwardDays(B453,-'Terms&amp;Conditions + Transaction'!$B$22, 'Terms&amp;Conditions + Transaction'!$B$23, 'Holiday Schedule'!$B$3:$B$1002),ForwardDays(F453,-'Terms&amp;Conditions + Transaction'!$B$22, 'Terms&amp;Conditions + Transaction'!$B$23, 'Holiday Schedule'!$B$3:$B$1002)))</f>
        <v/>
      </c>
      <c r="O453" s="42" t="str">
        <f ca="1">IF(B453="", "", IF(ISNA(MATCH(N453, SOFR_INDEX!$A$2:$A$2001, -1)),1,IF(INDEX(SOFR_INDEX!$A$2:$E$2001,MATCH(N453, SOFR_INDEX!$A$2:$A$2001, -1), 1)=N453,MATCH(N453, SOFR_INDEX!$A$2:$A$2001, -1),MATCH(N453, SOFR_INDEX!$A$2:$A$2001, -1)+1)))</f>
        <v/>
      </c>
      <c r="P453" s="40" t="str" cm="1">
        <f t="array" aca="1" ref="P453" ca="1">IF(OR(B453="", F453=""), "", INDEX(SOFR_INDEX!$B$2:$E$2001, O453,$P$4) * IF(LEFT($P$3, 3)="180", 2, IF(LEFT($P$3, 2)="90", 4, IF(LEFT($P$3, 2)="30", 12, 1)))/100)</f>
        <v/>
      </c>
      <c r="Q453" s="43" t="str">
        <f ca="1">IF(OR(B453="", F453=""), "", P453+'Terms&amp;Conditions + Transaction'!$B$11/10000)</f>
        <v/>
      </c>
      <c r="R453" s="43" t="str">
        <f t="shared" ca="1" si="41"/>
        <v/>
      </c>
      <c r="S453" t="str">
        <f ca="1">IF(B453="",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Transaction'!$C$7*(F453-E453), 365), 360))))</f>
        <v/>
      </c>
      <c r="T453" s="49" t="str">
        <f t="shared" ca="1" si="42"/>
        <v/>
      </c>
      <c r="U453" s="49" t="str">
        <f t="shared" ca="1" si="43"/>
        <v/>
      </c>
      <c r="V453" s="49" t="str">
        <f t="shared" ca="1" si="44"/>
        <v/>
      </c>
      <c r="W453" s="11" t="str">
        <f t="shared" ca="1" si="45"/>
        <v/>
      </c>
      <c r="X453" s="11" t="str">
        <f t="shared" ca="1" si="46"/>
        <v/>
      </c>
    </row>
    <row r="454" spans="2:24" x14ac:dyDescent="0.25">
      <c r="B454" s="82" t="str">
        <f ca="1">IF(B453&lt;MIN($C$3, 'Terms&amp;Conditions + Transaction'!$B$6), B453+1, "")</f>
        <v/>
      </c>
      <c r="C454" t="str">
        <f ca="1">IF(B454="", "", IF(AND(WEEKDAY(B454, 2)&lt;=5, ISERROR(VLOOKUP(B454, 'Holiday Schedule'!$B$3:$B$1002, 1, FALSE))), 1, 0))</f>
        <v/>
      </c>
      <c r="D454" t="str">
        <f ca="1">IF(B454="", "", IF(LOWER('Terms&amp;Conditions + Transaction'!$C$15)="act", 1, IF(DAY(B454)=31, 0, IF(AND(DAY(B454+1)=1, MONTH(B454+1)=3), 31-DAY(B454), 1))))</f>
        <v/>
      </c>
      <c r="E454" s="18" t="str">
        <f ca="1">IF(B454="", "", IFERROR(VLOOKUP(B454, 'Accrual Schedule'!$B$3:$B$122, 1, TRUE), ""))</f>
        <v/>
      </c>
      <c r="F454" s="18" t="str" cm="1">
        <f t="array" aca="1" ref="F454" ca="1">IF(B454="", "", INDEX('Accrual Schedule'!$B$3:$B$122, MATCH(B454, 'Accrual Schedule'!$B$3:$B$122, 1)+1, 1))</f>
        <v/>
      </c>
      <c r="G454" s="18" t="str" cm="1">
        <f t="array" aca="1" ref="G454" ca="1">IF(B454="", "", INDEX('Accrual Schedule'!$B$3:$B$122, MATCH(H454, 'Accrual Schedule'!$B$3:$B$122, 1)-1, 1))</f>
        <v/>
      </c>
      <c r="H454" s="18" t="str">
        <f ca="1">IF(B454="", "", INDEX('Accrual Schedule'!$B$3:$B$122, MATCH(I454, 'Accrual Schedule'!$C$3:$C$122, 1), 1))</f>
        <v/>
      </c>
      <c r="I454" s="18" t="str" cm="1">
        <f t="array" aca="1" ref="I454" ca="1">IF(B454="", "", _xlfn.IFNA(INDEX('Accrual Schedule'!$C$4:$C$122, MATCH(B454, 'Accrual Schedule'!$C$4:$C$122, 1)+1, 1), INDEX('Accrual Schedule'!$C$4:$C$122, 1, 1)))</f>
        <v/>
      </c>
      <c r="J454" s="11" t="str">
        <f ca="1">IF(B454="","",'Terms&amp;Conditions + Transaction'!$F$5-SUMIF(Dispositions!$B$3:$B$32,"&lt;="&amp;B454,Dispositions!$C$3:$C$32))</f>
        <v/>
      </c>
      <c r="K454" s="84" t="str">
        <f ca="1">IF(B454="", "", IF(ISNA(MATCH(B454, 'Factor Schedule'!$B$3:$B$2002, -1)),1,IF(INDEX('Factor Schedule'!$B$3:$C$2002,MATCH(B454, 'Factor Schedule'!$B$3:$B$2002, -1), 1)=B454,MATCH(B454, 'Factor Schedule'!$B$3:$B$2002, -1),MATCH(B454, 'Factor Schedule'!$B$3:$B$2002, -1)+1)))</f>
        <v/>
      </c>
      <c r="L454" s="11" t="str" cm="1">
        <f t="array" aca="1" ref="L454" ca="1">IF(B454="","",ROUND(J454*_xlfn.IFNA(INDEX('Factor Schedule'!$B$3:$C$2002,K454, 2), 1), 2))</f>
        <v/>
      </c>
      <c r="M454" s="11" t="str">
        <f ca="1">IF(B454="", "", IF(OR(LOWER('Terms&amp;Conditions + Transaction'!$B$12)&lt;&gt;"compound", B454=$C$2, B454=E454), L454, L454+IF(LOWER('Terms&amp;Conditions + Transaction'!$B$13)&lt;&gt;"y", SUMIFS($T$8:$T$2007, $B$8:$B$2007, "&gt;="&amp;E454, $B$8:$B$2007, "&lt;"&amp;B454), SUMIFS($U$8:$U$1007, $B$8:$B$2007, "&gt;="&amp;E454, $B$8:$B$2007, "&lt;"&amp;B454))))</f>
        <v/>
      </c>
      <c r="N454" s="18" t="str">
        <f ca="1">IF(OR(B454 = "", F454=""), "", MIN(ForwardDays(B454,-'Terms&amp;Conditions + Transaction'!$B$22, 'Terms&amp;Conditions + Transaction'!$B$23, 'Holiday Schedule'!$B$3:$B$1002),ForwardDays(F454,-'Terms&amp;Conditions + Transaction'!$B$22, 'Terms&amp;Conditions + Transaction'!$B$23, 'Holiday Schedule'!$B$3:$B$1002)))</f>
        <v/>
      </c>
      <c r="O454" s="42" t="str">
        <f ca="1">IF(B454="", "", IF(ISNA(MATCH(N454, SOFR_INDEX!$A$2:$A$2001, -1)),1,IF(INDEX(SOFR_INDEX!$A$2:$E$2001,MATCH(N454, SOFR_INDEX!$A$2:$A$2001, -1), 1)=N454,MATCH(N454, SOFR_INDEX!$A$2:$A$2001, -1),MATCH(N454, SOFR_INDEX!$A$2:$A$2001, -1)+1)))</f>
        <v/>
      </c>
      <c r="P454" s="40" t="str" cm="1">
        <f t="array" aca="1" ref="P454" ca="1">IF(OR(B454="", F454=""), "", INDEX(SOFR_INDEX!$B$2:$E$2001, O454,$P$4) * IF(LEFT($P$3, 3)="180", 2, IF(LEFT($P$3, 2)="90", 4, IF(LEFT($P$3, 2)="30", 12, 1)))/100)</f>
        <v/>
      </c>
      <c r="Q454" s="43" t="str">
        <f ca="1">IF(OR(B454="", F454=""), "", P454+'Terms&amp;Conditions + Transaction'!$B$11/10000)</f>
        <v/>
      </c>
      <c r="R454" s="43" t="str">
        <f t="shared" ca="1" si="41"/>
        <v/>
      </c>
      <c r="S454" t="str">
        <f ca="1">IF(B454="",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Transaction'!$C$7*(F454-E454), 365), 360))))</f>
        <v/>
      </c>
      <c r="T454" s="49" t="str">
        <f t="shared" ca="1" si="42"/>
        <v/>
      </c>
      <c r="U454" s="49" t="str">
        <f t="shared" ca="1" si="43"/>
        <v/>
      </c>
      <c r="V454" s="49" t="str">
        <f t="shared" ca="1" si="44"/>
        <v/>
      </c>
      <c r="W454" s="11" t="str">
        <f t="shared" ca="1" si="45"/>
        <v/>
      </c>
      <c r="X454" s="11" t="str">
        <f t="shared" ca="1" si="46"/>
        <v/>
      </c>
    </row>
    <row r="455" spans="2:24" x14ac:dyDescent="0.25">
      <c r="B455" s="82" t="str">
        <f ca="1">IF(B454&lt;MIN($C$3, 'Terms&amp;Conditions + Transaction'!$B$6), B454+1, "")</f>
        <v/>
      </c>
      <c r="C455" t="str">
        <f ca="1">IF(B455="", "", IF(AND(WEEKDAY(B455, 2)&lt;=5, ISERROR(VLOOKUP(B455, 'Holiday Schedule'!$B$3:$B$1002, 1, FALSE))), 1, 0))</f>
        <v/>
      </c>
      <c r="D455" t="str">
        <f ca="1">IF(B455="", "", IF(LOWER('Terms&amp;Conditions + Transaction'!$C$15)="act", 1, IF(DAY(B455)=31, 0, IF(AND(DAY(B455+1)=1, MONTH(B455+1)=3), 31-DAY(B455), 1))))</f>
        <v/>
      </c>
      <c r="E455" s="18" t="str">
        <f ca="1">IF(B455="", "", IFERROR(VLOOKUP(B455, 'Accrual Schedule'!$B$3:$B$122, 1, TRUE), ""))</f>
        <v/>
      </c>
      <c r="F455" s="18" t="str" cm="1">
        <f t="array" aca="1" ref="F455" ca="1">IF(B455="", "", INDEX('Accrual Schedule'!$B$3:$B$122, MATCH(B455, 'Accrual Schedule'!$B$3:$B$122, 1)+1, 1))</f>
        <v/>
      </c>
      <c r="G455" s="18" t="str" cm="1">
        <f t="array" aca="1" ref="G455" ca="1">IF(B455="", "", INDEX('Accrual Schedule'!$B$3:$B$122, MATCH(H455, 'Accrual Schedule'!$B$3:$B$122, 1)-1, 1))</f>
        <v/>
      </c>
      <c r="H455" s="18" t="str">
        <f ca="1">IF(B455="", "", INDEX('Accrual Schedule'!$B$3:$B$122, MATCH(I455, 'Accrual Schedule'!$C$3:$C$122, 1), 1))</f>
        <v/>
      </c>
      <c r="I455" s="18" t="str" cm="1">
        <f t="array" aca="1" ref="I455" ca="1">IF(B455="", "", _xlfn.IFNA(INDEX('Accrual Schedule'!$C$4:$C$122, MATCH(B455, 'Accrual Schedule'!$C$4:$C$122, 1)+1, 1), INDEX('Accrual Schedule'!$C$4:$C$122, 1, 1)))</f>
        <v/>
      </c>
      <c r="J455" s="11" t="str">
        <f ca="1">IF(B455="","",'Terms&amp;Conditions + Transaction'!$F$5-SUMIF(Dispositions!$B$3:$B$32,"&lt;="&amp;B455,Dispositions!$C$3:$C$32))</f>
        <v/>
      </c>
      <c r="K455" s="84" t="str">
        <f ca="1">IF(B455="", "", IF(ISNA(MATCH(B455, 'Factor Schedule'!$B$3:$B$2002, -1)),1,IF(INDEX('Factor Schedule'!$B$3:$C$2002,MATCH(B455, 'Factor Schedule'!$B$3:$B$2002, -1), 1)=B455,MATCH(B455, 'Factor Schedule'!$B$3:$B$2002, -1),MATCH(B455, 'Factor Schedule'!$B$3:$B$2002, -1)+1)))</f>
        <v/>
      </c>
      <c r="L455" s="11" t="str" cm="1">
        <f t="array" aca="1" ref="L455" ca="1">IF(B455="","",ROUND(J455*_xlfn.IFNA(INDEX('Factor Schedule'!$B$3:$C$2002,K455, 2), 1), 2))</f>
        <v/>
      </c>
      <c r="M455" s="11" t="str">
        <f ca="1">IF(B455="", "", IF(OR(LOWER('Terms&amp;Conditions + Transaction'!$B$12)&lt;&gt;"compound", B455=$C$2, B455=E455), L455, L455+IF(LOWER('Terms&amp;Conditions + Transaction'!$B$13)&lt;&gt;"y", SUMIFS($T$8:$T$2007, $B$8:$B$2007, "&gt;="&amp;E455, $B$8:$B$2007, "&lt;"&amp;B455), SUMIFS($U$8:$U$1007, $B$8:$B$2007, "&gt;="&amp;E455, $B$8:$B$2007, "&lt;"&amp;B455))))</f>
        <v/>
      </c>
      <c r="N455" s="18" t="str">
        <f ca="1">IF(OR(B455 = "", F455=""), "", MIN(ForwardDays(B455,-'Terms&amp;Conditions + Transaction'!$B$22, 'Terms&amp;Conditions + Transaction'!$B$23, 'Holiday Schedule'!$B$3:$B$1002),ForwardDays(F455,-'Terms&amp;Conditions + Transaction'!$B$22, 'Terms&amp;Conditions + Transaction'!$B$23, 'Holiday Schedule'!$B$3:$B$1002)))</f>
        <v/>
      </c>
      <c r="O455" s="42" t="str">
        <f ca="1">IF(B455="", "", IF(ISNA(MATCH(N455, SOFR_INDEX!$A$2:$A$2001, -1)),1,IF(INDEX(SOFR_INDEX!$A$2:$E$2001,MATCH(N455, SOFR_INDEX!$A$2:$A$2001, -1), 1)=N455,MATCH(N455, SOFR_INDEX!$A$2:$A$2001, -1),MATCH(N455, SOFR_INDEX!$A$2:$A$2001, -1)+1)))</f>
        <v/>
      </c>
      <c r="P455" s="40" t="str" cm="1">
        <f t="array" aca="1" ref="P455" ca="1">IF(OR(B455="", F455=""), "", INDEX(SOFR_INDEX!$B$2:$E$2001, O455,$P$4) * IF(LEFT($P$3, 3)="180", 2, IF(LEFT($P$3, 2)="90", 4, IF(LEFT($P$3, 2)="30", 12, 1)))/100)</f>
        <v/>
      </c>
      <c r="Q455" s="43" t="str">
        <f ca="1">IF(OR(B455="", F455=""), "", P455+'Terms&amp;Conditions + Transaction'!$B$11/10000)</f>
        <v/>
      </c>
      <c r="R455" s="43" t="str">
        <f t="shared" ca="1" si="41"/>
        <v/>
      </c>
      <c r="S455" t="str">
        <f ca="1">IF(B455="",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Transaction'!$C$7*(F455-E455), 365), 360))))</f>
        <v/>
      </c>
      <c r="T455" s="49" t="str">
        <f t="shared" ca="1" si="42"/>
        <v/>
      </c>
      <c r="U455" s="49" t="str">
        <f t="shared" ca="1" si="43"/>
        <v/>
      </c>
      <c r="V455" s="49" t="str">
        <f t="shared" ca="1" si="44"/>
        <v/>
      </c>
      <c r="W455" s="11" t="str">
        <f t="shared" ca="1" si="45"/>
        <v/>
      </c>
      <c r="X455" s="11" t="str">
        <f t="shared" ca="1" si="46"/>
        <v/>
      </c>
    </row>
    <row r="456" spans="2:24" x14ac:dyDescent="0.25">
      <c r="B456" s="82" t="str">
        <f ca="1">IF(B455&lt;MIN($C$3, 'Terms&amp;Conditions + Transaction'!$B$6), B455+1, "")</f>
        <v/>
      </c>
      <c r="C456" t="str">
        <f ca="1">IF(B456="", "", IF(AND(WEEKDAY(B456, 2)&lt;=5, ISERROR(VLOOKUP(B456, 'Holiday Schedule'!$B$3:$B$1002, 1, FALSE))), 1, 0))</f>
        <v/>
      </c>
      <c r="D456" t="str">
        <f ca="1">IF(B456="", "", IF(LOWER('Terms&amp;Conditions + Transaction'!$C$15)="act", 1, IF(DAY(B456)=31, 0, IF(AND(DAY(B456+1)=1, MONTH(B456+1)=3), 31-DAY(B456), 1))))</f>
        <v/>
      </c>
      <c r="E456" s="18" t="str">
        <f ca="1">IF(B456="", "", IFERROR(VLOOKUP(B456, 'Accrual Schedule'!$B$3:$B$122, 1, TRUE), ""))</f>
        <v/>
      </c>
      <c r="F456" s="18" t="str" cm="1">
        <f t="array" aca="1" ref="F456" ca="1">IF(B456="", "", INDEX('Accrual Schedule'!$B$3:$B$122, MATCH(B456, 'Accrual Schedule'!$B$3:$B$122, 1)+1, 1))</f>
        <v/>
      </c>
      <c r="G456" s="18" t="str" cm="1">
        <f t="array" aca="1" ref="G456" ca="1">IF(B456="", "", INDEX('Accrual Schedule'!$B$3:$B$122, MATCH(H456, 'Accrual Schedule'!$B$3:$B$122, 1)-1, 1))</f>
        <v/>
      </c>
      <c r="H456" s="18" t="str">
        <f ca="1">IF(B456="", "", INDEX('Accrual Schedule'!$B$3:$B$122, MATCH(I456, 'Accrual Schedule'!$C$3:$C$122, 1), 1))</f>
        <v/>
      </c>
      <c r="I456" s="18" t="str" cm="1">
        <f t="array" aca="1" ref="I456" ca="1">IF(B456="", "", _xlfn.IFNA(INDEX('Accrual Schedule'!$C$4:$C$122, MATCH(B456, 'Accrual Schedule'!$C$4:$C$122, 1)+1, 1), INDEX('Accrual Schedule'!$C$4:$C$122, 1, 1)))</f>
        <v/>
      </c>
      <c r="J456" s="11" t="str">
        <f ca="1">IF(B456="","",'Terms&amp;Conditions + Transaction'!$F$5-SUMIF(Dispositions!$B$3:$B$32,"&lt;="&amp;B456,Dispositions!$C$3:$C$32))</f>
        <v/>
      </c>
      <c r="K456" s="84" t="str">
        <f ca="1">IF(B456="", "", IF(ISNA(MATCH(B456, 'Factor Schedule'!$B$3:$B$2002, -1)),1,IF(INDEX('Factor Schedule'!$B$3:$C$2002,MATCH(B456, 'Factor Schedule'!$B$3:$B$2002, -1), 1)=B456,MATCH(B456, 'Factor Schedule'!$B$3:$B$2002, -1),MATCH(B456, 'Factor Schedule'!$B$3:$B$2002, -1)+1)))</f>
        <v/>
      </c>
      <c r="L456" s="11" t="str" cm="1">
        <f t="array" aca="1" ref="L456" ca="1">IF(B456="","",ROUND(J456*_xlfn.IFNA(INDEX('Factor Schedule'!$B$3:$C$2002,K456, 2), 1), 2))</f>
        <v/>
      </c>
      <c r="M456" s="11" t="str">
        <f ca="1">IF(B456="", "", IF(OR(LOWER('Terms&amp;Conditions + Transaction'!$B$12)&lt;&gt;"compound", B456=$C$2, B456=E456), L456, L456+IF(LOWER('Terms&amp;Conditions + Transaction'!$B$13)&lt;&gt;"y", SUMIFS($T$8:$T$2007, $B$8:$B$2007, "&gt;="&amp;E456, $B$8:$B$2007, "&lt;"&amp;B456), SUMIFS($U$8:$U$1007, $B$8:$B$2007, "&gt;="&amp;E456, $B$8:$B$2007, "&lt;"&amp;B456))))</f>
        <v/>
      </c>
      <c r="N456" s="18" t="str">
        <f ca="1">IF(OR(B456 = "", F456=""), "", MIN(ForwardDays(B456,-'Terms&amp;Conditions + Transaction'!$B$22, 'Terms&amp;Conditions + Transaction'!$B$23, 'Holiday Schedule'!$B$3:$B$1002),ForwardDays(F456,-'Terms&amp;Conditions + Transaction'!$B$22, 'Terms&amp;Conditions + Transaction'!$B$23, 'Holiday Schedule'!$B$3:$B$1002)))</f>
        <v/>
      </c>
      <c r="O456" s="42" t="str">
        <f ca="1">IF(B456="", "", IF(ISNA(MATCH(N456, SOFR_INDEX!$A$2:$A$2001, -1)),1,IF(INDEX(SOFR_INDEX!$A$2:$E$2001,MATCH(N456, SOFR_INDEX!$A$2:$A$2001, -1), 1)=N456,MATCH(N456, SOFR_INDEX!$A$2:$A$2001, -1),MATCH(N456, SOFR_INDEX!$A$2:$A$2001, -1)+1)))</f>
        <v/>
      </c>
      <c r="P456" s="40" t="str" cm="1">
        <f t="array" aca="1" ref="P456" ca="1">IF(OR(B456="", F456=""), "", INDEX(SOFR_INDEX!$B$2:$E$2001, O456,$P$4) * IF(LEFT($P$3, 3)="180", 2, IF(LEFT($P$3, 2)="90", 4, IF(LEFT($P$3, 2)="30", 12, 1)))/100)</f>
        <v/>
      </c>
      <c r="Q456" s="43" t="str">
        <f ca="1">IF(OR(B456="", F456=""), "", P456+'Terms&amp;Conditions + Transaction'!$B$11/10000)</f>
        <v/>
      </c>
      <c r="R456" s="43" t="str">
        <f t="shared" ref="R456:R519" ca="1" si="47">IF(OR(B456="", B457=""), "", (V456/L456)/((B457-$B$8)/S456))</f>
        <v/>
      </c>
      <c r="S456" t="str">
        <f ca="1">IF(B456="",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Transaction'!$C$7*(F456-E456), 365), 360))))</f>
        <v/>
      </c>
      <c r="T456" s="49" t="str">
        <f t="shared" ca="1" si="42"/>
        <v/>
      </c>
      <c r="U456" s="49" t="str">
        <f t="shared" ca="1" si="43"/>
        <v/>
      </c>
      <c r="V456" s="49" t="str">
        <f t="shared" ca="1" si="44"/>
        <v/>
      </c>
      <c r="W456" s="11" t="str">
        <f t="shared" ca="1" si="45"/>
        <v/>
      </c>
      <c r="X456" s="11" t="str">
        <f t="shared" ca="1" si="46"/>
        <v/>
      </c>
    </row>
    <row r="457" spans="2:24" x14ac:dyDescent="0.25">
      <c r="B457" s="82" t="str">
        <f ca="1">IF(B456&lt;MIN($C$3, 'Terms&amp;Conditions + Transaction'!$B$6), B456+1, "")</f>
        <v/>
      </c>
      <c r="C457" t="str">
        <f ca="1">IF(B457="", "", IF(AND(WEEKDAY(B457, 2)&lt;=5, ISERROR(VLOOKUP(B457, 'Holiday Schedule'!$B$3:$B$1002, 1, FALSE))), 1, 0))</f>
        <v/>
      </c>
      <c r="D457" t="str">
        <f ca="1">IF(B457="", "", IF(LOWER('Terms&amp;Conditions + Transaction'!$C$15)="act", 1, IF(DAY(B457)=31, 0, IF(AND(DAY(B457+1)=1, MONTH(B457+1)=3), 31-DAY(B457), 1))))</f>
        <v/>
      </c>
      <c r="E457" s="18" t="str">
        <f ca="1">IF(B457="", "", IFERROR(VLOOKUP(B457, 'Accrual Schedule'!$B$3:$B$122, 1, TRUE), ""))</f>
        <v/>
      </c>
      <c r="F457" s="18" t="str" cm="1">
        <f t="array" aca="1" ref="F457" ca="1">IF(B457="", "", INDEX('Accrual Schedule'!$B$3:$B$122, MATCH(B457, 'Accrual Schedule'!$B$3:$B$122, 1)+1, 1))</f>
        <v/>
      </c>
      <c r="G457" s="18" t="str" cm="1">
        <f t="array" aca="1" ref="G457" ca="1">IF(B457="", "", INDEX('Accrual Schedule'!$B$3:$B$122, MATCH(H457, 'Accrual Schedule'!$B$3:$B$122, 1)-1, 1))</f>
        <v/>
      </c>
      <c r="H457" s="18" t="str">
        <f ca="1">IF(B457="", "", INDEX('Accrual Schedule'!$B$3:$B$122, MATCH(I457, 'Accrual Schedule'!$C$3:$C$122, 1), 1))</f>
        <v/>
      </c>
      <c r="I457" s="18" t="str" cm="1">
        <f t="array" aca="1" ref="I457" ca="1">IF(B457="", "", _xlfn.IFNA(INDEX('Accrual Schedule'!$C$4:$C$122, MATCH(B457, 'Accrual Schedule'!$C$4:$C$122, 1)+1, 1), INDEX('Accrual Schedule'!$C$4:$C$122, 1, 1)))</f>
        <v/>
      </c>
      <c r="J457" s="11" t="str">
        <f ca="1">IF(B457="","",'Terms&amp;Conditions + Transaction'!$F$5-SUMIF(Dispositions!$B$3:$B$32,"&lt;="&amp;B457,Dispositions!$C$3:$C$32))</f>
        <v/>
      </c>
      <c r="K457" s="84" t="str">
        <f ca="1">IF(B457="", "", IF(ISNA(MATCH(B457, 'Factor Schedule'!$B$3:$B$2002, -1)),1,IF(INDEX('Factor Schedule'!$B$3:$C$2002,MATCH(B457, 'Factor Schedule'!$B$3:$B$2002, -1), 1)=B457,MATCH(B457, 'Factor Schedule'!$B$3:$B$2002, -1),MATCH(B457, 'Factor Schedule'!$B$3:$B$2002, -1)+1)))</f>
        <v/>
      </c>
      <c r="L457" s="11" t="str" cm="1">
        <f t="array" aca="1" ref="L457" ca="1">IF(B457="","",ROUND(J457*_xlfn.IFNA(INDEX('Factor Schedule'!$B$3:$C$2002,K457, 2), 1), 2))</f>
        <v/>
      </c>
      <c r="M457" s="11" t="str">
        <f ca="1">IF(B457="", "", IF(OR(LOWER('Terms&amp;Conditions + Transaction'!$B$12)&lt;&gt;"compound", B457=$C$2, B457=E457), L457, L457+IF(LOWER('Terms&amp;Conditions + Transaction'!$B$13)&lt;&gt;"y", SUMIFS($T$8:$T$2007, $B$8:$B$2007, "&gt;="&amp;E457, $B$8:$B$2007, "&lt;"&amp;B457), SUMIFS($U$8:$U$1007, $B$8:$B$2007, "&gt;="&amp;E457, $B$8:$B$2007, "&lt;"&amp;B457))))</f>
        <v/>
      </c>
      <c r="N457" s="18" t="str">
        <f ca="1">IF(OR(B457 = "", F457=""), "", MIN(ForwardDays(B457,-'Terms&amp;Conditions + Transaction'!$B$22, 'Terms&amp;Conditions + Transaction'!$B$23, 'Holiday Schedule'!$B$3:$B$1002),ForwardDays(F457,-'Terms&amp;Conditions + Transaction'!$B$22, 'Terms&amp;Conditions + Transaction'!$B$23, 'Holiday Schedule'!$B$3:$B$1002)))</f>
        <v/>
      </c>
      <c r="O457" s="42" t="str">
        <f ca="1">IF(B457="", "", IF(ISNA(MATCH(N457, SOFR_INDEX!$A$2:$A$2001, -1)),1,IF(INDEX(SOFR_INDEX!$A$2:$E$2001,MATCH(N457, SOFR_INDEX!$A$2:$A$2001, -1), 1)=N457,MATCH(N457, SOFR_INDEX!$A$2:$A$2001, -1),MATCH(N457, SOFR_INDEX!$A$2:$A$2001, -1)+1)))</f>
        <v/>
      </c>
      <c r="P457" s="40" t="str" cm="1">
        <f t="array" aca="1" ref="P457" ca="1">IF(OR(B457="", F457=""), "", INDEX(SOFR_INDEX!$B$2:$E$2001, O457,$P$4) * IF(LEFT($P$3, 3)="180", 2, IF(LEFT($P$3, 2)="90", 4, IF(LEFT($P$3, 2)="30", 12, 1)))/100)</f>
        <v/>
      </c>
      <c r="Q457" s="43" t="str">
        <f ca="1">IF(OR(B457="", F457=""), "", P457+'Terms&amp;Conditions + Transaction'!$B$11/10000)</f>
        <v/>
      </c>
      <c r="R457" s="43" t="str">
        <f t="shared" ca="1" si="47"/>
        <v/>
      </c>
      <c r="S457" t="str">
        <f ca="1">IF(B457="",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Transaction'!$C$7*(F457-E457), 365), 360))))</f>
        <v/>
      </c>
      <c r="T457" s="49" t="str">
        <f t="shared" ca="1" si="42"/>
        <v/>
      </c>
      <c r="U457" s="49" t="str">
        <f t="shared" ca="1" si="43"/>
        <v/>
      </c>
      <c r="V457" s="49" t="str">
        <f t="shared" ca="1" si="44"/>
        <v/>
      </c>
      <c r="W457" s="11" t="str">
        <f t="shared" ca="1" si="45"/>
        <v/>
      </c>
      <c r="X457" s="11" t="str">
        <f t="shared" ca="1" si="46"/>
        <v/>
      </c>
    </row>
    <row r="458" spans="2:24" x14ac:dyDescent="0.25">
      <c r="B458" s="82" t="str">
        <f ca="1">IF(B457&lt;MIN($C$3, 'Terms&amp;Conditions + Transaction'!$B$6), B457+1, "")</f>
        <v/>
      </c>
      <c r="C458" t="str">
        <f ca="1">IF(B458="", "", IF(AND(WEEKDAY(B458, 2)&lt;=5, ISERROR(VLOOKUP(B458, 'Holiday Schedule'!$B$3:$B$1002, 1, FALSE))), 1, 0))</f>
        <v/>
      </c>
      <c r="D458" t="str">
        <f ca="1">IF(B458="", "", IF(LOWER('Terms&amp;Conditions + Transaction'!$C$15)="act", 1, IF(DAY(B458)=31, 0, IF(AND(DAY(B458+1)=1, MONTH(B458+1)=3), 31-DAY(B458), 1))))</f>
        <v/>
      </c>
      <c r="E458" s="18" t="str">
        <f ca="1">IF(B458="", "", IFERROR(VLOOKUP(B458, 'Accrual Schedule'!$B$3:$B$122, 1, TRUE), ""))</f>
        <v/>
      </c>
      <c r="F458" s="18" t="str" cm="1">
        <f t="array" aca="1" ref="F458" ca="1">IF(B458="", "", INDEX('Accrual Schedule'!$B$3:$B$122, MATCH(B458, 'Accrual Schedule'!$B$3:$B$122, 1)+1, 1))</f>
        <v/>
      </c>
      <c r="G458" s="18" t="str" cm="1">
        <f t="array" aca="1" ref="G458" ca="1">IF(B458="", "", INDEX('Accrual Schedule'!$B$3:$B$122, MATCH(H458, 'Accrual Schedule'!$B$3:$B$122, 1)-1, 1))</f>
        <v/>
      </c>
      <c r="H458" s="18" t="str">
        <f ca="1">IF(B458="", "", INDEX('Accrual Schedule'!$B$3:$B$122, MATCH(I458, 'Accrual Schedule'!$C$3:$C$122, 1), 1))</f>
        <v/>
      </c>
      <c r="I458" s="18" t="str" cm="1">
        <f t="array" aca="1" ref="I458" ca="1">IF(B458="", "", _xlfn.IFNA(INDEX('Accrual Schedule'!$C$4:$C$122, MATCH(B458, 'Accrual Schedule'!$C$4:$C$122, 1)+1, 1), INDEX('Accrual Schedule'!$C$4:$C$122, 1, 1)))</f>
        <v/>
      </c>
      <c r="J458" s="11" t="str">
        <f ca="1">IF(B458="","",'Terms&amp;Conditions + Transaction'!$F$5-SUMIF(Dispositions!$B$3:$B$32,"&lt;="&amp;B458,Dispositions!$C$3:$C$32))</f>
        <v/>
      </c>
      <c r="K458" s="84" t="str">
        <f ca="1">IF(B458="", "", IF(ISNA(MATCH(B458, 'Factor Schedule'!$B$3:$B$2002, -1)),1,IF(INDEX('Factor Schedule'!$B$3:$C$2002,MATCH(B458, 'Factor Schedule'!$B$3:$B$2002, -1), 1)=B458,MATCH(B458, 'Factor Schedule'!$B$3:$B$2002, -1),MATCH(B458, 'Factor Schedule'!$B$3:$B$2002, -1)+1)))</f>
        <v/>
      </c>
      <c r="L458" s="11" t="str" cm="1">
        <f t="array" aca="1" ref="L458" ca="1">IF(B458="","",ROUND(J458*_xlfn.IFNA(INDEX('Factor Schedule'!$B$3:$C$2002,K458, 2), 1), 2))</f>
        <v/>
      </c>
      <c r="M458" s="11" t="str">
        <f ca="1">IF(B458="", "", IF(OR(LOWER('Terms&amp;Conditions + Transaction'!$B$12)&lt;&gt;"compound", B458=$C$2, B458=E458), L458, L458+IF(LOWER('Terms&amp;Conditions + Transaction'!$B$13)&lt;&gt;"y", SUMIFS($T$8:$T$2007, $B$8:$B$2007, "&gt;="&amp;E458, $B$8:$B$2007, "&lt;"&amp;B458), SUMIFS($U$8:$U$1007, $B$8:$B$2007, "&gt;="&amp;E458, $B$8:$B$2007, "&lt;"&amp;B458))))</f>
        <v/>
      </c>
      <c r="N458" s="18" t="str">
        <f ca="1">IF(OR(B458 = "", F458=""), "", MIN(ForwardDays(B458,-'Terms&amp;Conditions + Transaction'!$B$22, 'Terms&amp;Conditions + Transaction'!$B$23, 'Holiday Schedule'!$B$3:$B$1002),ForwardDays(F458,-'Terms&amp;Conditions + Transaction'!$B$22, 'Terms&amp;Conditions + Transaction'!$B$23, 'Holiday Schedule'!$B$3:$B$1002)))</f>
        <v/>
      </c>
      <c r="O458" s="42" t="str">
        <f ca="1">IF(B458="", "", IF(ISNA(MATCH(N458, SOFR_INDEX!$A$2:$A$2001, -1)),1,IF(INDEX(SOFR_INDEX!$A$2:$E$2001,MATCH(N458, SOFR_INDEX!$A$2:$A$2001, -1), 1)=N458,MATCH(N458, SOFR_INDEX!$A$2:$A$2001, -1),MATCH(N458, SOFR_INDEX!$A$2:$A$2001, -1)+1)))</f>
        <v/>
      </c>
      <c r="P458" s="40" t="str" cm="1">
        <f t="array" aca="1" ref="P458" ca="1">IF(OR(B458="", F458=""), "", INDEX(SOFR_INDEX!$B$2:$E$2001, O458,$P$4) * IF(LEFT($P$3, 3)="180", 2, IF(LEFT($P$3, 2)="90", 4, IF(LEFT($P$3, 2)="30", 12, 1)))/100)</f>
        <v/>
      </c>
      <c r="Q458" s="43" t="str">
        <f ca="1">IF(OR(B458="", F458=""), "", P458+'Terms&amp;Conditions + Transaction'!$B$11/10000)</f>
        <v/>
      </c>
      <c r="R458" s="43" t="str">
        <f t="shared" ca="1" si="47"/>
        <v/>
      </c>
      <c r="S458" t="str">
        <f ca="1">IF(B458="",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Transaction'!$C$7*(F458-E458), 365), 360))))</f>
        <v/>
      </c>
      <c r="T458" s="49" t="str">
        <f t="shared" ca="1" si="42"/>
        <v/>
      </c>
      <c r="U458" s="49" t="str">
        <f t="shared" ca="1" si="43"/>
        <v/>
      </c>
      <c r="V458" s="49" t="str">
        <f t="shared" ca="1" si="44"/>
        <v/>
      </c>
      <c r="W458" s="11" t="str">
        <f t="shared" ca="1" si="45"/>
        <v/>
      </c>
      <c r="X458" s="11" t="str">
        <f t="shared" ca="1" si="46"/>
        <v/>
      </c>
    </row>
    <row r="459" spans="2:24" x14ac:dyDescent="0.25">
      <c r="B459" s="82" t="str">
        <f ca="1">IF(B458&lt;MIN($C$3, 'Terms&amp;Conditions + Transaction'!$B$6), B458+1, "")</f>
        <v/>
      </c>
      <c r="C459" t="str">
        <f ca="1">IF(B459="", "", IF(AND(WEEKDAY(B459, 2)&lt;=5, ISERROR(VLOOKUP(B459, 'Holiday Schedule'!$B$3:$B$1002, 1, FALSE))), 1, 0))</f>
        <v/>
      </c>
      <c r="D459" t="str">
        <f ca="1">IF(B459="", "", IF(LOWER('Terms&amp;Conditions + Transaction'!$C$15)="act", 1, IF(DAY(B459)=31, 0, IF(AND(DAY(B459+1)=1, MONTH(B459+1)=3), 31-DAY(B459), 1))))</f>
        <v/>
      </c>
      <c r="E459" s="18" t="str">
        <f ca="1">IF(B459="", "", IFERROR(VLOOKUP(B459, 'Accrual Schedule'!$B$3:$B$122, 1, TRUE), ""))</f>
        <v/>
      </c>
      <c r="F459" s="18" t="str" cm="1">
        <f t="array" aca="1" ref="F459" ca="1">IF(B459="", "", INDEX('Accrual Schedule'!$B$3:$B$122, MATCH(B459, 'Accrual Schedule'!$B$3:$B$122, 1)+1, 1))</f>
        <v/>
      </c>
      <c r="G459" s="18" t="str" cm="1">
        <f t="array" aca="1" ref="G459" ca="1">IF(B459="", "", INDEX('Accrual Schedule'!$B$3:$B$122, MATCH(H459, 'Accrual Schedule'!$B$3:$B$122, 1)-1, 1))</f>
        <v/>
      </c>
      <c r="H459" s="18" t="str">
        <f ca="1">IF(B459="", "", INDEX('Accrual Schedule'!$B$3:$B$122, MATCH(I459, 'Accrual Schedule'!$C$3:$C$122, 1), 1))</f>
        <v/>
      </c>
      <c r="I459" s="18" t="str" cm="1">
        <f t="array" aca="1" ref="I459" ca="1">IF(B459="", "", _xlfn.IFNA(INDEX('Accrual Schedule'!$C$4:$C$122, MATCH(B459, 'Accrual Schedule'!$C$4:$C$122, 1)+1, 1), INDEX('Accrual Schedule'!$C$4:$C$122, 1, 1)))</f>
        <v/>
      </c>
      <c r="J459" s="11" t="str">
        <f ca="1">IF(B459="","",'Terms&amp;Conditions + Transaction'!$F$5-SUMIF(Dispositions!$B$3:$B$32,"&lt;="&amp;B459,Dispositions!$C$3:$C$32))</f>
        <v/>
      </c>
      <c r="K459" s="84" t="str">
        <f ca="1">IF(B459="", "", IF(ISNA(MATCH(B459, 'Factor Schedule'!$B$3:$B$2002, -1)),1,IF(INDEX('Factor Schedule'!$B$3:$C$2002,MATCH(B459, 'Factor Schedule'!$B$3:$B$2002, -1), 1)=B459,MATCH(B459, 'Factor Schedule'!$B$3:$B$2002, -1),MATCH(B459, 'Factor Schedule'!$B$3:$B$2002, -1)+1)))</f>
        <v/>
      </c>
      <c r="L459" s="11" t="str" cm="1">
        <f t="array" aca="1" ref="L459" ca="1">IF(B459="","",ROUND(J459*_xlfn.IFNA(INDEX('Factor Schedule'!$B$3:$C$2002,K459, 2), 1), 2))</f>
        <v/>
      </c>
      <c r="M459" s="11" t="str">
        <f ca="1">IF(B459="", "", IF(OR(LOWER('Terms&amp;Conditions + Transaction'!$B$12)&lt;&gt;"compound", B459=$C$2, B459=E459), L459, L459+IF(LOWER('Terms&amp;Conditions + Transaction'!$B$13)&lt;&gt;"y", SUMIFS($T$8:$T$2007, $B$8:$B$2007, "&gt;="&amp;E459, $B$8:$B$2007, "&lt;"&amp;B459), SUMIFS($U$8:$U$1007, $B$8:$B$2007, "&gt;="&amp;E459, $B$8:$B$2007, "&lt;"&amp;B459))))</f>
        <v/>
      </c>
      <c r="N459" s="18" t="str">
        <f ca="1">IF(OR(B459 = "", F459=""), "", MIN(ForwardDays(B459,-'Terms&amp;Conditions + Transaction'!$B$22, 'Terms&amp;Conditions + Transaction'!$B$23, 'Holiday Schedule'!$B$3:$B$1002),ForwardDays(F459,-'Terms&amp;Conditions + Transaction'!$B$22, 'Terms&amp;Conditions + Transaction'!$B$23, 'Holiday Schedule'!$B$3:$B$1002)))</f>
        <v/>
      </c>
      <c r="O459" s="42" t="str">
        <f ca="1">IF(B459="", "", IF(ISNA(MATCH(N459, SOFR_INDEX!$A$2:$A$2001, -1)),1,IF(INDEX(SOFR_INDEX!$A$2:$E$2001,MATCH(N459, SOFR_INDEX!$A$2:$A$2001, -1), 1)=N459,MATCH(N459, SOFR_INDEX!$A$2:$A$2001, -1),MATCH(N459, SOFR_INDEX!$A$2:$A$2001, -1)+1)))</f>
        <v/>
      </c>
      <c r="P459" s="40" t="str" cm="1">
        <f t="array" aca="1" ref="P459" ca="1">IF(OR(B459="", F459=""), "", INDEX(SOFR_INDEX!$B$2:$E$2001, O459,$P$4) * IF(LEFT($P$3, 3)="180", 2, IF(LEFT($P$3, 2)="90", 4, IF(LEFT($P$3, 2)="30", 12, 1)))/100)</f>
        <v/>
      </c>
      <c r="Q459" s="43" t="str">
        <f ca="1">IF(OR(B459="", F459=""), "", P459+'Terms&amp;Conditions + Transaction'!$B$11/10000)</f>
        <v/>
      </c>
      <c r="R459" s="43" t="str">
        <f t="shared" ca="1" si="47"/>
        <v/>
      </c>
      <c r="S459" t="str">
        <f ca="1">IF(B459="",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Transaction'!$C$7*(F459-E459), 365), 360))))</f>
        <v/>
      </c>
      <c r="T459" s="49" t="str">
        <f t="shared" ref="T459:T522" ca="1" si="48">IF(OR(B459="", F459=""), "", IF(S459&gt;0, D459*M459* P459/S459, 0))</f>
        <v/>
      </c>
      <c r="U459" s="49" t="str">
        <f t="shared" ref="U459:U522" ca="1" si="49">IF(OR(B459="", F459=""), "", IF(S459&gt;0, D459*M459* Q459/S459, 0))</f>
        <v/>
      </c>
      <c r="V459" s="49" t="str">
        <f t="shared" ref="V459:V522" ca="1" si="50">IF(B459="","",SUMIFS($U$8:$U$1007, $B$8:$B$1007,"&gt;="&amp;G459,$B$8:$B$1007,"&lt;="&amp;B459))</f>
        <v/>
      </c>
      <c r="W459" s="11" t="str">
        <f t="shared" ref="W459:W522" ca="1" si="51">IF(B459="","",ROUND(V459, 2))</f>
        <v/>
      </c>
      <c r="X459" s="11" t="str">
        <f t="shared" ref="X459:X522" ca="1" si="52">IF(B459="","",IF(B458="","",IF(B459=I458,ROUND(SUMIFS($U$8:$U$1007, $B$8:$B$1007,"&gt;="&amp;G458,$B$8:$B$1007,"&lt;"&amp;H458), 2),"")))</f>
        <v/>
      </c>
    </row>
    <row r="460" spans="2:24" x14ac:dyDescent="0.25">
      <c r="B460" s="82" t="str">
        <f ca="1">IF(B459&lt;MIN($C$3, 'Terms&amp;Conditions + Transaction'!$B$6), B459+1, "")</f>
        <v/>
      </c>
      <c r="C460" t="str">
        <f ca="1">IF(B460="", "", IF(AND(WEEKDAY(B460, 2)&lt;=5, ISERROR(VLOOKUP(B460, 'Holiday Schedule'!$B$3:$B$1002, 1, FALSE))), 1, 0))</f>
        <v/>
      </c>
      <c r="D460" t="str">
        <f ca="1">IF(B460="", "", IF(LOWER('Terms&amp;Conditions + Transaction'!$C$15)="act", 1, IF(DAY(B460)=31, 0, IF(AND(DAY(B460+1)=1, MONTH(B460+1)=3), 31-DAY(B460), 1))))</f>
        <v/>
      </c>
      <c r="E460" s="18" t="str">
        <f ca="1">IF(B460="", "", IFERROR(VLOOKUP(B460, 'Accrual Schedule'!$B$3:$B$122, 1, TRUE), ""))</f>
        <v/>
      </c>
      <c r="F460" s="18" t="str" cm="1">
        <f t="array" aca="1" ref="F460" ca="1">IF(B460="", "", INDEX('Accrual Schedule'!$B$3:$B$122, MATCH(B460, 'Accrual Schedule'!$B$3:$B$122, 1)+1, 1))</f>
        <v/>
      </c>
      <c r="G460" s="18" t="str" cm="1">
        <f t="array" aca="1" ref="G460" ca="1">IF(B460="", "", INDEX('Accrual Schedule'!$B$3:$B$122, MATCH(H460, 'Accrual Schedule'!$B$3:$B$122, 1)-1, 1))</f>
        <v/>
      </c>
      <c r="H460" s="18" t="str">
        <f ca="1">IF(B460="", "", INDEX('Accrual Schedule'!$B$3:$B$122, MATCH(I460, 'Accrual Schedule'!$C$3:$C$122, 1), 1))</f>
        <v/>
      </c>
      <c r="I460" s="18" t="str" cm="1">
        <f t="array" aca="1" ref="I460" ca="1">IF(B460="", "", _xlfn.IFNA(INDEX('Accrual Schedule'!$C$4:$C$122, MATCH(B460, 'Accrual Schedule'!$C$4:$C$122, 1)+1, 1), INDEX('Accrual Schedule'!$C$4:$C$122, 1, 1)))</f>
        <v/>
      </c>
      <c r="J460" s="11" t="str">
        <f ca="1">IF(B460="","",'Terms&amp;Conditions + Transaction'!$F$5-SUMIF(Dispositions!$B$3:$B$32,"&lt;="&amp;B460,Dispositions!$C$3:$C$32))</f>
        <v/>
      </c>
      <c r="K460" s="84" t="str">
        <f ca="1">IF(B460="", "", IF(ISNA(MATCH(B460, 'Factor Schedule'!$B$3:$B$2002, -1)),1,IF(INDEX('Factor Schedule'!$B$3:$C$2002,MATCH(B460, 'Factor Schedule'!$B$3:$B$2002, -1), 1)=B460,MATCH(B460, 'Factor Schedule'!$B$3:$B$2002, -1),MATCH(B460, 'Factor Schedule'!$B$3:$B$2002, -1)+1)))</f>
        <v/>
      </c>
      <c r="L460" s="11" t="str" cm="1">
        <f t="array" aca="1" ref="L460" ca="1">IF(B460="","",ROUND(J460*_xlfn.IFNA(INDEX('Factor Schedule'!$B$3:$C$2002,K460, 2), 1), 2))</f>
        <v/>
      </c>
      <c r="M460" s="11" t="str">
        <f ca="1">IF(B460="", "", IF(OR(LOWER('Terms&amp;Conditions + Transaction'!$B$12)&lt;&gt;"compound", B460=$C$2, B460=E460), L460, L460+IF(LOWER('Terms&amp;Conditions + Transaction'!$B$13)&lt;&gt;"y", SUMIFS($T$8:$T$2007, $B$8:$B$2007, "&gt;="&amp;E460, $B$8:$B$2007, "&lt;"&amp;B460), SUMIFS($U$8:$U$1007, $B$8:$B$2007, "&gt;="&amp;E460, $B$8:$B$2007, "&lt;"&amp;B460))))</f>
        <v/>
      </c>
      <c r="N460" s="18" t="str">
        <f ca="1">IF(OR(B460 = "", F460=""), "", MIN(ForwardDays(B460,-'Terms&amp;Conditions + Transaction'!$B$22, 'Terms&amp;Conditions + Transaction'!$B$23, 'Holiday Schedule'!$B$3:$B$1002),ForwardDays(F460,-'Terms&amp;Conditions + Transaction'!$B$22, 'Terms&amp;Conditions + Transaction'!$B$23, 'Holiday Schedule'!$B$3:$B$1002)))</f>
        <v/>
      </c>
      <c r="O460" s="42" t="str">
        <f ca="1">IF(B460="", "", IF(ISNA(MATCH(N460, SOFR_INDEX!$A$2:$A$2001, -1)),1,IF(INDEX(SOFR_INDEX!$A$2:$E$2001,MATCH(N460, SOFR_INDEX!$A$2:$A$2001, -1), 1)=N460,MATCH(N460, SOFR_INDEX!$A$2:$A$2001, -1),MATCH(N460, SOFR_INDEX!$A$2:$A$2001, -1)+1)))</f>
        <v/>
      </c>
      <c r="P460" s="40" t="str" cm="1">
        <f t="array" aca="1" ref="P460" ca="1">IF(OR(B460="", F460=""), "", INDEX(SOFR_INDEX!$B$2:$E$2001, O460,$P$4) * IF(LEFT($P$3, 3)="180", 2, IF(LEFT($P$3, 2)="90", 4, IF(LEFT($P$3, 2)="30", 12, 1)))/100)</f>
        <v/>
      </c>
      <c r="Q460" s="43" t="str">
        <f ca="1">IF(OR(B460="", F460=""), "", P460+'Terms&amp;Conditions + Transaction'!$B$11/10000)</f>
        <v/>
      </c>
      <c r="R460" s="43" t="str">
        <f t="shared" ca="1" si="47"/>
        <v/>
      </c>
      <c r="S460" t="str">
        <f ca="1">IF(B460="",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Transaction'!$C$7*(F460-E460), 365), 360))))</f>
        <v/>
      </c>
      <c r="T460" s="49" t="str">
        <f t="shared" ca="1" si="48"/>
        <v/>
      </c>
      <c r="U460" s="49" t="str">
        <f t="shared" ca="1" si="49"/>
        <v/>
      </c>
      <c r="V460" s="49" t="str">
        <f t="shared" ca="1" si="50"/>
        <v/>
      </c>
      <c r="W460" s="11" t="str">
        <f t="shared" ca="1" si="51"/>
        <v/>
      </c>
      <c r="X460" s="11" t="str">
        <f t="shared" ca="1" si="52"/>
        <v/>
      </c>
    </row>
    <row r="461" spans="2:24" x14ac:dyDescent="0.25">
      <c r="B461" s="82" t="str">
        <f ca="1">IF(B460&lt;MIN($C$3, 'Terms&amp;Conditions + Transaction'!$B$6), B460+1, "")</f>
        <v/>
      </c>
      <c r="C461" t="str">
        <f ca="1">IF(B461="", "", IF(AND(WEEKDAY(B461, 2)&lt;=5, ISERROR(VLOOKUP(B461, 'Holiday Schedule'!$B$3:$B$1002, 1, FALSE))), 1, 0))</f>
        <v/>
      </c>
      <c r="D461" t="str">
        <f ca="1">IF(B461="", "", IF(LOWER('Terms&amp;Conditions + Transaction'!$C$15)="act", 1, IF(DAY(B461)=31, 0, IF(AND(DAY(B461+1)=1, MONTH(B461+1)=3), 31-DAY(B461), 1))))</f>
        <v/>
      </c>
      <c r="E461" s="18" t="str">
        <f ca="1">IF(B461="", "", IFERROR(VLOOKUP(B461, 'Accrual Schedule'!$B$3:$B$122, 1, TRUE), ""))</f>
        <v/>
      </c>
      <c r="F461" s="18" t="str" cm="1">
        <f t="array" aca="1" ref="F461" ca="1">IF(B461="", "", INDEX('Accrual Schedule'!$B$3:$B$122, MATCH(B461, 'Accrual Schedule'!$B$3:$B$122, 1)+1, 1))</f>
        <v/>
      </c>
      <c r="G461" s="18" t="str" cm="1">
        <f t="array" aca="1" ref="G461" ca="1">IF(B461="", "", INDEX('Accrual Schedule'!$B$3:$B$122, MATCH(H461, 'Accrual Schedule'!$B$3:$B$122, 1)-1, 1))</f>
        <v/>
      </c>
      <c r="H461" s="18" t="str">
        <f ca="1">IF(B461="", "", INDEX('Accrual Schedule'!$B$3:$B$122, MATCH(I461, 'Accrual Schedule'!$C$3:$C$122, 1), 1))</f>
        <v/>
      </c>
      <c r="I461" s="18" t="str" cm="1">
        <f t="array" aca="1" ref="I461" ca="1">IF(B461="", "", _xlfn.IFNA(INDEX('Accrual Schedule'!$C$4:$C$122, MATCH(B461, 'Accrual Schedule'!$C$4:$C$122, 1)+1, 1), INDEX('Accrual Schedule'!$C$4:$C$122, 1, 1)))</f>
        <v/>
      </c>
      <c r="J461" s="11" t="str">
        <f ca="1">IF(B461="","",'Terms&amp;Conditions + Transaction'!$F$5-SUMIF(Dispositions!$B$3:$B$32,"&lt;="&amp;B461,Dispositions!$C$3:$C$32))</f>
        <v/>
      </c>
      <c r="K461" s="84" t="str">
        <f ca="1">IF(B461="", "", IF(ISNA(MATCH(B461, 'Factor Schedule'!$B$3:$B$2002, -1)),1,IF(INDEX('Factor Schedule'!$B$3:$C$2002,MATCH(B461, 'Factor Schedule'!$B$3:$B$2002, -1), 1)=B461,MATCH(B461, 'Factor Schedule'!$B$3:$B$2002, -1),MATCH(B461, 'Factor Schedule'!$B$3:$B$2002, -1)+1)))</f>
        <v/>
      </c>
      <c r="L461" s="11" t="str" cm="1">
        <f t="array" aca="1" ref="L461" ca="1">IF(B461="","",ROUND(J461*_xlfn.IFNA(INDEX('Factor Schedule'!$B$3:$C$2002,K461, 2), 1), 2))</f>
        <v/>
      </c>
      <c r="M461" s="11" t="str">
        <f ca="1">IF(B461="", "", IF(OR(LOWER('Terms&amp;Conditions + Transaction'!$B$12)&lt;&gt;"compound", B461=$C$2, B461=E461), L461, L461+IF(LOWER('Terms&amp;Conditions + Transaction'!$B$13)&lt;&gt;"y", SUMIFS($T$8:$T$2007, $B$8:$B$2007, "&gt;="&amp;E461, $B$8:$B$2007, "&lt;"&amp;B461), SUMIFS($U$8:$U$1007, $B$8:$B$2007, "&gt;="&amp;E461, $B$8:$B$2007, "&lt;"&amp;B461))))</f>
        <v/>
      </c>
      <c r="N461" s="18" t="str">
        <f ca="1">IF(OR(B461 = "", F461=""), "", MIN(ForwardDays(B461,-'Terms&amp;Conditions + Transaction'!$B$22, 'Terms&amp;Conditions + Transaction'!$B$23, 'Holiday Schedule'!$B$3:$B$1002),ForwardDays(F461,-'Terms&amp;Conditions + Transaction'!$B$22, 'Terms&amp;Conditions + Transaction'!$B$23, 'Holiday Schedule'!$B$3:$B$1002)))</f>
        <v/>
      </c>
      <c r="O461" s="42" t="str">
        <f ca="1">IF(B461="", "", IF(ISNA(MATCH(N461, SOFR_INDEX!$A$2:$A$2001, -1)),1,IF(INDEX(SOFR_INDEX!$A$2:$E$2001,MATCH(N461, SOFR_INDEX!$A$2:$A$2001, -1), 1)=N461,MATCH(N461, SOFR_INDEX!$A$2:$A$2001, -1),MATCH(N461, SOFR_INDEX!$A$2:$A$2001, -1)+1)))</f>
        <v/>
      </c>
      <c r="P461" s="40" t="str" cm="1">
        <f t="array" aca="1" ref="P461" ca="1">IF(OR(B461="", F461=""), "", INDEX(SOFR_INDEX!$B$2:$E$2001, O461,$P$4) * IF(LEFT($P$3, 3)="180", 2, IF(LEFT($P$3, 2)="90", 4, IF(LEFT($P$3, 2)="30", 12, 1)))/100)</f>
        <v/>
      </c>
      <c r="Q461" s="43" t="str">
        <f ca="1">IF(OR(B461="", F461=""), "", P461+'Terms&amp;Conditions + Transaction'!$B$11/10000)</f>
        <v/>
      </c>
      <c r="R461" s="43" t="str">
        <f t="shared" ca="1" si="47"/>
        <v/>
      </c>
      <c r="S461" t="str">
        <f ca="1">IF(B461="",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Transaction'!$C$7*(F461-E461), 365), 360))))</f>
        <v/>
      </c>
      <c r="T461" s="49" t="str">
        <f t="shared" ca="1" si="48"/>
        <v/>
      </c>
      <c r="U461" s="49" t="str">
        <f t="shared" ca="1" si="49"/>
        <v/>
      </c>
      <c r="V461" s="49" t="str">
        <f t="shared" ca="1" si="50"/>
        <v/>
      </c>
      <c r="W461" s="11" t="str">
        <f t="shared" ca="1" si="51"/>
        <v/>
      </c>
      <c r="X461" s="11" t="str">
        <f t="shared" ca="1" si="52"/>
        <v/>
      </c>
    </row>
    <row r="462" spans="2:24" x14ac:dyDescent="0.25">
      <c r="B462" s="82" t="str">
        <f ca="1">IF(B461&lt;MIN($C$3, 'Terms&amp;Conditions + Transaction'!$B$6), B461+1, "")</f>
        <v/>
      </c>
      <c r="C462" t="str">
        <f ca="1">IF(B462="", "", IF(AND(WEEKDAY(B462, 2)&lt;=5, ISERROR(VLOOKUP(B462, 'Holiday Schedule'!$B$3:$B$1002, 1, FALSE))), 1, 0))</f>
        <v/>
      </c>
      <c r="D462" t="str">
        <f ca="1">IF(B462="", "", IF(LOWER('Terms&amp;Conditions + Transaction'!$C$15)="act", 1, IF(DAY(B462)=31, 0, IF(AND(DAY(B462+1)=1, MONTH(B462+1)=3), 31-DAY(B462), 1))))</f>
        <v/>
      </c>
      <c r="E462" s="18" t="str">
        <f ca="1">IF(B462="", "", IFERROR(VLOOKUP(B462, 'Accrual Schedule'!$B$3:$B$122, 1, TRUE), ""))</f>
        <v/>
      </c>
      <c r="F462" s="18" t="str" cm="1">
        <f t="array" aca="1" ref="F462" ca="1">IF(B462="", "", INDEX('Accrual Schedule'!$B$3:$B$122, MATCH(B462, 'Accrual Schedule'!$B$3:$B$122, 1)+1, 1))</f>
        <v/>
      </c>
      <c r="G462" s="18" t="str" cm="1">
        <f t="array" aca="1" ref="G462" ca="1">IF(B462="", "", INDEX('Accrual Schedule'!$B$3:$B$122, MATCH(H462, 'Accrual Schedule'!$B$3:$B$122, 1)-1, 1))</f>
        <v/>
      </c>
      <c r="H462" s="18" t="str">
        <f ca="1">IF(B462="", "", INDEX('Accrual Schedule'!$B$3:$B$122, MATCH(I462, 'Accrual Schedule'!$C$3:$C$122, 1), 1))</f>
        <v/>
      </c>
      <c r="I462" s="18" t="str" cm="1">
        <f t="array" aca="1" ref="I462" ca="1">IF(B462="", "", _xlfn.IFNA(INDEX('Accrual Schedule'!$C$4:$C$122, MATCH(B462, 'Accrual Schedule'!$C$4:$C$122, 1)+1, 1), INDEX('Accrual Schedule'!$C$4:$C$122, 1, 1)))</f>
        <v/>
      </c>
      <c r="J462" s="11" t="str">
        <f ca="1">IF(B462="","",'Terms&amp;Conditions + Transaction'!$F$5-SUMIF(Dispositions!$B$3:$B$32,"&lt;="&amp;B462,Dispositions!$C$3:$C$32))</f>
        <v/>
      </c>
      <c r="K462" s="84" t="str">
        <f ca="1">IF(B462="", "", IF(ISNA(MATCH(B462, 'Factor Schedule'!$B$3:$B$2002, -1)),1,IF(INDEX('Factor Schedule'!$B$3:$C$2002,MATCH(B462, 'Factor Schedule'!$B$3:$B$2002, -1), 1)=B462,MATCH(B462, 'Factor Schedule'!$B$3:$B$2002, -1),MATCH(B462, 'Factor Schedule'!$B$3:$B$2002, -1)+1)))</f>
        <v/>
      </c>
      <c r="L462" s="11" t="str" cm="1">
        <f t="array" aca="1" ref="L462" ca="1">IF(B462="","",ROUND(J462*_xlfn.IFNA(INDEX('Factor Schedule'!$B$3:$C$2002,K462, 2), 1), 2))</f>
        <v/>
      </c>
      <c r="M462" s="11" t="str">
        <f ca="1">IF(B462="", "", IF(OR(LOWER('Terms&amp;Conditions + Transaction'!$B$12)&lt;&gt;"compound", B462=$C$2, B462=E462), L462, L462+IF(LOWER('Terms&amp;Conditions + Transaction'!$B$13)&lt;&gt;"y", SUMIFS($T$8:$T$2007, $B$8:$B$2007, "&gt;="&amp;E462, $B$8:$B$2007, "&lt;"&amp;B462), SUMIFS($U$8:$U$1007, $B$8:$B$2007, "&gt;="&amp;E462, $B$8:$B$2007, "&lt;"&amp;B462))))</f>
        <v/>
      </c>
      <c r="N462" s="18" t="str">
        <f ca="1">IF(OR(B462 = "", F462=""), "", MIN(ForwardDays(B462,-'Terms&amp;Conditions + Transaction'!$B$22, 'Terms&amp;Conditions + Transaction'!$B$23, 'Holiday Schedule'!$B$3:$B$1002),ForwardDays(F462,-'Terms&amp;Conditions + Transaction'!$B$22, 'Terms&amp;Conditions + Transaction'!$B$23, 'Holiday Schedule'!$B$3:$B$1002)))</f>
        <v/>
      </c>
      <c r="O462" s="42" t="str">
        <f ca="1">IF(B462="", "", IF(ISNA(MATCH(N462, SOFR_INDEX!$A$2:$A$2001, -1)),1,IF(INDEX(SOFR_INDEX!$A$2:$E$2001,MATCH(N462, SOFR_INDEX!$A$2:$A$2001, -1), 1)=N462,MATCH(N462, SOFR_INDEX!$A$2:$A$2001, -1),MATCH(N462, SOFR_INDEX!$A$2:$A$2001, -1)+1)))</f>
        <v/>
      </c>
      <c r="P462" s="40" t="str" cm="1">
        <f t="array" aca="1" ref="P462" ca="1">IF(OR(B462="", F462=""), "", INDEX(SOFR_INDEX!$B$2:$E$2001, O462,$P$4) * IF(LEFT($P$3, 3)="180", 2, IF(LEFT($P$3, 2)="90", 4, IF(LEFT($P$3, 2)="30", 12, 1)))/100)</f>
        <v/>
      </c>
      <c r="Q462" s="43" t="str">
        <f ca="1">IF(OR(B462="", F462=""), "", P462+'Terms&amp;Conditions + Transaction'!$B$11/10000)</f>
        <v/>
      </c>
      <c r="R462" s="43" t="str">
        <f t="shared" ca="1" si="47"/>
        <v/>
      </c>
      <c r="S462" t="str">
        <f ca="1">IF(B462="",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Transaction'!$C$7*(F462-E462), 365), 360))))</f>
        <v/>
      </c>
      <c r="T462" s="49" t="str">
        <f t="shared" ca="1" si="48"/>
        <v/>
      </c>
      <c r="U462" s="49" t="str">
        <f t="shared" ca="1" si="49"/>
        <v/>
      </c>
      <c r="V462" s="49" t="str">
        <f t="shared" ca="1" si="50"/>
        <v/>
      </c>
      <c r="W462" s="11" t="str">
        <f t="shared" ca="1" si="51"/>
        <v/>
      </c>
      <c r="X462" s="11" t="str">
        <f t="shared" ca="1" si="52"/>
        <v/>
      </c>
    </row>
    <row r="463" spans="2:24" x14ac:dyDescent="0.25">
      <c r="B463" s="82" t="str">
        <f ca="1">IF(B462&lt;MIN($C$3, 'Terms&amp;Conditions + Transaction'!$B$6), B462+1, "")</f>
        <v/>
      </c>
      <c r="C463" t="str">
        <f ca="1">IF(B463="", "", IF(AND(WEEKDAY(B463, 2)&lt;=5, ISERROR(VLOOKUP(B463, 'Holiday Schedule'!$B$3:$B$1002, 1, FALSE))), 1, 0))</f>
        <v/>
      </c>
      <c r="D463" t="str">
        <f ca="1">IF(B463="", "", IF(LOWER('Terms&amp;Conditions + Transaction'!$C$15)="act", 1, IF(DAY(B463)=31, 0, IF(AND(DAY(B463+1)=1, MONTH(B463+1)=3), 31-DAY(B463), 1))))</f>
        <v/>
      </c>
      <c r="E463" s="18" t="str">
        <f ca="1">IF(B463="", "", IFERROR(VLOOKUP(B463, 'Accrual Schedule'!$B$3:$B$122, 1, TRUE), ""))</f>
        <v/>
      </c>
      <c r="F463" s="18" t="str" cm="1">
        <f t="array" aca="1" ref="F463" ca="1">IF(B463="", "", INDEX('Accrual Schedule'!$B$3:$B$122, MATCH(B463, 'Accrual Schedule'!$B$3:$B$122, 1)+1, 1))</f>
        <v/>
      </c>
      <c r="G463" s="18" t="str" cm="1">
        <f t="array" aca="1" ref="G463" ca="1">IF(B463="", "", INDEX('Accrual Schedule'!$B$3:$B$122, MATCH(H463, 'Accrual Schedule'!$B$3:$B$122, 1)-1, 1))</f>
        <v/>
      </c>
      <c r="H463" s="18" t="str">
        <f ca="1">IF(B463="", "", INDEX('Accrual Schedule'!$B$3:$B$122, MATCH(I463, 'Accrual Schedule'!$C$3:$C$122, 1), 1))</f>
        <v/>
      </c>
      <c r="I463" s="18" t="str" cm="1">
        <f t="array" aca="1" ref="I463" ca="1">IF(B463="", "", _xlfn.IFNA(INDEX('Accrual Schedule'!$C$4:$C$122, MATCH(B463, 'Accrual Schedule'!$C$4:$C$122, 1)+1, 1), INDEX('Accrual Schedule'!$C$4:$C$122, 1, 1)))</f>
        <v/>
      </c>
      <c r="J463" s="11" t="str">
        <f ca="1">IF(B463="","",'Terms&amp;Conditions + Transaction'!$F$5-SUMIF(Dispositions!$B$3:$B$32,"&lt;="&amp;B463,Dispositions!$C$3:$C$32))</f>
        <v/>
      </c>
      <c r="K463" s="84" t="str">
        <f ca="1">IF(B463="", "", IF(ISNA(MATCH(B463, 'Factor Schedule'!$B$3:$B$2002, -1)),1,IF(INDEX('Factor Schedule'!$B$3:$C$2002,MATCH(B463, 'Factor Schedule'!$B$3:$B$2002, -1), 1)=B463,MATCH(B463, 'Factor Schedule'!$B$3:$B$2002, -1),MATCH(B463, 'Factor Schedule'!$B$3:$B$2002, -1)+1)))</f>
        <v/>
      </c>
      <c r="L463" s="11" t="str" cm="1">
        <f t="array" aca="1" ref="L463" ca="1">IF(B463="","",ROUND(J463*_xlfn.IFNA(INDEX('Factor Schedule'!$B$3:$C$2002,K463, 2), 1), 2))</f>
        <v/>
      </c>
      <c r="M463" s="11" t="str">
        <f ca="1">IF(B463="", "", IF(OR(LOWER('Terms&amp;Conditions + Transaction'!$B$12)&lt;&gt;"compound", B463=$C$2, B463=E463), L463, L463+IF(LOWER('Terms&amp;Conditions + Transaction'!$B$13)&lt;&gt;"y", SUMIFS($T$8:$T$2007, $B$8:$B$2007, "&gt;="&amp;E463, $B$8:$B$2007, "&lt;"&amp;B463), SUMIFS($U$8:$U$1007, $B$8:$B$2007, "&gt;="&amp;E463, $B$8:$B$2007, "&lt;"&amp;B463))))</f>
        <v/>
      </c>
      <c r="N463" s="18" t="str">
        <f ca="1">IF(OR(B463 = "", F463=""), "", MIN(ForwardDays(B463,-'Terms&amp;Conditions + Transaction'!$B$22, 'Terms&amp;Conditions + Transaction'!$B$23, 'Holiday Schedule'!$B$3:$B$1002),ForwardDays(F463,-'Terms&amp;Conditions + Transaction'!$B$22, 'Terms&amp;Conditions + Transaction'!$B$23, 'Holiday Schedule'!$B$3:$B$1002)))</f>
        <v/>
      </c>
      <c r="O463" s="42" t="str">
        <f ca="1">IF(B463="", "", IF(ISNA(MATCH(N463, SOFR_INDEX!$A$2:$A$2001, -1)),1,IF(INDEX(SOFR_INDEX!$A$2:$E$2001,MATCH(N463, SOFR_INDEX!$A$2:$A$2001, -1), 1)=N463,MATCH(N463, SOFR_INDEX!$A$2:$A$2001, -1),MATCH(N463, SOFR_INDEX!$A$2:$A$2001, -1)+1)))</f>
        <v/>
      </c>
      <c r="P463" s="40" t="str" cm="1">
        <f t="array" aca="1" ref="P463" ca="1">IF(OR(B463="", F463=""), "", INDEX(SOFR_INDEX!$B$2:$E$2001, O463,$P$4) * IF(LEFT($P$3, 3)="180", 2, IF(LEFT($P$3, 2)="90", 4, IF(LEFT($P$3, 2)="30", 12, 1)))/100)</f>
        <v/>
      </c>
      <c r="Q463" s="43" t="str">
        <f ca="1">IF(OR(B463="", F463=""), "", P463+'Terms&amp;Conditions + Transaction'!$B$11/10000)</f>
        <v/>
      </c>
      <c r="R463" s="43" t="str">
        <f t="shared" ca="1" si="47"/>
        <v/>
      </c>
      <c r="S463" t="str">
        <f ca="1">IF(B463="",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Transaction'!$C$7*(F463-E463), 365), 360))))</f>
        <v/>
      </c>
      <c r="T463" s="49" t="str">
        <f t="shared" ca="1" si="48"/>
        <v/>
      </c>
      <c r="U463" s="49" t="str">
        <f t="shared" ca="1" si="49"/>
        <v/>
      </c>
      <c r="V463" s="49" t="str">
        <f t="shared" ca="1" si="50"/>
        <v/>
      </c>
      <c r="W463" s="11" t="str">
        <f t="shared" ca="1" si="51"/>
        <v/>
      </c>
      <c r="X463" s="11" t="str">
        <f t="shared" ca="1" si="52"/>
        <v/>
      </c>
    </row>
    <row r="464" spans="2:24" x14ac:dyDescent="0.25">
      <c r="B464" s="82" t="str">
        <f ca="1">IF(B463&lt;MIN($C$3, 'Terms&amp;Conditions + Transaction'!$B$6), B463+1, "")</f>
        <v/>
      </c>
      <c r="C464" t="str">
        <f ca="1">IF(B464="", "", IF(AND(WEEKDAY(B464, 2)&lt;=5, ISERROR(VLOOKUP(B464, 'Holiday Schedule'!$B$3:$B$1002, 1, FALSE))), 1, 0))</f>
        <v/>
      </c>
      <c r="D464" t="str">
        <f ca="1">IF(B464="", "", IF(LOWER('Terms&amp;Conditions + Transaction'!$C$15)="act", 1, IF(DAY(B464)=31, 0, IF(AND(DAY(B464+1)=1, MONTH(B464+1)=3), 31-DAY(B464), 1))))</f>
        <v/>
      </c>
      <c r="E464" s="18" t="str">
        <f ca="1">IF(B464="", "", IFERROR(VLOOKUP(B464, 'Accrual Schedule'!$B$3:$B$122, 1, TRUE), ""))</f>
        <v/>
      </c>
      <c r="F464" s="18" t="str" cm="1">
        <f t="array" aca="1" ref="F464" ca="1">IF(B464="", "", INDEX('Accrual Schedule'!$B$3:$B$122, MATCH(B464, 'Accrual Schedule'!$B$3:$B$122, 1)+1, 1))</f>
        <v/>
      </c>
      <c r="G464" s="18" t="str" cm="1">
        <f t="array" aca="1" ref="G464" ca="1">IF(B464="", "", INDEX('Accrual Schedule'!$B$3:$B$122, MATCH(H464, 'Accrual Schedule'!$B$3:$B$122, 1)-1, 1))</f>
        <v/>
      </c>
      <c r="H464" s="18" t="str">
        <f ca="1">IF(B464="", "", INDEX('Accrual Schedule'!$B$3:$B$122, MATCH(I464, 'Accrual Schedule'!$C$3:$C$122, 1), 1))</f>
        <v/>
      </c>
      <c r="I464" s="18" t="str" cm="1">
        <f t="array" aca="1" ref="I464" ca="1">IF(B464="", "", _xlfn.IFNA(INDEX('Accrual Schedule'!$C$4:$C$122, MATCH(B464, 'Accrual Schedule'!$C$4:$C$122, 1)+1, 1), INDEX('Accrual Schedule'!$C$4:$C$122, 1, 1)))</f>
        <v/>
      </c>
      <c r="J464" s="11" t="str">
        <f ca="1">IF(B464="","",'Terms&amp;Conditions + Transaction'!$F$5-SUMIF(Dispositions!$B$3:$B$32,"&lt;="&amp;B464,Dispositions!$C$3:$C$32))</f>
        <v/>
      </c>
      <c r="K464" s="84" t="str">
        <f ca="1">IF(B464="", "", IF(ISNA(MATCH(B464, 'Factor Schedule'!$B$3:$B$2002, -1)),1,IF(INDEX('Factor Schedule'!$B$3:$C$2002,MATCH(B464, 'Factor Schedule'!$B$3:$B$2002, -1), 1)=B464,MATCH(B464, 'Factor Schedule'!$B$3:$B$2002, -1),MATCH(B464, 'Factor Schedule'!$B$3:$B$2002, -1)+1)))</f>
        <v/>
      </c>
      <c r="L464" s="11" t="str" cm="1">
        <f t="array" aca="1" ref="L464" ca="1">IF(B464="","",ROUND(J464*_xlfn.IFNA(INDEX('Factor Schedule'!$B$3:$C$2002,K464, 2), 1), 2))</f>
        <v/>
      </c>
      <c r="M464" s="11" t="str">
        <f ca="1">IF(B464="", "", IF(OR(LOWER('Terms&amp;Conditions + Transaction'!$B$12)&lt;&gt;"compound", B464=$C$2, B464=E464), L464, L464+IF(LOWER('Terms&amp;Conditions + Transaction'!$B$13)&lt;&gt;"y", SUMIFS($T$8:$T$2007, $B$8:$B$2007, "&gt;="&amp;E464, $B$8:$B$2007, "&lt;"&amp;B464), SUMIFS($U$8:$U$1007, $B$8:$B$2007, "&gt;="&amp;E464, $B$8:$B$2007, "&lt;"&amp;B464))))</f>
        <v/>
      </c>
      <c r="N464" s="18" t="str">
        <f ca="1">IF(OR(B464 = "", F464=""), "", MIN(ForwardDays(B464,-'Terms&amp;Conditions + Transaction'!$B$22, 'Terms&amp;Conditions + Transaction'!$B$23, 'Holiday Schedule'!$B$3:$B$1002),ForwardDays(F464,-'Terms&amp;Conditions + Transaction'!$B$22, 'Terms&amp;Conditions + Transaction'!$B$23, 'Holiday Schedule'!$B$3:$B$1002)))</f>
        <v/>
      </c>
      <c r="O464" s="42" t="str">
        <f ca="1">IF(B464="", "", IF(ISNA(MATCH(N464, SOFR_INDEX!$A$2:$A$2001, -1)),1,IF(INDEX(SOFR_INDEX!$A$2:$E$2001,MATCH(N464, SOFR_INDEX!$A$2:$A$2001, -1), 1)=N464,MATCH(N464, SOFR_INDEX!$A$2:$A$2001, -1),MATCH(N464, SOFR_INDEX!$A$2:$A$2001, -1)+1)))</f>
        <v/>
      </c>
      <c r="P464" s="40" t="str" cm="1">
        <f t="array" aca="1" ref="P464" ca="1">IF(OR(B464="", F464=""), "", INDEX(SOFR_INDEX!$B$2:$E$2001, O464,$P$4) * IF(LEFT($P$3, 3)="180", 2, IF(LEFT($P$3, 2)="90", 4, IF(LEFT($P$3, 2)="30", 12, 1)))/100)</f>
        <v/>
      </c>
      <c r="Q464" s="43" t="str">
        <f ca="1">IF(OR(B464="", F464=""), "", P464+'Terms&amp;Conditions + Transaction'!$B$11/10000)</f>
        <v/>
      </c>
      <c r="R464" s="43" t="str">
        <f t="shared" ca="1" si="47"/>
        <v/>
      </c>
      <c r="S464" t="str">
        <f ca="1">IF(B464="",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Transaction'!$C$7*(F464-E464), 365), 360))))</f>
        <v/>
      </c>
      <c r="T464" s="49" t="str">
        <f t="shared" ca="1" si="48"/>
        <v/>
      </c>
      <c r="U464" s="49" t="str">
        <f t="shared" ca="1" si="49"/>
        <v/>
      </c>
      <c r="V464" s="49" t="str">
        <f t="shared" ca="1" si="50"/>
        <v/>
      </c>
      <c r="W464" s="11" t="str">
        <f t="shared" ca="1" si="51"/>
        <v/>
      </c>
      <c r="X464" s="11" t="str">
        <f t="shared" ca="1" si="52"/>
        <v/>
      </c>
    </row>
    <row r="465" spans="2:24" x14ac:dyDescent="0.25">
      <c r="B465" s="82" t="str">
        <f ca="1">IF(B464&lt;MIN($C$3, 'Terms&amp;Conditions + Transaction'!$B$6), B464+1, "")</f>
        <v/>
      </c>
      <c r="C465" t="str">
        <f ca="1">IF(B465="", "", IF(AND(WEEKDAY(B465, 2)&lt;=5, ISERROR(VLOOKUP(B465, 'Holiday Schedule'!$B$3:$B$1002, 1, FALSE))), 1, 0))</f>
        <v/>
      </c>
      <c r="D465" t="str">
        <f ca="1">IF(B465="", "", IF(LOWER('Terms&amp;Conditions + Transaction'!$C$15)="act", 1, IF(DAY(B465)=31, 0, IF(AND(DAY(B465+1)=1, MONTH(B465+1)=3), 31-DAY(B465), 1))))</f>
        <v/>
      </c>
      <c r="E465" s="18" t="str">
        <f ca="1">IF(B465="", "", IFERROR(VLOOKUP(B465, 'Accrual Schedule'!$B$3:$B$122, 1, TRUE), ""))</f>
        <v/>
      </c>
      <c r="F465" s="18" t="str" cm="1">
        <f t="array" aca="1" ref="F465" ca="1">IF(B465="", "", INDEX('Accrual Schedule'!$B$3:$B$122, MATCH(B465, 'Accrual Schedule'!$B$3:$B$122, 1)+1, 1))</f>
        <v/>
      </c>
      <c r="G465" s="18" t="str" cm="1">
        <f t="array" aca="1" ref="G465" ca="1">IF(B465="", "", INDEX('Accrual Schedule'!$B$3:$B$122, MATCH(H465, 'Accrual Schedule'!$B$3:$B$122, 1)-1, 1))</f>
        <v/>
      </c>
      <c r="H465" s="18" t="str">
        <f ca="1">IF(B465="", "", INDEX('Accrual Schedule'!$B$3:$B$122, MATCH(I465, 'Accrual Schedule'!$C$3:$C$122, 1), 1))</f>
        <v/>
      </c>
      <c r="I465" s="18" t="str" cm="1">
        <f t="array" aca="1" ref="I465" ca="1">IF(B465="", "", _xlfn.IFNA(INDEX('Accrual Schedule'!$C$4:$C$122, MATCH(B465, 'Accrual Schedule'!$C$4:$C$122, 1)+1, 1), INDEX('Accrual Schedule'!$C$4:$C$122, 1, 1)))</f>
        <v/>
      </c>
      <c r="J465" s="11" t="str">
        <f ca="1">IF(B465="","",'Terms&amp;Conditions + Transaction'!$F$5-SUMIF(Dispositions!$B$3:$B$32,"&lt;="&amp;B465,Dispositions!$C$3:$C$32))</f>
        <v/>
      </c>
      <c r="K465" s="84" t="str">
        <f ca="1">IF(B465="", "", IF(ISNA(MATCH(B465, 'Factor Schedule'!$B$3:$B$2002, -1)),1,IF(INDEX('Factor Schedule'!$B$3:$C$2002,MATCH(B465, 'Factor Schedule'!$B$3:$B$2002, -1), 1)=B465,MATCH(B465, 'Factor Schedule'!$B$3:$B$2002, -1),MATCH(B465, 'Factor Schedule'!$B$3:$B$2002, -1)+1)))</f>
        <v/>
      </c>
      <c r="L465" s="11" t="str" cm="1">
        <f t="array" aca="1" ref="L465" ca="1">IF(B465="","",ROUND(J465*_xlfn.IFNA(INDEX('Factor Schedule'!$B$3:$C$2002,K465, 2), 1), 2))</f>
        <v/>
      </c>
      <c r="M465" s="11" t="str">
        <f ca="1">IF(B465="", "", IF(OR(LOWER('Terms&amp;Conditions + Transaction'!$B$12)&lt;&gt;"compound", B465=$C$2, B465=E465), L465, L465+IF(LOWER('Terms&amp;Conditions + Transaction'!$B$13)&lt;&gt;"y", SUMIFS($T$8:$T$2007, $B$8:$B$2007, "&gt;="&amp;E465, $B$8:$B$2007, "&lt;"&amp;B465), SUMIFS($U$8:$U$1007, $B$8:$B$2007, "&gt;="&amp;E465, $B$8:$B$2007, "&lt;"&amp;B465))))</f>
        <v/>
      </c>
      <c r="N465" s="18" t="str">
        <f ca="1">IF(OR(B465 = "", F465=""), "", MIN(ForwardDays(B465,-'Terms&amp;Conditions + Transaction'!$B$22, 'Terms&amp;Conditions + Transaction'!$B$23, 'Holiday Schedule'!$B$3:$B$1002),ForwardDays(F465,-'Terms&amp;Conditions + Transaction'!$B$22, 'Terms&amp;Conditions + Transaction'!$B$23, 'Holiday Schedule'!$B$3:$B$1002)))</f>
        <v/>
      </c>
      <c r="O465" s="42" t="str">
        <f ca="1">IF(B465="", "", IF(ISNA(MATCH(N465, SOFR_INDEX!$A$2:$A$2001, -1)),1,IF(INDEX(SOFR_INDEX!$A$2:$E$2001,MATCH(N465, SOFR_INDEX!$A$2:$A$2001, -1), 1)=N465,MATCH(N465, SOFR_INDEX!$A$2:$A$2001, -1),MATCH(N465, SOFR_INDEX!$A$2:$A$2001, -1)+1)))</f>
        <v/>
      </c>
      <c r="P465" s="40" t="str" cm="1">
        <f t="array" aca="1" ref="P465" ca="1">IF(OR(B465="", F465=""), "", INDEX(SOFR_INDEX!$B$2:$E$2001, O465,$P$4) * IF(LEFT($P$3, 3)="180", 2, IF(LEFT($P$3, 2)="90", 4, IF(LEFT($P$3, 2)="30", 12, 1)))/100)</f>
        <v/>
      </c>
      <c r="Q465" s="43" t="str">
        <f ca="1">IF(OR(B465="", F465=""), "", P465+'Terms&amp;Conditions + Transaction'!$B$11/10000)</f>
        <v/>
      </c>
      <c r="R465" s="43" t="str">
        <f t="shared" ca="1" si="47"/>
        <v/>
      </c>
      <c r="S465" t="str">
        <f ca="1">IF(B465="",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Transaction'!$C$7*(F465-E465), 365), 360))))</f>
        <v/>
      </c>
      <c r="T465" s="49" t="str">
        <f t="shared" ca="1" si="48"/>
        <v/>
      </c>
      <c r="U465" s="49" t="str">
        <f t="shared" ca="1" si="49"/>
        <v/>
      </c>
      <c r="V465" s="49" t="str">
        <f t="shared" ca="1" si="50"/>
        <v/>
      </c>
      <c r="W465" s="11" t="str">
        <f t="shared" ca="1" si="51"/>
        <v/>
      </c>
      <c r="X465" s="11" t="str">
        <f t="shared" ca="1" si="52"/>
        <v/>
      </c>
    </row>
    <row r="466" spans="2:24" x14ac:dyDescent="0.25">
      <c r="B466" s="82" t="str">
        <f ca="1">IF(B465&lt;MIN($C$3, 'Terms&amp;Conditions + Transaction'!$B$6), B465+1, "")</f>
        <v/>
      </c>
      <c r="C466" t="str">
        <f ca="1">IF(B466="", "", IF(AND(WEEKDAY(B466, 2)&lt;=5, ISERROR(VLOOKUP(B466, 'Holiday Schedule'!$B$3:$B$1002, 1, FALSE))), 1, 0))</f>
        <v/>
      </c>
      <c r="D466" t="str">
        <f ca="1">IF(B466="", "", IF(LOWER('Terms&amp;Conditions + Transaction'!$C$15)="act", 1, IF(DAY(B466)=31, 0, IF(AND(DAY(B466+1)=1, MONTH(B466+1)=3), 31-DAY(B466), 1))))</f>
        <v/>
      </c>
      <c r="E466" s="18" t="str">
        <f ca="1">IF(B466="", "", IFERROR(VLOOKUP(B466, 'Accrual Schedule'!$B$3:$B$122, 1, TRUE), ""))</f>
        <v/>
      </c>
      <c r="F466" s="18" t="str" cm="1">
        <f t="array" aca="1" ref="F466" ca="1">IF(B466="", "", INDEX('Accrual Schedule'!$B$3:$B$122, MATCH(B466, 'Accrual Schedule'!$B$3:$B$122, 1)+1, 1))</f>
        <v/>
      </c>
      <c r="G466" s="18" t="str" cm="1">
        <f t="array" aca="1" ref="G466" ca="1">IF(B466="", "", INDEX('Accrual Schedule'!$B$3:$B$122, MATCH(H466, 'Accrual Schedule'!$B$3:$B$122, 1)-1, 1))</f>
        <v/>
      </c>
      <c r="H466" s="18" t="str">
        <f ca="1">IF(B466="", "", INDEX('Accrual Schedule'!$B$3:$B$122, MATCH(I466, 'Accrual Schedule'!$C$3:$C$122, 1), 1))</f>
        <v/>
      </c>
      <c r="I466" s="18" t="str" cm="1">
        <f t="array" aca="1" ref="I466" ca="1">IF(B466="", "", _xlfn.IFNA(INDEX('Accrual Schedule'!$C$4:$C$122, MATCH(B466, 'Accrual Schedule'!$C$4:$C$122, 1)+1, 1), INDEX('Accrual Schedule'!$C$4:$C$122, 1, 1)))</f>
        <v/>
      </c>
      <c r="J466" s="11" t="str">
        <f ca="1">IF(B466="","",'Terms&amp;Conditions + Transaction'!$F$5-SUMIF(Dispositions!$B$3:$B$32,"&lt;="&amp;B466,Dispositions!$C$3:$C$32))</f>
        <v/>
      </c>
      <c r="K466" s="84" t="str">
        <f ca="1">IF(B466="", "", IF(ISNA(MATCH(B466, 'Factor Schedule'!$B$3:$B$2002, -1)),1,IF(INDEX('Factor Schedule'!$B$3:$C$2002,MATCH(B466, 'Factor Schedule'!$B$3:$B$2002, -1), 1)=B466,MATCH(B466, 'Factor Schedule'!$B$3:$B$2002, -1),MATCH(B466, 'Factor Schedule'!$B$3:$B$2002, -1)+1)))</f>
        <v/>
      </c>
      <c r="L466" s="11" t="str" cm="1">
        <f t="array" aca="1" ref="L466" ca="1">IF(B466="","",ROUND(J466*_xlfn.IFNA(INDEX('Factor Schedule'!$B$3:$C$2002,K466, 2), 1), 2))</f>
        <v/>
      </c>
      <c r="M466" s="11" t="str">
        <f ca="1">IF(B466="", "", IF(OR(LOWER('Terms&amp;Conditions + Transaction'!$B$12)&lt;&gt;"compound", B466=$C$2, B466=E466), L466, L466+IF(LOWER('Terms&amp;Conditions + Transaction'!$B$13)&lt;&gt;"y", SUMIFS($T$8:$T$2007, $B$8:$B$2007, "&gt;="&amp;E466, $B$8:$B$2007, "&lt;"&amp;B466), SUMIFS($U$8:$U$1007, $B$8:$B$2007, "&gt;="&amp;E466, $B$8:$B$2007, "&lt;"&amp;B466))))</f>
        <v/>
      </c>
      <c r="N466" s="18" t="str">
        <f ca="1">IF(OR(B466 = "", F466=""), "", MIN(ForwardDays(B466,-'Terms&amp;Conditions + Transaction'!$B$22, 'Terms&amp;Conditions + Transaction'!$B$23, 'Holiday Schedule'!$B$3:$B$1002),ForwardDays(F466,-'Terms&amp;Conditions + Transaction'!$B$22, 'Terms&amp;Conditions + Transaction'!$B$23, 'Holiday Schedule'!$B$3:$B$1002)))</f>
        <v/>
      </c>
      <c r="O466" s="42" t="str">
        <f ca="1">IF(B466="", "", IF(ISNA(MATCH(N466, SOFR_INDEX!$A$2:$A$2001, -1)),1,IF(INDEX(SOFR_INDEX!$A$2:$E$2001,MATCH(N466, SOFR_INDEX!$A$2:$A$2001, -1), 1)=N466,MATCH(N466, SOFR_INDEX!$A$2:$A$2001, -1),MATCH(N466, SOFR_INDEX!$A$2:$A$2001, -1)+1)))</f>
        <v/>
      </c>
      <c r="P466" s="40" t="str" cm="1">
        <f t="array" aca="1" ref="P466" ca="1">IF(OR(B466="", F466=""), "", INDEX(SOFR_INDEX!$B$2:$E$2001, O466,$P$4) * IF(LEFT($P$3, 3)="180", 2, IF(LEFT($P$3, 2)="90", 4, IF(LEFT($P$3, 2)="30", 12, 1)))/100)</f>
        <v/>
      </c>
      <c r="Q466" s="43" t="str">
        <f ca="1">IF(OR(B466="", F466=""), "", P466+'Terms&amp;Conditions + Transaction'!$B$11/10000)</f>
        <v/>
      </c>
      <c r="R466" s="43" t="str">
        <f t="shared" ca="1" si="47"/>
        <v/>
      </c>
      <c r="S466" t="str">
        <f ca="1">IF(B466="",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Transaction'!$C$7*(F466-E466), 365), 360))))</f>
        <v/>
      </c>
      <c r="T466" s="49" t="str">
        <f t="shared" ca="1" si="48"/>
        <v/>
      </c>
      <c r="U466" s="49" t="str">
        <f t="shared" ca="1" si="49"/>
        <v/>
      </c>
      <c r="V466" s="49" t="str">
        <f t="shared" ca="1" si="50"/>
        <v/>
      </c>
      <c r="W466" s="11" t="str">
        <f t="shared" ca="1" si="51"/>
        <v/>
      </c>
      <c r="X466" s="11" t="str">
        <f t="shared" ca="1" si="52"/>
        <v/>
      </c>
    </row>
    <row r="467" spans="2:24" x14ac:dyDescent="0.25">
      <c r="B467" s="82" t="str">
        <f ca="1">IF(B466&lt;MIN($C$3, 'Terms&amp;Conditions + Transaction'!$B$6), B466+1, "")</f>
        <v/>
      </c>
      <c r="C467" t="str">
        <f ca="1">IF(B467="", "", IF(AND(WEEKDAY(B467, 2)&lt;=5, ISERROR(VLOOKUP(B467, 'Holiday Schedule'!$B$3:$B$1002, 1, FALSE))), 1, 0))</f>
        <v/>
      </c>
      <c r="D467" t="str">
        <f ca="1">IF(B467="", "", IF(LOWER('Terms&amp;Conditions + Transaction'!$C$15)="act", 1, IF(DAY(B467)=31, 0, IF(AND(DAY(B467+1)=1, MONTH(B467+1)=3), 31-DAY(B467), 1))))</f>
        <v/>
      </c>
      <c r="E467" s="18" t="str">
        <f ca="1">IF(B467="", "", IFERROR(VLOOKUP(B467, 'Accrual Schedule'!$B$3:$B$122, 1, TRUE), ""))</f>
        <v/>
      </c>
      <c r="F467" s="18" t="str" cm="1">
        <f t="array" aca="1" ref="F467" ca="1">IF(B467="", "", INDEX('Accrual Schedule'!$B$3:$B$122, MATCH(B467, 'Accrual Schedule'!$B$3:$B$122, 1)+1, 1))</f>
        <v/>
      </c>
      <c r="G467" s="18" t="str" cm="1">
        <f t="array" aca="1" ref="G467" ca="1">IF(B467="", "", INDEX('Accrual Schedule'!$B$3:$B$122, MATCH(H467, 'Accrual Schedule'!$B$3:$B$122, 1)-1, 1))</f>
        <v/>
      </c>
      <c r="H467" s="18" t="str">
        <f ca="1">IF(B467="", "", INDEX('Accrual Schedule'!$B$3:$B$122, MATCH(I467, 'Accrual Schedule'!$C$3:$C$122, 1), 1))</f>
        <v/>
      </c>
      <c r="I467" s="18" t="str" cm="1">
        <f t="array" aca="1" ref="I467" ca="1">IF(B467="", "", _xlfn.IFNA(INDEX('Accrual Schedule'!$C$4:$C$122, MATCH(B467, 'Accrual Schedule'!$C$4:$C$122, 1)+1, 1), INDEX('Accrual Schedule'!$C$4:$C$122, 1, 1)))</f>
        <v/>
      </c>
      <c r="J467" s="11" t="str">
        <f ca="1">IF(B467="","",'Terms&amp;Conditions + Transaction'!$F$5-SUMIF(Dispositions!$B$3:$B$32,"&lt;="&amp;B467,Dispositions!$C$3:$C$32))</f>
        <v/>
      </c>
      <c r="K467" s="84" t="str">
        <f ca="1">IF(B467="", "", IF(ISNA(MATCH(B467, 'Factor Schedule'!$B$3:$B$2002, -1)),1,IF(INDEX('Factor Schedule'!$B$3:$C$2002,MATCH(B467, 'Factor Schedule'!$B$3:$B$2002, -1), 1)=B467,MATCH(B467, 'Factor Schedule'!$B$3:$B$2002, -1),MATCH(B467, 'Factor Schedule'!$B$3:$B$2002, -1)+1)))</f>
        <v/>
      </c>
      <c r="L467" s="11" t="str" cm="1">
        <f t="array" aca="1" ref="L467" ca="1">IF(B467="","",ROUND(J467*_xlfn.IFNA(INDEX('Factor Schedule'!$B$3:$C$2002,K467, 2), 1), 2))</f>
        <v/>
      </c>
      <c r="M467" s="11" t="str">
        <f ca="1">IF(B467="", "", IF(OR(LOWER('Terms&amp;Conditions + Transaction'!$B$12)&lt;&gt;"compound", B467=$C$2, B467=E467), L467, L467+IF(LOWER('Terms&amp;Conditions + Transaction'!$B$13)&lt;&gt;"y", SUMIFS($T$8:$T$2007, $B$8:$B$2007, "&gt;="&amp;E467, $B$8:$B$2007, "&lt;"&amp;B467), SUMIFS($U$8:$U$1007, $B$8:$B$2007, "&gt;="&amp;E467, $B$8:$B$2007, "&lt;"&amp;B467))))</f>
        <v/>
      </c>
      <c r="N467" s="18" t="str">
        <f ca="1">IF(OR(B467 = "", F467=""), "", MIN(ForwardDays(B467,-'Terms&amp;Conditions + Transaction'!$B$22, 'Terms&amp;Conditions + Transaction'!$B$23, 'Holiday Schedule'!$B$3:$B$1002),ForwardDays(F467,-'Terms&amp;Conditions + Transaction'!$B$22, 'Terms&amp;Conditions + Transaction'!$B$23, 'Holiday Schedule'!$B$3:$B$1002)))</f>
        <v/>
      </c>
      <c r="O467" s="42" t="str">
        <f ca="1">IF(B467="", "", IF(ISNA(MATCH(N467, SOFR_INDEX!$A$2:$A$2001, -1)),1,IF(INDEX(SOFR_INDEX!$A$2:$E$2001,MATCH(N467, SOFR_INDEX!$A$2:$A$2001, -1), 1)=N467,MATCH(N467, SOFR_INDEX!$A$2:$A$2001, -1),MATCH(N467, SOFR_INDEX!$A$2:$A$2001, -1)+1)))</f>
        <v/>
      </c>
      <c r="P467" s="40" t="str" cm="1">
        <f t="array" aca="1" ref="P467" ca="1">IF(OR(B467="", F467=""), "", INDEX(SOFR_INDEX!$B$2:$E$2001, O467,$P$4) * IF(LEFT($P$3, 3)="180", 2, IF(LEFT($P$3, 2)="90", 4, IF(LEFT($P$3, 2)="30", 12, 1)))/100)</f>
        <v/>
      </c>
      <c r="Q467" s="43" t="str">
        <f ca="1">IF(OR(B467="", F467=""), "", P467+'Terms&amp;Conditions + Transaction'!$B$11/10000)</f>
        <v/>
      </c>
      <c r="R467" s="43" t="str">
        <f t="shared" ca="1" si="47"/>
        <v/>
      </c>
      <c r="S467" t="str">
        <f ca="1">IF(B467="",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Transaction'!$C$7*(F467-E467), 365), 360))))</f>
        <v/>
      </c>
      <c r="T467" s="49" t="str">
        <f t="shared" ca="1" si="48"/>
        <v/>
      </c>
      <c r="U467" s="49" t="str">
        <f t="shared" ca="1" si="49"/>
        <v/>
      </c>
      <c r="V467" s="49" t="str">
        <f t="shared" ca="1" si="50"/>
        <v/>
      </c>
      <c r="W467" s="11" t="str">
        <f t="shared" ca="1" si="51"/>
        <v/>
      </c>
      <c r="X467" s="11" t="str">
        <f t="shared" ca="1" si="52"/>
        <v/>
      </c>
    </row>
    <row r="468" spans="2:24" x14ac:dyDescent="0.25">
      <c r="B468" s="82" t="str">
        <f ca="1">IF(B467&lt;MIN($C$3, 'Terms&amp;Conditions + Transaction'!$B$6), B467+1, "")</f>
        <v/>
      </c>
      <c r="C468" t="str">
        <f ca="1">IF(B468="", "", IF(AND(WEEKDAY(B468, 2)&lt;=5, ISERROR(VLOOKUP(B468, 'Holiday Schedule'!$B$3:$B$1002, 1, FALSE))), 1, 0))</f>
        <v/>
      </c>
      <c r="D468" t="str">
        <f ca="1">IF(B468="", "", IF(LOWER('Terms&amp;Conditions + Transaction'!$C$15)="act", 1, IF(DAY(B468)=31, 0, IF(AND(DAY(B468+1)=1, MONTH(B468+1)=3), 31-DAY(B468), 1))))</f>
        <v/>
      </c>
      <c r="E468" s="18" t="str">
        <f ca="1">IF(B468="", "", IFERROR(VLOOKUP(B468, 'Accrual Schedule'!$B$3:$B$122, 1, TRUE), ""))</f>
        <v/>
      </c>
      <c r="F468" s="18" t="str" cm="1">
        <f t="array" aca="1" ref="F468" ca="1">IF(B468="", "", INDEX('Accrual Schedule'!$B$3:$B$122, MATCH(B468, 'Accrual Schedule'!$B$3:$B$122, 1)+1, 1))</f>
        <v/>
      </c>
      <c r="G468" s="18" t="str" cm="1">
        <f t="array" aca="1" ref="G468" ca="1">IF(B468="", "", INDEX('Accrual Schedule'!$B$3:$B$122, MATCH(H468, 'Accrual Schedule'!$B$3:$B$122, 1)-1, 1))</f>
        <v/>
      </c>
      <c r="H468" s="18" t="str">
        <f ca="1">IF(B468="", "", INDEX('Accrual Schedule'!$B$3:$B$122, MATCH(I468, 'Accrual Schedule'!$C$3:$C$122, 1), 1))</f>
        <v/>
      </c>
      <c r="I468" s="18" t="str" cm="1">
        <f t="array" aca="1" ref="I468" ca="1">IF(B468="", "", _xlfn.IFNA(INDEX('Accrual Schedule'!$C$4:$C$122, MATCH(B468, 'Accrual Schedule'!$C$4:$C$122, 1)+1, 1), INDEX('Accrual Schedule'!$C$4:$C$122, 1, 1)))</f>
        <v/>
      </c>
      <c r="J468" s="11" t="str">
        <f ca="1">IF(B468="","",'Terms&amp;Conditions + Transaction'!$F$5-SUMIF(Dispositions!$B$3:$B$32,"&lt;="&amp;B468,Dispositions!$C$3:$C$32))</f>
        <v/>
      </c>
      <c r="K468" s="84" t="str">
        <f ca="1">IF(B468="", "", IF(ISNA(MATCH(B468, 'Factor Schedule'!$B$3:$B$2002, -1)),1,IF(INDEX('Factor Schedule'!$B$3:$C$2002,MATCH(B468, 'Factor Schedule'!$B$3:$B$2002, -1), 1)=B468,MATCH(B468, 'Factor Schedule'!$B$3:$B$2002, -1),MATCH(B468, 'Factor Schedule'!$B$3:$B$2002, -1)+1)))</f>
        <v/>
      </c>
      <c r="L468" s="11" t="str" cm="1">
        <f t="array" aca="1" ref="L468" ca="1">IF(B468="","",ROUND(J468*_xlfn.IFNA(INDEX('Factor Schedule'!$B$3:$C$2002,K468, 2), 1), 2))</f>
        <v/>
      </c>
      <c r="M468" s="11" t="str">
        <f ca="1">IF(B468="", "", IF(OR(LOWER('Terms&amp;Conditions + Transaction'!$B$12)&lt;&gt;"compound", B468=$C$2, B468=E468), L468, L468+IF(LOWER('Terms&amp;Conditions + Transaction'!$B$13)&lt;&gt;"y", SUMIFS($T$8:$T$2007, $B$8:$B$2007, "&gt;="&amp;E468, $B$8:$B$2007, "&lt;"&amp;B468), SUMIFS($U$8:$U$1007, $B$8:$B$2007, "&gt;="&amp;E468, $B$8:$B$2007, "&lt;"&amp;B468))))</f>
        <v/>
      </c>
      <c r="N468" s="18" t="str">
        <f ca="1">IF(OR(B468 = "", F468=""), "", MIN(ForwardDays(B468,-'Terms&amp;Conditions + Transaction'!$B$22, 'Terms&amp;Conditions + Transaction'!$B$23, 'Holiday Schedule'!$B$3:$B$1002),ForwardDays(F468,-'Terms&amp;Conditions + Transaction'!$B$22, 'Terms&amp;Conditions + Transaction'!$B$23, 'Holiday Schedule'!$B$3:$B$1002)))</f>
        <v/>
      </c>
      <c r="O468" s="42" t="str">
        <f ca="1">IF(B468="", "", IF(ISNA(MATCH(N468, SOFR_INDEX!$A$2:$A$2001, -1)),1,IF(INDEX(SOFR_INDEX!$A$2:$E$2001,MATCH(N468, SOFR_INDEX!$A$2:$A$2001, -1), 1)=N468,MATCH(N468, SOFR_INDEX!$A$2:$A$2001, -1),MATCH(N468, SOFR_INDEX!$A$2:$A$2001, -1)+1)))</f>
        <v/>
      </c>
      <c r="P468" s="40" t="str" cm="1">
        <f t="array" aca="1" ref="P468" ca="1">IF(OR(B468="", F468=""), "", INDEX(SOFR_INDEX!$B$2:$E$2001, O468,$P$4) * IF(LEFT($P$3, 3)="180", 2, IF(LEFT($P$3, 2)="90", 4, IF(LEFT($P$3, 2)="30", 12, 1)))/100)</f>
        <v/>
      </c>
      <c r="Q468" s="43" t="str">
        <f ca="1">IF(OR(B468="", F468=""), "", P468+'Terms&amp;Conditions + Transaction'!$B$11/10000)</f>
        <v/>
      </c>
      <c r="R468" s="43" t="str">
        <f t="shared" ca="1" si="47"/>
        <v/>
      </c>
      <c r="S468" t="str">
        <f ca="1">IF(B468="",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Transaction'!$C$7*(F468-E468), 365), 360))))</f>
        <v/>
      </c>
      <c r="T468" s="49" t="str">
        <f t="shared" ca="1" si="48"/>
        <v/>
      </c>
      <c r="U468" s="49" t="str">
        <f t="shared" ca="1" si="49"/>
        <v/>
      </c>
      <c r="V468" s="49" t="str">
        <f t="shared" ca="1" si="50"/>
        <v/>
      </c>
      <c r="W468" s="11" t="str">
        <f t="shared" ca="1" si="51"/>
        <v/>
      </c>
      <c r="X468" s="11" t="str">
        <f t="shared" ca="1" si="52"/>
        <v/>
      </c>
    </row>
    <row r="469" spans="2:24" x14ac:dyDescent="0.25">
      <c r="B469" s="82" t="str">
        <f ca="1">IF(B468&lt;MIN($C$3, 'Terms&amp;Conditions + Transaction'!$B$6), B468+1, "")</f>
        <v/>
      </c>
      <c r="C469" t="str">
        <f ca="1">IF(B469="", "", IF(AND(WEEKDAY(B469, 2)&lt;=5, ISERROR(VLOOKUP(B469, 'Holiday Schedule'!$B$3:$B$1002, 1, FALSE))), 1, 0))</f>
        <v/>
      </c>
      <c r="D469" t="str">
        <f ca="1">IF(B469="", "", IF(LOWER('Terms&amp;Conditions + Transaction'!$C$15)="act", 1, IF(DAY(B469)=31, 0, IF(AND(DAY(B469+1)=1, MONTH(B469+1)=3), 31-DAY(B469), 1))))</f>
        <v/>
      </c>
      <c r="E469" s="18" t="str">
        <f ca="1">IF(B469="", "", IFERROR(VLOOKUP(B469, 'Accrual Schedule'!$B$3:$B$122, 1, TRUE), ""))</f>
        <v/>
      </c>
      <c r="F469" s="18" t="str" cm="1">
        <f t="array" aca="1" ref="F469" ca="1">IF(B469="", "", INDEX('Accrual Schedule'!$B$3:$B$122, MATCH(B469, 'Accrual Schedule'!$B$3:$B$122, 1)+1, 1))</f>
        <v/>
      </c>
      <c r="G469" s="18" t="str" cm="1">
        <f t="array" aca="1" ref="G469" ca="1">IF(B469="", "", INDEX('Accrual Schedule'!$B$3:$B$122, MATCH(H469, 'Accrual Schedule'!$B$3:$B$122, 1)-1, 1))</f>
        <v/>
      </c>
      <c r="H469" s="18" t="str">
        <f ca="1">IF(B469="", "", INDEX('Accrual Schedule'!$B$3:$B$122, MATCH(I469, 'Accrual Schedule'!$C$3:$C$122, 1), 1))</f>
        <v/>
      </c>
      <c r="I469" s="18" t="str" cm="1">
        <f t="array" aca="1" ref="I469" ca="1">IF(B469="", "", _xlfn.IFNA(INDEX('Accrual Schedule'!$C$4:$C$122, MATCH(B469, 'Accrual Schedule'!$C$4:$C$122, 1)+1, 1), INDEX('Accrual Schedule'!$C$4:$C$122, 1, 1)))</f>
        <v/>
      </c>
      <c r="J469" s="11" t="str">
        <f ca="1">IF(B469="","",'Terms&amp;Conditions + Transaction'!$F$5-SUMIF(Dispositions!$B$3:$B$32,"&lt;="&amp;B469,Dispositions!$C$3:$C$32))</f>
        <v/>
      </c>
      <c r="K469" s="84" t="str">
        <f ca="1">IF(B469="", "", IF(ISNA(MATCH(B469, 'Factor Schedule'!$B$3:$B$2002, -1)),1,IF(INDEX('Factor Schedule'!$B$3:$C$2002,MATCH(B469, 'Factor Schedule'!$B$3:$B$2002, -1), 1)=B469,MATCH(B469, 'Factor Schedule'!$B$3:$B$2002, -1),MATCH(B469, 'Factor Schedule'!$B$3:$B$2002, -1)+1)))</f>
        <v/>
      </c>
      <c r="L469" s="11" t="str" cm="1">
        <f t="array" aca="1" ref="L469" ca="1">IF(B469="","",ROUND(J469*_xlfn.IFNA(INDEX('Factor Schedule'!$B$3:$C$2002,K469, 2), 1), 2))</f>
        <v/>
      </c>
      <c r="M469" s="11" t="str">
        <f ca="1">IF(B469="", "", IF(OR(LOWER('Terms&amp;Conditions + Transaction'!$B$12)&lt;&gt;"compound", B469=$C$2, B469=E469), L469, L469+IF(LOWER('Terms&amp;Conditions + Transaction'!$B$13)&lt;&gt;"y", SUMIFS($T$8:$T$2007, $B$8:$B$2007, "&gt;="&amp;E469, $B$8:$B$2007, "&lt;"&amp;B469), SUMIFS($U$8:$U$1007, $B$8:$B$2007, "&gt;="&amp;E469, $B$8:$B$2007, "&lt;"&amp;B469))))</f>
        <v/>
      </c>
      <c r="N469" s="18" t="str">
        <f ca="1">IF(OR(B469 = "", F469=""), "", MIN(ForwardDays(B469,-'Terms&amp;Conditions + Transaction'!$B$22, 'Terms&amp;Conditions + Transaction'!$B$23, 'Holiday Schedule'!$B$3:$B$1002),ForwardDays(F469,-'Terms&amp;Conditions + Transaction'!$B$22, 'Terms&amp;Conditions + Transaction'!$B$23, 'Holiday Schedule'!$B$3:$B$1002)))</f>
        <v/>
      </c>
      <c r="O469" s="42" t="str">
        <f ca="1">IF(B469="", "", IF(ISNA(MATCH(N469, SOFR_INDEX!$A$2:$A$2001, -1)),1,IF(INDEX(SOFR_INDEX!$A$2:$E$2001,MATCH(N469, SOFR_INDEX!$A$2:$A$2001, -1), 1)=N469,MATCH(N469, SOFR_INDEX!$A$2:$A$2001, -1),MATCH(N469, SOFR_INDEX!$A$2:$A$2001, -1)+1)))</f>
        <v/>
      </c>
      <c r="P469" s="40" t="str" cm="1">
        <f t="array" aca="1" ref="P469" ca="1">IF(OR(B469="", F469=""), "", INDEX(SOFR_INDEX!$B$2:$E$2001, O469,$P$4) * IF(LEFT($P$3, 3)="180", 2, IF(LEFT($P$3, 2)="90", 4, IF(LEFT($P$3, 2)="30", 12, 1)))/100)</f>
        <v/>
      </c>
      <c r="Q469" s="43" t="str">
        <f ca="1">IF(OR(B469="", F469=""), "", P469+'Terms&amp;Conditions + Transaction'!$B$11/10000)</f>
        <v/>
      </c>
      <c r="R469" s="43" t="str">
        <f t="shared" ca="1" si="47"/>
        <v/>
      </c>
      <c r="S469" t="str">
        <f ca="1">IF(B469="",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Transaction'!$C$7*(F469-E469), 365), 360))))</f>
        <v/>
      </c>
      <c r="T469" s="49" t="str">
        <f t="shared" ca="1" si="48"/>
        <v/>
      </c>
      <c r="U469" s="49" t="str">
        <f t="shared" ca="1" si="49"/>
        <v/>
      </c>
      <c r="V469" s="49" t="str">
        <f t="shared" ca="1" si="50"/>
        <v/>
      </c>
      <c r="W469" s="11" t="str">
        <f t="shared" ca="1" si="51"/>
        <v/>
      </c>
      <c r="X469" s="11" t="str">
        <f t="shared" ca="1" si="52"/>
        <v/>
      </c>
    </row>
    <row r="470" spans="2:24" x14ac:dyDescent="0.25">
      <c r="B470" s="82" t="str">
        <f ca="1">IF(B469&lt;MIN($C$3, 'Terms&amp;Conditions + Transaction'!$B$6), B469+1, "")</f>
        <v/>
      </c>
      <c r="C470" t="str">
        <f ca="1">IF(B470="", "", IF(AND(WEEKDAY(B470, 2)&lt;=5, ISERROR(VLOOKUP(B470, 'Holiday Schedule'!$B$3:$B$1002, 1, FALSE))), 1, 0))</f>
        <v/>
      </c>
      <c r="D470" t="str">
        <f ca="1">IF(B470="", "", IF(LOWER('Terms&amp;Conditions + Transaction'!$C$15)="act", 1, IF(DAY(B470)=31, 0, IF(AND(DAY(B470+1)=1, MONTH(B470+1)=3), 31-DAY(B470), 1))))</f>
        <v/>
      </c>
      <c r="E470" s="18" t="str">
        <f ca="1">IF(B470="", "", IFERROR(VLOOKUP(B470, 'Accrual Schedule'!$B$3:$B$122, 1, TRUE), ""))</f>
        <v/>
      </c>
      <c r="F470" s="18" t="str" cm="1">
        <f t="array" aca="1" ref="F470" ca="1">IF(B470="", "", INDEX('Accrual Schedule'!$B$3:$B$122, MATCH(B470, 'Accrual Schedule'!$B$3:$B$122, 1)+1, 1))</f>
        <v/>
      </c>
      <c r="G470" s="18" t="str" cm="1">
        <f t="array" aca="1" ref="G470" ca="1">IF(B470="", "", INDEX('Accrual Schedule'!$B$3:$B$122, MATCH(H470, 'Accrual Schedule'!$B$3:$B$122, 1)-1, 1))</f>
        <v/>
      </c>
      <c r="H470" s="18" t="str">
        <f ca="1">IF(B470="", "", INDEX('Accrual Schedule'!$B$3:$B$122, MATCH(I470, 'Accrual Schedule'!$C$3:$C$122, 1), 1))</f>
        <v/>
      </c>
      <c r="I470" s="18" t="str" cm="1">
        <f t="array" aca="1" ref="I470" ca="1">IF(B470="", "", _xlfn.IFNA(INDEX('Accrual Schedule'!$C$4:$C$122, MATCH(B470, 'Accrual Schedule'!$C$4:$C$122, 1)+1, 1), INDEX('Accrual Schedule'!$C$4:$C$122, 1, 1)))</f>
        <v/>
      </c>
      <c r="J470" s="11" t="str">
        <f ca="1">IF(B470="","",'Terms&amp;Conditions + Transaction'!$F$5-SUMIF(Dispositions!$B$3:$B$32,"&lt;="&amp;B470,Dispositions!$C$3:$C$32))</f>
        <v/>
      </c>
      <c r="K470" s="84" t="str">
        <f ca="1">IF(B470="", "", IF(ISNA(MATCH(B470, 'Factor Schedule'!$B$3:$B$2002, -1)),1,IF(INDEX('Factor Schedule'!$B$3:$C$2002,MATCH(B470, 'Factor Schedule'!$B$3:$B$2002, -1), 1)=B470,MATCH(B470, 'Factor Schedule'!$B$3:$B$2002, -1),MATCH(B470, 'Factor Schedule'!$B$3:$B$2002, -1)+1)))</f>
        <v/>
      </c>
      <c r="L470" s="11" t="str" cm="1">
        <f t="array" aca="1" ref="L470" ca="1">IF(B470="","",ROUND(J470*_xlfn.IFNA(INDEX('Factor Schedule'!$B$3:$C$2002,K470, 2), 1), 2))</f>
        <v/>
      </c>
      <c r="M470" s="11" t="str">
        <f ca="1">IF(B470="", "", IF(OR(LOWER('Terms&amp;Conditions + Transaction'!$B$12)&lt;&gt;"compound", B470=$C$2, B470=E470), L470, L470+IF(LOWER('Terms&amp;Conditions + Transaction'!$B$13)&lt;&gt;"y", SUMIFS($T$8:$T$2007, $B$8:$B$2007, "&gt;="&amp;E470, $B$8:$B$2007, "&lt;"&amp;B470), SUMIFS($U$8:$U$1007, $B$8:$B$2007, "&gt;="&amp;E470, $B$8:$B$2007, "&lt;"&amp;B470))))</f>
        <v/>
      </c>
      <c r="N470" s="18" t="str">
        <f ca="1">IF(OR(B470 = "", F470=""), "", MIN(ForwardDays(B470,-'Terms&amp;Conditions + Transaction'!$B$22, 'Terms&amp;Conditions + Transaction'!$B$23, 'Holiday Schedule'!$B$3:$B$1002),ForwardDays(F470,-'Terms&amp;Conditions + Transaction'!$B$22, 'Terms&amp;Conditions + Transaction'!$B$23, 'Holiday Schedule'!$B$3:$B$1002)))</f>
        <v/>
      </c>
      <c r="O470" s="42" t="str">
        <f ca="1">IF(B470="", "", IF(ISNA(MATCH(N470, SOFR_INDEX!$A$2:$A$2001, -1)),1,IF(INDEX(SOFR_INDEX!$A$2:$E$2001,MATCH(N470, SOFR_INDEX!$A$2:$A$2001, -1), 1)=N470,MATCH(N470, SOFR_INDEX!$A$2:$A$2001, -1),MATCH(N470, SOFR_INDEX!$A$2:$A$2001, -1)+1)))</f>
        <v/>
      </c>
      <c r="P470" s="40" t="str" cm="1">
        <f t="array" aca="1" ref="P470" ca="1">IF(OR(B470="", F470=""), "", INDEX(SOFR_INDEX!$B$2:$E$2001, O470,$P$4) * IF(LEFT($P$3, 3)="180", 2, IF(LEFT($P$3, 2)="90", 4, IF(LEFT($P$3, 2)="30", 12, 1)))/100)</f>
        <v/>
      </c>
      <c r="Q470" s="43" t="str">
        <f ca="1">IF(OR(B470="", F470=""), "", P470+'Terms&amp;Conditions + Transaction'!$B$11/10000)</f>
        <v/>
      </c>
      <c r="R470" s="43" t="str">
        <f t="shared" ca="1" si="47"/>
        <v/>
      </c>
      <c r="S470" t="str">
        <f ca="1">IF(B470="",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Transaction'!$C$7*(F470-E470), 365), 360))))</f>
        <v/>
      </c>
      <c r="T470" s="49" t="str">
        <f t="shared" ca="1" si="48"/>
        <v/>
      </c>
      <c r="U470" s="49" t="str">
        <f t="shared" ca="1" si="49"/>
        <v/>
      </c>
      <c r="V470" s="49" t="str">
        <f t="shared" ca="1" si="50"/>
        <v/>
      </c>
      <c r="W470" s="11" t="str">
        <f t="shared" ca="1" si="51"/>
        <v/>
      </c>
      <c r="X470" s="11" t="str">
        <f t="shared" ca="1" si="52"/>
        <v/>
      </c>
    </row>
    <row r="471" spans="2:24" x14ac:dyDescent="0.25">
      <c r="B471" s="82" t="str">
        <f ca="1">IF(B470&lt;MIN($C$3, 'Terms&amp;Conditions + Transaction'!$B$6), B470+1, "")</f>
        <v/>
      </c>
      <c r="C471" t="str">
        <f ca="1">IF(B471="", "", IF(AND(WEEKDAY(B471, 2)&lt;=5, ISERROR(VLOOKUP(B471, 'Holiday Schedule'!$B$3:$B$1002, 1, FALSE))), 1, 0))</f>
        <v/>
      </c>
      <c r="D471" t="str">
        <f ca="1">IF(B471="", "", IF(LOWER('Terms&amp;Conditions + Transaction'!$C$15)="act", 1, IF(DAY(B471)=31, 0, IF(AND(DAY(B471+1)=1, MONTH(B471+1)=3), 31-DAY(B471), 1))))</f>
        <v/>
      </c>
      <c r="E471" s="18" t="str">
        <f ca="1">IF(B471="", "", IFERROR(VLOOKUP(B471, 'Accrual Schedule'!$B$3:$B$122, 1, TRUE), ""))</f>
        <v/>
      </c>
      <c r="F471" s="18" t="str" cm="1">
        <f t="array" aca="1" ref="F471" ca="1">IF(B471="", "", INDEX('Accrual Schedule'!$B$3:$B$122, MATCH(B471, 'Accrual Schedule'!$B$3:$B$122, 1)+1, 1))</f>
        <v/>
      </c>
      <c r="G471" s="18" t="str" cm="1">
        <f t="array" aca="1" ref="G471" ca="1">IF(B471="", "", INDEX('Accrual Schedule'!$B$3:$B$122, MATCH(H471, 'Accrual Schedule'!$B$3:$B$122, 1)-1, 1))</f>
        <v/>
      </c>
      <c r="H471" s="18" t="str">
        <f ca="1">IF(B471="", "", INDEX('Accrual Schedule'!$B$3:$B$122, MATCH(I471, 'Accrual Schedule'!$C$3:$C$122, 1), 1))</f>
        <v/>
      </c>
      <c r="I471" s="18" t="str" cm="1">
        <f t="array" aca="1" ref="I471" ca="1">IF(B471="", "", _xlfn.IFNA(INDEX('Accrual Schedule'!$C$4:$C$122, MATCH(B471, 'Accrual Schedule'!$C$4:$C$122, 1)+1, 1), INDEX('Accrual Schedule'!$C$4:$C$122, 1, 1)))</f>
        <v/>
      </c>
      <c r="J471" s="11" t="str">
        <f ca="1">IF(B471="","",'Terms&amp;Conditions + Transaction'!$F$5-SUMIF(Dispositions!$B$3:$B$32,"&lt;="&amp;B471,Dispositions!$C$3:$C$32))</f>
        <v/>
      </c>
      <c r="K471" s="84" t="str">
        <f ca="1">IF(B471="", "", IF(ISNA(MATCH(B471, 'Factor Schedule'!$B$3:$B$2002, -1)),1,IF(INDEX('Factor Schedule'!$B$3:$C$2002,MATCH(B471, 'Factor Schedule'!$B$3:$B$2002, -1), 1)=B471,MATCH(B471, 'Factor Schedule'!$B$3:$B$2002, -1),MATCH(B471, 'Factor Schedule'!$B$3:$B$2002, -1)+1)))</f>
        <v/>
      </c>
      <c r="L471" s="11" t="str" cm="1">
        <f t="array" aca="1" ref="L471" ca="1">IF(B471="","",ROUND(J471*_xlfn.IFNA(INDEX('Factor Schedule'!$B$3:$C$2002,K471, 2), 1), 2))</f>
        <v/>
      </c>
      <c r="M471" s="11" t="str">
        <f ca="1">IF(B471="", "", IF(OR(LOWER('Terms&amp;Conditions + Transaction'!$B$12)&lt;&gt;"compound", B471=$C$2, B471=E471), L471, L471+IF(LOWER('Terms&amp;Conditions + Transaction'!$B$13)&lt;&gt;"y", SUMIFS($T$8:$T$2007, $B$8:$B$2007, "&gt;="&amp;E471, $B$8:$B$2007, "&lt;"&amp;B471), SUMIFS($U$8:$U$1007, $B$8:$B$2007, "&gt;="&amp;E471, $B$8:$B$2007, "&lt;"&amp;B471))))</f>
        <v/>
      </c>
      <c r="N471" s="18" t="str">
        <f ca="1">IF(OR(B471 = "", F471=""), "", MIN(ForwardDays(B471,-'Terms&amp;Conditions + Transaction'!$B$22, 'Terms&amp;Conditions + Transaction'!$B$23, 'Holiday Schedule'!$B$3:$B$1002),ForwardDays(F471,-'Terms&amp;Conditions + Transaction'!$B$22, 'Terms&amp;Conditions + Transaction'!$B$23, 'Holiday Schedule'!$B$3:$B$1002)))</f>
        <v/>
      </c>
      <c r="O471" s="42" t="str">
        <f ca="1">IF(B471="", "", IF(ISNA(MATCH(N471, SOFR_INDEX!$A$2:$A$2001, -1)),1,IF(INDEX(SOFR_INDEX!$A$2:$E$2001,MATCH(N471, SOFR_INDEX!$A$2:$A$2001, -1), 1)=N471,MATCH(N471, SOFR_INDEX!$A$2:$A$2001, -1),MATCH(N471, SOFR_INDEX!$A$2:$A$2001, -1)+1)))</f>
        <v/>
      </c>
      <c r="P471" s="40" t="str" cm="1">
        <f t="array" aca="1" ref="P471" ca="1">IF(OR(B471="", F471=""), "", INDEX(SOFR_INDEX!$B$2:$E$2001, O471,$P$4) * IF(LEFT($P$3, 3)="180", 2, IF(LEFT($P$3, 2)="90", 4, IF(LEFT($P$3, 2)="30", 12, 1)))/100)</f>
        <v/>
      </c>
      <c r="Q471" s="43" t="str">
        <f ca="1">IF(OR(B471="", F471=""), "", P471+'Terms&amp;Conditions + Transaction'!$B$11/10000)</f>
        <v/>
      </c>
      <c r="R471" s="43" t="str">
        <f t="shared" ca="1" si="47"/>
        <v/>
      </c>
      <c r="S471" t="str">
        <f ca="1">IF(B471="",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Transaction'!$C$7*(F471-E471), 365), 360))))</f>
        <v/>
      </c>
      <c r="T471" s="49" t="str">
        <f t="shared" ca="1" si="48"/>
        <v/>
      </c>
      <c r="U471" s="49" t="str">
        <f t="shared" ca="1" si="49"/>
        <v/>
      </c>
      <c r="V471" s="49" t="str">
        <f t="shared" ca="1" si="50"/>
        <v/>
      </c>
      <c r="W471" s="11" t="str">
        <f t="shared" ca="1" si="51"/>
        <v/>
      </c>
      <c r="X471" s="11" t="str">
        <f t="shared" ca="1" si="52"/>
        <v/>
      </c>
    </row>
    <row r="472" spans="2:24" x14ac:dyDescent="0.25">
      <c r="B472" s="82" t="str">
        <f ca="1">IF(B471&lt;MIN($C$3, 'Terms&amp;Conditions + Transaction'!$B$6), B471+1, "")</f>
        <v/>
      </c>
      <c r="C472" t="str">
        <f ca="1">IF(B472="", "", IF(AND(WEEKDAY(B472, 2)&lt;=5, ISERROR(VLOOKUP(B472, 'Holiday Schedule'!$B$3:$B$1002, 1, FALSE))), 1, 0))</f>
        <v/>
      </c>
      <c r="D472" t="str">
        <f ca="1">IF(B472="", "", IF(LOWER('Terms&amp;Conditions + Transaction'!$C$15)="act", 1, IF(DAY(B472)=31, 0, IF(AND(DAY(B472+1)=1, MONTH(B472+1)=3), 31-DAY(B472), 1))))</f>
        <v/>
      </c>
      <c r="E472" s="18" t="str">
        <f ca="1">IF(B472="", "", IFERROR(VLOOKUP(B472, 'Accrual Schedule'!$B$3:$B$122, 1, TRUE), ""))</f>
        <v/>
      </c>
      <c r="F472" s="18" t="str" cm="1">
        <f t="array" aca="1" ref="F472" ca="1">IF(B472="", "", INDEX('Accrual Schedule'!$B$3:$B$122, MATCH(B472, 'Accrual Schedule'!$B$3:$B$122, 1)+1, 1))</f>
        <v/>
      </c>
      <c r="G472" s="18" t="str" cm="1">
        <f t="array" aca="1" ref="G472" ca="1">IF(B472="", "", INDEX('Accrual Schedule'!$B$3:$B$122, MATCH(H472, 'Accrual Schedule'!$B$3:$B$122, 1)-1, 1))</f>
        <v/>
      </c>
      <c r="H472" s="18" t="str">
        <f ca="1">IF(B472="", "", INDEX('Accrual Schedule'!$B$3:$B$122, MATCH(I472, 'Accrual Schedule'!$C$3:$C$122, 1), 1))</f>
        <v/>
      </c>
      <c r="I472" s="18" t="str" cm="1">
        <f t="array" aca="1" ref="I472" ca="1">IF(B472="", "", _xlfn.IFNA(INDEX('Accrual Schedule'!$C$4:$C$122, MATCH(B472, 'Accrual Schedule'!$C$4:$C$122, 1)+1, 1), INDEX('Accrual Schedule'!$C$4:$C$122, 1, 1)))</f>
        <v/>
      </c>
      <c r="J472" s="11" t="str">
        <f ca="1">IF(B472="","",'Terms&amp;Conditions + Transaction'!$F$5-SUMIF(Dispositions!$B$3:$B$32,"&lt;="&amp;B472,Dispositions!$C$3:$C$32))</f>
        <v/>
      </c>
      <c r="K472" s="84" t="str">
        <f ca="1">IF(B472="", "", IF(ISNA(MATCH(B472, 'Factor Schedule'!$B$3:$B$2002, -1)),1,IF(INDEX('Factor Schedule'!$B$3:$C$2002,MATCH(B472, 'Factor Schedule'!$B$3:$B$2002, -1), 1)=B472,MATCH(B472, 'Factor Schedule'!$B$3:$B$2002, -1),MATCH(B472, 'Factor Schedule'!$B$3:$B$2002, -1)+1)))</f>
        <v/>
      </c>
      <c r="L472" s="11" t="str" cm="1">
        <f t="array" aca="1" ref="L472" ca="1">IF(B472="","",ROUND(J472*_xlfn.IFNA(INDEX('Factor Schedule'!$B$3:$C$2002,K472, 2), 1), 2))</f>
        <v/>
      </c>
      <c r="M472" s="11" t="str">
        <f ca="1">IF(B472="", "", IF(OR(LOWER('Terms&amp;Conditions + Transaction'!$B$12)&lt;&gt;"compound", B472=$C$2, B472=E472), L472, L472+IF(LOWER('Terms&amp;Conditions + Transaction'!$B$13)&lt;&gt;"y", SUMIFS($T$8:$T$2007, $B$8:$B$2007, "&gt;="&amp;E472, $B$8:$B$2007, "&lt;"&amp;B472), SUMIFS($U$8:$U$1007, $B$8:$B$2007, "&gt;="&amp;E472, $B$8:$B$2007, "&lt;"&amp;B472))))</f>
        <v/>
      </c>
      <c r="N472" s="18" t="str">
        <f ca="1">IF(OR(B472 = "", F472=""), "", MIN(ForwardDays(B472,-'Terms&amp;Conditions + Transaction'!$B$22, 'Terms&amp;Conditions + Transaction'!$B$23, 'Holiday Schedule'!$B$3:$B$1002),ForwardDays(F472,-'Terms&amp;Conditions + Transaction'!$B$22, 'Terms&amp;Conditions + Transaction'!$B$23, 'Holiday Schedule'!$B$3:$B$1002)))</f>
        <v/>
      </c>
      <c r="O472" s="42" t="str">
        <f ca="1">IF(B472="", "", IF(ISNA(MATCH(N472, SOFR_INDEX!$A$2:$A$2001, -1)),1,IF(INDEX(SOFR_INDEX!$A$2:$E$2001,MATCH(N472, SOFR_INDEX!$A$2:$A$2001, -1), 1)=N472,MATCH(N472, SOFR_INDEX!$A$2:$A$2001, -1),MATCH(N472, SOFR_INDEX!$A$2:$A$2001, -1)+1)))</f>
        <v/>
      </c>
      <c r="P472" s="40" t="str" cm="1">
        <f t="array" aca="1" ref="P472" ca="1">IF(OR(B472="", F472=""), "", INDEX(SOFR_INDEX!$B$2:$E$2001, O472,$P$4) * IF(LEFT($P$3, 3)="180", 2, IF(LEFT($P$3, 2)="90", 4, IF(LEFT($P$3, 2)="30", 12, 1)))/100)</f>
        <v/>
      </c>
      <c r="Q472" s="43" t="str">
        <f ca="1">IF(OR(B472="", F472=""), "", P472+'Terms&amp;Conditions + Transaction'!$B$11/10000)</f>
        <v/>
      </c>
      <c r="R472" s="43" t="str">
        <f t="shared" ca="1" si="47"/>
        <v/>
      </c>
      <c r="S472" t="str">
        <f ca="1">IF(B472="",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Transaction'!$C$7*(F472-E472), 365), 360))))</f>
        <v/>
      </c>
      <c r="T472" s="49" t="str">
        <f t="shared" ca="1" si="48"/>
        <v/>
      </c>
      <c r="U472" s="49" t="str">
        <f t="shared" ca="1" si="49"/>
        <v/>
      </c>
      <c r="V472" s="49" t="str">
        <f t="shared" ca="1" si="50"/>
        <v/>
      </c>
      <c r="W472" s="11" t="str">
        <f t="shared" ca="1" si="51"/>
        <v/>
      </c>
      <c r="X472" s="11" t="str">
        <f t="shared" ca="1" si="52"/>
        <v/>
      </c>
    </row>
    <row r="473" spans="2:24" x14ac:dyDescent="0.25">
      <c r="B473" s="82" t="str">
        <f ca="1">IF(B472&lt;MIN($C$3, 'Terms&amp;Conditions + Transaction'!$B$6), B472+1, "")</f>
        <v/>
      </c>
      <c r="C473" t="str">
        <f ca="1">IF(B473="", "", IF(AND(WEEKDAY(B473, 2)&lt;=5, ISERROR(VLOOKUP(B473, 'Holiday Schedule'!$B$3:$B$1002, 1, FALSE))), 1, 0))</f>
        <v/>
      </c>
      <c r="D473" t="str">
        <f ca="1">IF(B473="", "", IF(LOWER('Terms&amp;Conditions + Transaction'!$C$15)="act", 1, IF(DAY(B473)=31, 0, IF(AND(DAY(B473+1)=1, MONTH(B473+1)=3), 31-DAY(B473), 1))))</f>
        <v/>
      </c>
      <c r="E473" s="18" t="str">
        <f ca="1">IF(B473="", "", IFERROR(VLOOKUP(B473, 'Accrual Schedule'!$B$3:$B$122, 1, TRUE), ""))</f>
        <v/>
      </c>
      <c r="F473" s="18" t="str" cm="1">
        <f t="array" aca="1" ref="F473" ca="1">IF(B473="", "", INDEX('Accrual Schedule'!$B$3:$B$122, MATCH(B473, 'Accrual Schedule'!$B$3:$B$122, 1)+1, 1))</f>
        <v/>
      </c>
      <c r="G473" s="18" t="str" cm="1">
        <f t="array" aca="1" ref="G473" ca="1">IF(B473="", "", INDEX('Accrual Schedule'!$B$3:$B$122, MATCH(H473, 'Accrual Schedule'!$B$3:$B$122, 1)-1, 1))</f>
        <v/>
      </c>
      <c r="H473" s="18" t="str">
        <f ca="1">IF(B473="", "", INDEX('Accrual Schedule'!$B$3:$B$122, MATCH(I473, 'Accrual Schedule'!$C$3:$C$122, 1), 1))</f>
        <v/>
      </c>
      <c r="I473" s="18" t="str" cm="1">
        <f t="array" aca="1" ref="I473" ca="1">IF(B473="", "", _xlfn.IFNA(INDEX('Accrual Schedule'!$C$4:$C$122, MATCH(B473, 'Accrual Schedule'!$C$4:$C$122, 1)+1, 1), INDEX('Accrual Schedule'!$C$4:$C$122, 1, 1)))</f>
        <v/>
      </c>
      <c r="J473" s="11" t="str">
        <f ca="1">IF(B473="","",'Terms&amp;Conditions + Transaction'!$F$5-SUMIF(Dispositions!$B$3:$B$32,"&lt;="&amp;B473,Dispositions!$C$3:$C$32))</f>
        <v/>
      </c>
      <c r="K473" s="84" t="str">
        <f ca="1">IF(B473="", "", IF(ISNA(MATCH(B473, 'Factor Schedule'!$B$3:$B$2002, -1)),1,IF(INDEX('Factor Schedule'!$B$3:$C$2002,MATCH(B473, 'Factor Schedule'!$B$3:$B$2002, -1), 1)=B473,MATCH(B473, 'Factor Schedule'!$B$3:$B$2002, -1),MATCH(B473, 'Factor Schedule'!$B$3:$B$2002, -1)+1)))</f>
        <v/>
      </c>
      <c r="L473" s="11" t="str" cm="1">
        <f t="array" aca="1" ref="L473" ca="1">IF(B473="","",ROUND(J473*_xlfn.IFNA(INDEX('Factor Schedule'!$B$3:$C$2002,K473, 2), 1), 2))</f>
        <v/>
      </c>
      <c r="M473" s="11" t="str">
        <f ca="1">IF(B473="", "", IF(OR(LOWER('Terms&amp;Conditions + Transaction'!$B$12)&lt;&gt;"compound", B473=$C$2, B473=E473), L473, L473+IF(LOWER('Terms&amp;Conditions + Transaction'!$B$13)&lt;&gt;"y", SUMIFS($T$8:$T$2007, $B$8:$B$2007, "&gt;="&amp;E473, $B$8:$B$2007, "&lt;"&amp;B473), SUMIFS($U$8:$U$1007, $B$8:$B$2007, "&gt;="&amp;E473, $B$8:$B$2007, "&lt;"&amp;B473))))</f>
        <v/>
      </c>
      <c r="N473" s="18" t="str">
        <f ca="1">IF(OR(B473 = "", F473=""), "", MIN(ForwardDays(B473,-'Terms&amp;Conditions + Transaction'!$B$22, 'Terms&amp;Conditions + Transaction'!$B$23, 'Holiday Schedule'!$B$3:$B$1002),ForwardDays(F473,-'Terms&amp;Conditions + Transaction'!$B$22, 'Terms&amp;Conditions + Transaction'!$B$23, 'Holiday Schedule'!$B$3:$B$1002)))</f>
        <v/>
      </c>
      <c r="O473" s="42" t="str">
        <f ca="1">IF(B473="", "", IF(ISNA(MATCH(N473, SOFR_INDEX!$A$2:$A$2001, -1)),1,IF(INDEX(SOFR_INDEX!$A$2:$E$2001,MATCH(N473, SOFR_INDEX!$A$2:$A$2001, -1), 1)=N473,MATCH(N473, SOFR_INDEX!$A$2:$A$2001, -1),MATCH(N473, SOFR_INDEX!$A$2:$A$2001, -1)+1)))</f>
        <v/>
      </c>
      <c r="P473" s="40" t="str" cm="1">
        <f t="array" aca="1" ref="P473" ca="1">IF(OR(B473="", F473=""), "", INDEX(SOFR_INDEX!$B$2:$E$2001, O473,$P$4) * IF(LEFT($P$3, 3)="180", 2, IF(LEFT($P$3, 2)="90", 4, IF(LEFT($P$3, 2)="30", 12, 1)))/100)</f>
        <v/>
      </c>
      <c r="Q473" s="43" t="str">
        <f ca="1">IF(OR(B473="", F473=""), "", P473+'Terms&amp;Conditions + Transaction'!$B$11/10000)</f>
        <v/>
      </c>
      <c r="R473" s="43" t="str">
        <f t="shared" ca="1" si="47"/>
        <v/>
      </c>
      <c r="S473" t="str">
        <f ca="1">IF(B473="",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Transaction'!$C$7*(F473-E473), 365), 360))))</f>
        <v/>
      </c>
      <c r="T473" s="49" t="str">
        <f t="shared" ca="1" si="48"/>
        <v/>
      </c>
      <c r="U473" s="49" t="str">
        <f t="shared" ca="1" si="49"/>
        <v/>
      </c>
      <c r="V473" s="49" t="str">
        <f t="shared" ca="1" si="50"/>
        <v/>
      </c>
      <c r="W473" s="11" t="str">
        <f t="shared" ca="1" si="51"/>
        <v/>
      </c>
      <c r="X473" s="11" t="str">
        <f t="shared" ca="1" si="52"/>
        <v/>
      </c>
    </row>
    <row r="474" spans="2:24" x14ac:dyDescent="0.25">
      <c r="B474" s="82" t="str">
        <f ca="1">IF(B473&lt;MIN($C$3, 'Terms&amp;Conditions + Transaction'!$B$6), B473+1, "")</f>
        <v/>
      </c>
      <c r="C474" t="str">
        <f ca="1">IF(B474="", "", IF(AND(WEEKDAY(B474, 2)&lt;=5, ISERROR(VLOOKUP(B474, 'Holiday Schedule'!$B$3:$B$1002, 1, FALSE))), 1, 0))</f>
        <v/>
      </c>
      <c r="D474" t="str">
        <f ca="1">IF(B474="", "", IF(LOWER('Terms&amp;Conditions + Transaction'!$C$15)="act", 1, IF(DAY(B474)=31, 0, IF(AND(DAY(B474+1)=1, MONTH(B474+1)=3), 31-DAY(B474), 1))))</f>
        <v/>
      </c>
      <c r="E474" s="18" t="str">
        <f ca="1">IF(B474="", "", IFERROR(VLOOKUP(B474, 'Accrual Schedule'!$B$3:$B$122, 1, TRUE), ""))</f>
        <v/>
      </c>
      <c r="F474" s="18" t="str" cm="1">
        <f t="array" aca="1" ref="F474" ca="1">IF(B474="", "", INDEX('Accrual Schedule'!$B$3:$B$122, MATCH(B474, 'Accrual Schedule'!$B$3:$B$122, 1)+1, 1))</f>
        <v/>
      </c>
      <c r="G474" s="18" t="str" cm="1">
        <f t="array" aca="1" ref="G474" ca="1">IF(B474="", "", INDEX('Accrual Schedule'!$B$3:$B$122, MATCH(H474, 'Accrual Schedule'!$B$3:$B$122, 1)-1, 1))</f>
        <v/>
      </c>
      <c r="H474" s="18" t="str">
        <f ca="1">IF(B474="", "", INDEX('Accrual Schedule'!$B$3:$B$122, MATCH(I474, 'Accrual Schedule'!$C$3:$C$122, 1), 1))</f>
        <v/>
      </c>
      <c r="I474" s="18" t="str" cm="1">
        <f t="array" aca="1" ref="I474" ca="1">IF(B474="", "", _xlfn.IFNA(INDEX('Accrual Schedule'!$C$4:$C$122, MATCH(B474, 'Accrual Schedule'!$C$4:$C$122, 1)+1, 1), INDEX('Accrual Schedule'!$C$4:$C$122, 1, 1)))</f>
        <v/>
      </c>
      <c r="J474" s="11" t="str">
        <f ca="1">IF(B474="","",'Terms&amp;Conditions + Transaction'!$F$5-SUMIF(Dispositions!$B$3:$B$32,"&lt;="&amp;B474,Dispositions!$C$3:$C$32))</f>
        <v/>
      </c>
      <c r="K474" s="84" t="str">
        <f ca="1">IF(B474="", "", IF(ISNA(MATCH(B474, 'Factor Schedule'!$B$3:$B$2002, -1)),1,IF(INDEX('Factor Schedule'!$B$3:$C$2002,MATCH(B474, 'Factor Schedule'!$B$3:$B$2002, -1), 1)=B474,MATCH(B474, 'Factor Schedule'!$B$3:$B$2002, -1),MATCH(B474, 'Factor Schedule'!$B$3:$B$2002, -1)+1)))</f>
        <v/>
      </c>
      <c r="L474" s="11" t="str" cm="1">
        <f t="array" aca="1" ref="L474" ca="1">IF(B474="","",ROUND(J474*_xlfn.IFNA(INDEX('Factor Schedule'!$B$3:$C$2002,K474, 2), 1), 2))</f>
        <v/>
      </c>
      <c r="M474" s="11" t="str">
        <f ca="1">IF(B474="", "", IF(OR(LOWER('Terms&amp;Conditions + Transaction'!$B$12)&lt;&gt;"compound", B474=$C$2, B474=E474), L474, L474+IF(LOWER('Terms&amp;Conditions + Transaction'!$B$13)&lt;&gt;"y", SUMIFS($T$8:$T$2007, $B$8:$B$2007, "&gt;="&amp;E474, $B$8:$B$2007, "&lt;"&amp;B474), SUMIFS($U$8:$U$1007, $B$8:$B$2007, "&gt;="&amp;E474, $B$8:$B$2007, "&lt;"&amp;B474))))</f>
        <v/>
      </c>
      <c r="N474" s="18" t="str">
        <f ca="1">IF(OR(B474 = "", F474=""), "", MIN(ForwardDays(B474,-'Terms&amp;Conditions + Transaction'!$B$22, 'Terms&amp;Conditions + Transaction'!$B$23, 'Holiday Schedule'!$B$3:$B$1002),ForwardDays(F474,-'Terms&amp;Conditions + Transaction'!$B$22, 'Terms&amp;Conditions + Transaction'!$B$23, 'Holiday Schedule'!$B$3:$B$1002)))</f>
        <v/>
      </c>
      <c r="O474" s="42" t="str">
        <f ca="1">IF(B474="", "", IF(ISNA(MATCH(N474, SOFR_INDEX!$A$2:$A$2001, -1)),1,IF(INDEX(SOFR_INDEX!$A$2:$E$2001,MATCH(N474, SOFR_INDEX!$A$2:$A$2001, -1), 1)=N474,MATCH(N474, SOFR_INDEX!$A$2:$A$2001, -1),MATCH(N474, SOFR_INDEX!$A$2:$A$2001, -1)+1)))</f>
        <v/>
      </c>
      <c r="P474" s="40" t="str" cm="1">
        <f t="array" aca="1" ref="P474" ca="1">IF(OR(B474="", F474=""), "", INDEX(SOFR_INDEX!$B$2:$E$2001, O474,$P$4) * IF(LEFT($P$3, 3)="180", 2, IF(LEFT($P$3, 2)="90", 4, IF(LEFT($P$3, 2)="30", 12, 1)))/100)</f>
        <v/>
      </c>
      <c r="Q474" s="43" t="str">
        <f ca="1">IF(OR(B474="", F474=""), "", P474+'Terms&amp;Conditions + Transaction'!$B$11/10000)</f>
        <v/>
      </c>
      <c r="R474" s="43" t="str">
        <f t="shared" ca="1" si="47"/>
        <v/>
      </c>
      <c r="S474" t="str">
        <f ca="1">IF(B474="",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Transaction'!$C$7*(F474-E474), 365), 360))))</f>
        <v/>
      </c>
      <c r="T474" s="49" t="str">
        <f t="shared" ca="1" si="48"/>
        <v/>
      </c>
      <c r="U474" s="49" t="str">
        <f t="shared" ca="1" si="49"/>
        <v/>
      </c>
      <c r="V474" s="49" t="str">
        <f t="shared" ca="1" si="50"/>
        <v/>
      </c>
      <c r="W474" s="11" t="str">
        <f t="shared" ca="1" si="51"/>
        <v/>
      </c>
      <c r="X474" s="11" t="str">
        <f t="shared" ca="1" si="52"/>
        <v/>
      </c>
    </row>
    <row r="475" spans="2:24" x14ac:dyDescent="0.25">
      <c r="B475" s="82" t="str">
        <f ca="1">IF(B474&lt;MIN($C$3, 'Terms&amp;Conditions + Transaction'!$B$6), B474+1, "")</f>
        <v/>
      </c>
      <c r="C475" t="str">
        <f ca="1">IF(B475="", "", IF(AND(WEEKDAY(B475, 2)&lt;=5, ISERROR(VLOOKUP(B475, 'Holiday Schedule'!$B$3:$B$1002, 1, FALSE))), 1, 0))</f>
        <v/>
      </c>
      <c r="D475" t="str">
        <f ca="1">IF(B475="", "", IF(LOWER('Terms&amp;Conditions + Transaction'!$C$15)="act", 1, IF(DAY(B475)=31, 0, IF(AND(DAY(B475+1)=1, MONTH(B475+1)=3), 31-DAY(B475), 1))))</f>
        <v/>
      </c>
      <c r="E475" s="18" t="str">
        <f ca="1">IF(B475="", "", IFERROR(VLOOKUP(B475, 'Accrual Schedule'!$B$3:$B$122, 1, TRUE), ""))</f>
        <v/>
      </c>
      <c r="F475" s="18" t="str" cm="1">
        <f t="array" aca="1" ref="F475" ca="1">IF(B475="", "", INDEX('Accrual Schedule'!$B$3:$B$122, MATCH(B475, 'Accrual Schedule'!$B$3:$B$122, 1)+1, 1))</f>
        <v/>
      </c>
      <c r="G475" s="18" t="str" cm="1">
        <f t="array" aca="1" ref="G475" ca="1">IF(B475="", "", INDEX('Accrual Schedule'!$B$3:$B$122, MATCH(H475, 'Accrual Schedule'!$B$3:$B$122, 1)-1, 1))</f>
        <v/>
      </c>
      <c r="H475" s="18" t="str">
        <f ca="1">IF(B475="", "", INDEX('Accrual Schedule'!$B$3:$B$122, MATCH(I475, 'Accrual Schedule'!$C$3:$C$122, 1), 1))</f>
        <v/>
      </c>
      <c r="I475" s="18" t="str" cm="1">
        <f t="array" aca="1" ref="I475" ca="1">IF(B475="", "", _xlfn.IFNA(INDEX('Accrual Schedule'!$C$4:$C$122, MATCH(B475, 'Accrual Schedule'!$C$4:$C$122, 1)+1, 1), INDEX('Accrual Schedule'!$C$4:$C$122, 1, 1)))</f>
        <v/>
      </c>
      <c r="J475" s="11" t="str">
        <f ca="1">IF(B475="","",'Terms&amp;Conditions + Transaction'!$F$5-SUMIF(Dispositions!$B$3:$B$32,"&lt;="&amp;B475,Dispositions!$C$3:$C$32))</f>
        <v/>
      </c>
      <c r="K475" s="84" t="str">
        <f ca="1">IF(B475="", "", IF(ISNA(MATCH(B475, 'Factor Schedule'!$B$3:$B$2002, -1)),1,IF(INDEX('Factor Schedule'!$B$3:$C$2002,MATCH(B475, 'Factor Schedule'!$B$3:$B$2002, -1), 1)=B475,MATCH(B475, 'Factor Schedule'!$B$3:$B$2002, -1),MATCH(B475, 'Factor Schedule'!$B$3:$B$2002, -1)+1)))</f>
        <v/>
      </c>
      <c r="L475" s="11" t="str" cm="1">
        <f t="array" aca="1" ref="L475" ca="1">IF(B475="","",ROUND(J475*_xlfn.IFNA(INDEX('Factor Schedule'!$B$3:$C$2002,K475, 2), 1), 2))</f>
        <v/>
      </c>
      <c r="M475" s="11" t="str">
        <f ca="1">IF(B475="", "", IF(OR(LOWER('Terms&amp;Conditions + Transaction'!$B$12)&lt;&gt;"compound", B475=$C$2, B475=E475), L475, L475+IF(LOWER('Terms&amp;Conditions + Transaction'!$B$13)&lt;&gt;"y", SUMIFS($T$8:$T$2007, $B$8:$B$2007, "&gt;="&amp;E475, $B$8:$B$2007, "&lt;"&amp;B475), SUMIFS($U$8:$U$1007, $B$8:$B$2007, "&gt;="&amp;E475, $B$8:$B$2007, "&lt;"&amp;B475))))</f>
        <v/>
      </c>
      <c r="N475" s="18" t="str">
        <f ca="1">IF(OR(B475 = "", F475=""), "", MIN(ForwardDays(B475,-'Terms&amp;Conditions + Transaction'!$B$22, 'Terms&amp;Conditions + Transaction'!$B$23, 'Holiday Schedule'!$B$3:$B$1002),ForwardDays(F475,-'Terms&amp;Conditions + Transaction'!$B$22, 'Terms&amp;Conditions + Transaction'!$B$23, 'Holiday Schedule'!$B$3:$B$1002)))</f>
        <v/>
      </c>
      <c r="O475" s="42" t="str">
        <f ca="1">IF(B475="", "", IF(ISNA(MATCH(N475, SOFR_INDEX!$A$2:$A$2001, -1)),1,IF(INDEX(SOFR_INDEX!$A$2:$E$2001,MATCH(N475, SOFR_INDEX!$A$2:$A$2001, -1), 1)=N475,MATCH(N475, SOFR_INDEX!$A$2:$A$2001, -1),MATCH(N475, SOFR_INDEX!$A$2:$A$2001, -1)+1)))</f>
        <v/>
      </c>
      <c r="P475" s="40" t="str" cm="1">
        <f t="array" aca="1" ref="P475" ca="1">IF(OR(B475="", F475=""), "", INDEX(SOFR_INDEX!$B$2:$E$2001, O475,$P$4) * IF(LEFT($P$3, 3)="180", 2, IF(LEFT($P$3, 2)="90", 4, IF(LEFT($P$3, 2)="30", 12, 1)))/100)</f>
        <v/>
      </c>
      <c r="Q475" s="43" t="str">
        <f ca="1">IF(OR(B475="", F475=""), "", P475+'Terms&amp;Conditions + Transaction'!$B$11/10000)</f>
        <v/>
      </c>
      <c r="R475" s="43" t="str">
        <f t="shared" ca="1" si="47"/>
        <v/>
      </c>
      <c r="S475" t="str">
        <f ca="1">IF(B475="",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Transaction'!$C$7*(F475-E475), 365), 360))))</f>
        <v/>
      </c>
      <c r="T475" s="49" t="str">
        <f t="shared" ca="1" si="48"/>
        <v/>
      </c>
      <c r="U475" s="49" t="str">
        <f t="shared" ca="1" si="49"/>
        <v/>
      </c>
      <c r="V475" s="49" t="str">
        <f t="shared" ca="1" si="50"/>
        <v/>
      </c>
      <c r="W475" s="11" t="str">
        <f t="shared" ca="1" si="51"/>
        <v/>
      </c>
      <c r="X475" s="11" t="str">
        <f t="shared" ca="1" si="52"/>
        <v/>
      </c>
    </row>
    <row r="476" spans="2:24" x14ac:dyDescent="0.25">
      <c r="B476" s="82" t="str">
        <f ca="1">IF(B475&lt;MIN($C$3, 'Terms&amp;Conditions + Transaction'!$B$6), B475+1, "")</f>
        <v/>
      </c>
      <c r="C476" t="str">
        <f ca="1">IF(B476="", "", IF(AND(WEEKDAY(B476, 2)&lt;=5, ISERROR(VLOOKUP(B476, 'Holiday Schedule'!$B$3:$B$1002, 1, FALSE))), 1, 0))</f>
        <v/>
      </c>
      <c r="D476" t="str">
        <f ca="1">IF(B476="", "", IF(LOWER('Terms&amp;Conditions + Transaction'!$C$15)="act", 1, IF(DAY(B476)=31, 0, IF(AND(DAY(B476+1)=1, MONTH(B476+1)=3), 31-DAY(B476), 1))))</f>
        <v/>
      </c>
      <c r="E476" s="18" t="str">
        <f ca="1">IF(B476="", "", IFERROR(VLOOKUP(B476, 'Accrual Schedule'!$B$3:$B$122, 1, TRUE), ""))</f>
        <v/>
      </c>
      <c r="F476" s="18" t="str" cm="1">
        <f t="array" aca="1" ref="F476" ca="1">IF(B476="", "", INDEX('Accrual Schedule'!$B$3:$B$122, MATCH(B476, 'Accrual Schedule'!$B$3:$B$122, 1)+1, 1))</f>
        <v/>
      </c>
      <c r="G476" s="18" t="str" cm="1">
        <f t="array" aca="1" ref="G476" ca="1">IF(B476="", "", INDEX('Accrual Schedule'!$B$3:$B$122, MATCH(H476, 'Accrual Schedule'!$B$3:$B$122, 1)-1, 1))</f>
        <v/>
      </c>
      <c r="H476" s="18" t="str">
        <f ca="1">IF(B476="", "", INDEX('Accrual Schedule'!$B$3:$B$122, MATCH(I476, 'Accrual Schedule'!$C$3:$C$122, 1), 1))</f>
        <v/>
      </c>
      <c r="I476" s="18" t="str" cm="1">
        <f t="array" aca="1" ref="I476" ca="1">IF(B476="", "", _xlfn.IFNA(INDEX('Accrual Schedule'!$C$4:$C$122, MATCH(B476, 'Accrual Schedule'!$C$4:$C$122, 1)+1, 1), INDEX('Accrual Schedule'!$C$4:$C$122, 1, 1)))</f>
        <v/>
      </c>
      <c r="J476" s="11" t="str">
        <f ca="1">IF(B476="","",'Terms&amp;Conditions + Transaction'!$F$5-SUMIF(Dispositions!$B$3:$B$32,"&lt;="&amp;B476,Dispositions!$C$3:$C$32))</f>
        <v/>
      </c>
      <c r="K476" s="84" t="str">
        <f ca="1">IF(B476="", "", IF(ISNA(MATCH(B476, 'Factor Schedule'!$B$3:$B$2002, -1)),1,IF(INDEX('Factor Schedule'!$B$3:$C$2002,MATCH(B476, 'Factor Schedule'!$B$3:$B$2002, -1), 1)=B476,MATCH(B476, 'Factor Schedule'!$B$3:$B$2002, -1),MATCH(B476, 'Factor Schedule'!$B$3:$B$2002, -1)+1)))</f>
        <v/>
      </c>
      <c r="L476" s="11" t="str" cm="1">
        <f t="array" aca="1" ref="L476" ca="1">IF(B476="","",ROUND(J476*_xlfn.IFNA(INDEX('Factor Schedule'!$B$3:$C$2002,K476, 2), 1), 2))</f>
        <v/>
      </c>
      <c r="M476" s="11" t="str">
        <f ca="1">IF(B476="", "", IF(OR(LOWER('Terms&amp;Conditions + Transaction'!$B$12)&lt;&gt;"compound", B476=$C$2, B476=E476), L476, L476+IF(LOWER('Terms&amp;Conditions + Transaction'!$B$13)&lt;&gt;"y", SUMIFS($T$8:$T$2007, $B$8:$B$2007, "&gt;="&amp;E476, $B$8:$B$2007, "&lt;"&amp;B476), SUMIFS($U$8:$U$1007, $B$8:$B$2007, "&gt;="&amp;E476, $B$8:$B$2007, "&lt;"&amp;B476))))</f>
        <v/>
      </c>
      <c r="N476" s="18" t="str">
        <f ca="1">IF(OR(B476 = "", F476=""), "", MIN(ForwardDays(B476,-'Terms&amp;Conditions + Transaction'!$B$22, 'Terms&amp;Conditions + Transaction'!$B$23, 'Holiday Schedule'!$B$3:$B$1002),ForwardDays(F476,-'Terms&amp;Conditions + Transaction'!$B$22, 'Terms&amp;Conditions + Transaction'!$B$23, 'Holiday Schedule'!$B$3:$B$1002)))</f>
        <v/>
      </c>
      <c r="O476" s="42" t="str">
        <f ca="1">IF(B476="", "", IF(ISNA(MATCH(N476, SOFR_INDEX!$A$2:$A$2001, -1)),1,IF(INDEX(SOFR_INDEX!$A$2:$E$2001,MATCH(N476, SOFR_INDEX!$A$2:$A$2001, -1), 1)=N476,MATCH(N476, SOFR_INDEX!$A$2:$A$2001, -1),MATCH(N476, SOFR_INDEX!$A$2:$A$2001, -1)+1)))</f>
        <v/>
      </c>
      <c r="P476" s="40" t="str" cm="1">
        <f t="array" aca="1" ref="P476" ca="1">IF(OR(B476="", F476=""), "", INDEX(SOFR_INDEX!$B$2:$E$2001, O476,$P$4) * IF(LEFT($P$3, 3)="180", 2, IF(LEFT($P$3, 2)="90", 4, IF(LEFT($P$3, 2)="30", 12, 1)))/100)</f>
        <v/>
      </c>
      <c r="Q476" s="43" t="str">
        <f ca="1">IF(OR(B476="", F476=""), "", P476+'Terms&amp;Conditions + Transaction'!$B$11/10000)</f>
        <v/>
      </c>
      <c r="R476" s="43" t="str">
        <f t="shared" ca="1" si="47"/>
        <v/>
      </c>
      <c r="S476" t="str">
        <f ca="1">IF(B476="",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Transaction'!$C$7*(F476-E476), 365), 360))))</f>
        <v/>
      </c>
      <c r="T476" s="49" t="str">
        <f t="shared" ca="1" si="48"/>
        <v/>
      </c>
      <c r="U476" s="49" t="str">
        <f t="shared" ca="1" si="49"/>
        <v/>
      </c>
      <c r="V476" s="49" t="str">
        <f t="shared" ca="1" si="50"/>
        <v/>
      </c>
      <c r="W476" s="11" t="str">
        <f t="shared" ca="1" si="51"/>
        <v/>
      </c>
      <c r="X476" s="11" t="str">
        <f t="shared" ca="1" si="52"/>
        <v/>
      </c>
    </row>
    <row r="477" spans="2:24" x14ac:dyDescent="0.25">
      <c r="B477" s="82" t="str">
        <f ca="1">IF(B476&lt;MIN($C$3, 'Terms&amp;Conditions + Transaction'!$B$6), B476+1, "")</f>
        <v/>
      </c>
      <c r="C477" t="str">
        <f ca="1">IF(B477="", "", IF(AND(WEEKDAY(B477, 2)&lt;=5, ISERROR(VLOOKUP(B477, 'Holiday Schedule'!$B$3:$B$1002, 1, FALSE))), 1, 0))</f>
        <v/>
      </c>
      <c r="D477" t="str">
        <f ca="1">IF(B477="", "", IF(LOWER('Terms&amp;Conditions + Transaction'!$C$15)="act", 1, IF(DAY(B477)=31, 0, IF(AND(DAY(B477+1)=1, MONTH(B477+1)=3), 31-DAY(B477), 1))))</f>
        <v/>
      </c>
      <c r="E477" s="18" t="str">
        <f ca="1">IF(B477="", "", IFERROR(VLOOKUP(B477, 'Accrual Schedule'!$B$3:$B$122, 1, TRUE), ""))</f>
        <v/>
      </c>
      <c r="F477" s="18" t="str" cm="1">
        <f t="array" aca="1" ref="F477" ca="1">IF(B477="", "", INDEX('Accrual Schedule'!$B$3:$B$122, MATCH(B477, 'Accrual Schedule'!$B$3:$B$122, 1)+1, 1))</f>
        <v/>
      </c>
      <c r="G477" s="18" t="str" cm="1">
        <f t="array" aca="1" ref="G477" ca="1">IF(B477="", "", INDEX('Accrual Schedule'!$B$3:$B$122, MATCH(H477, 'Accrual Schedule'!$B$3:$B$122, 1)-1, 1))</f>
        <v/>
      </c>
      <c r="H477" s="18" t="str">
        <f ca="1">IF(B477="", "", INDEX('Accrual Schedule'!$B$3:$B$122, MATCH(I477, 'Accrual Schedule'!$C$3:$C$122, 1), 1))</f>
        <v/>
      </c>
      <c r="I477" s="18" t="str" cm="1">
        <f t="array" aca="1" ref="I477" ca="1">IF(B477="", "", _xlfn.IFNA(INDEX('Accrual Schedule'!$C$4:$C$122, MATCH(B477, 'Accrual Schedule'!$C$4:$C$122, 1)+1, 1), INDEX('Accrual Schedule'!$C$4:$C$122, 1, 1)))</f>
        <v/>
      </c>
      <c r="J477" s="11" t="str">
        <f ca="1">IF(B477="","",'Terms&amp;Conditions + Transaction'!$F$5-SUMIF(Dispositions!$B$3:$B$32,"&lt;="&amp;B477,Dispositions!$C$3:$C$32))</f>
        <v/>
      </c>
      <c r="K477" s="84" t="str">
        <f ca="1">IF(B477="", "", IF(ISNA(MATCH(B477, 'Factor Schedule'!$B$3:$B$2002, -1)),1,IF(INDEX('Factor Schedule'!$B$3:$C$2002,MATCH(B477, 'Factor Schedule'!$B$3:$B$2002, -1), 1)=B477,MATCH(B477, 'Factor Schedule'!$B$3:$B$2002, -1),MATCH(B477, 'Factor Schedule'!$B$3:$B$2002, -1)+1)))</f>
        <v/>
      </c>
      <c r="L477" s="11" t="str" cm="1">
        <f t="array" aca="1" ref="L477" ca="1">IF(B477="","",ROUND(J477*_xlfn.IFNA(INDEX('Factor Schedule'!$B$3:$C$2002,K477, 2), 1), 2))</f>
        <v/>
      </c>
      <c r="M477" s="11" t="str">
        <f ca="1">IF(B477="", "", IF(OR(LOWER('Terms&amp;Conditions + Transaction'!$B$12)&lt;&gt;"compound", B477=$C$2, B477=E477), L477, L477+IF(LOWER('Terms&amp;Conditions + Transaction'!$B$13)&lt;&gt;"y", SUMIFS($T$8:$T$2007, $B$8:$B$2007, "&gt;="&amp;E477, $B$8:$B$2007, "&lt;"&amp;B477), SUMIFS($U$8:$U$1007, $B$8:$B$2007, "&gt;="&amp;E477, $B$8:$B$2007, "&lt;"&amp;B477))))</f>
        <v/>
      </c>
      <c r="N477" s="18" t="str">
        <f ca="1">IF(OR(B477 = "", F477=""), "", MIN(ForwardDays(B477,-'Terms&amp;Conditions + Transaction'!$B$22, 'Terms&amp;Conditions + Transaction'!$B$23, 'Holiday Schedule'!$B$3:$B$1002),ForwardDays(F477,-'Terms&amp;Conditions + Transaction'!$B$22, 'Terms&amp;Conditions + Transaction'!$B$23, 'Holiday Schedule'!$B$3:$B$1002)))</f>
        <v/>
      </c>
      <c r="O477" s="42" t="str">
        <f ca="1">IF(B477="", "", IF(ISNA(MATCH(N477, SOFR_INDEX!$A$2:$A$2001, -1)),1,IF(INDEX(SOFR_INDEX!$A$2:$E$2001,MATCH(N477, SOFR_INDEX!$A$2:$A$2001, -1), 1)=N477,MATCH(N477, SOFR_INDEX!$A$2:$A$2001, -1),MATCH(N477, SOFR_INDEX!$A$2:$A$2001, -1)+1)))</f>
        <v/>
      </c>
      <c r="P477" s="40" t="str" cm="1">
        <f t="array" aca="1" ref="P477" ca="1">IF(OR(B477="", F477=""), "", INDEX(SOFR_INDEX!$B$2:$E$2001, O477,$P$4) * IF(LEFT($P$3, 3)="180", 2, IF(LEFT($P$3, 2)="90", 4, IF(LEFT($P$3, 2)="30", 12, 1)))/100)</f>
        <v/>
      </c>
      <c r="Q477" s="43" t="str">
        <f ca="1">IF(OR(B477="", F477=""), "", P477+'Terms&amp;Conditions + Transaction'!$B$11/10000)</f>
        <v/>
      </c>
      <c r="R477" s="43" t="str">
        <f t="shared" ca="1" si="47"/>
        <v/>
      </c>
      <c r="S477" t="str">
        <f ca="1">IF(B477="",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Transaction'!$C$7*(F477-E477), 365), 360))))</f>
        <v/>
      </c>
      <c r="T477" s="49" t="str">
        <f t="shared" ca="1" si="48"/>
        <v/>
      </c>
      <c r="U477" s="49" t="str">
        <f t="shared" ca="1" si="49"/>
        <v/>
      </c>
      <c r="V477" s="49" t="str">
        <f t="shared" ca="1" si="50"/>
        <v/>
      </c>
      <c r="W477" s="11" t="str">
        <f t="shared" ca="1" si="51"/>
        <v/>
      </c>
      <c r="X477" s="11" t="str">
        <f t="shared" ca="1" si="52"/>
        <v/>
      </c>
    </row>
    <row r="478" spans="2:24" x14ac:dyDescent="0.25">
      <c r="B478" s="82" t="str">
        <f ca="1">IF(B477&lt;MIN($C$3, 'Terms&amp;Conditions + Transaction'!$B$6), B477+1, "")</f>
        <v/>
      </c>
      <c r="C478" t="str">
        <f ca="1">IF(B478="", "", IF(AND(WEEKDAY(B478, 2)&lt;=5, ISERROR(VLOOKUP(B478, 'Holiday Schedule'!$B$3:$B$1002, 1, FALSE))), 1, 0))</f>
        <v/>
      </c>
      <c r="D478" t="str">
        <f ca="1">IF(B478="", "", IF(LOWER('Terms&amp;Conditions + Transaction'!$C$15)="act", 1, IF(DAY(B478)=31, 0, IF(AND(DAY(B478+1)=1, MONTH(B478+1)=3), 31-DAY(B478), 1))))</f>
        <v/>
      </c>
      <c r="E478" s="18" t="str">
        <f ca="1">IF(B478="", "", IFERROR(VLOOKUP(B478, 'Accrual Schedule'!$B$3:$B$122, 1, TRUE), ""))</f>
        <v/>
      </c>
      <c r="F478" s="18" t="str" cm="1">
        <f t="array" aca="1" ref="F478" ca="1">IF(B478="", "", INDEX('Accrual Schedule'!$B$3:$B$122, MATCH(B478, 'Accrual Schedule'!$B$3:$B$122, 1)+1, 1))</f>
        <v/>
      </c>
      <c r="G478" s="18" t="str" cm="1">
        <f t="array" aca="1" ref="G478" ca="1">IF(B478="", "", INDEX('Accrual Schedule'!$B$3:$B$122, MATCH(H478, 'Accrual Schedule'!$B$3:$B$122, 1)-1, 1))</f>
        <v/>
      </c>
      <c r="H478" s="18" t="str">
        <f ca="1">IF(B478="", "", INDEX('Accrual Schedule'!$B$3:$B$122, MATCH(I478, 'Accrual Schedule'!$C$3:$C$122, 1), 1))</f>
        <v/>
      </c>
      <c r="I478" s="18" t="str" cm="1">
        <f t="array" aca="1" ref="I478" ca="1">IF(B478="", "", _xlfn.IFNA(INDEX('Accrual Schedule'!$C$4:$C$122, MATCH(B478, 'Accrual Schedule'!$C$4:$C$122, 1)+1, 1), INDEX('Accrual Schedule'!$C$4:$C$122, 1, 1)))</f>
        <v/>
      </c>
      <c r="J478" s="11" t="str">
        <f ca="1">IF(B478="","",'Terms&amp;Conditions + Transaction'!$F$5-SUMIF(Dispositions!$B$3:$B$32,"&lt;="&amp;B478,Dispositions!$C$3:$C$32))</f>
        <v/>
      </c>
      <c r="K478" s="84" t="str">
        <f ca="1">IF(B478="", "", IF(ISNA(MATCH(B478, 'Factor Schedule'!$B$3:$B$2002, -1)),1,IF(INDEX('Factor Schedule'!$B$3:$C$2002,MATCH(B478, 'Factor Schedule'!$B$3:$B$2002, -1), 1)=B478,MATCH(B478, 'Factor Schedule'!$B$3:$B$2002, -1),MATCH(B478, 'Factor Schedule'!$B$3:$B$2002, -1)+1)))</f>
        <v/>
      </c>
      <c r="L478" s="11" t="str" cm="1">
        <f t="array" aca="1" ref="L478" ca="1">IF(B478="","",ROUND(J478*_xlfn.IFNA(INDEX('Factor Schedule'!$B$3:$C$2002,K478, 2), 1), 2))</f>
        <v/>
      </c>
      <c r="M478" s="11" t="str">
        <f ca="1">IF(B478="", "", IF(OR(LOWER('Terms&amp;Conditions + Transaction'!$B$12)&lt;&gt;"compound", B478=$C$2, B478=E478), L478, L478+IF(LOWER('Terms&amp;Conditions + Transaction'!$B$13)&lt;&gt;"y", SUMIFS($T$8:$T$2007, $B$8:$B$2007, "&gt;="&amp;E478, $B$8:$B$2007, "&lt;"&amp;B478), SUMIFS($U$8:$U$1007, $B$8:$B$2007, "&gt;="&amp;E478, $B$8:$B$2007, "&lt;"&amp;B478))))</f>
        <v/>
      </c>
      <c r="N478" s="18" t="str">
        <f ca="1">IF(OR(B478 = "", F478=""), "", MIN(ForwardDays(B478,-'Terms&amp;Conditions + Transaction'!$B$22, 'Terms&amp;Conditions + Transaction'!$B$23, 'Holiday Schedule'!$B$3:$B$1002),ForwardDays(F478,-'Terms&amp;Conditions + Transaction'!$B$22, 'Terms&amp;Conditions + Transaction'!$B$23, 'Holiday Schedule'!$B$3:$B$1002)))</f>
        <v/>
      </c>
      <c r="O478" s="42" t="str">
        <f ca="1">IF(B478="", "", IF(ISNA(MATCH(N478, SOFR_INDEX!$A$2:$A$2001, -1)),1,IF(INDEX(SOFR_INDEX!$A$2:$E$2001,MATCH(N478, SOFR_INDEX!$A$2:$A$2001, -1), 1)=N478,MATCH(N478, SOFR_INDEX!$A$2:$A$2001, -1),MATCH(N478, SOFR_INDEX!$A$2:$A$2001, -1)+1)))</f>
        <v/>
      </c>
      <c r="P478" s="40" t="str" cm="1">
        <f t="array" aca="1" ref="P478" ca="1">IF(OR(B478="", F478=""), "", INDEX(SOFR_INDEX!$B$2:$E$2001, O478,$P$4) * IF(LEFT($P$3, 3)="180", 2, IF(LEFT($P$3, 2)="90", 4, IF(LEFT($P$3, 2)="30", 12, 1)))/100)</f>
        <v/>
      </c>
      <c r="Q478" s="43" t="str">
        <f ca="1">IF(OR(B478="", F478=""), "", P478+'Terms&amp;Conditions + Transaction'!$B$11/10000)</f>
        <v/>
      </c>
      <c r="R478" s="43" t="str">
        <f t="shared" ca="1" si="47"/>
        <v/>
      </c>
      <c r="S478" t="str">
        <f ca="1">IF(B478="",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Transaction'!$C$7*(F478-E478), 365), 360))))</f>
        <v/>
      </c>
      <c r="T478" s="49" t="str">
        <f t="shared" ca="1" si="48"/>
        <v/>
      </c>
      <c r="U478" s="49" t="str">
        <f t="shared" ca="1" si="49"/>
        <v/>
      </c>
      <c r="V478" s="49" t="str">
        <f t="shared" ca="1" si="50"/>
        <v/>
      </c>
      <c r="W478" s="11" t="str">
        <f t="shared" ca="1" si="51"/>
        <v/>
      </c>
      <c r="X478" s="11" t="str">
        <f t="shared" ca="1" si="52"/>
        <v/>
      </c>
    </row>
    <row r="479" spans="2:24" x14ac:dyDescent="0.25">
      <c r="B479" s="82" t="str">
        <f ca="1">IF(B478&lt;MIN($C$3, 'Terms&amp;Conditions + Transaction'!$B$6), B478+1, "")</f>
        <v/>
      </c>
      <c r="C479" t="str">
        <f ca="1">IF(B479="", "", IF(AND(WEEKDAY(B479, 2)&lt;=5, ISERROR(VLOOKUP(B479, 'Holiday Schedule'!$B$3:$B$1002, 1, FALSE))), 1, 0))</f>
        <v/>
      </c>
      <c r="D479" t="str">
        <f ca="1">IF(B479="", "", IF(LOWER('Terms&amp;Conditions + Transaction'!$C$15)="act", 1, IF(DAY(B479)=31, 0, IF(AND(DAY(B479+1)=1, MONTH(B479+1)=3), 31-DAY(B479), 1))))</f>
        <v/>
      </c>
      <c r="E479" s="18" t="str">
        <f ca="1">IF(B479="", "", IFERROR(VLOOKUP(B479, 'Accrual Schedule'!$B$3:$B$122, 1, TRUE), ""))</f>
        <v/>
      </c>
      <c r="F479" s="18" t="str" cm="1">
        <f t="array" aca="1" ref="F479" ca="1">IF(B479="", "", INDEX('Accrual Schedule'!$B$3:$B$122, MATCH(B479, 'Accrual Schedule'!$B$3:$B$122, 1)+1, 1))</f>
        <v/>
      </c>
      <c r="G479" s="18" t="str" cm="1">
        <f t="array" aca="1" ref="G479" ca="1">IF(B479="", "", INDEX('Accrual Schedule'!$B$3:$B$122, MATCH(H479, 'Accrual Schedule'!$B$3:$B$122, 1)-1, 1))</f>
        <v/>
      </c>
      <c r="H479" s="18" t="str">
        <f ca="1">IF(B479="", "", INDEX('Accrual Schedule'!$B$3:$B$122, MATCH(I479, 'Accrual Schedule'!$C$3:$C$122, 1), 1))</f>
        <v/>
      </c>
      <c r="I479" s="18" t="str" cm="1">
        <f t="array" aca="1" ref="I479" ca="1">IF(B479="", "", _xlfn.IFNA(INDEX('Accrual Schedule'!$C$4:$C$122, MATCH(B479, 'Accrual Schedule'!$C$4:$C$122, 1)+1, 1), INDEX('Accrual Schedule'!$C$4:$C$122, 1, 1)))</f>
        <v/>
      </c>
      <c r="J479" s="11" t="str">
        <f ca="1">IF(B479="","",'Terms&amp;Conditions + Transaction'!$F$5-SUMIF(Dispositions!$B$3:$B$32,"&lt;="&amp;B479,Dispositions!$C$3:$C$32))</f>
        <v/>
      </c>
      <c r="K479" s="84" t="str">
        <f ca="1">IF(B479="", "", IF(ISNA(MATCH(B479, 'Factor Schedule'!$B$3:$B$2002, -1)),1,IF(INDEX('Factor Schedule'!$B$3:$C$2002,MATCH(B479, 'Factor Schedule'!$B$3:$B$2002, -1), 1)=B479,MATCH(B479, 'Factor Schedule'!$B$3:$B$2002, -1),MATCH(B479, 'Factor Schedule'!$B$3:$B$2002, -1)+1)))</f>
        <v/>
      </c>
      <c r="L479" s="11" t="str" cm="1">
        <f t="array" aca="1" ref="L479" ca="1">IF(B479="","",ROUND(J479*_xlfn.IFNA(INDEX('Factor Schedule'!$B$3:$C$2002,K479, 2), 1), 2))</f>
        <v/>
      </c>
      <c r="M479" s="11" t="str">
        <f ca="1">IF(B479="", "", IF(OR(LOWER('Terms&amp;Conditions + Transaction'!$B$12)&lt;&gt;"compound", B479=$C$2, B479=E479), L479, L479+IF(LOWER('Terms&amp;Conditions + Transaction'!$B$13)&lt;&gt;"y", SUMIFS($T$8:$T$2007, $B$8:$B$2007, "&gt;="&amp;E479, $B$8:$B$2007, "&lt;"&amp;B479), SUMIFS($U$8:$U$1007, $B$8:$B$2007, "&gt;="&amp;E479, $B$8:$B$2007, "&lt;"&amp;B479))))</f>
        <v/>
      </c>
      <c r="N479" s="18" t="str">
        <f ca="1">IF(OR(B479 = "", F479=""), "", MIN(ForwardDays(B479,-'Terms&amp;Conditions + Transaction'!$B$22, 'Terms&amp;Conditions + Transaction'!$B$23, 'Holiday Schedule'!$B$3:$B$1002),ForwardDays(F479,-'Terms&amp;Conditions + Transaction'!$B$22, 'Terms&amp;Conditions + Transaction'!$B$23, 'Holiday Schedule'!$B$3:$B$1002)))</f>
        <v/>
      </c>
      <c r="O479" s="42" t="str">
        <f ca="1">IF(B479="", "", IF(ISNA(MATCH(N479, SOFR_INDEX!$A$2:$A$2001, -1)),1,IF(INDEX(SOFR_INDEX!$A$2:$E$2001,MATCH(N479, SOFR_INDEX!$A$2:$A$2001, -1), 1)=N479,MATCH(N479, SOFR_INDEX!$A$2:$A$2001, -1),MATCH(N479, SOFR_INDEX!$A$2:$A$2001, -1)+1)))</f>
        <v/>
      </c>
      <c r="P479" s="40" t="str" cm="1">
        <f t="array" aca="1" ref="P479" ca="1">IF(OR(B479="", F479=""), "", INDEX(SOFR_INDEX!$B$2:$E$2001, O479,$P$4) * IF(LEFT($P$3, 3)="180", 2, IF(LEFT($P$3, 2)="90", 4, IF(LEFT($P$3, 2)="30", 12, 1)))/100)</f>
        <v/>
      </c>
      <c r="Q479" s="43" t="str">
        <f ca="1">IF(OR(B479="", F479=""), "", P479+'Terms&amp;Conditions + Transaction'!$B$11/10000)</f>
        <v/>
      </c>
      <c r="R479" s="43" t="str">
        <f t="shared" ca="1" si="47"/>
        <v/>
      </c>
      <c r="S479" t="str">
        <f ca="1">IF(B479="",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Transaction'!$C$7*(F479-E479), 365), 360))))</f>
        <v/>
      </c>
      <c r="T479" s="49" t="str">
        <f t="shared" ca="1" si="48"/>
        <v/>
      </c>
      <c r="U479" s="49" t="str">
        <f t="shared" ca="1" si="49"/>
        <v/>
      </c>
      <c r="V479" s="49" t="str">
        <f t="shared" ca="1" si="50"/>
        <v/>
      </c>
      <c r="W479" s="11" t="str">
        <f t="shared" ca="1" si="51"/>
        <v/>
      </c>
      <c r="X479" s="11" t="str">
        <f t="shared" ca="1" si="52"/>
        <v/>
      </c>
    </row>
    <row r="480" spans="2:24" x14ac:dyDescent="0.25">
      <c r="B480" s="82" t="str">
        <f ca="1">IF(B479&lt;MIN($C$3, 'Terms&amp;Conditions + Transaction'!$B$6), B479+1, "")</f>
        <v/>
      </c>
      <c r="C480" t="str">
        <f ca="1">IF(B480="", "", IF(AND(WEEKDAY(B480, 2)&lt;=5, ISERROR(VLOOKUP(B480, 'Holiday Schedule'!$B$3:$B$1002, 1, FALSE))), 1, 0))</f>
        <v/>
      </c>
      <c r="D480" t="str">
        <f ca="1">IF(B480="", "", IF(LOWER('Terms&amp;Conditions + Transaction'!$C$15)="act", 1, IF(DAY(B480)=31, 0, IF(AND(DAY(B480+1)=1, MONTH(B480+1)=3), 31-DAY(B480), 1))))</f>
        <v/>
      </c>
      <c r="E480" s="18" t="str">
        <f ca="1">IF(B480="", "", IFERROR(VLOOKUP(B480, 'Accrual Schedule'!$B$3:$B$122, 1, TRUE), ""))</f>
        <v/>
      </c>
      <c r="F480" s="18" t="str" cm="1">
        <f t="array" aca="1" ref="F480" ca="1">IF(B480="", "", INDEX('Accrual Schedule'!$B$3:$B$122, MATCH(B480, 'Accrual Schedule'!$B$3:$B$122, 1)+1, 1))</f>
        <v/>
      </c>
      <c r="G480" s="18" t="str" cm="1">
        <f t="array" aca="1" ref="G480" ca="1">IF(B480="", "", INDEX('Accrual Schedule'!$B$3:$B$122, MATCH(H480, 'Accrual Schedule'!$B$3:$B$122, 1)-1, 1))</f>
        <v/>
      </c>
      <c r="H480" s="18" t="str">
        <f ca="1">IF(B480="", "", INDEX('Accrual Schedule'!$B$3:$B$122, MATCH(I480, 'Accrual Schedule'!$C$3:$C$122, 1), 1))</f>
        <v/>
      </c>
      <c r="I480" s="18" t="str" cm="1">
        <f t="array" aca="1" ref="I480" ca="1">IF(B480="", "", _xlfn.IFNA(INDEX('Accrual Schedule'!$C$4:$C$122, MATCH(B480, 'Accrual Schedule'!$C$4:$C$122, 1)+1, 1), INDEX('Accrual Schedule'!$C$4:$C$122, 1, 1)))</f>
        <v/>
      </c>
      <c r="J480" s="11" t="str">
        <f ca="1">IF(B480="","",'Terms&amp;Conditions + Transaction'!$F$5-SUMIF(Dispositions!$B$3:$B$32,"&lt;="&amp;B480,Dispositions!$C$3:$C$32))</f>
        <v/>
      </c>
      <c r="K480" s="84" t="str">
        <f ca="1">IF(B480="", "", IF(ISNA(MATCH(B480, 'Factor Schedule'!$B$3:$B$2002, -1)),1,IF(INDEX('Factor Schedule'!$B$3:$C$2002,MATCH(B480, 'Factor Schedule'!$B$3:$B$2002, -1), 1)=B480,MATCH(B480, 'Factor Schedule'!$B$3:$B$2002, -1),MATCH(B480, 'Factor Schedule'!$B$3:$B$2002, -1)+1)))</f>
        <v/>
      </c>
      <c r="L480" s="11" t="str" cm="1">
        <f t="array" aca="1" ref="L480" ca="1">IF(B480="","",ROUND(J480*_xlfn.IFNA(INDEX('Factor Schedule'!$B$3:$C$2002,K480, 2), 1), 2))</f>
        <v/>
      </c>
      <c r="M480" s="11" t="str">
        <f ca="1">IF(B480="", "", IF(OR(LOWER('Terms&amp;Conditions + Transaction'!$B$12)&lt;&gt;"compound", B480=$C$2, B480=E480), L480, L480+IF(LOWER('Terms&amp;Conditions + Transaction'!$B$13)&lt;&gt;"y", SUMIFS($T$8:$T$2007, $B$8:$B$2007, "&gt;="&amp;E480, $B$8:$B$2007, "&lt;"&amp;B480), SUMIFS($U$8:$U$1007, $B$8:$B$2007, "&gt;="&amp;E480, $B$8:$B$2007, "&lt;"&amp;B480))))</f>
        <v/>
      </c>
      <c r="N480" s="18" t="str">
        <f ca="1">IF(OR(B480 = "", F480=""), "", MIN(ForwardDays(B480,-'Terms&amp;Conditions + Transaction'!$B$22, 'Terms&amp;Conditions + Transaction'!$B$23, 'Holiday Schedule'!$B$3:$B$1002),ForwardDays(F480,-'Terms&amp;Conditions + Transaction'!$B$22, 'Terms&amp;Conditions + Transaction'!$B$23, 'Holiday Schedule'!$B$3:$B$1002)))</f>
        <v/>
      </c>
      <c r="O480" s="42" t="str">
        <f ca="1">IF(B480="", "", IF(ISNA(MATCH(N480, SOFR_INDEX!$A$2:$A$2001, -1)),1,IF(INDEX(SOFR_INDEX!$A$2:$E$2001,MATCH(N480, SOFR_INDEX!$A$2:$A$2001, -1), 1)=N480,MATCH(N480, SOFR_INDEX!$A$2:$A$2001, -1),MATCH(N480, SOFR_INDEX!$A$2:$A$2001, -1)+1)))</f>
        <v/>
      </c>
      <c r="P480" s="40" t="str" cm="1">
        <f t="array" aca="1" ref="P480" ca="1">IF(OR(B480="", F480=""), "", INDEX(SOFR_INDEX!$B$2:$E$2001, O480,$P$4) * IF(LEFT($P$3, 3)="180", 2, IF(LEFT($P$3, 2)="90", 4, IF(LEFT($P$3, 2)="30", 12, 1)))/100)</f>
        <v/>
      </c>
      <c r="Q480" s="43" t="str">
        <f ca="1">IF(OR(B480="", F480=""), "", P480+'Terms&amp;Conditions + Transaction'!$B$11/10000)</f>
        <v/>
      </c>
      <c r="R480" s="43" t="str">
        <f t="shared" ca="1" si="47"/>
        <v/>
      </c>
      <c r="S480" t="str">
        <f ca="1">IF(B480="",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Transaction'!$C$7*(F480-E480), 365), 360))))</f>
        <v/>
      </c>
      <c r="T480" s="49" t="str">
        <f t="shared" ca="1" si="48"/>
        <v/>
      </c>
      <c r="U480" s="49" t="str">
        <f t="shared" ca="1" si="49"/>
        <v/>
      </c>
      <c r="V480" s="49" t="str">
        <f t="shared" ca="1" si="50"/>
        <v/>
      </c>
      <c r="W480" s="11" t="str">
        <f t="shared" ca="1" si="51"/>
        <v/>
      </c>
      <c r="X480" s="11" t="str">
        <f t="shared" ca="1" si="52"/>
        <v/>
      </c>
    </row>
    <row r="481" spans="2:24" x14ac:dyDescent="0.25">
      <c r="B481" s="82" t="str">
        <f ca="1">IF(B480&lt;MIN($C$3, 'Terms&amp;Conditions + Transaction'!$B$6), B480+1, "")</f>
        <v/>
      </c>
      <c r="C481" t="str">
        <f ca="1">IF(B481="", "", IF(AND(WEEKDAY(B481, 2)&lt;=5, ISERROR(VLOOKUP(B481, 'Holiday Schedule'!$B$3:$B$1002, 1, FALSE))), 1, 0))</f>
        <v/>
      </c>
      <c r="D481" t="str">
        <f ca="1">IF(B481="", "", IF(LOWER('Terms&amp;Conditions + Transaction'!$C$15)="act", 1, IF(DAY(B481)=31, 0, IF(AND(DAY(B481+1)=1, MONTH(B481+1)=3), 31-DAY(B481), 1))))</f>
        <v/>
      </c>
      <c r="E481" s="18" t="str">
        <f ca="1">IF(B481="", "", IFERROR(VLOOKUP(B481, 'Accrual Schedule'!$B$3:$B$122, 1, TRUE), ""))</f>
        <v/>
      </c>
      <c r="F481" s="18" t="str" cm="1">
        <f t="array" aca="1" ref="F481" ca="1">IF(B481="", "", INDEX('Accrual Schedule'!$B$3:$B$122, MATCH(B481, 'Accrual Schedule'!$B$3:$B$122, 1)+1, 1))</f>
        <v/>
      </c>
      <c r="G481" s="18" t="str" cm="1">
        <f t="array" aca="1" ref="G481" ca="1">IF(B481="", "", INDEX('Accrual Schedule'!$B$3:$B$122, MATCH(H481, 'Accrual Schedule'!$B$3:$B$122, 1)-1, 1))</f>
        <v/>
      </c>
      <c r="H481" s="18" t="str">
        <f ca="1">IF(B481="", "", INDEX('Accrual Schedule'!$B$3:$B$122, MATCH(I481, 'Accrual Schedule'!$C$3:$C$122, 1), 1))</f>
        <v/>
      </c>
      <c r="I481" s="18" t="str" cm="1">
        <f t="array" aca="1" ref="I481" ca="1">IF(B481="", "", _xlfn.IFNA(INDEX('Accrual Schedule'!$C$4:$C$122, MATCH(B481, 'Accrual Schedule'!$C$4:$C$122, 1)+1, 1), INDEX('Accrual Schedule'!$C$4:$C$122, 1, 1)))</f>
        <v/>
      </c>
      <c r="J481" s="11" t="str">
        <f ca="1">IF(B481="","",'Terms&amp;Conditions + Transaction'!$F$5-SUMIF(Dispositions!$B$3:$B$32,"&lt;="&amp;B481,Dispositions!$C$3:$C$32))</f>
        <v/>
      </c>
      <c r="K481" s="84" t="str">
        <f ca="1">IF(B481="", "", IF(ISNA(MATCH(B481, 'Factor Schedule'!$B$3:$B$2002, -1)),1,IF(INDEX('Factor Schedule'!$B$3:$C$2002,MATCH(B481, 'Factor Schedule'!$B$3:$B$2002, -1), 1)=B481,MATCH(B481, 'Factor Schedule'!$B$3:$B$2002, -1),MATCH(B481, 'Factor Schedule'!$B$3:$B$2002, -1)+1)))</f>
        <v/>
      </c>
      <c r="L481" s="11" t="str" cm="1">
        <f t="array" aca="1" ref="L481" ca="1">IF(B481="","",ROUND(J481*_xlfn.IFNA(INDEX('Factor Schedule'!$B$3:$C$2002,K481, 2), 1), 2))</f>
        <v/>
      </c>
      <c r="M481" s="11" t="str">
        <f ca="1">IF(B481="", "", IF(OR(LOWER('Terms&amp;Conditions + Transaction'!$B$12)&lt;&gt;"compound", B481=$C$2, B481=E481), L481, L481+IF(LOWER('Terms&amp;Conditions + Transaction'!$B$13)&lt;&gt;"y", SUMIFS($T$8:$T$2007, $B$8:$B$2007, "&gt;="&amp;E481, $B$8:$B$2007, "&lt;"&amp;B481), SUMIFS($U$8:$U$1007, $B$8:$B$2007, "&gt;="&amp;E481, $B$8:$B$2007, "&lt;"&amp;B481))))</f>
        <v/>
      </c>
      <c r="N481" s="18" t="str">
        <f ca="1">IF(OR(B481 = "", F481=""), "", MIN(ForwardDays(B481,-'Terms&amp;Conditions + Transaction'!$B$22, 'Terms&amp;Conditions + Transaction'!$B$23, 'Holiday Schedule'!$B$3:$B$1002),ForwardDays(F481,-'Terms&amp;Conditions + Transaction'!$B$22, 'Terms&amp;Conditions + Transaction'!$B$23, 'Holiday Schedule'!$B$3:$B$1002)))</f>
        <v/>
      </c>
      <c r="O481" s="42" t="str">
        <f ca="1">IF(B481="", "", IF(ISNA(MATCH(N481, SOFR_INDEX!$A$2:$A$2001, -1)),1,IF(INDEX(SOFR_INDEX!$A$2:$E$2001,MATCH(N481, SOFR_INDEX!$A$2:$A$2001, -1), 1)=N481,MATCH(N481, SOFR_INDEX!$A$2:$A$2001, -1),MATCH(N481, SOFR_INDEX!$A$2:$A$2001, -1)+1)))</f>
        <v/>
      </c>
      <c r="P481" s="40" t="str" cm="1">
        <f t="array" aca="1" ref="P481" ca="1">IF(OR(B481="", F481=""), "", INDEX(SOFR_INDEX!$B$2:$E$2001, O481,$P$4) * IF(LEFT($P$3, 3)="180", 2, IF(LEFT($P$3, 2)="90", 4, IF(LEFT($P$3, 2)="30", 12, 1)))/100)</f>
        <v/>
      </c>
      <c r="Q481" s="43" t="str">
        <f ca="1">IF(OR(B481="", F481=""), "", P481+'Terms&amp;Conditions + Transaction'!$B$11/10000)</f>
        <v/>
      </c>
      <c r="R481" s="43" t="str">
        <f t="shared" ca="1" si="47"/>
        <v/>
      </c>
      <c r="S481" t="str">
        <f ca="1">IF(B481="",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Transaction'!$C$7*(F481-E481), 365), 360))))</f>
        <v/>
      </c>
      <c r="T481" s="49" t="str">
        <f t="shared" ca="1" si="48"/>
        <v/>
      </c>
      <c r="U481" s="49" t="str">
        <f t="shared" ca="1" si="49"/>
        <v/>
      </c>
      <c r="V481" s="49" t="str">
        <f t="shared" ca="1" si="50"/>
        <v/>
      </c>
      <c r="W481" s="11" t="str">
        <f t="shared" ca="1" si="51"/>
        <v/>
      </c>
      <c r="X481" s="11" t="str">
        <f t="shared" ca="1" si="52"/>
        <v/>
      </c>
    </row>
    <row r="482" spans="2:24" x14ac:dyDescent="0.25">
      <c r="B482" s="82" t="str">
        <f ca="1">IF(B481&lt;MIN($C$3, 'Terms&amp;Conditions + Transaction'!$B$6), B481+1, "")</f>
        <v/>
      </c>
      <c r="C482" t="str">
        <f ca="1">IF(B482="", "", IF(AND(WEEKDAY(B482, 2)&lt;=5, ISERROR(VLOOKUP(B482, 'Holiday Schedule'!$B$3:$B$1002, 1, FALSE))), 1, 0))</f>
        <v/>
      </c>
      <c r="D482" t="str">
        <f ca="1">IF(B482="", "", IF(LOWER('Terms&amp;Conditions + Transaction'!$C$15)="act", 1, IF(DAY(B482)=31, 0, IF(AND(DAY(B482+1)=1, MONTH(B482+1)=3), 31-DAY(B482), 1))))</f>
        <v/>
      </c>
      <c r="E482" s="18" t="str">
        <f ca="1">IF(B482="", "", IFERROR(VLOOKUP(B482, 'Accrual Schedule'!$B$3:$B$122, 1, TRUE), ""))</f>
        <v/>
      </c>
      <c r="F482" s="18" t="str" cm="1">
        <f t="array" aca="1" ref="F482" ca="1">IF(B482="", "", INDEX('Accrual Schedule'!$B$3:$B$122, MATCH(B482, 'Accrual Schedule'!$B$3:$B$122, 1)+1, 1))</f>
        <v/>
      </c>
      <c r="G482" s="18" t="str" cm="1">
        <f t="array" aca="1" ref="G482" ca="1">IF(B482="", "", INDEX('Accrual Schedule'!$B$3:$B$122, MATCH(H482, 'Accrual Schedule'!$B$3:$B$122, 1)-1, 1))</f>
        <v/>
      </c>
      <c r="H482" s="18" t="str">
        <f ca="1">IF(B482="", "", INDEX('Accrual Schedule'!$B$3:$B$122, MATCH(I482, 'Accrual Schedule'!$C$3:$C$122, 1), 1))</f>
        <v/>
      </c>
      <c r="I482" s="18" t="str" cm="1">
        <f t="array" aca="1" ref="I482" ca="1">IF(B482="", "", _xlfn.IFNA(INDEX('Accrual Schedule'!$C$4:$C$122, MATCH(B482, 'Accrual Schedule'!$C$4:$C$122, 1)+1, 1), INDEX('Accrual Schedule'!$C$4:$C$122, 1, 1)))</f>
        <v/>
      </c>
      <c r="J482" s="11" t="str">
        <f ca="1">IF(B482="","",'Terms&amp;Conditions + Transaction'!$F$5-SUMIF(Dispositions!$B$3:$B$32,"&lt;="&amp;B482,Dispositions!$C$3:$C$32))</f>
        <v/>
      </c>
      <c r="K482" s="84" t="str">
        <f ca="1">IF(B482="", "", IF(ISNA(MATCH(B482, 'Factor Schedule'!$B$3:$B$2002, -1)),1,IF(INDEX('Factor Schedule'!$B$3:$C$2002,MATCH(B482, 'Factor Schedule'!$B$3:$B$2002, -1), 1)=B482,MATCH(B482, 'Factor Schedule'!$B$3:$B$2002, -1),MATCH(B482, 'Factor Schedule'!$B$3:$B$2002, -1)+1)))</f>
        <v/>
      </c>
      <c r="L482" s="11" t="str" cm="1">
        <f t="array" aca="1" ref="L482" ca="1">IF(B482="","",ROUND(J482*_xlfn.IFNA(INDEX('Factor Schedule'!$B$3:$C$2002,K482, 2), 1), 2))</f>
        <v/>
      </c>
      <c r="M482" s="11" t="str">
        <f ca="1">IF(B482="", "", IF(OR(LOWER('Terms&amp;Conditions + Transaction'!$B$12)&lt;&gt;"compound", B482=$C$2, B482=E482), L482, L482+IF(LOWER('Terms&amp;Conditions + Transaction'!$B$13)&lt;&gt;"y", SUMIFS($T$8:$T$2007, $B$8:$B$2007, "&gt;="&amp;E482, $B$8:$B$2007, "&lt;"&amp;B482), SUMIFS($U$8:$U$1007, $B$8:$B$2007, "&gt;="&amp;E482, $B$8:$B$2007, "&lt;"&amp;B482))))</f>
        <v/>
      </c>
      <c r="N482" s="18" t="str">
        <f ca="1">IF(OR(B482 = "", F482=""), "", MIN(ForwardDays(B482,-'Terms&amp;Conditions + Transaction'!$B$22, 'Terms&amp;Conditions + Transaction'!$B$23, 'Holiday Schedule'!$B$3:$B$1002),ForwardDays(F482,-'Terms&amp;Conditions + Transaction'!$B$22, 'Terms&amp;Conditions + Transaction'!$B$23, 'Holiday Schedule'!$B$3:$B$1002)))</f>
        <v/>
      </c>
      <c r="O482" s="42" t="str">
        <f ca="1">IF(B482="", "", IF(ISNA(MATCH(N482, SOFR_INDEX!$A$2:$A$2001, -1)),1,IF(INDEX(SOFR_INDEX!$A$2:$E$2001,MATCH(N482, SOFR_INDEX!$A$2:$A$2001, -1), 1)=N482,MATCH(N482, SOFR_INDEX!$A$2:$A$2001, -1),MATCH(N482, SOFR_INDEX!$A$2:$A$2001, -1)+1)))</f>
        <v/>
      </c>
      <c r="P482" s="40" t="str" cm="1">
        <f t="array" aca="1" ref="P482" ca="1">IF(OR(B482="", F482=""), "", INDEX(SOFR_INDEX!$B$2:$E$2001, O482,$P$4) * IF(LEFT($P$3, 3)="180", 2, IF(LEFT($P$3, 2)="90", 4, IF(LEFT($P$3, 2)="30", 12, 1)))/100)</f>
        <v/>
      </c>
      <c r="Q482" s="43" t="str">
        <f ca="1">IF(OR(B482="", F482=""), "", P482+'Terms&amp;Conditions + Transaction'!$B$11/10000)</f>
        <v/>
      </c>
      <c r="R482" s="43" t="str">
        <f t="shared" ca="1" si="47"/>
        <v/>
      </c>
      <c r="S482" t="str">
        <f ca="1">IF(B482="",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Transaction'!$C$7*(F482-E482), 365), 360))))</f>
        <v/>
      </c>
      <c r="T482" s="49" t="str">
        <f t="shared" ca="1" si="48"/>
        <v/>
      </c>
      <c r="U482" s="49" t="str">
        <f t="shared" ca="1" si="49"/>
        <v/>
      </c>
      <c r="V482" s="49" t="str">
        <f t="shared" ca="1" si="50"/>
        <v/>
      </c>
      <c r="W482" s="11" t="str">
        <f t="shared" ca="1" si="51"/>
        <v/>
      </c>
      <c r="X482" s="11" t="str">
        <f t="shared" ca="1" si="52"/>
        <v/>
      </c>
    </row>
    <row r="483" spans="2:24" x14ac:dyDescent="0.25">
      <c r="B483" s="82" t="str">
        <f ca="1">IF(B482&lt;MIN($C$3, 'Terms&amp;Conditions + Transaction'!$B$6), B482+1, "")</f>
        <v/>
      </c>
      <c r="C483" t="str">
        <f ca="1">IF(B483="", "", IF(AND(WEEKDAY(B483, 2)&lt;=5, ISERROR(VLOOKUP(B483, 'Holiday Schedule'!$B$3:$B$1002, 1, FALSE))), 1, 0))</f>
        <v/>
      </c>
      <c r="D483" t="str">
        <f ca="1">IF(B483="", "", IF(LOWER('Terms&amp;Conditions + Transaction'!$C$15)="act", 1, IF(DAY(B483)=31, 0, IF(AND(DAY(B483+1)=1, MONTH(B483+1)=3), 31-DAY(B483), 1))))</f>
        <v/>
      </c>
      <c r="E483" s="18" t="str">
        <f ca="1">IF(B483="", "", IFERROR(VLOOKUP(B483, 'Accrual Schedule'!$B$3:$B$122, 1, TRUE), ""))</f>
        <v/>
      </c>
      <c r="F483" s="18" t="str" cm="1">
        <f t="array" aca="1" ref="F483" ca="1">IF(B483="", "", INDEX('Accrual Schedule'!$B$3:$B$122, MATCH(B483, 'Accrual Schedule'!$B$3:$B$122, 1)+1, 1))</f>
        <v/>
      </c>
      <c r="G483" s="18" t="str" cm="1">
        <f t="array" aca="1" ref="G483" ca="1">IF(B483="", "", INDEX('Accrual Schedule'!$B$3:$B$122, MATCH(H483, 'Accrual Schedule'!$B$3:$B$122, 1)-1, 1))</f>
        <v/>
      </c>
      <c r="H483" s="18" t="str">
        <f ca="1">IF(B483="", "", INDEX('Accrual Schedule'!$B$3:$B$122, MATCH(I483, 'Accrual Schedule'!$C$3:$C$122, 1), 1))</f>
        <v/>
      </c>
      <c r="I483" s="18" t="str" cm="1">
        <f t="array" aca="1" ref="I483" ca="1">IF(B483="", "", _xlfn.IFNA(INDEX('Accrual Schedule'!$C$4:$C$122, MATCH(B483, 'Accrual Schedule'!$C$4:$C$122, 1)+1, 1), INDEX('Accrual Schedule'!$C$4:$C$122, 1, 1)))</f>
        <v/>
      </c>
      <c r="J483" s="11" t="str">
        <f ca="1">IF(B483="","",'Terms&amp;Conditions + Transaction'!$F$5-SUMIF(Dispositions!$B$3:$B$32,"&lt;="&amp;B483,Dispositions!$C$3:$C$32))</f>
        <v/>
      </c>
      <c r="K483" s="84" t="str">
        <f ca="1">IF(B483="", "", IF(ISNA(MATCH(B483, 'Factor Schedule'!$B$3:$B$2002, -1)),1,IF(INDEX('Factor Schedule'!$B$3:$C$2002,MATCH(B483, 'Factor Schedule'!$B$3:$B$2002, -1), 1)=B483,MATCH(B483, 'Factor Schedule'!$B$3:$B$2002, -1),MATCH(B483, 'Factor Schedule'!$B$3:$B$2002, -1)+1)))</f>
        <v/>
      </c>
      <c r="L483" s="11" t="str" cm="1">
        <f t="array" aca="1" ref="L483" ca="1">IF(B483="","",ROUND(J483*_xlfn.IFNA(INDEX('Factor Schedule'!$B$3:$C$2002,K483, 2), 1), 2))</f>
        <v/>
      </c>
      <c r="M483" s="11" t="str">
        <f ca="1">IF(B483="", "", IF(OR(LOWER('Terms&amp;Conditions + Transaction'!$B$12)&lt;&gt;"compound", B483=$C$2, B483=E483), L483, L483+IF(LOWER('Terms&amp;Conditions + Transaction'!$B$13)&lt;&gt;"y", SUMIFS($T$8:$T$2007, $B$8:$B$2007, "&gt;="&amp;E483, $B$8:$B$2007, "&lt;"&amp;B483), SUMIFS($U$8:$U$1007, $B$8:$B$2007, "&gt;="&amp;E483, $B$8:$B$2007, "&lt;"&amp;B483))))</f>
        <v/>
      </c>
      <c r="N483" s="18" t="str">
        <f ca="1">IF(OR(B483 = "", F483=""), "", MIN(ForwardDays(B483,-'Terms&amp;Conditions + Transaction'!$B$22, 'Terms&amp;Conditions + Transaction'!$B$23, 'Holiday Schedule'!$B$3:$B$1002),ForwardDays(F483,-'Terms&amp;Conditions + Transaction'!$B$22, 'Terms&amp;Conditions + Transaction'!$B$23, 'Holiday Schedule'!$B$3:$B$1002)))</f>
        <v/>
      </c>
      <c r="O483" s="42" t="str">
        <f ca="1">IF(B483="", "", IF(ISNA(MATCH(N483, SOFR_INDEX!$A$2:$A$2001, -1)),1,IF(INDEX(SOFR_INDEX!$A$2:$E$2001,MATCH(N483, SOFR_INDEX!$A$2:$A$2001, -1), 1)=N483,MATCH(N483, SOFR_INDEX!$A$2:$A$2001, -1),MATCH(N483, SOFR_INDEX!$A$2:$A$2001, -1)+1)))</f>
        <v/>
      </c>
      <c r="P483" s="40" t="str" cm="1">
        <f t="array" aca="1" ref="P483" ca="1">IF(OR(B483="", F483=""), "", INDEX(SOFR_INDEX!$B$2:$E$2001, O483,$P$4) * IF(LEFT($P$3, 3)="180", 2, IF(LEFT($P$3, 2)="90", 4, IF(LEFT($P$3, 2)="30", 12, 1)))/100)</f>
        <v/>
      </c>
      <c r="Q483" s="43" t="str">
        <f ca="1">IF(OR(B483="", F483=""), "", P483+'Terms&amp;Conditions + Transaction'!$B$11/10000)</f>
        <v/>
      </c>
      <c r="R483" s="43" t="str">
        <f t="shared" ca="1" si="47"/>
        <v/>
      </c>
      <c r="S483" t="str">
        <f ca="1">IF(B483="",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Transaction'!$C$7*(F483-E483), 365), 360))))</f>
        <v/>
      </c>
      <c r="T483" s="49" t="str">
        <f t="shared" ca="1" si="48"/>
        <v/>
      </c>
      <c r="U483" s="49" t="str">
        <f t="shared" ca="1" si="49"/>
        <v/>
      </c>
      <c r="V483" s="49" t="str">
        <f t="shared" ca="1" si="50"/>
        <v/>
      </c>
      <c r="W483" s="11" t="str">
        <f t="shared" ca="1" si="51"/>
        <v/>
      </c>
      <c r="X483" s="11" t="str">
        <f t="shared" ca="1" si="52"/>
        <v/>
      </c>
    </row>
    <row r="484" spans="2:24" x14ac:dyDescent="0.25">
      <c r="B484" s="82" t="str">
        <f ca="1">IF(B483&lt;MIN($C$3, 'Terms&amp;Conditions + Transaction'!$B$6), B483+1, "")</f>
        <v/>
      </c>
      <c r="C484" t="str">
        <f ca="1">IF(B484="", "", IF(AND(WEEKDAY(B484, 2)&lt;=5, ISERROR(VLOOKUP(B484, 'Holiday Schedule'!$B$3:$B$1002, 1, FALSE))), 1, 0))</f>
        <v/>
      </c>
      <c r="D484" t="str">
        <f ca="1">IF(B484="", "", IF(LOWER('Terms&amp;Conditions + Transaction'!$C$15)="act", 1, IF(DAY(B484)=31, 0, IF(AND(DAY(B484+1)=1, MONTH(B484+1)=3), 31-DAY(B484), 1))))</f>
        <v/>
      </c>
      <c r="E484" s="18" t="str">
        <f ca="1">IF(B484="", "", IFERROR(VLOOKUP(B484, 'Accrual Schedule'!$B$3:$B$122, 1, TRUE), ""))</f>
        <v/>
      </c>
      <c r="F484" s="18" t="str" cm="1">
        <f t="array" aca="1" ref="F484" ca="1">IF(B484="", "", INDEX('Accrual Schedule'!$B$3:$B$122, MATCH(B484, 'Accrual Schedule'!$B$3:$B$122, 1)+1, 1))</f>
        <v/>
      </c>
      <c r="G484" s="18" t="str" cm="1">
        <f t="array" aca="1" ref="G484" ca="1">IF(B484="", "", INDEX('Accrual Schedule'!$B$3:$B$122, MATCH(H484, 'Accrual Schedule'!$B$3:$B$122, 1)-1, 1))</f>
        <v/>
      </c>
      <c r="H484" s="18" t="str">
        <f ca="1">IF(B484="", "", INDEX('Accrual Schedule'!$B$3:$B$122, MATCH(I484, 'Accrual Schedule'!$C$3:$C$122, 1), 1))</f>
        <v/>
      </c>
      <c r="I484" s="18" t="str" cm="1">
        <f t="array" aca="1" ref="I484" ca="1">IF(B484="", "", _xlfn.IFNA(INDEX('Accrual Schedule'!$C$4:$C$122, MATCH(B484, 'Accrual Schedule'!$C$4:$C$122, 1)+1, 1), INDEX('Accrual Schedule'!$C$4:$C$122, 1, 1)))</f>
        <v/>
      </c>
      <c r="J484" s="11" t="str">
        <f ca="1">IF(B484="","",'Terms&amp;Conditions + Transaction'!$F$5-SUMIF(Dispositions!$B$3:$B$32,"&lt;="&amp;B484,Dispositions!$C$3:$C$32))</f>
        <v/>
      </c>
      <c r="K484" s="84" t="str">
        <f ca="1">IF(B484="", "", IF(ISNA(MATCH(B484, 'Factor Schedule'!$B$3:$B$2002, -1)),1,IF(INDEX('Factor Schedule'!$B$3:$C$2002,MATCH(B484, 'Factor Schedule'!$B$3:$B$2002, -1), 1)=B484,MATCH(B484, 'Factor Schedule'!$B$3:$B$2002, -1),MATCH(B484, 'Factor Schedule'!$B$3:$B$2002, -1)+1)))</f>
        <v/>
      </c>
      <c r="L484" s="11" t="str" cm="1">
        <f t="array" aca="1" ref="L484" ca="1">IF(B484="","",ROUND(J484*_xlfn.IFNA(INDEX('Factor Schedule'!$B$3:$C$2002,K484, 2), 1), 2))</f>
        <v/>
      </c>
      <c r="M484" s="11" t="str">
        <f ca="1">IF(B484="", "", IF(OR(LOWER('Terms&amp;Conditions + Transaction'!$B$12)&lt;&gt;"compound", B484=$C$2, B484=E484), L484, L484+IF(LOWER('Terms&amp;Conditions + Transaction'!$B$13)&lt;&gt;"y", SUMIFS($T$8:$T$2007, $B$8:$B$2007, "&gt;="&amp;E484, $B$8:$B$2007, "&lt;"&amp;B484), SUMIFS($U$8:$U$1007, $B$8:$B$2007, "&gt;="&amp;E484, $B$8:$B$2007, "&lt;"&amp;B484))))</f>
        <v/>
      </c>
      <c r="N484" s="18" t="str">
        <f ca="1">IF(OR(B484 = "", F484=""), "", MIN(ForwardDays(B484,-'Terms&amp;Conditions + Transaction'!$B$22, 'Terms&amp;Conditions + Transaction'!$B$23, 'Holiday Schedule'!$B$3:$B$1002),ForwardDays(F484,-'Terms&amp;Conditions + Transaction'!$B$22, 'Terms&amp;Conditions + Transaction'!$B$23, 'Holiday Schedule'!$B$3:$B$1002)))</f>
        <v/>
      </c>
      <c r="O484" s="42" t="str">
        <f ca="1">IF(B484="", "", IF(ISNA(MATCH(N484, SOFR_INDEX!$A$2:$A$2001, -1)),1,IF(INDEX(SOFR_INDEX!$A$2:$E$2001,MATCH(N484, SOFR_INDEX!$A$2:$A$2001, -1), 1)=N484,MATCH(N484, SOFR_INDEX!$A$2:$A$2001, -1),MATCH(N484, SOFR_INDEX!$A$2:$A$2001, -1)+1)))</f>
        <v/>
      </c>
      <c r="P484" s="40" t="str" cm="1">
        <f t="array" aca="1" ref="P484" ca="1">IF(OR(B484="", F484=""), "", INDEX(SOFR_INDEX!$B$2:$E$2001, O484,$P$4) * IF(LEFT($P$3, 3)="180", 2, IF(LEFT($P$3, 2)="90", 4, IF(LEFT($P$3, 2)="30", 12, 1)))/100)</f>
        <v/>
      </c>
      <c r="Q484" s="43" t="str">
        <f ca="1">IF(OR(B484="", F484=""), "", P484+'Terms&amp;Conditions + Transaction'!$B$11/10000)</f>
        <v/>
      </c>
      <c r="R484" s="43" t="str">
        <f t="shared" ca="1" si="47"/>
        <v/>
      </c>
      <c r="S484" t="str">
        <f ca="1">IF(B484="",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Transaction'!$C$7*(F484-E484), 365), 360))))</f>
        <v/>
      </c>
      <c r="T484" s="49" t="str">
        <f t="shared" ca="1" si="48"/>
        <v/>
      </c>
      <c r="U484" s="49" t="str">
        <f t="shared" ca="1" si="49"/>
        <v/>
      </c>
      <c r="V484" s="49" t="str">
        <f t="shared" ca="1" si="50"/>
        <v/>
      </c>
      <c r="W484" s="11" t="str">
        <f t="shared" ca="1" si="51"/>
        <v/>
      </c>
      <c r="X484" s="11" t="str">
        <f t="shared" ca="1" si="52"/>
        <v/>
      </c>
    </row>
    <row r="485" spans="2:24" x14ac:dyDescent="0.25">
      <c r="B485" s="82" t="str">
        <f ca="1">IF(B484&lt;MIN($C$3, 'Terms&amp;Conditions + Transaction'!$B$6), B484+1, "")</f>
        <v/>
      </c>
      <c r="C485" t="str">
        <f ca="1">IF(B485="", "", IF(AND(WEEKDAY(B485, 2)&lt;=5, ISERROR(VLOOKUP(B485, 'Holiday Schedule'!$B$3:$B$1002, 1, FALSE))), 1, 0))</f>
        <v/>
      </c>
      <c r="D485" t="str">
        <f ca="1">IF(B485="", "", IF(LOWER('Terms&amp;Conditions + Transaction'!$C$15)="act", 1, IF(DAY(B485)=31, 0, IF(AND(DAY(B485+1)=1, MONTH(B485+1)=3), 31-DAY(B485), 1))))</f>
        <v/>
      </c>
      <c r="E485" s="18" t="str">
        <f ca="1">IF(B485="", "", IFERROR(VLOOKUP(B485, 'Accrual Schedule'!$B$3:$B$122, 1, TRUE), ""))</f>
        <v/>
      </c>
      <c r="F485" s="18" t="str" cm="1">
        <f t="array" aca="1" ref="F485" ca="1">IF(B485="", "", INDEX('Accrual Schedule'!$B$3:$B$122, MATCH(B485, 'Accrual Schedule'!$B$3:$B$122, 1)+1, 1))</f>
        <v/>
      </c>
      <c r="G485" s="18" t="str" cm="1">
        <f t="array" aca="1" ref="G485" ca="1">IF(B485="", "", INDEX('Accrual Schedule'!$B$3:$B$122, MATCH(H485, 'Accrual Schedule'!$B$3:$B$122, 1)-1, 1))</f>
        <v/>
      </c>
      <c r="H485" s="18" t="str">
        <f ca="1">IF(B485="", "", INDEX('Accrual Schedule'!$B$3:$B$122, MATCH(I485, 'Accrual Schedule'!$C$3:$C$122, 1), 1))</f>
        <v/>
      </c>
      <c r="I485" s="18" t="str" cm="1">
        <f t="array" aca="1" ref="I485" ca="1">IF(B485="", "", _xlfn.IFNA(INDEX('Accrual Schedule'!$C$4:$C$122, MATCH(B485, 'Accrual Schedule'!$C$4:$C$122, 1)+1, 1), INDEX('Accrual Schedule'!$C$4:$C$122, 1, 1)))</f>
        <v/>
      </c>
      <c r="J485" s="11" t="str">
        <f ca="1">IF(B485="","",'Terms&amp;Conditions + Transaction'!$F$5-SUMIF(Dispositions!$B$3:$B$32,"&lt;="&amp;B485,Dispositions!$C$3:$C$32))</f>
        <v/>
      </c>
      <c r="K485" s="84" t="str">
        <f ca="1">IF(B485="", "", IF(ISNA(MATCH(B485, 'Factor Schedule'!$B$3:$B$2002, -1)),1,IF(INDEX('Factor Schedule'!$B$3:$C$2002,MATCH(B485, 'Factor Schedule'!$B$3:$B$2002, -1), 1)=B485,MATCH(B485, 'Factor Schedule'!$B$3:$B$2002, -1),MATCH(B485, 'Factor Schedule'!$B$3:$B$2002, -1)+1)))</f>
        <v/>
      </c>
      <c r="L485" s="11" t="str" cm="1">
        <f t="array" aca="1" ref="L485" ca="1">IF(B485="","",ROUND(J485*_xlfn.IFNA(INDEX('Factor Schedule'!$B$3:$C$2002,K485, 2), 1), 2))</f>
        <v/>
      </c>
      <c r="M485" s="11" t="str">
        <f ca="1">IF(B485="", "", IF(OR(LOWER('Terms&amp;Conditions + Transaction'!$B$12)&lt;&gt;"compound", B485=$C$2, B485=E485), L485, L485+IF(LOWER('Terms&amp;Conditions + Transaction'!$B$13)&lt;&gt;"y", SUMIFS($T$8:$T$2007, $B$8:$B$2007, "&gt;="&amp;E485, $B$8:$B$2007, "&lt;"&amp;B485), SUMIFS($U$8:$U$1007, $B$8:$B$2007, "&gt;="&amp;E485, $B$8:$B$2007, "&lt;"&amp;B485))))</f>
        <v/>
      </c>
      <c r="N485" s="18" t="str">
        <f ca="1">IF(OR(B485 = "", F485=""), "", MIN(ForwardDays(B485,-'Terms&amp;Conditions + Transaction'!$B$22, 'Terms&amp;Conditions + Transaction'!$B$23, 'Holiday Schedule'!$B$3:$B$1002),ForwardDays(F485,-'Terms&amp;Conditions + Transaction'!$B$22, 'Terms&amp;Conditions + Transaction'!$B$23, 'Holiday Schedule'!$B$3:$B$1002)))</f>
        <v/>
      </c>
      <c r="O485" s="42" t="str">
        <f ca="1">IF(B485="", "", IF(ISNA(MATCH(N485, SOFR_INDEX!$A$2:$A$2001, -1)),1,IF(INDEX(SOFR_INDEX!$A$2:$E$2001,MATCH(N485, SOFR_INDEX!$A$2:$A$2001, -1), 1)=N485,MATCH(N485, SOFR_INDEX!$A$2:$A$2001, -1),MATCH(N485, SOFR_INDEX!$A$2:$A$2001, -1)+1)))</f>
        <v/>
      </c>
      <c r="P485" s="40" t="str" cm="1">
        <f t="array" aca="1" ref="P485" ca="1">IF(OR(B485="", F485=""), "", INDEX(SOFR_INDEX!$B$2:$E$2001, O485,$P$4) * IF(LEFT($P$3, 3)="180", 2, IF(LEFT($P$3, 2)="90", 4, IF(LEFT($P$3, 2)="30", 12, 1)))/100)</f>
        <v/>
      </c>
      <c r="Q485" s="43" t="str">
        <f ca="1">IF(OR(B485="", F485=""), "", P485+'Terms&amp;Conditions + Transaction'!$B$11/10000)</f>
        <v/>
      </c>
      <c r="R485" s="43" t="str">
        <f t="shared" ca="1" si="47"/>
        <v/>
      </c>
      <c r="S485" t="str">
        <f ca="1">IF(B485="",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Transaction'!$C$7*(F485-E485), 365), 360))))</f>
        <v/>
      </c>
      <c r="T485" s="49" t="str">
        <f t="shared" ca="1" si="48"/>
        <v/>
      </c>
      <c r="U485" s="49" t="str">
        <f t="shared" ca="1" si="49"/>
        <v/>
      </c>
      <c r="V485" s="49" t="str">
        <f t="shared" ca="1" si="50"/>
        <v/>
      </c>
      <c r="W485" s="11" t="str">
        <f t="shared" ca="1" si="51"/>
        <v/>
      </c>
      <c r="X485" s="11" t="str">
        <f t="shared" ca="1" si="52"/>
        <v/>
      </c>
    </row>
    <row r="486" spans="2:24" x14ac:dyDescent="0.25">
      <c r="B486" s="82" t="str">
        <f ca="1">IF(B485&lt;MIN($C$3, 'Terms&amp;Conditions + Transaction'!$B$6), B485+1, "")</f>
        <v/>
      </c>
      <c r="C486" t="str">
        <f ca="1">IF(B486="", "", IF(AND(WEEKDAY(B486, 2)&lt;=5, ISERROR(VLOOKUP(B486, 'Holiday Schedule'!$B$3:$B$1002, 1, FALSE))), 1, 0))</f>
        <v/>
      </c>
      <c r="D486" t="str">
        <f ca="1">IF(B486="", "", IF(LOWER('Terms&amp;Conditions + Transaction'!$C$15)="act", 1, IF(DAY(B486)=31, 0, IF(AND(DAY(B486+1)=1, MONTH(B486+1)=3), 31-DAY(B486), 1))))</f>
        <v/>
      </c>
      <c r="E486" s="18" t="str">
        <f ca="1">IF(B486="", "", IFERROR(VLOOKUP(B486, 'Accrual Schedule'!$B$3:$B$122, 1, TRUE), ""))</f>
        <v/>
      </c>
      <c r="F486" s="18" t="str" cm="1">
        <f t="array" aca="1" ref="F486" ca="1">IF(B486="", "", INDEX('Accrual Schedule'!$B$3:$B$122, MATCH(B486, 'Accrual Schedule'!$B$3:$B$122, 1)+1, 1))</f>
        <v/>
      </c>
      <c r="G486" s="18" t="str" cm="1">
        <f t="array" aca="1" ref="G486" ca="1">IF(B486="", "", INDEX('Accrual Schedule'!$B$3:$B$122, MATCH(H486, 'Accrual Schedule'!$B$3:$B$122, 1)-1, 1))</f>
        <v/>
      </c>
      <c r="H486" s="18" t="str">
        <f ca="1">IF(B486="", "", INDEX('Accrual Schedule'!$B$3:$B$122, MATCH(I486, 'Accrual Schedule'!$C$3:$C$122, 1), 1))</f>
        <v/>
      </c>
      <c r="I486" s="18" t="str" cm="1">
        <f t="array" aca="1" ref="I486" ca="1">IF(B486="", "", _xlfn.IFNA(INDEX('Accrual Schedule'!$C$4:$C$122, MATCH(B486, 'Accrual Schedule'!$C$4:$C$122, 1)+1, 1), INDEX('Accrual Schedule'!$C$4:$C$122, 1, 1)))</f>
        <v/>
      </c>
      <c r="J486" s="11" t="str">
        <f ca="1">IF(B486="","",'Terms&amp;Conditions + Transaction'!$F$5-SUMIF(Dispositions!$B$3:$B$32,"&lt;="&amp;B486,Dispositions!$C$3:$C$32))</f>
        <v/>
      </c>
      <c r="K486" s="84" t="str">
        <f ca="1">IF(B486="", "", IF(ISNA(MATCH(B486, 'Factor Schedule'!$B$3:$B$2002, -1)),1,IF(INDEX('Factor Schedule'!$B$3:$C$2002,MATCH(B486, 'Factor Schedule'!$B$3:$B$2002, -1), 1)=B486,MATCH(B486, 'Factor Schedule'!$B$3:$B$2002, -1),MATCH(B486, 'Factor Schedule'!$B$3:$B$2002, -1)+1)))</f>
        <v/>
      </c>
      <c r="L486" s="11" t="str" cm="1">
        <f t="array" aca="1" ref="L486" ca="1">IF(B486="","",ROUND(J486*_xlfn.IFNA(INDEX('Factor Schedule'!$B$3:$C$2002,K486, 2), 1), 2))</f>
        <v/>
      </c>
      <c r="M486" s="11" t="str">
        <f ca="1">IF(B486="", "", IF(OR(LOWER('Terms&amp;Conditions + Transaction'!$B$12)&lt;&gt;"compound", B486=$C$2, B486=E486), L486, L486+IF(LOWER('Terms&amp;Conditions + Transaction'!$B$13)&lt;&gt;"y", SUMIFS($T$8:$T$2007, $B$8:$B$2007, "&gt;="&amp;E486, $B$8:$B$2007, "&lt;"&amp;B486), SUMIFS($U$8:$U$1007, $B$8:$B$2007, "&gt;="&amp;E486, $B$8:$B$2007, "&lt;"&amp;B486))))</f>
        <v/>
      </c>
      <c r="N486" s="18" t="str">
        <f ca="1">IF(OR(B486 = "", F486=""), "", MIN(ForwardDays(B486,-'Terms&amp;Conditions + Transaction'!$B$22, 'Terms&amp;Conditions + Transaction'!$B$23, 'Holiday Schedule'!$B$3:$B$1002),ForwardDays(F486,-'Terms&amp;Conditions + Transaction'!$B$22, 'Terms&amp;Conditions + Transaction'!$B$23, 'Holiday Schedule'!$B$3:$B$1002)))</f>
        <v/>
      </c>
      <c r="O486" s="42" t="str">
        <f ca="1">IF(B486="", "", IF(ISNA(MATCH(N486, SOFR_INDEX!$A$2:$A$2001, -1)),1,IF(INDEX(SOFR_INDEX!$A$2:$E$2001,MATCH(N486, SOFR_INDEX!$A$2:$A$2001, -1), 1)=N486,MATCH(N486, SOFR_INDEX!$A$2:$A$2001, -1),MATCH(N486, SOFR_INDEX!$A$2:$A$2001, -1)+1)))</f>
        <v/>
      </c>
      <c r="P486" s="40" t="str" cm="1">
        <f t="array" aca="1" ref="P486" ca="1">IF(OR(B486="", F486=""), "", INDEX(SOFR_INDEX!$B$2:$E$2001, O486,$P$4) * IF(LEFT($P$3, 3)="180", 2, IF(LEFT($P$3, 2)="90", 4, IF(LEFT($P$3, 2)="30", 12, 1)))/100)</f>
        <v/>
      </c>
      <c r="Q486" s="43" t="str">
        <f ca="1">IF(OR(B486="", F486=""), "", P486+'Terms&amp;Conditions + Transaction'!$B$11/10000)</f>
        <v/>
      </c>
      <c r="R486" s="43" t="str">
        <f t="shared" ca="1" si="47"/>
        <v/>
      </c>
      <c r="S486" t="str">
        <f ca="1">IF(B486="",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Transaction'!$C$7*(F486-E486), 365), 360))))</f>
        <v/>
      </c>
      <c r="T486" s="49" t="str">
        <f t="shared" ca="1" si="48"/>
        <v/>
      </c>
      <c r="U486" s="49" t="str">
        <f t="shared" ca="1" si="49"/>
        <v/>
      </c>
      <c r="V486" s="49" t="str">
        <f t="shared" ca="1" si="50"/>
        <v/>
      </c>
      <c r="W486" s="11" t="str">
        <f t="shared" ca="1" si="51"/>
        <v/>
      </c>
      <c r="X486" s="11" t="str">
        <f t="shared" ca="1" si="52"/>
        <v/>
      </c>
    </row>
    <row r="487" spans="2:24" x14ac:dyDescent="0.25">
      <c r="B487" s="82" t="str">
        <f ca="1">IF(B486&lt;MIN($C$3, 'Terms&amp;Conditions + Transaction'!$B$6), B486+1, "")</f>
        <v/>
      </c>
      <c r="C487" t="str">
        <f ca="1">IF(B487="", "", IF(AND(WEEKDAY(B487, 2)&lt;=5, ISERROR(VLOOKUP(B487, 'Holiday Schedule'!$B$3:$B$1002, 1, FALSE))), 1, 0))</f>
        <v/>
      </c>
      <c r="D487" t="str">
        <f ca="1">IF(B487="", "", IF(LOWER('Terms&amp;Conditions + Transaction'!$C$15)="act", 1, IF(DAY(B487)=31, 0, IF(AND(DAY(B487+1)=1, MONTH(B487+1)=3), 31-DAY(B487), 1))))</f>
        <v/>
      </c>
      <c r="E487" s="18" t="str">
        <f ca="1">IF(B487="", "", IFERROR(VLOOKUP(B487, 'Accrual Schedule'!$B$3:$B$122, 1, TRUE), ""))</f>
        <v/>
      </c>
      <c r="F487" s="18" t="str" cm="1">
        <f t="array" aca="1" ref="F487" ca="1">IF(B487="", "", INDEX('Accrual Schedule'!$B$3:$B$122, MATCH(B487, 'Accrual Schedule'!$B$3:$B$122, 1)+1, 1))</f>
        <v/>
      </c>
      <c r="G487" s="18" t="str" cm="1">
        <f t="array" aca="1" ref="G487" ca="1">IF(B487="", "", INDEX('Accrual Schedule'!$B$3:$B$122, MATCH(H487, 'Accrual Schedule'!$B$3:$B$122, 1)-1, 1))</f>
        <v/>
      </c>
      <c r="H487" s="18" t="str">
        <f ca="1">IF(B487="", "", INDEX('Accrual Schedule'!$B$3:$B$122, MATCH(I487, 'Accrual Schedule'!$C$3:$C$122, 1), 1))</f>
        <v/>
      </c>
      <c r="I487" s="18" t="str" cm="1">
        <f t="array" aca="1" ref="I487" ca="1">IF(B487="", "", _xlfn.IFNA(INDEX('Accrual Schedule'!$C$4:$C$122, MATCH(B487, 'Accrual Schedule'!$C$4:$C$122, 1)+1, 1), INDEX('Accrual Schedule'!$C$4:$C$122, 1, 1)))</f>
        <v/>
      </c>
      <c r="J487" s="11" t="str">
        <f ca="1">IF(B487="","",'Terms&amp;Conditions + Transaction'!$F$5-SUMIF(Dispositions!$B$3:$B$32,"&lt;="&amp;B487,Dispositions!$C$3:$C$32))</f>
        <v/>
      </c>
      <c r="K487" s="84" t="str">
        <f ca="1">IF(B487="", "", IF(ISNA(MATCH(B487, 'Factor Schedule'!$B$3:$B$2002, -1)),1,IF(INDEX('Factor Schedule'!$B$3:$C$2002,MATCH(B487, 'Factor Schedule'!$B$3:$B$2002, -1), 1)=B487,MATCH(B487, 'Factor Schedule'!$B$3:$B$2002, -1),MATCH(B487, 'Factor Schedule'!$B$3:$B$2002, -1)+1)))</f>
        <v/>
      </c>
      <c r="L487" s="11" t="str" cm="1">
        <f t="array" aca="1" ref="L487" ca="1">IF(B487="","",ROUND(J487*_xlfn.IFNA(INDEX('Factor Schedule'!$B$3:$C$2002,K487, 2), 1), 2))</f>
        <v/>
      </c>
      <c r="M487" s="11" t="str">
        <f ca="1">IF(B487="", "", IF(OR(LOWER('Terms&amp;Conditions + Transaction'!$B$12)&lt;&gt;"compound", B487=$C$2, B487=E487), L487, L487+IF(LOWER('Terms&amp;Conditions + Transaction'!$B$13)&lt;&gt;"y", SUMIFS($T$8:$T$2007, $B$8:$B$2007, "&gt;="&amp;E487, $B$8:$B$2007, "&lt;"&amp;B487), SUMIFS($U$8:$U$1007, $B$8:$B$2007, "&gt;="&amp;E487, $B$8:$B$2007, "&lt;"&amp;B487))))</f>
        <v/>
      </c>
      <c r="N487" s="18" t="str">
        <f ca="1">IF(OR(B487 = "", F487=""), "", MIN(ForwardDays(B487,-'Terms&amp;Conditions + Transaction'!$B$22, 'Terms&amp;Conditions + Transaction'!$B$23, 'Holiday Schedule'!$B$3:$B$1002),ForwardDays(F487,-'Terms&amp;Conditions + Transaction'!$B$22, 'Terms&amp;Conditions + Transaction'!$B$23, 'Holiday Schedule'!$B$3:$B$1002)))</f>
        <v/>
      </c>
      <c r="O487" s="42" t="str">
        <f ca="1">IF(B487="", "", IF(ISNA(MATCH(N487, SOFR_INDEX!$A$2:$A$2001, -1)),1,IF(INDEX(SOFR_INDEX!$A$2:$E$2001,MATCH(N487, SOFR_INDEX!$A$2:$A$2001, -1), 1)=N487,MATCH(N487, SOFR_INDEX!$A$2:$A$2001, -1),MATCH(N487, SOFR_INDEX!$A$2:$A$2001, -1)+1)))</f>
        <v/>
      </c>
      <c r="P487" s="40" t="str" cm="1">
        <f t="array" aca="1" ref="P487" ca="1">IF(OR(B487="", F487=""), "", INDEX(SOFR_INDEX!$B$2:$E$2001, O487,$P$4) * IF(LEFT($P$3, 3)="180", 2, IF(LEFT($P$3, 2)="90", 4, IF(LEFT($P$3, 2)="30", 12, 1)))/100)</f>
        <v/>
      </c>
      <c r="Q487" s="43" t="str">
        <f ca="1">IF(OR(B487="", F487=""), "", P487+'Terms&amp;Conditions + Transaction'!$B$11/10000)</f>
        <v/>
      </c>
      <c r="R487" s="43" t="str">
        <f t="shared" ca="1" si="47"/>
        <v/>
      </c>
      <c r="S487" t="str">
        <f ca="1">IF(B487="",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Transaction'!$C$7*(F487-E487), 365), 360))))</f>
        <v/>
      </c>
      <c r="T487" s="49" t="str">
        <f t="shared" ca="1" si="48"/>
        <v/>
      </c>
      <c r="U487" s="49" t="str">
        <f t="shared" ca="1" si="49"/>
        <v/>
      </c>
      <c r="V487" s="49" t="str">
        <f t="shared" ca="1" si="50"/>
        <v/>
      </c>
      <c r="W487" s="11" t="str">
        <f t="shared" ca="1" si="51"/>
        <v/>
      </c>
      <c r="X487" s="11" t="str">
        <f t="shared" ca="1" si="52"/>
        <v/>
      </c>
    </row>
    <row r="488" spans="2:24" x14ac:dyDescent="0.25">
      <c r="B488" s="82" t="str">
        <f ca="1">IF(B487&lt;MIN($C$3, 'Terms&amp;Conditions + Transaction'!$B$6), B487+1, "")</f>
        <v/>
      </c>
      <c r="C488" t="str">
        <f ca="1">IF(B488="", "", IF(AND(WEEKDAY(B488, 2)&lt;=5, ISERROR(VLOOKUP(B488, 'Holiday Schedule'!$B$3:$B$1002, 1, FALSE))), 1, 0))</f>
        <v/>
      </c>
      <c r="D488" t="str">
        <f ca="1">IF(B488="", "", IF(LOWER('Terms&amp;Conditions + Transaction'!$C$15)="act", 1, IF(DAY(B488)=31, 0, IF(AND(DAY(B488+1)=1, MONTH(B488+1)=3), 31-DAY(B488), 1))))</f>
        <v/>
      </c>
      <c r="E488" s="18" t="str">
        <f ca="1">IF(B488="", "", IFERROR(VLOOKUP(B488, 'Accrual Schedule'!$B$3:$B$122, 1, TRUE), ""))</f>
        <v/>
      </c>
      <c r="F488" s="18" t="str" cm="1">
        <f t="array" aca="1" ref="F488" ca="1">IF(B488="", "", INDEX('Accrual Schedule'!$B$3:$B$122, MATCH(B488, 'Accrual Schedule'!$B$3:$B$122, 1)+1, 1))</f>
        <v/>
      </c>
      <c r="G488" s="18" t="str" cm="1">
        <f t="array" aca="1" ref="G488" ca="1">IF(B488="", "", INDEX('Accrual Schedule'!$B$3:$B$122, MATCH(H488, 'Accrual Schedule'!$B$3:$B$122, 1)-1, 1))</f>
        <v/>
      </c>
      <c r="H488" s="18" t="str">
        <f ca="1">IF(B488="", "", INDEX('Accrual Schedule'!$B$3:$B$122, MATCH(I488, 'Accrual Schedule'!$C$3:$C$122, 1), 1))</f>
        <v/>
      </c>
      <c r="I488" s="18" t="str" cm="1">
        <f t="array" aca="1" ref="I488" ca="1">IF(B488="", "", _xlfn.IFNA(INDEX('Accrual Schedule'!$C$4:$C$122, MATCH(B488, 'Accrual Schedule'!$C$4:$C$122, 1)+1, 1), INDEX('Accrual Schedule'!$C$4:$C$122, 1, 1)))</f>
        <v/>
      </c>
      <c r="J488" s="11" t="str">
        <f ca="1">IF(B488="","",'Terms&amp;Conditions + Transaction'!$F$5-SUMIF(Dispositions!$B$3:$B$32,"&lt;="&amp;B488,Dispositions!$C$3:$C$32))</f>
        <v/>
      </c>
      <c r="K488" s="84" t="str">
        <f ca="1">IF(B488="", "", IF(ISNA(MATCH(B488, 'Factor Schedule'!$B$3:$B$2002, -1)),1,IF(INDEX('Factor Schedule'!$B$3:$C$2002,MATCH(B488, 'Factor Schedule'!$B$3:$B$2002, -1), 1)=B488,MATCH(B488, 'Factor Schedule'!$B$3:$B$2002, -1),MATCH(B488, 'Factor Schedule'!$B$3:$B$2002, -1)+1)))</f>
        <v/>
      </c>
      <c r="L488" s="11" t="str" cm="1">
        <f t="array" aca="1" ref="L488" ca="1">IF(B488="","",ROUND(J488*_xlfn.IFNA(INDEX('Factor Schedule'!$B$3:$C$2002,K488, 2), 1), 2))</f>
        <v/>
      </c>
      <c r="M488" s="11" t="str">
        <f ca="1">IF(B488="", "", IF(OR(LOWER('Terms&amp;Conditions + Transaction'!$B$12)&lt;&gt;"compound", B488=$C$2, B488=E488), L488, L488+IF(LOWER('Terms&amp;Conditions + Transaction'!$B$13)&lt;&gt;"y", SUMIFS($T$8:$T$2007, $B$8:$B$2007, "&gt;="&amp;E488, $B$8:$B$2007, "&lt;"&amp;B488), SUMIFS($U$8:$U$1007, $B$8:$B$2007, "&gt;="&amp;E488, $B$8:$B$2007, "&lt;"&amp;B488))))</f>
        <v/>
      </c>
      <c r="N488" s="18" t="str">
        <f ca="1">IF(OR(B488 = "", F488=""), "", MIN(ForwardDays(B488,-'Terms&amp;Conditions + Transaction'!$B$22, 'Terms&amp;Conditions + Transaction'!$B$23, 'Holiday Schedule'!$B$3:$B$1002),ForwardDays(F488,-'Terms&amp;Conditions + Transaction'!$B$22, 'Terms&amp;Conditions + Transaction'!$B$23, 'Holiday Schedule'!$B$3:$B$1002)))</f>
        <v/>
      </c>
      <c r="O488" s="42" t="str">
        <f ca="1">IF(B488="", "", IF(ISNA(MATCH(N488, SOFR_INDEX!$A$2:$A$2001, -1)),1,IF(INDEX(SOFR_INDEX!$A$2:$E$2001,MATCH(N488, SOFR_INDEX!$A$2:$A$2001, -1), 1)=N488,MATCH(N488, SOFR_INDEX!$A$2:$A$2001, -1),MATCH(N488, SOFR_INDEX!$A$2:$A$2001, -1)+1)))</f>
        <v/>
      </c>
      <c r="P488" s="40" t="str" cm="1">
        <f t="array" aca="1" ref="P488" ca="1">IF(OR(B488="", F488=""), "", INDEX(SOFR_INDEX!$B$2:$E$2001, O488,$P$4) * IF(LEFT($P$3, 3)="180", 2, IF(LEFT($P$3, 2)="90", 4, IF(LEFT($P$3, 2)="30", 12, 1)))/100)</f>
        <v/>
      </c>
      <c r="Q488" s="43" t="str">
        <f ca="1">IF(OR(B488="", F488=""), "", P488+'Terms&amp;Conditions + Transaction'!$B$11/10000)</f>
        <v/>
      </c>
      <c r="R488" s="43" t="str">
        <f t="shared" ca="1" si="47"/>
        <v/>
      </c>
      <c r="S488" t="str">
        <f ca="1">IF(B488="",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Transaction'!$C$7*(F488-E488), 365), 360))))</f>
        <v/>
      </c>
      <c r="T488" s="49" t="str">
        <f t="shared" ca="1" si="48"/>
        <v/>
      </c>
      <c r="U488" s="49" t="str">
        <f t="shared" ca="1" si="49"/>
        <v/>
      </c>
      <c r="V488" s="49" t="str">
        <f t="shared" ca="1" si="50"/>
        <v/>
      </c>
      <c r="W488" s="11" t="str">
        <f t="shared" ca="1" si="51"/>
        <v/>
      </c>
      <c r="X488" s="11" t="str">
        <f t="shared" ca="1" si="52"/>
        <v/>
      </c>
    </row>
    <row r="489" spans="2:24" x14ac:dyDescent="0.25">
      <c r="B489" s="82" t="str">
        <f ca="1">IF(B488&lt;MIN($C$3, 'Terms&amp;Conditions + Transaction'!$B$6), B488+1, "")</f>
        <v/>
      </c>
      <c r="C489" t="str">
        <f ca="1">IF(B489="", "", IF(AND(WEEKDAY(B489, 2)&lt;=5, ISERROR(VLOOKUP(B489, 'Holiday Schedule'!$B$3:$B$1002, 1, FALSE))), 1, 0))</f>
        <v/>
      </c>
      <c r="D489" t="str">
        <f ca="1">IF(B489="", "", IF(LOWER('Terms&amp;Conditions + Transaction'!$C$15)="act", 1, IF(DAY(B489)=31, 0, IF(AND(DAY(B489+1)=1, MONTH(B489+1)=3), 31-DAY(B489), 1))))</f>
        <v/>
      </c>
      <c r="E489" s="18" t="str">
        <f ca="1">IF(B489="", "", IFERROR(VLOOKUP(B489, 'Accrual Schedule'!$B$3:$B$122, 1, TRUE), ""))</f>
        <v/>
      </c>
      <c r="F489" s="18" t="str" cm="1">
        <f t="array" aca="1" ref="F489" ca="1">IF(B489="", "", INDEX('Accrual Schedule'!$B$3:$B$122, MATCH(B489, 'Accrual Schedule'!$B$3:$B$122, 1)+1, 1))</f>
        <v/>
      </c>
      <c r="G489" s="18" t="str" cm="1">
        <f t="array" aca="1" ref="G489" ca="1">IF(B489="", "", INDEX('Accrual Schedule'!$B$3:$B$122, MATCH(H489, 'Accrual Schedule'!$B$3:$B$122, 1)-1, 1))</f>
        <v/>
      </c>
      <c r="H489" s="18" t="str">
        <f ca="1">IF(B489="", "", INDEX('Accrual Schedule'!$B$3:$B$122, MATCH(I489, 'Accrual Schedule'!$C$3:$C$122, 1), 1))</f>
        <v/>
      </c>
      <c r="I489" s="18" t="str" cm="1">
        <f t="array" aca="1" ref="I489" ca="1">IF(B489="", "", _xlfn.IFNA(INDEX('Accrual Schedule'!$C$4:$C$122, MATCH(B489, 'Accrual Schedule'!$C$4:$C$122, 1)+1, 1), INDEX('Accrual Schedule'!$C$4:$C$122, 1, 1)))</f>
        <v/>
      </c>
      <c r="J489" s="11" t="str">
        <f ca="1">IF(B489="","",'Terms&amp;Conditions + Transaction'!$F$5-SUMIF(Dispositions!$B$3:$B$32,"&lt;="&amp;B489,Dispositions!$C$3:$C$32))</f>
        <v/>
      </c>
      <c r="K489" s="84" t="str">
        <f ca="1">IF(B489="", "", IF(ISNA(MATCH(B489, 'Factor Schedule'!$B$3:$B$2002, -1)),1,IF(INDEX('Factor Schedule'!$B$3:$C$2002,MATCH(B489, 'Factor Schedule'!$B$3:$B$2002, -1), 1)=B489,MATCH(B489, 'Factor Schedule'!$B$3:$B$2002, -1),MATCH(B489, 'Factor Schedule'!$B$3:$B$2002, -1)+1)))</f>
        <v/>
      </c>
      <c r="L489" s="11" t="str" cm="1">
        <f t="array" aca="1" ref="L489" ca="1">IF(B489="","",ROUND(J489*_xlfn.IFNA(INDEX('Factor Schedule'!$B$3:$C$2002,K489, 2), 1), 2))</f>
        <v/>
      </c>
      <c r="M489" s="11" t="str">
        <f ca="1">IF(B489="", "", IF(OR(LOWER('Terms&amp;Conditions + Transaction'!$B$12)&lt;&gt;"compound", B489=$C$2, B489=E489), L489, L489+IF(LOWER('Terms&amp;Conditions + Transaction'!$B$13)&lt;&gt;"y", SUMIFS($T$8:$T$2007, $B$8:$B$2007, "&gt;="&amp;E489, $B$8:$B$2007, "&lt;"&amp;B489), SUMIFS($U$8:$U$1007, $B$8:$B$2007, "&gt;="&amp;E489, $B$8:$B$2007, "&lt;"&amp;B489))))</f>
        <v/>
      </c>
      <c r="N489" s="18" t="str">
        <f ca="1">IF(OR(B489 = "", F489=""), "", MIN(ForwardDays(B489,-'Terms&amp;Conditions + Transaction'!$B$22, 'Terms&amp;Conditions + Transaction'!$B$23, 'Holiday Schedule'!$B$3:$B$1002),ForwardDays(F489,-'Terms&amp;Conditions + Transaction'!$B$22, 'Terms&amp;Conditions + Transaction'!$B$23, 'Holiday Schedule'!$B$3:$B$1002)))</f>
        <v/>
      </c>
      <c r="O489" s="42" t="str">
        <f ca="1">IF(B489="", "", IF(ISNA(MATCH(N489, SOFR_INDEX!$A$2:$A$2001, -1)),1,IF(INDEX(SOFR_INDEX!$A$2:$E$2001,MATCH(N489, SOFR_INDEX!$A$2:$A$2001, -1), 1)=N489,MATCH(N489, SOFR_INDEX!$A$2:$A$2001, -1),MATCH(N489, SOFR_INDEX!$A$2:$A$2001, -1)+1)))</f>
        <v/>
      </c>
      <c r="P489" s="40" t="str" cm="1">
        <f t="array" aca="1" ref="P489" ca="1">IF(OR(B489="", F489=""), "", INDEX(SOFR_INDEX!$B$2:$E$2001, O489,$P$4) * IF(LEFT($P$3, 3)="180", 2, IF(LEFT($P$3, 2)="90", 4, IF(LEFT($P$3, 2)="30", 12, 1)))/100)</f>
        <v/>
      </c>
      <c r="Q489" s="43" t="str">
        <f ca="1">IF(OR(B489="", F489=""), "", P489+'Terms&amp;Conditions + Transaction'!$B$11/10000)</f>
        <v/>
      </c>
      <c r="R489" s="43" t="str">
        <f t="shared" ca="1" si="47"/>
        <v/>
      </c>
      <c r="S489" t="str">
        <f ca="1">IF(B489="",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Transaction'!$C$7*(F489-E489), 365), 360))))</f>
        <v/>
      </c>
      <c r="T489" s="49" t="str">
        <f t="shared" ca="1" si="48"/>
        <v/>
      </c>
      <c r="U489" s="49" t="str">
        <f t="shared" ca="1" si="49"/>
        <v/>
      </c>
      <c r="V489" s="49" t="str">
        <f t="shared" ca="1" si="50"/>
        <v/>
      </c>
      <c r="W489" s="11" t="str">
        <f t="shared" ca="1" si="51"/>
        <v/>
      </c>
      <c r="X489" s="11" t="str">
        <f t="shared" ca="1" si="52"/>
        <v/>
      </c>
    </row>
    <row r="490" spans="2:24" x14ac:dyDescent="0.25">
      <c r="B490" s="82" t="str">
        <f ca="1">IF(B489&lt;MIN($C$3, 'Terms&amp;Conditions + Transaction'!$B$6), B489+1, "")</f>
        <v/>
      </c>
      <c r="C490" t="str">
        <f ca="1">IF(B490="", "", IF(AND(WEEKDAY(B490, 2)&lt;=5, ISERROR(VLOOKUP(B490, 'Holiday Schedule'!$B$3:$B$1002, 1, FALSE))), 1, 0))</f>
        <v/>
      </c>
      <c r="D490" t="str">
        <f ca="1">IF(B490="", "", IF(LOWER('Terms&amp;Conditions + Transaction'!$C$15)="act", 1, IF(DAY(B490)=31, 0, IF(AND(DAY(B490+1)=1, MONTH(B490+1)=3), 31-DAY(B490), 1))))</f>
        <v/>
      </c>
      <c r="E490" s="18" t="str">
        <f ca="1">IF(B490="", "", IFERROR(VLOOKUP(B490, 'Accrual Schedule'!$B$3:$B$122, 1, TRUE), ""))</f>
        <v/>
      </c>
      <c r="F490" s="18" t="str" cm="1">
        <f t="array" aca="1" ref="F490" ca="1">IF(B490="", "", INDEX('Accrual Schedule'!$B$3:$B$122, MATCH(B490, 'Accrual Schedule'!$B$3:$B$122, 1)+1, 1))</f>
        <v/>
      </c>
      <c r="G490" s="18" t="str" cm="1">
        <f t="array" aca="1" ref="G490" ca="1">IF(B490="", "", INDEX('Accrual Schedule'!$B$3:$B$122, MATCH(H490, 'Accrual Schedule'!$B$3:$B$122, 1)-1, 1))</f>
        <v/>
      </c>
      <c r="H490" s="18" t="str">
        <f ca="1">IF(B490="", "", INDEX('Accrual Schedule'!$B$3:$B$122, MATCH(I490, 'Accrual Schedule'!$C$3:$C$122, 1), 1))</f>
        <v/>
      </c>
      <c r="I490" s="18" t="str" cm="1">
        <f t="array" aca="1" ref="I490" ca="1">IF(B490="", "", _xlfn.IFNA(INDEX('Accrual Schedule'!$C$4:$C$122, MATCH(B490, 'Accrual Schedule'!$C$4:$C$122, 1)+1, 1), INDEX('Accrual Schedule'!$C$4:$C$122, 1, 1)))</f>
        <v/>
      </c>
      <c r="J490" s="11" t="str">
        <f ca="1">IF(B490="","",'Terms&amp;Conditions + Transaction'!$F$5-SUMIF(Dispositions!$B$3:$B$32,"&lt;="&amp;B490,Dispositions!$C$3:$C$32))</f>
        <v/>
      </c>
      <c r="K490" s="84" t="str">
        <f ca="1">IF(B490="", "", IF(ISNA(MATCH(B490, 'Factor Schedule'!$B$3:$B$2002, -1)),1,IF(INDEX('Factor Schedule'!$B$3:$C$2002,MATCH(B490, 'Factor Schedule'!$B$3:$B$2002, -1), 1)=B490,MATCH(B490, 'Factor Schedule'!$B$3:$B$2002, -1),MATCH(B490, 'Factor Schedule'!$B$3:$B$2002, -1)+1)))</f>
        <v/>
      </c>
      <c r="L490" s="11" t="str" cm="1">
        <f t="array" aca="1" ref="L490" ca="1">IF(B490="","",ROUND(J490*_xlfn.IFNA(INDEX('Factor Schedule'!$B$3:$C$2002,K490, 2), 1), 2))</f>
        <v/>
      </c>
      <c r="M490" s="11" t="str">
        <f ca="1">IF(B490="", "", IF(OR(LOWER('Terms&amp;Conditions + Transaction'!$B$12)&lt;&gt;"compound", B490=$C$2, B490=E490), L490, L490+IF(LOWER('Terms&amp;Conditions + Transaction'!$B$13)&lt;&gt;"y", SUMIFS($T$8:$T$2007, $B$8:$B$2007, "&gt;="&amp;E490, $B$8:$B$2007, "&lt;"&amp;B490), SUMIFS($U$8:$U$1007, $B$8:$B$2007, "&gt;="&amp;E490, $B$8:$B$2007, "&lt;"&amp;B490))))</f>
        <v/>
      </c>
      <c r="N490" s="18" t="str">
        <f ca="1">IF(OR(B490 = "", F490=""), "", MIN(ForwardDays(B490,-'Terms&amp;Conditions + Transaction'!$B$22, 'Terms&amp;Conditions + Transaction'!$B$23, 'Holiday Schedule'!$B$3:$B$1002),ForwardDays(F490,-'Terms&amp;Conditions + Transaction'!$B$22, 'Terms&amp;Conditions + Transaction'!$B$23, 'Holiday Schedule'!$B$3:$B$1002)))</f>
        <v/>
      </c>
      <c r="O490" s="42" t="str">
        <f ca="1">IF(B490="", "", IF(ISNA(MATCH(N490, SOFR_INDEX!$A$2:$A$2001, -1)),1,IF(INDEX(SOFR_INDEX!$A$2:$E$2001,MATCH(N490, SOFR_INDEX!$A$2:$A$2001, -1), 1)=N490,MATCH(N490, SOFR_INDEX!$A$2:$A$2001, -1),MATCH(N490, SOFR_INDEX!$A$2:$A$2001, -1)+1)))</f>
        <v/>
      </c>
      <c r="P490" s="40" t="str" cm="1">
        <f t="array" aca="1" ref="P490" ca="1">IF(OR(B490="", F490=""), "", INDEX(SOFR_INDEX!$B$2:$E$2001, O490,$P$4) * IF(LEFT($P$3, 3)="180", 2, IF(LEFT($P$3, 2)="90", 4, IF(LEFT($P$3, 2)="30", 12, 1)))/100)</f>
        <v/>
      </c>
      <c r="Q490" s="43" t="str">
        <f ca="1">IF(OR(B490="", F490=""), "", P490+'Terms&amp;Conditions + Transaction'!$B$11/10000)</f>
        <v/>
      </c>
      <c r="R490" s="43" t="str">
        <f t="shared" ca="1" si="47"/>
        <v/>
      </c>
      <c r="S490" t="str">
        <f ca="1">IF(B490="",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Transaction'!$C$7*(F490-E490), 365), 360))))</f>
        <v/>
      </c>
      <c r="T490" s="49" t="str">
        <f t="shared" ca="1" si="48"/>
        <v/>
      </c>
      <c r="U490" s="49" t="str">
        <f t="shared" ca="1" si="49"/>
        <v/>
      </c>
      <c r="V490" s="49" t="str">
        <f t="shared" ca="1" si="50"/>
        <v/>
      </c>
      <c r="W490" s="11" t="str">
        <f t="shared" ca="1" si="51"/>
        <v/>
      </c>
      <c r="X490" s="11" t="str">
        <f t="shared" ca="1" si="52"/>
        <v/>
      </c>
    </row>
    <row r="491" spans="2:24" x14ac:dyDescent="0.25">
      <c r="B491" s="82" t="str">
        <f ca="1">IF(B490&lt;MIN($C$3, 'Terms&amp;Conditions + Transaction'!$B$6), B490+1, "")</f>
        <v/>
      </c>
      <c r="C491" t="str">
        <f ca="1">IF(B491="", "", IF(AND(WEEKDAY(B491, 2)&lt;=5, ISERROR(VLOOKUP(B491, 'Holiday Schedule'!$B$3:$B$1002, 1, FALSE))), 1, 0))</f>
        <v/>
      </c>
      <c r="D491" t="str">
        <f ca="1">IF(B491="", "", IF(LOWER('Terms&amp;Conditions + Transaction'!$C$15)="act", 1, IF(DAY(B491)=31, 0, IF(AND(DAY(B491+1)=1, MONTH(B491+1)=3), 31-DAY(B491), 1))))</f>
        <v/>
      </c>
      <c r="E491" s="18" t="str">
        <f ca="1">IF(B491="", "", IFERROR(VLOOKUP(B491, 'Accrual Schedule'!$B$3:$B$122, 1, TRUE), ""))</f>
        <v/>
      </c>
      <c r="F491" s="18" t="str" cm="1">
        <f t="array" aca="1" ref="F491" ca="1">IF(B491="", "", INDEX('Accrual Schedule'!$B$3:$B$122, MATCH(B491, 'Accrual Schedule'!$B$3:$B$122, 1)+1, 1))</f>
        <v/>
      </c>
      <c r="G491" s="18" t="str" cm="1">
        <f t="array" aca="1" ref="G491" ca="1">IF(B491="", "", INDEX('Accrual Schedule'!$B$3:$B$122, MATCH(H491, 'Accrual Schedule'!$B$3:$B$122, 1)-1, 1))</f>
        <v/>
      </c>
      <c r="H491" s="18" t="str">
        <f ca="1">IF(B491="", "", INDEX('Accrual Schedule'!$B$3:$B$122, MATCH(I491, 'Accrual Schedule'!$C$3:$C$122, 1), 1))</f>
        <v/>
      </c>
      <c r="I491" s="18" t="str" cm="1">
        <f t="array" aca="1" ref="I491" ca="1">IF(B491="", "", _xlfn.IFNA(INDEX('Accrual Schedule'!$C$4:$C$122, MATCH(B491, 'Accrual Schedule'!$C$4:$C$122, 1)+1, 1), INDEX('Accrual Schedule'!$C$4:$C$122, 1, 1)))</f>
        <v/>
      </c>
      <c r="J491" s="11" t="str">
        <f ca="1">IF(B491="","",'Terms&amp;Conditions + Transaction'!$F$5-SUMIF(Dispositions!$B$3:$B$32,"&lt;="&amp;B491,Dispositions!$C$3:$C$32))</f>
        <v/>
      </c>
      <c r="K491" s="84" t="str">
        <f ca="1">IF(B491="", "", IF(ISNA(MATCH(B491, 'Factor Schedule'!$B$3:$B$2002, -1)),1,IF(INDEX('Factor Schedule'!$B$3:$C$2002,MATCH(B491, 'Factor Schedule'!$B$3:$B$2002, -1), 1)=B491,MATCH(B491, 'Factor Schedule'!$B$3:$B$2002, -1),MATCH(B491, 'Factor Schedule'!$B$3:$B$2002, -1)+1)))</f>
        <v/>
      </c>
      <c r="L491" s="11" t="str" cm="1">
        <f t="array" aca="1" ref="L491" ca="1">IF(B491="","",ROUND(J491*_xlfn.IFNA(INDEX('Factor Schedule'!$B$3:$C$2002,K491, 2), 1), 2))</f>
        <v/>
      </c>
      <c r="M491" s="11" t="str">
        <f ca="1">IF(B491="", "", IF(OR(LOWER('Terms&amp;Conditions + Transaction'!$B$12)&lt;&gt;"compound", B491=$C$2, B491=E491), L491, L491+IF(LOWER('Terms&amp;Conditions + Transaction'!$B$13)&lt;&gt;"y", SUMIFS($T$8:$T$2007, $B$8:$B$2007, "&gt;="&amp;E491, $B$8:$B$2007, "&lt;"&amp;B491), SUMIFS($U$8:$U$1007, $B$8:$B$2007, "&gt;="&amp;E491, $B$8:$B$2007, "&lt;"&amp;B491))))</f>
        <v/>
      </c>
      <c r="N491" s="18" t="str">
        <f ca="1">IF(OR(B491 = "", F491=""), "", MIN(ForwardDays(B491,-'Terms&amp;Conditions + Transaction'!$B$22, 'Terms&amp;Conditions + Transaction'!$B$23, 'Holiday Schedule'!$B$3:$B$1002),ForwardDays(F491,-'Terms&amp;Conditions + Transaction'!$B$22, 'Terms&amp;Conditions + Transaction'!$B$23, 'Holiday Schedule'!$B$3:$B$1002)))</f>
        <v/>
      </c>
      <c r="O491" s="42" t="str">
        <f ca="1">IF(B491="", "", IF(ISNA(MATCH(N491, SOFR_INDEX!$A$2:$A$2001, -1)),1,IF(INDEX(SOFR_INDEX!$A$2:$E$2001,MATCH(N491, SOFR_INDEX!$A$2:$A$2001, -1), 1)=N491,MATCH(N491, SOFR_INDEX!$A$2:$A$2001, -1),MATCH(N491, SOFR_INDEX!$A$2:$A$2001, -1)+1)))</f>
        <v/>
      </c>
      <c r="P491" s="40" t="str" cm="1">
        <f t="array" aca="1" ref="P491" ca="1">IF(OR(B491="", F491=""), "", INDEX(SOFR_INDEX!$B$2:$E$2001, O491,$P$4) * IF(LEFT($P$3, 3)="180", 2, IF(LEFT($P$3, 2)="90", 4, IF(LEFT($P$3, 2)="30", 12, 1)))/100)</f>
        <v/>
      </c>
      <c r="Q491" s="43" t="str">
        <f ca="1">IF(OR(B491="", F491=""), "", P491+'Terms&amp;Conditions + Transaction'!$B$11/10000)</f>
        <v/>
      </c>
      <c r="R491" s="43" t="str">
        <f t="shared" ca="1" si="47"/>
        <v/>
      </c>
      <c r="S491" t="str">
        <f ca="1">IF(B491="",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Transaction'!$C$7*(F491-E491), 365), 360))))</f>
        <v/>
      </c>
      <c r="T491" s="49" t="str">
        <f t="shared" ca="1" si="48"/>
        <v/>
      </c>
      <c r="U491" s="49" t="str">
        <f t="shared" ca="1" si="49"/>
        <v/>
      </c>
      <c r="V491" s="49" t="str">
        <f t="shared" ca="1" si="50"/>
        <v/>
      </c>
      <c r="W491" s="11" t="str">
        <f t="shared" ca="1" si="51"/>
        <v/>
      </c>
      <c r="X491" s="11" t="str">
        <f t="shared" ca="1" si="52"/>
        <v/>
      </c>
    </row>
    <row r="492" spans="2:24" x14ac:dyDescent="0.25">
      <c r="B492" s="82" t="str">
        <f ca="1">IF(B491&lt;MIN($C$3, 'Terms&amp;Conditions + Transaction'!$B$6), B491+1, "")</f>
        <v/>
      </c>
      <c r="C492" t="str">
        <f ca="1">IF(B492="", "", IF(AND(WEEKDAY(B492, 2)&lt;=5, ISERROR(VLOOKUP(B492, 'Holiday Schedule'!$B$3:$B$1002, 1, FALSE))), 1, 0))</f>
        <v/>
      </c>
      <c r="D492" t="str">
        <f ca="1">IF(B492="", "", IF(LOWER('Terms&amp;Conditions + Transaction'!$C$15)="act", 1, IF(DAY(B492)=31, 0, IF(AND(DAY(B492+1)=1, MONTH(B492+1)=3), 31-DAY(B492), 1))))</f>
        <v/>
      </c>
      <c r="E492" s="18" t="str">
        <f ca="1">IF(B492="", "", IFERROR(VLOOKUP(B492, 'Accrual Schedule'!$B$3:$B$122, 1, TRUE), ""))</f>
        <v/>
      </c>
      <c r="F492" s="18" t="str" cm="1">
        <f t="array" aca="1" ref="F492" ca="1">IF(B492="", "", INDEX('Accrual Schedule'!$B$3:$B$122, MATCH(B492, 'Accrual Schedule'!$B$3:$B$122, 1)+1, 1))</f>
        <v/>
      </c>
      <c r="G492" s="18" t="str" cm="1">
        <f t="array" aca="1" ref="G492" ca="1">IF(B492="", "", INDEX('Accrual Schedule'!$B$3:$B$122, MATCH(H492, 'Accrual Schedule'!$B$3:$B$122, 1)-1, 1))</f>
        <v/>
      </c>
      <c r="H492" s="18" t="str">
        <f ca="1">IF(B492="", "", INDEX('Accrual Schedule'!$B$3:$B$122, MATCH(I492, 'Accrual Schedule'!$C$3:$C$122, 1), 1))</f>
        <v/>
      </c>
      <c r="I492" s="18" t="str" cm="1">
        <f t="array" aca="1" ref="I492" ca="1">IF(B492="", "", _xlfn.IFNA(INDEX('Accrual Schedule'!$C$4:$C$122, MATCH(B492, 'Accrual Schedule'!$C$4:$C$122, 1)+1, 1), INDEX('Accrual Schedule'!$C$4:$C$122, 1, 1)))</f>
        <v/>
      </c>
      <c r="J492" s="11" t="str">
        <f ca="1">IF(B492="","",'Terms&amp;Conditions + Transaction'!$F$5-SUMIF(Dispositions!$B$3:$B$32,"&lt;="&amp;B492,Dispositions!$C$3:$C$32))</f>
        <v/>
      </c>
      <c r="K492" s="84" t="str">
        <f ca="1">IF(B492="", "", IF(ISNA(MATCH(B492, 'Factor Schedule'!$B$3:$B$2002, -1)),1,IF(INDEX('Factor Schedule'!$B$3:$C$2002,MATCH(B492, 'Factor Schedule'!$B$3:$B$2002, -1), 1)=B492,MATCH(B492, 'Factor Schedule'!$B$3:$B$2002, -1),MATCH(B492, 'Factor Schedule'!$B$3:$B$2002, -1)+1)))</f>
        <v/>
      </c>
      <c r="L492" s="11" t="str" cm="1">
        <f t="array" aca="1" ref="L492" ca="1">IF(B492="","",ROUND(J492*_xlfn.IFNA(INDEX('Factor Schedule'!$B$3:$C$2002,K492, 2), 1), 2))</f>
        <v/>
      </c>
      <c r="M492" s="11" t="str">
        <f ca="1">IF(B492="", "", IF(OR(LOWER('Terms&amp;Conditions + Transaction'!$B$12)&lt;&gt;"compound", B492=$C$2, B492=E492), L492, L492+IF(LOWER('Terms&amp;Conditions + Transaction'!$B$13)&lt;&gt;"y", SUMIFS($T$8:$T$2007, $B$8:$B$2007, "&gt;="&amp;E492, $B$8:$B$2007, "&lt;"&amp;B492), SUMIFS($U$8:$U$1007, $B$8:$B$2007, "&gt;="&amp;E492, $B$8:$B$2007, "&lt;"&amp;B492))))</f>
        <v/>
      </c>
      <c r="N492" s="18" t="str">
        <f ca="1">IF(OR(B492 = "", F492=""), "", MIN(ForwardDays(B492,-'Terms&amp;Conditions + Transaction'!$B$22, 'Terms&amp;Conditions + Transaction'!$B$23, 'Holiday Schedule'!$B$3:$B$1002),ForwardDays(F492,-'Terms&amp;Conditions + Transaction'!$B$22, 'Terms&amp;Conditions + Transaction'!$B$23, 'Holiday Schedule'!$B$3:$B$1002)))</f>
        <v/>
      </c>
      <c r="O492" s="42" t="str">
        <f ca="1">IF(B492="", "", IF(ISNA(MATCH(N492, SOFR_INDEX!$A$2:$A$2001, -1)),1,IF(INDEX(SOFR_INDEX!$A$2:$E$2001,MATCH(N492, SOFR_INDEX!$A$2:$A$2001, -1), 1)=N492,MATCH(N492, SOFR_INDEX!$A$2:$A$2001, -1),MATCH(N492, SOFR_INDEX!$A$2:$A$2001, -1)+1)))</f>
        <v/>
      </c>
      <c r="P492" s="40" t="str" cm="1">
        <f t="array" aca="1" ref="P492" ca="1">IF(OR(B492="", F492=""), "", INDEX(SOFR_INDEX!$B$2:$E$2001, O492,$P$4) * IF(LEFT($P$3, 3)="180", 2, IF(LEFT($P$3, 2)="90", 4, IF(LEFT($P$3, 2)="30", 12, 1)))/100)</f>
        <v/>
      </c>
      <c r="Q492" s="43" t="str">
        <f ca="1">IF(OR(B492="", F492=""), "", P492+'Terms&amp;Conditions + Transaction'!$B$11/10000)</f>
        <v/>
      </c>
      <c r="R492" s="43" t="str">
        <f t="shared" ca="1" si="47"/>
        <v/>
      </c>
      <c r="S492" t="str">
        <f ca="1">IF(B492="",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Transaction'!$C$7*(F492-E492), 365), 360))))</f>
        <v/>
      </c>
      <c r="T492" s="49" t="str">
        <f t="shared" ca="1" si="48"/>
        <v/>
      </c>
      <c r="U492" s="49" t="str">
        <f t="shared" ca="1" si="49"/>
        <v/>
      </c>
      <c r="V492" s="49" t="str">
        <f t="shared" ca="1" si="50"/>
        <v/>
      </c>
      <c r="W492" s="11" t="str">
        <f t="shared" ca="1" si="51"/>
        <v/>
      </c>
      <c r="X492" s="11" t="str">
        <f t="shared" ca="1" si="52"/>
        <v/>
      </c>
    </row>
    <row r="493" spans="2:24" x14ac:dyDescent="0.25">
      <c r="B493" s="82" t="str">
        <f ca="1">IF(B492&lt;MIN($C$3, 'Terms&amp;Conditions + Transaction'!$B$6), B492+1, "")</f>
        <v/>
      </c>
      <c r="C493" t="str">
        <f ca="1">IF(B493="", "", IF(AND(WEEKDAY(B493, 2)&lt;=5, ISERROR(VLOOKUP(B493, 'Holiday Schedule'!$B$3:$B$1002, 1, FALSE))), 1, 0))</f>
        <v/>
      </c>
      <c r="D493" t="str">
        <f ca="1">IF(B493="", "", IF(LOWER('Terms&amp;Conditions + Transaction'!$C$15)="act", 1, IF(DAY(B493)=31, 0, IF(AND(DAY(B493+1)=1, MONTH(B493+1)=3), 31-DAY(B493), 1))))</f>
        <v/>
      </c>
      <c r="E493" s="18" t="str">
        <f ca="1">IF(B493="", "", IFERROR(VLOOKUP(B493, 'Accrual Schedule'!$B$3:$B$122, 1, TRUE), ""))</f>
        <v/>
      </c>
      <c r="F493" s="18" t="str" cm="1">
        <f t="array" aca="1" ref="F493" ca="1">IF(B493="", "", INDEX('Accrual Schedule'!$B$3:$B$122, MATCH(B493, 'Accrual Schedule'!$B$3:$B$122, 1)+1, 1))</f>
        <v/>
      </c>
      <c r="G493" s="18" t="str" cm="1">
        <f t="array" aca="1" ref="G493" ca="1">IF(B493="", "", INDEX('Accrual Schedule'!$B$3:$B$122, MATCH(H493, 'Accrual Schedule'!$B$3:$B$122, 1)-1, 1))</f>
        <v/>
      </c>
      <c r="H493" s="18" t="str">
        <f ca="1">IF(B493="", "", INDEX('Accrual Schedule'!$B$3:$B$122, MATCH(I493, 'Accrual Schedule'!$C$3:$C$122, 1), 1))</f>
        <v/>
      </c>
      <c r="I493" s="18" t="str" cm="1">
        <f t="array" aca="1" ref="I493" ca="1">IF(B493="", "", _xlfn.IFNA(INDEX('Accrual Schedule'!$C$4:$C$122, MATCH(B493, 'Accrual Schedule'!$C$4:$C$122, 1)+1, 1), INDEX('Accrual Schedule'!$C$4:$C$122, 1, 1)))</f>
        <v/>
      </c>
      <c r="J493" s="11" t="str">
        <f ca="1">IF(B493="","",'Terms&amp;Conditions + Transaction'!$F$5-SUMIF(Dispositions!$B$3:$B$32,"&lt;="&amp;B493,Dispositions!$C$3:$C$32))</f>
        <v/>
      </c>
      <c r="K493" s="84" t="str">
        <f ca="1">IF(B493="", "", IF(ISNA(MATCH(B493, 'Factor Schedule'!$B$3:$B$2002, -1)),1,IF(INDEX('Factor Schedule'!$B$3:$C$2002,MATCH(B493, 'Factor Schedule'!$B$3:$B$2002, -1), 1)=B493,MATCH(B493, 'Factor Schedule'!$B$3:$B$2002, -1),MATCH(B493, 'Factor Schedule'!$B$3:$B$2002, -1)+1)))</f>
        <v/>
      </c>
      <c r="L493" s="11" t="str" cm="1">
        <f t="array" aca="1" ref="L493" ca="1">IF(B493="","",ROUND(J493*_xlfn.IFNA(INDEX('Factor Schedule'!$B$3:$C$2002,K493, 2), 1), 2))</f>
        <v/>
      </c>
      <c r="M493" s="11" t="str">
        <f ca="1">IF(B493="", "", IF(OR(LOWER('Terms&amp;Conditions + Transaction'!$B$12)&lt;&gt;"compound", B493=$C$2, B493=E493), L493, L493+IF(LOWER('Terms&amp;Conditions + Transaction'!$B$13)&lt;&gt;"y", SUMIFS($T$8:$T$2007, $B$8:$B$2007, "&gt;="&amp;E493, $B$8:$B$2007, "&lt;"&amp;B493), SUMIFS($U$8:$U$1007, $B$8:$B$2007, "&gt;="&amp;E493, $B$8:$B$2007, "&lt;"&amp;B493))))</f>
        <v/>
      </c>
      <c r="N493" s="18" t="str">
        <f ca="1">IF(OR(B493 = "", F493=""), "", MIN(ForwardDays(B493,-'Terms&amp;Conditions + Transaction'!$B$22, 'Terms&amp;Conditions + Transaction'!$B$23, 'Holiday Schedule'!$B$3:$B$1002),ForwardDays(F493,-'Terms&amp;Conditions + Transaction'!$B$22, 'Terms&amp;Conditions + Transaction'!$B$23, 'Holiday Schedule'!$B$3:$B$1002)))</f>
        <v/>
      </c>
      <c r="O493" s="42" t="str">
        <f ca="1">IF(B493="", "", IF(ISNA(MATCH(N493, SOFR_INDEX!$A$2:$A$2001, -1)),1,IF(INDEX(SOFR_INDEX!$A$2:$E$2001,MATCH(N493, SOFR_INDEX!$A$2:$A$2001, -1), 1)=N493,MATCH(N493, SOFR_INDEX!$A$2:$A$2001, -1),MATCH(N493, SOFR_INDEX!$A$2:$A$2001, -1)+1)))</f>
        <v/>
      </c>
      <c r="P493" s="40" t="str" cm="1">
        <f t="array" aca="1" ref="P493" ca="1">IF(OR(B493="", F493=""), "", INDEX(SOFR_INDEX!$B$2:$E$2001, O493,$P$4) * IF(LEFT($P$3, 3)="180", 2, IF(LEFT($P$3, 2)="90", 4, IF(LEFT($P$3, 2)="30", 12, 1)))/100)</f>
        <v/>
      </c>
      <c r="Q493" s="43" t="str">
        <f ca="1">IF(OR(B493="", F493=""), "", P493+'Terms&amp;Conditions + Transaction'!$B$11/10000)</f>
        <v/>
      </c>
      <c r="R493" s="43" t="str">
        <f t="shared" ca="1" si="47"/>
        <v/>
      </c>
      <c r="S493" t="str">
        <f ca="1">IF(B493="",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Transaction'!$C$7*(F493-E493), 365), 360))))</f>
        <v/>
      </c>
      <c r="T493" s="49" t="str">
        <f t="shared" ca="1" si="48"/>
        <v/>
      </c>
      <c r="U493" s="49" t="str">
        <f t="shared" ca="1" si="49"/>
        <v/>
      </c>
      <c r="V493" s="49" t="str">
        <f t="shared" ca="1" si="50"/>
        <v/>
      </c>
      <c r="W493" s="11" t="str">
        <f t="shared" ca="1" si="51"/>
        <v/>
      </c>
      <c r="X493" s="11" t="str">
        <f t="shared" ca="1" si="52"/>
        <v/>
      </c>
    </row>
    <row r="494" spans="2:24" x14ac:dyDescent="0.25">
      <c r="B494" s="82" t="str">
        <f ca="1">IF(B493&lt;MIN($C$3, 'Terms&amp;Conditions + Transaction'!$B$6), B493+1, "")</f>
        <v/>
      </c>
      <c r="C494" t="str">
        <f ca="1">IF(B494="", "", IF(AND(WEEKDAY(B494, 2)&lt;=5, ISERROR(VLOOKUP(B494, 'Holiday Schedule'!$B$3:$B$1002, 1, FALSE))), 1, 0))</f>
        <v/>
      </c>
      <c r="D494" t="str">
        <f ca="1">IF(B494="", "", IF(LOWER('Terms&amp;Conditions + Transaction'!$C$15)="act", 1, IF(DAY(B494)=31, 0, IF(AND(DAY(B494+1)=1, MONTH(B494+1)=3), 31-DAY(B494), 1))))</f>
        <v/>
      </c>
      <c r="E494" s="18" t="str">
        <f ca="1">IF(B494="", "", IFERROR(VLOOKUP(B494, 'Accrual Schedule'!$B$3:$B$122, 1, TRUE), ""))</f>
        <v/>
      </c>
      <c r="F494" s="18" t="str" cm="1">
        <f t="array" aca="1" ref="F494" ca="1">IF(B494="", "", INDEX('Accrual Schedule'!$B$3:$B$122, MATCH(B494, 'Accrual Schedule'!$B$3:$B$122, 1)+1, 1))</f>
        <v/>
      </c>
      <c r="G494" s="18" t="str" cm="1">
        <f t="array" aca="1" ref="G494" ca="1">IF(B494="", "", INDEX('Accrual Schedule'!$B$3:$B$122, MATCH(H494, 'Accrual Schedule'!$B$3:$B$122, 1)-1, 1))</f>
        <v/>
      </c>
      <c r="H494" s="18" t="str">
        <f ca="1">IF(B494="", "", INDEX('Accrual Schedule'!$B$3:$B$122, MATCH(I494, 'Accrual Schedule'!$C$3:$C$122, 1), 1))</f>
        <v/>
      </c>
      <c r="I494" s="18" t="str" cm="1">
        <f t="array" aca="1" ref="I494" ca="1">IF(B494="", "", _xlfn.IFNA(INDEX('Accrual Schedule'!$C$4:$C$122, MATCH(B494, 'Accrual Schedule'!$C$4:$C$122, 1)+1, 1), INDEX('Accrual Schedule'!$C$4:$C$122, 1, 1)))</f>
        <v/>
      </c>
      <c r="J494" s="11" t="str">
        <f ca="1">IF(B494="","",'Terms&amp;Conditions + Transaction'!$F$5-SUMIF(Dispositions!$B$3:$B$32,"&lt;="&amp;B494,Dispositions!$C$3:$C$32))</f>
        <v/>
      </c>
      <c r="K494" s="84" t="str">
        <f ca="1">IF(B494="", "", IF(ISNA(MATCH(B494, 'Factor Schedule'!$B$3:$B$2002, -1)),1,IF(INDEX('Factor Schedule'!$B$3:$C$2002,MATCH(B494, 'Factor Schedule'!$B$3:$B$2002, -1), 1)=B494,MATCH(B494, 'Factor Schedule'!$B$3:$B$2002, -1),MATCH(B494, 'Factor Schedule'!$B$3:$B$2002, -1)+1)))</f>
        <v/>
      </c>
      <c r="L494" s="11" t="str" cm="1">
        <f t="array" aca="1" ref="L494" ca="1">IF(B494="","",ROUND(J494*_xlfn.IFNA(INDEX('Factor Schedule'!$B$3:$C$2002,K494, 2), 1), 2))</f>
        <v/>
      </c>
      <c r="M494" s="11" t="str">
        <f ca="1">IF(B494="", "", IF(OR(LOWER('Terms&amp;Conditions + Transaction'!$B$12)&lt;&gt;"compound", B494=$C$2, B494=E494), L494, L494+IF(LOWER('Terms&amp;Conditions + Transaction'!$B$13)&lt;&gt;"y", SUMIFS($T$8:$T$2007, $B$8:$B$2007, "&gt;="&amp;E494, $B$8:$B$2007, "&lt;"&amp;B494), SUMIFS($U$8:$U$1007, $B$8:$B$2007, "&gt;="&amp;E494, $B$8:$B$2007, "&lt;"&amp;B494))))</f>
        <v/>
      </c>
      <c r="N494" s="18" t="str">
        <f ca="1">IF(OR(B494 = "", F494=""), "", MIN(ForwardDays(B494,-'Terms&amp;Conditions + Transaction'!$B$22, 'Terms&amp;Conditions + Transaction'!$B$23, 'Holiday Schedule'!$B$3:$B$1002),ForwardDays(F494,-'Terms&amp;Conditions + Transaction'!$B$22, 'Terms&amp;Conditions + Transaction'!$B$23, 'Holiday Schedule'!$B$3:$B$1002)))</f>
        <v/>
      </c>
      <c r="O494" s="42" t="str">
        <f ca="1">IF(B494="", "", IF(ISNA(MATCH(N494, SOFR_INDEX!$A$2:$A$2001, -1)),1,IF(INDEX(SOFR_INDEX!$A$2:$E$2001,MATCH(N494, SOFR_INDEX!$A$2:$A$2001, -1), 1)=N494,MATCH(N494, SOFR_INDEX!$A$2:$A$2001, -1),MATCH(N494, SOFR_INDEX!$A$2:$A$2001, -1)+1)))</f>
        <v/>
      </c>
      <c r="P494" s="40" t="str" cm="1">
        <f t="array" aca="1" ref="P494" ca="1">IF(OR(B494="", F494=""), "", INDEX(SOFR_INDEX!$B$2:$E$2001, O494,$P$4) * IF(LEFT($P$3, 3)="180", 2, IF(LEFT($P$3, 2)="90", 4, IF(LEFT($P$3, 2)="30", 12, 1)))/100)</f>
        <v/>
      </c>
      <c r="Q494" s="43" t="str">
        <f ca="1">IF(OR(B494="", F494=""), "", P494+'Terms&amp;Conditions + Transaction'!$B$11/10000)</f>
        <v/>
      </c>
      <c r="R494" s="43" t="str">
        <f t="shared" ca="1" si="47"/>
        <v/>
      </c>
      <c r="S494" t="str">
        <f ca="1">IF(B494="",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Transaction'!$C$7*(F494-E494), 365), 360))))</f>
        <v/>
      </c>
      <c r="T494" s="49" t="str">
        <f t="shared" ca="1" si="48"/>
        <v/>
      </c>
      <c r="U494" s="49" t="str">
        <f t="shared" ca="1" si="49"/>
        <v/>
      </c>
      <c r="V494" s="49" t="str">
        <f t="shared" ca="1" si="50"/>
        <v/>
      </c>
      <c r="W494" s="11" t="str">
        <f t="shared" ca="1" si="51"/>
        <v/>
      </c>
      <c r="X494" s="11" t="str">
        <f t="shared" ca="1" si="52"/>
        <v/>
      </c>
    </row>
    <row r="495" spans="2:24" x14ac:dyDescent="0.25">
      <c r="B495" s="82" t="str">
        <f ca="1">IF(B494&lt;MIN($C$3, 'Terms&amp;Conditions + Transaction'!$B$6), B494+1, "")</f>
        <v/>
      </c>
      <c r="C495" t="str">
        <f ca="1">IF(B495="", "", IF(AND(WEEKDAY(B495, 2)&lt;=5, ISERROR(VLOOKUP(B495, 'Holiday Schedule'!$B$3:$B$1002, 1, FALSE))), 1, 0))</f>
        <v/>
      </c>
      <c r="D495" t="str">
        <f ca="1">IF(B495="", "", IF(LOWER('Terms&amp;Conditions + Transaction'!$C$15)="act", 1, IF(DAY(B495)=31, 0, IF(AND(DAY(B495+1)=1, MONTH(B495+1)=3), 31-DAY(B495), 1))))</f>
        <v/>
      </c>
      <c r="E495" s="18" t="str">
        <f ca="1">IF(B495="", "", IFERROR(VLOOKUP(B495, 'Accrual Schedule'!$B$3:$B$122, 1, TRUE), ""))</f>
        <v/>
      </c>
      <c r="F495" s="18" t="str" cm="1">
        <f t="array" aca="1" ref="F495" ca="1">IF(B495="", "", INDEX('Accrual Schedule'!$B$3:$B$122, MATCH(B495, 'Accrual Schedule'!$B$3:$B$122, 1)+1, 1))</f>
        <v/>
      </c>
      <c r="G495" s="18" t="str" cm="1">
        <f t="array" aca="1" ref="G495" ca="1">IF(B495="", "", INDEX('Accrual Schedule'!$B$3:$B$122, MATCH(H495, 'Accrual Schedule'!$B$3:$B$122, 1)-1, 1))</f>
        <v/>
      </c>
      <c r="H495" s="18" t="str">
        <f ca="1">IF(B495="", "", INDEX('Accrual Schedule'!$B$3:$B$122, MATCH(I495, 'Accrual Schedule'!$C$3:$C$122, 1), 1))</f>
        <v/>
      </c>
      <c r="I495" s="18" t="str" cm="1">
        <f t="array" aca="1" ref="I495" ca="1">IF(B495="", "", _xlfn.IFNA(INDEX('Accrual Schedule'!$C$4:$C$122, MATCH(B495, 'Accrual Schedule'!$C$4:$C$122, 1)+1, 1), INDEX('Accrual Schedule'!$C$4:$C$122, 1, 1)))</f>
        <v/>
      </c>
      <c r="J495" s="11" t="str">
        <f ca="1">IF(B495="","",'Terms&amp;Conditions + Transaction'!$F$5-SUMIF(Dispositions!$B$3:$B$32,"&lt;="&amp;B495,Dispositions!$C$3:$C$32))</f>
        <v/>
      </c>
      <c r="K495" s="84" t="str">
        <f ca="1">IF(B495="", "", IF(ISNA(MATCH(B495, 'Factor Schedule'!$B$3:$B$2002, -1)),1,IF(INDEX('Factor Schedule'!$B$3:$C$2002,MATCH(B495, 'Factor Schedule'!$B$3:$B$2002, -1), 1)=B495,MATCH(B495, 'Factor Schedule'!$B$3:$B$2002, -1),MATCH(B495, 'Factor Schedule'!$B$3:$B$2002, -1)+1)))</f>
        <v/>
      </c>
      <c r="L495" s="11" t="str" cm="1">
        <f t="array" aca="1" ref="L495" ca="1">IF(B495="","",ROUND(J495*_xlfn.IFNA(INDEX('Factor Schedule'!$B$3:$C$2002,K495, 2), 1), 2))</f>
        <v/>
      </c>
      <c r="M495" s="11" t="str">
        <f ca="1">IF(B495="", "", IF(OR(LOWER('Terms&amp;Conditions + Transaction'!$B$12)&lt;&gt;"compound", B495=$C$2, B495=E495), L495, L495+IF(LOWER('Terms&amp;Conditions + Transaction'!$B$13)&lt;&gt;"y", SUMIFS($T$8:$T$2007, $B$8:$B$2007, "&gt;="&amp;E495, $B$8:$B$2007, "&lt;"&amp;B495), SUMIFS($U$8:$U$1007, $B$8:$B$2007, "&gt;="&amp;E495, $B$8:$B$2007, "&lt;"&amp;B495))))</f>
        <v/>
      </c>
      <c r="N495" s="18" t="str">
        <f ca="1">IF(OR(B495 = "", F495=""), "", MIN(ForwardDays(B495,-'Terms&amp;Conditions + Transaction'!$B$22, 'Terms&amp;Conditions + Transaction'!$B$23, 'Holiday Schedule'!$B$3:$B$1002),ForwardDays(F495,-'Terms&amp;Conditions + Transaction'!$B$22, 'Terms&amp;Conditions + Transaction'!$B$23, 'Holiday Schedule'!$B$3:$B$1002)))</f>
        <v/>
      </c>
      <c r="O495" s="42" t="str">
        <f ca="1">IF(B495="", "", IF(ISNA(MATCH(N495, SOFR_INDEX!$A$2:$A$2001, -1)),1,IF(INDEX(SOFR_INDEX!$A$2:$E$2001,MATCH(N495, SOFR_INDEX!$A$2:$A$2001, -1), 1)=N495,MATCH(N495, SOFR_INDEX!$A$2:$A$2001, -1),MATCH(N495, SOFR_INDEX!$A$2:$A$2001, -1)+1)))</f>
        <v/>
      </c>
      <c r="P495" s="40" t="str" cm="1">
        <f t="array" aca="1" ref="P495" ca="1">IF(OR(B495="", F495=""), "", INDEX(SOFR_INDEX!$B$2:$E$2001, O495,$P$4) * IF(LEFT($P$3, 3)="180", 2, IF(LEFT($P$3, 2)="90", 4, IF(LEFT($P$3, 2)="30", 12, 1)))/100)</f>
        <v/>
      </c>
      <c r="Q495" s="43" t="str">
        <f ca="1">IF(OR(B495="", F495=""), "", P495+'Terms&amp;Conditions + Transaction'!$B$11/10000)</f>
        <v/>
      </c>
      <c r="R495" s="43" t="str">
        <f t="shared" ca="1" si="47"/>
        <v/>
      </c>
      <c r="S495" t="str">
        <f ca="1">IF(B495="",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Transaction'!$C$7*(F495-E495), 365), 360))))</f>
        <v/>
      </c>
      <c r="T495" s="49" t="str">
        <f t="shared" ca="1" si="48"/>
        <v/>
      </c>
      <c r="U495" s="49" t="str">
        <f t="shared" ca="1" si="49"/>
        <v/>
      </c>
      <c r="V495" s="49" t="str">
        <f t="shared" ca="1" si="50"/>
        <v/>
      </c>
      <c r="W495" s="11" t="str">
        <f t="shared" ca="1" si="51"/>
        <v/>
      </c>
      <c r="X495" s="11" t="str">
        <f t="shared" ca="1" si="52"/>
        <v/>
      </c>
    </row>
    <row r="496" spans="2:24" x14ac:dyDescent="0.25">
      <c r="B496" s="82" t="str">
        <f ca="1">IF(B495&lt;MIN($C$3, 'Terms&amp;Conditions + Transaction'!$B$6), B495+1, "")</f>
        <v/>
      </c>
      <c r="C496" t="str">
        <f ca="1">IF(B496="", "", IF(AND(WEEKDAY(B496, 2)&lt;=5, ISERROR(VLOOKUP(B496, 'Holiday Schedule'!$B$3:$B$1002, 1, FALSE))), 1, 0))</f>
        <v/>
      </c>
      <c r="D496" t="str">
        <f ca="1">IF(B496="", "", IF(LOWER('Terms&amp;Conditions + Transaction'!$C$15)="act", 1, IF(DAY(B496)=31, 0, IF(AND(DAY(B496+1)=1, MONTH(B496+1)=3), 31-DAY(B496), 1))))</f>
        <v/>
      </c>
      <c r="E496" s="18" t="str">
        <f ca="1">IF(B496="", "", IFERROR(VLOOKUP(B496, 'Accrual Schedule'!$B$3:$B$122, 1, TRUE), ""))</f>
        <v/>
      </c>
      <c r="F496" s="18" t="str" cm="1">
        <f t="array" aca="1" ref="F496" ca="1">IF(B496="", "", INDEX('Accrual Schedule'!$B$3:$B$122, MATCH(B496, 'Accrual Schedule'!$B$3:$B$122, 1)+1, 1))</f>
        <v/>
      </c>
      <c r="G496" s="18" t="str" cm="1">
        <f t="array" aca="1" ref="G496" ca="1">IF(B496="", "", INDEX('Accrual Schedule'!$B$3:$B$122, MATCH(H496, 'Accrual Schedule'!$B$3:$B$122, 1)-1, 1))</f>
        <v/>
      </c>
      <c r="H496" s="18" t="str">
        <f ca="1">IF(B496="", "", INDEX('Accrual Schedule'!$B$3:$B$122, MATCH(I496, 'Accrual Schedule'!$C$3:$C$122, 1), 1))</f>
        <v/>
      </c>
      <c r="I496" s="18" t="str" cm="1">
        <f t="array" aca="1" ref="I496" ca="1">IF(B496="", "", _xlfn.IFNA(INDEX('Accrual Schedule'!$C$4:$C$122, MATCH(B496, 'Accrual Schedule'!$C$4:$C$122, 1)+1, 1), INDEX('Accrual Schedule'!$C$4:$C$122, 1, 1)))</f>
        <v/>
      </c>
      <c r="J496" s="11" t="str">
        <f ca="1">IF(B496="","",'Terms&amp;Conditions + Transaction'!$F$5-SUMIF(Dispositions!$B$3:$B$32,"&lt;="&amp;B496,Dispositions!$C$3:$C$32))</f>
        <v/>
      </c>
      <c r="K496" s="84" t="str">
        <f ca="1">IF(B496="", "", IF(ISNA(MATCH(B496, 'Factor Schedule'!$B$3:$B$2002, -1)),1,IF(INDEX('Factor Schedule'!$B$3:$C$2002,MATCH(B496, 'Factor Schedule'!$B$3:$B$2002, -1), 1)=B496,MATCH(B496, 'Factor Schedule'!$B$3:$B$2002, -1),MATCH(B496, 'Factor Schedule'!$B$3:$B$2002, -1)+1)))</f>
        <v/>
      </c>
      <c r="L496" s="11" t="str" cm="1">
        <f t="array" aca="1" ref="L496" ca="1">IF(B496="","",ROUND(J496*_xlfn.IFNA(INDEX('Factor Schedule'!$B$3:$C$2002,K496, 2), 1), 2))</f>
        <v/>
      </c>
      <c r="M496" s="11" t="str">
        <f ca="1">IF(B496="", "", IF(OR(LOWER('Terms&amp;Conditions + Transaction'!$B$12)&lt;&gt;"compound", B496=$C$2, B496=E496), L496, L496+IF(LOWER('Terms&amp;Conditions + Transaction'!$B$13)&lt;&gt;"y", SUMIFS($T$8:$T$2007, $B$8:$B$2007, "&gt;="&amp;E496, $B$8:$B$2007, "&lt;"&amp;B496), SUMIFS($U$8:$U$1007, $B$8:$B$2007, "&gt;="&amp;E496, $B$8:$B$2007, "&lt;"&amp;B496))))</f>
        <v/>
      </c>
      <c r="N496" s="18" t="str">
        <f ca="1">IF(OR(B496 = "", F496=""), "", MIN(ForwardDays(B496,-'Terms&amp;Conditions + Transaction'!$B$22, 'Terms&amp;Conditions + Transaction'!$B$23, 'Holiday Schedule'!$B$3:$B$1002),ForwardDays(F496,-'Terms&amp;Conditions + Transaction'!$B$22, 'Terms&amp;Conditions + Transaction'!$B$23, 'Holiday Schedule'!$B$3:$B$1002)))</f>
        <v/>
      </c>
      <c r="O496" s="42" t="str">
        <f ca="1">IF(B496="", "", IF(ISNA(MATCH(N496, SOFR_INDEX!$A$2:$A$2001, -1)),1,IF(INDEX(SOFR_INDEX!$A$2:$E$2001,MATCH(N496, SOFR_INDEX!$A$2:$A$2001, -1), 1)=N496,MATCH(N496, SOFR_INDEX!$A$2:$A$2001, -1),MATCH(N496, SOFR_INDEX!$A$2:$A$2001, -1)+1)))</f>
        <v/>
      </c>
      <c r="P496" s="40" t="str" cm="1">
        <f t="array" aca="1" ref="P496" ca="1">IF(OR(B496="", F496=""), "", INDEX(SOFR_INDEX!$B$2:$E$2001, O496,$P$4) * IF(LEFT($P$3, 3)="180", 2, IF(LEFT($P$3, 2)="90", 4, IF(LEFT($P$3, 2)="30", 12, 1)))/100)</f>
        <v/>
      </c>
      <c r="Q496" s="43" t="str">
        <f ca="1">IF(OR(B496="", F496=""), "", P496+'Terms&amp;Conditions + Transaction'!$B$11/10000)</f>
        <v/>
      </c>
      <c r="R496" s="43" t="str">
        <f t="shared" ca="1" si="47"/>
        <v/>
      </c>
      <c r="S496" t="str">
        <f ca="1">IF(B496="",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Transaction'!$C$7*(F496-E496), 365), 360))))</f>
        <v/>
      </c>
      <c r="T496" s="49" t="str">
        <f t="shared" ca="1" si="48"/>
        <v/>
      </c>
      <c r="U496" s="49" t="str">
        <f t="shared" ca="1" si="49"/>
        <v/>
      </c>
      <c r="V496" s="49" t="str">
        <f t="shared" ca="1" si="50"/>
        <v/>
      </c>
      <c r="W496" s="11" t="str">
        <f t="shared" ca="1" si="51"/>
        <v/>
      </c>
      <c r="X496" s="11" t="str">
        <f t="shared" ca="1" si="52"/>
        <v/>
      </c>
    </row>
    <row r="497" spans="2:24" x14ac:dyDescent="0.25">
      <c r="B497" s="82" t="str">
        <f ca="1">IF(B496&lt;MIN($C$3, 'Terms&amp;Conditions + Transaction'!$B$6), B496+1, "")</f>
        <v/>
      </c>
      <c r="C497" t="str">
        <f ca="1">IF(B497="", "", IF(AND(WEEKDAY(B497, 2)&lt;=5, ISERROR(VLOOKUP(B497, 'Holiday Schedule'!$B$3:$B$1002, 1, FALSE))), 1, 0))</f>
        <v/>
      </c>
      <c r="D497" t="str">
        <f ca="1">IF(B497="", "", IF(LOWER('Terms&amp;Conditions + Transaction'!$C$15)="act", 1, IF(DAY(B497)=31, 0, IF(AND(DAY(B497+1)=1, MONTH(B497+1)=3), 31-DAY(B497), 1))))</f>
        <v/>
      </c>
      <c r="E497" s="18" t="str">
        <f ca="1">IF(B497="", "", IFERROR(VLOOKUP(B497, 'Accrual Schedule'!$B$3:$B$122, 1, TRUE), ""))</f>
        <v/>
      </c>
      <c r="F497" s="18" t="str" cm="1">
        <f t="array" aca="1" ref="F497" ca="1">IF(B497="", "", INDEX('Accrual Schedule'!$B$3:$B$122, MATCH(B497, 'Accrual Schedule'!$B$3:$B$122, 1)+1, 1))</f>
        <v/>
      </c>
      <c r="G497" s="18" t="str" cm="1">
        <f t="array" aca="1" ref="G497" ca="1">IF(B497="", "", INDEX('Accrual Schedule'!$B$3:$B$122, MATCH(H497, 'Accrual Schedule'!$B$3:$B$122, 1)-1, 1))</f>
        <v/>
      </c>
      <c r="H497" s="18" t="str">
        <f ca="1">IF(B497="", "", INDEX('Accrual Schedule'!$B$3:$B$122, MATCH(I497, 'Accrual Schedule'!$C$3:$C$122, 1), 1))</f>
        <v/>
      </c>
      <c r="I497" s="18" t="str" cm="1">
        <f t="array" aca="1" ref="I497" ca="1">IF(B497="", "", _xlfn.IFNA(INDEX('Accrual Schedule'!$C$4:$C$122, MATCH(B497, 'Accrual Schedule'!$C$4:$C$122, 1)+1, 1), INDEX('Accrual Schedule'!$C$4:$C$122, 1, 1)))</f>
        <v/>
      </c>
      <c r="J497" s="11" t="str">
        <f ca="1">IF(B497="","",'Terms&amp;Conditions + Transaction'!$F$5-SUMIF(Dispositions!$B$3:$B$32,"&lt;="&amp;B497,Dispositions!$C$3:$C$32))</f>
        <v/>
      </c>
      <c r="K497" s="84" t="str">
        <f ca="1">IF(B497="", "", IF(ISNA(MATCH(B497, 'Factor Schedule'!$B$3:$B$2002, -1)),1,IF(INDEX('Factor Schedule'!$B$3:$C$2002,MATCH(B497, 'Factor Schedule'!$B$3:$B$2002, -1), 1)=B497,MATCH(B497, 'Factor Schedule'!$B$3:$B$2002, -1),MATCH(B497, 'Factor Schedule'!$B$3:$B$2002, -1)+1)))</f>
        <v/>
      </c>
      <c r="L497" s="11" t="str" cm="1">
        <f t="array" aca="1" ref="L497" ca="1">IF(B497="","",ROUND(J497*_xlfn.IFNA(INDEX('Factor Schedule'!$B$3:$C$2002,K497, 2), 1), 2))</f>
        <v/>
      </c>
      <c r="M497" s="11" t="str">
        <f ca="1">IF(B497="", "", IF(OR(LOWER('Terms&amp;Conditions + Transaction'!$B$12)&lt;&gt;"compound", B497=$C$2, B497=E497), L497, L497+IF(LOWER('Terms&amp;Conditions + Transaction'!$B$13)&lt;&gt;"y", SUMIFS($T$8:$T$2007, $B$8:$B$2007, "&gt;="&amp;E497, $B$8:$B$2007, "&lt;"&amp;B497), SUMIFS($U$8:$U$1007, $B$8:$B$2007, "&gt;="&amp;E497, $B$8:$B$2007, "&lt;"&amp;B497))))</f>
        <v/>
      </c>
      <c r="N497" s="18" t="str">
        <f ca="1">IF(OR(B497 = "", F497=""), "", MIN(ForwardDays(B497,-'Terms&amp;Conditions + Transaction'!$B$22, 'Terms&amp;Conditions + Transaction'!$B$23, 'Holiday Schedule'!$B$3:$B$1002),ForwardDays(F497,-'Terms&amp;Conditions + Transaction'!$B$22, 'Terms&amp;Conditions + Transaction'!$B$23, 'Holiday Schedule'!$B$3:$B$1002)))</f>
        <v/>
      </c>
      <c r="O497" s="42" t="str">
        <f ca="1">IF(B497="", "", IF(ISNA(MATCH(N497, SOFR_INDEX!$A$2:$A$2001, -1)),1,IF(INDEX(SOFR_INDEX!$A$2:$E$2001,MATCH(N497, SOFR_INDEX!$A$2:$A$2001, -1), 1)=N497,MATCH(N497, SOFR_INDEX!$A$2:$A$2001, -1),MATCH(N497, SOFR_INDEX!$A$2:$A$2001, -1)+1)))</f>
        <v/>
      </c>
      <c r="P497" s="40" t="str" cm="1">
        <f t="array" aca="1" ref="P497" ca="1">IF(OR(B497="", F497=""), "", INDEX(SOFR_INDEX!$B$2:$E$2001, O497,$P$4) * IF(LEFT($P$3, 3)="180", 2, IF(LEFT($P$3, 2)="90", 4, IF(LEFT($P$3, 2)="30", 12, 1)))/100)</f>
        <v/>
      </c>
      <c r="Q497" s="43" t="str">
        <f ca="1">IF(OR(B497="", F497=""), "", P497+'Terms&amp;Conditions + Transaction'!$B$11/10000)</f>
        <v/>
      </c>
      <c r="R497" s="43" t="str">
        <f t="shared" ca="1" si="47"/>
        <v/>
      </c>
      <c r="S497" t="str">
        <f ca="1">IF(B497="",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Transaction'!$C$7*(F497-E497), 365), 360))))</f>
        <v/>
      </c>
      <c r="T497" s="49" t="str">
        <f t="shared" ca="1" si="48"/>
        <v/>
      </c>
      <c r="U497" s="49" t="str">
        <f t="shared" ca="1" si="49"/>
        <v/>
      </c>
      <c r="V497" s="49" t="str">
        <f t="shared" ca="1" si="50"/>
        <v/>
      </c>
      <c r="W497" s="11" t="str">
        <f t="shared" ca="1" si="51"/>
        <v/>
      </c>
      <c r="X497" s="11" t="str">
        <f t="shared" ca="1" si="52"/>
        <v/>
      </c>
    </row>
    <row r="498" spans="2:24" x14ac:dyDescent="0.25">
      <c r="B498" s="82" t="str">
        <f ca="1">IF(B497&lt;MIN($C$3, 'Terms&amp;Conditions + Transaction'!$B$6), B497+1, "")</f>
        <v/>
      </c>
      <c r="C498" t="str">
        <f ca="1">IF(B498="", "", IF(AND(WEEKDAY(B498, 2)&lt;=5, ISERROR(VLOOKUP(B498, 'Holiday Schedule'!$B$3:$B$1002, 1, FALSE))), 1, 0))</f>
        <v/>
      </c>
      <c r="D498" t="str">
        <f ca="1">IF(B498="", "", IF(LOWER('Terms&amp;Conditions + Transaction'!$C$15)="act", 1, IF(DAY(B498)=31, 0, IF(AND(DAY(B498+1)=1, MONTH(B498+1)=3), 31-DAY(B498), 1))))</f>
        <v/>
      </c>
      <c r="E498" s="18" t="str">
        <f ca="1">IF(B498="", "", IFERROR(VLOOKUP(B498, 'Accrual Schedule'!$B$3:$B$122, 1, TRUE), ""))</f>
        <v/>
      </c>
      <c r="F498" s="18" t="str" cm="1">
        <f t="array" aca="1" ref="F498" ca="1">IF(B498="", "", INDEX('Accrual Schedule'!$B$3:$B$122, MATCH(B498, 'Accrual Schedule'!$B$3:$B$122, 1)+1, 1))</f>
        <v/>
      </c>
      <c r="G498" s="18" t="str" cm="1">
        <f t="array" aca="1" ref="G498" ca="1">IF(B498="", "", INDEX('Accrual Schedule'!$B$3:$B$122, MATCH(H498, 'Accrual Schedule'!$B$3:$B$122, 1)-1, 1))</f>
        <v/>
      </c>
      <c r="H498" s="18" t="str">
        <f ca="1">IF(B498="", "", INDEX('Accrual Schedule'!$B$3:$B$122, MATCH(I498, 'Accrual Schedule'!$C$3:$C$122, 1), 1))</f>
        <v/>
      </c>
      <c r="I498" s="18" t="str" cm="1">
        <f t="array" aca="1" ref="I498" ca="1">IF(B498="", "", _xlfn.IFNA(INDEX('Accrual Schedule'!$C$4:$C$122, MATCH(B498, 'Accrual Schedule'!$C$4:$C$122, 1)+1, 1), INDEX('Accrual Schedule'!$C$4:$C$122, 1, 1)))</f>
        <v/>
      </c>
      <c r="J498" s="11" t="str">
        <f ca="1">IF(B498="","",'Terms&amp;Conditions + Transaction'!$F$5-SUMIF(Dispositions!$B$3:$B$32,"&lt;="&amp;B498,Dispositions!$C$3:$C$32))</f>
        <v/>
      </c>
      <c r="K498" s="84" t="str">
        <f ca="1">IF(B498="", "", IF(ISNA(MATCH(B498, 'Factor Schedule'!$B$3:$B$2002, -1)),1,IF(INDEX('Factor Schedule'!$B$3:$C$2002,MATCH(B498, 'Factor Schedule'!$B$3:$B$2002, -1), 1)=B498,MATCH(B498, 'Factor Schedule'!$B$3:$B$2002, -1),MATCH(B498, 'Factor Schedule'!$B$3:$B$2002, -1)+1)))</f>
        <v/>
      </c>
      <c r="L498" s="11" t="str" cm="1">
        <f t="array" aca="1" ref="L498" ca="1">IF(B498="","",ROUND(J498*_xlfn.IFNA(INDEX('Factor Schedule'!$B$3:$C$2002,K498, 2), 1), 2))</f>
        <v/>
      </c>
      <c r="M498" s="11" t="str">
        <f ca="1">IF(B498="", "", IF(OR(LOWER('Terms&amp;Conditions + Transaction'!$B$12)&lt;&gt;"compound", B498=$C$2, B498=E498), L498, L498+IF(LOWER('Terms&amp;Conditions + Transaction'!$B$13)&lt;&gt;"y", SUMIFS($T$8:$T$2007, $B$8:$B$2007, "&gt;="&amp;E498, $B$8:$B$2007, "&lt;"&amp;B498), SUMIFS($U$8:$U$1007, $B$8:$B$2007, "&gt;="&amp;E498, $B$8:$B$2007, "&lt;"&amp;B498))))</f>
        <v/>
      </c>
      <c r="N498" s="18" t="str">
        <f ca="1">IF(OR(B498 = "", F498=""), "", MIN(ForwardDays(B498,-'Terms&amp;Conditions + Transaction'!$B$22, 'Terms&amp;Conditions + Transaction'!$B$23, 'Holiday Schedule'!$B$3:$B$1002),ForwardDays(F498,-'Terms&amp;Conditions + Transaction'!$B$22, 'Terms&amp;Conditions + Transaction'!$B$23, 'Holiday Schedule'!$B$3:$B$1002)))</f>
        <v/>
      </c>
      <c r="O498" s="42" t="str">
        <f ca="1">IF(B498="", "", IF(ISNA(MATCH(N498, SOFR_INDEX!$A$2:$A$2001, -1)),1,IF(INDEX(SOFR_INDEX!$A$2:$E$2001,MATCH(N498, SOFR_INDEX!$A$2:$A$2001, -1), 1)=N498,MATCH(N498, SOFR_INDEX!$A$2:$A$2001, -1),MATCH(N498, SOFR_INDEX!$A$2:$A$2001, -1)+1)))</f>
        <v/>
      </c>
      <c r="P498" s="40" t="str" cm="1">
        <f t="array" aca="1" ref="P498" ca="1">IF(OR(B498="", F498=""), "", INDEX(SOFR_INDEX!$B$2:$E$2001, O498,$P$4) * IF(LEFT($P$3, 3)="180", 2, IF(LEFT($P$3, 2)="90", 4, IF(LEFT($P$3, 2)="30", 12, 1)))/100)</f>
        <v/>
      </c>
      <c r="Q498" s="43" t="str">
        <f ca="1">IF(OR(B498="", F498=""), "", P498+'Terms&amp;Conditions + Transaction'!$B$11/10000)</f>
        <v/>
      </c>
      <c r="R498" s="43" t="str">
        <f t="shared" ca="1" si="47"/>
        <v/>
      </c>
      <c r="S498" t="str">
        <f ca="1">IF(B498="",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Transaction'!$C$7*(F498-E498), 365), 360))))</f>
        <v/>
      </c>
      <c r="T498" s="49" t="str">
        <f t="shared" ca="1" si="48"/>
        <v/>
      </c>
      <c r="U498" s="49" t="str">
        <f t="shared" ca="1" si="49"/>
        <v/>
      </c>
      <c r="V498" s="49" t="str">
        <f t="shared" ca="1" si="50"/>
        <v/>
      </c>
      <c r="W498" s="11" t="str">
        <f t="shared" ca="1" si="51"/>
        <v/>
      </c>
      <c r="X498" s="11" t="str">
        <f t="shared" ca="1" si="52"/>
        <v/>
      </c>
    </row>
    <row r="499" spans="2:24" x14ac:dyDescent="0.25">
      <c r="B499" s="82" t="str">
        <f ca="1">IF(B498&lt;MIN($C$3, 'Terms&amp;Conditions + Transaction'!$B$6), B498+1, "")</f>
        <v/>
      </c>
      <c r="C499" t="str">
        <f ca="1">IF(B499="", "", IF(AND(WEEKDAY(B499, 2)&lt;=5, ISERROR(VLOOKUP(B499, 'Holiday Schedule'!$B$3:$B$1002, 1, FALSE))), 1, 0))</f>
        <v/>
      </c>
      <c r="D499" t="str">
        <f ca="1">IF(B499="", "", IF(LOWER('Terms&amp;Conditions + Transaction'!$C$15)="act", 1, IF(DAY(B499)=31, 0, IF(AND(DAY(B499+1)=1, MONTH(B499+1)=3), 31-DAY(B499), 1))))</f>
        <v/>
      </c>
      <c r="E499" s="18" t="str">
        <f ca="1">IF(B499="", "", IFERROR(VLOOKUP(B499, 'Accrual Schedule'!$B$3:$B$122, 1, TRUE), ""))</f>
        <v/>
      </c>
      <c r="F499" s="18" t="str" cm="1">
        <f t="array" aca="1" ref="F499" ca="1">IF(B499="", "", INDEX('Accrual Schedule'!$B$3:$B$122, MATCH(B499, 'Accrual Schedule'!$B$3:$B$122, 1)+1, 1))</f>
        <v/>
      </c>
      <c r="G499" s="18" t="str" cm="1">
        <f t="array" aca="1" ref="G499" ca="1">IF(B499="", "", INDEX('Accrual Schedule'!$B$3:$B$122, MATCH(H499, 'Accrual Schedule'!$B$3:$B$122, 1)-1, 1))</f>
        <v/>
      </c>
      <c r="H499" s="18" t="str">
        <f ca="1">IF(B499="", "", INDEX('Accrual Schedule'!$B$3:$B$122, MATCH(I499, 'Accrual Schedule'!$C$3:$C$122, 1), 1))</f>
        <v/>
      </c>
      <c r="I499" s="18" t="str" cm="1">
        <f t="array" aca="1" ref="I499" ca="1">IF(B499="", "", _xlfn.IFNA(INDEX('Accrual Schedule'!$C$4:$C$122, MATCH(B499, 'Accrual Schedule'!$C$4:$C$122, 1)+1, 1), INDEX('Accrual Schedule'!$C$4:$C$122, 1, 1)))</f>
        <v/>
      </c>
      <c r="J499" s="11" t="str">
        <f ca="1">IF(B499="","",'Terms&amp;Conditions + Transaction'!$F$5-SUMIF(Dispositions!$B$3:$B$32,"&lt;="&amp;B499,Dispositions!$C$3:$C$32))</f>
        <v/>
      </c>
      <c r="K499" s="84" t="str">
        <f ca="1">IF(B499="", "", IF(ISNA(MATCH(B499, 'Factor Schedule'!$B$3:$B$2002, -1)),1,IF(INDEX('Factor Schedule'!$B$3:$C$2002,MATCH(B499, 'Factor Schedule'!$B$3:$B$2002, -1), 1)=B499,MATCH(B499, 'Factor Schedule'!$B$3:$B$2002, -1),MATCH(B499, 'Factor Schedule'!$B$3:$B$2002, -1)+1)))</f>
        <v/>
      </c>
      <c r="L499" s="11" t="str" cm="1">
        <f t="array" aca="1" ref="L499" ca="1">IF(B499="","",ROUND(J499*_xlfn.IFNA(INDEX('Factor Schedule'!$B$3:$C$2002,K499, 2), 1), 2))</f>
        <v/>
      </c>
      <c r="M499" s="11" t="str">
        <f ca="1">IF(B499="", "", IF(OR(LOWER('Terms&amp;Conditions + Transaction'!$B$12)&lt;&gt;"compound", B499=$C$2, B499=E499), L499, L499+IF(LOWER('Terms&amp;Conditions + Transaction'!$B$13)&lt;&gt;"y", SUMIFS($T$8:$T$2007, $B$8:$B$2007, "&gt;="&amp;E499, $B$8:$B$2007, "&lt;"&amp;B499), SUMIFS($U$8:$U$1007, $B$8:$B$2007, "&gt;="&amp;E499, $B$8:$B$2007, "&lt;"&amp;B499))))</f>
        <v/>
      </c>
      <c r="N499" s="18" t="str">
        <f ca="1">IF(OR(B499 = "", F499=""), "", MIN(ForwardDays(B499,-'Terms&amp;Conditions + Transaction'!$B$22, 'Terms&amp;Conditions + Transaction'!$B$23, 'Holiday Schedule'!$B$3:$B$1002),ForwardDays(F499,-'Terms&amp;Conditions + Transaction'!$B$22, 'Terms&amp;Conditions + Transaction'!$B$23, 'Holiday Schedule'!$B$3:$B$1002)))</f>
        <v/>
      </c>
      <c r="O499" s="42" t="str">
        <f ca="1">IF(B499="", "", IF(ISNA(MATCH(N499, SOFR_INDEX!$A$2:$A$2001, -1)),1,IF(INDEX(SOFR_INDEX!$A$2:$E$2001,MATCH(N499, SOFR_INDEX!$A$2:$A$2001, -1), 1)=N499,MATCH(N499, SOFR_INDEX!$A$2:$A$2001, -1),MATCH(N499, SOFR_INDEX!$A$2:$A$2001, -1)+1)))</f>
        <v/>
      </c>
      <c r="P499" s="40" t="str" cm="1">
        <f t="array" aca="1" ref="P499" ca="1">IF(OR(B499="", F499=""), "", INDEX(SOFR_INDEX!$B$2:$E$2001, O499,$P$4) * IF(LEFT($P$3, 3)="180", 2, IF(LEFT($P$3, 2)="90", 4, IF(LEFT($P$3, 2)="30", 12, 1)))/100)</f>
        <v/>
      </c>
      <c r="Q499" s="43" t="str">
        <f ca="1">IF(OR(B499="", F499=""), "", P499+'Terms&amp;Conditions + Transaction'!$B$11/10000)</f>
        <v/>
      </c>
      <c r="R499" s="43" t="str">
        <f t="shared" ca="1" si="47"/>
        <v/>
      </c>
      <c r="S499" t="str">
        <f ca="1">IF(B499="",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Transaction'!$C$7*(F499-E499), 365), 360))))</f>
        <v/>
      </c>
      <c r="T499" s="49" t="str">
        <f t="shared" ca="1" si="48"/>
        <v/>
      </c>
      <c r="U499" s="49" t="str">
        <f t="shared" ca="1" si="49"/>
        <v/>
      </c>
      <c r="V499" s="49" t="str">
        <f t="shared" ca="1" si="50"/>
        <v/>
      </c>
      <c r="W499" s="11" t="str">
        <f t="shared" ca="1" si="51"/>
        <v/>
      </c>
      <c r="X499" s="11" t="str">
        <f t="shared" ca="1" si="52"/>
        <v/>
      </c>
    </row>
    <row r="500" spans="2:24" x14ac:dyDescent="0.25">
      <c r="B500" s="82" t="str">
        <f ca="1">IF(B499&lt;MIN($C$3, 'Terms&amp;Conditions + Transaction'!$B$6), B499+1, "")</f>
        <v/>
      </c>
      <c r="C500" t="str">
        <f ca="1">IF(B500="", "", IF(AND(WEEKDAY(B500, 2)&lt;=5, ISERROR(VLOOKUP(B500, 'Holiday Schedule'!$B$3:$B$1002, 1, FALSE))), 1, 0))</f>
        <v/>
      </c>
      <c r="D500" t="str">
        <f ca="1">IF(B500="", "", IF(LOWER('Terms&amp;Conditions + Transaction'!$C$15)="act", 1, IF(DAY(B500)=31, 0, IF(AND(DAY(B500+1)=1, MONTH(B500+1)=3), 31-DAY(B500), 1))))</f>
        <v/>
      </c>
      <c r="E500" s="18" t="str">
        <f ca="1">IF(B500="", "", IFERROR(VLOOKUP(B500, 'Accrual Schedule'!$B$3:$B$122, 1, TRUE), ""))</f>
        <v/>
      </c>
      <c r="F500" s="18" t="str" cm="1">
        <f t="array" aca="1" ref="F500" ca="1">IF(B500="", "", INDEX('Accrual Schedule'!$B$3:$B$122, MATCH(B500, 'Accrual Schedule'!$B$3:$B$122, 1)+1, 1))</f>
        <v/>
      </c>
      <c r="G500" s="18" t="str" cm="1">
        <f t="array" aca="1" ref="G500" ca="1">IF(B500="", "", INDEX('Accrual Schedule'!$B$3:$B$122, MATCH(H500, 'Accrual Schedule'!$B$3:$B$122, 1)-1, 1))</f>
        <v/>
      </c>
      <c r="H500" s="18" t="str">
        <f ca="1">IF(B500="", "", INDEX('Accrual Schedule'!$B$3:$B$122, MATCH(I500, 'Accrual Schedule'!$C$3:$C$122, 1), 1))</f>
        <v/>
      </c>
      <c r="I500" s="18" t="str" cm="1">
        <f t="array" aca="1" ref="I500" ca="1">IF(B500="", "", _xlfn.IFNA(INDEX('Accrual Schedule'!$C$4:$C$122, MATCH(B500, 'Accrual Schedule'!$C$4:$C$122, 1)+1, 1), INDEX('Accrual Schedule'!$C$4:$C$122, 1, 1)))</f>
        <v/>
      </c>
      <c r="J500" s="11" t="str">
        <f ca="1">IF(B500="","",'Terms&amp;Conditions + Transaction'!$F$5-SUMIF(Dispositions!$B$3:$B$32,"&lt;="&amp;B500,Dispositions!$C$3:$C$32))</f>
        <v/>
      </c>
      <c r="K500" s="84" t="str">
        <f ca="1">IF(B500="", "", IF(ISNA(MATCH(B500, 'Factor Schedule'!$B$3:$B$2002, -1)),1,IF(INDEX('Factor Schedule'!$B$3:$C$2002,MATCH(B500, 'Factor Schedule'!$B$3:$B$2002, -1), 1)=B500,MATCH(B500, 'Factor Schedule'!$B$3:$B$2002, -1),MATCH(B500, 'Factor Schedule'!$B$3:$B$2002, -1)+1)))</f>
        <v/>
      </c>
      <c r="L500" s="11" t="str" cm="1">
        <f t="array" aca="1" ref="L500" ca="1">IF(B500="","",ROUND(J500*_xlfn.IFNA(INDEX('Factor Schedule'!$B$3:$C$2002,K500, 2), 1), 2))</f>
        <v/>
      </c>
      <c r="M500" s="11" t="str">
        <f ca="1">IF(B500="", "", IF(OR(LOWER('Terms&amp;Conditions + Transaction'!$B$12)&lt;&gt;"compound", B500=$C$2, B500=E500), L500, L500+IF(LOWER('Terms&amp;Conditions + Transaction'!$B$13)&lt;&gt;"y", SUMIFS($T$8:$T$2007, $B$8:$B$2007, "&gt;="&amp;E500, $B$8:$B$2007, "&lt;"&amp;B500), SUMIFS($U$8:$U$1007, $B$8:$B$2007, "&gt;="&amp;E500, $B$8:$B$2007, "&lt;"&amp;B500))))</f>
        <v/>
      </c>
      <c r="N500" s="18" t="str">
        <f ca="1">IF(OR(B500 = "", F500=""), "", MIN(ForwardDays(B500,-'Terms&amp;Conditions + Transaction'!$B$22, 'Terms&amp;Conditions + Transaction'!$B$23, 'Holiday Schedule'!$B$3:$B$1002),ForwardDays(F500,-'Terms&amp;Conditions + Transaction'!$B$22, 'Terms&amp;Conditions + Transaction'!$B$23, 'Holiday Schedule'!$B$3:$B$1002)))</f>
        <v/>
      </c>
      <c r="O500" s="42" t="str">
        <f ca="1">IF(B500="", "", IF(ISNA(MATCH(N500, SOFR_INDEX!$A$2:$A$2001, -1)),1,IF(INDEX(SOFR_INDEX!$A$2:$E$2001,MATCH(N500, SOFR_INDEX!$A$2:$A$2001, -1), 1)=N500,MATCH(N500, SOFR_INDEX!$A$2:$A$2001, -1),MATCH(N500, SOFR_INDEX!$A$2:$A$2001, -1)+1)))</f>
        <v/>
      </c>
      <c r="P500" s="40" t="str" cm="1">
        <f t="array" aca="1" ref="P500" ca="1">IF(OR(B500="", F500=""), "", INDEX(SOFR_INDEX!$B$2:$E$2001, O500,$P$4) * IF(LEFT($P$3, 3)="180", 2, IF(LEFT($P$3, 2)="90", 4, IF(LEFT($P$3, 2)="30", 12, 1)))/100)</f>
        <v/>
      </c>
      <c r="Q500" s="43" t="str">
        <f ca="1">IF(OR(B500="", F500=""), "", P500+'Terms&amp;Conditions + Transaction'!$B$11/10000)</f>
        <v/>
      </c>
      <c r="R500" s="43" t="str">
        <f t="shared" ca="1" si="47"/>
        <v/>
      </c>
      <c r="S500" t="str">
        <f ca="1">IF(B500="",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Transaction'!$C$7*(F500-E500), 365), 360))))</f>
        <v/>
      </c>
      <c r="T500" s="49" t="str">
        <f t="shared" ca="1" si="48"/>
        <v/>
      </c>
      <c r="U500" s="49" t="str">
        <f t="shared" ca="1" si="49"/>
        <v/>
      </c>
      <c r="V500" s="49" t="str">
        <f t="shared" ca="1" si="50"/>
        <v/>
      </c>
      <c r="W500" s="11" t="str">
        <f t="shared" ca="1" si="51"/>
        <v/>
      </c>
      <c r="X500" s="11" t="str">
        <f t="shared" ca="1" si="52"/>
        <v/>
      </c>
    </row>
    <row r="501" spans="2:24" x14ac:dyDescent="0.25">
      <c r="B501" s="82" t="str">
        <f ca="1">IF(B500&lt;MIN($C$3, 'Terms&amp;Conditions + Transaction'!$B$6), B500+1, "")</f>
        <v/>
      </c>
      <c r="C501" t="str">
        <f ca="1">IF(B501="", "", IF(AND(WEEKDAY(B501, 2)&lt;=5, ISERROR(VLOOKUP(B501, 'Holiday Schedule'!$B$3:$B$1002, 1, FALSE))), 1, 0))</f>
        <v/>
      </c>
      <c r="D501" t="str">
        <f ca="1">IF(B501="", "", IF(LOWER('Terms&amp;Conditions + Transaction'!$C$15)="act", 1, IF(DAY(B501)=31, 0, IF(AND(DAY(B501+1)=1, MONTH(B501+1)=3), 31-DAY(B501), 1))))</f>
        <v/>
      </c>
      <c r="E501" s="18" t="str">
        <f ca="1">IF(B501="", "", IFERROR(VLOOKUP(B501, 'Accrual Schedule'!$B$3:$B$122, 1, TRUE), ""))</f>
        <v/>
      </c>
      <c r="F501" s="18" t="str" cm="1">
        <f t="array" aca="1" ref="F501" ca="1">IF(B501="", "", INDEX('Accrual Schedule'!$B$3:$B$122, MATCH(B501, 'Accrual Schedule'!$B$3:$B$122, 1)+1, 1))</f>
        <v/>
      </c>
      <c r="G501" s="18" t="str" cm="1">
        <f t="array" aca="1" ref="G501" ca="1">IF(B501="", "", INDEX('Accrual Schedule'!$B$3:$B$122, MATCH(H501, 'Accrual Schedule'!$B$3:$B$122, 1)-1, 1))</f>
        <v/>
      </c>
      <c r="H501" s="18" t="str">
        <f ca="1">IF(B501="", "", INDEX('Accrual Schedule'!$B$3:$B$122, MATCH(I501, 'Accrual Schedule'!$C$3:$C$122, 1), 1))</f>
        <v/>
      </c>
      <c r="I501" s="18" t="str" cm="1">
        <f t="array" aca="1" ref="I501" ca="1">IF(B501="", "", _xlfn.IFNA(INDEX('Accrual Schedule'!$C$4:$C$122, MATCH(B501, 'Accrual Schedule'!$C$4:$C$122, 1)+1, 1), INDEX('Accrual Schedule'!$C$4:$C$122, 1, 1)))</f>
        <v/>
      </c>
      <c r="J501" s="11" t="str">
        <f ca="1">IF(B501="","",'Terms&amp;Conditions + Transaction'!$F$5-SUMIF(Dispositions!$B$3:$B$32,"&lt;="&amp;B501,Dispositions!$C$3:$C$32))</f>
        <v/>
      </c>
      <c r="K501" s="84" t="str">
        <f ca="1">IF(B501="", "", IF(ISNA(MATCH(B501, 'Factor Schedule'!$B$3:$B$2002, -1)),1,IF(INDEX('Factor Schedule'!$B$3:$C$2002,MATCH(B501, 'Factor Schedule'!$B$3:$B$2002, -1), 1)=B501,MATCH(B501, 'Factor Schedule'!$B$3:$B$2002, -1),MATCH(B501, 'Factor Schedule'!$B$3:$B$2002, -1)+1)))</f>
        <v/>
      </c>
      <c r="L501" s="11" t="str" cm="1">
        <f t="array" aca="1" ref="L501" ca="1">IF(B501="","",ROUND(J501*_xlfn.IFNA(INDEX('Factor Schedule'!$B$3:$C$2002,K501, 2), 1), 2))</f>
        <v/>
      </c>
      <c r="M501" s="11" t="str">
        <f ca="1">IF(B501="", "", IF(OR(LOWER('Terms&amp;Conditions + Transaction'!$B$12)&lt;&gt;"compound", B501=$C$2, B501=E501), L501, L501+IF(LOWER('Terms&amp;Conditions + Transaction'!$B$13)&lt;&gt;"y", SUMIFS($T$8:$T$2007, $B$8:$B$2007, "&gt;="&amp;E501, $B$8:$B$2007, "&lt;"&amp;B501), SUMIFS($U$8:$U$1007, $B$8:$B$2007, "&gt;="&amp;E501, $B$8:$B$2007, "&lt;"&amp;B501))))</f>
        <v/>
      </c>
      <c r="N501" s="18" t="str">
        <f ca="1">IF(OR(B501 = "", F501=""), "", MIN(ForwardDays(B501,-'Terms&amp;Conditions + Transaction'!$B$22, 'Terms&amp;Conditions + Transaction'!$B$23, 'Holiday Schedule'!$B$3:$B$1002),ForwardDays(F501,-'Terms&amp;Conditions + Transaction'!$B$22, 'Terms&amp;Conditions + Transaction'!$B$23, 'Holiday Schedule'!$B$3:$B$1002)))</f>
        <v/>
      </c>
      <c r="O501" s="42" t="str">
        <f ca="1">IF(B501="", "", IF(ISNA(MATCH(N501, SOFR_INDEX!$A$2:$A$2001, -1)),1,IF(INDEX(SOFR_INDEX!$A$2:$E$2001,MATCH(N501, SOFR_INDEX!$A$2:$A$2001, -1), 1)=N501,MATCH(N501, SOFR_INDEX!$A$2:$A$2001, -1),MATCH(N501, SOFR_INDEX!$A$2:$A$2001, -1)+1)))</f>
        <v/>
      </c>
      <c r="P501" s="40" t="str" cm="1">
        <f t="array" aca="1" ref="P501" ca="1">IF(OR(B501="", F501=""), "", INDEX(SOFR_INDEX!$B$2:$E$2001, O501,$P$4) * IF(LEFT($P$3, 3)="180", 2, IF(LEFT($P$3, 2)="90", 4, IF(LEFT($P$3, 2)="30", 12, 1)))/100)</f>
        <v/>
      </c>
      <c r="Q501" s="43" t="str">
        <f ca="1">IF(OR(B501="", F501=""), "", P501+'Terms&amp;Conditions + Transaction'!$B$11/10000)</f>
        <v/>
      </c>
      <c r="R501" s="43" t="str">
        <f t="shared" ca="1" si="47"/>
        <v/>
      </c>
      <c r="S501" t="str">
        <f ca="1">IF(B501="",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Transaction'!$C$7*(F501-E501), 365), 360))))</f>
        <v/>
      </c>
      <c r="T501" s="49" t="str">
        <f t="shared" ca="1" si="48"/>
        <v/>
      </c>
      <c r="U501" s="49" t="str">
        <f t="shared" ca="1" si="49"/>
        <v/>
      </c>
      <c r="V501" s="49" t="str">
        <f t="shared" ca="1" si="50"/>
        <v/>
      </c>
      <c r="W501" s="11" t="str">
        <f t="shared" ca="1" si="51"/>
        <v/>
      </c>
      <c r="X501" s="11" t="str">
        <f t="shared" ca="1" si="52"/>
        <v/>
      </c>
    </row>
    <row r="502" spans="2:24" x14ac:dyDescent="0.25">
      <c r="B502" s="82" t="str">
        <f ca="1">IF(B501&lt;MIN($C$3, 'Terms&amp;Conditions + Transaction'!$B$6), B501+1, "")</f>
        <v/>
      </c>
      <c r="C502" t="str">
        <f ca="1">IF(B502="", "", IF(AND(WEEKDAY(B502, 2)&lt;=5, ISERROR(VLOOKUP(B502, 'Holiday Schedule'!$B$3:$B$1002, 1, FALSE))), 1, 0))</f>
        <v/>
      </c>
      <c r="D502" t="str">
        <f ca="1">IF(B502="", "", IF(LOWER('Terms&amp;Conditions + Transaction'!$C$15)="act", 1, IF(DAY(B502)=31, 0, IF(AND(DAY(B502+1)=1, MONTH(B502+1)=3), 31-DAY(B502), 1))))</f>
        <v/>
      </c>
      <c r="E502" s="18" t="str">
        <f ca="1">IF(B502="", "", IFERROR(VLOOKUP(B502, 'Accrual Schedule'!$B$3:$B$122, 1, TRUE), ""))</f>
        <v/>
      </c>
      <c r="F502" s="18" t="str" cm="1">
        <f t="array" aca="1" ref="F502" ca="1">IF(B502="", "", INDEX('Accrual Schedule'!$B$3:$B$122, MATCH(B502, 'Accrual Schedule'!$B$3:$B$122, 1)+1, 1))</f>
        <v/>
      </c>
      <c r="G502" s="18" t="str" cm="1">
        <f t="array" aca="1" ref="G502" ca="1">IF(B502="", "", INDEX('Accrual Schedule'!$B$3:$B$122, MATCH(H502, 'Accrual Schedule'!$B$3:$B$122, 1)-1, 1))</f>
        <v/>
      </c>
      <c r="H502" s="18" t="str">
        <f ca="1">IF(B502="", "", INDEX('Accrual Schedule'!$B$3:$B$122, MATCH(I502, 'Accrual Schedule'!$C$3:$C$122, 1), 1))</f>
        <v/>
      </c>
      <c r="I502" s="18" t="str" cm="1">
        <f t="array" aca="1" ref="I502" ca="1">IF(B502="", "", _xlfn.IFNA(INDEX('Accrual Schedule'!$C$4:$C$122, MATCH(B502, 'Accrual Schedule'!$C$4:$C$122, 1)+1, 1), INDEX('Accrual Schedule'!$C$4:$C$122, 1, 1)))</f>
        <v/>
      </c>
      <c r="J502" s="11" t="str">
        <f ca="1">IF(B502="","",'Terms&amp;Conditions + Transaction'!$F$5-SUMIF(Dispositions!$B$3:$B$32,"&lt;="&amp;B502,Dispositions!$C$3:$C$32))</f>
        <v/>
      </c>
      <c r="K502" s="84" t="str">
        <f ca="1">IF(B502="", "", IF(ISNA(MATCH(B502, 'Factor Schedule'!$B$3:$B$2002, -1)),1,IF(INDEX('Factor Schedule'!$B$3:$C$2002,MATCH(B502, 'Factor Schedule'!$B$3:$B$2002, -1), 1)=B502,MATCH(B502, 'Factor Schedule'!$B$3:$B$2002, -1),MATCH(B502, 'Factor Schedule'!$B$3:$B$2002, -1)+1)))</f>
        <v/>
      </c>
      <c r="L502" s="11" t="str" cm="1">
        <f t="array" aca="1" ref="L502" ca="1">IF(B502="","",ROUND(J502*_xlfn.IFNA(INDEX('Factor Schedule'!$B$3:$C$2002,K502, 2), 1), 2))</f>
        <v/>
      </c>
      <c r="M502" s="11" t="str">
        <f ca="1">IF(B502="", "", IF(OR(LOWER('Terms&amp;Conditions + Transaction'!$B$12)&lt;&gt;"compound", B502=$C$2, B502=E502), L502, L502+IF(LOWER('Terms&amp;Conditions + Transaction'!$B$13)&lt;&gt;"y", SUMIFS($T$8:$T$2007, $B$8:$B$2007, "&gt;="&amp;E502, $B$8:$B$2007, "&lt;"&amp;B502), SUMIFS($U$8:$U$1007, $B$8:$B$2007, "&gt;="&amp;E502, $B$8:$B$2007, "&lt;"&amp;B502))))</f>
        <v/>
      </c>
      <c r="N502" s="18" t="str">
        <f ca="1">IF(OR(B502 = "", F502=""), "", MIN(ForwardDays(B502,-'Terms&amp;Conditions + Transaction'!$B$22, 'Terms&amp;Conditions + Transaction'!$B$23, 'Holiday Schedule'!$B$3:$B$1002),ForwardDays(F502,-'Terms&amp;Conditions + Transaction'!$B$22, 'Terms&amp;Conditions + Transaction'!$B$23, 'Holiday Schedule'!$B$3:$B$1002)))</f>
        <v/>
      </c>
      <c r="O502" s="42" t="str">
        <f ca="1">IF(B502="", "", IF(ISNA(MATCH(N502, SOFR_INDEX!$A$2:$A$2001, -1)),1,IF(INDEX(SOFR_INDEX!$A$2:$E$2001,MATCH(N502, SOFR_INDEX!$A$2:$A$2001, -1), 1)=N502,MATCH(N502, SOFR_INDEX!$A$2:$A$2001, -1),MATCH(N502, SOFR_INDEX!$A$2:$A$2001, -1)+1)))</f>
        <v/>
      </c>
      <c r="P502" s="40" t="str" cm="1">
        <f t="array" aca="1" ref="P502" ca="1">IF(OR(B502="", F502=""), "", INDEX(SOFR_INDEX!$B$2:$E$2001, O502,$P$4) * IF(LEFT($P$3, 3)="180", 2, IF(LEFT($P$3, 2)="90", 4, IF(LEFT($P$3, 2)="30", 12, 1)))/100)</f>
        <v/>
      </c>
      <c r="Q502" s="43" t="str">
        <f ca="1">IF(OR(B502="", F502=""), "", P502+'Terms&amp;Conditions + Transaction'!$B$11/10000)</f>
        <v/>
      </c>
      <c r="R502" s="43" t="str">
        <f t="shared" ca="1" si="47"/>
        <v/>
      </c>
      <c r="S502" t="str">
        <f ca="1">IF(B502="",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Transaction'!$C$7*(F502-E502), 365), 360))))</f>
        <v/>
      </c>
      <c r="T502" s="49" t="str">
        <f t="shared" ca="1" si="48"/>
        <v/>
      </c>
      <c r="U502" s="49" t="str">
        <f t="shared" ca="1" si="49"/>
        <v/>
      </c>
      <c r="V502" s="49" t="str">
        <f t="shared" ca="1" si="50"/>
        <v/>
      </c>
      <c r="W502" s="11" t="str">
        <f t="shared" ca="1" si="51"/>
        <v/>
      </c>
      <c r="X502" s="11" t="str">
        <f t="shared" ca="1" si="52"/>
        <v/>
      </c>
    </row>
    <row r="503" spans="2:24" x14ac:dyDescent="0.25">
      <c r="B503" s="82" t="str">
        <f ca="1">IF(B502&lt;MIN($C$3, 'Terms&amp;Conditions + Transaction'!$B$6), B502+1, "")</f>
        <v/>
      </c>
      <c r="C503" t="str">
        <f ca="1">IF(B503="", "", IF(AND(WEEKDAY(B503, 2)&lt;=5, ISERROR(VLOOKUP(B503, 'Holiday Schedule'!$B$3:$B$1002, 1, FALSE))), 1, 0))</f>
        <v/>
      </c>
      <c r="D503" t="str">
        <f ca="1">IF(B503="", "", IF(LOWER('Terms&amp;Conditions + Transaction'!$C$15)="act", 1, IF(DAY(B503)=31, 0, IF(AND(DAY(B503+1)=1, MONTH(B503+1)=3), 31-DAY(B503), 1))))</f>
        <v/>
      </c>
      <c r="E503" s="18" t="str">
        <f ca="1">IF(B503="", "", IFERROR(VLOOKUP(B503, 'Accrual Schedule'!$B$3:$B$122, 1, TRUE), ""))</f>
        <v/>
      </c>
      <c r="F503" s="18" t="str" cm="1">
        <f t="array" aca="1" ref="F503" ca="1">IF(B503="", "", INDEX('Accrual Schedule'!$B$3:$B$122, MATCH(B503, 'Accrual Schedule'!$B$3:$B$122, 1)+1, 1))</f>
        <v/>
      </c>
      <c r="G503" s="18" t="str" cm="1">
        <f t="array" aca="1" ref="G503" ca="1">IF(B503="", "", INDEX('Accrual Schedule'!$B$3:$B$122, MATCH(H503, 'Accrual Schedule'!$B$3:$B$122, 1)-1, 1))</f>
        <v/>
      </c>
      <c r="H503" s="18" t="str">
        <f ca="1">IF(B503="", "", INDEX('Accrual Schedule'!$B$3:$B$122, MATCH(I503, 'Accrual Schedule'!$C$3:$C$122, 1), 1))</f>
        <v/>
      </c>
      <c r="I503" s="18" t="str" cm="1">
        <f t="array" aca="1" ref="I503" ca="1">IF(B503="", "", _xlfn.IFNA(INDEX('Accrual Schedule'!$C$4:$C$122, MATCH(B503, 'Accrual Schedule'!$C$4:$C$122, 1)+1, 1), INDEX('Accrual Schedule'!$C$4:$C$122, 1, 1)))</f>
        <v/>
      </c>
      <c r="J503" s="11" t="str">
        <f ca="1">IF(B503="","",'Terms&amp;Conditions + Transaction'!$F$5-SUMIF(Dispositions!$B$3:$B$32,"&lt;="&amp;B503,Dispositions!$C$3:$C$32))</f>
        <v/>
      </c>
      <c r="K503" s="84" t="str">
        <f ca="1">IF(B503="", "", IF(ISNA(MATCH(B503, 'Factor Schedule'!$B$3:$B$2002, -1)),1,IF(INDEX('Factor Schedule'!$B$3:$C$2002,MATCH(B503, 'Factor Schedule'!$B$3:$B$2002, -1), 1)=B503,MATCH(B503, 'Factor Schedule'!$B$3:$B$2002, -1),MATCH(B503, 'Factor Schedule'!$B$3:$B$2002, -1)+1)))</f>
        <v/>
      </c>
      <c r="L503" s="11" t="str" cm="1">
        <f t="array" aca="1" ref="L503" ca="1">IF(B503="","",ROUND(J503*_xlfn.IFNA(INDEX('Factor Schedule'!$B$3:$C$2002,K503, 2), 1), 2))</f>
        <v/>
      </c>
      <c r="M503" s="11" t="str">
        <f ca="1">IF(B503="", "", IF(OR(LOWER('Terms&amp;Conditions + Transaction'!$B$12)&lt;&gt;"compound", B503=$C$2, B503=E503), L503, L503+IF(LOWER('Terms&amp;Conditions + Transaction'!$B$13)&lt;&gt;"y", SUMIFS($T$8:$T$2007, $B$8:$B$2007, "&gt;="&amp;E503, $B$8:$B$2007, "&lt;"&amp;B503), SUMIFS($U$8:$U$1007, $B$8:$B$2007, "&gt;="&amp;E503, $B$8:$B$2007, "&lt;"&amp;B503))))</f>
        <v/>
      </c>
      <c r="N503" s="18" t="str">
        <f ca="1">IF(OR(B503 = "", F503=""), "", MIN(ForwardDays(B503,-'Terms&amp;Conditions + Transaction'!$B$22, 'Terms&amp;Conditions + Transaction'!$B$23, 'Holiday Schedule'!$B$3:$B$1002),ForwardDays(F503,-'Terms&amp;Conditions + Transaction'!$B$22, 'Terms&amp;Conditions + Transaction'!$B$23, 'Holiday Schedule'!$B$3:$B$1002)))</f>
        <v/>
      </c>
      <c r="O503" s="42" t="str">
        <f ca="1">IF(B503="", "", IF(ISNA(MATCH(N503, SOFR_INDEX!$A$2:$A$2001, -1)),1,IF(INDEX(SOFR_INDEX!$A$2:$E$2001,MATCH(N503, SOFR_INDEX!$A$2:$A$2001, -1), 1)=N503,MATCH(N503, SOFR_INDEX!$A$2:$A$2001, -1),MATCH(N503, SOFR_INDEX!$A$2:$A$2001, -1)+1)))</f>
        <v/>
      </c>
      <c r="P503" s="40" t="str" cm="1">
        <f t="array" aca="1" ref="P503" ca="1">IF(OR(B503="", F503=""), "", INDEX(SOFR_INDEX!$B$2:$E$2001, O503,$P$4) * IF(LEFT($P$3, 3)="180", 2, IF(LEFT($P$3, 2)="90", 4, IF(LEFT($P$3, 2)="30", 12, 1)))/100)</f>
        <v/>
      </c>
      <c r="Q503" s="43" t="str">
        <f ca="1">IF(OR(B503="", F503=""), "", P503+'Terms&amp;Conditions + Transaction'!$B$11/10000)</f>
        <v/>
      </c>
      <c r="R503" s="43" t="str">
        <f t="shared" ca="1" si="47"/>
        <v/>
      </c>
      <c r="S503" t="str">
        <f ca="1">IF(B503="",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Transaction'!$C$7*(F503-E503), 365), 360))))</f>
        <v/>
      </c>
      <c r="T503" s="49" t="str">
        <f t="shared" ca="1" si="48"/>
        <v/>
      </c>
      <c r="U503" s="49" t="str">
        <f t="shared" ca="1" si="49"/>
        <v/>
      </c>
      <c r="V503" s="49" t="str">
        <f t="shared" ca="1" si="50"/>
        <v/>
      </c>
      <c r="W503" s="11" t="str">
        <f t="shared" ca="1" si="51"/>
        <v/>
      </c>
      <c r="X503" s="11" t="str">
        <f t="shared" ca="1" si="52"/>
        <v/>
      </c>
    </row>
    <row r="504" spans="2:24" x14ac:dyDescent="0.25">
      <c r="B504" s="82" t="str">
        <f ca="1">IF(B503&lt;MIN($C$3, 'Terms&amp;Conditions + Transaction'!$B$6), B503+1, "")</f>
        <v/>
      </c>
      <c r="C504" t="str">
        <f ca="1">IF(B504="", "", IF(AND(WEEKDAY(B504, 2)&lt;=5, ISERROR(VLOOKUP(B504, 'Holiday Schedule'!$B$3:$B$1002, 1, FALSE))), 1, 0))</f>
        <v/>
      </c>
      <c r="D504" t="str">
        <f ca="1">IF(B504="", "", IF(LOWER('Terms&amp;Conditions + Transaction'!$C$15)="act", 1, IF(DAY(B504)=31, 0, IF(AND(DAY(B504+1)=1, MONTH(B504+1)=3), 31-DAY(B504), 1))))</f>
        <v/>
      </c>
      <c r="E504" s="18" t="str">
        <f ca="1">IF(B504="", "", IFERROR(VLOOKUP(B504, 'Accrual Schedule'!$B$3:$B$122, 1, TRUE), ""))</f>
        <v/>
      </c>
      <c r="F504" s="18" t="str" cm="1">
        <f t="array" aca="1" ref="F504" ca="1">IF(B504="", "", INDEX('Accrual Schedule'!$B$3:$B$122, MATCH(B504, 'Accrual Schedule'!$B$3:$B$122, 1)+1, 1))</f>
        <v/>
      </c>
      <c r="G504" s="18" t="str" cm="1">
        <f t="array" aca="1" ref="G504" ca="1">IF(B504="", "", INDEX('Accrual Schedule'!$B$3:$B$122, MATCH(H504, 'Accrual Schedule'!$B$3:$B$122, 1)-1, 1))</f>
        <v/>
      </c>
      <c r="H504" s="18" t="str">
        <f ca="1">IF(B504="", "", INDEX('Accrual Schedule'!$B$3:$B$122, MATCH(I504, 'Accrual Schedule'!$C$3:$C$122, 1), 1))</f>
        <v/>
      </c>
      <c r="I504" s="18" t="str" cm="1">
        <f t="array" aca="1" ref="I504" ca="1">IF(B504="", "", _xlfn.IFNA(INDEX('Accrual Schedule'!$C$4:$C$122, MATCH(B504, 'Accrual Schedule'!$C$4:$C$122, 1)+1, 1), INDEX('Accrual Schedule'!$C$4:$C$122, 1, 1)))</f>
        <v/>
      </c>
      <c r="J504" s="11" t="str">
        <f ca="1">IF(B504="","",'Terms&amp;Conditions + Transaction'!$F$5-SUMIF(Dispositions!$B$3:$B$32,"&lt;="&amp;B504,Dispositions!$C$3:$C$32))</f>
        <v/>
      </c>
      <c r="K504" s="84" t="str">
        <f ca="1">IF(B504="", "", IF(ISNA(MATCH(B504, 'Factor Schedule'!$B$3:$B$2002, -1)),1,IF(INDEX('Factor Schedule'!$B$3:$C$2002,MATCH(B504, 'Factor Schedule'!$B$3:$B$2002, -1), 1)=B504,MATCH(B504, 'Factor Schedule'!$B$3:$B$2002, -1),MATCH(B504, 'Factor Schedule'!$B$3:$B$2002, -1)+1)))</f>
        <v/>
      </c>
      <c r="L504" s="11" t="str" cm="1">
        <f t="array" aca="1" ref="L504" ca="1">IF(B504="","",ROUND(J504*_xlfn.IFNA(INDEX('Factor Schedule'!$B$3:$C$2002,K504, 2), 1), 2))</f>
        <v/>
      </c>
      <c r="M504" s="11" t="str">
        <f ca="1">IF(B504="", "", IF(OR(LOWER('Terms&amp;Conditions + Transaction'!$B$12)&lt;&gt;"compound", B504=$C$2, B504=E504), L504, L504+IF(LOWER('Terms&amp;Conditions + Transaction'!$B$13)&lt;&gt;"y", SUMIFS($T$8:$T$2007, $B$8:$B$2007, "&gt;="&amp;E504, $B$8:$B$2007, "&lt;"&amp;B504), SUMIFS($U$8:$U$1007, $B$8:$B$2007, "&gt;="&amp;E504, $B$8:$B$2007, "&lt;"&amp;B504))))</f>
        <v/>
      </c>
      <c r="N504" s="18" t="str">
        <f ca="1">IF(OR(B504 = "", F504=""), "", MIN(ForwardDays(B504,-'Terms&amp;Conditions + Transaction'!$B$22, 'Terms&amp;Conditions + Transaction'!$B$23, 'Holiday Schedule'!$B$3:$B$1002),ForwardDays(F504,-'Terms&amp;Conditions + Transaction'!$B$22, 'Terms&amp;Conditions + Transaction'!$B$23, 'Holiday Schedule'!$B$3:$B$1002)))</f>
        <v/>
      </c>
      <c r="O504" s="42" t="str">
        <f ca="1">IF(B504="", "", IF(ISNA(MATCH(N504, SOFR_INDEX!$A$2:$A$2001, -1)),1,IF(INDEX(SOFR_INDEX!$A$2:$E$2001,MATCH(N504, SOFR_INDEX!$A$2:$A$2001, -1), 1)=N504,MATCH(N504, SOFR_INDEX!$A$2:$A$2001, -1),MATCH(N504, SOFR_INDEX!$A$2:$A$2001, -1)+1)))</f>
        <v/>
      </c>
      <c r="P504" s="40" t="str" cm="1">
        <f t="array" aca="1" ref="P504" ca="1">IF(OR(B504="", F504=""), "", INDEX(SOFR_INDEX!$B$2:$E$2001, O504,$P$4) * IF(LEFT($P$3, 3)="180", 2, IF(LEFT($P$3, 2)="90", 4, IF(LEFT($P$3, 2)="30", 12, 1)))/100)</f>
        <v/>
      </c>
      <c r="Q504" s="43" t="str">
        <f ca="1">IF(OR(B504="", F504=""), "", P504+'Terms&amp;Conditions + Transaction'!$B$11/10000)</f>
        <v/>
      </c>
      <c r="R504" s="43" t="str">
        <f t="shared" ca="1" si="47"/>
        <v/>
      </c>
      <c r="S504" t="str">
        <f ca="1">IF(B504="",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Transaction'!$C$7*(F504-E504), 365), 360))))</f>
        <v/>
      </c>
      <c r="T504" s="49" t="str">
        <f t="shared" ca="1" si="48"/>
        <v/>
      </c>
      <c r="U504" s="49" t="str">
        <f t="shared" ca="1" si="49"/>
        <v/>
      </c>
      <c r="V504" s="49" t="str">
        <f t="shared" ca="1" si="50"/>
        <v/>
      </c>
      <c r="W504" s="11" t="str">
        <f t="shared" ca="1" si="51"/>
        <v/>
      </c>
      <c r="X504" s="11" t="str">
        <f t="shared" ca="1" si="52"/>
        <v/>
      </c>
    </row>
    <row r="505" spans="2:24" x14ac:dyDescent="0.25">
      <c r="B505" s="82" t="str">
        <f ca="1">IF(B504&lt;MIN($C$3, 'Terms&amp;Conditions + Transaction'!$B$6), B504+1, "")</f>
        <v/>
      </c>
      <c r="C505" t="str">
        <f ca="1">IF(B505="", "", IF(AND(WEEKDAY(B505, 2)&lt;=5, ISERROR(VLOOKUP(B505, 'Holiday Schedule'!$B$3:$B$1002, 1, FALSE))), 1, 0))</f>
        <v/>
      </c>
      <c r="D505" t="str">
        <f ca="1">IF(B505="", "", IF(LOWER('Terms&amp;Conditions + Transaction'!$C$15)="act", 1, IF(DAY(B505)=31, 0, IF(AND(DAY(B505+1)=1, MONTH(B505+1)=3), 31-DAY(B505), 1))))</f>
        <v/>
      </c>
      <c r="E505" s="18" t="str">
        <f ca="1">IF(B505="", "", IFERROR(VLOOKUP(B505, 'Accrual Schedule'!$B$3:$B$122, 1, TRUE), ""))</f>
        <v/>
      </c>
      <c r="F505" s="18" t="str" cm="1">
        <f t="array" aca="1" ref="F505" ca="1">IF(B505="", "", INDEX('Accrual Schedule'!$B$3:$B$122, MATCH(B505, 'Accrual Schedule'!$B$3:$B$122, 1)+1, 1))</f>
        <v/>
      </c>
      <c r="G505" s="18" t="str" cm="1">
        <f t="array" aca="1" ref="G505" ca="1">IF(B505="", "", INDEX('Accrual Schedule'!$B$3:$B$122, MATCH(H505, 'Accrual Schedule'!$B$3:$B$122, 1)-1, 1))</f>
        <v/>
      </c>
      <c r="H505" s="18" t="str">
        <f ca="1">IF(B505="", "", INDEX('Accrual Schedule'!$B$3:$B$122, MATCH(I505, 'Accrual Schedule'!$C$3:$C$122, 1), 1))</f>
        <v/>
      </c>
      <c r="I505" s="18" t="str" cm="1">
        <f t="array" aca="1" ref="I505" ca="1">IF(B505="", "", _xlfn.IFNA(INDEX('Accrual Schedule'!$C$4:$C$122, MATCH(B505, 'Accrual Schedule'!$C$4:$C$122, 1)+1, 1), INDEX('Accrual Schedule'!$C$4:$C$122, 1, 1)))</f>
        <v/>
      </c>
      <c r="J505" s="11" t="str">
        <f ca="1">IF(B505="","",'Terms&amp;Conditions + Transaction'!$F$5-SUMIF(Dispositions!$B$3:$B$32,"&lt;="&amp;B505,Dispositions!$C$3:$C$32))</f>
        <v/>
      </c>
      <c r="K505" s="84" t="str">
        <f ca="1">IF(B505="", "", IF(ISNA(MATCH(B505, 'Factor Schedule'!$B$3:$B$2002, -1)),1,IF(INDEX('Factor Schedule'!$B$3:$C$2002,MATCH(B505, 'Factor Schedule'!$B$3:$B$2002, -1), 1)=B505,MATCH(B505, 'Factor Schedule'!$B$3:$B$2002, -1),MATCH(B505, 'Factor Schedule'!$B$3:$B$2002, -1)+1)))</f>
        <v/>
      </c>
      <c r="L505" s="11" t="str" cm="1">
        <f t="array" aca="1" ref="L505" ca="1">IF(B505="","",ROUND(J505*_xlfn.IFNA(INDEX('Factor Schedule'!$B$3:$C$2002,K505, 2), 1), 2))</f>
        <v/>
      </c>
      <c r="M505" s="11" t="str">
        <f ca="1">IF(B505="", "", IF(OR(LOWER('Terms&amp;Conditions + Transaction'!$B$12)&lt;&gt;"compound", B505=$C$2, B505=E505), L505, L505+IF(LOWER('Terms&amp;Conditions + Transaction'!$B$13)&lt;&gt;"y", SUMIFS($T$8:$T$2007, $B$8:$B$2007, "&gt;="&amp;E505, $B$8:$B$2007, "&lt;"&amp;B505), SUMIFS($U$8:$U$1007, $B$8:$B$2007, "&gt;="&amp;E505, $B$8:$B$2007, "&lt;"&amp;B505))))</f>
        <v/>
      </c>
      <c r="N505" s="18" t="str">
        <f ca="1">IF(OR(B505 = "", F505=""), "", MIN(ForwardDays(B505,-'Terms&amp;Conditions + Transaction'!$B$22, 'Terms&amp;Conditions + Transaction'!$B$23, 'Holiday Schedule'!$B$3:$B$1002),ForwardDays(F505,-'Terms&amp;Conditions + Transaction'!$B$22, 'Terms&amp;Conditions + Transaction'!$B$23, 'Holiday Schedule'!$B$3:$B$1002)))</f>
        <v/>
      </c>
      <c r="O505" s="42" t="str">
        <f ca="1">IF(B505="", "", IF(ISNA(MATCH(N505, SOFR_INDEX!$A$2:$A$2001, -1)),1,IF(INDEX(SOFR_INDEX!$A$2:$E$2001,MATCH(N505, SOFR_INDEX!$A$2:$A$2001, -1), 1)=N505,MATCH(N505, SOFR_INDEX!$A$2:$A$2001, -1),MATCH(N505, SOFR_INDEX!$A$2:$A$2001, -1)+1)))</f>
        <v/>
      </c>
      <c r="P505" s="40" t="str" cm="1">
        <f t="array" aca="1" ref="P505" ca="1">IF(OR(B505="", F505=""), "", INDEX(SOFR_INDEX!$B$2:$E$2001, O505,$P$4) * IF(LEFT($P$3, 3)="180", 2, IF(LEFT($P$3, 2)="90", 4, IF(LEFT($P$3, 2)="30", 12, 1)))/100)</f>
        <v/>
      </c>
      <c r="Q505" s="43" t="str">
        <f ca="1">IF(OR(B505="", F505=""), "", P505+'Terms&amp;Conditions + Transaction'!$B$11/10000)</f>
        <v/>
      </c>
      <c r="R505" s="43" t="str">
        <f t="shared" ca="1" si="47"/>
        <v/>
      </c>
      <c r="S505" t="str">
        <f ca="1">IF(B505="",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Transaction'!$C$7*(F505-E505), 365), 360))))</f>
        <v/>
      </c>
      <c r="T505" s="49" t="str">
        <f t="shared" ca="1" si="48"/>
        <v/>
      </c>
      <c r="U505" s="49" t="str">
        <f t="shared" ca="1" si="49"/>
        <v/>
      </c>
      <c r="V505" s="49" t="str">
        <f t="shared" ca="1" si="50"/>
        <v/>
      </c>
      <c r="W505" s="11" t="str">
        <f t="shared" ca="1" si="51"/>
        <v/>
      </c>
      <c r="X505" s="11" t="str">
        <f t="shared" ca="1" si="52"/>
        <v/>
      </c>
    </row>
    <row r="506" spans="2:24" x14ac:dyDescent="0.25">
      <c r="B506" s="82" t="str">
        <f ca="1">IF(B505&lt;MIN($C$3, 'Terms&amp;Conditions + Transaction'!$B$6), B505+1, "")</f>
        <v/>
      </c>
      <c r="C506" t="str">
        <f ca="1">IF(B506="", "", IF(AND(WEEKDAY(B506, 2)&lt;=5, ISERROR(VLOOKUP(B506, 'Holiday Schedule'!$B$3:$B$1002, 1, FALSE))), 1, 0))</f>
        <v/>
      </c>
      <c r="D506" t="str">
        <f ca="1">IF(B506="", "", IF(LOWER('Terms&amp;Conditions + Transaction'!$C$15)="act", 1, IF(DAY(B506)=31, 0, IF(AND(DAY(B506+1)=1, MONTH(B506+1)=3), 31-DAY(B506), 1))))</f>
        <v/>
      </c>
      <c r="E506" s="18" t="str">
        <f ca="1">IF(B506="", "", IFERROR(VLOOKUP(B506, 'Accrual Schedule'!$B$3:$B$122, 1, TRUE), ""))</f>
        <v/>
      </c>
      <c r="F506" s="18" t="str" cm="1">
        <f t="array" aca="1" ref="F506" ca="1">IF(B506="", "", INDEX('Accrual Schedule'!$B$3:$B$122, MATCH(B506, 'Accrual Schedule'!$B$3:$B$122, 1)+1, 1))</f>
        <v/>
      </c>
      <c r="G506" s="18" t="str" cm="1">
        <f t="array" aca="1" ref="G506" ca="1">IF(B506="", "", INDEX('Accrual Schedule'!$B$3:$B$122, MATCH(H506, 'Accrual Schedule'!$B$3:$B$122, 1)-1, 1))</f>
        <v/>
      </c>
      <c r="H506" s="18" t="str">
        <f ca="1">IF(B506="", "", INDEX('Accrual Schedule'!$B$3:$B$122, MATCH(I506, 'Accrual Schedule'!$C$3:$C$122, 1), 1))</f>
        <v/>
      </c>
      <c r="I506" s="18" t="str" cm="1">
        <f t="array" aca="1" ref="I506" ca="1">IF(B506="", "", _xlfn.IFNA(INDEX('Accrual Schedule'!$C$4:$C$122, MATCH(B506, 'Accrual Schedule'!$C$4:$C$122, 1)+1, 1), INDEX('Accrual Schedule'!$C$4:$C$122, 1, 1)))</f>
        <v/>
      </c>
      <c r="J506" s="11" t="str">
        <f ca="1">IF(B506="","",'Terms&amp;Conditions + Transaction'!$F$5-SUMIF(Dispositions!$B$3:$B$32,"&lt;="&amp;B506,Dispositions!$C$3:$C$32))</f>
        <v/>
      </c>
      <c r="K506" s="84" t="str">
        <f ca="1">IF(B506="", "", IF(ISNA(MATCH(B506, 'Factor Schedule'!$B$3:$B$2002, -1)),1,IF(INDEX('Factor Schedule'!$B$3:$C$2002,MATCH(B506, 'Factor Schedule'!$B$3:$B$2002, -1), 1)=B506,MATCH(B506, 'Factor Schedule'!$B$3:$B$2002, -1),MATCH(B506, 'Factor Schedule'!$B$3:$B$2002, -1)+1)))</f>
        <v/>
      </c>
      <c r="L506" s="11" t="str" cm="1">
        <f t="array" aca="1" ref="L506" ca="1">IF(B506="","",ROUND(J506*_xlfn.IFNA(INDEX('Factor Schedule'!$B$3:$C$2002,K506, 2), 1), 2))</f>
        <v/>
      </c>
      <c r="M506" s="11" t="str">
        <f ca="1">IF(B506="", "", IF(OR(LOWER('Terms&amp;Conditions + Transaction'!$B$12)&lt;&gt;"compound", B506=$C$2, B506=E506), L506, L506+IF(LOWER('Terms&amp;Conditions + Transaction'!$B$13)&lt;&gt;"y", SUMIFS($T$8:$T$2007, $B$8:$B$2007, "&gt;="&amp;E506, $B$8:$B$2007, "&lt;"&amp;B506), SUMIFS($U$8:$U$1007, $B$8:$B$2007, "&gt;="&amp;E506, $B$8:$B$2007, "&lt;"&amp;B506))))</f>
        <v/>
      </c>
      <c r="N506" s="18" t="str">
        <f ca="1">IF(OR(B506 = "", F506=""), "", MIN(ForwardDays(B506,-'Terms&amp;Conditions + Transaction'!$B$22, 'Terms&amp;Conditions + Transaction'!$B$23, 'Holiday Schedule'!$B$3:$B$1002),ForwardDays(F506,-'Terms&amp;Conditions + Transaction'!$B$22, 'Terms&amp;Conditions + Transaction'!$B$23, 'Holiday Schedule'!$B$3:$B$1002)))</f>
        <v/>
      </c>
      <c r="O506" s="42" t="str">
        <f ca="1">IF(B506="", "", IF(ISNA(MATCH(N506, SOFR_INDEX!$A$2:$A$2001, -1)),1,IF(INDEX(SOFR_INDEX!$A$2:$E$2001,MATCH(N506, SOFR_INDEX!$A$2:$A$2001, -1), 1)=N506,MATCH(N506, SOFR_INDEX!$A$2:$A$2001, -1),MATCH(N506, SOFR_INDEX!$A$2:$A$2001, -1)+1)))</f>
        <v/>
      </c>
      <c r="P506" s="40" t="str" cm="1">
        <f t="array" aca="1" ref="P506" ca="1">IF(OR(B506="", F506=""), "", INDEX(SOFR_INDEX!$B$2:$E$2001, O506,$P$4) * IF(LEFT($P$3, 3)="180", 2, IF(LEFT($P$3, 2)="90", 4, IF(LEFT($P$3, 2)="30", 12, 1)))/100)</f>
        <v/>
      </c>
      <c r="Q506" s="43" t="str">
        <f ca="1">IF(OR(B506="", F506=""), "", P506+'Terms&amp;Conditions + Transaction'!$B$11/10000)</f>
        <v/>
      </c>
      <c r="R506" s="43" t="str">
        <f t="shared" ca="1" si="47"/>
        <v/>
      </c>
      <c r="S506" t="str">
        <f ca="1">IF(B506="",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Transaction'!$C$7*(F506-E506), 365), 360))))</f>
        <v/>
      </c>
      <c r="T506" s="49" t="str">
        <f t="shared" ca="1" si="48"/>
        <v/>
      </c>
      <c r="U506" s="49" t="str">
        <f t="shared" ca="1" si="49"/>
        <v/>
      </c>
      <c r="V506" s="49" t="str">
        <f t="shared" ca="1" si="50"/>
        <v/>
      </c>
      <c r="W506" s="11" t="str">
        <f t="shared" ca="1" si="51"/>
        <v/>
      </c>
      <c r="X506" s="11" t="str">
        <f t="shared" ca="1" si="52"/>
        <v/>
      </c>
    </row>
    <row r="507" spans="2:24" x14ac:dyDescent="0.25">
      <c r="B507" s="82" t="str">
        <f ca="1">IF(B506&lt;MIN($C$3, 'Terms&amp;Conditions + Transaction'!$B$6), B506+1, "")</f>
        <v/>
      </c>
      <c r="C507" t="str">
        <f ca="1">IF(B507="", "", IF(AND(WEEKDAY(B507, 2)&lt;=5, ISERROR(VLOOKUP(B507, 'Holiday Schedule'!$B$3:$B$1002, 1, FALSE))), 1, 0))</f>
        <v/>
      </c>
      <c r="D507" t="str">
        <f ca="1">IF(B507="", "", IF(LOWER('Terms&amp;Conditions + Transaction'!$C$15)="act", 1, IF(DAY(B507)=31, 0, IF(AND(DAY(B507+1)=1, MONTH(B507+1)=3), 31-DAY(B507), 1))))</f>
        <v/>
      </c>
      <c r="E507" s="18" t="str">
        <f ca="1">IF(B507="", "", IFERROR(VLOOKUP(B507, 'Accrual Schedule'!$B$3:$B$122, 1, TRUE), ""))</f>
        <v/>
      </c>
      <c r="F507" s="18" t="str" cm="1">
        <f t="array" aca="1" ref="F507" ca="1">IF(B507="", "", INDEX('Accrual Schedule'!$B$3:$B$122, MATCH(B507, 'Accrual Schedule'!$B$3:$B$122, 1)+1, 1))</f>
        <v/>
      </c>
      <c r="G507" s="18" t="str" cm="1">
        <f t="array" aca="1" ref="G507" ca="1">IF(B507="", "", INDEX('Accrual Schedule'!$B$3:$B$122, MATCH(H507, 'Accrual Schedule'!$B$3:$B$122, 1)-1, 1))</f>
        <v/>
      </c>
      <c r="H507" s="18" t="str">
        <f ca="1">IF(B507="", "", INDEX('Accrual Schedule'!$B$3:$B$122, MATCH(I507, 'Accrual Schedule'!$C$3:$C$122, 1), 1))</f>
        <v/>
      </c>
      <c r="I507" s="18" t="str" cm="1">
        <f t="array" aca="1" ref="I507" ca="1">IF(B507="", "", _xlfn.IFNA(INDEX('Accrual Schedule'!$C$4:$C$122, MATCH(B507, 'Accrual Schedule'!$C$4:$C$122, 1)+1, 1), INDEX('Accrual Schedule'!$C$4:$C$122, 1, 1)))</f>
        <v/>
      </c>
      <c r="J507" s="11" t="str">
        <f ca="1">IF(B507="","",'Terms&amp;Conditions + Transaction'!$F$5-SUMIF(Dispositions!$B$3:$B$32,"&lt;="&amp;B507,Dispositions!$C$3:$C$32))</f>
        <v/>
      </c>
      <c r="K507" s="84" t="str">
        <f ca="1">IF(B507="", "", IF(ISNA(MATCH(B507, 'Factor Schedule'!$B$3:$B$2002, -1)),1,IF(INDEX('Factor Schedule'!$B$3:$C$2002,MATCH(B507, 'Factor Schedule'!$B$3:$B$2002, -1), 1)=B507,MATCH(B507, 'Factor Schedule'!$B$3:$B$2002, -1),MATCH(B507, 'Factor Schedule'!$B$3:$B$2002, -1)+1)))</f>
        <v/>
      </c>
      <c r="L507" s="11" t="str" cm="1">
        <f t="array" aca="1" ref="L507" ca="1">IF(B507="","",ROUND(J507*_xlfn.IFNA(INDEX('Factor Schedule'!$B$3:$C$2002,K507, 2), 1), 2))</f>
        <v/>
      </c>
      <c r="M507" s="11" t="str">
        <f ca="1">IF(B507="", "", IF(OR(LOWER('Terms&amp;Conditions + Transaction'!$B$12)&lt;&gt;"compound", B507=$C$2, B507=E507), L507, L507+IF(LOWER('Terms&amp;Conditions + Transaction'!$B$13)&lt;&gt;"y", SUMIFS($T$8:$T$2007, $B$8:$B$2007, "&gt;="&amp;E507, $B$8:$B$2007, "&lt;"&amp;B507), SUMIFS($U$8:$U$1007, $B$8:$B$2007, "&gt;="&amp;E507, $B$8:$B$2007, "&lt;"&amp;B507))))</f>
        <v/>
      </c>
      <c r="N507" s="18" t="str">
        <f ca="1">IF(OR(B507 = "", F507=""), "", MIN(ForwardDays(B507,-'Terms&amp;Conditions + Transaction'!$B$22, 'Terms&amp;Conditions + Transaction'!$B$23, 'Holiday Schedule'!$B$3:$B$1002),ForwardDays(F507,-'Terms&amp;Conditions + Transaction'!$B$22, 'Terms&amp;Conditions + Transaction'!$B$23, 'Holiday Schedule'!$B$3:$B$1002)))</f>
        <v/>
      </c>
      <c r="O507" s="42" t="str">
        <f ca="1">IF(B507="", "", IF(ISNA(MATCH(N507, SOFR_INDEX!$A$2:$A$2001, -1)),1,IF(INDEX(SOFR_INDEX!$A$2:$E$2001,MATCH(N507, SOFR_INDEX!$A$2:$A$2001, -1), 1)=N507,MATCH(N507, SOFR_INDEX!$A$2:$A$2001, -1),MATCH(N507, SOFR_INDEX!$A$2:$A$2001, -1)+1)))</f>
        <v/>
      </c>
      <c r="P507" s="40" t="str" cm="1">
        <f t="array" aca="1" ref="P507" ca="1">IF(OR(B507="", F507=""), "", INDEX(SOFR_INDEX!$B$2:$E$2001, O507,$P$4) * IF(LEFT($P$3, 3)="180", 2, IF(LEFT($P$3, 2)="90", 4, IF(LEFT($P$3, 2)="30", 12, 1)))/100)</f>
        <v/>
      </c>
      <c r="Q507" s="43" t="str">
        <f ca="1">IF(OR(B507="", F507=""), "", P507+'Terms&amp;Conditions + Transaction'!$B$11/10000)</f>
        <v/>
      </c>
      <c r="R507" s="43" t="str">
        <f t="shared" ca="1" si="47"/>
        <v/>
      </c>
      <c r="S507" t="str">
        <f ca="1">IF(B507="",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Transaction'!$C$7*(F507-E507), 365), 360))))</f>
        <v/>
      </c>
      <c r="T507" s="49" t="str">
        <f t="shared" ca="1" si="48"/>
        <v/>
      </c>
      <c r="U507" s="49" t="str">
        <f t="shared" ca="1" si="49"/>
        <v/>
      </c>
      <c r="V507" s="49" t="str">
        <f t="shared" ca="1" si="50"/>
        <v/>
      </c>
      <c r="W507" s="11" t="str">
        <f t="shared" ca="1" si="51"/>
        <v/>
      </c>
      <c r="X507" s="11" t="str">
        <f t="shared" ca="1" si="52"/>
        <v/>
      </c>
    </row>
    <row r="508" spans="2:24" x14ac:dyDescent="0.25">
      <c r="B508" s="82" t="str">
        <f ca="1">IF(B507&lt;MIN($C$3, 'Terms&amp;Conditions + Transaction'!$B$6), B507+1, "")</f>
        <v/>
      </c>
      <c r="C508" t="str">
        <f ca="1">IF(B508="", "", IF(AND(WEEKDAY(B508, 2)&lt;=5, ISERROR(VLOOKUP(B508, 'Holiday Schedule'!$B$3:$B$1002, 1, FALSE))), 1, 0))</f>
        <v/>
      </c>
      <c r="D508" t="str">
        <f ca="1">IF(B508="", "", IF(LOWER('Terms&amp;Conditions + Transaction'!$C$15)="act", 1, IF(DAY(B508)=31, 0, IF(AND(DAY(B508+1)=1, MONTH(B508+1)=3), 31-DAY(B508), 1))))</f>
        <v/>
      </c>
      <c r="E508" s="18" t="str">
        <f ca="1">IF(B508="", "", IFERROR(VLOOKUP(B508, 'Accrual Schedule'!$B$3:$B$122, 1, TRUE), ""))</f>
        <v/>
      </c>
      <c r="F508" s="18" t="str" cm="1">
        <f t="array" aca="1" ref="F508" ca="1">IF(B508="", "", INDEX('Accrual Schedule'!$B$3:$B$122, MATCH(B508, 'Accrual Schedule'!$B$3:$B$122, 1)+1, 1))</f>
        <v/>
      </c>
      <c r="G508" s="18" t="str" cm="1">
        <f t="array" aca="1" ref="G508" ca="1">IF(B508="", "", INDEX('Accrual Schedule'!$B$3:$B$122, MATCH(H508, 'Accrual Schedule'!$B$3:$B$122, 1)-1, 1))</f>
        <v/>
      </c>
      <c r="H508" s="18" t="str">
        <f ca="1">IF(B508="", "", INDEX('Accrual Schedule'!$B$3:$B$122, MATCH(I508, 'Accrual Schedule'!$C$3:$C$122, 1), 1))</f>
        <v/>
      </c>
      <c r="I508" s="18" t="str" cm="1">
        <f t="array" aca="1" ref="I508" ca="1">IF(B508="", "", _xlfn.IFNA(INDEX('Accrual Schedule'!$C$4:$C$122, MATCH(B508, 'Accrual Schedule'!$C$4:$C$122, 1)+1, 1), INDEX('Accrual Schedule'!$C$4:$C$122, 1, 1)))</f>
        <v/>
      </c>
      <c r="J508" s="11" t="str">
        <f ca="1">IF(B508="","",'Terms&amp;Conditions + Transaction'!$F$5-SUMIF(Dispositions!$B$3:$B$32,"&lt;="&amp;B508,Dispositions!$C$3:$C$32))</f>
        <v/>
      </c>
      <c r="K508" s="84" t="str">
        <f ca="1">IF(B508="", "", IF(ISNA(MATCH(B508, 'Factor Schedule'!$B$3:$B$2002, -1)),1,IF(INDEX('Factor Schedule'!$B$3:$C$2002,MATCH(B508, 'Factor Schedule'!$B$3:$B$2002, -1), 1)=B508,MATCH(B508, 'Factor Schedule'!$B$3:$B$2002, -1),MATCH(B508, 'Factor Schedule'!$B$3:$B$2002, -1)+1)))</f>
        <v/>
      </c>
      <c r="L508" s="11" t="str" cm="1">
        <f t="array" aca="1" ref="L508" ca="1">IF(B508="","",ROUND(J508*_xlfn.IFNA(INDEX('Factor Schedule'!$B$3:$C$2002,K508, 2), 1), 2))</f>
        <v/>
      </c>
      <c r="M508" s="11" t="str">
        <f ca="1">IF(B508="", "", IF(OR(LOWER('Terms&amp;Conditions + Transaction'!$B$12)&lt;&gt;"compound", B508=$C$2, B508=E508), L508, L508+IF(LOWER('Terms&amp;Conditions + Transaction'!$B$13)&lt;&gt;"y", SUMIFS($T$8:$T$2007, $B$8:$B$2007, "&gt;="&amp;E508, $B$8:$B$2007, "&lt;"&amp;B508), SUMIFS($U$8:$U$1007, $B$8:$B$2007, "&gt;="&amp;E508, $B$8:$B$2007, "&lt;"&amp;B508))))</f>
        <v/>
      </c>
      <c r="N508" s="18" t="str">
        <f ca="1">IF(OR(B508 = "", F508=""), "", MIN(ForwardDays(B508,-'Terms&amp;Conditions + Transaction'!$B$22, 'Terms&amp;Conditions + Transaction'!$B$23, 'Holiday Schedule'!$B$3:$B$1002),ForwardDays(F508,-'Terms&amp;Conditions + Transaction'!$B$22, 'Terms&amp;Conditions + Transaction'!$B$23, 'Holiday Schedule'!$B$3:$B$1002)))</f>
        <v/>
      </c>
      <c r="O508" s="42" t="str">
        <f ca="1">IF(B508="", "", IF(ISNA(MATCH(N508, SOFR_INDEX!$A$2:$A$2001, -1)),1,IF(INDEX(SOFR_INDEX!$A$2:$E$2001,MATCH(N508, SOFR_INDEX!$A$2:$A$2001, -1), 1)=N508,MATCH(N508, SOFR_INDEX!$A$2:$A$2001, -1),MATCH(N508, SOFR_INDEX!$A$2:$A$2001, -1)+1)))</f>
        <v/>
      </c>
      <c r="P508" s="40" t="str" cm="1">
        <f t="array" aca="1" ref="P508" ca="1">IF(OR(B508="", F508=""), "", INDEX(SOFR_INDEX!$B$2:$E$2001, O508,$P$4) * IF(LEFT($P$3, 3)="180", 2, IF(LEFT($P$3, 2)="90", 4, IF(LEFT($P$3, 2)="30", 12, 1)))/100)</f>
        <v/>
      </c>
      <c r="Q508" s="43" t="str">
        <f ca="1">IF(OR(B508="", F508=""), "", P508+'Terms&amp;Conditions + Transaction'!$B$11/10000)</f>
        <v/>
      </c>
      <c r="R508" s="43" t="str">
        <f t="shared" ca="1" si="47"/>
        <v/>
      </c>
      <c r="S508" t="str">
        <f ca="1">IF(B508="",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Transaction'!$C$7*(F508-E508), 365), 360))))</f>
        <v/>
      </c>
      <c r="T508" s="49" t="str">
        <f t="shared" ca="1" si="48"/>
        <v/>
      </c>
      <c r="U508" s="49" t="str">
        <f t="shared" ca="1" si="49"/>
        <v/>
      </c>
      <c r="V508" s="49" t="str">
        <f t="shared" ca="1" si="50"/>
        <v/>
      </c>
      <c r="W508" s="11" t="str">
        <f t="shared" ca="1" si="51"/>
        <v/>
      </c>
      <c r="X508" s="11" t="str">
        <f t="shared" ca="1" si="52"/>
        <v/>
      </c>
    </row>
    <row r="509" spans="2:24" x14ac:dyDescent="0.25">
      <c r="B509" s="82" t="str">
        <f ca="1">IF(B508&lt;MIN($C$3, 'Terms&amp;Conditions + Transaction'!$B$6), B508+1, "")</f>
        <v/>
      </c>
      <c r="C509" t="str">
        <f ca="1">IF(B509="", "", IF(AND(WEEKDAY(B509, 2)&lt;=5, ISERROR(VLOOKUP(B509, 'Holiday Schedule'!$B$3:$B$1002, 1, FALSE))), 1, 0))</f>
        <v/>
      </c>
      <c r="D509" t="str">
        <f ca="1">IF(B509="", "", IF(LOWER('Terms&amp;Conditions + Transaction'!$C$15)="act", 1, IF(DAY(B509)=31, 0, IF(AND(DAY(B509+1)=1, MONTH(B509+1)=3), 31-DAY(B509), 1))))</f>
        <v/>
      </c>
      <c r="E509" s="18" t="str">
        <f ca="1">IF(B509="", "", IFERROR(VLOOKUP(B509, 'Accrual Schedule'!$B$3:$B$122, 1, TRUE), ""))</f>
        <v/>
      </c>
      <c r="F509" s="18" t="str" cm="1">
        <f t="array" aca="1" ref="F509" ca="1">IF(B509="", "", INDEX('Accrual Schedule'!$B$3:$B$122, MATCH(B509, 'Accrual Schedule'!$B$3:$B$122, 1)+1, 1))</f>
        <v/>
      </c>
      <c r="G509" s="18" t="str" cm="1">
        <f t="array" aca="1" ref="G509" ca="1">IF(B509="", "", INDEX('Accrual Schedule'!$B$3:$B$122, MATCH(H509, 'Accrual Schedule'!$B$3:$B$122, 1)-1, 1))</f>
        <v/>
      </c>
      <c r="H509" s="18" t="str">
        <f ca="1">IF(B509="", "", INDEX('Accrual Schedule'!$B$3:$B$122, MATCH(I509, 'Accrual Schedule'!$C$3:$C$122, 1), 1))</f>
        <v/>
      </c>
      <c r="I509" s="18" t="str" cm="1">
        <f t="array" aca="1" ref="I509" ca="1">IF(B509="", "", _xlfn.IFNA(INDEX('Accrual Schedule'!$C$4:$C$122, MATCH(B509, 'Accrual Schedule'!$C$4:$C$122, 1)+1, 1), INDEX('Accrual Schedule'!$C$4:$C$122, 1, 1)))</f>
        <v/>
      </c>
      <c r="J509" s="11" t="str">
        <f ca="1">IF(B509="","",'Terms&amp;Conditions + Transaction'!$F$5-SUMIF(Dispositions!$B$3:$B$32,"&lt;="&amp;B509,Dispositions!$C$3:$C$32))</f>
        <v/>
      </c>
      <c r="K509" s="84" t="str">
        <f ca="1">IF(B509="", "", IF(ISNA(MATCH(B509, 'Factor Schedule'!$B$3:$B$2002, -1)),1,IF(INDEX('Factor Schedule'!$B$3:$C$2002,MATCH(B509, 'Factor Schedule'!$B$3:$B$2002, -1), 1)=B509,MATCH(B509, 'Factor Schedule'!$B$3:$B$2002, -1),MATCH(B509, 'Factor Schedule'!$B$3:$B$2002, -1)+1)))</f>
        <v/>
      </c>
      <c r="L509" s="11" t="str" cm="1">
        <f t="array" aca="1" ref="L509" ca="1">IF(B509="","",ROUND(J509*_xlfn.IFNA(INDEX('Factor Schedule'!$B$3:$C$2002,K509, 2), 1), 2))</f>
        <v/>
      </c>
      <c r="M509" s="11" t="str">
        <f ca="1">IF(B509="", "", IF(OR(LOWER('Terms&amp;Conditions + Transaction'!$B$12)&lt;&gt;"compound", B509=$C$2, B509=E509), L509, L509+IF(LOWER('Terms&amp;Conditions + Transaction'!$B$13)&lt;&gt;"y", SUMIFS($T$8:$T$2007, $B$8:$B$2007, "&gt;="&amp;E509, $B$8:$B$2007, "&lt;"&amp;B509), SUMIFS($U$8:$U$1007, $B$8:$B$2007, "&gt;="&amp;E509, $B$8:$B$2007, "&lt;"&amp;B509))))</f>
        <v/>
      </c>
      <c r="N509" s="18" t="str">
        <f ca="1">IF(OR(B509 = "", F509=""), "", MIN(ForwardDays(B509,-'Terms&amp;Conditions + Transaction'!$B$22, 'Terms&amp;Conditions + Transaction'!$B$23, 'Holiday Schedule'!$B$3:$B$1002),ForwardDays(F509,-'Terms&amp;Conditions + Transaction'!$B$22, 'Terms&amp;Conditions + Transaction'!$B$23, 'Holiday Schedule'!$B$3:$B$1002)))</f>
        <v/>
      </c>
      <c r="O509" s="42" t="str">
        <f ca="1">IF(B509="", "", IF(ISNA(MATCH(N509, SOFR_INDEX!$A$2:$A$2001, -1)),1,IF(INDEX(SOFR_INDEX!$A$2:$E$2001,MATCH(N509, SOFR_INDEX!$A$2:$A$2001, -1), 1)=N509,MATCH(N509, SOFR_INDEX!$A$2:$A$2001, -1),MATCH(N509, SOFR_INDEX!$A$2:$A$2001, -1)+1)))</f>
        <v/>
      </c>
      <c r="P509" s="40" t="str" cm="1">
        <f t="array" aca="1" ref="P509" ca="1">IF(OR(B509="", F509=""), "", INDEX(SOFR_INDEX!$B$2:$E$2001, O509,$P$4) * IF(LEFT($P$3, 3)="180", 2, IF(LEFT($P$3, 2)="90", 4, IF(LEFT($P$3, 2)="30", 12, 1)))/100)</f>
        <v/>
      </c>
      <c r="Q509" s="43" t="str">
        <f ca="1">IF(OR(B509="", F509=""), "", P509+'Terms&amp;Conditions + Transaction'!$B$11/10000)</f>
        <v/>
      </c>
      <c r="R509" s="43" t="str">
        <f t="shared" ca="1" si="47"/>
        <v/>
      </c>
      <c r="S509" t="str">
        <f ca="1">IF(B509="",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Transaction'!$C$7*(F509-E509), 365), 360))))</f>
        <v/>
      </c>
      <c r="T509" s="49" t="str">
        <f t="shared" ca="1" si="48"/>
        <v/>
      </c>
      <c r="U509" s="49" t="str">
        <f t="shared" ca="1" si="49"/>
        <v/>
      </c>
      <c r="V509" s="49" t="str">
        <f t="shared" ca="1" si="50"/>
        <v/>
      </c>
      <c r="W509" s="11" t="str">
        <f t="shared" ca="1" si="51"/>
        <v/>
      </c>
      <c r="X509" s="11" t="str">
        <f t="shared" ca="1" si="52"/>
        <v/>
      </c>
    </row>
    <row r="510" spans="2:24" x14ac:dyDescent="0.25">
      <c r="B510" s="82" t="str">
        <f ca="1">IF(B509&lt;MIN($C$3, 'Terms&amp;Conditions + Transaction'!$B$6), B509+1, "")</f>
        <v/>
      </c>
      <c r="C510" t="str">
        <f ca="1">IF(B510="", "", IF(AND(WEEKDAY(B510, 2)&lt;=5, ISERROR(VLOOKUP(B510, 'Holiday Schedule'!$B$3:$B$1002, 1, FALSE))), 1, 0))</f>
        <v/>
      </c>
      <c r="D510" t="str">
        <f ca="1">IF(B510="", "", IF(LOWER('Terms&amp;Conditions + Transaction'!$C$15)="act", 1, IF(DAY(B510)=31, 0, IF(AND(DAY(B510+1)=1, MONTH(B510+1)=3), 31-DAY(B510), 1))))</f>
        <v/>
      </c>
      <c r="E510" s="18" t="str">
        <f ca="1">IF(B510="", "", IFERROR(VLOOKUP(B510, 'Accrual Schedule'!$B$3:$B$122, 1, TRUE), ""))</f>
        <v/>
      </c>
      <c r="F510" s="18" t="str" cm="1">
        <f t="array" aca="1" ref="F510" ca="1">IF(B510="", "", INDEX('Accrual Schedule'!$B$3:$B$122, MATCH(B510, 'Accrual Schedule'!$B$3:$B$122, 1)+1, 1))</f>
        <v/>
      </c>
      <c r="G510" s="18" t="str" cm="1">
        <f t="array" aca="1" ref="G510" ca="1">IF(B510="", "", INDEX('Accrual Schedule'!$B$3:$B$122, MATCH(H510, 'Accrual Schedule'!$B$3:$B$122, 1)-1, 1))</f>
        <v/>
      </c>
      <c r="H510" s="18" t="str">
        <f ca="1">IF(B510="", "", INDEX('Accrual Schedule'!$B$3:$B$122, MATCH(I510, 'Accrual Schedule'!$C$3:$C$122, 1), 1))</f>
        <v/>
      </c>
      <c r="I510" s="18" t="str" cm="1">
        <f t="array" aca="1" ref="I510" ca="1">IF(B510="", "", _xlfn.IFNA(INDEX('Accrual Schedule'!$C$4:$C$122, MATCH(B510, 'Accrual Schedule'!$C$4:$C$122, 1)+1, 1), INDEX('Accrual Schedule'!$C$4:$C$122, 1, 1)))</f>
        <v/>
      </c>
      <c r="J510" s="11" t="str">
        <f ca="1">IF(B510="","",'Terms&amp;Conditions + Transaction'!$F$5-SUMIF(Dispositions!$B$3:$B$32,"&lt;="&amp;B510,Dispositions!$C$3:$C$32))</f>
        <v/>
      </c>
      <c r="K510" s="84" t="str">
        <f ca="1">IF(B510="", "", IF(ISNA(MATCH(B510, 'Factor Schedule'!$B$3:$B$2002, -1)),1,IF(INDEX('Factor Schedule'!$B$3:$C$2002,MATCH(B510, 'Factor Schedule'!$B$3:$B$2002, -1), 1)=B510,MATCH(B510, 'Factor Schedule'!$B$3:$B$2002, -1),MATCH(B510, 'Factor Schedule'!$B$3:$B$2002, -1)+1)))</f>
        <v/>
      </c>
      <c r="L510" s="11" t="str" cm="1">
        <f t="array" aca="1" ref="L510" ca="1">IF(B510="","",ROUND(J510*_xlfn.IFNA(INDEX('Factor Schedule'!$B$3:$C$2002,K510, 2), 1), 2))</f>
        <v/>
      </c>
      <c r="M510" s="11" t="str">
        <f ca="1">IF(B510="", "", IF(OR(LOWER('Terms&amp;Conditions + Transaction'!$B$12)&lt;&gt;"compound", B510=$C$2, B510=E510), L510, L510+IF(LOWER('Terms&amp;Conditions + Transaction'!$B$13)&lt;&gt;"y", SUMIFS($T$8:$T$2007, $B$8:$B$2007, "&gt;="&amp;E510, $B$8:$B$2007, "&lt;"&amp;B510), SUMIFS($U$8:$U$1007, $B$8:$B$2007, "&gt;="&amp;E510, $B$8:$B$2007, "&lt;"&amp;B510))))</f>
        <v/>
      </c>
      <c r="N510" s="18" t="str">
        <f ca="1">IF(OR(B510 = "", F510=""), "", MIN(ForwardDays(B510,-'Terms&amp;Conditions + Transaction'!$B$22, 'Terms&amp;Conditions + Transaction'!$B$23, 'Holiday Schedule'!$B$3:$B$1002),ForwardDays(F510,-'Terms&amp;Conditions + Transaction'!$B$22, 'Terms&amp;Conditions + Transaction'!$B$23, 'Holiday Schedule'!$B$3:$B$1002)))</f>
        <v/>
      </c>
      <c r="O510" s="42" t="str">
        <f ca="1">IF(B510="", "", IF(ISNA(MATCH(N510, SOFR_INDEX!$A$2:$A$2001, -1)),1,IF(INDEX(SOFR_INDEX!$A$2:$E$2001,MATCH(N510, SOFR_INDEX!$A$2:$A$2001, -1), 1)=N510,MATCH(N510, SOFR_INDEX!$A$2:$A$2001, -1),MATCH(N510, SOFR_INDEX!$A$2:$A$2001, -1)+1)))</f>
        <v/>
      </c>
      <c r="P510" s="40" t="str" cm="1">
        <f t="array" aca="1" ref="P510" ca="1">IF(OR(B510="", F510=""), "", INDEX(SOFR_INDEX!$B$2:$E$2001, O510,$P$4) * IF(LEFT($P$3, 3)="180", 2, IF(LEFT($P$3, 2)="90", 4, IF(LEFT($P$3, 2)="30", 12, 1)))/100)</f>
        <v/>
      </c>
      <c r="Q510" s="43" t="str">
        <f ca="1">IF(OR(B510="", F510=""), "", P510+'Terms&amp;Conditions + Transaction'!$B$11/10000)</f>
        <v/>
      </c>
      <c r="R510" s="43" t="str">
        <f t="shared" ca="1" si="47"/>
        <v/>
      </c>
      <c r="S510" t="str">
        <f ca="1">IF(B510="",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Transaction'!$C$7*(F510-E510), 365), 360))))</f>
        <v/>
      </c>
      <c r="T510" s="49" t="str">
        <f t="shared" ca="1" si="48"/>
        <v/>
      </c>
      <c r="U510" s="49" t="str">
        <f t="shared" ca="1" si="49"/>
        <v/>
      </c>
      <c r="V510" s="49" t="str">
        <f t="shared" ca="1" si="50"/>
        <v/>
      </c>
      <c r="W510" s="11" t="str">
        <f t="shared" ca="1" si="51"/>
        <v/>
      </c>
      <c r="X510" s="11" t="str">
        <f t="shared" ca="1" si="52"/>
        <v/>
      </c>
    </row>
    <row r="511" spans="2:24" x14ac:dyDescent="0.25">
      <c r="B511" s="82" t="str">
        <f ca="1">IF(B510&lt;MIN($C$3, 'Terms&amp;Conditions + Transaction'!$B$6), B510+1, "")</f>
        <v/>
      </c>
      <c r="C511" t="str">
        <f ca="1">IF(B511="", "", IF(AND(WEEKDAY(B511, 2)&lt;=5, ISERROR(VLOOKUP(B511, 'Holiday Schedule'!$B$3:$B$1002, 1, FALSE))), 1, 0))</f>
        <v/>
      </c>
      <c r="D511" t="str">
        <f ca="1">IF(B511="", "", IF(LOWER('Terms&amp;Conditions + Transaction'!$C$15)="act", 1, IF(DAY(B511)=31, 0, IF(AND(DAY(B511+1)=1, MONTH(B511+1)=3), 31-DAY(B511), 1))))</f>
        <v/>
      </c>
      <c r="E511" s="18" t="str">
        <f ca="1">IF(B511="", "", IFERROR(VLOOKUP(B511, 'Accrual Schedule'!$B$3:$B$122, 1, TRUE), ""))</f>
        <v/>
      </c>
      <c r="F511" s="18" t="str" cm="1">
        <f t="array" aca="1" ref="F511" ca="1">IF(B511="", "", INDEX('Accrual Schedule'!$B$3:$B$122, MATCH(B511, 'Accrual Schedule'!$B$3:$B$122, 1)+1, 1))</f>
        <v/>
      </c>
      <c r="G511" s="18" t="str" cm="1">
        <f t="array" aca="1" ref="G511" ca="1">IF(B511="", "", INDEX('Accrual Schedule'!$B$3:$B$122, MATCH(H511, 'Accrual Schedule'!$B$3:$B$122, 1)-1, 1))</f>
        <v/>
      </c>
      <c r="H511" s="18" t="str">
        <f ca="1">IF(B511="", "", INDEX('Accrual Schedule'!$B$3:$B$122, MATCH(I511, 'Accrual Schedule'!$C$3:$C$122, 1), 1))</f>
        <v/>
      </c>
      <c r="I511" s="18" t="str" cm="1">
        <f t="array" aca="1" ref="I511" ca="1">IF(B511="", "", _xlfn.IFNA(INDEX('Accrual Schedule'!$C$4:$C$122, MATCH(B511, 'Accrual Schedule'!$C$4:$C$122, 1)+1, 1), INDEX('Accrual Schedule'!$C$4:$C$122, 1, 1)))</f>
        <v/>
      </c>
      <c r="J511" s="11" t="str">
        <f ca="1">IF(B511="","",'Terms&amp;Conditions + Transaction'!$F$5-SUMIF(Dispositions!$B$3:$B$32,"&lt;="&amp;B511,Dispositions!$C$3:$C$32))</f>
        <v/>
      </c>
      <c r="K511" s="84" t="str">
        <f ca="1">IF(B511="", "", IF(ISNA(MATCH(B511, 'Factor Schedule'!$B$3:$B$2002, -1)),1,IF(INDEX('Factor Schedule'!$B$3:$C$2002,MATCH(B511, 'Factor Schedule'!$B$3:$B$2002, -1), 1)=B511,MATCH(B511, 'Factor Schedule'!$B$3:$B$2002, -1),MATCH(B511, 'Factor Schedule'!$B$3:$B$2002, -1)+1)))</f>
        <v/>
      </c>
      <c r="L511" s="11" t="str" cm="1">
        <f t="array" aca="1" ref="L511" ca="1">IF(B511="","",ROUND(J511*_xlfn.IFNA(INDEX('Factor Schedule'!$B$3:$C$2002,K511, 2), 1), 2))</f>
        <v/>
      </c>
      <c r="M511" s="11" t="str">
        <f ca="1">IF(B511="", "", IF(OR(LOWER('Terms&amp;Conditions + Transaction'!$B$12)&lt;&gt;"compound", B511=$C$2, B511=E511), L511, L511+IF(LOWER('Terms&amp;Conditions + Transaction'!$B$13)&lt;&gt;"y", SUMIFS($T$8:$T$2007, $B$8:$B$2007, "&gt;="&amp;E511, $B$8:$B$2007, "&lt;"&amp;B511), SUMIFS($U$8:$U$1007, $B$8:$B$2007, "&gt;="&amp;E511, $B$8:$B$2007, "&lt;"&amp;B511))))</f>
        <v/>
      </c>
      <c r="N511" s="18" t="str">
        <f ca="1">IF(OR(B511 = "", F511=""), "", MIN(ForwardDays(B511,-'Terms&amp;Conditions + Transaction'!$B$22, 'Terms&amp;Conditions + Transaction'!$B$23, 'Holiday Schedule'!$B$3:$B$1002),ForwardDays(F511,-'Terms&amp;Conditions + Transaction'!$B$22, 'Terms&amp;Conditions + Transaction'!$B$23, 'Holiday Schedule'!$B$3:$B$1002)))</f>
        <v/>
      </c>
      <c r="O511" s="42" t="str">
        <f ca="1">IF(B511="", "", IF(ISNA(MATCH(N511, SOFR_INDEX!$A$2:$A$2001, -1)),1,IF(INDEX(SOFR_INDEX!$A$2:$E$2001,MATCH(N511, SOFR_INDEX!$A$2:$A$2001, -1), 1)=N511,MATCH(N511, SOFR_INDEX!$A$2:$A$2001, -1),MATCH(N511, SOFR_INDEX!$A$2:$A$2001, -1)+1)))</f>
        <v/>
      </c>
      <c r="P511" s="40" t="str" cm="1">
        <f t="array" aca="1" ref="P511" ca="1">IF(OR(B511="", F511=""), "", INDEX(SOFR_INDEX!$B$2:$E$2001, O511,$P$4) * IF(LEFT($P$3, 3)="180", 2, IF(LEFT($P$3, 2)="90", 4, IF(LEFT($P$3, 2)="30", 12, 1)))/100)</f>
        <v/>
      </c>
      <c r="Q511" s="43" t="str">
        <f ca="1">IF(OR(B511="", F511=""), "", P511+'Terms&amp;Conditions + Transaction'!$B$11/10000)</f>
        <v/>
      </c>
      <c r="R511" s="43" t="str">
        <f t="shared" ca="1" si="47"/>
        <v/>
      </c>
      <c r="S511" t="str">
        <f ca="1">IF(B511="",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Transaction'!$C$7*(F511-E511), 365), 360))))</f>
        <v/>
      </c>
      <c r="T511" s="49" t="str">
        <f t="shared" ca="1" si="48"/>
        <v/>
      </c>
      <c r="U511" s="49" t="str">
        <f t="shared" ca="1" si="49"/>
        <v/>
      </c>
      <c r="V511" s="49" t="str">
        <f t="shared" ca="1" si="50"/>
        <v/>
      </c>
      <c r="W511" s="11" t="str">
        <f t="shared" ca="1" si="51"/>
        <v/>
      </c>
      <c r="X511" s="11" t="str">
        <f t="shared" ca="1" si="52"/>
        <v/>
      </c>
    </row>
    <row r="512" spans="2:24" x14ac:dyDescent="0.25">
      <c r="B512" s="82" t="str">
        <f ca="1">IF(B511&lt;MIN($C$3, 'Terms&amp;Conditions + Transaction'!$B$6), B511+1, "")</f>
        <v/>
      </c>
      <c r="C512" t="str">
        <f ca="1">IF(B512="", "", IF(AND(WEEKDAY(B512, 2)&lt;=5, ISERROR(VLOOKUP(B512, 'Holiday Schedule'!$B$3:$B$1002, 1, FALSE))), 1, 0))</f>
        <v/>
      </c>
      <c r="D512" t="str">
        <f ca="1">IF(B512="", "", IF(LOWER('Terms&amp;Conditions + Transaction'!$C$15)="act", 1, IF(DAY(B512)=31, 0, IF(AND(DAY(B512+1)=1, MONTH(B512+1)=3), 31-DAY(B512), 1))))</f>
        <v/>
      </c>
      <c r="E512" s="18" t="str">
        <f ca="1">IF(B512="", "", IFERROR(VLOOKUP(B512, 'Accrual Schedule'!$B$3:$B$122, 1, TRUE), ""))</f>
        <v/>
      </c>
      <c r="F512" s="18" t="str" cm="1">
        <f t="array" aca="1" ref="F512" ca="1">IF(B512="", "", INDEX('Accrual Schedule'!$B$3:$B$122, MATCH(B512, 'Accrual Schedule'!$B$3:$B$122, 1)+1, 1))</f>
        <v/>
      </c>
      <c r="G512" s="18" t="str" cm="1">
        <f t="array" aca="1" ref="G512" ca="1">IF(B512="", "", INDEX('Accrual Schedule'!$B$3:$B$122, MATCH(H512, 'Accrual Schedule'!$B$3:$B$122, 1)-1, 1))</f>
        <v/>
      </c>
      <c r="H512" s="18" t="str">
        <f ca="1">IF(B512="", "", INDEX('Accrual Schedule'!$B$3:$B$122, MATCH(I512, 'Accrual Schedule'!$C$3:$C$122, 1), 1))</f>
        <v/>
      </c>
      <c r="I512" s="18" t="str" cm="1">
        <f t="array" aca="1" ref="I512" ca="1">IF(B512="", "", _xlfn.IFNA(INDEX('Accrual Schedule'!$C$4:$C$122, MATCH(B512, 'Accrual Schedule'!$C$4:$C$122, 1)+1, 1), INDEX('Accrual Schedule'!$C$4:$C$122, 1, 1)))</f>
        <v/>
      </c>
      <c r="J512" s="11" t="str">
        <f ca="1">IF(B512="","",'Terms&amp;Conditions + Transaction'!$F$5-SUMIF(Dispositions!$B$3:$B$32,"&lt;="&amp;B512,Dispositions!$C$3:$C$32))</f>
        <v/>
      </c>
      <c r="K512" s="84" t="str">
        <f ca="1">IF(B512="", "", IF(ISNA(MATCH(B512, 'Factor Schedule'!$B$3:$B$2002, -1)),1,IF(INDEX('Factor Schedule'!$B$3:$C$2002,MATCH(B512, 'Factor Schedule'!$B$3:$B$2002, -1), 1)=B512,MATCH(B512, 'Factor Schedule'!$B$3:$B$2002, -1),MATCH(B512, 'Factor Schedule'!$B$3:$B$2002, -1)+1)))</f>
        <v/>
      </c>
      <c r="L512" s="11" t="str" cm="1">
        <f t="array" aca="1" ref="L512" ca="1">IF(B512="","",ROUND(J512*_xlfn.IFNA(INDEX('Factor Schedule'!$B$3:$C$2002,K512, 2), 1), 2))</f>
        <v/>
      </c>
      <c r="M512" s="11" t="str">
        <f ca="1">IF(B512="", "", IF(OR(LOWER('Terms&amp;Conditions + Transaction'!$B$12)&lt;&gt;"compound", B512=$C$2, B512=E512), L512, L512+IF(LOWER('Terms&amp;Conditions + Transaction'!$B$13)&lt;&gt;"y", SUMIFS($T$8:$T$2007, $B$8:$B$2007, "&gt;="&amp;E512, $B$8:$B$2007, "&lt;"&amp;B512), SUMIFS($U$8:$U$1007, $B$8:$B$2007, "&gt;="&amp;E512, $B$8:$B$2007, "&lt;"&amp;B512))))</f>
        <v/>
      </c>
      <c r="N512" s="18" t="str">
        <f ca="1">IF(OR(B512 = "", F512=""), "", MIN(ForwardDays(B512,-'Terms&amp;Conditions + Transaction'!$B$22, 'Terms&amp;Conditions + Transaction'!$B$23, 'Holiday Schedule'!$B$3:$B$1002),ForwardDays(F512,-'Terms&amp;Conditions + Transaction'!$B$22, 'Terms&amp;Conditions + Transaction'!$B$23, 'Holiday Schedule'!$B$3:$B$1002)))</f>
        <v/>
      </c>
      <c r="O512" s="42" t="str">
        <f ca="1">IF(B512="", "", IF(ISNA(MATCH(N512, SOFR_INDEX!$A$2:$A$2001, -1)),1,IF(INDEX(SOFR_INDEX!$A$2:$E$2001,MATCH(N512, SOFR_INDEX!$A$2:$A$2001, -1), 1)=N512,MATCH(N512, SOFR_INDEX!$A$2:$A$2001, -1),MATCH(N512, SOFR_INDEX!$A$2:$A$2001, -1)+1)))</f>
        <v/>
      </c>
      <c r="P512" s="40" t="str" cm="1">
        <f t="array" aca="1" ref="P512" ca="1">IF(OR(B512="", F512=""), "", INDEX(SOFR_INDEX!$B$2:$E$2001, O512,$P$4) * IF(LEFT($P$3, 3)="180", 2, IF(LEFT($P$3, 2)="90", 4, IF(LEFT($P$3, 2)="30", 12, 1)))/100)</f>
        <v/>
      </c>
      <c r="Q512" s="43" t="str">
        <f ca="1">IF(OR(B512="", F512=""), "", P512+'Terms&amp;Conditions + Transaction'!$B$11/10000)</f>
        <v/>
      </c>
      <c r="R512" s="43" t="str">
        <f t="shared" ca="1" si="47"/>
        <v/>
      </c>
      <c r="S512" t="str">
        <f ca="1">IF(B512="",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Transaction'!$C$7*(F512-E512), 365), 360))))</f>
        <v/>
      </c>
      <c r="T512" s="49" t="str">
        <f t="shared" ca="1" si="48"/>
        <v/>
      </c>
      <c r="U512" s="49" t="str">
        <f t="shared" ca="1" si="49"/>
        <v/>
      </c>
      <c r="V512" s="49" t="str">
        <f t="shared" ca="1" si="50"/>
        <v/>
      </c>
      <c r="W512" s="11" t="str">
        <f t="shared" ca="1" si="51"/>
        <v/>
      </c>
      <c r="X512" s="11" t="str">
        <f t="shared" ca="1" si="52"/>
        <v/>
      </c>
    </row>
    <row r="513" spans="2:24" x14ac:dyDescent="0.25">
      <c r="B513" s="82" t="str">
        <f ca="1">IF(B512&lt;MIN($C$3, 'Terms&amp;Conditions + Transaction'!$B$6), B512+1, "")</f>
        <v/>
      </c>
      <c r="C513" t="str">
        <f ca="1">IF(B513="", "", IF(AND(WEEKDAY(B513, 2)&lt;=5, ISERROR(VLOOKUP(B513, 'Holiday Schedule'!$B$3:$B$1002, 1, FALSE))), 1, 0))</f>
        <v/>
      </c>
      <c r="D513" t="str">
        <f ca="1">IF(B513="", "", IF(LOWER('Terms&amp;Conditions + Transaction'!$C$15)="act", 1, IF(DAY(B513)=31, 0, IF(AND(DAY(B513+1)=1, MONTH(B513+1)=3), 31-DAY(B513), 1))))</f>
        <v/>
      </c>
      <c r="E513" s="18" t="str">
        <f ca="1">IF(B513="", "", IFERROR(VLOOKUP(B513, 'Accrual Schedule'!$B$3:$B$122, 1, TRUE), ""))</f>
        <v/>
      </c>
      <c r="F513" s="18" t="str" cm="1">
        <f t="array" aca="1" ref="F513" ca="1">IF(B513="", "", INDEX('Accrual Schedule'!$B$3:$B$122, MATCH(B513, 'Accrual Schedule'!$B$3:$B$122, 1)+1, 1))</f>
        <v/>
      </c>
      <c r="G513" s="18" t="str" cm="1">
        <f t="array" aca="1" ref="G513" ca="1">IF(B513="", "", INDEX('Accrual Schedule'!$B$3:$B$122, MATCH(H513, 'Accrual Schedule'!$B$3:$B$122, 1)-1, 1))</f>
        <v/>
      </c>
      <c r="H513" s="18" t="str">
        <f ca="1">IF(B513="", "", INDEX('Accrual Schedule'!$B$3:$B$122, MATCH(I513, 'Accrual Schedule'!$C$3:$C$122, 1), 1))</f>
        <v/>
      </c>
      <c r="I513" s="18" t="str" cm="1">
        <f t="array" aca="1" ref="I513" ca="1">IF(B513="", "", _xlfn.IFNA(INDEX('Accrual Schedule'!$C$4:$C$122, MATCH(B513, 'Accrual Schedule'!$C$4:$C$122, 1)+1, 1), INDEX('Accrual Schedule'!$C$4:$C$122, 1, 1)))</f>
        <v/>
      </c>
      <c r="J513" s="11" t="str">
        <f ca="1">IF(B513="","",'Terms&amp;Conditions + Transaction'!$F$5-SUMIF(Dispositions!$B$3:$B$32,"&lt;="&amp;B513,Dispositions!$C$3:$C$32))</f>
        <v/>
      </c>
      <c r="K513" s="84" t="str">
        <f ca="1">IF(B513="", "", IF(ISNA(MATCH(B513, 'Factor Schedule'!$B$3:$B$2002, -1)),1,IF(INDEX('Factor Schedule'!$B$3:$C$2002,MATCH(B513, 'Factor Schedule'!$B$3:$B$2002, -1), 1)=B513,MATCH(B513, 'Factor Schedule'!$B$3:$B$2002, -1),MATCH(B513, 'Factor Schedule'!$B$3:$B$2002, -1)+1)))</f>
        <v/>
      </c>
      <c r="L513" s="11" t="str" cm="1">
        <f t="array" aca="1" ref="L513" ca="1">IF(B513="","",ROUND(J513*_xlfn.IFNA(INDEX('Factor Schedule'!$B$3:$C$2002,K513, 2), 1), 2))</f>
        <v/>
      </c>
      <c r="M513" s="11" t="str">
        <f ca="1">IF(B513="", "", IF(OR(LOWER('Terms&amp;Conditions + Transaction'!$B$12)&lt;&gt;"compound", B513=$C$2, B513=E513), L513, L513+IF(LOWER('Terms&amp;Conditions + Transaction'!$B$13)&lt;&gt;"y", SUMIFS($T$8:$T$2007, $B$8:$B$2007, "&gt;="&amp;E513, $B$8:$B$2007, "&lt;"&amp;B513), SUMIFS($U$8:$U$1007, $B$8:$B$2007, "&gt;="&amp;E513, $B$8:$B$2007, "&lt;"&amp;B513))))</f>
        <v/>
      </c>
      <c r="N513" s="18" t="str">
        <f ca="1">IF(OR(B513 = "", F513=""), "", MIN(ForwardDays(B513,-'Terms&amp;Conditions + Transaction'!$B$22, 'Terms&amp;Conditions + Transaction'!$B$23, 'Holiday Schedule'!$B$3:$B$1002),ForwardDays(F513,-'Terms&amp;Conditions + Transaction'!$B$22, 'Terms&amp;Conditions + Transaction'!$B$23, 'Holiday Schedule'!$B$3:$B$1002)))</f>
        <v/>
      </c>
      <c r="O513" s="42" t="str">
        <f ca="1">IF(B513="", "", IF(ISNA(MATCH(N513, SOFR_INDEX!$A$2:$A$2001, -1)),1,IF(INDEX(SOFR_INDEX!$A$2:$E$2001,MATCH(N513, SOFR_INDEX!$A$2:$A$2001, -1), 1)=N513,MATCH(N513, SOFR_INDEX!$A$2:$A$2001, -1),MATCH(N513, SOFR_INDEX!$A$2:$A$2001, -1)+1)))</f>
        <v/>
      </c>
      <c r="P513" s="40" t="str" cm="1">
        <f t="array" aca="1" ref="P513" ca="1">IF(OR(B513="", F513=""), "", INDEX(SOFR_INDEX!$B$2:$E$2001, O513,$P$4) * IF(LEFT($P$3, 3)="180", 2, IF(LEFT($P$3, 2)="90", 4, IF(LEFT($P$3, 2)="30", 12, 1)))/100)</f>
        <v/>
      </c>
      <c r="Q513" s="43" t="str">
        <f ca="1">IF(OR(B513="", F513=""), "", P513+'Terms&amp;Conditions + Transaction'!$B$11/10000)</f>
        <v/>
      </c>
      <c r="R513" s="43" t="str">
        <f t="shared" ca="1" si="47"/>
        <v/>
      </c>
      <c r="S513" t="str">
        <f ca="1">IF(B513="",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Transaction'!$C$7*(F513-E513), 365), 360))))</f>
        <v/>
      </c>
      <c r="T513" s="49" t="str">
        <f t="shared" ca="1" si="48"/>
        <v/>
      </c>
      <c r="U513" s="49" t="str">
        <f t="shared" ca="1" si="49"/>
        <v/>
      </c>
      <c r="V513" s="49" t="str">
        <f t="shared" ca="1" si="50"/>
        <v/>
      </c>
      <c r="W513" s="11" t="str">
        <f t="shared" ca="1" si="51"/>
        <v/>
      </c>
      <c r="X513" s="11" t="str">
        <f t="shared" ca="1" si="52"/>
        <v/>
      </c>
    </row>
    <row r="514" spans="2:24" x14ac:dyDescent="0.25">
      <c r="B514" s="82" t="str">
        <f ca="1">IF(B513&lt;MIN($C$3, 'Terms&amp;Conditions + Transaction'!$B$6), B513+1, "")</f>
        <v/>
      </c>
      <c r="C514" t="str">
        <f ca="1">IF(B514="", "", IF(AND(WEEKDAY(B514, 2)&lt;=5, ISERROR(VLOOKUP(B514, 'Holiday Schedule'!$B$3:$B$1002, 1, FALSE))), 1, 0))</f>
        <v/>
      </c>
      <c r="D514" t="str">
        <f ca="1">IF(B514="", "", IF(LOWER('Terms&amp;Conditions + Transaction'!$C$15)="act", 1, IF(DAY(B514)=31, 0, IF(AND(DAY(B514+1)=1, MONTH(B514+1)=3), 31-DAY(B514), 1))))</f>
        <v/>
      </c>
      <c r="E514" s="18" t="str">
        <f ca="1">IF(B514="", "", IFERROR(VLOOKUP(B514, 'Accrual Schedule'!$B$3:$B$122, 1, TRUE), ""))</f>
        <v/>
      </c>
      <c r="F514" s="18" t="str" cm="1">
        <f t="array" aca="1" ref="F514" ca="1">IF(B514="", "", INDEX('Accrual Schedule'!$B$3:$B$122, MATCH(B514, 'Accrual Schedule'!$B$3:$B$122, 1)+1, 1))</f>
        <v/>
      </c>
      <c r="G514" s="18" t="str" cm="1">
        <f t="array" aca="1" ref="G514" ca="1">IF(B514="", "", INDEX('Accrual Schedule'!$B$3:$B$122, MATCH(H514, 'Accrual Schedule'!$B$3:$B$122, 1)-1, 1))</f>
        <v/>
      </c>
      <c r="H514" s="18" t="str">
        <f ca="1">IF(B514="", "", INDEX('Accrual Schedule'!$B$3:$B$122, MATCH(I514, 'Accrual Schedule'!$C$3:$C$122, 1), 1))</f>
        <v/>
      </c>
      <c r="I514" s="18" t="str" cm="1">
        <f t="array" aca="1" ref="I514" ca="1">IF(B514="", "", _xlfn.IFNA(INDEX('Accrual Schedule'!$C$4:$C$122, MATCH(B514, 'Accrual Schedule'!$C$4:$C$122, 1)+1, 1), INDEX('Accrual Schedule'!$C$4:$C$122, 1, 1)))</f>
        <v/>
      </c>
      <c r="J514" s="11" t="str">
        <f ca="1">IF(B514="","",'Terms&amp;Conditions + Transaction'!$F$5-SUMIF(Dispositions!$B$3:$B$32,"&lt;="&amp;B514,Dispositions!$C$3:$C$32))</f>
        <v/>
      </c>
      <c r="K514" s="84" t="str">
        <f ca="1">IF(B514="", "", IF(ISNA(MATCH(B514, 'Factor Schedule'!$B$3:$B$2002, -1)),1,IF(INDEX('Factor Schedule'!$B$3:$C$2002,MATCH(B514, 'Factor Schedule'!$B$3:$B$2002, -1), 1)=B514,MATCH(B514, 'Factor Schedule'!$B$3:$B$2002, -1),MATCH(B514, 'Factor Schedule'!$B$3:$B$2002, -1)+1)))</f>
        <v/>
      </c>
      <c r="L514" s="11" t="str" cm="1">
        <f t="array" aca="1" ref="L514" ca="1">IF(B514="","",ROUND(J514*_xlfn.IFNA(INDEX('Factor Schedule'!$B$3:$C$2002,K514, 2), 1), 2))</f>
        <v/>
      </c>
      <c r="M514" s="11" t="str">
        <f ca="1">IF(B514="", "", IF(OR(LOWER('Terms&amp;Conditions + Transaction'!$B$12)&lt;&gt;"compound", B514=$C$2, B514=E514), L514, L514+IF(LOWER('Terms&amp;Conditions + Transaction'!$B$13)&lt;&gt;"y", SUMIFS($T$8:$T$2007, $B$8:$B$2007, "&gt;="&amp;E514, $B$8:$B$2007, "&lt;"&amp;B514), SUMIFS($U$8:$U$1007, $B$8:$B$2007, "&gt;="&amp;E514, $B$8:$B$2007, "&lt;"&amp;B514))))</f>
        <v/>
      </c>
      <c r="N514" s="18" t="str">
        <f ca="1">IF(OR(B514 = "", F514=""), "", MIN(ForwardDays(B514,-'Terms&amp;Conditions + Transaction'!$B$22, 'Terms&amp;Conditions + Transaction'!$B$23, 'Holiday Schedule'!$B$3:$B$1002),ForwardDays(F514,-'Terms&amp;Conditions + Transaction'!$B$22, 'Terms&amp;Conditions + Transaction'!$B$23, 'Holiday Schedule'!$B$3:$B$1002)))</f>
        <v/>
      </c>
      <c r="O514" s="42" t="str">
        <f ca="1">IF(B514="", "", IF(ISNA(MATCH(N514, SOFR_INDEX!$A$2:$A$2001, -1)),1,IF(INDEX(SOFR_INDEX!$A$2:$E$2001,MATCH(N514, SOFR_INDEX!$A$2:$A$2001, -1), 1)=N514,MATCH(N514, SOFR_INDEX!$A$2:$A$2001, -1),MATCH(N514, SOFR_INDEX!$A$2:$A$2001, -1)+1)))</f>
        <v/>
      </c>
      <c r="P514" s="40" t="str" cm="1">
        <f t="array" aca="1" ref="P514" ca="1">IF(OR(B514="", F514=""), "", INDEX(SOFR_INDEX!$B$2:$E$2001, O514,$P$4) * IF(LEFT($P$3, 3)="180", 2, IF(LEFT($P$3, 2)="90", 4, IF(LEFT($P$3, 2)="30", 12, 1)))/100)</f>
        <v/>
      </c>
      <c r="Q514" s="43" t="str">
        <f ca="1">IF(OR(B514="", F514=""), "", P514+'Terms&amp;Conditions + Transaction'!$B$11/10000)</f>
        <v/>
      </c>
      <c r="R514" s="43" t="str">
        <f t="shared" ca="1" si="47"/>
        <v/>
      </c>
      <c r="S514" t="str">
        <f ca="1">IF(B514="",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Transaction'!$C$7*(F514-E514), 365), 360))))</f>
        <v/>
      </c>
      <c r="T514" s="49" t="str">
        <f t="shared" ca="1" si="48"/>
        <v/>
      </c>
      <c r="U514" s="49" t="str">
        <f t="shared" ca="1" si="49"/>
        <v/>
      </c>
      <c r="V514" s="49" t="str">
        <f t="shared" ca="1" si="50"/>
        <v/>
      </c>
      <c r="W514" s="11" t="str">
        <f t="shared" ca="1" si="51"/>
        <v/>
      </c>
      <c r="X514" s="11" t="str">
        <f t="shared" ca="1" si="52"/>
        <v/>
      </c>
    </row>
    <row r="515" spans="2:24" x14ac:dyDescent="0.25">
      <c r="B515" s="82" t="str">
        <f ca="1">IF(B514&lt;MIN($C$3, 'Terms&amp;Conditions + Transaction'!$B$6), B514+1, "")</f>
        <v/>
      </c>
      <c r="C515" t="str">
        <f ca="1">IF(B515="", "", IF(AND(WEEKDAY(B515, 2)&lt;=5, ISERROR(VLOOKUP(B515, 'Holiday Schedule'!$B$3:$B$1002, 1, FALSE))), 1, 0))</f>
        <v/>
      </c>
      <c r="D515" t="str">
        <f ca="1">IF(B515="", "", IF(LOWER('Terms&amp;Conditions + Transaction'!$C$15)="act", 1, IF(DAY(B515)=31, 0, IF(AND(DAY(B515+1)=1, MONTH(B515+1)=3), 31-DAY(B515), 1))))</f>
        <v/>
      </c>
      <c r="E515" s="18" t="str">
        <f ca="1">IF(B515="", "", IFERROR(VLOOKUP(B515, 'Accrual Schedule'!$B$3:$B$122, 1, TRUE), ""))</f>
        <v/>
      </c>
      <c r="F515" s="18" t="str" cm="1">
        <f t="array" aca="1" ref="F515" ca="1">IF(B515="", "", INDEX('Accrual Schedule'!$B$3:$B$122, MATCH(B515, 'Accrual Schedule'!$B$3:$B$122, 1)+1, 1))</f>
        <v/>
      </c>
      <c r="G515" s="18" t="str" cm="1">
        <f t="array" aca="1" ref="G515" ca="1">IF(B515="", "", INDEX('Accrual Schedule'!$B$3:$B$122, MATCH(H515, 'Accrual Schedule'!$B$3:$B$122, 1)-1, 1))</f>
        <v/>
      </c>
      <c r="H515" s="18" t="str">
        <f ca="1">IF(B515="", "", INDEX('Accrual Schedule'!$B$3:$B$122, MATCH(I515, 'Accrual Schedule'!$C$3:$C$122, 1), 1))</f>
        <v/>
      </c>
      <c r="I515" s="18" t="str" cm="1">
        <f t="array" aca="1" ref="I515" ca="1">IF(B515="", "", _xlfn.IFNA(INDEX('Accrual Schedule'!$C$4:$C$122, MATCH(B515, 'Accrual Schedule'!$C$4:$C$122, 1)+1, 1), INDEX('Accrual Schedule'!$C$4:$C$122, 1, 1)))</f>
        <v/>
      </c>
      <c r="J515" s="11" t="str">
        <f ca="1">IF(B515="","",'Terms&amp;Conditions + Transaction'!$F$5-SUMIF(Dispositions!$B$3:$B$32,"&lt;="&amp;B515,Dispositions!$C$3:$C$32))</f>
        <v/>
      </c>
      <c r="K515" s="84" t="str">
        <f ca="1">IF(B515="", "", IF(ISNA(MATCH(B515, 'Factor Schedule'!$B$3:$B$2002, -1)),1,IF(INDEX('Factor Schedule'!$B$3:$C$2002,MATCH(B515, 'Factor Schedule'!$B$3:$B$2002, -1), 1)=B515,MATCH(B515, 'Factor Schedule'!$B$3:$B$2002, -1),MATCH(B515, 'Factor Schedule'!$B$3:$B$2002, -1)+1)))</f>
        <v/>
      </c>
      <c r="L515" s="11" t="str" cm="1">
        <f t="array" aca="1" ref="L515" ca="1">IF(B515="","",ROUND(J515*_xlfn.IFNA(INDEX('Factor Schedule'!$B$3:$C$2002,K515, 2), 1), 2))</f>
        <v/>
      </c>
      <c r="M515" s="11" t="str">
        <f ca="1">IF(B515="", "", IF(OR(LOWER('Terms&amp;Conditions + Transaction'!$B$12)&lt;&gt;"compound", B515=$C$2, B515=E515), L515, L515+IF(LOWER('Terms&amp;Conditions + Transaction'!$B$13)&lt;&gt;"y", SUMIFS($T$8:$T$2007, $B$8:$B$2007, "&gt;="&amp;E515, $B$8:$B$2007, "&lt;"&amp;B515), SUMIFS($U$8:$U$1007, $B$8:$B$2007, "&gt;="&amp;E515, $B$8:$B$2007, "&lt;"&amp;B515))))</f>
        <v/>
      </c>
      <c r="N515" s="18" t="str">
        <f ca="1">IF(OR(B515 = "", F515=""), "", MIN(ForwardDays(B515,-'Terms&amp;Conditions + Transaction'!$B$22, 'Terms&amp;Conditions + Transaction'!$B$23, 'Holiday Schedule'!$B$3:$B$1002),ForwardDays(F515,-'Terms&amp;Conditions + Transaction'!$B$22, 'Terms&amp;Conditions + Transaction'!$B$23, 'Holiday Schedule'!$B$3:$B$1002)))</f>
        <v/>
      </c>
      <c r="O515" s="42" t="str">
        <f ca="1">IF(B515="", "", IF(ISNA(MATCH(N515, SOFR_INDEX!$A$2:$A$2001, -1)),1,IF(INDEX(SOFR_INDEX!$A$2:$E$2001,MATCH(N515, SOFR_INDEX!$A$2:$A$2001, -1), 1)=N515,MATCH(N515, SOFR_INDEX!$A$2:$A$2001, -1),MATCH(N515, SOFR_INDEX!$A$2:$A$2001, -1)+1)))</f>
        <v/>
      </c>
      <c r="P515" s="40" t="str" cm="1">
        <f t="array" aca="1" ref="P515" ca="1">IF(OR(B515="", F515=""), "", INDEX(SOFR_INDEX!$B$2:$E$2001, O515,$P$4) * IF(LEFT($P$3, 3)="180", 2, IF(LEFT($P$3, 2)="90", 4, IF(LEFT($P$3, 2)="30", 12, 1)))/100)</f>
        <v/>
      </c>
      <c r="Q515" s="43" t="str">
        <f ca="1">IF(OR(B515="", F515=""), "", P515+'Terms&amp;Conditions + Transaction'!$B$11/10000)</f>
        <v/>
      </c>
      <c r="R515" s="43" t="str">
        <f t="shared" ca="1" si="47"/>
        <v/>
      </c>
      <c r="S515" t="str">
        <f ca="1">IF(B515="",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Transaction'!$C$7*(F515-E515), 365), 360))))</f>
        <v/>
      </c>
      <c r="T515" s="49" t="str">
        <f t="shared" ca="1" si="48"/>
        <v/>
      </c>
      <c r="U515" s="49" t="str">
        <f t="shared" ca="1" si="49"/>
        <v/>
      </c>
      <c r="V515" s="49" t="str">
        <f t="shared" ca="1" si="50"/>
        <v/>
      </c>
      <c r="W515" s="11" t="str">
        <f t="shared" ca="1" si="51"/>
        <v/>
      </c>
      <c r="X515" s="11" t="str">
        <f t="shared" ca="1" si="52"/>
        <v/>
      </c>
    </row>
    <row r="516" spans="2:24" x14ac:dyDescent="0.25">
      <c r="B516" s="82" t="str">
        <f ca="1">IF(B515&lt;MIN($C$3, 'Terms&amp;Conditions + Transaction'!$B$6), B515+1, "")</f>
        <v/>
      </c>
      <c r="C516" t="str">
        <f ca="1">IF(B516="", "", IF(AND(WEEKDAY(B516, 2)&lt;=5, ISERROR(VLOOKUP(B516, 'Holiday Schedule'!$B$3:$B$1002, 1, FALSE))), 1, 0))</f>
        <v/>
      </c>
      <c r="D516" t="str">
        <f ca="1">IF(B516="", "", IF(LOWER('Terms&amp;Conditions + Transaction'!$C$15)="act", 1, IF(DAY(B516)=31, 0, IF(AND(DAY(B516+1)=1, MONTH(B516+1)=3), 31-DAY(B516), 1))))</f>
        <v/>
      </c>
      <c r="E516" s="18" t="str">
        <f ca="1">IF(B516="", "", IFERROR(VLOOKUP(B516, 'Accrual Schedule'!$B$3:$B$122, 1, TRUE), ""))</f>
        <v/>
      </c>
      <c r="F516" s="18" t="str" cm="1">
        <f t="array" aca="1" ref="F516" ca="1">IF(B516="", "", INDEX('Accrual Schedule'!$B$3:$B$122, MATCH(B516, 'Accrual Schedule'!$B$3:$B$122, 1)+1, 1))</f>
        <v/>
      </c>
      <c r="G516" s="18" t="str" cm="1">
        <f t="array" aca="1" ref="G516" ca="1">IF(B516="", "", INDEX('Accrual Schedule'!$B$3:$B$122, MATCH(H516, 'Accrual Schedule'!$B$3:$B$122, 1)-1, 1))</f>
        <v/>
      </c>
      <c r="H516" s="18" t="str">
        <f ca="1">IF(B516="", "", INDEX('Accrual Schedule'!$B$3:$B$122, MATCH(I516, 'Accrual Schedule'!$C$3:$C$122, 1), 1))</f>
        <v/>
      </c>
      <c r="I516" s="18" t="str" cm="1">
        <f t="array" aca="1" ref="I516" ca="1">IF(B516="", "", _xlfn.IFNA(INDEX('Accrual Schedule'!$C$4:$C$122, MATCH(B516, 'Accrual Schedule'!$C$4:$C$122, 1)+1, 1), INDEX('Accrual Schedule'!$C$4:$C$122, 1, 1)))</f>
        <v/>
      </c>
      <c r="J516" s="11" t="str">
        <f ca="1">IF(B516="","",'Terms&amp;Conditions + Transaction'!$F$5-SUMIF(Dispositions!$B$3:$B$32,"&lt;="&amp;B516,Dispositions!$C$3:$C$32))</f>
        <v/>
      </c>
      <c r="K516" s="84" t="str">
        <f ca="1">IF(B516="", "", IF(ISNA(MATCH(B516, 'Factor Schedule'!$B$3:$B$2002, -1)),1,IF(INDEX('Factor Schedule'!$B$3:$C$2002,MATCH(B516, 'Factor Schedule'!$B$3:$B$2002, -1), 1)=B516,MATCH(B516, 'Factor Schedule'!$B$3:$B$2002, -1),MATCH(B516, 'Factor Schedule'!$B$3:$B$2002, -1)+1)))</f>
        <v/>
      </c>
      <c r="L516" s="11" t="str" cm="1">
        <f t="array" aca="1" ref="L516" ca="1">IF(B516="","",ROUND(J516*_xlfn.IFNA(INDEX('Factor Schedule'!$B$3:$C$2002,K516, 2), 1), 2))</f>
        <v/>
      </c>
      <c r="M516" s="11" t="str">
        <f ca="1">IF(B516="", "", IF(OR(LOWER('Terms&amp;Conditions + Transaction'!$B$12)&lt;&gt;"compound", B516=$C$2, B516=E516), L516, L516+IF(LOWER('Terms&amp;Conditions + Transaction'!$B$13)&lt;&gt;"y", SUMIFS($T$8:$T$2007, $B$8:$B$2007, "&gt;="&amp;E516, $B$8:$B$2007, "&lt;"&amp;B516), SUMIFS($U$8:$U$1007, $B$8:$B$2007, "&gt;="&amp;E516, $B$8:$B$2007, "&lt;"&amp;B516))))</f>
        <v/>
      </c>
      <c r="N516" s="18" t="str">
        <f ca="1">IF(OR(B516 = "", F516=""), "", MIN(ForwardDays(B516,-'Terms&amp;Conditions + Transaction'!$B$22, 'Terms&amp;Conditions + Transaction'!$B$23, 'Holiday Schedule'!$B$3:$B$1002),ForwardDays(F516,-'Terms&amp;Conditions + Transaction'!$B$22, 'Terms&amp;Conditions + Transaction'!$B$23, 'Holiday Schedule'!$B$3:$B$1002)))</f>
        <v/>
      </c>
      <c r="O516" s="42" t="str">
        <f ca="1">IF(B516="", "", IF(ISNA(MATCH(N516, SOFR_INDEX!$A$2:$A$2001, -1)),1,IF(INDEX(SOFR_INDEX!$A$2:$E$2001,MATCH(N516, SOFR_INDEX!$A$2:$A$2001, -1), 1)=N516,MATCH(N516, SOFR_INDEX!$A$2:$A$2001, -1),MATCH(N516, SOFR_INDEX!$A$2:$A$2001, -1)+1)))</f>
        <v/>
      </c>
      <c r="P516" s="40" t="str" cm="1">
        <f t="array" aca="1" ref="P516" ca="1">IF(OR(B516="", F516=""), "", INDEX(SOFR_INDEX!$B$2:$E$2001, O516,$P$4) * IF(LEFT($P$3, 3)="180", 2, IF(LEFT($P$3, 2)="90", 4, IF(LEFT($P$3, 2)="30", 12, 1)))/100)</f>
        <v/>
      </c>
      <c r="Q516" s="43" t="str">
        <f ca="1">IF(OR(B516="", F516=""), "", P516+'Terms&amp;Conditions + Transaction'!$B$11/10000)</f>
        <v/>
      </c>
      <c r="R516" s="43" t="str">
        <f t="shared" ca="1" si="47"/>
        <v/>
      </c>
      <c r="S516" t="str">
        <f ca="1">IF(B516="",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Transaction'!$C$7*(F516-E516), 365), 360))))</f>
        <v/>
      </c>
      <c r="T516" s="49" t="str">
        <f t="shared" ca="1" si="48"/>
        <v/>
      </c>
      <c r="U516" s="49" t="str">
        <f t="shared" ca="1" si="49"/>
        <v/>
      </c>
      <c r="V516" s="49" t="str">
        <f t="shared" ca="1" si="50"/>
        <v/>
      </c>
      <c r="W516" s="11" t="str">
        <f t="shared" ca="1" si="51"/>
        <v/>
      </c>
      <c r="X516" s="11" t="str">
        <f t="shared" ca="1" si="52"/>
        <v/>
      </c>
    </row>
    <row r="517" spans="2:24" x14ac:dyDescent="0.25">
      <c r="B517" s="82" t="str">
        <f ca="1">IF(B516&lt;MIN($C$3, 'Terms&amp;Conditions + Transaction'!$B$6), B516+1, "")</f>
        <v/>
      </c>
      <c r="C517" t="str">
        <f ca="1">IF(B517="", "", IF(AND(WEEKDAY(B517, 2)&lt;=5, ISERROR(VLOOKUP(B517, 'Holiday Schedule'!$B$3:$B$1002, 1, FALSE))), 1, 0))</f>
        <v/>
      </c>
      <c r="D517" t="str">
        <f ca="1">IF(B517="", "", IF(LOWER('Terms&amp;Conditions + Transaction'!$C$15)="act", 1, IF(DAY(B517)=31, 0, IF(AND(DAY(B517+1)=1, MONTH(B517+1)=3), 31-DAY(B517), 1))))</f>
        <v/>
      </c>
      <c r="E517" s="18" t="str">
        <f ca="1">IF(B517="", "", IFERROR(VLOOKUP(B517, 'Accrual Schedule'!$B$3:$B$122, 1, TRUE), ""))</f>
        <v/>
      </c>
      <c r="F517" s="18" t="str" cm="1">
        <f t="array" aca="1" ref="F517" ca="1">IF(B517="", "", INDEX('Accrual Schedule'!$B$3:$B$122, MATCH(B517, 'Accrual Schedule'!$B$3:$B$122, 1)+1, 1))</f>
        <v/>
      </c>
      <c r="G517" s="18" t="str" cm="1">
        <f t="array" aca="1" ref="G517" ca="1">IF(B517="", "", INDEX('Accrual Schedule'!$B$3:$B$122, MATCH(H517, 'Accrual Schedule'!$B$3:$B$122, 1)-1, 1))</f>
        <v/>
      </c>
      <c r="H517" s="18" t="str">
        <f ca="1">IF(B517="", "", INDEX('Accrual Schedule'!$B$3:$B$122, MATCH(I517, 'Accrual Schedule'!$C$3:$C$122, 1), 1))</f>
        <v/>
      </c>
      <c r="I517" s="18" t="str" cm="1">
        <f t="array" aca="1" ref="I517" ca="1">IF(B517="", "", _xlfn.IFNA(INDEX('Accrual Schedule'!$C$4:$C$122, MATCH(B517, 'Accrual Schedule'!$C$4:$C$122, 1)+1, 1), INDEX('Accrual Schedule'!$C$4:$C$122, 1, 1)))</f>
        <v/>
      </c>
      <c r="J517" s="11" t="str">
        <f ca="1">IF(B517="","",'Terms&amp;Conditions + Transaction'!$F$5-SUMIF(Dispositions!$B$3:$B$32,"&lt;="&amp;B517,Dispositions!$C$3:$C$32))</f>
        <v/>
      </c>
      <c r="K517" s="84" t="str">
        <f ca="1">IF(B517="", "", IF(ISNA(MATCH(B517, 'Factor Schedule'!$B$3:$B$2002, -1)),1,IF(INDEX('Factor Schedule'!$B$3:$C$2002,MATCH(B517, 'Factor Schedule'!$B$3:$B$2002, -1), 1)=B517,MATCH(B517, 'Factor Schedule'!$B$3:$B$2002, -1),MATCH(B517, 'Factor Schedule'!$B$3:$B$2002, -1)+1)))</f>
        <v/>
      </c>
      <c r="L517" s="11" t="str" cm="1">
        <f t="array" aca="1" ref="L517" ca="1">IF(B517="","",ROUND(J517*_xlfn.IFNA(INDEX('Factor Schedule'!$B$3:$C$2002,K517, 2), 1), 2))</f>
        <v/>
      </c>
      <c r="M517" s="11" t="str">
        <f ca="1">IF(B517="", "", IF(OR(LOWER('Terms&amp;Conditions + Transaction'!$B$12)&lt;&gt;"compound", B517=$C$2, B517=E517), L517, L517+IF(LOWER('Terms&amp;Conditions + Transaction'!$B$13)&lt;&gt;"y", SUMIFS($T$8:$T$2007, $B$8:$B$2007, "&gt;="&amp;E517, $B$8:$B$2007, "&lt;"&amp;B517), SUMIFS($U$8:$U$1007, $B$8:$B$2007, "&gt;="&amp;E517, $B$8:$B$2007, "&lt;"&amp;B517))))</f>
        <v/>
      </c>
      <c r="N517" s="18" t="str">
        <f ca="1">IF(OR(B517 = "", F517=""), "", MIN(ForwardDays(B517,-'Terms&amp;Conditions + Transaction'!$B$22, 'Terms&amp;Conditions + Transaction'!$B$23, 'Holiday Schedule'!$B$3:$B$1002),ForwardDays(F517,-'Terms&amp;Conditions + Transaction'!$B$22, 'Terms&amp;Conditions + Transaction'!$B$23, 'Holiday Schedule'!$B$3:$B$1002)))</f>
        <v/>
      </c>
      <c r="O517" s="42" t="str">
        <f ca="1">IF(B517="", "", IF(ISNA(MATCH(N517, SOFR_INDEX!$A$2:$A$2001, -1)),1,IF(INDEX(SOFR_INDEX!$A$2:$E$2001,MATCH(N517, SOFR_INDEX!$A$2:$A$2001, -1), 1)=N517,MATCH(N517, SOFR_INDEX!$A$2:$A$2001, -1),MATCH(N517, SOFR_INDEX!$A$2:$A$2001, -1)+1)))</f>
        <v/>
      </c>
      <c r="P517" s="40" t="str" cm="1">
        <f t="array" aca="1" ref="P517" ca="1">IF(OR(B517="", F517=""), "", INDEX(SOFR_INDEX!$B$2:$E$2001, O517,$P$4) * IF(LEFT($P$3, 3)="180", 2, IF(LEFT($P$3, 2)="90", 4, IF(LEFT($P$3, 2)="30", 12, 1)))/100)</f>
        <v/>
      </c>
      <c r="Q517" s="43" t="str">
        <f ca="1">IF(OR(B517="", F517=""), "", P517+'Terms&amp;Conditions + Transaction'!$B$11/10000)</f>
        <v/>
      </c>
      <c r="R517" s="43" t="str">
        <f t="shared" ca="1" si="47"/>
        <v/>
      </c>
      <c r="S517" t="str">
        <f ca="1">IF(B517="",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Transaction'!$C$7*(F517-E517), 365), 360))))</f>
        <v/>
      </c>
      <c r="T517" s="49" t="str">
        <f t="shared" ca="1" si="48"/>
        <v/>
      </c>
      <c r="U517" s="49" t="str">
        <f t="shared" ca="1" si="49"/>
        <v/>
      </c>
      <c r="V517" s="49" t="str">
        <f t="shared" ca="1" si="50"/>
        <v/>
      </c>
      <c r="W517" s="11" t="str">
        <f t="shared" ca="1" si="51"/>
        <v/>
      </c>
      <c r="X517" s="11" t="str">
        <f t="shared" ca="1" si="52"/>
        <v/>
      </c>
    </row>
    <row r="518" spans="2:24" x14ac:dyDescent="0.25">
      <c r="B518" s="82" t="str">
        <f ca="1">IF(B517&lt;MIN($C$3, 'Terms&amp;Conditions + Transaction'!$B$6), B517+1, "")</f>
        <v/>
      </c>
      <c r="C518" t="str">
        <f ca="1">IF(B518="", "", IF(AND(WEEKDAY(B518, 2)&lt;=5, ISERROR(VLOOKUP(B518, 'Holiday Schedule'!$B$3:$B$1002, 1, FALSE))), 1, 0))</f>
        <v/>
      </c>
      <c r="D518" t="str">
        <f ca="1">IF(B518="", "", IF(LOWER('Terms&amp;Conditions + Transaction'!$C$15)="act", 1, IF(DAY(B518)=31, 0, IF(AND(DAY(B518+1)=1, MONTH(B518+1)=3), 31-DAY(B518), 1))))</f>
        <v/>
      </c>
      <c r="E518" s="18" t="str">
        <f ca="1">IF(B518="", "", IFERROR(VLOOKUP(B518, 'Accrual Schedule'!$B$3:$B$122, 1, TRUE), ""))</f>
        <v/>
      </c>
      <c r="F518" s="18" t="str" cm="1">
        <f t="array" aca="1" ref="F518" ca="1">IF(B518="", "", INDEX('Accrual Schedule'!$B$3:$B$122, MATCH(B518, 'Accrual Schedule'!$B$3:$B$122, 1)+1, 1))</f>
        <v/>
      </c>
      <c r="G518" s="18" t="str" cm="1">
        <f t="array" aca="1" ref="G518" ca="1">IF(B518="", "", INDEX('Accrual Schedule'!$B$3:$B$122, MATCH(H518, 'Accrual Schedule'!$B$3:$B$122, 1)-1, 1))</f>
        <v/>
      </c>
      <c r="H518" s="18" t="str">
        <f ca="1">IF(B518="", "", INDEX('Accrual Schedule'!$B$3:$B$122, MATCH(I518, 'Accrual Schedule'!$C$3:$C$122, 1), 1))</f>
        <v/>
      </c>
      <c r="I518" s="18" t="str" cm="1">
        <f t="array" aca="1" ref="I518" ca="1">IF(B518="", "", _xlfn.IFNA(INDEX('Accrual Schedule'!$C$4:$C$122, MATCH(B518, 'Accrual Schedule'!$C$4:$C$122, 1)+1, 1), INDEX('Accrual Schedule'!$C$4:$C$122, 1, 1)))</f>
        <v/>
      </c>
      <c r="J518" s="11" t="str">
        <f ca="1">IF(B518="","",'Terms&amp;Conditions + Transaction'!$F$5-SUMIF(Dispositions!$B$3:$B$32,"&lt;="&amp;B518,Dispositions!$C$3:$C$32))</f>
        <v/>
      </c>
      <c r="K518" s="84" t="str">
        <f ca="1">IF(B518="", "", IF(ISNA(MATCH(B518, 'Factor Schedule'!$B$3:$B$2002, -1)),1,IF(INDEX('Factor Schedule'!$B$3:$C$2002,MATCH(B518, 'Factor Schedule'!$B$3:$B$2002, -1), 1)=B518,MATCH(B518, 'Factor Schedule'!$B$3:$B$2002, -1),MATCH(B518, 'Factor Schedule'!$B$3:$B$2002, -1)+1)))</f>
        <v/>
      </c>
      <c r="L518" s="11" t="str" cm="1">
        <f t="array" aca="1" ref="L518" ca="1">IF(B518="","",ROUND(J518*_xlfn.IFNA(INDEX('Factor Schedule'!$B$3:$C$2002,K518, 2), 1), 2))</f>
        <v/>
      </c>
      <c r="M518" s="11" t="str">
        <f ca="1">IF(B518="", "", IF(OR(LOWER('Terms&amp;Conditions + Transaction'!$B$12)&lt;&gt;"compound", B518=$C$2, B518=E518), L518, L518+IF(LOWER('Terms&amp;Conditions + Transaction'!$B$13)&lt;&gt;"y", SUMIFS($T$8:$T$2007, $B$8:$B$2007, "&gt;="&amp;E518, $B$8:$B$2007, "&lt;"&amp;B518), SUMIFS($U$8:$U$1007, $B$8:$B$2007, "&gt;="&amp;E518, $B$8:$B$2007, "&lt;"&amp;B518))))</f>
        <v/>
      </c>
      <c r="N518" s="18" t="str">
        <f ca="1">IF(OR(B518 = "", F518=""), "", MIN(ForwardDays(B518,-'Terms&amp;Conditions + Transaction'!$B$22, 'Terms&amp;Conditions + Transaction'!$B$23, 'Holiday Schedule'!$B$3:$B$1002),ForwardDays(F518,-'Terms&amp;Conditions + Transaction'!$B$22, 'Terms&amp;Conditions + Transaction'!$B$23, 'Holiday Schedule'!$B$3:$B$1002)))</f>
        <v/>
      </c>
      <c r="O518" s="42" t="str">
        <f ca="1">IF(B518="", "", IF(ISNA(MATCH(N518, SOFR_INDEX!$A$2:$A$2001, -1)),1,IF(INDEX(SOFR_INDEX!$A$2:$E$2001,MATCH(N518, SOFR_INDEX!$A$2:$A$2001, -1), 1)=N518,MATCH(N518, SOFR_INDEX!$A$2:$A$2001, -1),MATCH(N518, SOFR_INDEX!$A$2:$A$2001, -1)+1)))</f>
        <v/>
      </c>
      <c r="P518" s="40" t="str" cm="1">
        <f t="array" aca="1" ref="P518" ca="1">IF(OR(B518="", F518=""), "", INDEX(SOFR_INDEX!$B$2:$E$2001, O518,$P$4) * IF(LEFT($P$3, 3)="180", 2, IF(LEFT($P$3, 2)="90", 4, IF(LEFT($P$3, 2)="30", 12, 1)))/100)</f>
        <v/>
      </c>
      <c r="Q518" s="43" t="str">
        <f ca="1">IF(OR(B518="", F518=""), "", P518+'Terms&amp;Conditions + Transaction'!$B$11/10000)</f>
        <v/>
      </c>
      <c r="R518" s="43" t="str">
        <f t="shared" ca="1" si="47"/>
        <v/>
      </c>
      <c r="S518" t="str">
        <f ca="1">IF(B518="",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Transaction'!$C$7*(F518-E518), 365), 360))))</f>
        <v/>
      </c>
      <c r="T518" s="49" t="str">
        <f t="shared" ca="1" si="48"/>
        <v/>
      </c>
      <c r="U518" s="49" t="str">
        <f t="shared" ca="1" si="49"/>
        <v/>
      </c>
      <c r="V518" s="49" t="str">
        <f t="shared" ca="1" si="50"/>
        <v/>
      </c>
      <c r="W518" s="11" t="str">
        <f t="shared" ca="1" si="51"/>
        <v/>
      </c>
      <c r="X518" s="11" t="str">
        <f t="shared" ca="1" si="52"/>
        <v/>
      </c>
    </row>
    <row r="519" spans="2:24" x14ac:dyDescent="0.25">
      <c r="B519" s="82" t="str">
        <f ca="1">IF(B518&lt;MIN($C$3, 'Terms&amp;Conditions + Transaction'!$B$6), B518+1, "")</f>
        <v/>
      </c>
      <c r="C519" t="str">
        <f ca="1">IF(B519="", "", IF(AND(WEEKDAY(B519, 2)&lt;=5, ISERROR(VLOOKUP(B519, 'Holiday Schedule'!$B$3:$B$1002, 1, FALSE))), 1, 0))</f>
        <v/>
      </c>
      <c r="D519" t="str">
        <f ca="1">IF(B519="", "", IF(LOWER('Terms&amp;Conditions + Transaction'!$C$15)="act", 1, IF(DAY(B519)=31, 0, IF(AND(DAY(B519+1)=1, MONTH(B519+1)=3), 31-DAY(B519), 1))))</f>
        <v/>
      </c>
      <c r="E519" s="18" t="str">
        <f ca="1">IF(B519="", "", IFERROR(VLOOKUP(B519, 'Accrual Schedule'!$B$3:$B$122, 1, TRUE), ""))</f>
        <v/>
      </c>
      <c r="F519" s="18" t="str" cm="1">
        <f t="array" aca="1" ref="F519" ca="1">IF(B519="", "", INDEX('Accrual Schedule'!$B$3:$B$122, MATCH(B519, 'Accrual Schedule'!$B$3:$B$122, 1)+1, 1))</f>
        <v/>
      </c>
      <c r="G519" s="18" t="str" cm="1">
        <f t="array" aca="1" ref="G519" ca="1">IF(B519="", "", INDEX('Accrual Schedule'!$B$3:$B$122, MATCH(H519, 'Accrual Schedule'!$B$3:$B$122, 1)-1, 1))</f>
        <v/>
      </c>
      <c r="H519" s="18" t="str">
        <f ca="1">IF(B519="", "", INDEX('Accrual Schedule'!$B$3:$B$122, MATCH(I519, 'Accrual Schedule'!$C$3:$C$122, 1), 1))</f>
        <v/>
      </c>
      <c r="I519" s="18" t="str" cm="1">
        <f t="array" aca="1" ref="I519" ca="1">IF(B519="", "", _xlfn.IFNA(INDEX('Accrual Schedule'!$C$4:$C$122, MATCH(B519, 'Accrual Schedule'!$C$4:$C$122, 1)+1, 1), INDEX('Accrual Schedule'!$C$4:$C$122, 1, 1)))</f>
        <v/>
      </c>
      <c r="J519" s="11" t="str">
        <f ca="1">IF(B519="","",'Terms&amp;Conditions + Transaction'!$F$5-SUMIF(Dispositions!$B$3:$B$32,"&lt;="&amp;B519,Dispositions!$C$3:$C$32))</f>
        <v/>
      </c>
      <c r="K519" s="84" t="str">
        <f ca="1">IF(B519="", "", IF(ISNA(MATCH(B519, 'Factor Schedule'!$B$3:$B$2002, -1)),1,IF(INDEX('Factor Schedule'!$B$3:$C$2002,MATCH(B519, 'Factor Schedule'!$B$3:$B$2002, -1), 1)=B519,MATCH(B519, 'Factor Schedule'!$B$3:$B$2002, -1),MATCH(B519, 'Factor Schedule'!$B$3:$B$2002, -1)+1)))</f>
        <v/>
      </c>
      <c r="L519" s="11" t="str" cm="1">
        <f t="array" aca="1" ref="L519" ca="1">IF(B519="","",ROUND(J519*_xlfn.IFNA(INDEX('Factor Schedule'!$B$3:$C$2002,K519, 2), 1), 2))</f>
        <v/>
      </c>
      <c r="M519" s="11" t="str">
        <f ca="1">IF(B519="", "", IF(OR(LOWER('Terms&amp;Conditions + Transaction'!$B$12)&lt;&gt;"compound", B519=$C$2, B519=E519), L519, L519+IF(LOWER('Terms&amp;Conditions + Transaction'!$B$13)&lt;&gt;"y", SUMIFS($T$8:$T$2007, $B$8:$B$2007, "&gt;="&amp;E519, $B$8:$B$2007, "&lt;"&amp;B519), SUMIFS($U$8:$U$1007, $B$8:$B$2007, "&gt;="&amp;E519, $B$8:$B$2007, "&lt;"&amp;B519))))</f>
        <v/>
      </c>
      <c r="N519" s="18" t="str">
        <f ca="1">IF(OR(B519 = "", F519=""), "", MIN(ForwardDays(B519,-'Terms&amp;Conditions + Transaction'!$B$22, 'Terms&amp;Conditions + Transaction'!$B$23, 'Holiday Schedule'!$B$3:$B$1002),ForwardDays(F519,-'Terms&amp;Conditions + Transaction'!$B$22, 'Terms&amp;Conditions + Transaction'!$B$23, 'Holiday Schedule'!$B$3:$B$1002)))</f>
        <v/>
      </c>
      <c r="O519" s="42" t="str">
        <f ca="1">IF(B519="", "", IF(ISNA(MATCH(N519, SOFR_INDEX!$A$2:$A$2001, -1)),1,IF(INDEX(SOFR_INDEX!$A$2:$E$2001,MATCH(N519, SOFR_INDEX!$A$2:$A$2001, -1), 1)=N519,MATCH(N519, SOFR_INDEX!$A$2:$A$2001, -1),MATCH(N519, SOFR_INDEX!$A$2:$A$2001, -1)+1)))</f>
        <v/>
      </c>
      <c r="P519" s="40" t="str" cm="1">
        <f t="array" aca="1" ref="P519" ca="1">IF(OR(B519="", F519=""), "", INDEX(SOFR_INDEX!$B$2:$E$2001, O519,$P$4) * IF(LEFT($P$3, 3)="180", 2, IF(LEFT($P$3, 2)="90", 4, IF(LEFT($P$3, 2)="30", 12, 1)))/100)</f>
        <v/>
      </c>
      <c r="Q519" s="43" t="str">
        <f ca="1">IF(OR(B519="", F519=""), "", P519+'Terms&amp;Conditions + Transaction'!$B$11/10000)</f>
        <v/>
      </c>
      <c r="R519" s="43" t="str">
        <f t="shared" ca="1" si="47"/>
        <v/>
      </c>
      <c r="S519" t="str">
        <f ca="1">IF(B519="",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Transaction'!$C$7*(F519-E519), 365), 360))))</f>
        <v/>
      </c>
      <c r="T519" s="49" t="str">
        <f t="shared" ca="1" si="48"/>
        <v/>
      </c>
      <c r="U519" s="49" t="str">
        <f t="shared" ca="1" si="49"/>
        <v/>
      </c>
      <c r="V519" s="49" t="str">
        <f t="shared" ca="1" si="50"/>
        <v/>
      </c>
      <c r="W519" s="11" t="str">
        <f t="shared" ca="1" si="51"/>
        <v/>
      </c>
      <c r="X519" s="11" t="str">
        <f t="shared" ca="1" si="52"/>
        <v/>
      </c>
    </row>
    <row r="520" spans="2:24" x14ac:dyDescent="0.25">
      <c r="B520" s="82" t="str">
        <f ca="1">IF(B519&lt;MIN($C$3, 'Terms&amp;Conditions + Transaction'!$B$6), B519+1, "")</f>
        <v/>
      </c>
      <c r="C520" t="str">
        <f ca="1">IF(B520="", "", IF(AND(WEEKDAY(B520, 2)&lt;=5, ISERROR(VLOOKUP(B520, 'Holiday Schedule'!$B$3:$B$1002, 1, FALSE))), 1, 0))</f>
        <v/>
      </c>
      <c r="D520" t="str">
        <f ca="1">IF(B520="", "", IF(LOWER('Terms&amp;Conditions + Transaction'!$C$15)="act", 1, IF(DAY(B520)=31, 0, IF(AND(DAY(B520+1)=1, MONTH(B520+1)=3), 31-DAY(B520), 1))))</f>
        <v/>
      </c>
      <c r="E520" s="18" t="str">
        <f ca="1">IF(B520="", "", IFERROR(VLOOKUP(B520, 'Accrual Schedule'!$B$3:$B$122, 1, TRUE), ""))</f>
        <v/>
      </c>
      <c r="F520" s="18" t="str" cm="1">
        <f t="array" aca="1" ref="F520" ca="1">IF(B520="", "", INDEX('Accrual Schedule'!$B$3:$B$122, MATCH(B520, 'Accrual Schedule'!$B$3:$B$122, 1)+1, 1))</f>
        <v/>
      </c>
      <c r="G520" s="18" t="str" cm="1">
        <f t="array" aca="1" ref="G520" ca="1">IF(B520="", "", INDEX('Accrual Schedule'!$B$3:$B$122, MATCH(H520, 'Accrual Schedule'!$B$3:$B$122, 1)-1, 1))</f>
        <v/>
      </c>
      <c r="H520" s="18" t="str">
        <f ca="1">IF(B520="", "", INDEX('Accrual Schedule'!$B$3:$B$122, MATCH(I520, 'Accrual Schedule'!$C$3:$C$122, 1), 1))</f>
        <v/>
      </c>
      <c r="I520" s="18" t="str" cm="1">
        <f t="array" aca="1" ref="I520" ca="1">IF(B520="", "", _xlfn.IFNA(INDEX('Accrual Schedule'!$C$4:$C$122, MATCH(B520, 'Accrual Schedule'!$C$4:$C$122, 1)+1, 1), INDEX('Accrual Schedule'!$C$4:$C$122, 1, 1)))</f>
        <v/>
      </c>
      <c r="J520" s="11" t="str">
        <f ca="1">IF(B520="","",'Terms&amp;Conditions + Transaction'!$F$5-SUMIF(Dispositions!$B$3:$B$32,"&lt;="&amp;B520,Dispositions!$C$3:$C$32))</f>
        <v/>
      </c>
      <c r="K520" s="84" t="str">
        <f ca="1">IF(B520="", "", IF(ISNA(MATCH(B520, 'Factor Schedule'!$B$3:$B$2002, -1)),1,IF(INDEX('Factor Schedule'!$B$3:$C$2002,MATCH(B520, 'Factor Schedule'!$B$3:$B$2002, -1), 1)=B520,MATCH(B520, 'Factor Schedule'!$B$3:$B$2002, -1),MATCH(B520, 'Factor Schedule'!$B$3:$B$2002, -1)+1)))</f>
        <v/>
      </c>
      <c r="L520" s="11" t="str" cm="1">
        <f t="array" aca="1" ref="L520" ca="1">IF(B520="","",ROUND(J520*_xlfn.IFNA(INDEX('Factor Schedule'!$B$3:$C$2002,K520, 2), 1), 2))</f>
        <v/>
      </c>
      <c r="M520" s="11" t="str">
        <f ca="1">IF(B520="", "", IF(OR(LOWER('Terms&amp;Conditions + Transaction'!$B$12)&lt;&gt;"compound", B520=$C$2, B520=E520), L520, L520+IF(LOWER('Terms&amp;Conditions + Transaction'!$B$13)&lt;&gt;"y", SUMIFS($T$8:$T$2007, $B$8:$B$2007, "&gt;="&amp;E520, $B$8:$B$2007, "&lt;"&amp;B520), SUMIFS($U$8:$U$1007, $B$8:$B$2007, "&gt;="&amp;E520, $B$8:$B$2007, "&lt;"&amp;B520))))</f>
        <v/>
      </c>
      <c r="N520" s="18" t="str">
        <f ca="1">IF(OR(B520 = "", F520=""), "", MIN(ForwardDays(B520,-'Terms&amp;Conditions + Transaction'!$B$22, 'Terms&amp;Conditions + Transaction'!$B$23, 'Holiday Schedule'!$B$3:$B$1002),ForwardDays(F520,-'Terms&amp;Conditions + Transaction'!$B$22, 'Terms&amp;Conditions + Transaction'!$B$23, 'Holiday Schedule'!$B$3:$B$1002)))</f>
        <v/>
      </c>
      <c r="O520" s="42" t="str">
        <f ca="1">IF(B520="", "", IF(ISNA(MATCH(N520, SOFR_INDEX!$A$2:$A$2001, -1)),1,IF(INDEX(SOFR_INDEX!$A$2:$E$2001,MATCH(N520, SOFR_INDEX!$A$2:$A$2001, -1), 1)=N520,MATCH(N520, SOFR_INDEX!$A$2:$A$2001, -1),MATCH(N520, SOFR_INDEX!$A$2:$A$2001, -1)+1)))</f>
        <v/>
      </c>
      <c r="P520" s="40" t="str" cm="1">
        <f t="array" aca="1" ref="P520" ca="1">IF(OR(B520="", F520=""), "", INDEX(SOFR_INDEX!$B$2:$E$2001, O520,$P$4) * IF(LEFT($P$3, 3)="180", 2, IF(LEFT($P$3, 2)="90", 4, IF(LEFT($P$3, 2)="30", 12, 1)))/100)</f>
        <v/>
      </c>
      <c r="Q520" s="43" t="str">
        <f ca="1">IF(OR(B520="", F520=""), "", P520+'Terms&amp;Conditions + Transaction'!$B$11/10000)</f>
        <v/>
      </c>
      <c r="R520" s="43" t="str">
        <f t="shared" ref="R520:R583" ca="1" si="53">IF(OR(B520="", B521=""), "", (V520/L520)/((B521-$B$8)/S520))</f>
        <v/>
      </c>
      <c r="S520" t="str">
        <f ca="1">IF(B520="",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Transaction'!$C$7*(F520-E520), 365), 360))))</f>
        <v/>
      </c>
      <c r="T520" s="49" t="str">
        <f t="shared" ca="1" si="48"/>
        <v/>
      </c>
      <c r="U520" s="49" t="str">
        <f t="shared" ca="1" si="49"/>
        <v/>
      </c>
      <c r="V520" s="49" t="str">
        <f t="shared" ca="1" si="50"/>
        <v/>
      </c>
      <c r="W520" s="11" t="str">
        <f t="shared" ca="1" si="51"/>
        <v/>
      </c>
      <c r="X520" s="11" t="str">
        <f t="shared" ca="1" si="52"/>
        <v/>
      </c>
    </row>
    <row r="521" spans="2:24" x14ac:dyDescent="0.25">
      <c r="B521" s="82" t="str">
        <f ca="1">IF(B520&lt;MIN($C$3, 'Terms&amp;Conditions + Transaction'!$B$6), B520+1, "")</f>
        <v/>
      </c>
      <c r="C521" t="str">
        <f ca="1">IF(B521="", "", IF(AND(WEEKDAY(B521, 2)&lt;=5, ISERROR(VLOOKUP(B521, 'Holiday Schedule'!$B$3:$B$1002, 1, FALSE))), 1, 0))</f>
        <v/>
      </c>
      <c r="D521" t="str">
        <f ca="1">IF(B521="", "", IF(LOWER('Terms&amp;Conditions + Transaction'!$C$15)="act", 1, IF(DAY(B521)=31, 0, IF(AND(DAY(B521+1)=1, MONTH(B521+1)=3), 31-DAY(B521), 1))))</f>
        <v/>
      </c>
      <c r="E521" s="18" t="str">
        <f ca="1">IF(B521="", "", IFERROR(VLOOKUP(B521, 'Accrual Schedule'!$B$3:$B$122, 1, TRUE), ""))</f>
        <v/>
      </c>
      <c r="F521" s="18" t="str" cm="1">
        <f t="array" aca="1" ref="F521" ca="1">IF(B521="", "", INDEX('Accrual Schedule'!$B$3:$B$122, MATCH(B521, 'Accrual Schedule'!$B$3:$B$122, 1)+1, 1))</f>
        <v/>
      </c>
      <c r="G521" s="18" t="str" cm="1">
        <f t="array" aca="1" ref="G521" ca="1">IF(B521="", "", INDEX('Accrual Schedule'!$B$3:$B$122, MATCH(H521, 'Accrual Schedule'!$B$3:$B$122, 1)-1, 1))</f>
        <v/>
      </c>
      <c r="H521" s="18" t="str">
        <f ca="1">IF(B521="", "", INDEX('Accrual Schedule'!$B$3:$B$122, MATCH(I521, 'Accrual Schedule'!$C$3:$C$122, 1), 1))</f>
        <v/>
      </c>
      <c r="I521" s="18" t="str" cm="1">
        <f t="array" aca="1" ref="I521" ca="1">IF(B521="", "", _xlfn.IFNA(INDEX('Accrual Schedule'!$C$4:$C$122, MATCH(B521, 'Accrual Schedule'!$C$4:$C$122, 1)+1, 1), INDEX('Accrual Schedule'!$C$4:$C$122, 1, 1)))</f>
        <v/>
      </c>
      <c r="J521" s="11" t="str">
        <f ca="1">IF(B521="","",'Terms&amp;Conditions + Transaction'!$F$5-SUMIF(Dispositions!$B$3:$B$32,"&lt;="&amp;B521,Dispositions!$C$3:$C$32))</f>
        <v/>
      </c>
      <c r="K521" s="84" t="str">
        <f ca="1">IF(B521="", "", IF(ISNA(MATCH(B521, 'Factor Schedule'!$B$3:$B$2002, -1)),1,IF(INDEX('Factor Schedule'!$B$3:$C$2002,MATCH(B521, 'Factor Schedule'!$B$3:$B$2002, -1), 1)=B521,MATCH(B521, 'Factor Schedule'!$B$3:$B$2002, -1),MATCH(B521, 'Factor Schedule'!$B$3:$B$2002, -1)+1)))</f>
        <v/>
      </c>
      <c r="L521" s="11" t="str" cm="1">
        <f t="array" aca="1" ref="L521" ca="1">IF(B521="","",ROUND(J521*_xlfn.IFNA(INDEX('Factor Schedule'!$B$3:$C$2002,K521, 2), 1), 2))</f>
        <v/>
      </c>
      <c r="M521" s="11" t="str">
        <f ca="1">IF(B521="", "", IF(OR(LOWER('Terms&amp;Conditions + Transaction'!$B$12)&lt;&gt;"compound", B521=$C$2, B521=E521), L521, L521+IF(LOWER('Terms&amp;Conditions + Transaction'!$B$13)&lt;&gt;"y", SUMIFS($T$8:$T$2007, $B$8:$B$2007, "&gt;="&amp;E521, $B$8:$B$2007, "&lt;"&amp;B521), SUMIFS($U$8:$U$1007, $B$8:$B$2007, "&gt;="&amp;E521, $B$8:$B$2007, "&lt;"&amp;B521))))</f>
        <v/>
      </c>
      <c r="N521" s="18" t="str">
        <f ca="1">IF(OR(B521 = "", F521=""), "", MIN(ForwardDays(B521,-'Terms&amp;Conditions + Transaction'!$B$22, 'Terms&amp;Conditions + Transaction'!$B$23, 'Holiday Schedule'!$B$3:$B$1002),ForwardDays(F521,-'Terms&amp;Conditions + Transaction'!$B$22, 'Terms&amp;Conditions + Transaction'!$B$23, 'Holiday Schedule'!$B$3:$B$1002)))</f>
        <v/>
      </c>
      <c r="O521" s="42" t="str">
        <f ca="1">IF(B521="", "", IF(ISNA(MATCH(N521, SOFR_INDEX!$A$2:$A$2001, -1)),1,IF(INDEX(SOFR_INDEX!$A$2:$E$2001,MATCH(N521, SOFR_INDEX!$A$2:$A$2001, -1), 1)=N521,MATCH(N521, SOFR_INDEX!$A$2:$A$2001, -1),MATCH(N521, SOFR_INDEX!$A$2:$A$2001, -1)+1)))</f>
        <v/>
      </c>
      <c r="P521" s="40" t="str" cm="1">
        <f t="array" aca="1" ref="P521" ca="1">IF(OR(B521="", F521=""), "", INDEX(SOFR_INDEX!$B$2:$E$2001, O521,$P$4) * IF(LEFT($P$3, 3)="180", 2, IF(LEFT($P$3, 2)="90", 4, IF(LEFT($P$3, 2)="30", 12, 1)))/100)</f>
        <v/>
      </c>
      <c r="Q521" s="43" t="str">
        <f ca="1">IF(OR(B521="", F521=""), "", P521+'Terms&amp;Conditions + Transaction'!$B$11/10000)</f>
        <v/>
      </c>
      <c r="R521" s="43" t="str">
        <f t="shared" ca="1" si="53"/>
        <v/>
      </c>
      <c r="S521" t="str">
        <f ca="1">IF(B521="",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Transaction'!$C$7*(F521-E521), 365), 360))))</f>
        <v/>
      </c>
      <c r="T521" s="49" t="str">
        <f t="shared" ca="1" si="48"/>
        <v/>
      </c>
      <c r="U521" s="49" t="str">
        <f t="shared" ca="1" si="49"/>
        <v/>
      </c>
      <c r="V521" s="49" t="str">
        <f t="shared" ca="1" si="50"/>
        <v/>
      </c>
      <c r="W521" s="11" t="str">
        <f t="shared" ca="1" si="51"/>
        <v/>
      </c>
      <c r="X521" s="11" t="str">
        <f t="shared" ca="1" si="52"/>
        <v/>
      </c>
    </row>
    <row r="522" spans="2:24" x14ac:dyDescent="0.25">
      <c r="B522" s="82" t="str">
        <f ca="1">IF(B521&lt;MIN($C$3, 'Terms&amp;Conditions + Transaction'!$B$6), B521+1, "")</f>
        <v/>
      </c>
      <c r="C522" t="str">
        <f ca="1">IF(B522="", "", IF(AND(WEEKDAY(B522, 2)&lt;=5, ISERROR(VLOOKUP(B522, 'Holiday Schedule'!$B$3:$B$1002, 1, FALSE))), 1, 0))</f>
        <v/>
      </c>
      <c r="D522" t="str">
        <f ca="1">IF(B522="", "", IF(LOWER('Terms&amp;Conditions + Transaction'!$C$15)="act", 1, IF(DAY(B522)=31, 0, IF(AND(DAY(B522+1)=1, MONTH(B522+1)=3), 31-DAY(B522), 1))))</f>
        <v/>
      </c>
      <c r="E522" s="18" t="str">
        <f ca="1">IF(B522="", "", IFERROR(VLOOKUP(B522, 'Accrual Schedule'!$B$3:$B$122, 1, TRUE), ""))</f>
        <v/>
      </c>
      <c r="F522" s="18" t="str" cm="1">
        <f t="array" aca="1" ref="F522" ca="1">IF(B522="", "", INDEX('Accrual Schedule'!$B$3:$B$122, MATCH(B522, 'Accrual Schedule'!$B$3:$B$122, 1)+1, 1))</f>
        <v/>
      </c>
      <c r="G522" s="18" t="str" cm="1">
        <f t="array" aca="1" ref="G522" ca="1">IF(B522="", "", INDEX('Accrual Schedule'!$B$3:$B$122, MATCH(H522, 'Accrual Schedule'!$B$3:$B$122, 1)-1, 1))</f>
        <v/>
      </c>
      <c r="H522" s="18" t="str">
        <f ca="1">IF(B522="", "", INDEX('Accrual Schedule'!$B$3:$B$122, MATCH(I522, 'Accrual Schedule'!$C$3:$C$122, 1), 1))</f>
        <v/>
      </c>
      <c r="I522" s="18" t="str" cm="1">
        <f t="array" aca="1" ref="I522" ca="1">IF(B522="", "", _xlfn.IFNA(INDEX('Accrual Schedule'!$C$4:$C$122, MATCH(B522, 'Accrual Schedule'!$C$4:$C$122, 1)+1, 1), INDEX('Accrual Schedule'!$C$4:$C$122, 1, 1)))</f>
        <v/>
      </c>
      <c r="J522" s="11" t="str">
        <f ca="1">IF(B522="","",'Terms&amp;Conditions + Transaction'!$F$5-SUMIF(Dispositions!$B$3:$B$32,"&lt;="&amp;B522,Dispositions!$C$3:$C$32))</f>
        <v/>
      </c>
      <c r="K522" s="84" t="str">
        <f ca="1">IF(B522="", "", IF(ISNA(MATCH(B522, 'Factor Schedule'!$B$3:$B$2002, -1)),1,IF(INDEX('Factor Schedule'!$B$3:$C$2002,MATCH(B522, 'Factor Schedule'!$B$3:$B$2002, -1), 1)=B522,MATCH(B522, 'Factor Schedule'!$B$3:$B$2002, -1),MATCH(B522, 'Factor Schedule'!$B$3:$B$2002, -1)+1)))</f>
        <v/>
      </c>
      <c r="L522" s="11" t="str" cm="1">
        <f t="array" aca="1" ref="L522" ca="1">IF(B522="","",ROUND(J522*_xlfn.IFNA(INDEX('Factor Schedule'!$B$3:$C$2002,K522, 2), 1), 2))</f>
        <v/>
      </c>
      <c r="M522" s="11" t="str">
        <f ca="1">IF(B522="", "", IF(OR(LOWER('Terms&amp;Conditions + Transaction'!$B$12)&lt;&gt;"compound", B522=$C$2, B522=E522), L522, L522+IF(LOWER('Terms&amp;Conditions + Transaction'!$B$13)&lt;&gt;"y", SUMIFS($T$8:$T$2007, $B$8:$B$2007, "&gt;="&amp;E522, $B$8:$B$2007, "&lt;"&amp;B522), SUMIFS($U$8:$U$1007, $B$8:$B$2007, "&gt;="&amp;E522, $B$8:$B$2007, "&lt;"&amp;B522))))</f>
        <v/>
      </c>
      <c r="N522" s="18" t="str">
        <f ca="1">IF(OR(B522 = "", F522=""), "", MIN(ForwardDays(B522,-'Terms&amp;Conditions + Transaction'!$B$22, 'Terms&amp;Conditions + Transaction'!$B$23, 'Holiday Schedule'!$B$3:$B$1002),ForwardDays(F522,-'Terms&amp;Conditions + Transaction'!$B$22, 'Terms&amp;Conditions + Transaction'!$B$23, 'Holiday Schedule'!$B$3:$B$1002)))</f>
        <v/>
      </c>
      <c r="O522" s="42" t="str">
        <f ca="1">IF(B522="", "", IF(ISNA(MATCH(N522, SOFR_INDEX!$A$2:$A$2001, -1)),1,IF(INDEX(SOFR_INDEX!$A$2:$E$2001,MATCH(N522, SOFR_INDEX!$A$2:$A$2001, -1), 1)=N522,MATCH(N522, SOFR_INDEX!$A$2:$A$2001, -1),MATCH(N522, SOFR_INDEX!$A$2:$A$2001, -1)+1)))</f>
        <v/>
      </c>
      <c r="P522" s="40" t="str" cm="1">
        <f t="array" aca="1" ref="P522" ca="1">IF(OR(B522="", F522=""), "", INDEX(SOFR_INDEX!$B$2:$E$2001, O522,$P$4) * IF(LEFT($P$3, 3)="180", 2, IF(LEFT($P$3, 2)="90", 4, IF(LEFT($P$3, 2)="30", 12, 1)))/100)</f>
        <v/>
      </c>
      <c r="Q522" s="43" t="str">
        <f ca="1">IF(OR(B522="", F522=""), "", P522+'Terms&amp;Conditions + Transaction'!$B$11/10000)</f>
        <v/>
      </c>
      <c r="R522" s="43" t="str">
        <f t="shared" ca="1" si="53"/>
        <v/>
      </c>
      <c r="S522" t="str">
        <f ca="1">IF(B522="",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Transaction'!$C$7*(F522-E522), 365), 360))))</f>
        <v/>
      </c>
      <c r="T522" s="49" t="str">
        <f t="shared" ca="1" si="48"/>
        <v/>
      </c>
      <c r="U522" s="49" t="str">
        <f t="shared" ca="1" si="49"/>
        <v/>
      </c>
      <c r="V522" s="49" t="str">
        <f t="shared" ca="1" si="50"/>
        <v/>
      </c>
      <c r="W522" s="11" t="str">
        <f t="shared" ca="1" si="51"/>
        <v/>
      </c>
      <c r="X522" s="11" t="str">
        <f t="shared" ca="1" si="52"/>
        <v/>
      </c>
    </row>
    <row r="523" spans="2:24" x14ac:dyDescent="0.25">
      <c r="B523" s="82" t="str">
        <f ca="1">IF(B522&lt;MIN($C$3, 'Terms&amp;Conditions + Transaction'!$B$6), B522+1, "")</f>
        <v/>
      </c>
      <c r="C523" t="str">
        <f ca="1">IF(B523="", "", IF(AND(WEEKDAY(B523, 2)&lt;=5, ISERROR(VLOOKUP(B523, 'Holiday Schedule'!$B$3:$B$1002, 1, FALSE))), 1, 0))</f>
        <v/>
      </c>
      <c r="D523" t="str">
        <f ca="1">IF(B523="", "", IF(LOWER('Terms&amp;Conditions + Transaction'!$C$15)="act", 1, IF(DAY(B523)=31, 0, IF(AND(DAY(B523+1)=1, MONTH(B523+1)=3), 31-DAY(B523), 1))))</f>
        <v/>
      </c>
      <c r="E523" s="18" t="str">
        <f ca="1">IF(B523="", "", IFERROR(VLOOKUP(B523, 'Accrual Schedule'!$B$3:$B$122, 1, TRUE), ""))</f>
        <v/>
      </c>
      <c r="F523" s="18" t="str" cm="1">
        <f t="array" aca="1" ref="F523" ca="1">IF(B523="", "", INDEX('Accrual Schedule'!$B$3:$B$122, MATCH(B523, 'Accrual Schedule'!$B$3:$B$122, 1)+1, 1))</f>
        <v/>
      </c>
      <c r="G523" s="18" t="str" cm="1">
        <f t="array" aca="1" ref="G523" ca="1">IF(B523="", "", INDEX('Accrual Schedule'!$B$3:$B$122, MATCH(H523, 'Accrual Schedule'!$B$3:$B$122, 1)-1, 1))</f>
        <v/>
      </c>
      <c r="H523" s="18" t="str">
        <f ca="1">IF(B523="", "", INDEX('Accrual Schedule'!$B$3:$B$122, MATCH(I523, 'Accrual Schedule'!$C$3:$C$122, 1), 1))</f>
        <v/>
      </c>
      <c r="I523" s="18" t="str" cm="1">
        <f t="array" aca="1" ref="I523" ca="1">IF(B523="", "", _xlfn.IFNA(INDEX('Accrual Schedule'!$C$4:$C$122, MATCH(B523, 'Accrual Schedule'!$C$4:$C$122, 1)+1, 1), INDEX('Accrual Schedule'!$C$4:$C$122, 1, 1)))</f>
        <v/>
      </c>
      <c r="J523" s="11" t="str">
        <f ca="1">IF(B523="","",'Terms&amp;Conditions + Transaction'!$F$5-SUMIF(Dispositions!$B$3:$B$32,"&lt;="&amp;B523,Dispositions!$C$3:$C$32))</f>
        <v/>
      </c>
      <c r="K523" s="84" t="str">
        <f ca="1">IF(B523="", "", IF(ISNA(MATCH(B523, 'Factor Schedule'!$B$3:$B$2002, -1)),1,IF(INDEX('Factor Schedule'!$B$3:$C$2002,MATCH(B523, 'Factor Schedule'!$B$3:$B$2002, -1), 1)=B523,MATCH(B523, 'Factor Schedule'!$B$3:$B$2002, -1),MATCH(B523, 'Factor Schedule'!$B$3:$B$2002, -1)+1)))</f>
        <v/>
      </c>
      <c r="L523" s="11" t="str" cm="1">
        <f t="array" aca="1" ref="L523" ca="1">IF(B523="","",ROUND(J523*_xlfn.IFNA(INDEX('Factor Schedule'!$B$3:$C$2002,K523, 2), 1), 2))</f>
        <v/>
      </c>
      <c r="M523" s="11" t="str">
        <f ca="1">IF(B523="", "", IF(OR(LOWER('Terms&amp;Conditions + Transaction'!$B$12)&lt;&gt;"compound", B523=$C$2, B523=E523), L523, L523+IF(LOWER('Terms&amp;Conditions + Transaction'!$B$13)&lt;&gt;"y", SUMIFS($T$8:$T$2007, $B$8:$B$2007, "&gt;="&amp;E523, $B$8:$B$2007, "&lt;"&amp;B523), SUMIFS($U$8:$U$1007, $B$8:$B$2007, "&gt;="&amp;E523, $B$8:$B$2007, "&lt;"&amp;B523))))</f>
        <v/>
      </c>
      <c r="N523" s="18" t="str">
        <f ca="1">IF(OR(B523 = "", F523=""), "", MIN(ForwardDays(B523,-'Terms&amp;Conditions + Transaction'!$B$22, 'Terms&amp;Conditions + Transaction'!$B$23, 'Holiday Schedule'!$B$3:$B$1002),ForwardDays(F523,-'Terms&amp;Conditions + Transaction'!$B$22, 'Terms&amp;Conditions + Transaction'!$B$23, 'Holiday Schedule'!$B$3:$B$1002)))</f>
        <v/>
      </c>
      <c r="O523" s="42" t="str">
        <f ca="1">IF(B523="", "", IF(ISNA(MATCH(N523, SOFR_INDEX!$A$2:$A$2001, -1)),1,IF(INDEX(SOFR_INDEX!$A$2:$E$2001,MATCH(N523, SOFR_INDEX!$A$2:$A$2001, -1), 1)=N523,MATCH(N523, SOFR_INDEX!$A$2:$A$2001, -1),MATCH(N523, SOFR_INDEX!$A$2:$A$2001, -1)+1)))</f>
        <v/>
      </c>
      <c r="P523" s="40" t="str" cm="1">
        <f t="array" aca="1" ref="P523" ca="1">IF(OR(B523="", F523=""), "", INDEX(SOFR_INDEX!$B$2:$E$2001, O523,$P$4) * IF(LEFT($P$3, 3)="180", 2, IF(LEFT($P$3, 2)="90", 4, IF(LEFT($P$3, 2)="30", 12, 1)))/100)</f>
        <v/>
      </c>
      <c r="Q523" s="43" t="str">
        <f ca="1">IF(OR(B523="", F523=""), "", P523+'Terms&amp;Conditions + Transaction'!$B$11/10000)</f>
        <v/>
      </c>
      <c r="R523" s="43" t="str">
        <f t="shared" ca="1" si="53"/>
        <v/>
      </c>
      <c r="S523" t="str">
        <f ca="1">IF(B523="",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Transaction'!$C$7*(F523-E523), 365), 360))))</f>
        <v/>
      </c>
      <c r="T523" s="49" t="str">
        <f t="shared" ref="T523:T586" ca="1" si="54">IF(OR(B523="", F523=""), "", IF(S523&gt;0, D523*M523* P523/S523, 0))</f>
        <v/>
      </c>
      <c r="U523" s="49" t="str">
        <f t="shared" ref="U523:U586" ca="1" si="55">IF(OR(B523="", F523=""), "", IF(S523&gt;0, D523*M523* Q523/S523, 0))</f>
        <v/>
      </c>
      <c r="V523" s="49" t="str">
        <f t="shared" ref="V523:V586" ca="1" si="56">IF(B523="","",SUMIFS($U$8:$U$1007, $B$8:$B$1007,"&gt;="&amp;G523,$B$8:$B$1007,"&lt;="&amp;B523))</f>
        <v/>
      </c>
      <c r="W523" s="11" t="str">
        <f t="shared" ref="W523:W586" ca="1" si="57">IF(B523="","",ROUND(V523, 2))</f>
        <v/>
      </c>
      <c r="X523" s="11" t="str">
        <f t="shared" ref="X523:X586" ca="1" si="58">IF(B523="","",IF(B522="","",IF(B523=I522,ROUND(SUMIFS($U$8:$U$1007, $B$8:$B$1007,"&gt;="&amp;G522,$B$8:$B$1007,"&lt;"&amp;H522), 2),"")))</f>
        <v/>
      </c>
    </row>
    <row r="524" spans="2:24" x14ac:dyDescent="0.25">
      <c r="B524" s="82" t="str">
        <f ca="1">IF(B523&lt;MIN($C$3, 'Terms&amp;Conditions + Transaction'!$B$6), B523+1, "")</f>
        <v/>
      </c>
      <c r="C524" t="str">
        <f ca="1">IF(B524="", "", IF(AND(WEEKDAY(B524, 2)&lt;=5, ISERROR(VLOOKUP(B524, 'Holiday Schedule'!$B$3:$B$1002, 1, FALSE))), 1, 0))</f>
        <v/>
      </c>
      <c r="D524" t="str">
        <f ca="1">IF(B524="", "", IF(LOWER('Terms&amp;Conditions + Transaction'!$C$15)="act", 1, IF(DAY(B524)=31, 0, IF(AND(DAY(B524+1)=1, MONTH(B524+1)=3), 31-DAY(B524), 1))))</f>
        <v/>
      </c>
      <c r="E524" s="18" t="str">
        <f ca="1">IF(B524="", "", IFERROR(VLOOKUP(B524, 'Accrual Schedule'!$B$3:$B$122, 1, TRUE), ""))</f>
        <v/>
      </c>
      <c r="F524" s="18" t="str" cm="1">
        <f t="array" aca="1" ref="F524" ca="1">IF(B524="", "", INDEX('Accrual Schedule'!$B$3:$B$122, MATCH(B524, 'Accrual Schedule'!$B$3:$B$122, 1)+1, 1))</f>
        <v/>
      </c>
      <c r="G524" s="18" t="str" cm="1">
        <f t="array" aca="1" ref="G524" ca="1">IF(B524="", "", INDEX('Accrual Schedule'!$B$3:$B$122, MATCH(H524, 'Accrual Schedule'!$B$3:$B$122, 1)-1, 1))</f>
        <v/>
      </c>
      <c r="H524" s="18" t="str">
        <f ca="1">IF(B524="", "", INDEX('Accrual Schedule'!$B$3:$B$122, MATCH(I524, 'Accrual Schedule'!$C$3:$C$122, 1), 1))</f>
        <v/>
      </c>
      <c r="I524" s="18" t="str" cm="1">
        <f t="array" aca="1" ref="I524" ca="1">IF(B524="", "", _xlfn.IFNA(INDEX('Accrual Schedule'!$C$4:$C$122, MATCH(B524, 'Accrual Schedule'!$C$4:$C$122, 1)+1, 1), INDEX('Accrual Schedule'!$C$4:$C$122, 1, 1)))</f>
        <v/>
      </c>
      <c r="J524" s="11" t="str">
        <f ca="1">IF(B524="","",'Terms&amp;Conditions + Transaction'!$F$5-SUMIF(Dispositions!$B$3:$B$32,"&lt;="&amp;B524,Dispositions!$C$3:$C$32))</f>
        <v/>
      </c>
      <c r="K524" s="84" t="str">
        <f ca="1">IF(B524="", "", IF(ISNA(MATCH(B524, 'Factor Schedule'!$B$3:$B$2002, -1)),1,IF(INDEX('Factor Schedule'!$B$3:$C$2002,MATCH(B524, 'Factor Schedule'!$B$3:$B$2002, -1), 1)=B524,MATCH(B524, 'Factor Schedule'!$B$3:$B$2002, -1),MATCH(B524, 'Factor Schedule'!$B$3:$B$2002, -1)+1)))</f>
        <v/>
      </c>
      <c r="L524" s="11" t="str" cm="1">
        <f t="array" aca="1" ref="L524" ca="1">IF(B524="","",ROUND(J524*_xlfn.IFNA(INDEX('Factor Schedule'!$B$3:$C$2002,K524, 2), 1), 2))</f>
        <v/>
      </c>
      <c r="M524" s="11" t="str">
        <f ca="1">IF(B524="", "", IF(OR(LOWER('Terms&amp;Conditions + Transaction'!$B$12)&lt;&gt;"compound", B524=$C$2, B524=E524), L524, L524+IF(LOWER('Terms&amp;Conditions + Transaction'!$B$13)&lt;&gt;"y", SUMIFS($T$8:$T$2007, $B$8:$B$2007, "&gt;="&amp;E524, $B$8:$B$2007, "&lt;"&amp;B524), SUMIFS($U$8:$U$1007, $B$8:$B$2007, "&gt;="&amp;E524, $B$8:$B$2007, "&lt;"&amp;B524))))</f>
        <v/>
      </c>
      <c r="N524" s="18" t="str">
        <f ca="1">IF(OR(B524 = "", F524=""), "", MIN(ForwardDays(B524,-'Terms&amp;Conditions + Transaction'!$B$22, 'Terms&amp;Conditions + Transaction'!$B$23, 'Holiday Schedule'!$B$3:$B$1002),ForwardDays(F524,-'Terms&amp;Conditions + Transaction'!$B$22, 'Terms&amp;Conditions + Transaction'!$B$23, 'Holiday Schedule'!$B$3:$B$1002)))</f>
        <v/>
      </c>
      <c r="O524" s="42" t="str">
        <f ca="1">IF(B524="", "", IF(ISNA(MATCH(N524, SOFR_INDEX!$A$2:$A$2001, -1)),1,IF(INDEX(SOFR_INDEX!$A$2:$E$2001,MATCH(N524, SOFR_INDEX!$A$2:$A$2001, -1), 1)=N524,MATCH(N524, SOFR_INDEX!$A$2:$A$2001, -1),MATCH(N524, SOFR_INDEX!$A$2:$A$2001, -1)+1)))</f>
        <v/>
      </c>
      <c r="P524" s="40" t="str" cm="1">
        <f t="array" aca="1" ref="P524" ca="1">IF(OR(B524="", F524=""), "", INDEX(SOFR_INDEX!$B$2:$E$2001, O524,$P$4) * IF(LEFT($P$3, 3)="180", 2, IF(LEFT($P$3, 2)="90", 4, IF(LEFT($P$3, 2)="30", 12, 1)))/100)</f>
        <v/>
      </c>
      <c r="Q524" s="43" t="str">
        <f ca="1">IF(OR(B524="", F524=""), "", P524+'Terms&amp;Conditions + Transaction'!$B$11/10000)</f>
        <v/>
      </c>
      <c r="R524" s="43" t="str">
        <f t="shared" ca="1" si="53"/>
        <v/>
      </c>
      <c r="S524" t="str">
        <f ca="1">IF(B524="",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Transaction'!$C$7*(F524-E524), 365), 360))))</f>
        <v/>
      </c>
      <c r="T524" s="49" t="str">
        <f t="shared" ca="1" si="54"/>
        <v/>
      </c>
      <c r="U524" s="49" t="str">
        <f t="shared" ca="1" si="55"/>
        <v/>
      </c>
      <c r="V524" s="49" t="str">
        <f t="shared" ca="1" si="56"/>
        <v/>
      </c>
      <c r="W524" s="11" t="str">
        <f t="shared" ca="1" si="57"/>
        <v/>
      </c>
      <c r="X524" s="11" t="str">
        <f t="shared" ca="1" si="58"/>
        <v/>
      </c>
    </row>
    <row r="525" spans="2:24" x14ac:dyDescent="0.25">
      <c r="B525" s="82" t="str">
        <f ca="1">IF(B524&lt;MIN($C$3, 'Terms&amp;Conditions + Transaction'!$B$6), B524+1, "")</f>
        <v/>
      </c>
      <c r="C525" t="str">
        <f ca="1">IF(B525="", "", IF(AND(WEEKDAY(B525, 2)&lt;=5, ISERROR(VLOOKUP(B525, 'Holiday Schedule'!$B$3:$B$1002, 1, FALSE))), 1, 0))</f>
        <v/>
      </c>
      <c r="D525" t="str">
        <f ca="1">IF(B525="", "", IF(LOWER('Terms&amp;Conditions + Transaction'!$C$15)="act", 1, IF(DAY(B525)=31, 0, IF(AND(DAY(B525+1)=1, MONTH(B525+1)=3), 31-DAY(B525), 1))))</f>
        <v/>
      </c>
      <c r="E525" s="18" t="str">
        <f ca="1">IF(B525="", "", IFERROR(VLOOKUP(B525, 'Accrual Schedule'!$B$3:$B$122, 1, TRUE), ""))</f>
        <v/>
      </c>
      <c r="F525" s="18" t="str" cm="1">
        <f t="array" aca="1" ref="F525" ca="1">IF(B525="", "", INDEX('Accrual Schedule'!$B$3:$B$122, MATCH(B525, 'Accrual Schedule'!$B$3:$B$122, 1)+1, 1))</f>
        <v/>
      </c>
      <c r="G525" s="18" t="str" cm="1">
        <f t="array" aca="1" ref="G525" ca="1">IF(B525="", "", INDEX('Accrual Schedule'!$B$3:$B$122, MATCH(H525, 'Accrual Schedule'!$B$3:$B$122, 1)-1, 1))</f>
        <v/>
      </c>
      <c r="H525" s="18" t="str">
        <f ca="1">IF(B525="", "", INDEX('Accrual Schedule'!$B$3:$B$122, MATCH(I525, 'Accrual Schedule'!$C$3:$C$122, 1), 1))</f>
        <v/>
      </c>
      <c r="I525" s="18" t="str" cm="1">
        <f t="array" aca="1" ref="I525" ca="1">IF(B525="", "", _xlfn.IFNA(INDEX('Accrual Schedule'!$C$4:$C$122, MATCH(B525, 'Accrual Schedule'!$C$4:$C$122, 1)+1, 1), INDEX('Accrual Schedule'!$C$4:$C$122, 1, 1)))</f>
        <v/>
      </c>
      <c r="J525" s="11" t="str">
        <f ca="1">IF(B525="","",'Terms&amp;Conditions + Transaction'!$F$5-SUMIF(Dispositions!$B$3:$B$32,"&lt;="&amp;B525,Dispositions!$C$3:$C$32))</f>
        <v/>
      </c>
      <c r="K525" s="84" t="str">
        <f ca="1">IF(B525="", "", IF(ISNA(MATCH(B525, 'Factor Schedule'!$B$3:$B$2002, -1)),1,IF(INDEX('Factor Schedule'!$B$3:$C$2002,MATCH(B525, 'Factor Schedule'!$B$3:$B$2002, -1), 1)=B525,MATCH(B525, 'Factor Schedule'!$B$3:$B$2002, -1),MATCH(B525, 'Factor Schedule'!$B$3:$B$2002, -1)+1)))</f>
        <v/>
      </c>
      <c r="L525" s="11" t="str" cm="1">
        <f t="array" aca="1" ref="L525" ca="1">IF(B525="","",ROUND(J525*_xlfn.IFNA(INDEX('Factor Schedule'!$B$3:$C$2002,K525, 2), 1), 2))</f>
        <v/>
      </c>
      <c r="M525" s="11" t="str">
        <f ca="1">IF(B525="", "", IF(OR(LOWER('Terms&amp;Conditions + Transaction'!$B$12)&lt;&gt;"compound", B525=$C$2, B525=E525), L525, L525+IF(LOWER('Terms&amp;Conditions + Transaction'!$B$13)&lt;&gt;"y", SUMIFS($T$8:$T$2007, $B$8:$B$2007, "&gt;="&amp;E525, $B$8:$B$2007, "&lt;"&amp;B525), SUMIFS($U$8:$U$1007, $B$8:$B$2007, "&gt;="&amp;E525, $B$8:$B$2007, "&lt;"&amp;B525))))</f>
        <v/>
      </c>
      <c r="N525" s="18" t="str">
        <f ca="1">IF(OR(B525 = "", F525=""), "", MIN(ForwardDays(B525,-'Terms&amp;Conditions + Transaction'!$B$22, 'Terms&amp;Conditions + Transaction'!$B$23, 'Holiday Schedule'!$B$3:$B$1002),ForwardDays(F525,-'Terms&amp;Conditions + Transaction'!$B$22, 'Terms&amp;Conditions + Transaction'!$B$23, 'Holiday Schedule'!$B$3:$B$1002)))</f>
        <v/>
      </c>
      <c r="O525" s="42" t="str">
        <f ca="1">IF(B525="", "", IF(ISNA(MATCH(N525, SOFR_INDEX!$A$2:$A$2001, -1)),1,IF(INDEX(SOFR_INDEX!$A$2:$E$2001,MATCH(N525, SOFR_INDEX!$A$2:$A$2001, -1), 1)=N525,MATCH(N525, SOFR_INDEX!$A$2:$A$2001, -1),MATCH(N525, SOFR_INDEX!$A$2:$A$2001, -1)+1)))</f>
        <v/>
      </c>
      <c r="P525" s="40" t="str" cm="1">
        <f t="array" aca="1" ref="P525" ca="1">IF(OR(B525="", F525=""), "", INDEX(SOFR_INDEX!$B$2:$E$2001, O525,$P$4) * IF(LEFT($P$3, 3)="180", 2, IF(LEFT($P$3, 2)="90", 4, IF(LEFT($P$3, 2)="30", 12, 1)))/100)</f>
        <v/>
      </c>
      <c r="Q525" s="43" t="str">
        <f ca="1">IF(OR(B525="", F525=""), "", P525+'Terms&amp;Conditions + Transaction'!$B$11/10000)</f>
        <v/>
      </c>
      <c r="R525" s="43" t="str">
        <f t="shared" ca="1" si="53"/>
        <v/>
      </c>
      <c r="S525" t="str">
        <f ca="1">IF(B525="",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Transaction'!$C$7*(F525-E525), 365), 360))))</f>
        <v/>
      </c>
      <c r="T525" s="49" t="str">
        <f t="shared" ca="1" si="54"/>
        <v/>
      </c>
      <c r="U525" s="49" t="str">
        <f t="shared" ca="1" si="55"/>
        <v/>
      </c>
      <c r="V525" s="49" t="str">
        <f t="shared" ca="1" si="56"/>
        <v/>
      </c>
      <c r="W525" s="11" t="str">
        <f t="shared" ca="1" si="57"/>
        <v/>
      </c>
      <c r="X525" s="11" t="str">
        <f t="shared" ca="1" si="58"/>
        <v/>
      </c>
    </row>
    <row r="526" spans="2:24" x14ac:dyDescent="0.25">
      <c r="B526" s="82" t="str">
        <f ca="1">IF(B525&lt;MIN($C$3, 'Terms&amp;Conditions + Transaction'!$B$6), B525+1, "")</f>
        <v/>
      </c>
      <c r="C526" t="str">
        <f ca="1">IF(B526="", "", IF(AND(WEEKDAY(B526, 2)&lt;=5, ISERROR(VLOOKUP(B526, 'Holiday Schedule'!$B$3:$B$1002, 1, FALSE))), 1, 0))</f>
        <v/>
      </c>
      <c r="D526" t="str">
        <f ca="1">IF(B526="", "", IF(LOWER('Terms&amp;Conditions + Transaction'!$C$15)="act", 1, IF(DAY(B526)=31, 0, IF(AND(DAY(B526+1)=1, MONTH(B526+1)=3), 31-DAY(B526), 1))))</f>
        <v/>
      </c>
      <c r="E526" s="18" t="str">
        <f ca="1">IF(B526="", "", IFERROR(VLOOKUP(B526, 'Accrual Schedule'!$B$3:$B$122, 1, TRUE), ""))</f>
        <v/>
      </c>
      <c r="F526" s="18" t="str" cm="1">
        <f t="array" aca="1" ref="F526" ca="1">IF(B526="", "", INDEX('Accrual Schedule'!$B$3:$B$122, MATCH(B526, 'Accrual Schedule'!$B$3:$B$122, 1)+1, 1))</f>
        <v/>
      </c>
      <c r="G526" s="18" t="str" cm="1">
        <f t="array" aca="1" ref="G526" ca="1">IF(B526="", "", INDEX('Accrual Schedule'!$B$3:$B$122, MATCH(H526, 'Accrual Schedule'!$B$3:$B$122, 1)-1, 1))</f>
        <v/>
      </c>
      <c r="H526" s="18" t="str">
        <f ca="1">IF(B526="", "", INDEX('Accrual Schedule'!$B$3:$B$122, MATCH(I526, 'Accrual Schedule'!$C$3:$C$122, 1), 1))</f>
        <v/>
      </c>
      <c r="I526" s="18" t="str" cm="1">
        <f t="array" aca="1" ref="I526" ca="1">IF(B526="", "", _xlfn.IFNA(INDEX('Accrual Schedule'!$C$4:$C$122, MATCH(B526, 'Accrual Schedule'!$C$4:$C$122, 1)+1, 1), INDEX('Accrual Schedule'!$C$4:$C$122, 1, 1)))</f>
        <v/>
      </c>
      <c r="J526" s="11" t="str">
        <f ca="1">IF(B526="","",'Terms&amp;Conditions + Transaction'!$F$5-SUMIF(Dispositions!$B$3:$B$32,"&lt;="&amp;B526,Dispositions!$C$3:$C$32))</f>
        <v/>
      </c>
      <c r="K526" s="84" t="str">
        <f ca="1">IF(B526="", "", IF(ISNA(MATCH(B526, 'Factor Schedule'!$B$3:$B$2002, -1)),1,IF(INDEX('Factor Schedule'!$B$3:$C$2002,MATCH(B526, 'Factor Schedule'!$B$3:$B$2002, -1), 1)=B526,MATCH(B526, 'Factor Schedule'!$B$3:$B$2002, -1),MATCH(B526, 'Factor Schedule'!$B$3:$B$2002, -1)+1)))</f>
        <v/>
      </c>
      <c r="L526" s="11" t="str" cm="1">
        <f t="array" aca="1" ref="L526" ca="1">IF(B526="","",ROUND(J526*_xlfn.IFNA(INDEX('Factor Schedule'!$B$3:$C$2002,K526, 2), 1), 2))</f>
        <v/>
      </c>
      <c r="M526" s="11" t="str">
        <f ca="1">IF(B526="", "", IF(OR(LOWER('Terms&amp;Conditions + Transaction'!$B$12)&lt;&gt;"compound", B526=$C$2, B526=E526), L526, L526+IF(LOWER('Terms&amp;Conditions + Transaction'!$B$13)&lt;&gt;"y", SUMIFS($T$8:$T$2007, $B$8:$B$2007, "&gt;="&amp;E526, $B$8:$B$2007, "&lt;"&amp;B526), SUMIFS($U$8:$U$1007, $B$8:$B$2007, "&gt;="&amp;E526, $B$8:$B$2007, "&lt;"&amp;B526))))</f>
        <v/>
      </c>
      <c r="N526" s="18" t="str">
        <f ca="1">IF(OR(B526 = "", F526=""), "", MIN(ForwardDays(B526,-'Terms&amp;Conditions + Transaction'!$B$22, 'Terms&amp;Conditions + Transaction'!$B$23, 'Holiday Schedule'!$B$3:$B$1002),ForwardDays(F526,-'Terms&amp;Conditions + Transaction'!$B$22, 'Terms&amp;Conditions + Transaction'!$B$23, 'Holiday Schedule'!$B$3:$B$1002)))</f>
        <v/>
      </c>
      <c r="O526" s="42" t="str">
        <f ca="1">IF(B526="", "", IF(ISNA(MATCH(N526, SOFR_INDEX!$A$2:$A$2001, -1)),1,IF(INDEX(SOFR_INDEX!$A$2:$E$2001,MATCH(N526, SOFR_INDEX!$A$2:$A$2001, -1), 1)=N526,MATCH(N526, SOFR_INDEX!$A$2:$A$2001, -1),MATCH(N526, SOFR_INDEX!$A$2:$A$2001, -1)+1)))</f>
        <v/>
      </c>
      <c r="P526" s="40" t="str" cm="1">
        <f t="array" aca="1" ref="P526" ca="1">IF(OR(B526="", F526=""), "", INDEX(SOFR_INDEX!$B$2:$E$2001, O526,$P$4) * IF(LEFT($P$3, 3)="180", 2, IF(LEFT($P$3, 2)="90", 4, IF(LEFT($P$3, 2)="30", 12, 1)))/100)</f>
        <v/>
      </c>
      <c r="Q526" s="43" t="str">
        <f ca="1">IF(OR(B526="", F526=""), "", P526+'Terms&amp;Conditions + Transaction'!$B$11/10000)</f>
        <v/>
      </c>
      <c r="R526" s="43" t="str">
        <f t="shared" ca="1" si="53"/>
        <v/>
      </c>
      <c r="S526" t="str">
        <f ca="1">IF(B526="",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Transaction'!$C$7*(F526-E526), 365), 360))))</f>
        <v/>
      </c>
      <c r="T526" s="49" t="str">
        <f t="shared" ca="1" si="54"/>
        <v/>
      </c>
      <c r="U526" s="49" t="str">
        <f t="shared" ca="1" si="55"/>
        <v/>
      </c>
      <c r="V526" s="49" t="str">
        <f t="shared" ca="1" si="56"/>
        <v/>
      </c>
      <c r="W526" s="11" t="str">
        <f t="shared" ca="1" si="57"/>
        <v/>
      </c>
      <c r="X526" s="11" t="str">
        <f t="shared" ca="1" si="58"/>
        <v/>
      </c>
    </row>
    <row r="527" spans="2:24" x14ac:dyDescent="0.25">
      <c r="B527" s="82" t="str">
        <f ca="1">IF(B526&lt;MIN($C$3, 'Terms&amp;Conditions + Transaction'!$B$6), B526+1, "")</f>
        <v/>
      </c>
      <c r="C527" t="str">
        <f ca="1">IF(B527="", "", IF(AND(WEEKDAY(B527, 2)&lt;=5, ISERROR(VLOOKUP(B527, 'Holiday Schedule'!$B$3:$B$1002, 1, FALSE))), 1, 0))</f>
        <v/>
      </c>
      <c r="D527" t="str">
        <f ca="1">IF(B527="", "", IF(LOWER('Terms&amp;Conditions + Transaction'!$C$15)="act", 1, IF(DAY(B527)=31, 0, IF(AND(DAY(B527+1)=1, MONTH(B527+1)=3), 31-DAY(B527), 1))))</f>
        <v/>
      </c>
      <c r="E527" s="18" t="str">
        <f ca="1">IF(B527="", "", IFERROR(VLOOKUP(B527, 'Accrual Schedule'!$B$3:$B$122, 1, TRUE), ""))</f>
        <v/>
      </c>
      <c r="F527" s="18" t="str" cm="1">
        <f t="array" aca="1" ref="F527" ca="1">IF(B527="", "", INDEX('Accrual Schedule'!$B$3:$B$122, MATCH(B527, 'Accrual Schedule'!$B$3:$B$122, 1)+1, 1))</f>
        <v/>
      </c>
      <c r="G527" s="18" t="str" cm="1">
        <f t="array" aca="1" ref="G527" ca="1">IF(B527="", "", INDEX('Accrual Schedule'!$B$3:$B$122, MATCH(H527, 'Accrual Schedule'!$B$3:$B$122, 1)-1, 1))</f>
        <v/>
      </c>
      <c r="H527" s="18" t="str">
        <f ca="1">IF(B527="", "", INDEX('Accrual Schedule'!$B$3:$B$122, MATCH(I527, 'Accrual Schedule'!$C$3:$C$122, 1), 1))</f>
        <v/>
      </c>
      <c r="I527" s="18" t="str" cm="1">
        <f t="array" aca="1" ref="I527" ca="1">IF(B527="", "", _xlfn.IFNA(INDEX('Accrual Schedule'!$C$4:$C$122, MATCH(B527, 'Accrual Schedule'!$C$4:$C$122, 1)+1, 1), INDEX('Accrual Schedule'!$C$4:$C$122, 1, 1)))</f>
        <v/>
      </c>
      <c r="J527" s="11" t="str">
        <f ca="1">IF(B527="","",'Terms&amp;Conditions + Transaction'!$F$5-SUMIF(Dispositions!$B$3:$B$32,"&lt;="&amp;B527,Dispositions!$C$3:$C$32))</f>
        <v/>
      </c>
      <c r="K527" s="84" t="str">
        <f ca="1">IF(B527="", "", IF(ISNA(MATCH(B527, 'Factor Schedule'!$B$3:$B$2002, -1)),1,IF(INDEX('Factor Schedule'!$B$3:$C$2002,MATCH(B527, 'Factor Schedule'!$B$3:$B$2002, -1), 1)=B527,MATCH(B527, 'Factor Schedule'!$B$3:$B$2002, -1),MATCH(B527, 'Factor Schedule'!$B$3:$B$2002, -1)+1)))</f>
        <v/>
      </c>
      <c r="L527" s="11" t="str" cm="1">
        <f t="array" aca="1" ref="L527" ca="1">IF(B527="","",ROUND(J527*_xlfn.IFNA(INDEX('Factor Schedule'!$B$3:$C$2002,K527, 2), 1), 2))</f>
        <v/>
      </c>
      <c r="M527" s="11" t="str">
        <f ca="1">IF(B527="", "", IF(OR(LOWER('Terms&amp;Conditions + Transaction'!$B$12)&lt;&gt;"compound", B527=$C$2, B527=E527), L527, L527+IF(LOWER('Terms&amp;Conditions + Transaction'!$B$13)&lt;&gt;"y", SUMIFS($T$8:$T$2007, $B$8:$B$2007, "&gt;="&amp;E527, $B$8:$B$2007, "&lt;"&amp;B527), SUMIFS($U$8:$U$1007, $B$8:$B$2007, "&gt;="&amp;E527, $B$8:$B$2007, "&lt;"&amp;B527))))</f>
        <v/>
      </c>
      <c r="N527" s="18" t="str">
        <f ca="1">IF(OR(B527 = "", F527=""), "", MIN(ForwardDays(B527,-'Terms&amp;Conditions + Transaction'!$B$22, 'Terms&amp;Conditions + Transaction'!$B$23, 'Holiday Schedule'!$B$3:$B$1002),ForwardDays(F527,-'Terms&amp;Conditions + Transaction'!$B$22, 'Terms&amp;Conditions + Transaction'!$B$23, 'Holiday Schedule'!$B$3:$B$1002)))</f>
        <v/>
      </c>
      <c r="O527" s="42" t="str">
        <f ca="1">IF(B527="", "", IF(ISNA(MATCH(N527, SOFR_INDEX!$A$2:$A$2001, -1)),1,IF(INDEX(SOFR_INDEX!$A$2:$E$2001,MATCH(N527, SOFR_INDEX!$A$2:$A$2001, -1), 1)=N527,MATCH(N527, SOFR_INDEX!$A$2:$A$2001, -1),MATCH(N527, SOFR_INDEX!$A$2:$A$2001, -1)+1)))</f>
        <v/>
      </c>
      <c r="P527" s="40" t="str" cm="1">
        <f t="array" aca="1" ref="P527" ca="1">IF(OR(B527="", F527=""), "", INDEX(SOFR_INDEX!$B$2:$E$2001, O527,$P$4) * IF(LEFT($P$3, 3)="180", 2, IF(LEFT($P$3, 2)="90", 4, IF(LEFT($P$3, 2)="30", 12, 1)))/100)</f>
        <v/>
      </c>
      <c r="Q527" s="43" t="str">
        <f ca="1">IF(OR(B527="", F527=""), "", P527+'Terms&amp;Conditions + Transaction'!$B$11/10000)</f>
        <v/>
      </c>
      <c r="R527" s="43" t="str">
        <f t="shared" ca="1" si="53"/>
        <v/>
      </c>
      <c r="S527" t="str">
        <f ca="1">IF(B527="",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Transaction'!$C$7*(F527-E527), 365), 360))))</f>
        <v/>
      </c>
      <c r="T527" s="49" t="str">
        <f t="shared" ca="1" si="54"/>
        <v/>
      </c>
      <c r="U527" s="49" t="str">
        <f t="shared" ca="1" si="55"/>
        <v/>
      </c>
      <c r="V527" s="49" t="str">
        <f t="shared" ca="1" si="56"/>
        <v/>
      </c>
      <c r="W527" s="11" t="str">
        <f t="shared" ca="1" si="57"/>
        <v/>
      </c>
      <c r="X527" s="11" t="str">
        <f t="shared" ca="1" si="58"/>
        <v/>
      </c>
    </row>
    <row r="528" spans="2:24" x14ac:dyDescent="0.25">
      <c r="B528" s="82" t="str">
        <f ca="1">IF(B527&lt;MIN($C$3, 'Terms&amp;Conditions + Transaction'!$B$6), B527+1, "")</f>
        <v/>
      </c>
      <c r="C528" t="str">
        <f ca="1">IF(B528="", "", IF(AND(WEEKDAY(B528, 2)&lt;=5, ISERROR(VLOOKUP(B528, 'Holiday Schedule'!$B$3:$B$1002, 1, FALSE))), 1, 0))</f>
        <v/>
      </c>
      <c r="D528" t="str">
        <f ca="1">IF(B528="", "", IF(LOWER('Terms&amp;Conditions + Transaction'!$C$15)="act", 1, IF(DAY(B528)=31, 0, IF(AND(DAY(B528+1)=1, MONTH(B528+1)=3), 31-DAY(B528), 1))))</f>
        <v/>
      </c>
      <c r="E528" s="18" t="str">
        <f ca="1">IF(B528="", "", IFERROR(VLOOKUP(B528, 'Accrual Schedule'!$B$3:$B$122, 1, TRUE), ""))</f>
        <v/>
      </c>
      <c r="F528" s="18" t="str" cm="1">
        <f t="array" aca="1" ref="F528" ca="1">IF(B528="", "", INDEX('Accrual Schedule'!$B$3:$B$122, MATCH(B528, 'Accrual Schedule'!$B$3:$B$122, 1)+1, 1))</f>
        <v/>
      </c>
      <c r="G528" s="18" t="str" cm="1">
        <f t="array" aca="1" ref="G528" ca="1">IF(B528="", "", INDEX('Accrual Schedule'!$B$3:$B$122, MATCH(H528, 'Accrual Schedule'!$B$3:$B$122, 1)-1, 1))</f>
        <v/>
      </c>
      <c r="H528" s="18" t="str">
        <f ca="1">IF(B528="", "", INDEX('Accrual Schedule'!$B$3:$B$122, MATCH(I528, 'Accrual Schedule'!$C$3:$C$122, 1), 1))</f>
        <v/>
      </c>
      <c r="I528" s="18" t="str" cm="1">
        <f t="array" aca="1" ref="I528" ca="1">IF(B528="", "", _xlfn.IFNA(INDEX('Accrual Schedule'!$C$4:$C$122, MATCH(B528, 'Accrual Schedule'!$C$4:$C$122, 1)+1, 1), INDEX('Accrual Schedule'!$C$4:$C$122, 1, 1)))</f>
        <v/>
      </c>
      <c r="J528" s="11" t="str">
        <f ca="1">IF(B528="","",'Terms&amp;Conditions + Transaction'!$F$5-SUMIF(Dispositions!$B$3:$B$32,"&lt;="&amp;B528,Dispositions!$C$3:$C$32))</f>
        <v/>
      </c>
      <c r="K528" s="84" t="str">
        <f ca="1">IF(B528="", "", IF(ISNA(MATCH(B528, 'Factor Schedule'!$B$3:$B$2002, -1)),1,IF(INDEX('Factor Schedule'!$B$3:$C$2002,MATCH(B528, 'Factor Schedule'!$B$3:$B$2002, -1), 1)=B528,MATCH(B528, 'Factor Schedule'!$B$3:$B$2002, -1),MATCH(B528, 'Factor Schedule'!$B$3:$B$2002, -1)+1)))</f>
        <v/>
      </c>
      <c r="L528" s="11" t="str" cm="1">
        <f t="array" aca="1" ref="L528" ca="1">IF(B528="","",ROUND(J528*_xlfn.IFNA(INDEX('Factor Schedule'!$B$3:$C$2002,K528, 2), 1), 2))</f>
        <v/>
      </c>
      <c r="M528" s="11" t="str">
        <f ca="1">IF(B528="", "", IF(OR(LOWER('Terms&amp;Conditions + Transaction'!$B$12)&lt;&gt;"compound", B528=$C$2, B528=E528), L528, L528+IF(LOWER('Terms&amp;Conditions + Transaction'!$B$13)&lt;&gt;"y", SUMIFS($T$8:$T$2007, $B$8:$B$2007, "&gt;="&amp;E528, $B$8:$B$2007, "&lt;"&amp;B528), SUMIFS($U$8:$U$1007, $B$8:$B$2007, "&gt;="&amp;E528, $B$8:$B$2007, "&lt;"&amp;B528))))</f>
        <v/>
      </c>
      <c r="N528" s="18" t="str">
        <f ca="1">IF(OR(B528 = "", F528=""), "", MIN(ForwardDays(B528,-'Terms&amp;Conditions + Transaction'!$B$22, 'Terms&amp;Conditions + Transaction'!$B$23, 'Holiday Schedule'!$B$3:$B$1002),ForwardDays(F528,-'Terms&amp;Conditions + Transaction'!$B$22, 'Terms&amp;Conditions + Transaction'!$B$23, 'Holiday Schedule'!$B$3:$B$1002)))</f>
        <v/>
      </c>
      <c r="O528" s="42" t="str">
        <f ca="1">IF(B528="", "", IF(ISNA(MATCH(N528, SOFR_INDEX!$A$2:$A$2001, -1)),1,IF(INDEX(SOFR_INDEX!$A$2:$E$2001,MATCH(N528, SOFR_INDEX!$A$2:$A$2001, -1), 1)=N528,MATCH(N528, SOFR_INDEX!$A$2:$A$2001, -1),MATCH(N528, SOFR_INDEX!$A$2:$A$2001, -1)+1)))</f>
        <v/>
      </c>
      <c r="P528" s="40" t="str" cm="1">
        <f t="array" aca="1" ref="P528" ca="1">IF(OR(B528="", F528=""), "", INDEX(SOFR_INDEX!$B$2:$E$2001, O528,$P$4) * IF(LEFT($P$3, 3)="180", 2, IF(LEFT($P$3, 2)="90", 4, IF(LEFT($P$3, 2)="30", 12, 1)))/100)</f>
        <v/>
      </c>
      <c r="Q528" s="43" t="str">
        <f ca="1">IF(OR(B528="", F528=""), "", P528+'Terms&amp;Conditions + Transaction'!$B$11/10000)</f>
        <v/>
      </c>
      <c r="R528" s="43" t="str">
        <f t="shared" ca="1" si="53"/>
        <v/>
      </c>
      <c r="S528" t="str">
        <f ca="1">IF(B528="",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Transaction'!$C$7*(F528-E528), 365), 360))))</f>
        <v/>
      </c>
      <c r="T528" s="49" t="str">
        <f t="shared" ca="1" si="54"/>
        <v/>
      </c>
      <c r="U528" s="49" t="str">
        <f t="shared" ca="1" si="55"/>
        <v/>
      </c>
      <c r="V528" s="49" t="str">
        <f t="shared" ca="1" si="56"/>
        <v/>
      </c>
      <c r="W528" s="11" t="str">
        <f t="shared" ca="1" si="57"/>
        <v/>
      </c>
      <c r="X528" s="11" t="str">
        <f t="shared" ca="1" si="58"/>
        <v/>
      </c>
    </row>
    <row r="529" spans="2:24" x14ac:dyDescent="0.25">
      <c r="B529" s="82" t="str">
        <f ca="1">IF(B528&lt;MIN($C$3, 'Terms&amp;Conditions + Transaction'!$B$6), B528+1, "")</f>
        <v/>
      </c>
      <c r="C529" t="str">
        <f ca="1">IF(B529="", "", IF(AND(WEEKDAY(B529, 2)&lt;=5, ISERROR(VLOOKUP(B529, 'Holiday Schedule'!$B$3:$B$1002, 1, FALSE))), 1, 0))</f>
        <v/>
      </c>
      <c r="D529" t="str">
        <f ca="1">IF(B529="", "", IF(LOWER('Terms&amp;Conditions + Transaction'!$C$15)="act", 1, IF(DAY(B529)=31, 0, IF(AND(DAY(B529+1)=1, MONTH(B529+1)=3), 31-DAY(B529), 1))))</f>
        <v/>
      </c>
      <c r="E529" s="18" t="str">
        <f ca="1">IF(B529="", "", IFERROR(VLOOKUP(B529, 'Accrual Schedule'!$B$3:$B$122, 1, TRUE), ""))</f>
        <v/>
      </c>
      <c r="F529" s="18" t="str" cm="1">
        <f t="array" aca="1" ref="F529" ca="1">IF(B529="", "", INDEX('Accrual Schedule'!$B$3:$B$122, MATCH(B529, 'Accrual Schedule'!$B$3:$B$122, 1)+1, 1))</f>
        <v/>
      </c>
      <c r="G529" s="18" t="str" cm="1">
        <f t="array" aca="1" ref="G529" ca="1">IF(B529="", "", INDEX('Accrual Schedule'!$B$3:$B$122, MATCH(H529, 'Accrual Schedule'!$B$3:$B$122, 1)-1, 1))</f>
        <v/>
      </c>
      <c r="H529" s="18" t="str">
        <f ca="1">IF(B529="", "", INDEX('Accrual Schedule'!$B$3:$B$122, MATCH(I529, 'Accrual Schedule'!$C$3:$C$122, 1), 1))</f>
        <v/>
      </c>
      <c r="I529" s="18" t="str" cm="1">
        <f t="array" aca="1" ref="I529" ca="1">IF(B529="", "", _xlfn.IFNA(INDEX('Accrual Schedule'!$C$4:$C$122, MATCH(B529, 'Accrual Schedule'!$C$4:$C$122, 1)+1, 1), INDEX('Accrual Schedule'!$C$4:$C$122, 1, 1)))</f>
        <v/>
      </c>
      <c r="J529" s="11" t="str">
        <f ca="1">IF(B529="","",'Terms&amp;Conditions + Transaction'!$F$5-SUMIF(Dispositions!$B$3:$B$32,"&lt;="&amp;B529,Dispositions!$C$3:$C$32))</f>
        <v/>
      </c>
      <c r="K529" s="84" t="str">
        <f ca="1">IF(B529="", "", IF(ISNA(MATCH(B529, 'Factor Schedule'!$B$3:$B$2002, -1)),1,IF(INDEX('Factor Schedule'!$B$3:$C$2002,MATCH(B529, 'Factor Schedule'!$B$3:$B$2002, -1), 1)=B529,MATCH(B529, 'Factor Schedule'!$B$3:$B$2002, -1),MATCH(B529, 'Factor Schedule'!$B$3:$B$2002, -1)+1)))</f>
        <v/>
      </c>
      <c r="L529" s="11" t="str" cm="1">
        <f t="array" aca="1" ref="L529" ca="1">IF(B529="","",ROUND(J529*_xlfn.IFNA(INDEX('Factor Schedule'!$B$3:$C$2002,K529, 2), 1), 2))</f>
        <v/>
      </c>
      <c r="M529" s="11" t="str">
        <f ca="1">IF(B529="", "", IF(OR(LOWER('Terms&amp;Conditions + Transaction'!$B$12)&lt;&gt;"compound", B529=$C$2, B529=E529), L529, L529+IF(LOWER('Terms&amp;Conditions + Transaction'!$B$13)&lt;&gt;"y", SUMIFS($T$8:$T$2007, $B$8:$B$2007, "&gt;="&amp;E529, $B$8:$B$2007, "&lt;"&amp;B529), SUMIFS($U$8:$U$1007, $B$8:$B$2007, "&gt;="&amp;E529, $B$8:$B$2007, "&lt;"&amp;B529))))</f>
        <v/>
      </c>
      <c r="N529" s="18" t="str">
        <f ca="1">IF(OR(B529 = "", F529=""), "", MIN(ForwardDays(B529,-'Terms&amp;Conditions + Transaction'!$B$22, 'Terms&amp;Conditions + Transaction'!$B$23, 'Holiday Schedule'!$B$3:$B$1002),ForwardDays(F529,-'Terms&amp;Conditions + Transaction'!$B$22, 'Terms&amp;Conditions + Transaction'!$B$23, 'Holiday Schedule'!$B$3:$B$1002)))</f>
        <v/>
      </c>
      <c r="O529" s="42" t="str">
        <f ca="1">IF(B529="", "", IF(ISNA(MATCH(N529, SOFR_INDEX!$A$2:$A$2001, -1)),1,IF(INDEX(SOFR_INDEX!$A$2:$E$2001,MATCH(N529, SOFR_INDEX!$A$2:$A$2001, -1), 1)=N529,MATCH(N529, SOFR_INDEX!$A$2:$A$2001, -1),MATCH(N529, SOFR_INDEX!$A$2:$A$2001, -1)+1)))</f>
        <v/>
      </c>
      <c r="P529" s="40" t="str" cm="1">
        <f t="array" aca="1" ref="P529" ca="1">IF(OR(B529="", F529=""), "", INDEX(SOFR_INDEX!$B$2:$E$2001, O529,$P$4) * IF(LEFT($P$3, 3)="180", 2, IF(LEFT($P$3, 2)="90", 4, IF(LEFT($P$3, 2)="30", 12, 1)))/100)</f>
        <v/>
      </c>
      <c r="Q529" s="43" t="str">
        <f ca="1">IF(OR(B529="", F529=""), "", P529+'Terms&amp;Conditions + Transaction'!$B$11/10000)</f>
        <v/>
      </c>
      <c r="R529" s="43" t="str">
        <f t="shared" ca="1" si="53"/>
        <v/>
      </c>
      <c r="S529" t="str">
        <f ca="1">IF(B529="",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Transaction'!$C$7*(F529-E529), 365), 360))))</f>
        <v/>
      </c>
      <c r="T529" s="49" t="str">
        <f t="shared" ca="1" si="54"/>
        <v/>
      </c>
      <c r="U529" s="49" t="str">
        <f t="shared" ca="1" si="55"/>
        <v/>
      </c>
      <c r="V529" s="49" t="str">
        <f t="shared" ca="1" si="56"/>
        <v/>
      </c>
      <c r="W529" s="11" t="str">
        <f t="shared" ca="1" si="57"/>
        <v/>
      </c>
      <c r="X529" s="11" t="str">
        <f t="shared" ca="1" si="58"/>
        <v/>
      </c>
    </row>
    <row r="530" spans="2:24" x14ac:dyDescent="0.25">
      <c r="B530" s="82" t="str">
        <f ca="1">IF(B529&lt;MIN($C$3, 'Terms&amp;Conditions + Transaction'!$B$6), B529+1, "")</f>
        <v/>
      </c>
      <c r="C530" t="str">
        <f ca="1">IF(B530="", "", IF(AND(WEEKDAY(B530, 2)&lt;=5, ISERROR(VLOOKUP(B530, 'Holiday Schedule'!$B$3:$B$1002, 1, FALSE))), 1, 0))</f>
        <v/>
      </c>
      <c r="D530" t="str">
        <f ca="1">IF(B530="", "", IF(LOWER('Terms&amp;Conditions + Transaction'!$C$15)="act", 1, IF(DAY(B530)=31, 0, IF(AND(DAY(B530+1)=1, MONTH(B530+1)=3), 31-DAY(B530), 1))))</f>
        <v/>
      </c>
      <c r="E530" s="18" t="str">
        <f ca="1">IF(B530="", "", IFERROR(VLOOKUP(B530, 'Accrual Schedule'!$B$3:$B$122, 1, TRUE), ""))</f>
        <v/>
      </c>
      <c r="F530" s="18" t="str" cm="1">
        <f t="array" aca="1" ref="F530" ca="1">IF(B530="", "", INDEX('Accrual Schedule'!$B$3:$B$122, MATCH(B530, 'Accrual Schedule'!$B$3:$B$122, 1)+1, 1))</f>
        <v/>
      </c>
      <c r="G530" s="18" t="str" cm="1">
        <f t="array" aca="1" ref="G530" ca="1">IF(B530="", "", INDEX('Accrual Schedule'!$B$3:$B$122, MATCH(H530, 'Accrual Schedule'!$B$3:$B$122, 1)-1, 1))</f>
        <v/>
      </c>
      <c r="H530" s="18" t="str">
        <f ca="1">IF(B530="", "", INDEX('Accrual Schedule'!$B$3:$B$122, MATCH(I530, 'Accrual Schedule'!$C$3:$C$122, 1), 1))</f>
        <v/>
      </c>
      <c r="I530" s="18" t="str" cm="1">
        <f t="array" aca="1" ref="I530" ca="1">IF(B530="", "", _xlfn.IFNA(INDEX('Accrual Schedule'!$C$4:$C$122, MATCH(B530, 'Accrual Schedule'!$C$4:$C$122, 1)+1, 1), INDEX('Accrual Schedule'!$C$4:$C$122, 1, 1)))</f>
        <v/>
      </c>
      <c r="J530" s="11" t="str">
        <f ca="1">IF(B530="","",'Terms&amp;Conditions + Transaction'!$F$5-SUMIF(Dispositions!$B$3:$B$32,"&lt;="&amp;B530,Dispositions!$C$3:$C$32))</f>
        <v/>
      </c>
      <c r="K530" s="84" t="str">
        <f ca="1">IF(B530="", "", IF(ISNA(MATCH(B530, 'Factor Schedule'!$B$3:$B$2002, -1)),1,IF(INDEX('Factor Schedule'!$B$3:$C$2002,MATCH(B530, 'Factor Schedule'!$B$3:$B$2002, -1), 1)=B530,MATCH(B530, 'Factor Schedule'!$B$3:$B$2002, -1),MATCH(B530, 'Factor Schedule'!$B$3:$B$2002, -1)+1)))</f>
        <v/>
      </c>
      <c r="L530" s="11" t="str" cm="1">
        <f t="array" aca="1" ref="L530" ca="1">IF(B530="","",ROUND(J530*_xlfn.IFNA(INDEX('Factor Schedule'!$B$3:$C$2002,K530, 2), 1), 2))</f>
        <v/>
      </c>
      <c r="M530" s="11" t="str">
        <f ca="1">IF(B530="", "", IF(OR(LOWER('Terms&amp;Conditions + Transaction'!$B$12)&lt;&gt;"compound", B530=$C$2, B530=E530), L530, L530+IF(LOWER('Terms&amp;Conditions + Transaction'!$B$13)&lt;&gt;"y", SUMIFS($T$8:$T$2007, $B$8:$B$2007, "&gt;="&amp;E530, $B$8:$B$2007, "&lt;"&amp;B530), SUMIFS($U$8:$U$1007, $B$8:$B$2007, "&gt;="&amp;E530, $B$8:$B$2007, "&lt;"&amp;B530))))</f>
        <v/>
      </c>
      <c r="N530" s="18" t="str">
        <f ca="1">IF(OR(B530 = "", F530=""), "", MIN(ForwardDays(B530,-'Terms&amp;Conditions + Transaction'!$B$22, 'Terms&amp;Conditions + Transaction'!$B$23, 'Holiday Schedule'!$B$3:$B$1002),ForwardDays(F530,-'Terms&amp;Conditions + Transaction'!$B$22, 'Terms&amp;Conditions + Transaction'!$B$23, 'Holiday Schedule'!$B$3:$B$1002)))</f>
        <v/>
      </c>
      <c r="O530" s="42" t="str">
        <f ca="1">IF(B530="", "", IF(ISNA(MATCH(N530, SOFR_INDEX!$A$2:$A$2001, -1)),1,IF(INDEX(SOFR_INDEX!$A$2:$E$2001,MATCH(N530, SOFR_INDEX!$A$2:$A$2001, -1), 1)=N530,MATCH(N530, SOFR_INDEX!$A$2:$A$2001, -1),MATCH(N530, SOFR_INDEX!$A$2:$A$2001, -1)+1)))</f>
        <v/>
      </c>
      <c r="P530" s="40" t="str" cm="1">
        <f t="array" aca="1" ref="P530" ca="1">IF(OR(B530="", F530=""), "", INDEX(SOFR_INDEX!$B$2:$E$2001, O530,$P$4) * IF(LEFT($P$3, 3)="180", 2, IF(LEFT($P$3, 2)="90", 4, IF(LEFT($P$3, 2)="30", 12, 1)))/100)</f>
        <v/>
      </c>
      <c r="Q530" s="43" t="str">
        <f ca="1">IF(OR(B530="", F530=""), "", P530+'Terms&amp;Conditions + Transaction'!$B$11/10000)</f>
        <v/>
      </c>
      <c r="R530" s="43" t="str">
        <f t="shared" ca="1" si="53"/>
        <v/>
      </c>
      <c r="S530" t="str">
        <f ca="1">IF(B530="",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Transaction'!$C$7*(F530-E530), 365), 360))))</f>
        <v/>
      </c>
      <c r="T530" s="49" t="str">
        <f t="shared" ca="1" si="54"/>
        <v/>
      </c>
      <c r="U530" s="49" t="str">
        <f t="shared" ca="1" si="55"/>
        <v/>
      </c>
      <c r="V530" s="49" t="str">
        <f t="shared" ca="1" si="56"/>
        <v/>
      </c>
      <c r="W530" s="11" t="str">
        <f t="shared" ca="1" si="57"/>
        <v/>
      </c>
      <c r="X530" s="11" t="str">
        <f t="shared" ca="1" si="58"/>
        <v/>
      </c>
    </row>
    <row r="531" spans="2:24" x14ac:dyDescent="0.25">
      <c r="B531" s="82" t="str">
        <f ca="1">IF(B530&lt;MIN($C$3, 'Terms&amp;Conditions + Transaction'!$B$6), B530+1, "")</f>
        <v/>
      </c>
      <c r="C531" t="str">
        <f ca="1">IF(B531="", "", IF(AND(WEEKDAY(B531, 2)&lt;=5, ISERROR(VLOOKUP(B531, 'Holiday Schedule'!$B$3:$B$1002, 1, FALSE))), 1, 0))</f>
        <v/>
      </c>
      <c r="D531" t="str">
        <f ca="1">IF(B531="", "", IF(LOWER('Terms&amp;Conditions + Transaction'!$C$15)="act", 1, IF(DAY(B531)=31, 0, IF(AND(DAY(B531+1)=1, MONTH(B531+1)=3), 31-DAY(B531), 1))))</f>
        <v/>
      </c>
      <c r="E531" s="18" t="str">
        <f ca="1">IF(B531="", "", IFERROR(VLOOKUP(B531, 'Accrual Schedule'!$B$3:$B$122, 1, TRUE), ""))</f>
        <v/>
      </c>
      <c r="F531" s="18" t="str" cm="1">
        <f t="array" aca="1" ref="F531" ca="1">IF(B531="", "", INDEX('Accrual Schedule'!$B$3:$B$122, MATCH(B531, 'Accrual Schedule'!$B$3:$B$122, 1)+1, 1))</f>
        <v/>
      </c>
      <c r="G531" s="18" t="str" cm="1">
        <f t="array" aca="1" ref="G531" ca="1">IF(B531="", "", INDEX('Accrual Schedule'!$B$3:$B$122, MATCH(H531, 'Accrual Schedule'!$B$3:$B$122, 1)-1, 1))</f>
        <v/>
      </c>
      <c r="H531" s="18" t="str">
        <f ca="1">IF(B531="", "", INDEX('Accrual Schedule'!$B$3:$B$122, MATCH(I531, 'Accrual Schedule'!$C$3:$C$122, 1), 1))</f>
        <v/>
      </c>
      <c r="I531" s="18" t="str" cm="1">
        <f t="array" aca="1" ref="I531" ca="1">IF(B531="", "", _xlfn.IFNA(INDEX('Accrual Schedule'!$C$4:$C$122, MATCH(B531, 'Accrual Schedule'!$C$4:$C$122, 1)+1, 1), INDEX('Accrual Schedule'!$C$4:$C$122, 1, 1)))</f>
        <v/>
      </c>
      <c r="J531" s="11" t="str">
        <f ca="1">IF(B531="","",'Terms&amp;Conditions + Transaction'!$F$5-SUMIF(Dispositions!$B$3:$B$32,"&lt;="&amp;B531,Dispositions!$C$3:$C$32))</f>
        <v/>
      </c>
      <c r="K531" s="84" t="str">
        <f ca="1">IF(B531="", "", IF(ISNA(MATCH(B531, 'Factor Schedule'!$B$3:$B$2002, -1)),1,IF(INDEX('Factor Schedule'!$B$3:$C$2002,MATCH(B531, 'Factor Schedule'!$B$3:$B$2002, -1), 1)=B531,MATCH(B531, 'Factor Schedule'!$B$3:$B$2002, -1),MATCH(B531, 'Factor Schedule'!$B$3:$B$2002, -1)+1)))</f>
        <v/>
      </c>
      <c r="L531" s="11" t="str" cm="1">
        <f t="array" aca="1" ref="L531" ca="1">IF(B531="","",ROUND(J531*_xlfn.IFNA(INDEX('Factor Schedule'!$B$3:$C$2002,K531, 2), 1), 2))</f>
        <v/>
      </c>
      <c r="M531" s="11" t="str">
        <f ca="1">IF(B531="", "", IF(OR(LOWER('Terms&amp;Conditions + Transaction'!$B$12)&lt;&gt;"compound", B531=$C$2, B531=E531), L531, L531+IF(LOWER('Terms&amp;Conditions + Transaction'!$B$13)&lt;&gt;"y", SUMIFS($T$8:$T$2007, $B$8:$B$2007, "&gt;="&amp;E531, $B$8:$B$2007, "&lt;"&amp;B531), SUMIFS($U$8:$U$1007, $B$8:$B$2007, "&gt;="&amp;E531, $B$8:$B$2007, "&lt;"&amp;B531))))</f>
        <v/>
      </c>
      <c r="N531" s="18" t="str">
        <f ca="1">IF(OR(B531 = "", F531=""), "", MIN(ForwardDays(B531,-'Terms&amp;Conditions + Transaction'!$B$22, 'Terms&amp;Conditions + Transaction'!$B$23, 'Holiday Schedule'!$B$3:$B$1002),ForwardDays(F531,-'Terms&amp;Conditions + Transaction'!$B$22, 'Terms&amp;Conditions + Transaction'!$B$23, 'Holiday Schedule'!$B$3:$B$1002)))</f>
        <v/>
      </c>
      <c r="O531" s="42" t="str">
        <f ca="1">IF(B531="", "", IF(ISNA(MATCH(N531, SOFR_INDEX!$A$2:$A$2001, -1)),1,IF(INDEX(SOFR_INDEX!$A$2:$E$2001,MATCH(N531, SOFR_INDEX!$A$2:$A$2001, -1), 1)=N531,MATCH(N531, SOFR_INDEX!$A$2:$A$2001, -1),MATCH(N531, SOFR_INDEX!$A$2:$A$2001, -1)+1)))</f>
        <v/>
      </c>
      <c r="P531" s="40" t="str" cm="1">
        <f t="array" aca="1" ref="P531" ca="1">IF(OR(B531="", F531=""), "", INDEX(SOFR_INDEX!$B$2:$E$2001, O531,$P$4) * IF(LEFT($P$3, 3)="180", 2, IF(LEFT($P$3, 2)="90", 4, IF(LEFT($P$3, 2)="30", 12, 1)))/100)</f>
        <v/>
      </c>
      <c r="Q531" s="43" t="str">
        <f ca="1">IF(OR(B531="", F531=""), "", P531+'Terms&amp;Conditions + Transaction'!$B$11/10000)</f>
        <v/>
      </c>
      <c r="R531" s="43" t="str">
        <f t="shared" ca="1" si="53"/>
        <v/>
      </c>
      <c r="S531" t="str">
        <f ca="1">IF(B531="",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Transaction'!$C$7*(F531-E531), 365), 360))))</f>
        <v/>
      </c>
      <c r="T531" s="49" t="str">
        <f t="shared" ca="1" si="54"/>
        <v/>
      </c>
      <c r="U531" s="49" t="str">
        <f t="shared" ca="1" si="55"/>
        <v/>
      </c>
      <c r="V531" s="49" t="str">
        <f t="shared" ca="1" si="56"/>
        <v/>
      </c>
      <c r="W531" s="11" t="str">
        <f t="shared" ca="1" si="57"/>
        <v/>
      </c>
      <c r="X531" s="11" t="str">
        <f t="shared" ca="1" si="58"/>
        <v/>
      </c>
    </row>
    <row r="532" spans="2:24" x14ac:dyDescent="0.25">
      <c r="B532" s="82" t="str">
        <f ca="1">IF(B531&lt;MIN($C$3, 'Terms&amp;Conditions + Transaction'!$B$6), B531+1, "")</f>
        <v/>
      </c>
      <c r="C532" t="str">
        <f ca="1">IF(B532="", "", IF(AND(WEEKDAY(B532, 2)&lt;=5, ISERROR(VLOOKUP(B532, 'Holiday Schedule'!$B$3:$B$1002, 1, FALSE))), 1, 0))</f>
        <v/>
      </c>
      <c r="D532" t="str">
        <f ca="1">IF(B532="", "", IF(LOWER('Terms&amp;Conditions + Transaction'!$C$15)="act", 1, IF(DAY(B532)=31, 0, IF(AND(DAY(B532+1)=1, MONTH(B532+1)=3), 31-DAY(B532), 1))))</f>
        <v/>
      </c>
      <c r="E532" s="18" t="str">
        <f ca="1">IF(B532="", "", IFERROR(VLOOKUP(B532, 'Accrual Schedule'!$B$3:$B$122, 1, TRUE), ""))</f>
        <v/>
      </c>
      <c r="F532" s="18" t="str" cm="1">
        <f t="array" aca="1" ref="F532" ca="1">IF(B532="", "", INDEX('Accrual Schedule'!$B$3:$B$122, MATCH(B532, 'Accrual Schedule'!$B$3:$B$122, 1)+1, 1))</f>
        <v/>
      </c>
      <c r="G532" s="18" t="str" cm="1">
        <f t="array" aca="1" ref="G532" ca="1">IF(B532="", "", INDEX('Accrual Schedule'!$B$3:$B$122, MATCH(H532, 'Accrual Schedule'!$B$3:$B$122, 1)-1, 1))</f>
        <v/>
      </c>
      <c r="H532" s="18" t="str">
        <f ca="1">IF(B532="", "", INDEX('Accrual Schedule'!$B$3:$B$122, MATCH(I532, 'Accrual Schedule'!$C$3:$C$122, 1), 1))</f>
        <v/>
      </c>
      <c r="I532" s="18" t="str" cm="1">
        <f t="array" aca="1" ref="I532" ca="1">IF(B532="", "", _xlfn.IFNA(INDEX('Accrual Schedule'!$C$4:$C$122, MATCH(B532, 'Accrual Schedule'!$C$4:$C$122, 1)+1, 1), INDEX('Accrual Schedule'!$C$4:$C$122, 1, 1)))</f>
        <v/>
      </c>
      <c r="J532" s="11" t="str">
        <f ca="1">IF(B532="","",'Terms&amp;Conditions + Transaction'!$F$5-SUMIF(Dispositions!$B$3:$B$32,"&lt;="&amp;B532,Dispositions!$C$3:$C$32))</f>
        <v/>
      </c>
      <c r="K532" s="84" t="str">
        <f ca="1">IF(B532="", "", IF(ISNA(MATCH(B532, 'Factor Schedule'!$B$3:$B$2002, -1)),1,IF(INDEX('Factor Schedule'!$B$3:$C$2002,MATCH(B532, 'Factor Schedule'!$B$3:$B$2002, -1), 1)=B532,MATCH(B532, 'Factor Schedule'!$B$3:$B$2002, -1),MATCH(B532, 'Factor Schedule'!$B$3:$B$2002, -1)+1)))</f>
        <v/>
      </c>
      <c r="L532" s="11" t="str" cm="1">
        <f t="array" aca="1" ref="L532" ca="1">IF(B532="","",ROUND(J532*_xlfn.IFNA(INDEX('Factor Schedule'!$B$3:$C$2002,K532, 2), 1), 2))</f>
        <v/>
      </c>
      <c r="M532" s="11" t="str">
        <f ca="1">IF(B532="", "", IF(OR(LOWER('Terms&amp;Conditions + Transaction'!$B$12)&lt;&gt;"compound", B532=$C$2, B532=E532), L532, L532+IF(LOWER('Terms&amp;Conditions + Transaction'!$B$13)&lt;&gt;"y", SUMIFS($T$8:$T$2007, $B$8:$B$2007, "&gt;="&amp;E532, $B$8:$B$2007, "&lt;"&amp;B532), SUMIFS($U$8:$U$1007, $B$8:$B$2007, "&gt;="&amp;E532, $B$8:$B$2007, "&lt;"&amp;B532))))</f>
        <v/>
      </c>
      <c r="N532" s="18" t="str">
        <f ca="1">IF(OR(B532 = "", F532=""), "", MIN(ForwardDays(B532,-'Terms&amp;Conditions + Transaction'!$B$22, 'Terms&amp;Conditions + Transaction'!$B$23, 'Holiday Schedule'!$B$3:$B$1002),ForwardDays(F532,-'Terms&amp;Conditions + Transaction'!$B$22, 'Terms&amp;Conditions + Transaction'!$B$23, 'Holiday Schedule'!$B$3:$B$1002)))</f>
        <v/>
      </c>
      <c r="O532" s="42" t="str">
        <f ca="1">IF(B532="", "", IF(ISNA(MATCH(N532, SOFR_INDEX!$A$2:$A$2001, -1)),1,IF(INDEX(SOFR_INDEX!$A$2:$E$2001,MATCH(N532, SOFR_INDEX!$A$2:$A$2001, -1), 1)=N532,MATCH(N532, SOFR_INDEX!$A$2:$A$2001, -1),MATCH(N532, SOFR_INDEX!$A$2:$A$2001, -1)+1)))</f>
        <v/>
      </c>
      <c r="P532" s="40" t="str" cm="1">
        <f t="array" aca="1" ref="P532" ca="1">IF(OR(B532="", F532=""), "", INDEX(SOFR_INDEX!$B$2:$E$2001, O532,$P$4) * IF(LEFT($P$3, 3)="180", 2, IF(LEFT($P$3, 2)="90", 4, IF(LEFT($P$3, 2)="30", 12, 1)))/100)</f>
        <v/>
      </c>
      <c r="Q532" s="43" t="str">
        <f ca="1">IF(OR(B532="", F532=""), "", P532+'Terms&amp;Conditions + Transaction'!$B$11/10000)</f>
        <v/>
      </c>
      <c r="R532" s="43" t="str">
        <f t="shared" ca="1" si="53"/>
        <v/>
      </c>
      <c r="S532" t="str">
        <f ca="1">IF(B532="",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Transaction'!$C$7*(F532-E532), 365), 360))))</f>
        <v/>
      </c>
      <c r="T532" s="49" t="str">
        <f t="shared" ca="1" si="54"/>
        <v/>
      </c>
      <c r="U532" s="49" t="str">
        <f t="shared" ca="1" si="55"/>
        <v/>
      </c>
      <c r="V532" s="49" t="str">
        <f t="shared" ca="1" si="56"/>
        <v/>
      </c>
      <c r="W532" s="11" t="str">
        <f t="shared" ca="1" si="57"/>
        <v/>
      </c>
      <c r="X532" s="11" t="str">
        <f t="shared" ca="1" si="58"/>
        <v/>
      </c>
    </row>
    <row r="533" spans="2:24" x14ac:dyDescent="0.25">
      <c r="B533" s="82" t="str">
        <f ca="1">IF(B532&lt;MIN($C$3, 'Terms&amp;Conditions + Transaction'!$B$6), B532+1, "")</f>
        <v/>
      </c>
      <c r="C533" t="str">
        <f ca="1">IF(B533="", "", IF(AND(WEEKDAY(B533, 2)&lt;=5, ISERROR(VLOOKUP(B533, 'Holiday Schedule'!$B$3:$B$1002, 1, FALSE))), 1, 0))</f>
        <v/>
      </c>
      <c r="D533" t="str">
        <f ca="1">IF(B533="", "", IF(LOWER('Terms&amp;Conditions + Transaction'!$C$15)="act", 1, IF(DAY(B533)=31, 0, IF(AND(DAY(B533+1)=1, MONTH(B533+1)=3), 31-DAY(B533), 1))))</f>
        <v/>
      </c>
      <c r="E533" s="18" t="str">
        <f ca="1">IF(B533="", "", IFERROR(VLOOKUP(B533, 'Accrual Schedule'!$B$3:$B$122, 1, TRUE), ""))</f>
        <v/>
      </c>
      <c r="F533" s="18" t="str" cm="1">
        <f t="array" aca="1" ref="F533" ca="1">IF(B533="", "", INDEX('Accrual Schedule'!$B$3:$B$122, MATCH(B533, 'Accrual Schedule'!$B$3:$B$122, 1)+1, 1))</f>
        <v/>
      </c>
      <c r="G533" s="18" t="str" cm="1">
        <f t="array" aca="1" ref="G533" ca="1">IF(B533="", "", INDEX('Accrual Schedule'!$B$3:$B$122, MATCH(H533, 'Accrual Schedule'!$B$3:$B$122, 1)-1, 1))</f>
        <v/>
      </c>
      <c r="H533" s="18" t="str">
        <f ca="1">IF(B533="", "", INDEX('Accrual Schedule'!$B$3:$B$122, MATCH(I533, 'Accrual Schedule'!$C$3:$C$122, 1), 1))</f>
        <v/>
      </c>
      <c r="I533" s="18" t="str" cm="1">
        <f t="array" aca="1" ref="I533" ca="1">IF(B533="", "", _xlfn.IFNA(INDEX('Accrual Schedule'!$C$4:$C$122, MATCH(B533, 'Accrual Schedule'!$C$4:$C$122, 1)+1, 1), INDEX('Accrual Schedule'!$C$4:$C$122, 1, 1)))</f>
        <v/>
      </c>
      <c r="J533" s="11" t="str">
        <f ca="1">IF(B533="","",'Terms&amp;Conditions + Transaction'!$F$5-SUMIF(Dispositions!$B$3:$B$32,"&lt;="&amp;B533,Dispositions!$C$3:$C$32))</f>
        <v/>
      </c>
      <c r="K533" s="84" t="str">
        <f ca="1">IF(B533="", "", IF(ISNA(MATCH(B533, 'Factor Schedule'!$B$3:$B$2002, -1)),1,IF(INDEX('Factor Schedule'!$B$3:$C$2002,MATCH(B533, 'Factor Schedule'!$B$3:$B$2002, -1), 1)=B533,MATCH(B533, 'Factor Schedule'!$B$3:$B$2002, -1),MATCH(B533, 'Factor Schedule'!$B$3:$B$2002, -1)+1)))</f>
        <v/>
      </c>
      <c r="L533" s="11" t="str" cm="1">
        <f t="array" aca="1" ref="L533" ca="1">IF(B533="","",ROUND(J533*_xlfn.IFNA(INDEX('Factor Schedule'!$B$3:$C$2002,K533, 2), 1), 2))</f>
        <v/>
      </c>
      <c r="M533" s="11" t="str">
        <f ca="1">IF(B533="", "", IF(OR(LOWER('Terms&amp;Conditions + Transaction'!$B$12)&lt;&gt;"compound", B533=$C$2, B533=E533), L533, L533+IF(LOWER('Terms&amp;Conditions + Transaction'!$B$13)&lt;&gt;"y", SUMIFS($T$8:$T$2007, $B$8:$B$2007, "&gt;="&amp;E533, $B$8:$B$2007, "&lt;"&amp;B533), SUMIFS($U$8:$U$1007, $B$8:$B$2007, "&gt;="&amp;E533, $B$8:$B$2007, "&lt;"&amp;B533))))</f>
        <v/>
      </c>
      <c r="N533" s="18" t="str">
        <f ca="1">IF(OR(B533 = "", F533=""), "", MIN(ForwardDays(B533,-'Terms&amp;Conditions + Transaction'!$B$22, 'Terms&amp;Conditions + Transaction'!$B$23, 'Holiday Schedule'!$B$3:$B$1002),ForwardDays(F533,-'Terms&amp;Conditions + Transaction'!$B$22, 'Terms&amp;Conditions + Transaction'!$B$23, 'Holiday Schedule'!$B$3:$B$1002)))</f>
        <v/>
      </c>
      <c r="O533" s="42" t="str">
        <f ca="1">IF(B533="", "", IF(ISNA(MATCH(N533, SOFR_INDEX!$A$2:$A$2001, -1)),1,IF(INDEX(SOFR_INDEX!$A$2:$E$2001,MATCH(N533, SOFR_INDEX!$A$2:$A$2001, -1), 1)=N533,MATCH(N533, SOFR_INDEX!$A$2:$A$2001, -1),MATCH(N533, SOFR_INDEX!$A$2:$A$2001, -1)+1)))</f>
        <v/>
      </c>
      <c r="P533" s="40" t="str" cm="1">
        <f t="array" aca="1" ref="P533" ca="1">IF(OR(B533="", F533=""), "", INDEX(SOFR_INDEX!$B$2:$E$2001, O533,$P$4) * IF(LEFT($P$3, 3)="180", 2, IF(LEFT($P$3, 2)="90", 4, IF(LEFT($P$3, 2)="30", 12, 1)))/100)</f>
        <v/>
      </c>
      <c r="Q533" s="43" t="str">
        <f ca="1">IF(OR(B533="", F533=""), "", P533+'Terms&amp;Conditions + Transaction'!$B$11/10000)</f>
        <v/>
      </c>
      <c r="R533" s="43" t="str">
        <f t="shared" ca="1" si="53"/>
        <v/>
      </c>
      <c r="S533" t="str">
        <f ca="1">IF(B533="",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Transaction'!$C$7*(F533-E533), 365), 360))))</f>
        <v/>
      </c>
      <c r="T533" s="49" t="str">
        <f t="shared" ca="1" si="54"/>
        <v/>
      </c>
      <c r="U533" s="49" t="str">
        <f t="shared" ca="1" si="55"/>
        <v/>
      </c>
      <c r="V533" s="49" t="str">
        <f t="shared" ca="1" si="56"/>
        <v/>
      </c>
      <c r="W533" s="11" t="str">
        <f t="shared" ca="1" si="57"/>
        <v/>
      </c>
      <c r="X533" s="11" t="str">
        <f t="shared" ca="1" si="58"/>
        <v/>
      </c>
    </row>
    <row r="534" spans="2:24" x14ac:dyDescent="0.25">
      <c r="B534" s="82" t="str">
        <f ca="1">IF(B533&lt;MIN($C$3, 'Terms&amp;Conditions + Transaction'!$B$6), B533+1, "")</f>
        <v/>
      </c>
      <c r="C534" t="str">
        <f ca="1">IF(B534="", "", IF(AND(WEEKDAY(B534, 2)&lt;=5, ISERROR(VLOOKUP(B534, 'Holiday Schedule'!$B$3:$B$1002, 1, FALSE))), 1, 0))</f>
        <v/>
      </c>
      <c r="D534" t="str">
        <f ca="1">IF(B534="", "", IF(LOWER('Terms&amp;Conditions + Transaction'!$C$15)="act", 1, IF(DAY(B534)=31, 0, IF(AND(DAY(B534+1)=1, MONTH(B534+1)=3), 31-DAY(B534), 1))))</f>
        <v/>
      </c>
      <c r="E534" s="18" t="str">
        <f ca="1">IF(B534="", "", IFERROR(VLOOKUP(B534, 'Accrual Schedule'!$B$3:$B$122, 1, TRUE), ""))</f>
        <v/>
      </c>
      <c r="F534" s="18" t="str" cm="1">
        <f t="array" aca="1" ref="F534" ca="1">IF(B534="", "", INDEX('Accrual Schedule'!$B$3:$B$122, MATCH(B534, 'Accrual Schedule'!$B$3:$B$122, 1)+1, 1))</f>
        <v/>
      </c>
      <c r="G534" s="18" t="str" cm="1">
        <f t="array" aca="1" ref="G534" ca="1">IF(B534="", "", INDEX('Accrual Schedule'!$B$3:$B$122, MATCH(H534, 'Accrual Schedule'!$B$3:$B$122, 1)-1, 1))</f>
        <v/>
      </c>
      <c r="H534" s="18" t="str">
        <f ca="1">IF(B534="", "", INDEX('Accrual Schedule'!$B$3:$B$122, MATCH(I534, 'Accrual Schedule'!$C$3:$C$122, 1), 1))</f>
        <v/>
      </c>
      <c r="I534" s="18" t="str" cm="1">
        <f t="array" aca="1" ref="I534" ca="1">IF(B534="", "", _xlfn.IFNA(INDEX('Accrual Schedule'!$C$4:$C$122, MATCH(B534, 'Accrual Schedule'!$C$4:$C$122, 1)+1, 1), INDEX('Accrual Schedule'!$C$4:$C$122, 1, 1)))</f>
        <v/>
      </c>
      <c r="J534" s="11" t="str">
        <f ca="1">IF(B534="","",'Terms&amp;Conditions + Transaction'!$F$5-SUMIF(Dispositions!$B$3:$B$32,"&lt;="&amp;B534,Dispositions!$C$3:$C$32))</f>
        <v/>
      </c>
      <c r="K534" s="84" t="str">
        <f ca="1">IF(B534="", "", IF(ISNA(MATCH(B534, 'Factor Schedule'!$B$3:$B$2002, -1)),1,IF(INDEX('Factor Schedule'!$B$3:$C$2002,MATCH(B534, 'Factor Schedule'!$B$3:$B$2002, -1), 1)=B534,MATCH(B534, 'Factor Schedule'!$B$3:$B$2002, -1),MATCH(B534, 'Factor Schedule'!$B$3:$B$2002, -1)+1)))</f>
        <v/>
      </c>
      <c r="L534" s="11" t="str" cm="1">
        <f t="array" aca="1" ref="L534" ca="1">IF(B534="","",ROUND(J534*_xlfn.IFNA(INDEX('Factor Schedule'!$B$3:$C$2002,K534, 2), 1), 2))</f>
        <v/>
      </c>
      <c r="M534" s="11" t="str">
        <f ca="1">IF(B534="", "", IF(OR(LOWER('Terms&amp;Conditions + Transaction'!$B$12)&lt;&gt;"compound", B534=$C$2, B534=E534), L534, L534+IF(LOWER('Terms&amp;Conditions + Transaction'!$B$13)&lt;&gt;"y", SUMIFS($T$8:$T$2007, $B$8:$B$2007, "&gt;="&amp;E534, $B$8:$B$2007, "&lt;"&amp;B534), SUMIFS($U$8:$U$1007, $B$8:$B$2007, "&gt;="&amp;E534, $B$8:$B$2007, "&lt;"&amp;B534))))</f>
        <v/>
      </c>
      <c r="N534" s="18" t="str">
        <f ca="1">IF(OR(B534 = "", F534=""), "", MIN(ForwardDays(B534,-'Terms&amp;Conditions + Transaction'!$B$22, 'Terms&amp;Conditions + Transaction'!$B$23, 'Holiday Schedule'!$B$3:$B$1002),ForwardDays(F534,-'Terms&amp;Conditions + Transaction'!$B$22, 'Terms&amp;Conditions + Transaction'!$B$23, 'Holiday Schedule'!$B$3:$B$1002)))</f>
        <v/>
      </c>
      <c r="O534" s="42" t="str">
        <f ca="1">IF(B534="", "", IF(ISNA(MATCH(N534, SOFR_INDEX!$A$2:$A$2001, -1)),1,IF(INDEX(SOFR_INDEX!$A$2:$E$2001,MATCH(N534, SOFR_INDEX!$A$2:$A$2001, -1), 1)=N534,MATCH(N534, SOFR_INDEX!$A$2:$A$2001, -1),MATCH(N534, SOFR_INDEX!$A$2:$A$2001, -1)+1)))</f>
        <v/>
      </c>
      <c r="P534" s="40" t="str" cm="1">
        <f t="array" aca="1" ref="P534" ca="1">IF(OR(B534="", F534=""), "", INDEX(SOFR_INDEX!$B$2:$E$2001, O534,$P$4) * IF(LEFT($P$3, 3)="180", 2, IF(LEFT($P$3, 2)="90", 4, IF(LEFT($P$3, 2)="30", 12, 1)))/100)</f>
        <v/>
      </c>
      <c r="Q534" s="43" t="str">
        <f ca="1">IF(OR(B534="", F534=""), "", P534+'Terms&amp;Conditions + Transaction'!$B$11/10000)</f>
        <v/>
      </c>
      <c r="R534" s="43" t="str">
        <f t="shared" ca="1" si="53"/>
        <v/>
      </c>
      <c r="S534" t="str">
        <f ca="1">IF(B534="",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Transaction'!$C$7*(F534-E534), 365), 360))))</f>
        <v/>
      </c>
      <c r="T534" s="49" t="str">
        <f t="shared" ca="1" si="54"/>
        <v/>
      </c>
      <c r="U534" s="49" t="str">
        <f t="shared" ca="1" si="55"/>
        <v/>
      </c>
      <c r="V534" s="49" t="str">
        <f t="shared" ca="1" si="56"/>
        <v/>
      </c>
      <c r="W534" s="11" t="str">
        <f t="shared" ca="1" si="57"/>
        <v/>
      </c>
      <c r="X534" s="11" t="str">
        <f t="shared" ca="1" si="58"/>
        <v/>
      </c>
    </row>
    <row r="535" spans="2:24" x14ac:dyDescent="0.25">
      <c r="B535" s="82" t="str">
        <f ca="1">IF(B534&lt;MIN($C$3, 'Terms&amp;Conditions + Transaction'!$B$6), B534+1, "")</f>
        <v/>
      </c>
      <c r="C535" t="str">
        <f ca="1">IF(B535="", "", IF(AND(WEEKDAY(B535, 2)&lt;=5, ISERROR(VLOOKUP(B535, 'Holiday Schedule'!$B$3:$B$1002, 1, FALSE))), 1, 0))</f>
        <v/>
      </c>
      <c r="D535" t="str">
        <f ca="1">IF(B535="", "", IF(LOWER('Terms&amp;Conditions + Transaction'!$C$15)="act", 1, IF(DAY(B535)=31, 0, IF(AND(DAY(B535+1)=1, MONTH(B535+1)=3), 31-DAY(B535), 1))))</f>
        <v/>
      </c>
      <c r="E535" s="18" t="str">
        <f ca="1">IF(B535="", "", IFERROR(VLOOKUP(B535, 'Accrual Schedule'!$B$3:$B$122, 1, TRUE), ""))</f>
        <v/>
      </c>
      <c r="F535" s="18" t="str" cm="1">
        <f t="array" aca="1" ref="F535" ca="1">IF(B535="", "", INDEX('Accrual Schedule'!$B$3:$B$122, MATCH(B535, 'Accrual Schedule'!$B$3:$B$122, 1)+1, 1))</f>
        <v/>
      </c>
      <c r="G535" s="18" t="str" cm="1">
        <f t="array" aca="1" ref="G535" ca="1">IF(B535="", "", INDEX('Accrual Schedule'!$B$3:$B$122, MATCH(H535, 'Accrual Schedule'!$B$3:$B$122, 1)-1, 1))</f>
        <v/>
      </c>
      <c r="H535" s="18" t="str">
        <f ca="1">IF(B535="", "", INDEX('Accrual Schedule'!$B$3:$B$122, MATCH(I535, 'Accrual Schedule'!$C$3:$C$122, 1), 1))</f>
        <v/>
      </c>
      <c r="I535" s="18" t="str" cm="1">
        <f t="array" aca="1" ref="I535" ca="1">IF(B535="", "", _xlfn.IFNA(INDEX('Accrual Schedule'!$C$4:$C$122, MATCH(B535, 'Accrual Schedule'!$C$4:$C$122, 1)+1, 1), INDEX('Accrual Schedule'!$C$4:$C$122, 1, 1)))</f>
        <v/>
      </c>
      <c r="J535" s="11" t="str">
        <f ca="1">IF(B535="","",'Terms&amp;Conditions + Transaction'!$F$5-SUMIF(Dispositions!$B$3:$B$32,"&lt;="&amp;B535,Dispositions!$C$3:$C$32))</f>
        <v/>
      </c>
      <c r="K535" s="84" t="str">
        <f ca="1">IF(B535="", "", IF(ISNA(MATCH(B535, 'Factor Schedule'!$B$3:$B$2002, -1)),1,IF(INDEX('Factor Schedule'!$B$3:$C$2002,MATCH(B535, 'Factor Schedule'!$B$3:$B$2002, -1), 1)=B535,MATCH(B535, 'Factor Schedule'!$B$3:$B$2002, -1),MATCH(B535, 'Factor Schedule'!$B$3:$B$2002, -1)+1)))</f>
        <v/>
      </c>
      <c r="L535" s="11" t="str" cm="1">
        <f t="array" aca="1" ref="L535" ca="1">IF(B535="","",ROUND(J535*_xlfn.IFNA(INDEX('Factor Schedule'!$B$3:$C$2002,K535, 2), 1), 2))</f>
        <v/>
      </c>
      <c r="M535" s="11" t="str">
        <f ca="1">IF(B535="", "", IF(OR(LOWER('Terms&amp;Conditions + Transaction'!$B$12)&lt;&gt;"compound", B535=$C$2, B535=E535), L535, L535+IF(LOWER('Terms&amp;Conditions + Transaction'!$B$13)&lt;&gt;"y", SUMIFS($T$8:$T$2007, $B$8:$B$2007, "&gt;="&amp;E535, $B$8:$B$2007, "&lt;"&amp;B535), SUMIFS($U$8:$U$1007, $B$8:$B$2007, "&gt;="&amp;E535, $B$8:$B$2007, "&lt;"&amp;B535))))</f>
        <v/>
      </c>
      <c r="N535" s="18" t="str">
        <f ca="1">IF(OR(B535 = "", F535=""), "", MIN(ForwardDays(B535,-'Terms&amp;Conditions + Transaction'!$B$22, 'Terms&amp;Conditions + Transaction'!$B$23, 'Holiday Schedule'!$B$3:$B$1002),ForwardDays(F535,-'Terms&amp;Conditions + Transaction'!$B$22, 'Terms&amp;Conditions + Transaction'!$B$23, 'Holiday Schedule'!$B$3:$B$1002)))</f>
        <v/>
      </c>
      <c r="O535" s="42" t="str">
        <f ca="1">IF(B535="", "", IF(ISNA(MATCH(N535, SOFR_INDEX!$A$2:$A$2001, -1)),1,IF(INDEX(SOFR_INDEX!$A$2:$E$2001,MATCH(N535, SOFR_INDEX!$A$2:$A$2001, -1), 1)=N535,MATCH(N535, SOFR_INDEX!$A$2:$A$2001, -1),MATCH(N535, SOFR_INDEX!$A$2:$A$2001, -1)+1)))</f>
        <v/>
      </c>
      <c r="P535" s="40" t="str" cm="1">
        <f t="array" aca="1" ref="P535" ca="1">IF(OR(B535="", F535=""), "", INDEX(SOFR_INDEX!$B$2:$E$2001, O535,$P$4) * IF(LEFT($P$3, 3)="180", 2, IF(LEFT($P$3, 2)="90", 4, IF(LEFT($P$3, 2)="30", 12, 1)))/100)</f>
        <v/>
      </c>
      <c r="Q535" s="43" t="str">
        <f ca="1">IF(OR(B535="", F535=""), "", P535+'Terms&amp;Conditions + Transaction'!$B$11/10000)</f>
        <v/>
      </c>
      <c r="R535" s="43" t="str">
        <f t="shared" ca="1" si="53"/>
        <v/>
      </c>
      <c r="S535" t="str">
        <f ca="1">IF(B535="",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Transaction'!$C$7*(F535-E535), 365), 360))))</f>
        <v/>
      </c>
      <c r="T535" s="49" t="str">
        <f t="shared" ca="1" si="54"/>
        <v/>
      </c>
      <c r="U535" s="49" t="str">
        <f t="shared" ca="1" si="55"/>
        <v/>
      </c>
      <c r="V535" s="49" t="str">
        <f t="shared" ca="1" si="56"/>
        <v/>
      </c>
      <c r="W535" s="11" t="str">
        <f t="shared" ca="1" si="57"/>
        <v/>
      </c>
      <c r="X535" s="11" t="str">
        <f t="shared" ca="1" si="58"/>
        <v/>
      </c>
    </row>
    <row r="536" spans="2:24" x14ac:dyDescent="0.25">
      <c r="B536" s="82" t="str">
        <f ca="1">IF(B535&lt;MIN($C$3, 'Terms&amp;Conditions + Transaction'!$B$6), B535+1, "")</f>
        <v/>
      </c>
      <c r="C536" t="str">
        <f ca="1">IF(B536="", "", IF(AND(WEEKDAY(B536, 2)&lt;=5, ISERROR(VLOOKUP(B536, 'Holiday Schedule'!$B$3:$B$1002, 1, FALSE))), 1, 0))</f>
        <v/>
      </c>
      <c r="D536" t="str">
        <f ca="1">IF(B536="", "", IF(LOWER('Terms&amp;Conditions + Transaction'!$C$15)="act", 1, IF(DAY(B536)=31, 0, IF(AND(DAY(B536+1)=1, MONTH(B536+1)=3), 31-DAY(B536), 1))))</f>
        <v/>
      </c>
      <c r="E536" s="18" t="str">
        <f ca="1">IF(B536="", "", IFERROR(VLOOKUP(B536, 'Accrual Schedule'!$B$3:$B$122, 1, TRUE), ""))</f>
        <v/>
      </c>
      <c r="F536" s="18" t="str" cm="1">
        <f t="array" aca="1" ref="F536" ca="1">IF(B536="", "", INDEX('Accrual Schedule'!$B$3:$B$122, MATCH(B536, 'Accrual Schedule'!$B$3:$B$122, 1)+1, 1))</f>
        <v/>
      </c>
      <c r="G536" s="18" t="str" cm="1">
        <f t="array" aca="1" ref="G536" ca="1">IF(B536="", "", INDEX('Accrual Schedule'!$B$3:$B$122, MATCH(H536, 'Accrual Schedule'!$B$3:$B$122, 1)-1, 1))</f>
        <v/>
      </c>
      <c r="H536" s="18" t="str">
        <f ca="1">IF(B536="", "", INDEX('Accrual Schedule'!$B$3:$B$122, MATCH(I536, 'Accrual Schedule'!$C$3:$C$122, 1), 1))</f>
        <v/>
      </c>
      <c r="I536" s="18" t="str" cm="1">
        <f t="array" aca="1" ref="I536" ca="1">IF(B536="", "", _xlfn.IFNA(INDEX('Accrual Schedule'!$C$4:$C$122, MATCH(B536, 'Accrual Schedule'!$C$4:$C$122, 1)+1, 1), INDEX('Accrual Schedule'!$C$4:$C$122, 1, 1)))</f>
        <v/>
      </c>
      <c r="J536" s="11" t="str">
        <f ca="1">IF(B536="","",'Terms&amp;Conditions + Transaction'!$F$5-SUMIF(Dispositions!$B$3:$B$32,"&lt;="&amp;B536,Dispositions!$C$3:$C$32))</f>
        <v/>
      </c>
      <c r="K536" s="84" t="str">
        <f ca="1">IF(B536="", "", IF(ISNA(MATCH(B536, 'Factor Schedule'!$B$3:$B$2002, -1)),1,IF(INDEX('Factor Schedule'!$B$3:$C$2002,MATCH(B536, 'Factor Schedule'!$B$3:$B$2002, -1), 1)=B536,MATCH(B536, 'Factor Schedule'!$B$3:$B$2002, -1),MATCH(B536, 'Factor Schedule'!$B$3:$B$2002, -1)+1)))</f>
        <v/>
      </c>
      <c r="L536" s="11" t="str" cm="1">
        <f t="array" aca="1" ref="L536" ca="1">IF(B536="","",ROUND(J536*_xlfn.IFNA(INDEX('Factor Schedule'!$B$3:$C$2002,K536, 2), 1), 2))</f>
        <v/>
      </c>
      <c r="M536" s="11" t="str">
        <f ca="1">IF(B536="", "", IF(OR(LOWER('Terms&amp;Conditions + Transaction'!$B$12)&lt;&gt;"compound", B536=$C$2, B536=E536), L536, L536+IF(LOWER('Terms&amp;Conditions + Transaction'!$B$13)&lt;&gt;"y", SUMIFS($T$8:$T$2007, $B$8:$B$2007, "&gt;="&amp;E536, $B$8:$B$2007, "&lt;"&amp;B536), SUMIFS($U$8:$U$1007, $B$8:$B$2007, "&gt;="&amp;E536, $B$8:$B$2007, "&lt;"&amp;B536))))</f>
        <v/>
      </c>
      <c r="N536" s="18" t="str">
        <f ca="1">IF(OR(B536 = "", F536=""), "", MIN(ForwardDays(B536,-'Terms&amp;Conditions + Transaction'!$B$22, 'Terms&amp;Conditions + Transaction'!$B$23, 'Holiday Schedule'!$B$3:$B$1002),ForwardDays(F536,-'Terms&amp;Conditions + Transaction'!$B$22, 'Terms&amp;Conditions + Transaction'!$B$23, 'Holiday Schedule'!$B$3:$B$1002)))</f>
        <v/>
      </c>
      <c r="O536" s="42" t="str">
        <f ca="1">IF(B536="", "", IF(ISNA(MATCH(N536, SOFR_INDEX!$A$2:$A$2001, -1)),1,IF(INDEX(SOFR_INDEX!$A$2:$E$2001,MATCH(N536, SOFR_INDEX!$A$2:$A$2001, -1), 1)=N536,MATCH(N536, SOFR_INDEX!$A$2:$A$2001, -1),MATCH(N536, SOFR_INDEX!$A$2:$A$2001, -1)+1)))</f>
        <v/>
      </c>
      <c r="P536" s="40" t="str" cm="1">
        <f t="array" aca="1" ref="P536" ca="1">IF(OR(B536="", F536=""), "", INDEX(SOFR_INDEX!$B$2:$E$2001, O536,$P$4) * IF(LEFT($P$3, 3)="180", 2, IF(LEFT($P$3, 2)="90", 4, IF(LEFT($P$3, 2)="30", 12, 1)))/100)</f>
        <v/>
      </c>
      <c r="Q536" s="43" t="str">
        <f ca="1">IF(OR(B536="", F536=""), "", P536+'Terms&amp;Conditions + Transaction'!$B$11/10000)</f>
        <v/>
      </c>
      <c r="R536" s="43" t="str">
        <f t="shared" ca="1" si="53"/>
        <v/>
      </c>
      <c r="S536" t="str">
        <f ca="1">IF(B536="",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Transaction'!$C$7*(F536-E536), 365), 360))))</f>
        <v/>
      </c>
      <c r="T536" s="49" t="str">
        <f t="shared" ca="1" si="54"/>
        <v/>
      </c>
      <c r="U536" s="49" t="str">
        <f t="shared" ca="1" si="55"/>
        <v/>
      </c>
      <c r="V536" s="49" t="str">
        <f t="shared" ca="1" si="56"/>
        <v/>
      </c>
      <c r="W536" s="11" t="str">
        <f t="shared" ca="1" si="57"/>
        <v/>
      </c>
      <c r="X536" s="11" t="str">
        <f t="shared" ca="1" si="58"/>
        <v/>
      </c>
    </row>
    <row r="537" spans="2:24" x14ac:dyDescent="0.25">
      <c r="B537" s="82" t="str">
        <f ca="1">IF(B536&lt;MIN($C$3, 'Terms&amp;Conditions + Transaction'!$B$6), B536+1, "")</f>
        <v/>
      </c>
      <c r="C537" t="str">
        <f ca="1">IF(B537="", "", IF(AND(WEEKDAY(B537, 2)&lt;=5, ISERROR(VLOOKUP(B537, 'Holiday Schedule'!$B$3:$B$1002, 1, FALSE))), 1, 0))</f>
        <v/>
      </c>
      <c r="D537" t="str">
        <f ca="1">IF(B537="", "", IF(LOWER('Terms&amp;Conditions + Transaction'!$C$15)="act", 1, IF(DAY(B537)=31, 0, IF(AND(DAY(B537+1)=1, MONTH(B537+1)=3), 31-DAY(B537), 1))))</f>
        <v/>
      </c>
      <c r="E537" s="18" t="str">
        <f ca="1">IF(B537="", "", IFERROR(VLOOKUP(B537, 'Accrual Schedule'!$B$3:$B$122, 1, TRUE), ""))</f>
        <v/>
      </c>
      <c r="F537" s="18" t="str" cm="1">
        <f t="array" aca="1" ref="F537" ca="1">IF(B537="", "", INDEX('Accrual Schedule'!$B$3:$B$122, MATCH(B537, 'Accrual Schedule'!$B$3:$B$122, 1)+1, 1))</f>
        <v/>
      </c>
      <c r="G537" s="18" t="str" cm="1">
        <f t="array" aca="1" ref="G537" ca="1">IF(B537="", "", INDEX('Accrual Schedule'!$B$3:$B$122, MATCH(H537, 'Accrual Schedule'!$B$3:$B$122, 1)-1, 1))</f>
        <v/>
      </c>
      <c r="H537" s="18" t="str">
        <f ca="1">IF(B537="", "", INDEX('Accrual Schedule'!$B$3:$B$122, MATCH(I537, 'Accrual Schedule'!$C$3:$C$122, 1), 1))</f>
        <v/>
      </c>
      <c r="I537" s="18" t="str" cm="1">
        <f t="array" aca="1" ref="I537" ca="1">IF(B537="", "", _xlfn.IFNA(INDEX('Accrual Schedule'!$C$4:$C$122, MATCH(B537, 'Accrual Schedule'!$C$4:$C$122, 1)+1, 1), INDEX('Accrual Schedule'!$C$4:$C$122, 1, 1)))</f>
        <v/>
      </c>
      <c r="J537" s="11" t="str">
        <f ca="1">IF(B537="","",'Terms&amp;Conditions + Transaction'!$F$5-SUMIF(Dispositions!$B$3:$B$32,"&lt;="&amp;B537,Dispositions!$C$3:$C$32))</f>
        <v/>
      </c>
      <c r="K537" s="84" t="str">
        <f ca="1">IF(B537="", "", IF(ISNA(MATCH(B537, 'Factor Schedule'!$B$3:$B$2002, -1)),1,IF(INDEX('Factor Schedule'!$B$3:$C$2002,MATCH(B537, 'Factor Schedule'!$B$3:$B$2002, -1), 1)=B537,MATCH(B537, 'Factor Schedule'!$B$3:$B$2002, -1),MATCH(B537, 'Factor Schedule'!$B$3:$B$2002, -1)+1)))</f>
        <v/>
      </c>
      <c r="L537" s="11" t="str" cm="1">
        <f t="array" aca="1" ref="L537" ca="1">IF(B537="","",ROUND(J537*_xlfn.IFNA(INDEX('Factor Schedule'!$B$3:$C$2002,K537, 2), 1), 2))</f>
        <v/>
      </c>
      <c r="M537" s="11" t="str">
        <f ca="1">IF(B537="", "", IF(OR(LOWER('Terms&amp;Conditions + Transaction'!$B$12)&lt;&gt;"compound", B537=$C$2, B537=E537), L537, L537+IF(LOWER('Terms&amp;Conditions + Transaction'!$B$13)&lt;&gt;"y", SUMIFS($T$8:$T$2007, $B$8:$B$2007, "&gt;="&amp;E537, $B$8:$B$2007, "&lt;"&amp;B537), SUMIFS($U$8:$U$1007, $B$8:$B$2007, "&gt;="&amp;E537, $B$8:$B$2007, "&lt;"&amp;B537))))</f>
        <v/>
      </c>
      <c r="N537" s="18" t="str">
        <f ca="1">IF(OR(B537 = "", F537=""), "", MIN(ForwardDays(B537,-'Terms&amp;Conditions + Transaction'!$B$22, 'Terms&amp;Conditions + Transaction'!$B$23, 'Holiday Schedule'!$B$3:$B$1002),ForwardDays(F537,-'Terms&amp;Conditions + Transaction'!$B$22, 'Terms&amp;Conditions + Transaction'!$B$23, 'Holiday Schedule'!$B$3:$B$1002)))</f>
        <v/>
      </c>
      <c r="O537" s="42" t="str">
        <f ca="1">IF(B537="", "", IF(ISNA(MATCH(N537, SOFR_INDEX!$A$2:$A$2001, -1)),1,IF(INDEX(SOFR_INDEX!$A$2:$E$2001,MATCH(N537, SOFR_INDEX!$A$2:$A$2001, -1), 1)=N537,MATCH(N537, SOFR_INDEX!$A$2:$A$2001, -1),MATCH(N537, SOFR_INDEX!$A$2:$A$2001, -1)+1)))</f>
        <v/>
      </c>
      <c r="P537" s="40" t="str" cm="1">
        <f t="array" aca="1" ref="P537" ca="1">IF(OR(B537="", F537=""), "", INDEX(SOFR_INDEX!$B$2:$E$2001, O537,$P$4) * IF(LEFT($P$3, 3)="180", 2, IF(LEFT($P$3, 2)="90", 4, IF(LEFT($P$3, 2)="30", 12, 1)))/100)</f>
        <v/>
      </c>
      <c r="Q537" s="43" t="str">
        <f ca="1">IF(OR(B537="", F537=""), "", P537+'Terms&amp;Conditions + Transaction'!$B$11/10000)</f>
        <v/>
      </c>
      <c r="R537" s="43" t="str">
        <f t="shared" ca="1" si="53"/>
        <v/>
      </c>
      <c r="S537" t="str">
        <f ca="1">IF(B537="",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Transaction'!$C$7*(F537-E537), 365), 360))))</f>
        <v/>
      </c>
      <c r="T537" s="49" t="str">
        <f t="shared" ca="1" si="54"/>
        <v/>
      </c>
      <c r="U537" s="49" t="str">
        <f t="shared" ca="1" si="55"/>
        <v/>
      </c>
      <c r="V537" s="49" t="str">
        <f t="shared" ca="1" si="56"/>
        <v/>
      </c>
      <c r="W537" s="11" t="str">
        <f t="shared" ca="1" si="57"/>
        <v/>
      </c>
      <c r="X537" s="11" t="str">
        <f t="shared" ca="1" si="58"/>
        <v/>
      </c>
    </row>
    <row r="538" spans="2:24" x14ac:dyDescent="0.25">
      <c r="B538" s="82" t="str">
        <f ca="1">IF(B537&lt;MIN($C$3, 'Terms&amp;Conditions + Transaction'!$B$6), B537+1, "")</f>
        <v/>
      </c>
      <c r="C538" t="str">
        <f ca="1">IF(B538="", "", IF(AND(WEEKDAY(B538, 2)&lt;=5, ISERROR(VLOOKUP(B538, 'Holiday Schedule'!$B$3:$B$1002, 1, FALSE))), 1, 0))</f>
        <v/>
      </c>
      <c r="D538" t="str">
        <f ca="1">IF(B538="", "", IF(LOWER('Terms&amp;Conditions + Transaction'!$C$15)="act", 1, IF(DAY(B538)=31, 0, IF(AND(DAY(B538+1)=1, MONTH(B538+1)=3), 31-DAY(B538), 1))))</f>
        <v/>
      </c>
      <c r="E538" s="18" t="str">
        <f ca="1">IF(B538="", "", IFERROR(VLOOKUP(B538, 'Accrual Schedule'!$B$3:$B$122, 1, TRUE), ""))</f>
        <v/>
      </c>
      <c r="F538" s="18" t="str" cm="1">
        <f t="array" aca="1" ref="F538" ca="1">IF(B538="", "", INDEX('Accrual Schedule'!$B$3:$B$122, MATCH(B538, 'Accrual Schedule'!$B$3:$B$122, 1)+1, 1))</f>
        <v/>
      </c>
      <c r="G538" s="18" t="str" cm="1">
        <f t="array" aca="1" ref="G538" ca="1">IF(B538="", "", INDEX('Accrual Schedule'!$B$3:$B$122, MATCH(H538, 'Accrual Schedule'!$B$3:$B$122, 1)-1, 1))</f>
        <v/>
      </c>
      <c r="H538" s="18" t="str">
        <f ca="1">IF(B538="", "", INDEX('Accrual Schedule'!$B$3:$B$122, MATCH(I538, 'Accrual Schedule'!$C$3:$C$122, 1), 1))</f>
        <v/>
      </c>
      <c r="I538" s="18" t="str" cm="1">
        <f t="array" aca="1" ref="I538" ca="1">IF(B538="", "", _xlfn.IFNA(INDEX('Accrual Schedule'!$C$4:$C$122, MATCH(B538, 'Accrual Schedule'!$C$4:$C$122, 1)+1, 1), INDEX('Accrual Schedule'!$C$4:$C$122, 1, 1)))</f>
        <v/>
      </c>
      <c r="J538" s="11" t="str">
        <f ca="1">IF(B538="","",'Terms&amp;Conditions + Transaction'!$F$5-SUMIF(Dispositions!$B$3:$B$32,"&lt;="&amp;B538,Dispositions!$C$3:$C$32))</f>
        <v/>
      </c>
      <c r="K538" s="84" t="str">
        <f ca="1">IF(B538="", "", IF(ISNA(MATCH(B538, 'Factor Schedule'!$B$3:$B$2002, -1)),1,IF(INDEX('Factor Schedule'!$B$3:$C$2002,MATCH(B538, 'Factor Schedule'!$B$3:$B$2002, -1), 1)=B538,MATCH(B538, 'Factor Schedule'!$B$3:$B$2002, -1),MATCH(B538, 'Factor Schedule'!$B$3:$B$2002, -1)+1)))</f>
        <v/>
      </c>
      <c r="L538" s="11" t="str" cm="1">
        <f t="array" aca="1" ref="L538" ca="1">IF(B538="","",ROUND(J538*_xlfn.IFNA(INDEX('Factor Schedule'!$B$3:$C$2002,K538, 2), 1), 2))</f>
        <v/>
      </c>
      <c r="M538" s="11" t="str">
        <f ca="1">IF(B538="", "", IF(OR(LOWER('Terms&amp;Conditions + Transaction'!$B$12)&lt;&gt;"compound", B538=$C$2, B538=E538), L538, L538+IF(LOWER('Terms&amp;Conditions + Transaction'!$B$13)&lt;&gt;"y", SUMIFS($T$8:$T$2007, $B$8:$B$2007, "&gt;="&amp;E538, $B$8:$B$2007, "&lt;"&amp;B538), SUMIFS($U$8:$U$1007, $B$8:$B$2007, "&gt;="&amp;E538, $B$8:$B$2007, "&lt;"&amp;B538))))</f>
        <v/>
      </c>
      <c r="N538" s="18" t="str">
        <f ca="1">IF(OR(B538 = "", F538=""), "", MIN(ForwardDays(B538,-'Terms&amp;Conditions + Transaction'!$B$22, 'Terms&amp;Conditions + Transaction'!$B$23, 'Holiday Schedule'!$B$3:$B$1002),ForwardDays(F538,-'Terms&amp;Conditions + Transaction'!$B$22, 'Terms&amp;Conditions + Transaction'!$B$23, 'Holiday Schedule'!$B$3:$B$1002)))</f>
        <v/>
      </c>
      <c r="O538" s="42" t="str">
        <f ca="1">IF(B538="", "", IF(ISNA(MATCH(N538, SOFR_INDEX!$A$2:$A$2001, -1)),1,IF(INDEX(SOFR_INDEX!$A$2:$E$2001,MATCH(N538, SOFR_INDEX!$A$2:$A$2001, -1), 1)=N538,MATCH(N538, SOFR_INDEX!$A$2:$A$2001, -1),MATCH(N538, SOFR_INDEX!$A$2:$A$2001, -1)+1)))</f>
        <v/>
      </c>
      <c r="P538" s="40" t="str" cm="1">
        <f t="array" aca="1" ref="P538" ca="1">IF(OR(B538="", F538=""), "", INDEX(SOFR_INDEX!$B$2:$E$2001, O538,$P$4) * IF(LEFT($P$3, 3)="180", 2, IF(LEFT($P$3, 2)="90", 4, IF(LEFT($P$3, 2)="30", 12, 1)))/100)</f>
        <v/>
      </c>
      <c r="Q538" s="43" t="str">
        <f ca="1">IF(OR(B538="", F538=""), "", P538+'Terms&amp;Conditions + Transaction'!$B$11/10000)</f>
        <v/>
      </c>
      <c r="R538" s="43" t="str">
        <f t="shared" ca="1" si="53"/>
        <v/>
      </c>
      <c r="S538" t="str">
        <f ca="1">IF(B538="",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Transaction'!$C$7*(F538-E538), 365), 360))))</f>
        <v/>
      </c>
      <c r="T538" s="49" t="str">
        <f t="shared" ca="1" si="54"/>
        <v/>
      </c>
      <c r="U538" s="49" t="str">
        <f t="shared" ca="1" si="55"/>
        <v/>
      </c>
      <c r="V538" s="49" t="str">
        <f t="shared" ca="1" si="56"/>
        <v/>
      </c>
      <c r="W538" s="11" t="str">
        <f t="shared" ca="1" si="57"/>
        <v/>
      </c>
      <c r="X538" s="11" t="str">
        <f t="shared" ca="1" si="58"/>
        <v/>
      </c>
    </row>
    <row r="539" spans="2:24" x14ac:dyDescent="0.25">
      <c r="B539" s="82" t="str">
        <f ca="1">IF(B538&lt;MIN($C$3, 'Terms&amp;Conditions + Transaction'!$B$6), B538+1, "")</f>
        <v/>
      </c>
      <c r="C539" t="str">
        <f ca="1">IF(B539="", "", IF(AND(WEEKDAY(B539, 2)&lt;=5, ISERROR(VLOOKUP(B539, 'Holiday Schedule'!$B$3:$B$1002, 1, FALSE))), 1, 0))</f>
        <v/>
      </c>
      <c r="D539" t="str">
        <f ca="1">IF(B539="", "", IF(LOWER('Terms&amp;Conditions + Transaction'!$C$15)="act", 1, IF(DAY(B539)=31, 0, IF(AND(DAY(B539+1)=1, MONTH(B539+1)=3), 31-DAY(B539), 1))))</f>
        <v/>
      </c>
      <c r="E539" s="18" t="str">
        <f ca="1">IF(B539="", "", IFERROR(VLOOKUP(B539, 'Accrual Schedule'!$B$3:$B$122, 1, TRUE), ""))</f>
        <v/>
      </c>
      <c r="F539" s="18" t="str" cm="1">
        <f t="array" aca="1" ref="F539" ca="1">IF(B539="", "", INDEX('Accrual Schedule'!$B$3:$B$122, MATCH(B539, 'Accrual Schedule'!$B$3:$B$122, 1)+1, 1))</f>
        <v/>
      </c>
      <c r="G539" s="18" t="str" cm="1">
        <f t="array" aca="1" ref="G539" ca="1">IF(B539="", "", INDEX('Accrual Schedule'!$B$3:$B$122, MATCH(H539, 'Accrual Schedule'!$B$3:$B$122, 1)-1, 1))</f>
        <v/>
      </c>
      <c r="H539" s="18" t="str">
        <f ca="1">IF(B539="", "", INDEX('Accrual Schedule'!$B$3:$B$122, MATCH(I539, 'Accrual Schedule'!$C$3:$C$122, 1), 1))</f>
        <v/>
      </c>
      <c r="I539" s="18" t="str" cm="1">
        <f t="array" aca="1" ref="I539" ca="1">IF(B539="", "", _xlfn.IFNA(INDEX('Accrual Schedule'!$C$4:$C$122, MATCH(B539, 'Accrual Schedule'!$C$4:$C$122, 1)+1, 1), INDEX('Accrual Schedule'!$C$4:$C$122, 1, 1)))</f>
        <v/>
      </c>
      <c r="J539" s="11" t="str">
        <f ca="1">IF(B539="","",'Terms&amp;Conditions + Transaction'!$F$5-SUMIF(Dispositions!$B$3:$B$32,"&lt;="&amp;B539,Dispositions!$C$3:$C$32))</f>
        <v/>
      </c>
      <c r="K539" s="84" t="str">
        <f ca="1">IF(B539="", "", IF(ISNA(MATCH(B539, 'Factor Schedule'!$B$3:$B$2002, -1)),1,IF(INDEX('Factor Schedule'!$B$3:$C$2002,MATCH(B539, 'Factor Schedule'!$B$3:$B$2002, -1), 1)=B539,MATCH(B539, 'Factor Schedule'!$B$3:$B$2002, -1),MATCH(B539, 'Factor Schedule'!$B$3:$B$2002, -1)+1)))</f>
        <v/>
      </c>
      <c r="L539" s="11" t="str" cm="1">
        <f t="array" aca="1" ref="L539" ca="1">IF(B539="","",ROUND(J539*_xlfn.IFNA(INDEX('Factor Schedule'!$B$3:$C$2002,K539, 2), 1), 2))</f>
        <v/>
      </c>
      <c r="M539" s="11" t="str">
        <f ca="1">IF(B539="", "", IF(OR(LOWER('Terms&amp;Conditions + Transaction'!$B$12)&lt;&gt;"compound", B539=$C$2, B539=E539), L539, L539+IF(LOWER('Terms&amp;Conditions + Transaction'!$B$13)&lt;&gt;"y", SUMIFS($T$8:$T$2007, $B$8:$B$2007, "&gt;="&amp;E539, $B$8:$B$2007, "&lt;"&amp;B539), SUMIFS($U$8:$U$1007, $B$8:$B$2007, "&gt;="&amp;E539, $B$8:$B$2007, "&lt;"&amp;B539))))</f>
        <v/>
      </c>
      <c r="N539" s="18" t="str">
        <f ca="1">IF(OR(B539 = "", F539=""), "", MIN(ForwardDays(B539,-'Terms&amp;Conditions + Transaction'!$B$22, 'Terms&amp;Conditions + Transaction'!$B$23, 'Holiday Schedule'!$B$3:$B$1002),ForwardDays(F539,-'Terms&amp;Conditions + Transaction'!$B$22, 'Terms&amp;Conditions + Transaction'!$B$23, 'Holiday Schedule'!$B$3:$B$1002)))</f>
        <v/>
      </c>
      <c r="O539" s="42" t="str">
        <f ca="1">IF(B539="", "", IF(ISNA(MATCH(N539, SOFR_INDEX!$A$2:$A$2001, -1)),1,IF(INDEX(SOFR_INDEX!$A$2:$E$2001,MATCH(N539, SOFR_INDEX!$A$2:$A$2001, -1), 1)=N539,MATCH(N539, SOFR_INDEX!$A$2:$A$2001, -1),MATCH(N539, SOFR_INDEX!$A$2:$A$2001, -1)+1)))</f>
        <v/>
      </c>
      <c r="P539" s="40" t="str" cm="1">
        <f t="array" aca="1" ref="P539" ca="1">IF(OR(B539="", F539=""), "", INDEX(SOFR_INDEX!$B$2:$E$2001, O539,$P$4) * IF(LEFT($P$3, 3)="180", 2, IF(LEFT($P$3, 2)="90", 4, IF(LEFT($P$3, 2)="30", 12, 1)))/100)</f>
        <v/>
      </c>
      <c r="Q539" s="43" t="str">
        <f ca="1">IF(OR(B539="", F539=""), "", P539+'Terms&amp;Conditions + Transaction'!$B$11/10000)</f>
        <v/>
      </c>
      <c r="R539" s="43" t="str">
        <f t="shared" ca="1" si="53"/>
        <v/>
      </c>
      <c r="S539" t="str">
        <f ca="1">IF(B539="",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Transaction'!$C$7*(F539-E539), 365), 360))))</f>
        <v/>
      </c>
      <c r="T539" s="49" t="str">
        <f t="shared" ca="1" si="54"/>
        <v/>
      </c>
      <c r="U539" s="49" t="str">
        <f t="shared" ca="1" si="55"/>
        <v/>
      </c>
      <c r="V539" s="49" t="str">
        <f t="shared" ca="1" si="56"/>
        <v/>
      </c>
      <c r="W539" s="11" t="str">
        <f t="shared" ca="1" si="57"/>
        <v/>
      </c>
      <c r="X539" s="11" t="str">
        <f t="shared" ca="1" si="58"/>
        <v/>
      </c>
    </row>
    <row r="540" spans="2:24" x14ac:dyDescent="0.25">
      <c r="B540" s="82" t="str">
        <f ca="1">IF(B539&lt;MIN($C$3, 'Terms&amp;Conditions + Transaction'!$B$6), B539+1, "")</f>
        <v/>
      </c>
      <c r="C540" t="str">
        <f ca="1">IF(B540="", "", IF(AND(WEEKDAY(B540, 2)&lt;=5, ISERROR(VLOOKUP(B540, 'Holiday Schedule'!$B$3:$B$1002, 1, FALSE))), 1, 0))</f>
        <v/>
      </c>
      <c r="D540" t="str">
        <f ca="1">IF(B540="", "", IF(LOWER('Terms&amp;Conditions + Transaction'!$C$15)="act", 1, IF(DAY(B540)=31, 0, IF(AND(DAY(B540+1)=1, MONTH(B540+1)=3), 31-DAY(B540), 1))))</f>
        <v/>
      </c>
      <c r="E540" s="18" t="str">
        <f ca="1">IF(B540="", "", IFERROR(VLOOKUP(B540, 'Accrual Schedule'!$B$3:$B$122, 1, TRUE), ""))</f>
        <v/>
      </c>
      <c r="F540" s="18" t="str" cm="1">
        <f t="array" aca="1" ref="F540" ca="1">IF(B540="", "", INDEX('Accrual Schedule'!$B$3:$B$122, MATCH(B540, 'Accrual Schedule'!$B$3:$B$122, 1)+1, 1))</f>
        <v/>
      </c>
      <c r="G540" s="18" t="str" cm="1">
        <f t="array" aca="1" ref="G540" ca="1">IF(B540="", "", INDEX('Accrual Schedule'!$B$3:$B$122, MATCH(H540, 'Accrual Schedule'!$B$3:$B$122, 1)-1, 1))</f>
        <v/>
      </c>
      <c r="H540" s="18" t="str">
        <f ca="1">IF(B540="", "", INDEX('Accrual Schedule'!$B$3:$B$122, MATCH(I540, 'Accrual Schedule'!$C$3:$C$122, 1), 1))</f>
        <v/>
      </c>
      <c r="I540" s="18" t="str" cm="1">
        <f t="array" aca="1" ref="I540" ca="1">IF(B540="", "", _xlfn.IFNA(INDEX('Accrual Schedule'!$C$4:$C$122, MATCH(B540, 'Accrual Schedule'!$C$4:$C$122, 1)+1, 1), INDEX('Accrual Schedule'!$C$4:$C$122, 1, 1)))</f>
        <v/>
      </c>
      <c r="J540" s="11" t="str">
        <f ca="1">IF(B540="","",'Terms&amp;Conditions + Transaction'!$F$5-SUMIF(Dispositions!$B$3:$B$32,"&lt;="&amp;B540,Dispositions!$C$3:$C$32))</f>
        <v/>
      </c>
      <c r="K540" s="84" t="str">
        <f ca="1">IF(B540="", "", IF(ISNA(MATCH(B540, 'Factor Schedule'!$B$3:$B$2002, -1)),1,IF(INDEX('Factor Schedule'!$B$3:$C$2002,MATCH(B540, 'Factor Schedule'!$B$3:$B$2002, -1), 1)=B540,MATCH(B540, 'Factor Schedule'!$B$3:$B$2002, -1),MATCH(B540, 'Factor Schedule'!$B$3:$B$2002, -1)+1)))</f>
        <v/>
      </c>
      <c r="L540" s="11" t="str" cm="1">
        <f t="array" aca="1" ref="L540" ca="1">IF(B540="","",ROUND(J540*_xlfn.IFNA(INDEX('Factor Schedule'!$B$3:$C$2002,K540, 2), 1), 2))</f>
        <v/>
      </c>
      <c r="M540" s="11" t="str">
        <f ca="1">IF(B540="", "", IF(OR(LOWER('Terms&amp;Conditions + Transaction'!$B$12)&lt;&gt;"compound", B540=$C$2, B540=E540), L540, L540+IF(LOWER('Terms&amp;Conditions + Transaction'!$B$13)&lt;&gt;"y", SUMIFS($T$8:$T$2007, $B$8:$B$2007, "&gt;="&amp;E540, $B$8:$B$2007, "&lt;"&amp;B540), SUMIFS($U$8:$U$1007, $B$8:$B$2007, "&gt;="&amp;E540, $B$8:$B$2007, "&lt;"&amp;B540))))</f>
        <v/>
      </c>
      <c r="N540" s="18" t="str">
        <f ca="1">IF(OR(B540 = "", F540=""), "", MIN(ForwardDays(B540,-'Terms&amp;Conditions + Transaction'!$B$22, 'Terms&amp;Conditions + Transaction'!$B$23, 'Holiday Schedule'!$B$3:$B$1002),ForwardDays(F540,-'Terms&amp;Conditions + Transaction'!$B$22, 'Terms&amp;Conditions + Transaction'!$B$23, 'Holiday Schedule'!$B$3:$B$1002)))</f>
        <v/>
      </c>
      <c r="O540" s="42" t="str">
        <f ca="1">IF(B540="", "", IF(ISNA(MATCH(N540, SOFR_INDEX!$A$2:$A$2001, -1)),1,IF(INDEX(SOFR_INDEX!$A$2:$E$2001,MATCH(N540, SOFR_INDEX!$A$2:$A$2001, -1), 1)=N540,MATCH(N540, SOFR_INDEX!$A$2:$A$2001, -1),MATCH(N540, SOFR_INDEX!$A$2:$A$2001, -1)+1)))</f>
        <v/>
      </c>
      <c r="P540" s="40" t="str" cm="1">
        <f t="array" aca="1" ref="P540" ca="1">IF(OR(B540="", F540=""), "", INDEX(SOFR_INDEX!$B$2:$E$2001, O540,$P$4) * IF(LEFT($P$3, 3)="180", 2, IF(LEFT($P$3, 2)="90", 4, IF(LEFT($P$3, 2)="30", 12, 1)))/100)</f>
        <v/>
      </c>
      <c r="Q540" s="43" t="str">
        <f ca="1">IF(OR(B540="", F540=""), "", P540+'Terms&amp;Conditions + Transaction'!$B$11/10000)</f>
        <v/>
      </c>
      <c r="R540" s="43" t="str">
        <f t="shared" ca="1" si="53"/>
        <v/>
      </c>
      <c r="S540" t="str">
        <f ca="1">IF(B540="",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Transaction'!$C$7*(F540-E540), 365), 360))))</f>
        <v/>
      </c>
      <c r="T540" s="49" t="str">
        <f t="shared" ca="1" si="54"/>
        <v/>
      </c>
      <c r="U540" s="49" t="str">
        <f t="shared" ca="1" si="55"/>
        <v/>
      </c>
      <c r="V540" s="49" t="str">
        <f t="shared" ca="1" si="56"/>
        <v/>
      </c>
      <c r="W540" s="11" t="str">
        <f t="shared" ca="1" si="57"/>
        <v/>
      </c>
      <c r="X540" s="11" t="str">
        <f t="shared" ca="1" si="58"/>
        <v/>
      </c>
    </row>
    <row r="541" spans="2:24" x14ac:dyDescent="0.25">
      <c r="B541" s="82" t="str">
        <f ca="1">IF(B540&lt;MIN($C$3, 'Terms&amp;Conditions + Transaction'!$B$6), B540+1, "")</f>
        <v/>
      </c>
      <c r="C541" t="str">
        <f ca="1">IF(B541="", "", IF(AND(WEEKDAY(B541, 2)&lt;=5, ISERROR(VLOOKUP(B541, 'Holiday Schedule'!$B$3:$B$1002, 1, FALSE))), 1, 0))</f>
        <v/>
      </c>
      <c r="D541" t="str">
        <f ca="1">IF(B541="", "", IF(LOWER('Terms&amp;Conditions + Transaction'!$C$15)="act", 1, IF(DAY(B541)=31, 0, IF(AND(DAY(B541+1)=1, MONTH(B541+1)=3), 31-DAY(B541), 1))))</f>
        <v/>
      </c>
      <c r="E541" s="18" t="str">
        <f ca="1">IF(B541="", "", IFERROR(VLOOKUP(B541, 'Accrual Schedule'!$B$3:$B$122, 1, TRUE), ""))</f>
        <v/>
      </c>
      <c r="F541" s="18" t="str" cm="1">
        <f t="array" aca="1" ref="F541" ca="1">IF(B541="", "", INDEX('Accrual Schedule'!$B$3:$B$122, MATCH(B541, 'Accrual Schedule'!$B$3:$B$122, 1)+1, 1))</f>
        <v/>
      </c>
      <c r="G541" s="18" t="str" cm="1">
        <f t="array" aca="1" ref="G541" ca="1">IF(B541="", "", INDEX('Accrual Schedule'!$B$3:$B$122, MATCH(H541, 'Accrual Schedule'!$B$3:$B$122, 1)-1, 1))</f>
        <v/>
      </c>
      <c r="H541" s="18" t="str">
        <f ca="1">IF(B541="", "", INDEX('Accrual Schedule'!$B$3:$B$122, MATCH(I541, 'Accrual Schedule'!$C$3:$C$122, 1), 1))</f>
        <v/>
      </c>
      <c r="I541" s="18" t="str" cm="1">
        <f t="array" aca="1" ref="I541" ca="1">IF(B541="", "", _xlfn.IFNA(INDEX('Accrual Schedule'!$C$4:$C$122, MATCH(B541, 'Accrual Schedule'!$C$4:$C$122, 1)+1, 1), INDEX('Accrual Schedule'!$C$4:$C$122, 1, 1)))</f>
        <v/>
      </c>
      <c r="J541" s="11" t="str">
        <f ca="1">IF(B541="","",'Terms&amp;Conditions + Transaction'!$F$5-SUMIF(Dispositions!$B$3:$B$32,"&lt;="&amp;B541,Dispositions!$C$3:$C$32))</f>
        <v/>
      </c>
      <c r="K541" s="84" t="str">
        <f ca="1">IF(B541="", "", IF(ISNA(MATCH(B541, 'Factor Schedule'!$B$3:$B$2002, -1)),1,IF(INDEX('Factor Schedule'!$B$3:$C$2002,MATCH(B541, 'Factor Schedule'!$B$3:$B$2002, -1), 1)=B541,MATCH(B541, 'Factor Schedule'!$B$3:$B$2002, -1),MATCH(B541, 'Factor Schedule'!$B$3:$B$2002, -1)+1)))</f>
        <v/>
      </c>
      <c r="L541" s="11" t="str" cm="1">
        <f t="array" aca="1" ref="L541" ca="1">IF(B541="","",ROUND(J541*_xlfn.IFNA(INDEX('Factor Schedule'!$B$3:$C$2002,K541, 2), 1), 2))</f>
        <v/>
      </c>
      <c r="M541" s="11" t="str">
        <f ca="1">IF(B541="", "", IF(OR(LOWER('Terms&amp;Conditions + Transaction'!$B$12)&lt;&gt;"compound", B541=$C$2, B541=E541), L541, L541+IF(LOWER('Terms&amp;Conditions + Transaction'!$B$13)&lt;&gt;"y", SUMIFS($T$8:$T$2007, $B$8:$B$2007, "&gt;="&amp;E541, $B$8:$B$2007, "&lt;"&amp;B541), SUMIFS($U$8:$U$1007, $B$8:$B$2007, "&gt;="&amp;E541, $B$8:$B$2007, "&lt;"&amp;B541))))</f>
        <v/>
      </c>
      <c r="N541" s="18" t="str">
        <f ca="1">IF(OR(B541 = "", F541=""), "", MIN(ForwardDays(B541,-'Terms&amp;Conditions + Transaction'!$B$22, 'Terms&amp;Conditions + Transaction'!$B$23, 'Holiday Schedule'!$B$3:$B$1002),ForwardDays(F541,-'Terms&amp;Conditions + Transaction'!$B$22, 'Terms&amp;Conditions + Transaction'!$B$23, 'Holiday Schedule'!$B$3:$B$1002)))</f>
        <v/>
      </c>
      <c r="O541" s="42" t="str">
        <f ca="1">IF(B541="", "", IF(ISNA(MATCH(N541, SOFR_INDEX!$A$2:$A$2001, -1)),1,IF(INDEX(SOFR_INDEX!$A$2:$E$2001,MATCH(N541, SOFR_INDEX!$A$2:$A$2001, -1), 1)=N541,MATCH(N541, SOFR_INDEX!$A$2:$A$2001, -1),MATCH(N541, SOFR_INDEX!$A$2:$A$2001, -1)+1)))</f>
        <v/>
      </c>
      <c r="P541" s="40" t="str" cm="1">
        <f t="array" aca="1" ref="P541" ca="1">IF(OR(B541="", F541=""), "", INDEX(SOFR_INDEX!$B$2:$E$2001, O541,$P$4) * IF(LEFT($P$3, 3)="180", 2, IF(LEFT($P$3, 2)="90", 4, IF(LEFT($P$3, 2)="30", 12, 1)))/100)</f>
        <v/>
      </c>
      <c r="Q541" s="43" t="str">
        <f ca="1">IF(OR(B541="", F541=""), "", P541+'Terms&amp;Conditions + Transaction'!$B$11/10000)</f>
        <v/>
      </c>
      <c r="R541" s="43" t="str">
        <f t="shared" ca="1" si="53"/>
        <v/>
      </c>
      <c r="S541" t="str">
        <f ca="1">IF(B541="",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Transaction'!$C$7*(F541-E541), 365), 360))))</f>
        <v/>
      </c>
      <c r="T541" s="49" t="str">
        <f t="shared" ca="1" si="54"/>
        <v/>
      </c>
      <c r="U541" s="49" t="str">
        <f t="shared" ca="1" si="55"/>
        <v/>
      </c>
      <c r="V541" s="49" t="str">
        <f t="shared" ca="1" si="56"/>
        <v/>
      </c>
      <c r="W541" s="11" t="str">
        <f t="shared" ca="1" si="57"/>
        <v/>
      </c>
      <c r="X541" s="11" t="str">
        <f t="shared" ca="1" si="58"/>
        <v/>
      </c>
    </row>
    <row r="542" spans="2:24" x14ac:dyDescent="0.25">
      <c r="B542" s="82" t="str">
        <f ca="1">IF(B541&lt;MIN($C$3, 'Terms&amp;Conditions + Transaction'!$B$6), B541+1, "")</f>
        <v/>
      </c>
      <c r="C542" t="str">
        <f ca="1">IF(B542="", "", IF(AND(WEEKDAY(B542, 2)&lt;=5, ISERROR(VLOOKUP(B542, 'Holiday Schedule'!$B$3:$B$1002, 1, FALSE))), 1, 0))</f>
        <v/>
      </c>
      <c r="D542" t="str">
        <f ca="1">IF(B542="", "", IF(LOWER('Terms&amp;Conditions + Transaction'!$C$15)="act", 1, IF(DAY(B542)=31, 0, IF(AND(DAY(B542+1)=1, MONTH(B542+1)=3), 31-DAY(B542), 1))))</f>
        <v/>
      </c>
      <c r="E542" s="18" t="str">
        <f ca="1">IF(B542="", "", IFERROR(VLOOKUP(B542, 'Accrual Schedule'!$B$3:$B$122, 1, TRUE), ""))</f>
        <v/>
      </c>
      <c r="F542" s="18" t="str" cm="1">
        <f t="array" aca="1" ref="F542" ca="1">IF(B542="", "", INDEX('Accrual Schedule'!$B$3:$B$122, MATCH(B542, 'Accrual Schedule'!$B$3:$B$122, 1)+1, 1))</f>
        <v/>
      </c>
      <c r="G542" s="18" t="str" cm="1">
        <f t="array" aca="1" ref="G542" ca="1">IF(B542="", "", INDEX('Accrual Schedule'!$B$3:$B$122, MATCH(H542, 'Accrual Schedule'!$B$3:$B$122, 1)-1, 1))</f>
        <v/>
      </c>
      <c r="H542" s="18" t="str">
        <f ca="1">IF(B542="", "", INDEX('Accrual Schedule'!$B$3:$B$122, MATCH(I542, 'Accrual Schedule'!$C$3:$C$122, 1), 1))</f>
        <v/>
      </c>
      <c r="I542" s="18" t="str" cm="1">
        <f t="array" aca="1" ref="I542" ca="1">IF(B542="", "", _xlfn.IFNA(INDEX('Accrual Schedule'!$C$4:$C$122, MATCH(B542, 'Accrual Schedule'!$C$4:$C$122, 1)+1, 1), INDEX('Accrual Schedule'!$C$4:$C$122, 1, 1)))</f>
        <v/>
      </c>
      <c r="J542" s="11" t="str">
        <f ca="1">IF(B542="","",'Terms&amp;Conditions + Transaction'!$F$5-SUMIF(Dispositions!$B$3:$B$32,"&lt;="&amp;B542,Dispositions!$C$3:$C$32))</f>
        <v/>
      </c>
      <c r="K542" s="84" t="str">
        <f ca="1">IF(B542="", "", IF(ISNA(MATCH(B542, 'Factor Schedule'!$B$3:$B$2002, -1)),1,IF(INDEX('Factor Schedule'!$B$3:$C$2002,MATCH(B542, 'Factor Schedule'!$B$3:$B$2002, -1), 1)=B542,MATCH(B542, 'Factor Schedule'!$B$3:$B$2002, -1),MATCH(B542, 'Factor Schedule'!$B$3:$B$2002, -1)+1)))</f>
        <v/>
      </c>
      <c r="L542" s="11" t="str" cm="1">
        <f t="array" aca="1" ref="L542" ca="1">IF(B542="","",ROUND(J542*_xlfn.IFNA(INDEX('Factor Schedule'!$B$3:$C$2002,K542, 2), 1), 2))</f>
        <v/>
      </c>
      <c r="M542" s="11" t="str">
        <f ca="1">IF(B542="", "", IF(OR(LOWER('Terms&amp;Conditions + Transaction'!$B$12)&lt;&gt;"compound", B542=$C$2, B542=E542), L542, L542+IF(LOWER('Terms&amp;Conditions + Transaction'!$B$13)&lt;&gt;"y", SUMIFS($T$8:$T$2007, $B$8:$B$2007, "&gt;="&amp;E542, $B$8:$B$2007, "&lt;"&amp;B542), SUMIFS($U$8:$U$1007, $B$8:$B$2007, "&gt;="&amp;E542, $B$8:$B$2007, "&lt;"&amp;B542))))</f>
        <v/>
      </c>
      <c r="N542" s="18" t="str">
        <f ca="1">IF(OR(B542 = "", F542=""), "", MIN(ForwardDays(B542,-'Terms&amp;Conditions + Transaction'!$B$22, 'Terms&amp;Conditions + Transaction'!$B$23, 'Holiday Schedule'!$B$3:$B$1002),ForwardDays(F542,-'Terms&amp;Conditions + Transaction'!$B$22, 'Terms&amp;Conditions + Transaction'!$B$23, 'Holiday Schedule'!$B$3:$B$1002)))</f>
        <v/>
      </c>
      <c r="O542" s="42" t="str">
        <f ca="1">IF(B542="", "", IF(ISNA(MATCH(N542, SOFR_INDEX!$A$2:$A$2001, -1)),1,IF(INDEX(SOFR_INDEX!$A$2:$E$2001,MATCH(N542, SOFR_INDEX!$A$2:$A$2001, -1), 1)=N542,MATCH(N542, SOFR_INDEX!$A$2:$A$2001, -1),MATCH(N542, SOFR_INDEX!$A$2:$A$2001, -1)+1)))</f>
        <v/>
      </c>
      <c r="P542" s="40" t="str" cm="1">
        <f t="array" aca="1" ref="P542" ca="1">IF(OR(B542="", F542=""), "", INDEX(SOFR_INDEX!$B$2:$E$2001, O542,$P$4) * IF(LEFT($P$3, 3)="180", 2, IF(LEFT($P$3, 2)="90", 4, IF(LEFT($P$3, 2)="30", 12, 1)))/100)</f>
        <v/>
      </c>
      <c r="Q542" s="43" t="str">
        <f ca="1">IF(OR(B542="", F542=""), "", P542+'Terms&amp;Conditions + Transaction'!$B$11/10000)</f>
        <v/>
      </c>
      <c r="R542" s="43" t="str">
        <f t="shared" ca="1" si="53"/>
        <v/>
      </c>
      <c r="S542" t="str">
        <f ca="1">IF(B542="",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Transaction'!$C$7*(F542-E542), 365), 360))))</f>
        <v/>
      </c>
      <c r="T542" s="49" t="str">
        <f t="shared" ca="1" si="54"/>
        <v/>
      </c>
      <c r="U542" s="49" t="str">
        <f t="shared" ca="1" si="55"/>
        <v/>
      </c>
      <c r="V542" s="49" t="str">
        <f t="shared" ca="1" si="56"/>
        <v/>
      </c>
      <c r="W542" s="11" t="str">
        <f t="shared" ca="1" si="57"/>
        <v/>
      </c>
      <c r="X542" s="11" t="str">
        <f t="shared" ca="1" si="58"/>
        <v/>
      </c>
    </row>
    <row r="543" spans="2:24" x14ac:dyDescent="0.25">
      <c r="B543" s="82" t="str">
        <f ca="1">IF(B542&lt;MIN($C$3, 'Terms&amp;Conditions + Transaction'!$B$6), B542+1, "")</f>
        <v/>
      </c>
      <c r="C543" t="str">
        <f ca="1">IF(B543="", "", IF(AND(WEEKDAY(B543, 2)&lt;=5, ISERROR(VLOOKUP(B543, 'Holiday Schedule'!$B$3:$B$1002, 1, FALSE))), 1, 0))</f>
        <v/>
      </c>
      <c r="D543" t="str">
        <f ca="1">IF(B543="", "", IF(LOWER('Terms&amp;Conditions + Transaction'!$C$15)="act", 1, IF(DAY(B543)=31, 0, IF(AND(DAY(B543+1)=1, MONTH(B543+1)=3), 31-DAY(B543), 1))))</f>
        <v/>
      </c>
      <c r="E543" s="18" t="str">
        <f ca="1">IF(B543="", "", IFERROR(VLOOKUP(B543, 'Accrual Schedule'!$B$3:$B$122, 1, TRUE), ""))</f>
        <v/>
      </c>
      <c r="F543" s="18" t="str" cm="1">
        <f t="array" aca="1" ref="F543" ca="1">IF(B543="", "", INDEX('Accrual Schedule'!$B$3:$B$122, MATCH(B543, 'Accrual Schedule'!$B$3:$B$122, 1)+1, 1))</f>
        <v/>
      </c>
      <c r="G543" s="18" t="str" cm="1">
        <f t="array" aca="1" ref="G543" ca="1">IF(B543="", "", INDEX('Accrual Schedule'!$B$3:$B$122, MATCH(H543, 'Accrual Schedule'!$B$3:$B$122, 1)-1, 1))</f>
        <v/>
      </c>
      <c r="H543" s="18" t="str">
        <f ca="1">IF(B543="", "", INDEX('Accrual Schedule'!$B$3:$B$122, MATCH(I543, 'Accrual Schedule'!$C$3:$C$122, 1), 1))</f>
        <v/>
      </c>
      <c r="I543" s="18" t="str" cm="1">
        <f t="array" aca="1" ref="I543" ca="1">IF(B543="", "", _xlfn.IFNA(INDEX('Accrual Schedule'!$C$4:$C$122, MATCH(B543, 'Accrual Schedule'!$C$4:$C$122, 1)+1, 1), INDEX('Accrual Schedule'!$C$4:$C$122, 1, 1)))</f>
        <v/>
      </c>
      <c r="J543" s="11" t="str">
        <f ca="1">IF(B543="","",'Terms&amp;Conditions + Transaction'!$F$5-SUMIF(Dispositions!$B$3:$B$32,"&lt;="&amp;B543,Dispositions!$C$3:$C$32))</f>
        <v/>
      </c>
      <c r="K543" s="84" t="str">
        <f ca="1">IF(B543="", "", IF(ISNA(MATCH(B543, 'Factor Schedule'!$B$3:$B$2002, -1)),1,IF(INDEX('Factor Schedule'!$B$3:$C$2002,MATCH(B543, 'Factor Schedule'!$B$3:$B$2002, -1), 1)=B543,MATCH(B543, 'Factor Schedule'!$B$3:$B$2002, -1),MATCH(B543, 'Factor Schedule'!$B$3:$B$2002, -1)+1)))</f>
        <v/>
      </c>
      <c r="L543" s="11" t="str" cm="1">
        <f t="array" aca="1" ref="L543" ca="1">IF(B543="","",ROUND(J543*_xlfn.IFNA(INDEX('Factor Schedule'!$B$3:$C$2002,K543, 2), 1), 2))</f>
        <v/>
      </c>
      <c r="M543" s="11" t="str">
        <f ca="1">IF(B543="", "", IF(OR(LOWER('Terms&amp;Conditions + Transaction'!$B$12)&lt;&gt;"compound", B543=$C$2, B543=E543), L543, L543+IF(LOWER('Terms&amp;Conditions + Transaction'!$B$13)&lt;&gt;"y", SUMIFS($T$8:$T$2007, $B$8:$B$2007, "&gt;="&amp;E543, $B$8:$B$2007, "&lt;"&amp;B543), SUMIFS($U$8:$U$1007, $B$8:$B$2007, "&gt;="&amp;E543, $B$8:$B$2007, "&lt;"&amp;B543))))</f>
        <v/>
      </c>
      <c r="N543" s="18" t="str">
        <f ca="1">IF(OR(B543 = "", F543=""), "", MIN(ForwardDays(B543,-'Terms&amp;Conditions + Transaction'!$B$22, 'Terms&amp;Conditions + Transaction'!$B$23, 'Holiday Schedule'!$B$3:$B$1002),ForwardDays(F543,-'Terms&amp;Conditions + Transaction'!$B$22, 'Terms&amp;Conditions + Transaction'!$B$23, 'Holiday Schedule'!$B$3:$B$1002)))</f>
        <v/>
      </c>
      <c r="O543" s="42" t="str">
        <f ca="1">IF(B543="", "", IF(ISNA(MATCH(N543, SOFR_INDEX!$A$2:$A$2001, -1)),1,IF(INDEX(SOFR_INDEX!$A$2:$E$2001,MATCH(N543, SOFR_INDEX!$A$2:$A$2001, -1), 1)=N543,MATCH(N543, SOFR_INDEX!$A$2:$A$2001, -1),MATCH(N543, SOFR_INDEX!$A$2:$A$2001, -1)+1)))</f>
        <v/>
      </c>
      <c r="P543" s="40" t="str" cm="1">
        <f t="array" aca="1" ref="P543" ca="1">IF(OR(B543="", F543=""), "", INDEX(SOFR_INDEX!$B$2:$E$2001, O543,$P$4) * IF(LEFT($P$3, 3)="180", 2, IF(LEFT($P$3, 2)="90", 4, IF(LEFT($P$3, 2)="30", 12, 1)))/100)</f>
        <v/>
      </c>
      <c r="Q543" s="43" t="str">
        <f ca="1">IF(OR(B543="", F543=""), "", P543+'Terms&amp;Conditions + Transaction'!$B$11/10000)</f>
        <v/>
      </c>
      <c r="R543" s="43" t="str">
        <f t="shared" ca="1" si="53"/>
        <v/>
      </c>
      <c r="S543" t="str">
        <f ca="1">IF(B543="",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Transaction'!$C$7*(F543-E543), 365), 360))))</f>
        <v/>
      </c>
      <c r="T543" s="49" t="str">
        <f t="shared" ca="1" si="54"/>
        <v/>
      </c>
      <c r="U543" s="49" t="str">
        <f t="shared" ca="1" si="55"/>
        <v/>
      </c>
      <c r="V543" s="49" t="str">
        <f t="shared" ca="1" si="56"/>
        <v/>
      </c>
      <c r="W543" s="11" t="str">
        <f t="shared" ca="1" si="57"/>
        <v/>
      </c>
      <c r="X543" s="11" t="str">
        <f t="shared" ca="1" si="58"/>
        <v/>
      </c>
    </row>
    <row r="544" spans="2:24" x14ac:dyDescent="0.25">
      <c r="B544" s="82" t="str">
        <f ca="1">IF(B543&lt;MIN($C$3, 'Terms&amp;Conditions + Transaction'!$B$6), B543+1, "")</f>
        <v/>
      </c>
      <c r="C544" t="str">
        <f ca="1">IF(B544="", "", IF(AND(WEEKDAY(B544, 2)&lt;=5, ISERROR(VLOOKUP(B544, 'Holiday Schedule'!$B$3:$B$1002, 1, FALSE))), 1, 0))</f>
        <v/>
      </c>
      <c r="D544" t="str">
        <f ca="1">IF(B544="", "", IF(LOWER('Terms&amp;Conditions + Transaction'!$C$15)="act", 1, IF(DAY(B544)=31, 0, IF(AND(DAY(B544+1)=1, MONTH(B544+1)=3), 31-DAY(B544), 1))))</f>
        <v/>
      </c>
      <c r="E544" s="18" t="str">
        <f ca="1">IF(B544="", "", IFERROR(VLOOKUP(B544, 'Accrual Schedule'!$B$3:$B$122, 1, TRUE), ""))</f>
        <v/>
      </c>
      <c r="F544" s="18" t="str" cm="1">
        <f t="array" aca="1" ref="F544" ca="1">IF(B544="", "", INDEX('Accrual Schedule'!$B$3:$B$122, MATCH(B544, 'Accrual Schedule'!$B$3:$B$122, 1)+1, 1))</f>
        <v/>
      </c>
      <c r="G544" s="18" t="str" cm="1">
        <f t="array" aca="1" ref="G544" ca="1">IF(B544="", "", INDEX('Accrual Schedule'!$B$3:$B$122, MATCH(H544, 'Accrual Schedule'!$B$3:$B$122, 1)-1, 1))</f>
        <v/>
      </c>
      <c r="H544" s="18" t="str">
        <f ca="1">IF(B544="", "", INDEX('Accrual Schedule'!$B$3:$B$122, MATCH(I544, 'Accrual Schedule'!$C$3:$C$122, 1), 1))</f>
        <v/>
      </c>
      <c r="I544" s="18" t="str" cm="1">
        <f t="array" aca="1" ref="I544" ca="1">IF(B544="", "", _xlfn.IFNA(INDEX('Accrual Schedule'!$C$4:$C$122, MATCH(B544, 'Accrual Schedule'!$C$4:$C$122, 1)+1, 1), INDEX('Accrual Schedule'!$C$4:$C$122, 1, 1)))</f>
        <v/>
      </c>
      <c r="J544" s="11" t="str">
        <f ca="1">IF(B544="","",'Terms&amp;Conditions + Transaction'!$F$5-SUMIF(Dispositions!$B$3:$B$32,"&lt;="&amp;B544,Dispositions!$C$3:$C$32))</f>
        <v/>
      </c>
      <c r="K544" s="84" t="str">
        <f ca="1">IF(B544="", "", IF(ISNA(MATCH(B544, 'Factor Schedule'!$B$3:$B$2002, -1)),1,IF(INDEX('Factor Schedule'!$B$3:$C$2002,MATCH(B544, 'Factor Schedule'!$B$3:$B$2002, -1), 1)=B544,MATCH(B544, 'Factor Schedule'!$B$3:$B$2002, -1),MATCH(B544, 'Factor Schedule'!$B$3:$B$2002, -1)+1)))</f>
        <v/>
      </c>
      <c r="L544" s="11" t="str" cm="1">
        <f t="array" aca="1" ref="L544" ca="1">IF(B544="","",ROUND(J544*_xlfn.IFNA(INDEX('Factor Schedule'!$B$3:$C$2002,K544, 2), 1), 2))</f>
        <v/>
      </c>
      <c r="M544" s="11" t="str">
        <f ca="1">IF(B544="", "", IF(OR(LOWER('Terms&amp;Conditions + Transaction'!$B$12)&lt;&gt;"compound", B544=$C$2, B544=E544), L544, L544+IF(LOWER('Terms&amp;Conditions + Transaction'!$B$13)&lt;&gt;"y", SUMIFS($T$8:$T$2007, $B$8:$B$2007, "&gt;="&amp;E544, $B$8:$B$2007, "&lt;"&amp;B544), SUMIFS($U$8:$U$1007, $B$8:$B$2007, "&gt;="&amp;E544, $B$8:$B$2007, "&lt;"&amp;B544))))</f>
        <v/>
      </c>
      <c r="N544" s="18" t="str">
        <f ca="1">IF(OR(B544 = "", F544=""), "", MIN(ForwardDays(B544,-'Terms&amp;Conditions + Transaction'!$B$22, 'Terms&amp;Conditions + Transaction'!$B$23, 'Holiday Schedule'!$B$3:$B$1002),ForwardDays(F544,-'Terms&amp;Conditions + Transaction'!$B$22, 'Terms&amp;Conditions + Transaction'!$B$23, 'Holiday Schedule'!$B$3:$B$1002)))</f>
        <v/>
      </c>
      <c r="O544" s="42" t="str">
        <f ca="1">IF(B544="", "", IF(ISNA(MATCH(N544, SOFR_INDEX!$A$2:$A$2001, -1)),1,IF(INDEX(SOFR_INDEX!$A$2:$E$2001,MATCH(N544, SOFR_INDEX!$A$2:$A$2001, -1), 1)=N544,MATCH(N544, SOFR_INDEX!$A$2:$A$2001, -1),MATCH(N544, SOFR_INDEX!$A$2:$A$2001, -1)+1)))</f>
        <v/>
      </c>
      <c r="P544" s="40" t="str" cm="1">
        <f t="array" aca="1" ref="P544" ca="1">IF(OR(B544="", F544=""), "", INDEX(SOFR_INDEX!$B$2:$E$2001, O544,$P$4) * IF(LEFT($P$3, 3)="180", 2, IF(LEFT($P$3, 2)="90", 4, IF(LEFT($P$3, 2)="30", 12, 1)))/100)</f>
        <v/>
      </c>
      <c r="Q544" s="43" t="str">
        <f ca="1">IF(OR(B544="", F544=""), "", P544+'Terms&amp;Conditions + Transaction'!$B$11/10000)</f>
        <v/>
      </c>
      <c r="R544" s="43" t="str">
        <f t="shared" ca="1" si="53"/>
        <v/>
      </c>
      <c r="S544" t="str">
        <f ca="1">IF(B544="",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Transaction'!$C$7*(F544-E544), 365), 360))))</f>
        <v/>
      </c>
      <c r="T544" s="49" t="str">
        <f t="shared" ca="1" si="54"/>
        <v/>
      </c>
      <c r="U544" s="49" t="str">
        <f t="shared" ca="1" si="55"/>
        <v/>
      </c>
      <c r="V544" s="49" t="str">
        <f t="shared" ca="1" si="56"/>
        <v/>
      </c>
      <c r="W544" s="11" t="str">
        <f t="shared" ca="1" si="57"/>
        <v/>
      </c>
      <c r="X544" s="11" t="str">
        <f t="shared" ca="1" si="58"/>
        <v/>
      </c>
    </row>
    <row r="545" spans="2:24" x14ac:dyDescent="0.25">
      <c r="B545" s="82" t="str">
        <f ca="1">IF(B544&lt;MIN($C$3, 'Terms&amp;Conditions + Transaction'!$B$6), B544+1, "")</f>
        <v/>
      </c>
      <c r="C545" t="str">
        <f ca="1">IF(B545="", "", IF(AND(WEEKDAY(B545, 2)&lt;=5, ISERROR(VLOOKUP(B545, 'Holiday Schedule'!$B$3:$B$1002, 1, FALSE))), 1, 0))</f>
        <v/>
      </c>
      <c r="D545" t="str">
        <f ca="1">IF(B545="", "", IF(LOWER('Terms&amp;Conditions + Transaction'!$C$15)="act", 1, IF(DAY(B545)=31, 0, IF(AND(DAY(B545+1)=1, MONTH(B545+1)=3), 31-DAY(B545), 1))))</f>
        <v/>
      </c>
      <c r="E545" s="18" t="str">
        <f ca="1">IF(B545="", "", IFERROR(VLOOKUP(B545, 'Accrual Schedule'!$B$3:$B$122, 1, TRUE), ""))</f>
        <v/>
      </c>
      <c r="F545" s="18" t="str" cm="1">
        <f t="array" aca="1" ref="F545" ca="1">IF(B545="", "", INDEX('Accrual Schedule'!$B$3:$B$122, MATCH(B545, 'Accrual Schedule'!$B$3:$B$122, 1)+1, 1))</f>
        <v/>
      </c>
      <c r="G545" s="18" t="str" cm="1">
        <f t="array" aca="1" ref="G545" ca="1">IF(B545="", "", INDEX('Accrual Schedule'!$B$3:$B$122, MATCH(H545, 'Accrual Schedule'!$B$3:$B$122, 1)-1, 1))</f>
        <v/>
      </c>
      <c r="H545" s="18" t="str">
        <f ca="1">IF(B545="", "", INDEX('Accrual Schedule'!$B$3:$B$122, MATCH(I545, 'Accrual Schedule'!$C$3:$C$122, 1), 1))</f>
        <v/>
      </c>
      <c r="I545" s="18" t="str" cm="1">
        <f t="array" aca="1" ref="I545" ca="1">IF(B545="", "", _xlfn.IFNA(INDEX('Accrual Schedule'!$C$4:$C$122, MATCH(B545, 'Accrual Schedule'!$C$4:$C$122, 1)+1, 1), INDEX('Accrual Schedule'!$C$4:$C$122, 1, 1)))</f>
        <v/>
      </c>
      <c r="J545" s="11" t="str">
        <f ca="1">IF(B545="","",'Terms&amp;Conditions + Transaction'!$F$5-SUMIF(Dispositions!$B$3:$B$32,"&lt;="&amp;B545,Dispositions!$C$3:$C$32))</f>
        <v/>
      </c>
      <c r="K545" s="84" t="str">
        <f ca="1">IF(B545="", "", IF(ISNA(MATCH(B545, 'Factor Schedule'!$B$3:$B$2002, -1)),1,IF(INDEX('Factor Schedule'!$B$3:$C$2002,MATCH(B545, 'Factor Schedule'!$B$3:$B$2002, -1), 1)=B545,MATCH(B545, 'Factor Schedule'!$B$3:$B$2002, -1),MATCH(B545, 'Factor Schedule'!$B$3:$B$2002, -1)+1)))</f>
        <v/>
      </c>
      <c r="L545" s="11" t="str" cm="1">
        <f t="array" aca="1" ref="L545" ca="1">IF(B545="","",ROUND(J545*_xlfn.IFNA(INDEX('Factor Schedule'!$B$3:$C$2002,K545, 2), 1), 2))</f>
        <v/>
      </c>
      <c r="M545" s="11" t="str">
        <f ca="1">IF(B545="", "", IF(OR(LOWER('Terms&amp;Conditions + Transaction'!$B$12)&lt;&gt;"compound", B545=$C$2, B545=E545), L545, L545+IF(LOWER('Terms&amp;Conditions + Transaction'!$B$13)&lt;&gt;"y", SUMIFS($T$8:$T$2007, $B$8:$B$2007, "&gt;="&amp;E545, $B$8:$B$2007, "&lt;"&amp;B545), SUMIFS($U$8:$U$1007, $B$8:$B$2007, "&gt;="&amp;E545, $B$8:$B$2007, "&lt;"&amp;B545))))</f>
        <v/>
      </c>
      <c r="N545" s="18" t="str">
        <f ca="1">IF(OR(B545 = "", F545=""), "", MIN(ForwardDays(B545,-'Terms&amp;Conditions + Transaction'!$B$22, 'Terms&amp;Conditions + Transaction'!$B$23, 'Holiday Schedule'!$B$3:$B$1002),ForwardDays(F545,-'Terms&amp;Conditions + Transaction'!$B$22, 'Terms&amp;Conditions + Transaction'!$B$23, 'Holiday Schedule'!$B$3:$B$1002)))</f>
        <v/>
      </c>
      <c r="O545" s="42" t="str">
        <f ca="1">IF(B545="", "", IF(ISNA(MATCH(N545, SOFR_INDEX!$A$2:$A$2001, -1)),1,IF(INDEX(SOFR_INDEX!$A$2:$E$2001,MATCH(N545, SOFR_INDEX!$A$2:$A$2001, -1), 1)=N545,MATCH(N545, SOFR_INDEX!$A$2:$A$2001, -1),MATCH(N545, SOFR_INDEX!$A$2:$A$2001, -1)+1)))</f>
        <v/>
      </c>
      <c r="P545" s="40" t="str" cm="1">
        <f t="array" aca="1" ref="P545" ca="1">IF(OR(B545="", F545=""), "", INDEX(SOFR_INDEX!$B$2:$E$2001, O545,$P$4) * IF(LEFT($P$3, 3)="180", 2, IF(LEFT($P$3, 2)="90", 4, IF(LEFT($P$3, 2)="30", 12, 1)))/100)</f>
        <v/>
      </c>
      <c r="Q545" s="43" t="str">
        <f ca="1">IF(OR(B545="", F545=""), "", P545+'Terms&amp;Conditions + Transaction'!$B$11/10000)</f>
        <v/>
      </c>
      <c r="R545" s="43" t="str">
        <f t="shared" ca="1" si="53"/>
        <v/>
      </c>
      <c r="S545" t="str">
        <f ca="1">IF(B545="",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Transaction'!$C$7*(F545-E545), 365), 360))))</f>
        <v/>
      </c>
      <c r="T545" s="49" t="str">
        <f t="shared" ca="1" si="54"/>
        <v/>
      </c>
      <c r="U545" s="49" t="str">
        <f t="shared" ca="1" si="55"/>
        <v/>
      </c>
      <c r="V545" s="49" t="str">
        <f t="shared" ca="1" si="56"/>
        <v/>
      </c>
      <c r="W545" s="11" t="str">
        <f t="shared" ca="1" si="57"/>
        <v/>
      </c>
      <c r="X545" s="11" t="str">
        <f t="shared" ca="1" si="58"/>
        <v/>
      </c>
    </row>
    <row r="546" spans="2:24" x14ac:dyDescent="0.25">
      <c r="B546" s="82" t="str">
        <f ca="1">IF(B545&lt;MIN($C$3, 'Terms&amp;Conditions + Transaction'!$B$6), B545+1, "")</f>
        <v/>
      </c>
      <c r="C546" t="str">
        <f ca="1">IF(B546="", "", IF(AND(WEEKDAY(B546, 2)&lt;=5, ISERROR(VLOOKUP(B546, 'Holiday Schedule'!$B$3:$B$1002, 1, FALSE))), 1, 0))</f>
        <v/>
      </c>
      <c r="D546" t="str">
        <f ca="1">IF(B546="", "", IF(LOWER('Terms&amp;Conditions + Transaction'!$C$15)="act", 1, IF(DAY(B546)=31, 0, IF(AND(DAY(B546+1)=1, MONTH(B546+1)=3), 31-DAY(B546), 1))))</f>
        <v/>
      </c>
      <c r="E546" s="18" t="str">
        <f ca="1">IF(B546="", "", IFERROR(VLOOKUP(B546, 'Accrual Schedule'!$B$3:$B$122, 1, TRUE), ""))</f>
        <v/>
      </c>
      <c r="F546" s="18" t="str" cm="1">
        <f t="array" aca="1" ref="F546" ca="1">IF(B546="", "", INDEX('Accrual Schedule'!$B$3:$B$122, MATCH(B546, 'Accrual Schedule'!$B$3:$B$122, 1)+1, 1))</f>
        <v/>
      </c>
      <c r="G546" s="18" t="str" cm="1">
        <f t="array" aca="1" ref="G546" ca="1">IF(B546="", "", INDEX('Accrual Schedule'!$B$3:$B$122, MATCH(H546, 'Accrual Schedule'!$B$3:$B$122, 1)-1, 1))</f>
        <v/>
      </c>
      <c r="H546" s="18" t="str">
        <f ca="1">IF(B546="", "", INDEX('Accrual Schedule'!$B$3:$B$122, MATCH(I546, 'Accrual Schedule'!$C$3:$C$122, 1), 1))</f>
        <v/>
      </c>
      <c r="I546" s="18" t="str" cm="1">
        <f t="array" aca="1" ref="I546" ca="1">IF(B546="", "", _xlfn.IFNA(INDEX('Accrual Schedule'!$C$4:$C$122, MATCH(B546, 'Accrual Schedule'!$C$4:$C$122, 1)+1, 1), INDEX('Accrual Schedule'!$C$4:$C$122, 1, 1)))</f>
        <v/>
      </c>
      <c r="J546" s="11" t="str">
        <f ca="1">IF(B546="","",'Terms&amp;Conditions + Transaction'!$F$5-SUMIF(Dispositions!$B$3:$B$32,"&lt;="&amp;B546,Dispositions!$C$3:$C$32))</f>
        <v/>
      </c>
      <c r="K546" s="84" t="str">
        <f ca="1">IF(B546="", "", IF(ISNA(MATCH(B546, 'Factor Schedule'!$B$3:$B$2002, -1)),1,IF(INDEX('Factor Schedule'!$B$3:$C$2002,MATCH(B546, 'Factor Schedule'!$B$3:$B$2002, -1), 1)=B546,MATCH(B546, 'Factor Schedule'!$B$3:$B$2002, -1),MATCH(B546, 'Factor Schedule'!$B$3:$B$2002, -1)+1)))</f>
        <v/>
      </c>
      <c r="L546" s="11" t="str" cm="1">
        <f t="array" aca="1" ref="L546" ca="1">IF(B546="","",ROUND(J546*_xlfn.IFNA(INDEX('Factor Schedule'!$B$3:$C$2002,K546, 2), 1), 2))</f>
        <v/>
      </c>
      <c r="M546" s="11" t="str">
        <f ca="1">IF(B546="", "", IF(OR(LOWER('Terms&amp;Conditions + Transaction'!$B$12)&lt;&gt;"compound", B546=$C$2, B546=E546), L546, L546+IF(LOWER('Terms&amp;Conditions + Transaction'!$B$13)&lt;&gt;"y", SUMIFS($T$8:$T$2007, $B$8:$B$2007, "&gt;="&amp;E546, $B$8:$B$2007, "&lt;"&amp;B546), SUMIFS($U$8:$U$1007, $B$8:$B$2007, "&gt;="&amp;E546, $B$8:$B$2007, "&lt;"&amp;B546))))</f>
        <v/>
      </c>
      <c r="N546" s="18" t="str">
        <f ca="1">IF(OR(B546 = "", F546=""), "", MIN(ForwardDays(B546,-'Terms&amp;Conditions + Transaction'!$B$22, 'Terms&amp;Conditions + Transaction'!$B$23, 'Holiday Schedule'!$B$3:$B$1002),ForwardDays(F546,-'Terms&amp;Conditions + Transaction'!$B$22, 'Terms&amp;Conditions + Transaction'!$B$23, 'Holiday Schedule'!$B$3:$B$1002)))</f>
        <v/>
      </c>
      <c r="O546" s="42" t="str">
        <f ca="1">IF(B546="", "", IF(ISNA(MATCH(N546, SOFR_INDEX!$A$2:$A$2001, -1)),1,IF(INDEX(SOFR_INDEX!$A$2:$E$2001,MATCH(N546, SOFR_INDEX!$A$2:$A$2001, -1), 1)=N546,MATCH(N546, SOFR_INDEX!$A$2:$A$2001, -1),MATCH(N546, SOFR_INDEX!$A$2:$A$2001, -1)+1)))</f>
        <v/>
      </c>
      <c r="P546" s="40" t="str" cm="1">
        <f t="array" aca="1" ref="P546" ca="1">IF(OR(B546="", F546=""), "", INDEX(SOFR_INDEX!$B$2:$E$2001, O546,$P$4) * IF(LEFT($P$3, 3)="180", 2, IF(LEFT($P$3, 2)="90", 4, IF(LEFT($P$3, 2)="30", 12, 1)))/100)</f>
        <v/>
      </c>
      <c r="Q546" s="43" t="str">
        <f ca="1">IF(OR(B546="", F546=""), "", P546+'Terms&amp;Conditions + Transaction'!$B$11/10000)</f>
        <v/>
      </c>
      <c r="R546" s="43" t="str">
        <f t="shared" ca="1" si="53"/>
        <v/>
      </c>
      <c r="S546" t="str">
        <f ca="1">IF(B546="",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Transaction'!$C$7*(F546-E546), 365), 360))))</f>
        <v/>
      </c>
      <c r="T546" s="49" t="str">
        <f t="shared" ca="1" si="54"/>
        <v/>
      </c>
      <c r="U546" s="49" t="str">
        <f t="shared" ca="1" si="55"/>
        <v/>
      </c>
      <c r="V546" s="49" t="str">
        <f t="shared" ca="1" si="56"/>
        <v/>
      </c>
      <c r="W546" s="11" t="str">
        <f t="shared" ca="1" si="57"/>
        <v/>
      </c>
      <c r="X546" s="11" t="str">
        <f t="shared" ca="1" si="58"/>
        <v/>
      </c>
    </row>
    <row r="547" spans="2:24" x14ac:dyDescent="0.25">
      <c r="B547" s="82" t="str">
        <f ca="1">IF(B546&lt;MIN($C$3, 'Terms&amp;Conditions + Transaction'!$B$6), B546+1, "")</f>
        <v/>
      </c>
      <c r="C547" t="str">
        <f ca="1">IF(B547="", "", IF(AND(WEEKDAY(B547, 2)&lt;=5, ISERROR(VLOOKUP(B547, 'Holiday Schedule'!$B$3:$B$1002, 1, FALSE))), 1, 0))</f>
        <v/>
      </c>
      <c r="D547" t="str">
        <f ca="1">IF(B547="", "", IF(LOWER('Terms&amp;Conditions + Transaction'!$C$15)="act", 1, IF(DAY(B547)=31, 0, IF(AND(DAY(B547+1)=1, MONTH(B547+1)=3), 31-DAY(B547), 1))))</f>
        <v/>
      </c>
      <c r="E547" s="18" t="str">
        <f ca="1">IF(B547="", "", IFERROR(VLOOKUP(B547, 'Accrual Schedule'!$B$3:$B$122, 1, TRUE), ""))</f>
        <v/>
      </c>
      <c r="F547" s="18" t="str" cm="1">
        <f t="array" aca="1" ref="F547" ca="1">IF(B547="", "", INDEX('Accrual Schedule'!$B$3:$B$122, MATCH(B547, 'Accrual Schedule'!$B$3:$B$122, 1)+1, 1))</f>
        <v/>
      </c>
      <c r="G547" s="18" t="str" cm="1">
        <f t="array" aca="1" ref="G547" ca="1">IF(B547="", "", INDEX('Accrual Schedule'!$B$3:$B$122, MATCH(H547, 'Accrual Schedule'!$B$3:$B$122, 1)-1, 1))</f>
        <v/>
      </c>
      <c r="H547" s="18" t="str">
        <f ca="1">IF(B547="", "", INDEX('Accrual Schedule'!$B$3:$B$122, MATCH(I547, 'Accrual Schedule'!$C$3:$C$122, 1), 1))</f>
        <v/>
      </c>
      <c r="I547" s="18" t="str" cm="1">
        <f t="array" aca="1" ref="I547" ca="1">IF(B547="", "", _xlfn.IFNA(INDEX('Accrual Schedule'!$C$4:$C$122, MATCH(B547, 'Accrual Schedule'!$C$4:$C$122, 1)+1, 1), INDEX('Accrual Schedule'!$C$4:$C$122, 1, 1)))</f>
        <v/>
      </c>
      <c r="J547" s="11" t="str">
        <f ca="1">IF(B547="","",'Terms&amp;Conditions + Transaction'!$F$5-SUMIF(Dispositions!$B$3:$B$32,"&lt;="&amp;B547,Dispositions!$C$3:$C$32))</f>
        <v/>
      </c>
      <c r="K547" s="84" t="str">
        <f ca="1">IF(B547="", "", IF(ISNA(MATCH(B547, 'Factor Schedule'!$B$3:$B$2002, -1)),1,IF(INDEX('Factor Schedule'!$B$3:$C$2002,MATCH(B547, 'Factor Schedule'!$B$3:$B$2002, -1), 1)=B547,MATCH(B547, 'Factor Schedule'!$B$3:$B$2002, -1),MATCH(B547, 'Factor Schedule'!$B$3:$B$2002, -1)+1)))</f>
        <v/>
      </c>
      <c r="L547" s="11" t="str" cm="1">
        <f t="array" aca="1" ref="L547" ca="1">IF(B547="","",ROUND(J547*_xlfn.IFNA(INDEX('Factor Schedule'!$B$3:$C$2002,K547, 2), 1), 2))</f>
        <v/>
      </c>
      <c r="M547" s="11" t="str">
        <f ca="1">IF(B547="", "", IF(OR(LOWER('Terms&amp;Conditions + Transaction'!$B$12)&lt;&gt;"compound", B547=$C$2, B547=E547), L547, L547+IF(LOWER('Terms&amp;Conditions + Transaction'!$B$13)&lt;&gt;"y", SUMIFS($T$8:$T$2007, $B$8:$B$2007, "&gt;="&amp;E547, $B$8:$B$2007, "&lt;"&amp;B547), SUMIFS($U$8:$U$1007, $B$8:$B$2007, "&gt;="&amp;E547, $B$8:$B$2007, "&lt;"&amp;B547))))</f>
        <v/>
      </c>
      <c r="N547" s="18" t="str">
        <f ca="1">IF(OR(B547 = "", F547=""), "", MIN(ForwardDays(B547,-'Terms&amp;Conditions + Transaction'!$B$22, 'Terms&amp;Conditions + Transaction'!$B$23, 'Holiday Schedule'!$B$3:$B$1002),ForwardDays(F547,-'Terms&amp;Conditions + Transaction'!$B$22, 'Terms&amp;Conditions + Transaction'!$B$23, 'Holiday Schedule'!$B$3:$B$1002)))</f>
        <v/>
      </c>
      <c r="O547" s="42" t="str">
        <f ca="1">IF(B547="", "", IF(ISNA(MATCH(N547, SOFR_INDEX!$A$2:$A$2001, -1)),1,IF(INDEX(SOFR_INDEX!$A$2:$E$2001,MATCH(N547, SOFR_INDEX!$A$2:$A$2001, -1), 1)=N547,MATCH(N547, SOFR_INDEX!$A$2:$A$2001, -1),MATCH(N547, SOFR_INDEX!$A$2:$A$2001, -1)+1)))</f>
        <v/>
      </c>
      <c r="P547" s="40" t="str" cm="1">
        <f t="array" aca="1" ref="P547" ca="1">IF(OR(B547="", F547=""), "", INDEX(SOFR_INDEX!$B$2:$E$2001, O547,$P$4) * IF(LEFT($P$3, 3)="180", 2, IF(LEFT($P$3, 2)="90", 4, IF(LEFT($P$3, 2)="30", 12, 1)))/100)</f>
        <v/>
      </c>
      <c r="Q547" s="43" t="str">
        <f ca="1">IF(OR(B547="", F547=""), "", P547+'Terms&amp;Conditions + Transaction'!$B$11/10000)</f>
        <v/>
      </c>
      <c r="R547" s="43" t="str">
        <f t="shared" ca="1" si="53"/>
        <v/>
      </c>
      <c r="S547" t="str">
        <f ca="1">IF(B547="",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Transaction'!$C$7*(F547-E547), 365), 360))))</f>
        <v/>
      </c>
      <c r="T547" s="49" t="str">
        <f t="shared" ca="1" si="54"/>
        <v/>
      </c>
      <c r="U547" s="49" t="str">
        <f t="shared" ca="1" si="55"/>
        <v/>
      </c>
      <c r="V547" s="49" t="str">
        <f t="shared" ca="1" si="56"/>
        <v/>
      </c>
      <c r="W547" s="11" t="str">
        <f t="shared" ca="1" si="57"/>
        <v/>
      </c>
      <c r="X547" s="11" t="str">
        <f t="shared" ca="1" si="58"/>
        <v/>
      </c>
    </row>
    <row r="548" spans="2:24" x14ac:dyDescent="0.25">
      <c r="B548" s="82" t="str">
        <f ca="1">IF(B547&lt;MIN($C$3, 'Terms&amp;Conditions + Transaction'!$B$6), B547+1, "")</f>
        <v/>
      </c>
      <c r="C548" t="str">
        <f ca="1">IF(B548="", "", IF(AND(WEEKDAY(B548, 2)&lt;=5, ISERROR(VLOOKUP(B548, 'Holiday Schedule'!$B$3:$B$1002, 1, FALSE))), 1, 0))</f>
        <v/>
      </c>
      <c r="D548" t="str">
        <f ca="1">IF(B548="", "", IF(LOWER('Terms&amp;Conditions + Transaction'!$C$15)="act", 1, IF(DAY(B548)=31, 0, IF(AND(DAY(B548+1)=1, MONTH(B548+1)=3), 31-DAY(B548), 1))))</f>
        <v/>
      </c>
      <c r="E548" s="18" t="str">
        <f ca="1">IF(B548="", "", IFERROR(VLOOKUP(B548, 'Accrual Schedule'!$B$3:$B$122, 1, TRUE), ""))</f>
        <v/>
      </c>
      <c r="F548" s="18" t="str" cm="1">
        <f t="array" aca="1" ref="F548" ca="1">IF(B548="", "", INDEX('Accrual Schedule'!$B$3:$B$122, MATCH(B548, 'Accrual Schedule'!$B$3:$B$122, 1)+1, 1))</f>
        <v/>
      </c>
      <c r="G548" s="18" t="str" cm="1">
        <f t="array" aca="1" ref="G548" ca="1">IF(B548="", "", INDEX('Accrual Schedule'!$B$3:$B$122, MATCH(H548, 'Accrual Schedule'!$B$3:$B$122, 1)-1, 1))</f>
        <v/>
      </c>
      <c r="H548" s="18" t="str">
        <f ca="1">IF(B548="", "", INDEX('Accrual Schedule'!$B$3:$B$122, MATCH(I548, 'Accrual Schedule'!$C$3:$C$122, 1), 1))</f>
        <v/>
      </c>
      <c r="I548" s="18" t="str" cm="1">
        <f t="array" aca="1" ref="I548" ca="1">IF(B548="", "", _xlfn.IFNA(INDEX('Accrual Schedule'!$C$4:$C$122, MATCH(B548, 'Accrual Schedule'!$C$4:$C$122, 1)+1, 1), INDEX('Accrual Schedule'!$C$4:$C$122, 1, 1)))</f>
        <v/>
      </c>
      <c r="J548" s="11" t="str">
        <f ca="1">IF(B548="","",'Terms&amp;Conditions + Transaction'!$F$5-SUMIF(Dispositions!$B$3:$B$32,"&lt;="&amp;B548,Dispositions!$C$3:$C$32))</f>
        <v/>
      </c>
      <c r="K548" s="84" t="str">
        <f ca="1">IF(B548="", "", IF(ISNA(MATCH(B548, 'Factor Schedule'!$B$3:$B$2002, -1)),1,IF(INDEX('Factor Schedule'!$B$3:$C$2002,MATCH(B548, 'Factor Schedule'!$B$3:$B$2002, -1), 1)=B548,MATCH(B548, 'Factor Schedule'!$B$3:$B$2002, -1),MATCH(B548, 'Factor Schedule'!$B$3:$B$2002, -1)+1)))</f>
        <v/>
      </c>
      <c r="L548" s="11" t="str" cm="1">
        <f t="array" aca="1" ref="L548" ca="1">IF(B548="","",ROUND(J548*_xlfn.IFNA(INDEX('Factor Schedule'!$B$3:$C$2002,K548, 2), 1), 2))</f>
        <v/>
      </c>
      <c r="M548" s="11" t="str">
        <f ca="1">IF(B548="", "", IF(OR(LOWER('Terms&amp;Conditions + Transaction'!$B$12)&lt;&gt;"compound", B548=$C$2, B548=E548), L548, L548+IF(LOWER('Terms&amp;Conditions + Transaction'!$B$13)&lt;&gt;"y", SUMIFS($T$8:$T$2007, $B$8:$B$2007, "&gt;="&amp;E548, $B$8:$B$2007, "&lt;"&amp;B548), SUMIFS($U$8:$U$1007, $B$8:$B$2007, "&gt;="&amp;E548, $B$8:$B$2007, "&lt;"&amp;B548))))</f>
        <v/>
      </c>
      <c r="N548" s="18" t="str">
        <f ca="1">IF(OR(B548 = "", F548=""), "", MIN(ForwardDays(B548,-'Terms&amp;Conditions + Transaction'!$B$22, 'Terms&amp;Conditions + Transaction'!$B$23, 'Holiday Schedule'!$B$3:$B$1002),ForwardDays(F548,-'Terms&amp;Conditions + Transaction'!$B$22, 'Terms&amp;Conditions + Transaction'!$B$23, 'Holiday Schedule'!$B$3:$B$1002)))</f>
        <v/>
      </c>
      <c r="O548" s="42" t="str">
        <f ca="1">IF(B548="", "", IF(ISNA(MATCH(N548, SOFR_INDEX!$A$2:$A$2001, -1)),1,IF(INDEX(SOFR_INDEX!$A$2:$E$2001,MATCH(N548, SOFR_INDEX!$A$2:$A$2001, -1), 1)=N548,MATCH(N548, SOFR_INDEX!$A$2:$A$2001, -1),MATCH(N548, SOFR_INDEX!$A$2:$A$2001, -1)+1)))</f>
        <v/>
      </c>
      <c r="P548" s="40" t="str" cm="1">
        <f t="array" aca="1" ref="P548" ca="1">IF(OR(B548="", F548=""), "", INDEX(SOFR_INDEX!$B$2:$E$2001, O548,$P$4) * IF(LEFT($P$3, 3)="180", 2, IF(LEFT($P$3, 2)="90", 4, IF(LEFT($P$3, 2)="30", 12, 1)))/100)</f>
        <v/>
      </c>
      <c r="Q548" s="43" t="str">
        <f ca="1">IF(OR(B548="", F548=""), "", P548+'Terms&amp;Conditions + Transaction'!$B$11/10000)</f>
        <v/>
      </c>
      <c r="R548" s="43" t="str">
        <f t="shared" ca="1" si="53"/>
        <v/>
      </c>
      <c r="S548" t="str">
        <f ca="1">IF(B548="",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Transaction'!$C$7*(F548-E548), 365), 360))))</f>
        <v/>
      </c>
      <c r="T548" s="49" t="str">
        <f t="shared" ca="1" si="54"/>
        <v/>
      </c>
      <c r="U548" s="49" t="str">
        <f t="shared" ca="1" si="55"/>
        <v/>
      </c>
      <c r="V548" s="49" t="str">
        <f t="shared" ca="1" si="56"/>
        <v/>
      </c>
      <c r="W548" s="11" t="str">
        <f t="shared" ca="1" si="57"/>
        <v/>
      </c>
      <c r="X548" s="11" t="str">
        <f t="shared" ca="1" si="58"/>
        <v/>
      </c>
    </row>
    <row r="549" spans="2:24" x14ac:dyDescent="0.25">
      <c r="B549" s="82" t="str">
        <f ca="1">IF(B548&lt;MIN($C$3, 'Terms&amp;Conditions + Transaction'!$B$6), B548+1, "")</f>
        <v/>
      </c>
      <c r="C549" t="str">
        <f ca="1">IF(B549="", "", IF(AND(WEEKDAY(B549, 2)&lt;=5, ISERROR(VLOOKUP(B549, 'Holiday Schedule'!$B$3:$B$1002, 1, FALSE))), 1, 0))</f>
        <v/>
      </c>
      <c r="D549" t="str">
        <f ca="1">IF(B549="", "", IF(LOWER('Terms&amp;Conditions + Transaction'!$C$15)="act", 1, IF(DAY(B549)=31, 0, IF(AND(DAY(B549+1)=1, MONTH(B549+1)=3), 31-DAY(B549), 1))))</f>
        <v/>
      </c>
      <c r="E549" s="18" t="str">
        <f ca="1">IF(B549="", "", IFERROR(VLOOKUP(B549, 'Accrual Schedule'!$B$3:$B$122, 1, TRUE), ""))</f>
        <v/>
      </c>
      <c r="F549" s="18" t="str" cm="1">
        <f t="array" aca="1" ref="F549" ca="1">IF(B549="", "", INDEX('Accrual Schedule'!$B$3:$B$122, MATCH(B549, 'Accrual Schedule'!$B$3:$B$122, 1)+1, 1))</f>
        <v/>
      </c>
      <c r="G549" s="18" t="str" cm="1">
        <f t="array" aca="1" ref="G549" ca="1">IF(B549="", "", INDEX('Accrual Schedule'!$B$3:$B$122, MATCH(H549, 'Accrual Schedule'!$B$3:$B$122, 1)-1, 1))</f>
        <v/>
      </c>
      <c r="H549" s="18" t="str">
        <f ca="1">IF(B549="", "", INDEX('Accrual Schedule'!$B$3:$B$122, MATCH(I549, 'Accrual Schedule'!$C$3:$C$122, 1), 1))</f>
        <v/>
      </c>
      <c r="I549" s="18" t="str" cm="1">
        <f t="array" aca="1" ref="I549" ca="1">IF(B549="", "", _xlfn.IFNA(INDEX('Accrual Schedule'!$C$4:$C$122, MATCH(B549, 'Accrual Schedule'!$C$4:$C$122, 1)+1, 1), INDEX('Accrual Schedule'!$C$4:$C$122, 1, 1)))</f>
        <v/>
      </c>
      <c r="J549" s="11" t="str">
        <f ca="1">IF(B549="","",'Terms&amp;Conditions + Transaction'!$F$5-SUMIF(Dispositions!$B$3:$B$32,"&lt;="&amp;B549,Dispositions!$C$3:$C$32))</f>
        <v/>
      </c>
      <c r="K549" s="84" t="str">
        <f ca="1">IF(B549="", "", IF(ISNA(MATCH(B549, 'Factor Schedule'!$B$3:$B$2002, -1)),1,IF(INDEX('Factor Schedule'!$B$3:$C$2002,MATCH(B549, 'Factor Schedule'!$B$3:$B$2002, -1), 1)=B549,MATCH(B549, 'Factor Schedule'!$B$3:$B$2002, -1),MATCH(B549, 'Factor Schedule'!$B$3:$B$2002, -1)+1)))</f>
        <v/>
      </c>
      <c r="L549" s="11" t="str" cm="1">
        <f t="array" aca="1" ref="L549" ca="1">IF(B549="","",ROUND(J549*_xlfn.IFNA(INDEX('Factor Schedule'!$B$3:$C$2002,K549, 2), 1), 2))</f>
        <v/>
      </c>
      <c r="M549" s="11" t="str">
        <f ca="1">IF(B549="", "", IF(OR(LOWER('Terms&amp;Conditions + Transaction'!$B$12)&lt;&gt;"compound", B549=$C$2, B549=E549), L549, L549+IF(LOWER('Terms&amp;Conditions + Transaction'!$B$13)&lt;&gt;"y", SUMIFS($T$8:$T$2007, $B$8:$B$2007, "&gt;="&amp;E549, $B$8:$B$2007, "&lt;"&amp;B549), SUMIFS($U$8:$U$1007, $B$8:$B$2007, "&gt;="&amp;E549, $B$8:$B$2007, "&lt;"&amp;B549))))</f>
        <v/>
      </c>
      <c r="N549" s="18" t="str">
        <f ca="1">IF(OR(B549 = "", F549=""), "", MIN(ForwardDays(B549,-'Terms&amp;Conditions + Transaction'!$B$22, 'Terms&amp;Conditions + Transaction'!$B$23, 'Holiday Schedule'!$B$3:$B$1002),ForwardDays(F549,-'Terms&amp;Conditions + Transaction'!$B$22, 'Terms&amp;Conditions + Transaction'!$B$23, 'Holiday Schedule'!$B$3:$B$1002)))</f>
        <v/>
      </c>
      <c r="O549" s="42" t="str">
        <f ca="1">IF(B549="", "", IF(ISNA(MATCH(N549, SOFR_INDEX!$A$2:$A$2001, -1)),1,IF(INDEX(SOFR_INDEX!$A$2:$E$2001,MATCH(N549, SOFR_INDEX!$A$2:$A$2001, -1), 1)=N549,MATCH(N549, SOFR_INDEX!$A$2:$A$2001, -1),MATCH(N549, SOFR_INDEX!$A$2:$A$2001, -1)+1)))</f>
        <v/>
      </c>
      <c r="P549" s="40" t="str" cm="1">
        <f t="array" aca="1" ref="P549" ca="1">IF(OR(B549="", F549=""), "", INDEX(SOFR_INDEX!$B$2:$E$2001, O549,$P$4) * IF(LEFT($P$3, 3)="180", 2, IF(LEFT($P$3, 2)="90", 4, IF(LEFT($P$3, 2)="30", 12, 1)))/100)</f>
        <v/>
      </c>
      <c r="Q549" s="43" t="str">
        <f ca="1">IF(OR(B549="", F549=""), "", P549+'Terms&amp;Conditions + Transaction'!$B$11/10000)</f>
        <v/>
      </c>
      <c r="R549" s="43" t="str">
        <f t="shared" ca="1" si="53"/>
        <v/>
      </c>
      <c r="S549" t="str">
        <f ca="1">IF(B549="",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Transaction'!$C$7*(F549-E549), 365), 360))))</f>
        <v/>
      </c>
      <c r="T549" s="49" t="str">
        <f t="shared" ca="1" si="54"/>
        <v/>
      </c>
      <c r="U549" s="49" t="str">
        <f t="shared" ca="1" si="55"/>
        <v/>
      </c>
      <c r="V549" s="49" t="str">
        <f t="shared" ca="1" si="56"/>
        <v/>
      </c>
      <c r="W549" s="11" t="str">
        <f t="shared" ca="1" si="57"/>
        <v/>
      </c>
      <c r="X549" s="11" t="str">
        <f t="shared" ca="1" si="58"/>
        <v/>
      </c>
    </row>
    <row r="550" spans="2:24" x14ac:dyDescent="0.25">
      <c r="B550" s="82" t="str">
        <f ca="1">IF(B549&lt;MIN($C$3, 'Terms&amp;Conditions + Transaction'!$B$6), B549+1, "")</f>
        <v/>
      </c>
      <c r="C550" t="str">
        <f ca="1">IF(B550="", "", IF(AND(WEEKDAY(B550, 2)&lt;=5, ISERROR(VLOOKUP(B550, 'Holiday Schedule'!$B$3:$B$1002, 1, FALSE))), 1, 0))</f>
        <v/>
      </c>
      <c r="D550" t="str">
        <f ca="1">IF(B550="", "", IF(LOWER('Terms&amp;Conditions + Transaction'!$C$15)="act", 1, IF(DAY(B550)=31, 0, IF(AND(DAY(B550+1)=1, MONTH(B550+1)=3), 31-DAY(B550), 1))))</f>
        <v/>
      </c>
      <c r="E550" s="18" t="str">
        <f ca="1">IF(B550="", "", IFERROR(VLOOKUP(B550, 'Accrual Schedule'!$B$3:$B$122, 1, TRUE), ""))</f>
        <v/>
      </c>
      <c r="F550" s="18" t="str" cm="1">
        <f t="array" aca="1" ref="F550" ca="1">IF(B550="", "", INDEX('Accrual Schedule'!$B$3:$B$122, MATCH(B550, 'Accrual Schedule'!$B$3:$B$122, 1)+1, 1))</f>
        <v/>
      </c>
      <c r="G550" s="18" t="str" cm="1">
        <f t="array" aca="1" ref="G550" ca="1">IF(B550="", "", INDEX('Accrual Schedule'!$B$3:$B$122, MATCH(H550, 'Accrual Schedule'!$B$3:$B$122, 1)-1, 1))</f>
        <v/>
      </c>
      <c r="H550" s="18" t="str">
        <f ca="1">IF(B550="", "", INDEX('Accrual Schedule'!$B$3:$B$122, MATCH(I550, 'Accrual Schedule'!$C$3:$C$122, 1), 1))</f>
        <v/>
      </c>
      <c r="I550" s="18" t="str" cm="1">
        <f t="array" aca="1" ref="I550" ca="1">IF(B550="", "", _xlfn.IFNA(INDEX('Accrual Schedule'!$C$4:$C$122, MATCH(B550, 'Accrual Schedule'!$C$4:$C$122, 1)+1, 1), INDEX('Accrual Schedule'!$C$4:$C$122, 1, 1)))</f>
        <v/>
      </c>
      <c r="J550" s="11" t="str">
        <f ca="1">IF(B550="","",'Terms&amp;Conditions + Transaction'!$F$5-SUMIF(Dispositions!$B$3:$B$32,"&lt;="&amp;B550,Dispositions!$C$3:$C$32))</f>
        <v/>
      </c>
      <c r="K550" s="84" t="str">
        <f ca="1">IF(B550="", "", IF(ISNA(MATCH(B550, 'Factor Schedule'!$B$3:$B$2002, -1)),1,IF(INDEX('Factor Schedule'!$B$3:$C$2002,MATCH(B550, 'Factor Schedule'!$B$3:$B$2002, -1), 1)=B550,MATCH(B550, 'Factor Schedule'!$B$3:$B$2002, -1),MATCH(B550, 'Factor Schedule'!$B$3:$B$2002, -1)+1)))</f>
        <v/>
      </c>
      <c r="L550" s="11" t="str" cm="1">
        <f t="array" aca="1" ref="L550" ca="1">IF(B550="","",ROUND(J550*_xlfn.IFNA(INDEX('Factor Schedule'!$B$3:$C$2002,K550, 2), 1), 2))</f>
        <v/>
      </c>
      <c r="M550" s="11" t="str">
        <f ca="1">IF(B550="", "", IF(OR(LOWER('Terms&amp;Conditions + Transaction'!$B$12)&lt;&gt;"compound", B550=$C$2, B550=E550), L550, L550+IF(LOWER('Terms&amp;Conditions + Transaction'!$B$13)&lt;&gt;"y", SUMIFS($T$8:$T$2007, $B$8:$B$2007, "&gt;="&amp;E550, $B$8:$B$2007, "&lt;"&amp;B550), SUMIFS($U$8:$U$1007, $B$8:$B$2007, "&gt;="&amp;E550, $B$8:$B$2007, "&lt;"&amp;B550))))</f>
        <v/>
      </c>
      <c r="N550" s="18" t="str">
        <f ca="1">IF(OR(B550 = "", F550=""), "", MIN(ForwardDays(B550,-'Terms&amp;Conditions + Transaction'!$B$22, 'Terms&amp;Conditions + Transaction'!$B$23, 'Holiday Schedule'!$B$3:$B$1002),ForwardDays(F550,-'Terms&amp;Conditions + Transaction'!$B$22, 'Terms&amp;Conditions + Transaction'!$B$23, 'Holiday Schedule'!$B$3:$B$1002)))</f>
        <v/>
      </c>
      <c r="O550" s="42" t="str">
        <f ca="1">IF(B550="", "", IF(ISNA(MATCH(N550, SOFR_INDEX!$A$2:$A$2001, -1)),1,IF(INDEX(SOFR_INDEX!$A$2:$E$2001,MATCH(N550, SOFR_INDEX!$A$2:$A$2001, -1), 1)=N550,MATCH(N550, SOFR_INDEX!$A$2:$A$2001, -1),MATCH(N550, SOFR_INDEX!$A$2:$A$2001, -1)+1)))</f>
        <v/>
      </c>
      <c r="P550" s="40" t="str" cm="1">
        <f t="array" aca="1" ref="P550" ca="1">IF(OR(B550="", F550=""), "", INDEX(SOFR_INDEX!$B$2:$E$2001, O550,$P$4) * IF(LEFT($P$3, 3)="180", 2, IF(LEFT($P$3, 2)="90", 4, IF(LEFT($P$3, 2)="30", 12, 1)))/100)</f>
        <v/>
      </c>
      <c r="Q550" s="43" t="str">
        <f ca="1">IF(OR(B550="", F550=""), "", P550+'Terms&amp;Conditions + Transaction'!$B$11/10000)</f>
        <v/>
      </c>
      <c r="R550" s="43" t="str">
        <f t="shared" ca="1" si="53"/>
        <v/>
      </c>
      <c r="S550" t="str">
        <f ca="1">IF(B550="",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Transaction'!$C$7*(F550-E550), 365), 360))))</f>
        <v/>
      </c>
      <c r="T550" s="49" t="str">
        <f t="shared" ca="1" si="54"/>
        <v/>
      </c>
      <c r="U550" s="49" t="str">
        <f t="shared" ca="1" si="55"/>
        <v/>
      </c>
      <c r="V550" s="49" t="str">
        <f t="shared" ca="1" si="56"/>
        <v/>
      </c>
      <c r="W550" s="11" t="str">
        <f t="shared" ca="1" si="57"/>
        <v/>
      </c>
      <c r="X550" s="11" t="str">
        <f t="shared" ca="1" si="58"/>
        <v/>
      </c>
    </row>
    <row r="551" spans="2:24" x14ac:dyDescent="0.25">
      <c r="B551" s="82" t="str">
        <f ca="1">IF(B550&lt;MIN($C$3, 'Terms&amp;Conditions + Transaction'!$B$6), B550+1, "")</f>
        <v/>
      </c>
      <c r="C551" t="str">
        <f ca="1">IF(B551="", "", IF(AND(WEEKDAY(B551, 2)&lt;=5, ISERROR(VLOOKUP(B551, 'Holiday Schedule'!$B$3:$B$1002, 1, FALSE))), 1, 0))</f>
        <v/>
      </c>
      <c r="D551" t="str">
        <f ca="1">IF(B551="", "", IF(LOWER('Terms&amp;Conditions + Transaction'!$C$15)="act", 1, IF(DAY(B551)=31, 0, IF(AND(DAY(B551+1)=1, MONTH(B551+1)=3), 31-DAY(B551), 1))))</f>
        <v/>
      </c>
      <c r="E551" s="18" t="str">
        <f ca="1">IF(B551="", "", IFERROR(VLOOKUP(B551, 'Accrual Schedule'!$B$3:$B$122, 1, TRUE), ""))</f>
        <v/>
      </c>
      <c r="F551" s="18" t="str" cm="1">
        <f t="array" aca="1" ref="F551" ca="1">IF(B551="", "", INDEX('Accrual Schedule'!$B$3:$B$122, MATCH(B551, 'Accrual Schedule'!$B$3:$B$122, 1)+1, 1))</f>
        <v/>
      </c>
      <c r="G551" s="18" t="str" cm="1">
        <f t="array" aca="1" ref="G551" ca="1">IF(B551="", "", INDEX('Accrual Schedule'!$B$3:$B$122, MATCH(H551, 'Accrual Schedule'!$B$3:$B$122, 1)-1, 1))</f>
        <v/>
      </c>
      <c r="H551" s="18" t="str">
        <f ca="1">IF(B551="", "", INDEX('Accrual Schedule'!$B$3:$B$122, MATCH(I551, 'Accrual Schedule'!$C$3:$C$122, 1), 1))</f>
        <v/>
      </c>
      <c r="I551" s="18" t="str" cm="1">
        <f t="array" aca="1" ref="I551" ca="1">IF(B551="", "", _xlfn.IFNA(INDEX('Accrual Schedule'!$C$4:$C$122, MATCH(B551, 'Accrual Schedule'!$C$4:$C$122, 1)+1, 1), INDEX('Accrual Schedule'!$C$4:$C$122, 1, 1)))</f>
        <v/>
      </c>
      <c r="J551" s="11" t="str">
        <f ca="1">IF(B551="","",'Terms&amp;Conditions + Transaction'!$F$5-SUMIF(Dispositions!$B$3:$B$32,"&lt;="&amp;B551,Dispositions!$C$3:$C$32))</f>
        <v/>
      </c>
      <c r="K551" s="84" t="str">
        <f ca="1">IF(B551="", "", IF(ISNA(MATCH(B551, 'Factor Schedule'!$B$3:$B$2002, -1)),1,IF(INDEX('Factor Schedule'!$B$3:$C$2002,MATCH(B551, 'Factor Schedule'!$B$3:$B$2002, -1), 1)=B551,MATCH(B551, 'Factor Schedule'!$B$3:$B$2002, -1),MATCH(B551, 'Factor Schedule'!$B$3:$B$2002, -1)+1)))</f>
        <v/>
      </c>
      <c r="L551" s="11" t="str" cm="1">
        <f t="array" aca="1" ref="L551" ca="1">IF(B551="","",ROUND(J551*_xlfn.IFNA(INDEX('Factor Schedule'!$B$3:$C$2002,K551, 2), 1), 2))</f>
        <v/>
      </c>
      <c r="M551" s="11" t="str">
        <f ca="1">IF(B551="", "", IF(OR(LOWER('Terms&amp;Conditions + Transaction'!$B$12)&lt;&gt;"compound", B551=$C$2, B551=E551), L551, L551+IF(LOWER('Terms&amp;Conditions + Transaction'!$B$13)&lt;&gt;"y", SUMIFS($T$8:$T$2007, $B$8:$B$2007, "&gt;="&amp;E551, $B$8:$B$2007, "&lt;"&amp;B551), SUMIFS($U$8:$U$1007, $B$8:$B$2007, "&gt;="&amp;E551, $B$8:$B$2007, "&lt;"&amp;B551))))</f>
        <v/>
      </c>
      <c r="N551" s="18" t="str">
        <f ca="1">IF(OR(B551 = "", F551=""), "", MIN(ForwardDays(B551,-'Terms&amp;Conditions + Transaction'!$B$22, 'Terms&amp;Conditions + Transaction'!$B$23, 'Holiday Schedule'!$B$3:$B$1002),ForwardDays(F551,-'Terms&amp;Conditions + Transaction'!$B$22, 'Terms&amp;Conditions + Transaction'!$B$23, 'Holiday Schedule'!$B$3:$B$1002)))</f>
        <v/>
      </c>
      <c r="O551" s="42" t="str">
        <f ca="1">IF(B551="", "", IF(ISNA(MATCH(N551, SOFR_INDEX!$A$2:$A$2001, -1)),1,IF(INDEX(SOFR_INDEX!$A$2:$E$2001,MATCH(N551, SOFR_INDEX!$A$2:$A$2001, -1), 1)=N551,MATCH(N551, SOFR_INDEX!$A$2:$A$2001, -1),MATCH(N551, SOFR_INDEX!$A$2:$A$2001, -1)+1)))</f>
        <v/>
      </c>
      <c r="P551" s="40" t="str" cm="1">
        <f t="array" aca="1" ref="P551" ca="1">IF(OR(B551="", F551=""), "", INDEX(SOFR_INDEX!$B$2:$E$2001, O551,$P$4) * IF(LEFT($P$3, 3)="180", 2, IF(LEFT($P$3, 2)="90", 4, IF(LEFT($P$3, 2)="30", 12, 1)))/100)</f>
        <v/>
      </c>
      <c r="Q551" s="43" t="str">
        <f ca="1">IF(OR(B551="", F551=""), "", P551+'Terms&amp;Conditions + Transaction'!$B$11/10000)</f>
        <v/>
      </c>
      <c r="R551" s="43" t="str">
        <f t="shared" ca="1" si="53"/>
        <v/>
      </c>
      <c r="S551" t="str">
        <f ca="1">IF(B551="",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Transaction'!$C$7*(F551-E551), 365), 360))))</f>
        <v/>
      </c>
      <c r="T551" s="49" t="str">
        <f t="shared" ca="1" si="54"/>
        <v/>
      </c>
      <c r="U551" s="49" t="str">
        <f t="shared" ca="1" si="55"/>
        <v/>
      </c>
      <c r="V551" s="49" t="str">
        <f t="shared" ca="1" si="56"/>
        <v/>
      </c>
      <c r="W551" s="11" t="str">
        <f t="shared" ca="1" si="57"/>
        <v/>
      </c>
      <c r="X551" s="11" t="str">
        <f t="shared" ca="1" si="58"/>
        <v/>
      </c>
    </row>
    <row r="552" spans="2:24" x14ac:dyDescent="0.25">
      <c r="B552" s="82" t="str">
        <f ca="1">IF(B551&lt;MIN($C$3, 'Terms&amp;Conditions + Transaction'!$B$6), B551+1, "")</f>
        <v/>
      </c>
      <c r="C552" t="str">
        <f ca="1">IF(B552="", "", IF(AND(WEEKDAY(B552, 2)&lt;=5, ISERROR(VLOOKUP(B552, 'Holiday Schedule'!$B$3:$B$1002, 1, FALSE))), 1, 0))</f>
        <v/>
      </c>
      <c r="D552" t="str">
        <f ca="1">IF(B552="", "", IF(LOWER('Terms&amp;Conditions + Transaction'!$C$15)="act", 1, IF(DAY(B552)=31, 0, IF(AND(DAY(B552+1)=1, MONTH(B552+1)=3), 31-DAY(B552), 1))))</f>
        <v/>
      </c>
      <c r="E552" s="18" t="str">
        <f ca="1">IF(B552="", "", IFERROR(VLOOKUP(B552, 'Accrual Schedule'!$B$3:$B$122, 1, TRUE), ""))</f>
        <v/>
      </c>
      <c r="F552" s="18" t="str" cm="1">
        <f t="array" aca="1" ref="F552" ca="1">IF(B552="", "", INDEX('Accrual Schedule'!$B$3:$B$122, MATCH(B552, 'Accrual Schedule'!$B$3:$B$122, 1)+1, 1))</f>
        <v/>
      </c>
      <c r="G552" s="18" t="str" cm="1">
        <f t="array" aca="1" ref="G552" ca="1">IF(B552="", "", INDEX('Accrual Schedule'!$B$3:$B$122, MATCH(H552, 'Accrual Schedule'!$B$3:$B$122, 1)-1, 1))</f>
        <v/>
      </c>
      <c r="H552" s="18" t="str">
        <f ca="1">IF(B552="", "", INDEX('Accrual Schedule'!$B$3:$B$122, MATCH(I552, 'Accrual Schedule'!$C$3:$C$122, 1), 1))</f>
        <v/>
      </c>
      <c r="I552" s="18" t="str" cm="1">
        <f t="array" aca="1" ref="I552" ca="1">IF(B552="", "", _xlfn.IFNA(INDEX('Accrual Schedule'!$C$4:$C$122, MATCH(B552, 'Accrual Schedule'!$C$4:$C$122, 1)+1, 1), INDEX('Accrual Schedule'!$C$4:$C$122, 1, 1)))</f>
        <v/>
      </c>
      <c r="J552" s="11" t="str">
        <f ca="1">IF(B552="","",'Terms&amp;Conditions + Transaction'!$F$5-SUMIF(Dispositions!$B$3:$B$32,"&lt;="&amp;B552,Dispositions!$C$3:$C$32))</f>
        <v/>
      </c>
      <c r="K552" s="84" t="str">
        <f ca="1">IF(B552="", "", IF(ISNA(MATCH(B552, 'Factor Schedule'!$B$3:$B$2002, -1)),1,IF(INDEX('Factor Schedule'!$B$3:$C$2002,MATCH(B552, 'Factor Schedule'!$B$3:$B$2002, -1), 1)=B552,MATCH(B552, 'Factor Schedule'!$B$3:$B$2002, -1),MATCH(B552, 'Factor Schedule'!$B$3:$B$2002, -1)+1)))</f>
        <v/>
      </c>
      <c r="L552" s="11" t="str" cm="1">
        <f t="array" aca="1" ref="L552" ca="1">IF(B552="","",ROUND(J552*_xlfn.IFNA(INDEX('Factor Schedule'!$B$3:$C$2002,K552, 2), 1), 2))</f>
        <v/>
      </c>
      <c r="M552" s="11" t="str">
        <f ca="1">IF(B552="", "", IF(OR(LOWER('Terms&amp;Conditions + Transaction'!$B$12)&lt;&gt;"compound", B552=$C$2, B552=E552), L552, L552+IF(LOWER('Terms&amp;Conditions + Transaction'!$B$13)&lt;&gt;"y", SUMIFS($T$8:$T$2007, $B$8:$B$2007, "&gt;="&amp;E552, $B$8:$B$2007, "&lt;"&amp;B552), SUMIFS($U$8:$U$1007, $B$8:$B$2007, "&gt;="&amp;E552, $B$8:$B$2007, "&lt;"&amp;B552))))</f>
        <v/>
      </c>
      <c r="N552" s="18" t="str">
        <f ca="1">IF(OR(B552 = "", F552=""), "", MIN(ForwardDays(B552,-'Terms&amp;Conditions + Transaction'!$B$22, 'Terms&amp;Conditions + Transaction'!$B$23, 'Holiday Schedule'!$B$3:$B$1002),ForwardDays(F552,-'Terms&amp;Conditions + Transaction'!$B$22, 'Terms&amp;Conditions + Transaction'!$B$23, 'Holiday Schedule'!$B$3:$B$1002)))</f>
        <v/>
      </c>
      <c r="O552" s="42" t="str">
        <f ca="1">IF(B552="", "", IF(ISNA(MATCH(N552, SOFR_INDEX!$A$2:$A$2001, -1)),1,IF(INDEX(SOFR_INDEX!$A$2:$E$2001,MATCH(N552, SOFR_INDEX!$A$2:$A$2001, -1), 1)=N552,MATCH(N552, SOFR_INDEX!$A$2:$A$2001, -1),MATCH(N552, SOFR_INDEX!$A$2:$A$2001, -1)+1)))</f>
        <v/>
      </c>
      <c r="P552" s="40" t="str" cm="1">
        <f t="array" aca="1" ref="P552" ca="1">IF(OR(B552="", F552=""), "", INDEX(SOFR_INDEX!$B$2:$E$2001, O552,$P$4) * IF(LEFT($P$3, 3)="180", 2, IF(LEFT($P$3, 2)="90", 4, IF(LEFT($P$3, 2)="30", 12, 1)))/100)</f>
        <v/>
      </c>
      <c r="Q552" s="43" t="str">
        <f ca="1">IF(OR(B552="", F552=""), "", P552+'Terms&amp;Conditions + Transaction'!$B$11/10000)</f>
        <v/>
      </c>
      <c r="R552" s="43" t="str">
        <f t="shared" ca="1" si="53"/>
        <v/>
      </c>
      <c r="S552" t="str">
        <f ca="1">IF(B552="",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Transaction'!$C$7*(F552-E552), 365), 360))))</f>
        <v/>
      </c>
      <c r="T552" s="49" t="str">
        <f t="shared" ca="1" si="54"/>
        <v/>
      </c>
      <c r="U552" s="49" t="str">
        <f t="shared" ca="1" si="55"/>
        <v/>
      </c>
      <c r="V552" s="49" t="str">
        <f t="shared" ca="1" si="56"/>
        <v/>
      </c>
      <c r="W552" s="11" t="str">
        <f t="shared" ca="1" si="57"/>
        <v/>
      </c>
      <c r="X552" s="11" t="str">
        <f t="shared" ca="1" si="58"/>
        <v/>
      </c>
    </row>
    <row r="553" spans="2:24" x14ac:dyDescent="0.25">
      <c r="B553" s="82" t="str">
        <f ca="1">IF(B552&lt;MIN($C$3, 'Terms&amp;Conditions + Transaction'!$B$6), B552+1, "")</f>
        <v/>
      </c>
      <c r="C553" t="str">
        <f ca="1">IF(B553="", "", IF(AND(WEEKDAY(B553, 2)&lt;=5, ISERROR(VLOOKUP(B553, 'Holiday Schedule'!$B$3:$B$1002, 1, FALSE))), 1, 0))</f>
        <v/>
      </c>
      <c r="D553" t="str">
        <f ca="1">IF(B553="", "", IF(LOWER('Terms&amp;Conditions + Transaction'!$C$15)="act", 1, IF(DAY(B553)=31, 0, IF(AND(DAY(B553+1)=1, MONTH(B553+1)=3), 31-DAY(B553), 1))))</f>
        <v/>
      </c>
      <c r="E553" s="18" t="str">
        <f ca="1">IF(B553="", "", IFERROR(VLOOKUP(B553, 'Accrual Schedule'!$B$3:$B$122, 1, TRUE), ""))</f>
        <v/>
      </c>
      <c r="F553" s="18" t="str" cm="1">
        <f t="array" aca="1" ref="F553" ca="1">IF(B553="", "", INDEX('Accrual Schedule'!$B$3:$B$122, MATCH(B553, 'Accrual Schedule'!$B$3:$B$122, 1)+1, 1))</f>
        <v/>
      </c>
      <c r="G553" s="18" t="str" cm="1">
        <f t="array" aca="1" ref="G553" ca="1">IF(B553="", "", INDEX('Accrual Schedule'!$B$3:$B$122, MATCH(H553, 'Accrual Schedule'!$B$3:$B$122, 1)-1, 1))</f>
        <v/>
      </c>
      <c r="H553" s="18" t="str">
        <f ca="1">IF(B553="", "", INDEX('Accrual Schedule'!$B$3:$B$122, MATCH(I553, 'Accrual Schedule'!$C$3:$C$122, 1), 1))</f>
        <v/>
      </c>
      <c r="I553" s="18" t="str" cm="1">
        <f t="array" aca="1" ref="I553" ca="1">IF(B553="", "", _xlfn.IFNA(INDEX('Accrual Schedule'!$C$4:$C$122, MATCH(B553, 'Accrual Schedule'!$C$4:$C$122, 1)+1, 1), INDEX('Accrual Schedule'!$C$4:$C$122, 1, 1)))</f>
        <v/>
      </c>
      <c r="J553" s="11" t="str">
        <f ca="1">IF(B553="","",'Terms&amp;Conditions + Transaction'!$F$5-SUMIF(Dispositions!$B$3:$B$32,"&lt;="&amp;B553,Dispositions!$C$3:$C$32))</f>
        <v/>
      </c>
      <c r="K553" s="84" t="str">
        <f ca="1">IF(B553="", "", IF(ISNA(MATCH(B553, 'Factor Schedule'!$B$3:$B$2002, -1)),1,IF(INDEX('Factor Schedule'!$B$3:$C$2002,MATCH(B553, 'Factor Schedule'!$B$3:$B$2002, -1), 1)=B553,MATCH(B553, 'Factor Schedule'!$B$3:$B$2002, -1),MATCH(B553, 'Factor Schedule'!$B$3:$B$2002, -1)+1)))</f>
        <v/>
      </c>
      <c r="L553" s="11" t="str" cm="1">
        <f t="array" aca="1" ref="L553" ca="1">IF(B553="","",ROUND(J553*_xlfn.IFNA(INDEX('Factor Schedule'!$B$3:$C$2002,K553, 2), 1), 2))</f>
        <v/>
      </c>
      <c r="M553" s="11" t="str">
        <f ca="1">IF(B553="", "", IF(OR(LOWER('Terms&amp;Conditions + Transaction'!$B$12)&lt;&gt;"compound", B553=$C$2, B553=E553), L553, L553+IF(LOWER('Terms&amp;Conditions + Transaction'!$B$13)&lt;&gt;"y", SUMIFS($T$8:$T$2007, $B$8:$B$2007, "&gt;="&amp;E553, $B$8:$B$2007, "&lt;"&amp;B553), SUMIFS($U$8:$U$1007, $B$8:$B$2007, "&gt;="&amp;E553, $B$8:$B$2007, "&lt;"&amp;B553))))</f>
        <v/>
      </c>
      <c r="N553" s="18" t="str">
        <f ca="1">IF(OR(B553 = "", F553=""), "", MIN(ForwardDays(B553,-'Terms&amp;Conditions + Transaction'!$B$22, 'Terms&amp;Conditions + Transaction'!$B$23, 'Holiday Schedule'!$B$3:$B$1002),ForwardDays(F553,-'Terms&amp;Conditions + Transaction'!$B$22, 'Terms&amp;Conditions + Transaction'!$B$23, 'Holiday Schedule'!$B$3:$B$1002)))</f>
        <v/>
      </c>
      <c r="O553" s="42" t="str">
        <f ca="1">IF(B553="", "", IF(ISNA(MATCH(N553, SOFR_INDEX!$A$2:$A$2001, -1)),1,IF(INDEX(SOFR_INDEX!$A$2:$E$2001,MATCH(N553, SOFR_INDEX!$A$2:$A$2001, -1), 1)=N553,MATCH(N553, SOFR_INDEX!$A$2:$A$2001, -1),MATCH(N553, SOFR_INDEX!$A$2:$A$2001, -1)+1)))</f>
        <v/>
      </c>
      <c r="P553" s="40" t="str" cm="1">
        <f t="array" aca="1" ref="P553" ca="1">IF(OR(B553="", F553=""), "", INDEX(SOFR_INDEX!$B$2:$E$2001, O553,$P$4) * IF(LEFT($P$3, 3)="180", 2, IF(LEFT($P$3, 2)="90", 4, IF(LEFT($P$3, 2)="30", 12, 1)))/100)</f>
        <v/>
      </c>
      <c r="Q553" s="43" t="str">
        <f ca="1">IF(OR(B553="", F553=""), "", P553+'Terms&amp;Conditions + Transaction'!$B$11/10000)</f>
        <v/>
      </c>
      <c r="R553" s="43" t="str">
        <f t="shared" ca="1" si="53"/>
        <v/>
      </c>
      <c r="S553" t="str">
        <f ca="1">IF(B553="",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Transaction'!$C$7*(F553-E553), 365), 360))))</f>
        <v/>
      </c>
      <c r="T553" s="49" t="str">
        <f t="shared" ca="1" si="54"/>
        <v/>
      </c>
      <c r="U553" s="49" t="str">
        <f t="shared" ca="1" si="55"/>
        <v/>
      </c>
      <c r="V553" s="49" t="str">
        <f t="shared" ca="1" si="56"/>
        <v/>
      </c>
      <c r="W553" s="11" t="str">
        <f t="shared" ca="1" si="57"/>
        <v/>
      </c>
      <c r="X553" s="11" t="str">
        <f t="shared" ca="1" si="58"/>
        <v/>
      </c>
    </row>
    <row r="554" spans="2:24" x14ac:dyDescent="0.25">
      <c r="B554" s="82" t="str">
        <f ca="1">IF(B553&lt;MIN($C$3, 'Terms&amp;Conditions + Transaction'!$B$6), B553+1, "")</f>
        <v/>
      </c>
      <c r="C554" t="str">
        <f ca="1">IF(B554="", "", IF(AND(WEEKDAY(B554, 2)&lt;=5, ISERROR(VLOOKUP(B554, 'Holiday Schedule'!$B$3:$B$1002, 1, FALSE))), 1, 0))</f>
        <v/>
      </c>
      <c r="D554" t="str">
        <f ca="1">IF(B554="", "", IF(LOWER('Terms&amp;Conditions + Transaction'!$C$15)="act", 1, IF(DAY(B554)=31, 0, IF(AND(DAY(B554+1)=1, MONTH(B554+1)=3), 31-DAY(B554), 1))))</f>
        <v/>
      </c>
      <c r="E554" s="18" t="str">
        <f ca="1">IF(B554="", "", IFERROR(VLOOKUP(B554, 'Accrual Schedule'!$B$3:$B$122, 1, TRUE), ""))</f>
        <v/>
      </c>
      <c r="F554" s="18" t="str" cm="1">
        <f t="array" aca="1" ref="F554" ca="1">IF(B554="", "", INDEX('Accrual Schedule'!$B$3:$B$122, MATCH(B554, 'Accrual Schedule'!$B$3:$B$122, 1)+1, 1))</f>
        <v/>
      </c>
      <c r="G554" s="18" t="str" cm="1">
        <f t="array" aca="1" ref="G554" ca="1">IF(B554="", "", INDEX('Accrual Schedule'!$B$3:$B$122, MATCH(H554, 'Accrual Schedule'!$B$3:$B$122, 1)-1, 1))</f>
        <v/>
      </c>
      <c r="H554" s="18" t="str">
        <f ca="1">IF(B554="", "", INDEX('Accrual Schedule'!$B$3:$B$122, MATCH(I554, 'Accrual Schedule'!$C$3:$C$122, 1), 1))</f>
        <v/>
      </c>
      <c r="I554" s="18" t="str" cm="1">
        <f t="array" aca="1" ref="I554" ca="1">IF(B554="", "", _xlfn.IFNA(INDEX('Accrual Schedule'!$C$4:$C$122, MATCH(B554, 'Accrual Schedule'!$C$4:$C$122, 1)+1, 1), INDEX('Accrual Schedule'!$C$4:$C$122, 1, 1)))</f>
        <v/>
      </c>
      <c r="J554" s="11" t="str">
        <f ca="1">IF(B554="","",'Terms&amp;Conditions + Transaction'!$F$5-SUMIF(Dispositions!$B$3:$B$32,"&lt;="&amp;B554,Dispositions!$C$3:$C$32))</f>
        <v/>
      </c>
      <c r="K554" s="84" t="str">
        <f ca="1">IF(B554="", "", IF(ISNA(MATCH(B554, 'Factor Schedule'!$B$3:$B$2002, -1)),1,IF(INDEX('Factor Schedule'!$B$3:$C$2002,MATCH(B554, 'Factor Schedule'!$B$3:$B$2002, -1), 1)=B554,MATCH(B554, 'Factor Schedule'!$B$3:$B$2002, -1),MATCH(B554, 'Factor Schedule'!$B$3:$B$2002, -1)+1)))</f>
        <v/>
      </c>
      <c r="L554" s="11" t="str" cm="1">
        <f t="array" aca="1" ref="L554" ca="1">IF(B554="","",ROUND(J554*_xlfn.IFNA(INDEX('Factor Schedule'!$B$3:$C$2002,K554, 2), 1), 2))</f>
        <v/>
      </c>
      <c r="M554" s="11" t="str">
        <f ca="1">IF(B554="", "", IF(OR(LOWER('Terms&amp;Conditions + Transaction'!$B$12)&lt;&gt;"compound", B554=$C$2, B554=E554), L554, L554+IF(LOWER('Terms&amp;Conditions + Transaction'!$B$13)&lt;&gt;"y", SUMIFS($T$8:$T$2007, $B$8:$B$2007, "&gt;="&amp;E554, $B$8:$B$2007, "&lt;"&amp;B554), SUMIFS($U$8:$U$1007, $B$8:$B$2007, "&gt;="&amp;E554, $B$8:$B$2007, "&lt;"&amp;B554))))</f>
        <v/>
      </c>
      <c r="N554" s="18" t="str">
        <f ca="1">IF(OR(B554 = "", F554=""), "", MIN(ForwardDays(B554,-'Terms&amp;Conditions + Transaction'!$B$22, 'Terms&amp;Conditions + Transaction'!$B$23, 'Holiday Schedule'!$B$3:$B$1002),ForwardDays(F554,-'Terms&amp;Conditions + Transaction'!$B$22, 'Terms&amp;Conditions + Transaction'!$B$23, 'Holiday Schedule'!$B$3:$B$1002)))</f>
        <v/>
      </c>
      <c r="O554" s="42" t="str">
        <f ca="1">IF(B554="", "", IF(ISNA(MATCH(N554, SOFR_INDEX!$A$2:$A$2001, -1)),1,IF(INDEX(SOFR_INDEX!$A$2:$E$2001,MATCH(N554, SOFR_INDEX!$A$2:$A$2001, -1), 1)=N554,MATCH(N554, SOFR_INDEX!$A$2:$A$2001, -1),MATCH(N554, SOFR_INDEX!$A$2:$A$2001, -1)+1)))</f>
        <v/>
      </c>
      <c r="P554" s="40" t="str" cm="1">
        <f t="array" aca="1" ref="P554" ca="1">IF(OR(B554="", F554=""), "", INDEX(SOFR_INDEX!$B$2:$E$2001, O554,$P$4) * IF(LEFT($P$3, 3)="180", 2, IF(LEFT($P$3, 2)="90", 4, IF(LEFT($P$3, 2)="30", 12, 1)))/100)</f>
        <v/>
      </c>
      <c r="Q554" s="43" t="str">
        <f ca="1">IF(OR(B554="", F554=""), "", P554+'Terms&amp;Conditions + Transaction'!$B$11/10000)</f>
        <v/>
      </c>
      <c r="R554" s="43" t="str">
        <f t="shared" ca="1" si="53"/>
        <v/>
      </c>
      <c r="S554" t="str">
        <f ca="1">IF(B554="",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Transaction'!$C$7*(F554-E554), 365), 360))))</f>
        <v/>
      </c>
      <c r="T554" s="49" t="str">
        <f t="shared" ca="1" si="54"/>
        <v/>
      </c>
      <c r="U554" s="49" t="str">
        <f t="shared" ca="1" si="55"/>
        <v/>
      </c>
      <c r="V554" s="49" t="str">
        <f t="shared" ca="1" si="56"/>
        <v/>
      </c>
      <c r="W554" s="11" t="str">
        <f t="shared" ca="1" si="57"/>
        <v/>
      </c>
      <c r="X554" s="11" t="str">
        <f t="shared" ca="1" si="58"/>
        <v/>
      </c>
    </row>
    <row r="555" spans="2:24" x14ac:dyDescent="0.25">
      <c r="B555" s="82" t="str">
        <f ca="1">IF(B554&lt;MIN($C$3, 'Terms&amp;Conditions + Transaction'!$B$6), B554+1, "")</f>
        <v/>
      </c>
      <c r="C555" t="str">
        <f ca="1">IF(B555="", "", IF(AND(WEEKDAY(B555, 2)&lt;=5, ISERROR(VLOOKUP(B555, 'Holiday Schedule'!$B$3:$B$1002, 1, FALSE))), 1, 0))</f>
        <v/>
      </c>
      <c r="D555" t="str">
        <f ca="1">IF(B555="", "", IF(LOWER('Terms&amp;Conditions + Transaction'!$C$15)="act", 1, IF(DAY(B555)=31, 0, IF(AND(DAY(B555+1)=1, MONTH(B555+1)=3), 31-DAY(B555), 1))))</f>
        <v/>
      </c>
      <c r="E555" s="18" t="str">
        <f ca="1">IF(B555="", "", IFERROR(VLOOKUP(B555, 'Accrual Schedule'!$B$3:$B$122, 1, TRUE), ""))</f>
        <v/>
      </c>
      <c r="F555" s="18" t="str" cm="1">
        <f t="array" aca="1" ref="F555" ca="1">IF(B555="", "", INDEX('Accrual Schedule'!$B$3:$B$122, MATCH(B555, 'Accrual Schedule'!$B$3:$B$122, 1)+1, 1))</f>
        <v/>
      </c>
      <c r="G555" s="18" t="str" cm="1">
        <f t="array" aca="1" ref="G555" ca="1">IF(B555="", "", INDEX('Accrual Schedule'!$B$3:$B$122, MATCH(H555, 'Accrual Schedule'!$B$3:$B$122, 1)-1, 1))</f>
        <v/>
      </c>
      <c r="H555" s="18" t="str">
        <f ca="1">IF(B555="", "", INDEX('Accrual Schedule'!$B$3:$B$122, MATCH(I555, 'Accrual Schedule'!$C$3:$C$122, 1), 1))</f>
        <v/>
      </c>
      <c r="I555" s="18" t="str" cm="1">
        <f t="array" aca="1" ref="I555" ca="1">IF(B555="", "", _xlfn.IFNA(INDEX('Accrual Schedule'!$C$4:$C$122, MATCH(B555, 'Accrual Schedule'!$C$4:$C$122, 1)+1, 1), INDEX('Accrual Schedule'!$C$4:$C$122, 1, 1)))</f>
        <v/>
      </c>
      <c r="J555" s="11" t="str">
        <f ca="1">IF(B555="","",'Terms&amp;Conditions + Transaction'!$F$5-SUMIF(Dispositions!$B$3:$B$32,"&lt;="&amp;B555,Dispositions!$C$3:$C$32))</f>
        <v/>
      </c>
      <c r="K555" s="84" t="str">
        <f ca="1">IF(B555="", "", IF(ISNA(MATCH(B555, 'Factor Schedule'!$B$3:$B$2002, -1)),1,IF(INDEX('Factor Schedule'!$B$3:$C$2002,MATCH(B555, 'Factor Schedule'!$B$3:$B$2002, -1), 1)=B555,MATCH(B555, 'Factor Schedule'!$B$3:$B$2002, -1),MATCH(B555, 'Factor Schedule'!$B$3:$B$2002, -1)+1)))</f>
        <v/>
      </c>
      <c r="L555" s="11" t="str" cm="1">
        <f t="array" aca="1" ref="L555" ca="1">IF(B555="","",ROUND(J555*_xlfn.IFNA(INDEX('Factor Schedule'!$B$3:$C$2002,K555, 2), 1), 2))</f>
        <v/>
      </c>
      <c r="M555" s="11" t="str">
        <f ca="1">IF(B555="", "", IF(OR(LOWER('Terms&amp;Conditions + Transaction'!$B$12)&lt;&gt;"compound", B555=$C$2, B555=E555), L555, L555+IF(LOWER('Terms&amp;Conditions + Transaction'!$B$13)&lt;&gt;"y", SUMIFS($T$8:$T$2007, $B$8:$B$2007, "&gt;="&amp;E555, $B$8:$B$2007, "&lt;"&amp;B555), SUMIFS($U$8:$U$1007, $B$8:$B$2007, "&gt;="&amp;E555, $B$8:$B$2007, "&lt;"&amp;B555))))</f>
        <v/>
      </c>
      <c r="N555" s="18" t="str">
        <f ca="1">IF(OR(B555 = "", F555=""), "", MIN(ForwardDays(B555,-'Terms&amp;Conditions + Transaction'!$B$22, 'Terms&amp;Conditions + Transaction'!$B$23, 'Holiday Schedule'!$B$3:$B$1002),ForwardDays(F555,-'Terms&amp;Conditions + Transaction'!$B$22, 'Terms&amp;Conditions + Transaction'!$B$23, 'Holiday Schedule'!$B$3:$B$1002)))</f>
        <v/>
      </c>
      <c r="O555" s="42" t="str">
        <f ca="1">IF(B555="", "", IF(ISNA(MATCH(N555, SOFR_INDEX!$A$2:$A$2001, -1)),1,IF(INDEX(SOFR_INDEX!$A$2:$E$2001,MATCH(N555, SOFR_INDEX!$A$2:$A$2001, -1), 1)=N555,MATCH(N555, SOFR_INDEX!$A$2:$A$2001, -1),MATCH(N555, SOFR_INDEX!$A$2:$A$2001, -1)+1)))</f>
        <v/>
      </c>
      <c r="P555" s="40" t="str" cm="1">
        <f t="array" aca="1" ref="P555" ca="1">IF(OR(B555="", F555=""), "", INDEX(SOFR_INDEX!$B$2:$E$2001, O555,$P$4) * IF(LEFT($P$3, 3)="180", 2, IF(LEFT($P$3, 2)="90", 4, IF(LEFT($P$3, 2)="30", 12, 1)))/100)</f>
        <v/>
      </c>
      <c r="Q555" s="43" t="str">
        <f ca="1">IF(OR(B555="", F555=""), "", P555+'Terms&amp;Conditions + Transaction'!$B$11/10000)</f>
        <v/>
      </c>
      <c r="R555" s="43" t="str">
        <f t="shared" ca="1" si="53"/>
        <v/>
      </c>
      <c r="S555" t="str">
        <f ca="1">IF(B555="",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Transaction'!$C$7*(F555-E555), 365), 360))))</f>
        <v/>
      </c>
      <c r="T555" s="49" t="str">
        <f t="shared" ca="1" si="54"/>
        <v/>
      </c>
      <c r="U555" s="49" t="str">
        <f t="shared" ca="1" si="55"/>
        <v/>
      </c>
      <c r="V555" s="49" t="str">
        <f t="shared" ca="1" si="56"/>
        <v/>
      </c>
      <c r="W555" s="11" t="str">
        <f t="shared" ca="1" si="57"/>
        <v/>
      </c>
      <c r="X555" s="11" t="str">
        <f t="shared" ca="1" si="58"/>
        <v/>
      </c>
    </row>
    <row r="556" spans="2:24" x14ac:dyDescent="0.25">
      <c r="B556" s="82" t="str">
        <f ca="1">IF(B555&lt;MIN($C$3, 'Terms&amp;Conditions + Transaction'!$B$6), B555+1, "")</f>
        <v/>
      </c>
      <c r="C556" t="str">
        <f ca="1">IF(B556="", "", IF(AND(WEEKDAY(B556, 2)&lt;=5, ISERROR(VLOOKUP(B556, 'Holiday Schedule'!$B$3:$B$1002, 1, FALSE))), 1, 0))</f>
        <v/>
      </c>
      <c r="D556" t="str">
        <f ca="1">IF(B556="", "", IF(LOWER('Terms&amp;Conditions + Transaction'!$C$15)="act", 1, IF(DAY(B556)=31, 0, IF(AND(DAY(B556+1)=1, MONTH(B556+1)=3), 31-DAY(B556), 1))))</f>
        <v/>
      </c>
      <c r="E556" s="18" t="str">
        <f ca="1">IF(B556="", "", IFERROR(VLOOKUP(B556, 'Accrual Schedule'!$B$3:$B$122, 1, TRUE), ""))</f>
        <v/>
      </c>
      <c r="F556" s="18" t="str" cm="1">
        <f t="array" aca="1" ref="F556" ca="1">IF(B556="", "", INDEX('Accrual Schedule'!$B$3:$B$122, MATCH(B556, 'Accrual Schedule'!$B$3:$B$122, 1)+1, 1))</f>
        <v/>
      </c>
      <c r="G556" s="18" t="str" cm="1">
        <f t="array" aca="1" ref="G556" ca="1">IF(B556="", "", INDEX('Accrual Schedule'!$B$3:$B$122, MATCH(H556, 'Accrual Schedule'!$B$3:$B$122, 1)-1, 1))</f>
        <v/>
      </c>
      <c r="H556" s="18" t="str">
        <f ca="1">IF(B556="", "", INDEX('Accrual Schedule'!$B$3:$B$122, MATCH(I556, 'Accrual Schedule'!$C$3:$C$122, 1), 1))</f>
        <v/>
      </c>
      <c r="I556" s="18" t="str" cm="1">
        <f t="array" aca="1" ref="I556" ca="1">IF(B556="", "", _xlfn.IFNA(INDEX('Accrual Schedule'!$C$4:$C$122, MATCH(B556, 'Accrual Schedule'!$C$4:$C$122, 1)+1, 1), INDEX('Accrual Schedule'!$C$4:$C$122, 1, 1)))</f>
        <v/>
      </c>
      <c r="J556" s="11" t="str">
        <f ca="1">IF(B556="","",'Terms&amp;Conditions + Transaction'!$F$5-SUMIF(Dispositions!$B$3:$B$32,"&lt;="&amp;B556,Dispositions!$C$3:$C$32))</f>
        <v/>
      </c>
      <c r="K556" s="84" t="str">
        <f ca="1">IF(B556="", "", IF(ISNA(MATCH(B556, 'Factor Schedule'!$B$3:$B$2002, -1)),1,IF(INDEX('Factor Schedule'!$B$3:$C$2002,MATCH(B556, 'Factor Schedule'!$B$3:$B$2002, -1), 1)=B556,MATCH(B556, 'Factor Schedule'!$B$3:$B$2002, -1),MATCH(B556, 'Factor Schedule'!$B$3:$B$2002, -1)+1)))</f>
        <v/>
      </c>
      <c r="L556" s="11" t="str" cm="1">
        <f t="array" aca="1" ref="L556" ca="1">IF(B556="","",ROUND(J556*_xlfn.IFNA(INDEX('Factor Schedule'!$B$3:$C$2002,K556, 2), 1), 2))</f>
        <v/>
      </c>
      <c r="M556" s="11" t="str">
        <f ca="1">IF(B556="", "", IF(OR(LOWER('Terms&amp;Conditions + Transaction'!$B$12)&lt;&gt;"compound", B556=$C$2, B556=E556), L556, L556+IF(LOWER('Terms&amp;Conditions + Transaction'!$B$13)&lt;&gt;"y", SUMIFS($T$8:$T$2007, $B$8:$B$2007, "&gt;="&amp;E556, $B$8:$B$2007, "&lt;"&amp;B556), SUMIFS($U$8:$U$1007, $B$8:$B$2007, "&gt;="&amp;E556, $B$8:$B$2007, "&lt;"&amp;B556))))</f>
        <v/>
      </c>
      <c r="N556" s="18" t="str">
        <f ca="1">IF(OR(B556 = "", F556=""), "", MIN(ForwardDays(B556,-'Terms&amp;Conditions + Transaction'!$B$22, 'Terms&amp;Conditions + Transaction'!$B$23, 'Holiday Schedule'!$B$3:$B$1002),ForwardDays(F556,-'Terms&amp;Conditions + Transaction'!$B$22, 'Terms&amp;Conditions + Transaction'!$B$23, 'Holiday Schedule'!$B$3:$B$1002)))</f>
        <v/>
      </c>
      <c r="O556" s="42" t="str">
        <f ca="1">IF(B556="", "", IF(ISNA(MATCH(N556, SOFR_INDEX!$A$2:$A$2001, -1)),1,IF(INDEX(SOFR_INDEX!$A$2:$E$2001,MATCH(N556, SOFR_INDEX!$A$2:$A$2001, -1), 1)=N556,MATCH(N556, SOFR_INDEX!$A$2:$A$2001, -1),MATCH(N556, SOFR_INDEX!$A$2:$A$2001, -1)+1)))</f>
        <v/>
      </c>
      <c r="P556" s="40" t="str" cm="1">
        <f t="array" aca="1" ref="P556" ca="1">IF(OR(B556="", F556=""), "", INDEX(SOFR_INDEX!$B$2:$E$2001, O556,$P$4) * IF(LEFT($P$3, 3)="180", 2, IF(LEFT($P$3, 2)="90", 4, IF(LEFT($P$3, 2)="30", 12, 1)))/100)</f>
        <v/>
      </c>
      <c r="Q556" s="43" t="str">
        <f ca="1">IF(OR(B556="", F556=""), "", P556+'Terms&amp;Conditions + Transaction'!$B$11/10000)</f>
        <v/>
      </c>
      <c r="R556" s="43" t="str">
        <f t="shared" ca="1" si="53"/>
        <v/>
      </c>
      <c r="S556" t="str">
        <f ca="1">IF(B556="",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Transaction'!$C$7*(F556-E556), 365), 360))))</f>
        <v/>
      </c>
      <c r="T556" s="49" t="str">
        <f t="shared" ca="1" si="54"/>
        <v/>
      </c>
      <c r="U556" s="49" t="str">
        <f t="shared" ca="1" si="55"/>
        <v/>
      </c>
      <c r="V556" s="49" t="str">
        <f t="shared" ca="1" si="56"/>
        <v/>
      </c>
      <c r="W556" s="11" t="str">
        <f t="shared" ca="1" si="57"/>
        <v/>
      </c>
      <c r="X556" s="11" t="str">
        <f t="shared" ca="1" si="58"/>
        <v/>
      </c>
    </row>
    <row r="557" spans="2:24" x14ac:dyDescent="0.25">
      <c r="B557" s="82" t="str">
        <f ca="1">IF(B556&lt;MIN($C$3, 'Terms&amp;Conditions + Transaction'!$B$6), B556+1, "")</f>
        <v/>
      </c>
      <c r="C557" t="str">
        <f ca="1">IF(B557="", "", IF(AND(WEEKDAY(B557, 2)&lt;=5, ISERROR(VLOOKUP(B557, 'Holiday Schedule'!$B$3:$B$1002, 1, FALSE))), 1, 0))</f>
        <v/>
      </c>
      <c r="D557" t="str">
        <f ca="1">IF(B557="", "", IF(LOWER('Terms&amp;Conditions + Transaction'!$C$15)="act", 1, IF(DAY(B557)=31, 0, IF(AND(DAY(B557+1)=1, MONTH(B557+1)=3), 31-DAY(B557), 1))))</f>
        <v/>
      </c>
      <c r="E557" s="18" t="str">
        <f ca="1">IF(B557="", "", IFERROR(VLOOKUP(B557, 'Accrual Schedule'!$B$3:$B$122, 1, TRUE), ""))</f>
        <v/>
      </c>
      <c r="F557" s="18" t="str" cm="1">
        <f t="array" aca="1" ref="F557" ca="1">IF(B557="", "", INDEX('Accrual Schedule'!$B$3:$B$122, MATCH(B557, 'Accrual Schedule'!$B$3:$B$122, 1)+1, 1))</f>
        <v/>
      </c>
      <c r="G557" s="18" t="str" cm="1">
        <f t="array" aca="1" ref="G557" ca="1">IF(B557="", "", INDEX('Accrual Schedule'!$B$3:$B$122, MATCH(H557, 'Accrual Schedule'!$B$3:$B$122, 1)-1, 1))</f>
        <v/>
      </c>
      <c r="H557" s="18" t="str">
        <f ca="1">IF(B557="", "", INDEX('Accrual Schedule'!$B$3:$B$122, MATCH(I557, 'Accrual Schedule'!$C$3:$C$122, 1), 1))</f>
        <v/>
      </c>
      <c r="I557" s="18" t="str" cm="1">
        <f t="array" aca="1" ref="I557" ca="1">IF(B557="", "", _xlfn.IFNA(INDEX('Accrual Schedule'!$C$4:$C$122, MATCH(B557, 'Accrual Schedule'!$C$4:$C$122, 1)+1, 1), INDEX('Accrual Schedule'!$C$4:$C$122, 1, 1)))</f>
        <v/>
      </c>
      <c r="J557" s="11" t="str">
        <f ca="1">IF(B557="","",'Terms&amp;Conditions + Transaction'!$F$5-SUMIF(Dispositions!$B$3:$B$32,"&lt;="&amp;B557,Dispositions!$C$3:$C$32))</f>
        <v/>
      </c>
      <c r="K557" s="84" t="str">
        <f ca="1">IF(B557="", "", IF(ISNA(MATCH(B557, 'Factor Schedule'!$B$3:$B$2002, -1)),1,IF(INDEX('Factor Schedule'!$B$3:$C$2002,MATCH(B557, 'Factor Schedule'!$B$3:$B$2002, -1), 1)=B557,MATCH(B557, 'Factor Schedule'!$B$3:$B$2002, -1),MATCH(B557, 'Factor Schedule'!$B$3:$B$2002, -1)+1)))</f>
        <v/>
      </c>
      <c r="L557" s="11" t="str" cm="1">
        <f t="array" aca="1" ref="L557" ca="1">IF(B557="","",ROUND(J557*_xlfn.IFNA(INDEX('Factor Schedule'!$B$3:$C$2002,K557, 2), 1), 2))</f>
        <v/>
      </c>
      <c r="M557" s="11" t="str">
        <f ca="1">IF(B557="", "", IF(OR(LOWER('Terms&amp;Conditions + Transaction'!$B$12)&lt;&gt;"compound", B557=$C$2, B557=E557), L557, L557+IF(LOWER('Terms&amp;Conditions + Transaction'!$B$13)&lt;&gt;"y", SUMIFS($T$8:$T$2007, $B$8:$B$2007, "&gt;="&amp;E557, $B$8:$B$2007, "&lt;"&amp;B557), SUMIFS($U$8:$U$1007, $B$8:$B$2007, "&gt;="&amp;E557, $B$8:$B$2007, "&lt;"&amp;B557))))</f>
        <v/>
      </c>
      <c r="N557" s="18" t="str">
        <f ca="1">IF(OR(B557 = "", F557=""), "", MIN(ForwardDays(B557,-'Terms&amp;Conditions + Transaction'!$B$22, 'Terms&amp;Conditions + Transaction'!$B$23, 'Holiday Schedule'!$B$3:$B$1002),ForwardDays(F557,-'Terms&amp;Conditions + Transaction'!$B$22, 'Terms&amp;Conditions + Transaction'!$B$23, 'Holiday Schedule'!$B$3:$B$1002)))</f>
        <v/>
      </c>
      <c r="O557" s="42" t="str">
        <f ca="1">IF(B557="", "", IF(ISNA(MATCH(N557, SOFR_INDEX!$A$2:$A$2001, -1)),1,IF(INDEX(SOFR_INDEX!$A$2:$E$2001,MATCH(N557, SOFR_INDEX!$A$2:$A$2001, -1), 1)=N557,MATCH(N557, SOFR_INDEX!$A$2:$A$2001, -1),MATCH(N557, SOFR_INDEX!$A$2:$A$2001, -1)+1)))</f>
        <v/>
      </c>
      <c r="P557" s="40" t="str" cm="1">
        <f t="array" aca="1" ref="P557" ca="1">IF(OR(B557="", F557=""), "", INDEX(SOFR_INDEX!$B$2:$E$2001, O557,$P$4) * IF(LEFT($P$3, 3)="180", 2, IF(LEFT($P$3, 2)="90", 4, IF(LEFT($P$3, 2)="30", 12, 1)))/100)</f>
        <v/>
      </c>
      <c r="Q557" s="43" t="str">
        <f ca="1">IF(OR(B557="", F557=""), "", P557+'Terms&amp;Conditions + Transaction'!$B$11/10000)</f>
        <v/>
      </c>
      <c r="R557" s="43" t="str">
        <f t="shared" ca="1" si="53"/>
        <v/>
      </c>
      <c r="S557" t="str">
        <f ca="1">IF(B557="",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Transaction'!$C$7*(F557-E557), 365), 360))))</f>
        <v/>
      </c>
      <c r="T557" s="49" t="str">
        <f t="shared" ca="1" si="54"/>
        <v/>
      </c>
      <c r="U557" s="49" t="str">
        <f t="shared" ca="1" si="55"/>
        <v/>
      </c>
      <c r="V557" s="49" t="str">
        <f t="shared" ca="1" si="56"/>
        <v/>
      </c>
      <c r="W557" s="11" t="str">
        <f t="shared" ca="1" si="57"/>
        <v/>
      </c>
      <c r="X557" s="11" t="str">
        <f t="shared" ca="1" si="58"/>
        <v/>
      </c>
    </row>
    <row r="558" spans="2:24" x14ac:dyDescent="0.25">
      <c r="B558" s="82" t="str">
        <f ca="1">IF(B557&lt;MIN($C$3, 'Terms&amp;Conditions + Transaction'!$B$6), B557+1, "")</f>
        <v/>
      </c>
      <c r="C558" t="str">
        <f ca="1">IF(B558="", "", IF(AND(WEEKDAY(B558, 2)&lt;=5, ISERROR(VLOOKUP(B558, 'Holiday Schedule'!$B$3:$B$1002, 1, FALSE))), 1, 0))</f>
        <v/>
      </c>
      <c r="D558" t="str">
        <f ca="1">IF(B558="", "", IF(LOWER('Terms&amp;Conditions + Transaction'!$C$15)="act", 1, IF(DAY(B558)=31, 0, IF(AND(DAY(B558+1)=1, MONTH(B558+1)=3), 31-DAY(B558), 1))))</f>
        <v/>
      </c>
      <c r="E558" s="18" t="str">
        <f ca="1">IF(B558="", "", IFERROR(VLOOKUP(B558, 'Accrual Schedule'!$B$3:$B$122, 1, TRUE), ""))</f>
        <v/>
      </c>
      <c r="F558" s="18" t="str" cm="1">
        <f t="array" aca="1" ref="F558" ca="1">IF(B558="", "", INDEX('Accrual Schedule'!$B$3:$B$122, MATCH(B558, 'Accrual Schedule'!$B$3:$B$122, 1)+1, 1))</f>
        <v/>
      </c>
      <c r="G558" s="18" t="str" cm="1">
        <f t="array" aca="1" ref="G558" ca="1">IF(B558="", "", INDEX('Accrual Schedule'!$B$3:$B$122, MATCH(H558, 'Accrual Schedule'!$B$3:$B$122, 1)-1, 1))</f>
        <v/>
      </c>
      <c r="H558" s="18" t="str">
        <f ca="1">IF(B558="", "", INDEX('Accrual Schedule'!$B$3:$B$122, MATCH(I558, 'Accrual Schedule'!$C$3:$C$122, 1), 1))</f>
        <v/>
      </c>
      <c r="I558" s="18" t="str" cm="1">
        <f t="array" aca="1" ref="I558" ca="1">IF(B558="", "", _xlfn.IFNA(INDEX('Accrual Schedule'!$C$4:$C$122, MATCH(B558, 'Accrual Schedule'!$C$4:$C$122, 1)+1, 1), INDEX('Accrual Schedule'!$C$4:$C$122, 1, 1)))</f>
        <v/>
      </c>
      <c r="J558" s="11" t="str">
        <f ca="1">IF(B558="","",'Terms&amp;Conditions + Transaction'!$F$5-SUMIF(Dispositions!$B$3:$B$32,"&lt;="&amp;B558,Dispositions!$C$3:$C$32))</f>
        <v/>
      </c>
      <c r="K558" s="84" t="str">
        <f ca="1">IF(B558="", "", IF(ISNA(MATCH(B558, 'Factor Schedule'!$B$3:$B$2002, -1)),1,IF(INDEX('Factor Schedule'!$B$3:$C$2002,MATCH(B558, 'Factor Schedule'!$B$3:$B$2002, -1), 1)=B558,MATCH(B558, 'Factor Schedule'!$B$3:$B$2002, -1),MATCH(B558, 'Factor Schedule'!$B$3:$B$2002, -1)+1)))</f>
        <v/>
      </c>
      <c r="L558" s="11" t="str" cm="1">
        <f t="array" aca="1" ref="L558" ca="1">IF(B558="","",ROUND(J558*_xlfn.IFNA(INDEX('Factor Schedule'!$B$3:$C$2002,K558, 2), 1), 2))</f>
        <v/>
      </c>
      <c r="M558" s="11" t="str">
        <f ca="1">IF(B558="", "", IF(OR(LOWER('Terms&amp;Conditions + Transaction'!$B$12)&lt;&gt;"compound", B558=$C$2, B558=E558), L558, L558+IF(LOWER('Terms&amp;Conditions + Transaction'!$B$13)&lt;&gt;"y", SUMIFS($T$8:$T$2007, $B$8:$B$2007, "&gt;="&amp;E558, $B$8:$B$2007, "&lt;"&amp;B558), SUMIFS($U$8:$U$1007, $B$8:$B$2007, "&gt;="&amp;E558, $B$8:$B$2007, "&lt;"&amp;B558))))</f>
        <v/>
      </c>
      <c r="N558" s="18" t="str">
        <f ca="1">IF(OR(B558 = "", F558=""), "", MIN(ForwardDays(B558,-'Terms&amp;Conditions + Transaction'!$B$22, 'Terms&amp;Conditions + Transaction'!$B$23, 'Holiday Schedule'!$B$3:$B$1002),ForwardDays(F558,-'Terms&amp;Conditions + Transaction'!$B$22, 'Terms&amp;Conditions + Transaction'!$B$23, 'Holiday Schedule'!$B$3:$B$1002)))</f>
        <v/>
      </c>
      <c r="O558" s="42" t="str">
        <f ca="1">IF(B558="", "", IF(ISNA(MATCH(N558, SOFR_INDEX!$A$2:$A$2001, -1)),1,IF(INDEX(SOFR_INDEX!$A$2:$E$2001,MATCH(N558, SOFR_INDEX!$A$2:$A$2001, -1), 1)=N558,MATCH(N558, SOFR_INDEX!$A$2:$A$2001, -1),MATCH(N558, SOFR_INDEX!$A$2:$A$2001, -1)+1)))</f>
        <v/>
      </c>
      <c r="P558" s="40" t="str" cm="1">
        <f t="array" aca="1" ref="P558" ca="1">IF(OR(B558="", F558=""), "", INDEX(SOFR_INDEX!$B$2:$E$2001, O558,$P$4) * IF(LEFT($P$3, 3)="180", 2, IF(LEFT($P$3, 2)="90", 4, IF(LEFT($P$3, 2)="30", 12, 1)))/100)</f>
        <v/>
      </c>
      <c r="Q558" s="43" t="str">
        <f ca="1">IF(OR(B558="", F558=""), "", P558+'Terms&amp;Conditions + Transaction'!$B$11/10000)</f>
        <v/>
      </c>
      <c r="R558" s="43" t="str">
        <f t="shared" ca="1" si="53"/>
        <v/>
      </c>
      <c r="S558" t="str">
        <f ca="1">IF(B558="",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Transaction'!$C$7*(F558-E558), 365), 360))))</f>
        <v/>
      </c>
      <c r="T558" s="49" t="str">
        <f t="shared" ca="1" si="54"/>
        <v/>
      </c>
      <c r="U558" s="49" t="str">
        <f t="shared" ca="1" si="55"/>
        <v/>
      </c>
      <c r="V558" s="49" t="str">
        <f t="shared" ca="1" si="56"/>
        <v/>
      </c>
      <c r="W558" s="11" t="str">
        <f t="shared" ca="1" si="57"/>
        <v/>
      </c>
      <c r="X558" s="11" t="str">
        <f t="shared" ca="1" si="58"/>
        <v/>
      </c>
    </row>
    <row r="559" spans="2:24" x14ac:dyDescent="0.25">
      <c r="B559" s="82" t="str">
        <f ca="1">IF(B558&lt;MIN($C$3, 'Terms&amp;Conditions + Transaction'!$B$6), B558+1, "")</f>
        <v/>
      </c>
      <c r="C559" t="str">
        <f ca="1">IF(B559="", "", IF(AND(WEEKDAY(B559, 2)&lt;=5, ISERROR(VLOOKUP(B559, 'Holiday Schedule'!$B$3:$B$1002, 1, FALSE))), 1, 0))</f>
        <v/>
      </c>
      <c r="D559" t="str">
        <f ca="1">IF(B559="", "", IF(LOWER('Terms&amp;Conditions + Transaction'!$C$15)="act", 1, IF(DAY(B559)=31, 0, IF(AND(DAY(B559+1)=1, MONTH(B559+1)=3), 31-DAY(B559), 1))))</f>
        <v/>
      </c>
      <c r="E559" s="18" t="str">
        <f ca="1">IF(B559="", "", IFERROR(VLOOKUP(B559, 'Accrual Schedule'!$B$3:$B$122, 1, TRUE), ""))</f>
        <v/>
      </c>
      <c r="F559" s="18" t="str" cm="1">
        <f t="array" aca="1" ref="F559" ca="1">IF(B559="", "", INDEX('Accrual Schedule'!$B$3:$B$122, MATCH(B559, 'Accrual Schedule'!$B$3:$B$122, 1)+1, 1))</f>
        <v/>
      </c>
      <c r="G559" s="18" t="str" cm="1">
        <f t="array" aca="1" ref="G559" ca="1">IF(B559="", "", INDEX('Accrual Schedule'!$B$3:$B$122, MATCH(H559, 'Accrual Schedule'!$B$3:$B$122, 1)-1, 1))</f>
        <v/>
      </c>
      <c r="H559" s="18" t="str">
        <f ca="1">IF(B559="", "", INDEX('Accrual Schedule'!$B$3:$B$122, MATCH(I559, 'Accrual Schedule'!$C$3:$C$122, 1), 1))</f>
        <v/>
      </c>
      <c r="I559" s="18" t="str" cm="1">
        <f t="array" aca="1" ref="I559" ca="1">IF(B559="", "", _xlfn.IFNA(INDEX('Accrual Schedule'!$C$4:$C$122, MATCH(B559, 'Accrual Schedule'!$C$4:$C$122, 1)+1, 1), INDEX('Accrual Schedule'!$C$4:$C$122, 1, 1)))</f>
        <v/>
      </c>
      <c r="J559" s="11" t="str">
        <f ca="1">IF(B559="","",'Terms&amp;Conditions + Transaction'!$F$5-SUMIF(Dispositions!$B$3:$B$32,"&lt;="&amp;B559,Dispositions!$C$3:$C$32))</f>
        <v/>
      </c>
      <c r="K559" s="84" t="str">
        <f ca="1">IF(B559="", "", IF(ISNA(MATCH(B559, 'Factor Schedule'!$B$3:$B$2002, -1)),1,IF(INDEX('Factor Schedule'!$B$3:$C$2002,MATCH(B559, 'Factor Schedule'!$B$3:$B$2002, -1), 1)=B559,MATCH(B559, 'Factor Schedule'!$B$3:$B$2002, -1),MATCH(B559, 'Factor Schedule'!$B$3:$B$2002, -1)+1)))</f>
        <v/>
      </c>
      <c r="L559" s="11" t="str" cm="1">
        <f t="array" aca="1" ref="L559" ca="1">IF(B559="","",ROUND(J559*_xlfn.IFNA(INDEX('Factor Schedule'!$B$3:$C$2002,K559, 2), 1), 2))</f>
        <v/>
      </c>
      <c r="M559" s="11" t="str">
        <f ca="1">IF(B559="", "", IF(OR(LOWER('Terms&amp;Conditions + Transaction'!$B$12)&lt;&gt;"compound", B559=$C$2, B559=E559), L559, L559+IF(LOWER('Terms&amp;Conditions + Transaction'!$B$13)&lt;&gt;"y", SUMIFS($T$8:$T$2007, $B$8:$B$2007, "&gt;="&amp;E559, $B$8:$B$2007, "&lt;"&amp;B559), SUMIFS($U$8:$U$1007, $B$8:$B$2007, "&gt;="&amp;E559, $B$8:$B$2007, "&lt;"&amp;B559))))</f>
        <v/>
      </c>
      <c r="N559" s="18" t="str">
        <f ca="1">IF(OR(B559 = "", F559=""), "", MIN(ForwardDays(B559,-'Terms&amp;Conditions + Transaction'!$B$22, 'Terms&amp;Conditions + Transaction'!$B$23, 'Holiday Schedule'!$B$3:$B$1002),ForwardDays(F559,-'Terms&amp;Conditions + Transaction'!$B$22, 'Terms&amp;Conditions + Transaction'!$B$23, 'Holiday Schedule'!$B$3:$B$1002)))</f>
        <v/>
      </c>
      <c r="O559" s="42" t="str">
        <f ca="1">IF(B559="", "", IF(ISNA(MATCH(N559, SOFR_INDEX!$A$2:$A$2001, -1)),1,IF(INDEX(SOFR_INDEX!$A$2:$E$2001,MATCH(N559, SOFR_INDEX!$A$2:$A$2001, -1), 1)=N559,MATCH(N559, SOFR_INDEX!$A$2:$A$2001, -1),MATCH(N559, SOFR_INDEX!$A$2:$A$2001, -1)+1)))</f>
        <v/>
      </c>
      <c r="P559" s="40" t="str" cm="1">
        <f t="array" aca="1" ref="P559" ca="1">IF(OR(B559="", F559=""), "", INDEX(SOFR_INDEX!$B$2:$E$2001, O559,$P$4) * IF(LEFT($P$3, 3)="180", 2, IF(LEFT($P$3, 2)="90", 4, IF(LEFT($P$3, 2)="30", 12, 1)))/100)</f>
        <v/>
      </c>
      <c r="Q559" s="43" t="str">
        <f ca="1">IF(OR(B559="", F559=""), "", P559+'Terms&amp;Conditions + Transaction'!$B$11/10000)</f>
        <v/>
      </c>
      <c r="R559" s="43" t="str">
        <f t="shared" ca="1" si="53"/>
        <v/>
      </c>
      <c r="S559" t="str">
        <f ca="1">IF(B559="",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Transaction'!$C$7*(F559-E559), 365), 360))))</f>
        <v/>
      </c>
      <c r="T559" s="49" t="str">
        <f t="shared" ca="1" si="54"/>
        <v/>
      </c>
      <c r="U559" s="49" t="str">
        <f t="shared" ca="1" si="55"/>
        <v/>
      </c>
      <c r="V559" s="49" t="str">
        <f t="shared" ca="1" si="56"/>
        <v/>
      </c>
      <c r="W559" s="11" t="str">
        <f t="shared" ca="1" si="57"/>
        <v/>
      </c>
      <c r="X559" s="11" t="str">
        <f t="shared" ca="1" si="58"/>
        <v/>
      </c>
    </row>
    <row r="560" spans="2:24" x14ac:dyDescent="0.25">
      <c r="B560" s="82" t="str">
        <f ca="1">IF(B559&lt;MIN($C$3, 'Terms&amp;Conditions + Transaction'!$B$6), B559+1, "")</f>
        <v/>
      </c>
      <c r="C560" t="str">
        <f ca="1">IF(B560="", "", IF(AND(WEEKDAY(B560, 2)&lt;=5, ISERROR(VLOOKUP(B560, 'Holiday Schedule'!$B$3:$B$1002, 1, FALSE))), 1, 0))</f>
        <v/>
      </c>
      <c r="D560" t="str">
        <f ca="1">IF(B560="", "", IF(LOWER('Terms&amp;Conditions + Transaction'!$C$15)="act", 1, IF(DAY(B560)=31, 0, IF(AND(DAY(B560+1)=1, MONTH(B560+1)=3), 31-DAY(B560), 1))))</f>
        <v/>
      </c>
      <c r="E560" s="18" t="str">
        <f ca="1">IF(B560="", "", IFERROR(VLOOKUP(B560, 'Accrual Schedule'!$B$3:$B$122, 1, TRUE), ""))</f>
        <v/>
      </c>
      <c r="F560" s="18" t="str" cm="1">
        <f t="array" aca="1" ref="F560" ca="1">IF(B560="", "", INDEX('Accrual Schedule'!$B$3:$B$122, MATCH(B560, 'Accrual Schedule'!$B$3:$B$122, 1)+1, 1))</f>
        <v/>
      </c>
      <c r="G560" s="18" t="str" cm="1">
        <f t="array" aca="1" ref="G560" ca="1">IF(B560="", "", INDEX('Accrual Schedule'!$B$3:$B$122, MATCH(H560, 'Accrual Schedule'!$B$3:$B$122, 1)-1, 1))</f>
        <v/>
      </c>
      <c r="H560" s="18" t="str">
        <f ca="1">IF(B560="", "", INDEX('Accrual Schedule'!$B$3:$B$122, MATCH(I560, 'Accrual Schedule'!$C$3:$C$122, 1), 1))</f>
        <v/>
      </c>
      <c r="I560" s="18" t="str" cm="1">
        <f t="array" aca="1" ref="I560" ca="1">IF(B560="", "", _xlfn.IFNA(INDEX('Accrual Schedule'!$C$4:$C$122, MATCH(B560, 'Accrual Schedule'!$C$4:$C$122, 1)+1, 1), INDEX('Accrual Schedule'!$C$4:$C$122, 1, 1)))</f>
        <v/>
      </c>
      <c r="J560" s="11" t="str">
        <f ca="1">IF(B560="","",'Terms&amp;Conditions + Transaction'!$F$5-SUMIF(Dispositions!$B$3:$B$32,"&lt;="&amp;B560,Dispositions!$C$3:$C$32))</f>
        <v/>
      </c>
      <c r="K560" s="84" t="str">
        <f ca="1">IF(B560="", "", IF(ISNA(MATCH(B560, 'Factor Schedule'!$B$3:$B$2002, -1)),1,IF(INDEX('Factor Schedule'!$B$3:$C$2002,MATCH(B560, 'Factor Schedule'!$B$3:$B$2002, -1), 1)=B560,MATCH(B560, 'Factor Schedule'!$B$3:$B$2002, -1),MATCH(B560, 'Factor Schedule'!$B$3:$B$2002, -1)+1)))</f>
        <v/>
      </c>
      <c r="L560" s="11" t="str" cm="1">
        <f t="array" aca="1" ref="L560" ca="1">IF(B560="","",ROUND(J560*_xlfn.IFNA(INDEX('Factor Schedule'!$B$3:$C$2002,K560, 2), 1), 2))</f>
        <v/>
      </c>
      <c r="M560" s="11" t="str">
        <f ca="1">IF(B560="", "", IF(OR(LOWER('Terms&amp;Conditions + Transaction'!$B$12)&lt;&gt;"compound", B560=$C$2, B560=E560), L560, L560+IF(LOWER('Terms&amp;Conditions + Transaction'!$B$13)&lt;&gt;"y", SUMIFS($T$8:$T$2007, $B$8:$B$2007, "&gt;="&amp;E560, $B$8:$B$2007, "&lt;"&amp;B560), SUMIFS($U$8:$U$1007, $B$8:$B$2007, "&gt;="&amp;E560, $B$8:$B$2007, "&lt;"&amp;B560))))</f>
        <v/>
      </c>
      <c r="N560" s="18" t="str">
        <f ca="1">IF(OR(B560 = "", F560=""), "", MIN(ForwardDays(B560,-'Terms&amp;Conditions + Transaction'!$B$22, 'Terms&amp;Conditions + Transaction'!$B$23, 'Holiday Schedule'!$B$3:$B$1002),ForwardDays(F560,-'Terms&amp;Conditions + Transaction'!$B$22, 'Terms&amp;Conditions + Transaction'!$B$23, 'Holiday Schedule'!$B$3:$B$1002)))</f>
        <v/>
      </c>
      <c r="O560" s="42" t="str">
        <f ca="1">IF(B560="", "", IF(ISNA(MATCH(N560, SOFR_INDEX!$A$2:$A$2001, -1)),1,IF(INDEX(SOFR_INDEX!$A$2:$E$2001,MATCH(N560, SOFR_INDEX!$A$2:$A$2001, -1), 1)=N560,MATCH(N560, SOFR_INDEX!$A$2:$A$2001, -1),MATCH(N560, SOFR_INDEX!$A$2:$A$2001, -1)+1)))</f>
        <v/>
      </c>
      <c r="P560" s="40" t="str" cm="1">
        <f t="array" aca="1" ref="P560" ca="1">IF(OR(B560="", F560=""), "", INDEX(SOFR_INDEX!$B$2:$E$2001, O560,$P$4) * IF(LEFT($P$3, 3)="180", 2, IF(LEFT($P$3, 2)="90", 4, IF(LEFT($P$3, 2)="30", 12, 1)))/100)</f>
        <v/>
      </c>
      <c r="Q560" s="43" t="str">
        <f ca="1">IF(OR(B560="", F560=""), "", P560+'Terms&amp;Conditions + Transaction'!$B$11/10000)</f>
        <v/>
      </c>
      <c r="R560" s="43" t="str">
        <f t="shared" ca="1" si="53"/>
        <v/>
      </c>
      <c r="S560" t="str">
        <f ca="1">IF(B560="",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Transaction'!$C$7*(F560-E560), 365), 360))))</f>
        <v/>
      </c>
      <c r="T560" s="49" t="str">
        <f t="shared" ca="1" si="54"/>
        <v/>
      </c>
      <c r="U560" s="49" t="str">
        <f t="shared" ca="1" si="55"/>
        <v/>
      </c>
      <c r="V560" s="49" t="str">
        <f t="shared" ca="1" si="56"/>
        <v/>
      </c>
      <c r="W560" s="11" t="str">
        <f t="shared" ca="1" si="57"/>
        <v/>
      </c>
      <c r="X560" s="11" t="str">
        <f t="shared" ca="1" si="58"/>
        <v/>
      </c>
    </row>
    <row r="561" spans="2:24" x14ac:dyDescent="0.25">
      <c r="B561" s="82" t="str">
        <f ca="1">IF(B560&lt;MIN($C$3, 'Terms&amp;Conditions + Transaction'!$B$6), B560+1, "")</f>
        <v/>
      </c>
      <c r="C561" t="str">
        <f ca="1">IF(B561="", "", IF(AND(WEEKDAY(B561, 2)&lt;=5, ISERROR(VLOOKUP(B561, 'Holiday Schedule'!$B$3:$B$1002, 1, FALSE))), 1, 0))</f>
        <v/>
      </c>
      <c r="D561" t="str">
        <f ca="1">IF(B561="", "", IF(LOWER('Terms&amp;Conditions + Transaction'!$C$15)="act", 1, IF(DAY(B561)=31, 0, IF(AND(DAY(B561+1)=1, MONTH(B561+1)=3), 31-DAY(B561), 1))))</f>
        <v/>
      </c>
      <c r="E561" s="18" t="str">
        <f ca="1">IF(B561="", "", IFERROR(VLOOKUP(B561, 'Accrual Schedule'!$B$3:$B$122, 1, TRUE), ""))</f>
        <v/>
      </c>
      <c r="F561" s="18" t="str" cm="1">
        <f t="array" aca="1" ref="F561" ca="1">IF(B561="", "", INDEX('Accrual Schedule'!$B$3:$B$122, MATCH(B561, 'Accrual Schedule'!$B$3:$B$122, 1)+1, 1))</f>
        <v/>
      </c>
      <c r="G561" s="18" t="str" cm="1">
        <f t="array" aca="1" ref="G561" ca="1">IF(B561="", "", INDEX('Accrual Schedule'!$B$3:$B$122, MATCH(H561, 'Accrual Schedule'!$B$3:$B$122, 1)-1, 1))</f>
        <v/>
      </c>
      <c r="H561" s="18" t="str">
        <f ca="1">IF(B561="", "", INDEX('Accrual Schedule'!$B$3:$B$122, MATCH(I561, 'Accrual Schedule'!$C$3:$C$122, 1), 1))</f>
        <v/>
      </c>
      <c r="I561" s="18" t="str" cm="1">
        <f t="array" aca="1" ref="I561" ca="1">IF(B561="", "", _xlfn.IFNA(INDEX('Accrual Schedule'!$C$4:$C$122, MATCH(B561, 'Accrual Schedule'!$C$4:$C$122, 1)+1, 1), INDEX('Accrual Schedule'!$C$4:$C$122, 1, 1)))</f>
        <v/>
      </c>
      <c r="J561" s="11" t="str">
        <f ca="1">IF(B561="","",'Terms&amp;Conditions + Transaction'!$F$5-SUMIF(Dispositions!$B$3:$B$32,"&lt;="&amp;B561,Dispositions!$C$3:$C$32))</f>
        <v/>
      </c>
      <c r="K561" s="84" t="str">
        <f ca="1">IF(B561="", "", IF(ISNA(MATCH(B561, 'Factor Schedule'!$B$3:$B$2002, -1)),1,IF(INDEX('Factor Schedule'!$B$3:$C$2002,MATCH(B561, 'Factor Schedule'!$B$3:$B$2002, -1), 1)=B561,MATCH(B561, 'Factor Schedule'!$B$3:$B$2002, -1),MATCH(B561, 'Factor Schedule'!$B$3:$B$2002, -1)+1)))</f>
        <v/>
      </c>
      <c r="L561" s="11" t="str" cm="1">
        <f t="array" aca="1" ref="L561" ca="1">IF(B561="","",ROUND(J561*_xlfn.IFNA(INDEX('Factor Schedule'!$B$3:$C$2002,K561, 2), 1), 2))</f>
        <v/>
      </c>
      <c r="M561" s="11" t="str">
        <f ca="1">IF(B561="", "", IF(OR(LOWER('Terms&amp;Conditions + Transaction'!$B$12)&lt;&gt;"compound", B561=$C$2, B561=E561), L561, L561+IF(LOWER('Terms&amp;Conditions + Transaction'!$B$13)&lt;&gt;"y", SUMIFS($T$8:$T$2007, $B$8:$B$2007, "&gt;="&amp;E561, $B$8:$B$2007, "&lt;"&amp;B561), SUMIFS($U$8:$U$1007, $B$8:$B$2007, "&gt;="&amp;E561, $B$8:$B$2007, "&lt;"&amp;B561))))</f>
        <v/>
      </c>
      <c r="N561" s="18" t="str">
        <f ca="1">IF(OR(B561 = "", F561=""), "", MIN(ForwardDays(B561,-'Terms&amp;Conditions + Transaction'!$B$22, 'Terms&amp;Conditions + Transaction'!$B$23, 'Holiday Schedule'!$B$3:$B$1002),ForwardDays(F561,-'Terms&amp;Conditions + Transaction'!$B$22, 'Terms&amp;Conditions + Transaction'!$B$23, 'Holiday Schedule'!$B$3:$B$1002)))</f>
        <v/>
      </c>
      <c r="O561" s="42" t="str">
        <f ca="1">IF(B561="", "", IF(ISNA(MATCH(N561, SOFR_INDEX!$A$2:$A$2001, -1)),1,IF(INDEX(SOFR_INDEX!$A$2:$E$2001,MATCH(N561, SOFR_INDEX!$A$2:$A$2001, -1), 1)=N561,MATCH(N561, SOFR_INDEX!$A$2:$A$2001, -1),MATCH(N561, SOFR_INDEX!$A$2:$A$2001, -1)+1)))</f>
        <v/>
      </c>
      <c r="P561" s="40" t="str" cm="1">
        <f t="array" aca="1" ref="P561" ca="1">IF(OR(B561="", F561=""), "", INDEX(SOFR_INDEX!$B$2:$E$2001, O561,$P$4) * IF(LEFT($P$3, 3)="180", 2, IF(LEFT($P$3, 2)="90", 4, IF(LEFT($P$3, 2)="30", 12, 1)))/100)</f>
        <v/>
      </c>
      <c r="Q561" s="43" t="str">
        <f ca="1">IF(OR(B561="", F561=""), "", P561+'Terms&amp;Conditions + Transaction'!$B$11/10000)</f>
        <v/>
      </c>
      <c r="R561" s="43" t="str">
        <f t="shared" ca="1" si="53"/>
        <v/>
      </c>
      <c r="S561" t="str">
        <f ca="1">IF(B561="",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Transaction'!$C$7*(F561-E561), 365), 360))))</f>
        <v/>
      </c>
      <c r="T561" s="49" t="str">
        <f t="shared" ca="1" si="54"/>
        <v/>
      </c>
      <c r="U561" s="49" t="str">
        <f t="shared" ca="1" si="55"/>
        <v/>
      </c>
      <c r="V561" s="49" t="str">
        <f t="shared" ca="1" si="56"/>
        <v/>
      </c>
      <c r="W561" s="11" t="str">
        <f t="shared" ca="1" si="57"/>
        <v/>
      </c>
      <c r="X561" s="11" t="str">
        <f t="shared" ca="1" si="58"/>
        <v/>
      </c>
    </row>
    <row r="562" spans="2:24" x14ac:dyDescent="0.25">
      <c r="B562" s="82" t="str">
        <f ca="1">IF(B561&lt;MIN($C$3, 'Terms&amp;Conditions + Transaction'!$B$6), B561+1, "")</f>
        <v/>
      </c>
      <c r="C562" t="str">
        <f ca="1">IF(B562="", "", IF(AND(WEEKDAY(B562, 2)&lt;=5, ISERROR(VLOOKUP(B562, 'Holiday Schedule'!$B$3:$B$1002, 1, FALSE))), 1, 0))</f>
        <v/>
      </c>
      <c r="D562" t="str">
        <f ca="1">IF(B562="", "", IF(LOWER('Terms&amp;Conditions + Transaction'!$C$15)="act", 1, IF(DAY(B562)=31, 0, IF(AND(DAY(B562+1)=1, MONTH(B562+1)=3), 31-DAY(B562), 1))))</f>
        <v/>
      </c>
      <c r="E562" s="18" t="str">
        <f ca="1">IF(B562="", "", IFERROR(VLOOKUP(B562, 'Accrual Schedule'!$B$3:$B$122, 1, TRUE), ""))</f>
        <v/>
      </c>
      <c r="F562" s="18" t="str" cm="1">
        <f t="array" aca="1" ref="F562" ca="1">IF(B562="", "", INDEX('Accrual Schedule'!$B$3:$B$122, MATCH(B562, 'Accrual Schedule'!$B$3:$B$122, 1)+1, 1))</f>
        <v/>
      </c>
      <c r="G562" s="18" t="str" cm="1">
        <f t="array" aca="1" ref="G562" ca="1">IF(B562="", "", INDEX('Accrual Schedule'!$B$3:$B$122, MATCH(H562, 'Accrual Schedule'!$B$3:$B$122, 1)-1, 1))</f>
        <v/>
      </c>
      <c r="H562" s="18" t="str">
        <f ca="1">IF(B562="", "", INDEX('Accrual Schedule'!$B$3:$B$122, MATCH(I562, 'Accrual Schedule'!$C$3:$C$122, 1), 1))</f>
        <v/>
      </c>
      <c r="I562" s="18" t="str" cm="1">
        <f t="array" aca="1" ref="I562" ca="1">IF(B562="", "", _xlfn.IFNA(INDEX('Accrual Schedule'!$C$4:$C$122, MATCH(B562, 'Accrual Schedule'!$C$4:$C$122, 1)+1, 1), INDEX('Accrual Schedule'!$C$4:$C$122, 1, 1)))</f>
        <v/>
      </c>
      <c r="J562" s="11" t="str">
        <f ca="1">IF(B562="","",'Terms&amp;Conditions + Transaction'!$F$5-SUMIF(Dispositions!$B$3:$B$32,"&lt;="&amp;B562,Dispositions!$C$3:$C$32))</f>
        <v/>
      </c>
      <c r="K562" s="84" t="str">
        <f ca="1">IF(B562="", "", IF(ISNA(MATCH(B562, 'Factor Schedule'!$B$3:$B$2002, -1)),1,IF(INDEX('Factor Schedule'!$B$3:$C$2002,MATCH(B562, 'Factor Schedule'!$B$3:$B$2002, -1), 1)=B562,MATCH(B562, 'Factor Schedule'!$B$3:$B$2002, -1),MATCH(B562, 'Factor Schedule'!$B$3:$B$2002, -1)+1)))</f>
        <v/>
      </c>
      <c r="L562" s="11" t="str" cm="1">
        <f t="array" aca="1" ref="L562" ca="1">IF(B562="","",ROUND(J562*_xlfn.IFNA(INDEX('Factor Schedule'!$B$3:$C$2002,K562, 2), 1), 2))</f>
        <v/>
      </c>
      <c r="M562" s="11" t="str">
        <f ca="1">IF(B562="", "", IF(OR(LOWER('Terms&amp;Conditions + Transaction'!$B$12)&lt;&gt;"compound", B562=$C$2, B562=E562), L562, L562+IF(LOWER('Terms&amp;Conditions + Transaction'!$B$13)&lt;&gt;"y", SUMIFS($T$8:$T$2007, $B$8:$B$2007, "&gt;="&amp;E562, $B$8:$B$2007, "&lt;"&amp;B562), SUMIFS($U$8:$U$1007, $B$8:$B$2007, "&gt;="&amp;E562, $B$8:$B$2007, "&lt;"&amp;B562))))</f>
        <v/>
      </c>
      <c r="N562" s="18" t="str">
        <f ca="1">IF(OR(B562 = "", F562=""), "", MIN(ForwardDays(B562,-'Terms&amp;Conditions + Transaction'!$B$22, 'Terms&amp;Conditions + Transaction'!$B$23, 'Holiday Schedule'!$B$3:$B$1002),ForwardDays(F562,-'Terms&amp;Conditions + Transaction'!$B$22, 'Terms&amp;Conditions + Transaction'!$B$23, 'Holiday Schedule'!$B$3:$B$1002)))</f>
        <v/>
      </c>
      <c r="O562" s="42" t="str">
        <f ca="1">IF(B562="", "", IF(ISNA(MATCH(N562, SOFR_INDEX!$A$2:$A$2001, -1)),1,IF(INDEX(SOFR_INDEX!$A$2:$E$2001,MATCH(N562, SOFR_INDEX!$A$2:$A$2001, -1), 1)=N562,MATCH(N562, SOFR_INDEX!$A$2:$A$2001, -1),MATCH(N562, SOFR_INDEX!$A$2:$A$2001, -1)+1)))</f>
        <v/>
      </c>
      <c r="P562" s="40" t="str" cm="1">
        <f t="array" aca="1" ref="P562" ca="1">IF(OR(B562="", F562=""), "", INDEX(SOFR_INDEX!$B$2:$E$2001, O562,$P$4) * IF(LEFT($P$3, 3)="180", 2, IF(LEFT($P$3, 2)="90", 4, IF(LEFT($P$3, 2)="30", 12, 1)))/100)</f>
        <v/>
      </c>
      <c r="Q562" s="43" t="str">
        <f ca="1">IF(OR(B562="", F562=""), "", P562+'Terms&amp;Conditions + Transaction'!$B$11/10000)</f>
        <v/>
      </c>
      <c r="R562" s="43" t="str">
        <f t="shared" ca="1" si="53"/>
        <v/>
      </c>
      <c r="S562" t="str">
        <f ca="1">IF(B562="",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Transaction'!$C$7*(F562-E562), 365), 360))))</f>
        <v/>
      </c>
      <c r="T562" s="49" t="str">
        <f t="shared" ca="1" si="54"/>
        <v/>
      </c>
      <c r="U562" s="49" t="str">
        <f t="shared" ca="1" si="55"/>
        <v/>
      </c>
      <c r="V562" s="49" t="str">
        <f t="shared" ca="1" si="56"/>
        <v/>
      </c>
      <c r="W562" s="11" t="str">
        <f t="shared" ca="1" si="57"/>
        <v/>
      </c>
      <c r="X562" s="11" t="str">
        <f t="shared" ca="1" si="58"/>
        <v/>
      </c>
    </row>
    <row r="563" spans="2:24" x14ac:dyDescent="0.25">
      <c r="B563" s="82" t="str">
        <f ca="1">IF(B562&lt;MIN($C$3, 'Terms&amp;Conditions + Transaction'!$B$6), B562+1, "")</f>
        <v/>
      </c>
      <c r="C563" t="str">
        <f ca="1">IF(B563="", "", IF(AND(WEEKDAY(B563, 2)&lt;=5, ISERROR(VLOOKUP(B563, 'Holiday Schedule'!$B$3:$B$1002, 1, FALSE))), 1, 0))</f>
        <v/>
      </c>
      <c r="D563" t="str">
        <f ca="1">IF(B563="", "", IF(LOWER('Terms&amp;Conditions + Transaction'!$C$15)="act", 1, IF(DAY(B563)=31, 0, IF(AND(DAY(B563+1)=1, MONTH(B563+1)=3), 31-DAY(B563), 1))))</f>
        <v/>
      </c>
      <c r="E563" s="18" t="str">
        <f ca="1">IF(B563="", "", IFERROR(VLOOKUP(B563, 'Accrual Schedule'!$B$3:$B$122, 1, TRUE), ""))</f>
        <v/>
      </c>
      <c r="F563" s="18" t="str" cm="1">
        <f t="array" aca="1" ref="F563" ca="1">IF(B563="", "", INDEX('Accrual Schedule'!$B$3:$B$122, MATCH(B563, 'Accrual Schedule'!$B$3:$B$122, 1)+1, 1))</f>
        <v/>
      </c>
      <c r="G563" s="18" t="str" cm="1">
        <f t="array" aca="1" ref="G563" ca="1">IF(B563="", "", INDEX('Accrual Schedule'!$B$3:$B$122, MATCH(H563, 'Accrual Schedule'!$B$3:$B$122, 1)-1, 1))</f>
        <v/>
      </c>
      <c r="H563" s="18" t="str">
        <f ca="1">IF(B563="", "", INDEX('Accrual Schedule'!$B$3:$B$122, MATCH(I563, 'Accrual Schedule'!$C$3:$C$122, 1), 1))</f>
        <v/>
      </c>
      <c r="I563" s="18" t="str" cm="1">
        <f t="array" aca="1" ref="I563" ca="1">IF(B563="", "", _xlfn.IFNA(INDEX('Accrual Schedule'!$C$4:$C$122, MATCH(B563, 'Accrual Schedule'!$C$4:$C$122, 1)+1, 1), INDEX('Accrual Schedule'!$C$4:$C$122, 1, 1)))</f>
        <v/>
      </c>
      <c r="J563" s="11" t="str">
        <f ca="1">IF(B563="","",'Terms&amp;Conditions + Transaction'!$F$5-SUMIF(Dispositions!$B$3:$B$32,"&lt;="&amp;B563,Dispositions!$C$3:$C$32))</f>
        <v/>
      </c>
      <c r="K563" s="84" t="str">
        <f ca="1">IF(B563="", "", IF(ISNA(MATCH(B563, 'Factor Schedule'!$B$3:$B$2002, -1)),1,IF(INDEX('Factor Schedule'!$B$3:$C$2002,MATCH(B563, 'Factor Schedule'!$B$3:$B$2002, -1), 1)=B563,MATCH(B563, 'Factor Schedule'!$B$3:$B$2002, -1),MATCH(B563, 'Factor Schedule'!$B$3:$B$2002, -1)+1)))</f>
        <v/>
      </c>
      <c r="L563" s="11" t="str" cm="1">
        <f t="array" aca="1" ref="L563" ca="1">IF(B563="","",ROUND(J563*_xlfn.IFNA(INDEX('Factor Schedule'!$B$3:$C$2002,K563, 2), 1), 2))</f>
        <v/>
      </c>
      <c r="M563" s="11" t="str">
        <f ca="1">IF(B563="", "", IF(OR(LOWER('Terms&amp;Conditions + Transaction'!$B$12)&lt;&gt;"compound", B563=$C$2, B563=E563), L563, L563+IF(LOWER('Terms&amp;Conditions + Transaction'!$B$13)&lt;&gt;"y", SUMIFS($T$8:$T$2007, $B$8:$B$2007, "&gt;="&amp;E563, $B$8:$B$2007, "&lt;"&amp;B563), SUMIFS($U$8:$U$1007, $B$8:$B$2007, "&gt;="&amp;E563, $B$8:$B$2007, "&lt;"&amp;B563))))</f>
        <v/>
      </c>
      <c r="N563" s="18" t="str">
        <f ca="1">IF(OR(B563 = "", F563=""), "", MIN(ForwardDays(B563,-'Terms&amp;Conditions + Transaction'!$B$22, 'Terms&amp;Conditions + Transaction'!$B$23, 'Holiday Schedule'!$B$3:$B$1002),ForwardDays(F563,-'Terms&amp;Conditions + Transaction'!$B$22, 'Terms&amp;Conditions + Transaction'!$B$23, 'Holiday Schedule'!$B$3:$B$1002)))</f>
        <v/>
      </c>
      <c r="O563" s="42" t="str">
        <f ca="1">IF(B563="", "", IF(ISNA(MATCH(N563, SOFR_INDEX!$A$2:$A$2001, -1)),1,IF(INDEX(SOFR_INDEX!$A$2:$E$2001,MATCH(N563, SOFR_INDEX!$A$2:$A$2001, -1), 1)=N563,MATCH(N563, SOFR_INDEX!$A$2:$A$2001, -1),MATCH(N563, SOFR_INDEX!$A$2:$A$2001, -1)+1)))</f>
        <v/>
      </c>
      <c r="P563" s="40" t="str" cm="1">
        <f t="array" aca="1" ref="P563" ca="1">IF(OR(B563="", F563=""), "", INDEX(SOFR_INDEX!$B$2:$E$2001, O563,$P$4) * IF(LEFT($P$3, 3)="180", 2, IF(LEFT($P$3, 2)="90", 4, IF(LEFT($P$3, 2)="30", 12, 1)))/100)</f>
        <v/>
      </c>
      <c r="Q563" s="43" t="str">
        <f ca="1">IF(OR(B563="", F563=""), "", P563+'Terms&amp;Conditions + Transaction'!$B$11/10000)</f>
        <v/>
      </c>
      <c r="R563" s="43" t="str">
        <f t="shared" ca="1" si="53"/>
        <v/>
      </c>
      <c r="S563" t="str">
        <f ca="1">IF(B563="",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Transaction'!$C$7*(F563-E563), 365), 360))))</f>
        <v/>
      </c>
      <c r="T563" s="49" t="str">
        <f t="shared" ca="1" si="54"/>
        <v/>
      </c>
      <c r="U563" s="49" t="str">
        <f t="shared" ca="1" si="55"/>
        <v/>
      </c>
      <c r="V563" s="49" t="str">
        <f t="shared" ca="1" si="56"/>
        <v/>
      </c>
      <c r="W563" s="11" t="str">
        <f t="shared" ca="1" si="57"/>
        <v/>
      </c>
      <c r="X563" s="11" t="str">
        <f t="shared" ca="1" si="58"/>
        <v/>
      </c>
    </row>
    <row r="564" spans="2:24" x14ac:dyDescent="0.25">
      <c r="B564" s="82" t="str">
        <f ca="1">IF(B563&lt;MIN($C$3, 'Terms&amp;Conditions + Transaction'!$B$6), B563+1, "")</f>
        <v/>
      </c>
      <c r="C564" t="str">
        <f ca="1">IF(B564="", "", IF(AND(WEEKDAY(B564, 2)&lt;=5, ISERROR(VLOOKUP(B564, 'Holiday Schedule'!$B$3:$B$1002, 1, FALSE))), 1, 0))</f>
        <v/>
      </c>
      <c r="D564" t="str">
        <f ca="1">IF(B564="", "", IF(LOWER('Terms&amp;Conditions + Transaction'!$C$15)="act", 1, IF(DAY(B564)=31, 0, IF(AND(DAY(B564+1)=1, MONTH(B564+1)=3), 31-DAY(B564), 1))))</f>
        <v/>
      </c>
      <c r="E564" s="18" t="str">
        <f ca="1">IF(B564="", "", IFERROR(VLOOKUP(B564, 'Accrual Schedule'!$B$3:$B$122, 1, TRUE), ""))</f>
        <v/>
      </c>
      <c r="F564" s="18" t="str" cm="1">
        <f t="array" aca="1" ref="F564" ca="1">IF(B564="", "", INDEX('Accrual Schedule'!$B$3:$B$122, MATCH(B564, 'Accrual Schedule'!$B$3:$B$122, 1)+1, 1))</f>
        <v/>
      </c>
      <c r="G564" s="18" t="str" cm="1">
        <f t="array" aca="1" ref="G564" ca="1">IF(B564="", "", INDEX('Accrual Schedule'!$B$3:$B$122, MATCH(H564, 'Accrual Schedule'!$B$3:$B$122, 1)-1, 1))</f>
        <v/>
      </c>
      <c r="H564" s="18" t="str">
        <f ca="1">IF(B564="", "", INDEX('Accrual Schedule'!$B$3:$B$122, MATCH(I564, 'Accrual Schedule'!$C$3:$C$122, 1), 1))</f>
        <v/>
      </c>
      <c r="I564" s="18" t="str" cm="1">
        <f t="array" aca="1" ref="I564" ca="1">IF(B564="", "", _xlfn.IFNA(INDEX('Accrual Schedule'!$C$4:$C$122, MATCH(B564, 'Accrual Schedule'!$C$4:$C$122, 1)+1, 1), INDEX('Accrual Schedule'!$C$4:$C$122, 1, 1)))</f>
        <v/>
      </c>
      <c r="J564" s="11" t="str">
        <f ca="1">IF(B564="","",'Terms&amp;Conditions + Transaction'!$F$5-SUMIF(Dispositions!$B$3:$B$32,"&lt;="&amp;B564,Dispositions!$C$3:$C$32))</f>
        <v/>
      </c>
      <c r="K564" s="84" t="str">
        <f ca="1">IF(B564="", "", IF(ISNA(MATCH(B564, 'Factor Schedule'!$B$3:$B$2002, -1)),1,IF(INDEX('Factor Schedule'!$B$3:$C$2002,MATCH(B564, 'Factor Schedule'!$B$3:$B$2002, -1), 1)=B564,MATCH(B564, 'Factor Schedule'!$B$3:$B$2002, -1),MATCH(B564, 'Factor Schedule'!$B$3:$B$2002, -1)+1)))</f>
        <v/>
      </c>
      <c r="L564" s="11" t="str" cm="1">
        <f t="array" aca="1" ref="L564" ca="1">IF(B564="","",ROUND(J564*_xlfn.IFNA(INDEX('Factor Schedule'!$B$3:$C$2002,K564, 2), 1), 2))</f>
        <v/>
      </c>
      <c r="M564" s="11" t="str">
        <f ca="1">IF(B564="", "", IF(OR(LOWER('Terms&amp;Conditions + Transaction'!$B$12)&lt;&gt;"compound", B564=$C$2, B564=E564), L564, L564+IF(LOWER('Terms&amp;Conditions + Transaction'!$B$13)&lt;&gt;"y", SUMIFS($T$8:$T$2007, $B$8:$B$2007, "&gt;="&amp;E564, $B$8:$B$2007, "&lt;"&amp;B564), SUMIFS($U$8:$U$1007, $B$8:$B$2007, "&gt;="&amp;E564, $B$8:$B$2007, "&lt;"&amp;B564))))</f>
        <v/>
      </c>
      <c r="N564" s="18" t="str">
        <f ca="1">IF(OR(B564 = "", F564=""), "", MIN(ForwardDays(B564,-'Terms&amp;Conditions + Transaction'!$B$22, 'Terms&amp;Conditions + Transaction'!$B$23, 'Holiday Schedule'!$B$3:$B$1002),ForwardDays(F564,-'Terms&amp;Conditions + Transaction'!$B$22, 'Terms&amp;Conditions + Transaction'!$B$23, 'Holiday Schedule'!$B$3:$B$1002)))</f>
        <v/>
      </c>
      <c r="O564" s="42" t="str">
        <f ca="1">IF(B564="", "", IF(ISNA(MATCH(N564, SOFR_INDEX!$A$2:$A$2001, -1)),1,IF(INDEX(SOFR_INDEX!$A$2:$E$2001,MATCH(N564, SOFR_INDEX!$A$2:$A$2001, -1), 1)=N564,MATCH(N564, SOFR_INDEX!$A$2:$A$2001, -1),MATCH(N564, SOFR_INDEX!$A$2:$A$2001, -1)+1)))</f>
        <v/>
      </c>
      <c r="P564" s="40" t="str" cm="1">
        <f t="array" aca="1" ref="P564" ca="1">IF(OR(B564="", F564=""), "", INDEX(SOFR_INDEX!$B$2:$E$2001, O564,$P$4) * IF(LEFT($P$3, 3)="180", 2, IF(LEFT($P$3, 2)="90", 4, IF(LEFT($P$3, 2)="30", 12, 1)))/100)</f>
        <v/>
      </c>
      <c r="Q564" s="43" t="str">
        <f ca="1">IF(OR(B564="", F564=""), "", P564+'Terms&amp;Conditions + Transaction'!$B$11/10000)</f>
        <v/>
      </c>
      <c r="R564" s="43" t="str">
        <f t="shared" ca="1" si="53"/>
        <v/>
      </c>
      <c r="S564" t="str">
        <f ca="1">IF(B564="",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Transaction'!$C$7*(F564-E564), 365), 360))))</f>
        <v/>
      </c>
      <c r="T564" s="49" t="str">
        <f t="shared" ca="1" si="54"/>
        <v/>
      </c>
      <c r="U564" s="49" t="str">
        <f t="shared" ca="1" si="55"/>
        <v/>
      </c>
      <c r="V564" s="49" t="str">
        <f t="shared" ca="1" si="56"/>
        <v/>
      </c>
      <c r="W564" s="11" t="str">
        <f t="shared" ca="1" si="57"/>
        <v/>
      </c>
      <c r="X564" s="11" t="str">
        <f t="shared" ca="1" si="58"/>
        <v/>
      </c>
    </row>
    <row r="565" spans="2:24" x14ac:dyDescent="0.25">
      <c r="B565" s="82" t="str">
        <f ca="1">IF(B564&lt;MIN($C$3, 'Terms&amp;Conditions + Transaction'!$B$6), B564+1, "")</f>
        <v/>
      </c>
      <c r="C565" t="str">
        <f ca="1">IF(B565="", "", IF(AND(WEEKDAY(B565, 2)&lt;=5, ISERROR(VLOOKUP(B565, 'Holiday Schedule'!$B$3:$B$1002, 1, FALSE))), 1, 0))</f>
        <v/>
      </c>
      <c r="D565" t="str">
        <f ca="1">IF(B565="", "", IF(LOWER('Terms&amp;Conditions + Transaction'!$C$15)="act", 1, IF(DAY(B565)=31, 0, IF(AND(DAY(B565+1)=1, MONTH(B565+1)=3), 31-DAY(B565), 1))))</f>
        <v/>
      </c>
      <c r="E565" s="18" t="str">
        <f ca="1">IF(B565="", "", IFERROR(VLOOKUP(B565, 'Accrual Schedule'!$B$3:$B$122, 1, TRUE), ""))</f>
        <v/>
      </c>
      <c r="F565" s="18" t="str" cm="1">
        <f t="array" aca="1" ref="F565" ca="1">IF(B565="", "", INDEX('Accrual Schedule'!$B$3:$B$122, MATCH(B565, 'Accrual Schedule'!$B$3:$B$122, 1)+1, 1))</f>
        <v/>
      </c>
      <c r="G565" s="18" t="str" cm="1">
        <f t="array" aca="1" ref="G565" ca="1">IF(B565="", "", INDEX('Accrual Schedule'!$B$3:$B$122, MATCH(H565, 'Accrual Schedule'!$B$3:$B$122, 1)-1, 1))</f>
        <v/>
      </c>
      <c r="H565" s="18" t="str">
        <f ca="1">IF(B565="", "", INDEX('Accrual Schedule'!$B$3:$B$122, MATCH(I565, 'Accrual Schedule'!$C$3:$C$122, 1), 1))</f>
        <v/>
      </c>
      <c r="I565" s="18" t="str" cm="1">
        <f t="array" aca="1" ref="I565" ca="1">IF(B565="", "", _xlfn.IFNA(INDEX('Accrual Schedule'!$C$4:$C$122, MATCH(B565, 'Accrual Schedule'!$C$4:$C$122, 1)+1, 1), INDEX('Accrual Schedule'!$C$4:$C$122, 1, 1)))</f>
        <v/>
      </c>
      <c r="J565" s="11" t="str">
        <f ca="1">IF(B565="","",'Terms&amp;Conditions + Transaction'!$F$5-SUMIF(Dispositions!$B$3:$B$32,"&lt;="&amp;B565,Dispositions!$C$3:$C$32))</f>
        <v/>
      </c>
      <c r="K565" s="84" t="str">
        <f ca="1">IF(B565="", "", IF(ISNA(MATCH(B565, 'Factor Schedule'!$B$3:$B$2002, -1)),1,IF(INDEX('Factor Schedule'!$B$3:$C$2002,MATCH(B565, 'Factor Schedule'!$B$3:$B$2002, -1), 1)=B565,MATCH(B565, 'Factor Schedule'!$B$3:$B$2002, -1),MATCH(B565, 'Factor Schedule'!$B$3:$B$2002, -1)+1)))</f>
        <v/>
      </c>
      <c r="L565" s="11" t="str" cm="1">
        <f t="array" aca="1" ref="L565" ca="1">IF(B565="","",ROUND(J565*_xlfn.IFNA(INDEX('Factor Schedule'!$B$3:$C$2002,K565, 2), 1), 2))</f>
        <v/>
      </c>
      <c r="M565" s="11" t="str">
        <f ca="1">IF(B565="", "", IF(OR(LOWER('Terms&amp;Conditions + Transaction'!$B$12)&lt;&gt;"compound", B565=$C$2, B565=E565), L565, L565+IF(LOWER('Terms&amp;Conditions + Transaction'!$B$13)&lt;&gt;"y", SUMIFS($T$8:$T$2007, $B$8:$B$2007, "&gt;="&amp;E565, $B$8:$B$2007, "&lt;"&amp;B565), SUMIFS($U$8:$U$1007, $B$8:$B$2007, "&gt;="&amp;E565, $B$8:$B$2007, "&lt;"&amp;B565))))</f>
        <v/>
      </c>
      <c r="N565" s="18" t="str">
        <f ca="1">IF(OR(B565 = "", F565=""), "", MIN(ForwardDays(B565,-'Terms&amp;Conditions + Transaction'!$B$22, 'Terms&amp;Conditions + Transaction'!$B$23, 'Holiday Schedule'!$B$3:$B$1002),ForwardDays(F565,-'Terms&amp;Conditions + Transaction'!$B$22, 'Terms&amp;Conditions + Transaction'!$B$23, 'Holiday Schedule'!$B$3:$B$1002)))</f>
        <v/>
      </c>
      <c r="O565" s="42" t="str">
        <f ca="1">IF(B565="", "", IF(ISNA(MATCH(N565, SOFR_INDEX!$A$2:$A$2001, -1)),1,IF(INDEX(SOFR_INDEX!$A$2:$E$2001,MATCH(N565, SOFR_INDEX!$A$2:$A$2001, -1), 1)=N565,MATCH(N565, SOFR_INDEX!$A$2:$A$2001, -1),MATCH(N565, SOFR_INDEX!$A$2:$A$2001, -1)+1)))</f>
        <v/>
      </c>
      <c r="P565" s="40" t="str" cm="1">
        <f t="array" aca="1" ref="P565" ca="1">IF(OR(B565="", F565=""), "", INDEX(SOFR_INDEX!$B$2:$E$2001, O565,$P$4) * IF(LEFT($P$3, 3)="180", 2, IF(LEFT($P$3, 2)="90", 4, IF(LEFT($P$3, 2)="30", 12, 1)))/100)</f>
        <v/>
      </c>
      <c r="Q565" s="43" t="str">
        <f ca="1">IF(OR(B565="", F565=""), "", P565+'Terms&amp;Conditions + Transaction'!$B$11/10000)</f>
        <v/>
      </c>
      <c r="R565" s="43" t="str">
        <f t="shared" ca="1" si="53"/>
        <v/>
      </c>
      <c r="S565" t="str">
        <f ca="1">IF(B565="",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Transaction'!$C$7*(F565-E565), 365), 360))))</f>
        <v/>
      </c>
      <c r="T565" s="49" t="str">
        <f t="shared" ca="1" si="54"/>
        <v/>
      </c>
      <c r="U565" s="49" t="str">
        <f t="shared" ca="1" si="55"/>
        <v/>
      </c>
      <c r="V565" s="49" t="str">
        <f t="shared" ca="1" si="56"/>
        <v/>
      </c>
      <c r="W565" s="11" t="str">
        <f t="shared" ca="1" si="57"/>
        <v/>
      </c>
      <c r="X565" s="11" t="str">
        <f t="shared" ca="1" si="58"/>
        <v/>
      </c>
    </row>
    <row r="566" spans="2:24" x14ac:dyDescent="0.25">
      <c r="B566" s="82" t="str">
        <f ca="1">IF(B565&lt;MIN($C$3, 'Terms&amp;Conditions + Transaction'!$B$6), B565+1, "")</f>
        <v/>
      </c>
      <c r="C566" t="str">
        <f ca="1">IF(B566="", "", IF(AND(WEEKDAY(B566, 2)&lt;=5, ISERROR(VLOOKUP(B566, 'Holiday Schedule'!$B$3:$B$1002, 1, FALSE))), 1, 0))</f>
        <v/>
      </c>
      <c r="D566" t="str">
        <f ca="1">IF(B566="", "", IF(LOWER('Terms&amp;Conditions + Transaction'!$C$15)="act", 1, IF(DAY(B566)=31, 0, IF(AND(DAY(B566+1)=1, MONTH(B566+1)=3), 31-DAY(B566), 1))))</f>
        <v/>
      </c>
      <c r="E566" s="18" t="str">
        <f ca="1">IF(B566="", "", IFERROR(VLOOKUP(B566, 'Accrual Schedule'!$B$3:$B$122, 1, TRUE), ""))</f>
        <v/>
      </c>
      <c r="F566" s="18" t="str" cm="1">
        <f t="array" aca="1" ref="F566" ca="1">IF(B566="", "", INDEX('Accrual Schedule'!$B$3:$B$122, MATCH(B566, 'Accrual Schedule'!$B$3:$B$122, 1)+1, 1))</f>
        <v/>
      </c>
      <c r="G566" s="18" t="str" cm="1">
        <f t="array" aca="1" ref="G566" ca="1">IF(B566="", "", INDEX('Accrual Schedule'!$B$3:$B$122, MATCH(H566, 'Accrual Schedule'!$B$3:$B$122, 1)-1, 1))</f>
        <v/>
      </c>
      <c r="H566" s="18" t="str">
        <f ca="1">IF(B566="", "", INDEX('Accrual Schedule'!$B$3:$B$122, MATCH(I566, 'Accrual Schedule'!$C$3:$C$122, 1), 1))</f>
        <v/>
      </c>
      <c r="I566" s="18" t="str" cm="1">
        <f t="array" aca="1" ref="I566" ca="1">IF(B566="", "", _xlfn.IFNA(INDEX('Accrual Schedule'!$C$4:$C$122, MATCH(B566, 'Accrual Schedule'!$C$4:$C$122, 1)+1, 1), INDEX('Accrual Schedule'!$C$4:$C$122, 1, 1)))</f>
        <v/>
      </c>
      <c r="J566" s="11" t="str">
        <f ca="1">IF(B566="","",'Terms&amp;Conditions + Transaction'!$F$5-SUMIF(Dispositions!$B$3:$B$32,"&lt;="&amp;B566,Dispositions!$C$3:$C$32))</f>
        <v/>
      </c>
      <c r="K566" s="84" t="str">
        <f ca="1">IF(B566="", "", IF(ISNA(MATCH(B566, 'Factor Schedule'!$B$3:$B$2002, -1)),1,IF(INDEX('Factor Schedule'!$B$3:$C$2002,MATCH(B566, 'Factor Schedule'!$B$3:$B$2002, -1), 1)=B566,MATCH(B566, 'Factor Schedule'!$B$3:$B$2002, -1),MATCH(B566, 'Factor Schedule'!$B$3:$B$2002, -1)+1)))</f>
        <v/>
      </c>
      <c r="L566" s="11" t="str" cm="1">
        <f t="array" aca="1" ref="L566" ca="1">IF(B566="","",ROUND(J566*_xlfn.IFNA(INDEX('Factor Schedule'!$B$3:$C$2002,K566, 2), 1), 2))</f>
        <v/>
      </c>
      <c r="M566" s="11" t="str">
        <f ca="1">IF(B566="", "", IF(OR(LOWER('Terms&amp;Conditions + Transaction'!$B$12)&lt;&gt;"compound", B566=$C$2, B566=E566), L566, L566+IF(LOWER('Terms&amp;Conditions + Transaction'!$B$13)&lt;&gt;"y", SUMIFS($T$8:$T$2007, $B$8:$B$2007, "&gt;="&amp;E566, $B$8:$B$2007, "&lt;"&amp;B566), SUMIFS($U$8:$U$1007, $B$8:$B$2007, "&gt;="&amp;E566, $B$8:$B$2007, "&lt;"&amp;B566))))</f>
        <v/>
      </c>
      <c r="N566" s="18" t="str">
        <f ca="1">IF(OR(B566 = "", F566=""), "", MIN(ForwardDays(B566,-'Terms&amp;Conditions + Transaction'!$B$22, 'Terms&amp;Conditions + Transaction'!$B$23, 'Holiday Schedule'!$B$3:$B$1002),ForwardDays(F566,-'Terms&amp;Conditions + Transaction'!$B$22, 'Terms&amp;Conditions + Transaction'!$B$23, 'Holiday Schedule'!$B$3:$B$1002)))</f>
        <v/>
      </c>
      <c r="O566" s="42" t="str">
        <f ca="1">IF(B566="", "", IF(ISNA(MATCH(N566, SOFR_INDEX!$A$2:$A$2001, -1)),1,IF(INDEX(SOFR_INDEX!$A$2:$E$2001,MATCH(N566, SOFR_INDEX!$A$2:$A$2001, -1), 1)=N566,MATCH(N566, SOFR_INDEX!$A$2:$A$2001, -1),MATCH(N566, SOFR_INDEX!$A$2:$A$2001, -1)+1)))</f>
        <v/>
      </c>
      <c r="P566" s="40" t="str" cm="1">
        <f t="array" aca="1" ref="P566" ca="1">IF(OR(B566="", F566=""), "", INDEX(SOFR_INDEX!$B$2:$E$2001, O566,$P$4) * IF(LEFT($P$3, 3)="180", 2, IF(LEFT($P$3, 2)="90", 4, IF(LEFT($P$3, 2)="30", 12, 1)))/100)</f>
        <v/>
      </c>
      <c r="Q566" s="43" t="str">
        <f ca="1">IF(OR(B566="", F566=""), "", P566+'Terms&amp;Conditions + Transaction'!$B$11/10000)</f>
        <v/>
      </c>
      <c r="R566" s="43" t="str">
        <f t="shared" ca="1" si="53"/>
        <v/>
      </c>
      <c r="S566" t="str">
        <f ca="1">IF(B566="",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Transaction'!$C$7*(F566-E566), 365), 360))))</f>
        <v/>
      </c>
      <c r="T566" s="49" t="str">
        <f t="shared" ca="1" si="54"/>
        <v/>
      </c>
      <c r="U566" s="49" t="str">
        <f t="shared" ca="1" si="55"/>
        <v/>
      </c>
      <c r="V566" s="49" t="str">
        <f t="shared" ca="1" si="56"/>
        <v/>
      </c>
      <c r="W566" s="11" t="str">
        <f t="shared" ca="1" si="57"/>
        <v/>
      </c>
      <c r="X566" s="11" t="str">
        <f t="shared" ca="1" si="58"/>
        <v/>
      </c>
    </row>
    <row r="567" spans="2:24" x14ac:dyDescent="0.25">
      <c r="B567" s="82" t="str">
        <f ca="1">IF(B566&lt;MIN($C$3, 'Terms&amp;Conditions + Transaction'!$B$6), B566+1, "")</f>
        <v/>
      </c>
      <c r="C567" t="str">
        <f ca="1">IF(B567="", "", IF(AND(WEEKDAY(B567, 2)&lt;=5, ISERROR(VLOOKUP(B567, 'Holiday Schedule'!$B$3:$B$1002, 1, FALSE))), 1, 0))</f>
        <v/>
      </c>
      <c r="D567" t="str">
        <f ca="1">IF(B567="", "", IF(LOWER('Terms&amp;Conditions + Transaction'!$C$15)="act", 1, IF(DAY(B567)=31, 0, IF(AND(DAY(B567+1)=1, MONTH(B567+1)=3), 31-DAY(B567), 1))))</f>
        <v/>
      </c>
      <c r="E567" s="18" t="str">
        <f ca="1">IF(B567="", "", IFERROR(VLOOKUP(B567, 'Accrual Schedule'!$B$3:$B$122, 1, TRUE), ""))</f>
        <v/>
      </c>
      <c r="F567" s="18" t="str" cm="1">
        <f t="array" aca="1" ref="F567" ca="1">IF(B567="", "", INDEX('Accrual Schedule'!$B$3:$B$122, MATCH(B567, 'Accrual Schedule'!$B$3:$B$122, 1)+1, 1))</f>
        <v/>
      </c>
      <c r="G567" s="18" t="str" cm="1">
        <f t="array" aca="1" ref="G567" ca="1">IF(B567="", "", INDEX('Accrual Schedule'!$B$3:$B$122, MATCH(H567, 'Accrual Schedule'!$B$3:$B$122, 1)-1, 1))</f>
        <v/>
      </c>
      <c r="H567" s="18" t="str">
        <f ca="1">IF(B567="", "", INDEX('Accrual Schedule'!$B$3:$B$122, MATCH(I567, 'Accrual Schedule'!$C$3:$C$122, 1), 1))</f>
        <v/>
      </c>
      <c r="I567" s="18" t="str" cm="1">
        <f t="array" aca="1" ref="I567" ca="1">IF(B567="", "", _xlfn.IFNA(INDEX('Accrual Schedule'!$C$4:$C$122, MATCH(B567, 'Accrual Schedule'!$C$4:$C$122, 1)+1, 1), INDEX('Accrual Schedule'!$C$4:$C$122, 1, 1)))</f>
        <v/>
      </c>
      <c r="J567" s="11" t="str">
        <f ca="1">IF(B567="","",'Terms&amp;Conditions + Transaction'!$F$5-SUMIF(Dispositions!$B$3:$B$32,"&lt;="&amp;B567,Dispositions!$C$3:$C$32))</f>
        <v/>
      </c>
      <c r="K567" s="84" t="str">
        <f ca="1">IF(B567="", "", IF(ISNA(MATCH(B567, 'Factor Schedule'!$B$3:$B$2002, -1)),1,IF(INDEX('Factor Schedule'!$B$3:$C$2002,MATCH(B567, 'Factor Schedule'!$B$3:$B$2002, -1), 1)=B567,MATCH(B567, 'Factor Schedule'!$B$3:$B$2002, -1),MATCH(B567, 'Factor Schedule'!$B$3:$B$2002, -1)+1)))</f>
        <v/>
      </c>
      <c r="L567" s="11" t="str" cm="1">
        <f t="array" aca="1" ref="L567" ca="1">IF(B567="","",ROUND(J567*_xlfn.IFNA(INDEX('Factor Schedule'!$B$3:$C$2002,K567, 2), 1), 2))</f>
        <v/>
      </c>
      <c r="M567" s="11" t="str">
        <f ca="1">IF(B567="", "", IF(OR(LOWER('Terms&amp;Conditions + Transaction'!$B$12)&lt;&gt;"compound", B567=$C$2, B567=E567), L567, L567+IF(LOWER('Terms&amp;Conditions + Transaction'!$B$13)&lt;&gt;"y", SUMIFS($T$8:$T$2007, $B$8:$B$2007, "&gt;="&amp;E567, $B$8:$B$2007, "&lt;"&amp;B567), SUMIFS($U$8:$U$1007, $B$8:$B$2007, "&gt;="&amp;E567, $B$8:$B$2007, "&lt;"&amp;B567))))</f>
        <v/>
      </c>
      <c r="N567" s="18" t="str">
        <f ca="1">IF(OR(B567 = "", F567=""), "", MIN(ForwardDays(B567,-'Terms&amp;Conditions + Transaction'!$B$22, 'Terms&amp;Conditions + Transaction'!$B$23, 'Holiday Schedule'!$B$3:$B$1002),ForwardDays(F567,-'Terms&amp;Conditions + Transaction'!$B$22, 'Terms&amp;Conditions + Transaction'!$B$23, 'Holiday Schedule'!$B$3:$B$1002)))</f>
        <v/>
      </c>
      <c r="O567" s="42" t="str">
        <f ca="1">IF(B567="", "", IF(ISNA(MATCH(N567, SOFR_INDEX!$A$2:$A$2001, -1)),1,IF(INDEX(SOFR_INDEX!$A$2:$E$2001,MATCH(N567, SOFR_INDEX!$A$2:$A$2001, -1), 1)=N567,MATCH(N567, SOFR_INDEX!$A$2:$A$2001, -1),MATCH(N567, SOFR_INDEX!$A$2:$A$2001, -1)+1)))</f>
        <v/>
      </c>
      <c r="P567" s="40" t="str" cm="1">
        <f t="array" aca="1" ref="P567" ca="1">IF(OR(B567="", F567=""), "", INDEX(SOFR_INDEX!$B$2:$E$2001, O567,$P$4) * IF(LEFT($P$3, 3)="180", 2, IF(LEFT($P$3, 2)="90", 4, IF(LEFT($P$3, 2)="30", 12, 1)))/100)</f>
        <v/>
      </c>
      <c r="Q567" s="43" t="str">
        <f ca="1">IF(OR(B567="", F567=""), "", P567+'Terms&amp;Conditions + Transaction'!$B$11/10000)</f>
        <v/>
      </c>
      <c r="R567" s="43" t="str">
        <f t="shared" ca="1" si="53"/>
        <v/>
      </c>
      <c r="S567" t="str">
        <f ca="1">IF(B567="",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Transaction'!$C$7*(F567-E567), 365), 360))))</f>
        <v/>
      </c>
      <c r="T567" s="49" t="str">
        <f t="shared" ca="1" si="54"/>
        <v/>
      </c>
      <c r="U567" s="49" t="str">
        <f t="shared" ca="1" si="55"/>
        <v/>
      </c>
      <c r="V567" s="49" t="str">
        <f t="shared" ca="1" si="56"/>
        <v/>
      </c>
      <c r="W567" s="11" t="str">
        <f t="shared" ca="1" si="57"/>
        <v/>
      </c>
      <c r="X567" s="11" t="str">
        <f t="shared" ca="1" si="58"/>
        <v/>
      </c>
    </row>
    <row r="568" spans="2:24" x14ac:dyDescent="0.25">
      <c r="B568" s="82" t="str">
        <f ca="1">IF(B567&lt;MIN($C$3, 'Terms&amp;Conditions + Transaction'!$B$6), B567+1, "")</f>
        <v/>
      </c>
      <c r="C568" t="str">
        <f ca="1">IF(B568="", "", IF(AND(WEEKDAY(B568, 2)&lt;=5, ISERROR(VLOOKUP(B568, 'Holiday Schedule'!$B$3:$B$1002, 1, FALSE))), 1, 0))</f>
        <v/>
      </c>
      <c r="D568" t="str">
        <f ca="1">IF(B568="", "", IF(LOWER('Terms&amp;Conditions + Transaction'!$C$15)="act", 1, IF(DAY(B568)=31, 0, IF(AND(DAY(B568+1)=1, MONTH(B568+1)=3), 31-DAY(B568), 1))))</f>
        <v/>
      </c>
      <c r="E568" s="18" t="str">
        <f ca="1">IF(B568="", "", IFERROR(VLOOKUP(B568, 'Accrual Schedule'!$B$3:$B$122, 1, TRUE), ""))</f>
        <v/>
      </c>
      <c r="F568" s="18" t="str" cm="1">
        <f t="array" aca="1" ref="F568" ca="1">IF(B568="", "", INDEX('Accrual Schedule'!$B$3:$B$122, MATCH(B568, 'Accrual Schedule'!$B$3:$B$122, 1)+1, 1))</f>
        <v/>
      </c>
      <c r="G568" s="18" t="str" cm="1">
        <f t="array" aca="1" ref="G568" ca="1">IF(B568="", "", INDEX('Accrual Schedule'!$B$3:$B$122, MATCH(H568, 'Accrual Schedule'!$B$3:$B$122, 1)-1, 1))</f>
        <v/>
      </c>
      <c r="H568" s="18" t="str">
        <f ca="1">IF(B568="", "", INDEX('Accrual Schedule'!$B$3:$B$122, MATCH(I568, 'Accrual Schedule'!$C$3:$C$122, 1), 1))</f>
        <v/>
      </c>
      <c r="I568" s="18" t="str" cm="1">
        <f t="array" aca="1" ref="I568" ca="1">IF(B568="", "", _xlfn.IFNA(INDEX('Accrual Schedule'!$C$4:$C$122, MATCH(B568, 'Accrual Schedule'!$C$4:$C$122, 1)+1, 1), INDEX('Accrual Schedule'!$C$4:$C$122, 1, 1)))</f>
        <v/>
      </c>
      <c r="J568" s="11" t="str">
        <f ca="1">IF(B568="","",'Terms&amp;Conditions + Transaction'!$F$5-SUMIF(Dispositions!$B$3:$B$32,"&lt;="&amp;B568,Dispositions!$C$3:$C$32))</f>
        <v/>
      </c>
      <c r="K568" s="84" t="str">
        <f ca="1">IF(B568="", "", IF(ISNA(MATCH(B568, 'Factor Schedule'!$B$3:$B$2002, -1)),1,IF(INDEX('Factor Schedule'!$B$3:$C$2002,MATCH(B568, 'Factor Schedule'!$B$3:$B$2002, -1), 1)=B568,MATCH(B568, 'Factor Schedule'!$B$3:$B$2002, -1),MATCH(B568, 'Factor Schedule'!$B$3:$B$2002, -1)+1)))</f>
        <v/>
      </c>
      <c r="L568" s="11" t="str" cm="1">
        <f t="array" aca="1" ref="L568" ca="1">IF(B568="","",ROUND(J568*_xlfn.IFNA(INDEX('Factor Schedule'!$B$3:$C$2002,K568, 2), 1), 2))</f>
        <v/>
      </c>
      <c r="M568" s="11" t="str">
        <f ca="1">IF(B568="", "", IF(OR(LOWER('Terms&amp;Conditions + Transaction'!$B$12)&lt;&gt;"compound", B568=$C$2, B568=E568), L568, L568+IF(LOWER('Terms&amp;Conditions + Transaction'!$B$13)&lt;&gt;"y", SUMIFS($T$8:$T$2007, $B$8:$B$2007, "&gt;="&amp;E568, $B$8:$B$2007, "&lt;"&amp;B568), SUMIFS($U$8:$U$1007, $B$8:$B$2007, "&gt;="&amp;E568, $B$8:$B$2007, "&lt;"&amp;B568))))</f>
        <v/>
      </c>
      <c r="N568" s="18" t="str">
        <f ca="1">IF(OR(B568 = "", F568=""), "", MIN(ForwardDays(B568,-'Terms&amp;Conditions + Transaction'!$B$22, 'Terms&amp;Conditions + Transaction'!$B$23, 'Holiday Schedule'!$B$3:$B$1002),ForwardDays(F568,-'Terms&amp;Conditions + Transaction'!$B$22, 'Terms&amp;Conditions + Transaction'!$B$23, 'Holiday Schedule'!$B$3:$B$1002)))</f>
        <v/>
      </c>
      <c r="O568" s="42" t="str">
        <f ca="1">IF(B568="", "", IF(ISNA(MATCH(N568, SOFR_INDEX!$A$2:$A$2001, -1)),1,IF(INDEX(SOFR_INDEX!$A$2:$E$2001,MATCH(N568, SOFR_INDEX!$A$2:$A$2001, -1), 1)=N568,MATCH(N568, SOFR_INDEX!$A$2:$A$2001, -1),MATCH(N568, SOFR_INDEX!$A$2:$A$2001, -1)+1)))</f>
        <v/>
      </c>
      <c r="P568" s="40" t="str" cm="1">
        <f t="array" aca="1" ref="P568" ca="1">IF(OR(B568="", F568=""), "", INDEX(SOFR_INDEX!$B$2:$E$2001, O568,$P$4) * IF(LEFT($P$3, 3)="180", 2, IF(LEFT($P$3, 2)="90", 4, IF(LEFT($P$3, 2)="30", 12, 1)))/100)</f>
        <v/>
      </c>
      <c r="Q568" s="43" t="str">
        <f ca="1">IF(OR(B568="", F568=""), "", P568+'Terms&amp;Conditions + Transaction'!$B$11/10000)</f>
        <v/>
      </c>
      <c r="R568" s="43" t="str">
        <f t="shared" ca="1" si="53"/>
        <v/>
      </c>
      <c r="S568" t="str">
        <f ca="1">IF(B568="",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Transaction'!$C$7*(F568-E568), 365), 360))))</f>
        <v/>
      </c>
      <c r="T568" s="49" t="str">
        <f t="shared" ca="1" si="54"/>
        <v/>
      </c>
      <c r="U568" s="49" t="str">
        <f t="shared" ca="1" si="55"/>
        <v/>
      </c>
      <c r="V568" s="49" t="str">
        <f t="shared" ca="1" si="56"/>
        <v/>
      </c>
      <c r="W568" s="11" t="str">
        <f t="shared" ca="1" si="57"/>
        <v/>
      </c>
      <c r="X568" s="11" t="str">
        <f t="shared" ca="1" si="58"/>
        <v/>
      </c>
    </row>
    <row r="569" spans="2:24" x14ac:dyDescent="0.25">
      <c r="B569" s="82" t="str">
        <f ca="1">IF(B568&lt;MIN($C$3, 'Terms&amp;Conditions + Transaction'!$B$6), B568+1, "")</f>
        <v/>
      </c>
      <c r="C569" t="str">
        <f ca="1">IF(B569="", "", IF(AND(WEEKDAY(B569, 2)&lt;=5, ISERROR(VLOOKUP(B569, 'Holiday Schedule'!$B$3:$B$1002, 1, FALSE))), 1, 0))</f>
        <v/>
      </c>
      <c r="D569" t="str">
        <f ca="1">IF(B569="", "", IF(LOWER('Terms&amp;Conditions + Transaction'!$C$15)="act", 1, IF(DAY(B569)=31, 0, IF(AND(DAY(B569+1)=1, MONTH(B569+1)=3), 31-DAY(B569), 1))))</f>
        <v/>
      </c>
      <c r="E569" s="18" t="str">
        <f ca="1">IF(B569="", "", IFERROR(VLOOKUP(B569, 'Accrual Schedule'!$B$3:$B$122, 1, TRUE), ""))</f>
        <v/>
      </c>
      <c r="F569" s="18" t="str" cm="1">
        <f t="array" aca="1" ref="F569" ca="1">IF(B569="", "", INDEX('Accrual Schedule'!$B$3:$B$122, MATCH(B569, 'Accrual Schedule'!$B$3:$B$122, 1)+1, 1))</f>
        <v/>
      </c>
      <c r="G569" s="18" t="str" cm="1">
        <f t="array" aca="1" ref="G569" ca="1">IF(B569="", "", INDEX('Accrual Schedule'!$B$3:$B$122, MATCH(H569, 'Accrual Schedule'!$B$3:$B$122, 1)-1, 1))</f>
        <v/>
      </c>
      <c r="H569" s="18" t="str">
        <f ca="1">IF(B569="", "", INDEX('Accrual Schedule'!$B$3:$B$122, MATCH(I569, 'Accrual Schedule'!$C$3:$C$122, 1), 1))</f>
        <v/>
      </c>
      <c r="I569" s="18" t="str" cm="1">
        <f t="array" aca="1" ref="I569" ca="1">IF(B569="", "", _xlfn.IFNA(INDEX('Accrual Schedule'!$C$4:$C$122, MATCH(B569, 'Accrual Schedule'!$C$4:$C$122, 1)+1, 1), INDEX('Accrual Schedule'!$C$4:$C$122, 1, 1)))</f>
        <v/>
      </c>
      <c r="J569" s="11" t="str">
        <f ca="1">IF(B569="","",'Terms&amp;Conditions + Transaction'!$F$5-SUMIF(Dispositions!$B$3:$B$32,"&lt;="&amp;B569,Dispositions!$C$3:$C$32))</f>
        <v/>
      </c>
      <c r="K569" s="84" t="str">
        <f ca="1">IF(B569="", "", IF(ISNA(MATCH(B569, 'Factor Schedule'!$B$3:$B$2002, -1)),1,IF(INDEX('Factor Schedule'!$B$3:$C$2002,MATCH(B569, 'Factor Schedule'!$B$3:$B$2002, -1), 1)=B569,MATCH(B569, 'Factor Schedule'!$B$3:$B$2002, -1),MATCH(B569, 'Factor Schedule'!$B$3:$B$2002, -1)+1)))</f>
        <v/>
      </c>
      <c r="L569" s="11" t="str" cm="1">
        <f t="array" aca="1" ref="L569" ca="1">IF(B569="","",ROUND(J569*_xlfn.IFNA(INDEX('Factor Schedule'!$B$3:$C$2002,K569, 2), 1), 2))</f>
        <v/>
      </c>
      <c r="M569" s="11" t="str">
        <f ca="1">IF(B569="", "", IF(OR(LOWER('Terms&amp;Conditions + Transaction'!$B$12)&lt;&gt;"compound", B569=$C$2, B569=E569), L569, L569+IF(LOWER('Terms&amp;Conditions + Transaction'!$B$13)&lt;&gt;"y", SUMIFS($T$8:$T$2007, $B$8:$B$2007, "&gt;="&amp;E569, $B$8:$B$2007, "&lt;"&amp;B569), SUMIFS($U$8:$U$1007, $B$8:$B$2007, "&gt;="&amp;E569, $B$8:$B$2007, "&lt;"&amp;B569))))</f>
        <v/>
      </c>
      <c r="N569" s="18" t="str">
        <f ca="1">IF(OR(B569 = "", F569=""), "", MIN(ForwardDays(B569,-'Terms&amp;Conditions + Transaction'!$B$22, 'Terms&amp;Conditions + Transaction'!$B$23, 'Holiday Schedule'!$B$3:$B$1002),ForwardDays(F569,-'Terms&amp;Conditions + Transaction'!$B$22, 'Terms&amp;Conditions + Transaction'!$B$23, 'Holiday Schedule'!$B$3:$B$1002)))</f>
        <v/>
      </c>
      <c r="O569" s="42" t="str">
        <f ca="1">IF(B569="", "", IF(ISNA(MATCH(N569, SOFR_INDEX!$A$2:$A$2001, -1)),1,IF(INDEX(SOFR_INDEX!$A$2:$E$2001,MATCH(N569, SOFR_INDEX!$A$2:$A$2001, -1), 1)=N569,MATCH(N569, SOFR_INDEX!$A$2:$A$2001, -1),MATCH(N569, SOFR_INDEX!$A$2:$A$2001, -1)+1)))</f>
        <v/>
      </c>
      <c r="P569" s="40" t="str" cm="1">
        <f t="array" aca="1" ref="P569" ca="1">IF(OR(B569="", F569=""), "", INDEX(SOFR_INDEX!$B$2:$E$2001, O569,$P$4) * IF(LEFT($P$3, 3)="180", 2, IF(LEFT($P$3, 2)="90", 4, IF(LEFT($P$3, 2)="30", 12, 1)))/100)</f>
        <v/>
      </c>
      <c r="Q569" s="43" t="str">
        <f ca="1">IF(OR(B569="", F569=""), "", P569+'Terms&amp;Conditions + Transaction'!$B$11/10000)</f>
        <v/>
      </c>
      <c r="R569" s="43" t="str">
        <f t="shared" ca="1" si="53"/>
        <v/>
      </c>
      <c r="S569" t="str">
        <f ca="1">IF(B569="",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Transaction'!$C$7*(F569-E569), 365), 360))))</f>
        <v/>
      </c>
      <c r="T569" s="49" t="str">
        <f t="shared" ca="1" si="54"/>
        <v/>
      </c>
      <c r="U569" s="49" t="str">
        <f t="shared" ca="1" si="55"/>
        <v/>
      </c>
      <c r="V569" s="49" t="str">
        <f t="shared" ca="1" si="56"/>
        <v/>
      </c>
      <c r="W569" s="11" t="str">
        <f t="shared" ca="1" si="57"/>
        <v/>
      </c>
      <c r="X569" s="11" t="str">
        <f t="shared" ca="1" si="58"/>
        <v/>
      </c>
    </row>
    <row r="570" spans="2:24" x14ac:dyDescent="0.25">
      <c r="B570" s="82" t="str">
        <f ca="1">IF(B569&lt;MIN($C$3, 'Terms&amp;Conditions + Transaction'!$B$6), B569+1, "")</f>
        <v/>
      </c>
      <c r="C570" t="str">
        <f ca="1">IF(B570="", "", IF(AND(WEEKDAY(B570, 2)&lt;=5, ISERROR(VLOOKUP(B570, 'Holiday Schedule'!$B$3:$B$1002, 1, FALSE))), 1, 0))</f>
        <v/>
      </c>
      <c r="D570" t="str">
        <f ca="1">IF(B570="", "", IF(LOWER('Terms&amp;Conditions + Transaction'!$C$15)="act", 1, IF(DAY(B570)=31, 0, IF(AND(DAY(B570+1)=1, MONTH(B570+1)=3), 31-DAY(B570), 1))))</f>
        <v/>
      </c>
      <c r="E570" s="18" t="str">
        <f ca="1">IF(B570="", "", IFERROR(VLOOKUP(B570, 'Accrual Schedule'!$B$3:$B$122, 1, TRUE), ""))</f>
        <v/>
      </c>
      <c r="F570" s="18" t="str" cm="1">
        <f t="array" aca="1" ref="F570" ca="1">IF(B570="", "", INDEX('Accrual Schedule'!$B$3:$B$122, MATCH(B570, 'Accrual Schedule'!$B$3:$B$122, 1)+1, 1))</f>
        <v/>
      </c>
      <c r="G570" s="18" t="str" cm="1">
        <f t="array" aca="1" ref="G570" ca="1">IF(B570="", "", INDEX('Accrual Schedule'!$B$3:$B$122, MATCH(H570, 'Accrual Schedule'!$B$3:$B$122, 1)-1, 1))</f>
        <v/>
      </c>
      <c r="H570" s="18" t="str">
        <f ca="1">IF(B570="", "", INDEX('Accrual Schedule'!$B$3:$B$122, MATCH(I570, 'Accrual Schedule'!$C$3:$C$122, 1), 1))</f>
        <v/>
      </c>
      <c r="I570" s="18" t="str" cm="1">
        <f t="array" aca="1" ref="I570" ca="1">IF(B570="", "", _xlfn.IFNA(INDEX('Accrual Schedule'!$C$4:$C$122, MATCH(B570, 'Accrual Schedule'!$C$4:$C$122, 1)+1, 1), INDEX('Accrual Schedule'!$C$4:$C$122, 1, 1)))</f>
        <v/>
      </c>
      <c r="J570" s="11" t="str">
        <f ca="1">IF(B570="","",'Terms&amp;Conditions + Transaction'!$F$5-SUMIF(Dispositions!$B$3:$B$32,"&lt;="&amp;B570,Dispositions!$C$3:$C$32))</f>
        <v/>
      </c>
      <c r="K570" s="84" t="str">
        <f ca="1">IF(B570="", "", IF(ISNA(MATCH(B570, 'Factor Schedule'!$B$3:$B$2002, -1)),1,IF(INDEX('Factor Schedule'!$B$3:$C$2002,MATCH(B570, 'Factor Schedule'!$B$3:$B$2002, -1), 1)=B570,MATCH(B570, 'Factor Schedule'!$B$3:$B$2002, -1),MATCH(B570, 'Factor Schedule'!$B$3:$B$2002, -1)+1)))</f>
        <v/>
      </c>
      <c r="L570" s="11" t="str" cm="1">
        <f t="array" aca="1" ref="L570" ca="1">IF(B570="","",ROUND(J570*_xlfn.IFNA(INDEX('Factor Schedule'!$B$3:$C$2002,K570, 2), 1), 2))</f>
        <v/>
      </c>
      <c r="M570" s="11" t="str">
        <f ca="1">IF(B570="", "", IF(OR(LOWER('Terms&amp;Conditions + Transaction'!$B$12)&lt;&gt;"compound", B570=$C$2, B570=E570), L570, L570+IF(LOWER('Terms&amp;Conditions + Transaction'!$B$13)&lt;&gt;"y", SUMIFS($T$8:$T$2007, $B$8:$B$2007, "&gt;="&amp;E570, $B$8:$B$2007, "&lt;"&amp;B570), SUMIFS($U$8:$U$1007, $B$8:$B$2007, "&gt;="&amp;E570, $B$8:$B$2007, "&lt;"&amp;B570))))</f>
        <v/>
      </c>
      <c r="N570" s="18" t="str">
        <f ca="1">IF(OR(B570 = "", F570=""), "", MIN(ForwardDays(B570,-'Terms&amp;Conditions + Transaction'!$B$22, 'Terms&amp;Conditions + Transaction'!$B$23, 'Holiday Schedule'!$B$3:$B$1002),ForwardDays(F570,-'Terms&amp;Conditions + Transaction'!$B$22, 'Terms&amp;Conditions + Transaction'!$B$23, 'Holiday Schedule'!$B$3:$B$1002)))</f>
        <v/>
      </c>
      <c r="O570" s="42" t="str">
        <f ca="1">IF(B570="", "", IF(ISNA(MATCH(N570, SOFR_INDEX!$A$2:$A$2001, -1)),1,IF(INDEX(SOFR_INDEX!$A$2:$E$2001,MATCH(N570, SOFR_INDEX!$A$2:$A$2001, -1), 1)=N570,MATCH(N570, SOFR_INDEX!$A$2:$A$2001, -1),MATCH(N570, SOFR_INDEX!$A$2:$A$2001, -1)+1)))</f>
        <v/>
      </c>
      <c r="P570" s="40" t="str" cm="1">
        <f t="array" aca="1" ref="P570" ca="1">IF(OR(B570="", F570=""), "", INDEX(SOFR_INDEX!$B$2:$E$2001, O570,$P$4) * IF(LEFT($P$3, 3)="180", 2, IF(LEFT($P$3, 2)="90", 4, IF(LEFT($P$3, 2)="30", 12, 1)))/100)</f>
        <v/>
      </c>
      <c r="Q570" s="43" t="str">
        <f ca="1">IF(OR(B570="", F570=""), "", P570+'Terms&amp;Conditions + Transaction'!$B$11/10000)</f>
        <v/>
      </c>
      <c r="R570" s="43" t="str">
        <f t="shared" ca="1" si="53"/>
        <v/>
      </c>
      <c r="S570" t="str">
        <f ca="1">IF(B570="",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Transaction'!$C$7*(F570-E570), 365), 360))))</f>
        <v/>
      </c>
      <c r="T570" s="49" t="str">
        <f t="shared" ca="1" si="54"/>
        <v/>
      </c>
      <c r="U570" s="49" t="str">
        <f t="shared" ca="1" si="55"/>
        <v/>
      </c>
      <c r="V570" s="49" t="str">
        <f t="shared" ca="1" si="56"/>
        <v/>
      </c>
      <c r="W570" s="11" t="str">
        <f t="shared" ca="1" si="57"/>
        <v/>
      </c>
      <c r="X570" s="11" t="str">
        <f t="shared" ca="1" si="58"/>
        <v/>
      </c>
    </row>
    <row r="571" spans="2:24" x14ac:dyDescent="0.25">
      <c r="B571" s="82" t="str">
        <f ca="1">IF(B570&lt;MIN($C$3, 'Terms&amp;Conditions + Transaction'!$B$6), B570+1, "")</f>
        <v/>
      </c>
      <c r="C571" t="str">
        <f ca="1">IF(B571="", "", IF(AND(WEEKDAY(B571, 2)&lt;=5, ISERROR(VLOOKUP(B571, 'Holiday Schedule'!$B$3:$B$1002, 1, FALSE))), 1, 0))</f>
        <v/>
      </c>
      <c r="D571" t="str">
        <f ca="1">IF(B571="", "", IF(LOWER('Terms&amp;Conditions + Transaction'!$C$15)="act", 1, IF(DAY(B571)=31, 0, IF(AND(DAY(B571+1)=1, MONTH(B571+1)=3), 31-DAY(B571), 1))))</f>
        <v/>
      </c>
      <c r="E571" s="18" t="str">
        <f ca="1">IF(B571="", "", IFERROR(VLOOKUP(B571, 'Accrual Schedule'!$B$3:$B$122, 1, TRUE), ""))</f>
        <v/>
      </c>
      <c r="F571" s="18" t="str" cm="1">
        <f t="array" aca="1" ref="F571" ca="1">IF(B571="", "", INDEX('Accrual Schedule'!$B$3:$B$122, MATCH(B571, 'Accrual Schedule'!$B$3:$B$122, 1)+1, 1))</f>
        <v/>
      </c>
      <c r="G571" s="18" t="str" cm="1">
        <f t="array" aca="1" ref="G571" ca="1">IF(B571="", "", INDEX('Accrual Schedule'!$B$3:$B$122, MATCH(H571, 'Accrual Schedule'!$B$3:$B$122, 1)-1, 1))</f>
        <v/>
      </c>
      <c r="H571" s="18" t="str">
        <f ca="1">IF(B571="", "", INDEX('Accrual Schedule'!$B$3:$B$122, MATCH(I571, 'Accrual Schedule'!$C$3:$C$122, 1), 1))</f>
        <v/>
      </c>
      <c r="I571" s="18" t="str" cm="1">
        <f t="array" aca="1" ref="I571" ca="1">IF(B571="", "", _xlfn.IFNA(INDEX('Accrual Schedule'!$C$4:$C$122, MATCH(B571, 'Accrual Schedule'!$C$4:$C$122, 1)+1, 1), INDEX('Accrual Schedule'!$C$4:$C$122, 1, 1)))</f>
        <v/>
      </c>
      <c r="J571" s="11" t="str">
        <f ca="1">IF(B571="","",'Terms&amp;Conditions + Transaction'!$F$5-SUMIF(Dispositions!$B$3:$B$32,"&lt;="&amp;B571,Dispositions!$C$3:$C$32))</f>
        <v/>
      </c>
      <c r="K571" s="84" t="str">
        <f ca="1">IF(B571="", "", IF(ISNA(MATCH(B571, 'Factor Schedule'!$B$3:$B$2002, -1)),1,IF(INDEX('Factor Schedule'!$B$3:$C$2002,MATCH(B571, 'Factor Schedule'!$B$3:$B$2002, -1), 1)=B571,MATCH(B571, 'Factor Schedule'!$B$3:$B$2002, -1),MATCH(B571, 'Factor Schedule'!$B$3:$B$2002, -1)+1)))</f>
        <v/>
      </c>
      <c r="L571" s="11" t="str" cm="1">
        <f t="array" aca="1" ref="L571" ca="1">IF(B571="","",ROUND(J571*_xlfn.IFNA(INDEX('Factor Schedule'!$B$3:$C$2002,K571, 2), 1), 2))</f>
        <v/>
      </c>
      <c r="M571" s="11" t="str">
        <f ca="1">IF(B571="", "", IF(OR(LOWER('Terms&amp;Conditions + Transaction'!$B$12)&lt;&gt;"compound", B571=$C$2, B571=E571), L571, L571+IF(LOWER('Terms&amp;Conditions + Transaction'!$B$13)&lt;&gt;"y", SUMIFS($T$8:$T$2007, $B$8:$B$2007, "&gt;="&amp;E571, $B$8:$B$2007, "&lt;"&amp;B571), SUMIFS($U$8:$U$1007, $B$8:$B$2007, "&gt;="&amp;E571, $B$8:$B$2007, "&lt;"&amp;B571))))</f>
        <v/>
      </c>
      <c r="N571" s="18" t="str">
        <f ca="1">IF(OR(B571 = "", F571=""), "", MIN(ForwardDays(B571,-'Terms&amp;Conditions + Transaction'!$B$22, 'Terms&amp;Conditions + Transaction'!$B$23, 'Holiday Schedule'!$B$3:$B$1002),ForwardDays(F571,-'Terms&amp;Conditions + Transaction'!$B$22, 'Terms&amp;Conditions + Transaction'!$B$23, 'Holiday Schedule'!$B$3:$B$1002)))</f>
        <v/>
      </c>
      <c r="O571" s="42" t="str">
        <f ca="1">IF(B571="", "", IF(ISNA(MATCH(N571, SOFR_INDEX!$A$2:$A$2001, -1)),1,IF(INDEX(SOFR_INDEX!$A$2:$E$2001,MATCH(N571, SOFR_INDEX!$A$2:$A$2001, -1), 1)=N571,MATCH(N571, SOFR_INDEX!$A$2:$A$2001, -1),MATCH(N571, SOFR_INDEX!$A$2:$A$2001, -1)+1)))</f>
        <v/>
      </c>
      <c r="P571" s="40" t="str" cm="1">
        <f t="array" aca="1" ref="P571" ca="1">IF(OR(B571="", F571=""), "", INDEX(SOFR_INDEX!$B$2:$E$2001, O571,$P$4) * IF(LEFT($P$3, 3)="180", 2, IF(LEFT($P$3, 2)="90", 4, IF(LEFT($P$3, 2)="30", 12, 1)))/100)</f>
        <v/>
      </c>
      <c r="Q571" s="43" t="str">
        <f ca="1">IF(OR(B571="", F571=""), "", P571+'Terms&amp;Conditions + Transaction'!$B$11/10000)</f>
        <v/>
      </c>
      <c r="R571" s="43" t="str">
        <f t="shared" ca="1" si="53"/>
        <v/>
      </c>
      <c r="S571" t="str">
        <f ca="1">IF(B571="",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Transaction'!$C$7*(F571-E571), 365), 360))))</f>
        <v/>
      </c>
      <c r="T571" s="49" t="str">
        <f t="shared" ca="1" si="54"/>
        <v/>
      </c>
      <c r="U571" s="49" t="str">
        <f t="shared" ca="1" si="55"/>
        <v/>
      </c>
      <c r="V571" s="49" t="str">
        <f t="shared" ca="1" si="56"/>
        <v/>
      </c>
      <c r="W571" s="11" t="str">
        <f t="shared" ca="1" si="57"/>
        <v/>
      </c>
      <c r="X571" s="11" t="str">
        <f t="shared" ca="1" si="58"/>
        <v/>
      </c>
    </row>
    <row r="572" spans="2:24" x14ac:dyDescent="0.25">
      <c r="B572" s="82" t="str">
        <f ca="1">IF(B571&lt;MIN($C$3, 'Terms&amp;Conditions + Transaction'!$B$6), B571+1, "")</f>
        <v/>
      </c>
      <c r="C572" t="str">
        <f ca="1">IF(B572="", "", IF(AND(WEEKDAY(B572, 2)&lt;=5, ISERROR(VLOOKUP(B572, 'Holiday Schedule'!$B$3:$B$1002, 1, FALSE))), 1, 0))</f>
        <v/>
      </c>
      <c r="D572" t="str">
        <f ca="1">IF(B572="", "", IF(LOWER('Terms&amp;Conditions + Transaction'!$C$15)="act", 1, IF(DAY(B572)=31, 0, IF(AND(DAY(B572+1)=1, MONTH(B572+1)=3), 31-DAY(B572), 1))))</f>
        <v/>
      </c>
      <c r="E572" s="18" t="str">
        <f ca="1">IF(B572="", "", IFERROR(VLOOKUP(B572, 'Accrual Schedule'!$B$3:$B$122, 1, TRUE), ""))</f>
        <v/>
      </c>
      <c r="F572" s="18" t="str" cm="1">
        <f t="array" aca="1" ref="F572" ca="1">IF(B572="", "", INDEX('Accrual Schedule'!$B$3:$B$122, MATCH(B572, 'Accrual Schedule'!$B$3:$B$122, 1)+1, 1))</f>
        <v/>
      </c>
      <c r="G572" s="18" t="str" cm="1">
        <f t="array" aca="1" ref="G572" ca="1">IF(B572="", "", INDEX('Accrual Schedule'!$B$3:$B$122, MATCH(H572, 'Accrual Schedule'!$B$3:$B$122, 1)-1, 1))</f>
        <v/>
      </c>
      <c r="H572" s="18" t="str">
        <f ca="1">IF(B572="", "", INDEX('Accrual Schedule'!$B$3:$B$122, MATCH(I572, 'Accrual Schedule'!$C$3:$C$122, 1), 1))</f>
        <v/>
      </c>
      <c r="I572" s="18" t="str" cm="1">
        <f t="array" aca="1" ref="I572" ca="1">IF(B572="", "", _xlfn.IFNA(INDEX('Accrual Schedule'!$C$4:$C$122, MATCH(B572, 'Accrual Schedule'!$C$4:$C$122, 1)+1, 1), INDEX('Accrual Schedule'!$C$4:$C$122, 1, 1)))</f>
        <v/>
      </c>
      <c r="J572" s="11" t="str">
        <f ca="1">IF(B572="","",'Terms&amp;Conditions + Transaction'!$F$5-SUMIF(Dispositions!$B$3:$B$32,"&lt;="&amp;B572,Dispositions!$C$3:$C$32))</f>
        <v/>
      </c>
      <c r="K572" s="84" t="str">
        <f ca="1">IF(B572="", "", IF(ISNA(MATCH(B572, 'Factor Schedule'!$B$3:$B$2002, -1)),1,IF(INDEX('Factor Schedule'!$B$3:$C$2002,MATCH(B572, 'Factor Schedule'!$B$3:$B$2002, -1), 1)=B572,MATCH(B572, 'Factor Schedule'!$B$3:$B$2002, -1),MATCH(B572, 'Factor Schedule'!$B$3:$B$2002, -1)+1)))</f>
        <v/>
      </c>
      <c r="L572" s="11" t="str" cm="1">
        <f t="array" aca="1" ref="L572" ca="1">IF(B572="","",ROUND(J572*_xlfn.IFNA(INDEX('Factor Schedule'!$B$3:$C$2002,K572, 2), 1), 2))</f>
        <v/>
      </c>
      <c r="M572" s="11" t="str">
        <f ca="1">IF(B572="", "", IF(OR(LOWER('Terms&amp;Conditions + Transaction'!$B$12)&lt;&gt;"compound", B572=$C$2, B572=E572), L572, L572+IF(LOWER('Terms&amp;Conditions + Transaction'!$B$13)&lt;&gt;"y", SUMIFS($T$8:$T$2007, $B$8:$B$2007, "&gt;="&amp;E572, $B$8:$B$2007, "&lt;"&amp;B572), SUMIFS($U$8:$U$1007, $B$8:$B$2007, "&gt;="&amp;E572, $B$8:$B$2007, "&lt;"&amp;B572))))</f>
        <v/>
      </c>
      <c r="N572" s="18" t="str">
        <f ca="1">IF(OR(B572 = "", F572=""), "", MIN(ForwardDays(B572,-'Terms&amp;Conditions + Transaction'!$B$22, 'Terms&amp;Conditions + Transaction'!$B$23, 'Holiday Schedule'!$B$3:$B$1002),ForwardDays(F572,-'Terms&amp;Conditions + Transaction'!$B$22, 'Terms&amp;Conditions + Transaction'!$B$23, 'Holiday Schedule'!$B$3:$B$1002)))</f>
        <v/>
      </c>
      <c r="O572" s="42" t="str">
        <f ca="1">IF(B572="", "", IF(ISNA(MATCH(N572, SOFR_INDEX!$A$2:$A$2001, -1)),1,IF(INDEX(SOFR_INDEX!$A$2:$E$2001,MATCH(N572, SOFR_INDEX!$A$2:$A$2001, -1), 1)=N572,MATCH(N572, SOFR_INDEX!$A$2:$A$2001, -1),MATCH(N572, SOFR_INDEX!$A$2:$A$2001, -1)+1)))</f>
        <v/>
      </c>
      <c r="P572" s="40" t="str" cm="1">
        <f t="array" aca="1" ref="P572" ca="1">IF(OR(B572="", F572=""), "", INDEX(SOFR_INDEX!$B$2:$E$2001, O572,$P$4) * IF(LEFT($P$3, 3)="180", 2, IF(LEFT($P$3, 2)="90", 4, IF(LEFT($P$3, 2)="30", 12, 1)))/100)</f>
        <v/>
      </c>
      <c r="Q572" s="43" t="str">
        <f ca="1">IF(OR(B572="", F572=""), "", P572+'Terms&amp;Conditions + Transaction'!$B$11/10000)</f>
        <v/>
      </c>
      <c r="R572" s="43" t="str">
        <f t="shared" ca="1" si="53"/>
        <v/>
      </c>
      <c r="S572" t="str">
        <f ca="1">IF(B572="",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Transaction'!$C$7*(F572-E572), 365), 360))))</f>
        <v/>
      </c>
      <c r="T572" s="49" t="str">
        <f t="shared" ca="1" si="54"/>
        <v/>
      </c>
      <c r="U572" s="49" t="str">
        <f t="shared" ca="1" si="55"/>
        <v/>
      </c>
      <c r="V572" s="49" t="str">
        <f t="shared" ca="1" si="56"/>
        <v/>
      </c>
      <c r="W572" s="11" t="str">
        <f t="shared" ca="1" si="57"/>
        <v/>
      </c>
      <c r="X572" s="11" t="str">
        <f t="shared" ca="1" si="58"/>
        <v/>
      </c>
    </row>
    <row r="573" spans="2:24" x14ac:dyDescent="0.25">
      <c r="B573" s="82" t="str">
        <f ca="1">IF(B572&lt;MIN($C$3, 'Terms&amp;Conditions + Transaction'!$B$6), B572+1, "")</f>
        <v/>
      </c>
      <c r="C573" t="str">
        <f ca="1">IF(B573="", "", IF(AND(WEEKDAY(B573, 2)&lt;=5, ISERROR(VLOOKUP(B573, 'Holiday Schedule'!$B$3:$B$1002, 1, FALSE))), 1, 0))</f>
        <v/>
      </c>
      <c r="D573" t="str">
        <f ca="1">IF(B573="", "", IF(LOWER('Terms&amp;Conditions + Transaction'!$C$15)="act", 1, IF(DAY(B573)=31, 0, IF(AND(DAY(B573+1)=1, MONTH(B573+1)=3), 31-DAY(B573), 1))))</f>
        <v/>
      </c>
      <c r="E573" s="18" t="str">
        <f ca="1">IF(B573="", "", IFERROR(VLOOKUP(B573, 'Accrual Schedule'!$B$3:$B$122, 1, TRUE), ""))</f>
        <v/>
      </c>
      <c r="F573" s="18" t="str" cm="1">
        <f t="array" aca="1" ref="F573" ca="1">IF(B573="", "", INDEX('Accrual Schedule'!$B$3:$B$122, MATCH(B573, 'Accrual Schedule'!$B$3:$B$122, 1)+1, 1))</f>
        <v/>
      </c>
      <c r="G573" s="18" t="str" cm="1">
        <f t="array" aca="1" ref="G573" ca="1">IF(B573="", "", INDEX('Accrual Schedule'!$B$3:$B$122, MATCH(H573, 'Accrual Schedule'!$B$3:$B$122, 1)-1, 1))</f>
        <v/>
      </c>
      <c r="H573" s="18" t="str">
        <f ca="1">IF(B573="", "", INDEX('Accrual Schedule'!$B$3:$B$122, MATCH(I573, 'Accrual Schedule'!$C$3:$C$122, 1), 1))</f>
        <v/>
      </c>
      <c r="I573" s="18" t="str" cm="1">
        <f t="array" aca="1" ref="I573" ca="1">IF(B573="", "", _xlfn.IFNA(INDEX('Accrual Schedule'!$C$4:$C$122, MATCH(B573, 'Accrual Schedule'!$C$4:$C$122, 1)+1, 1), INDEX('Accrual Schedule'!$C$4:$C$122, 1, 1)))</f>
        <v/>
      </c>
      <c r="J573" s="11" t="str">
        <f ca="1">IF(B573="","",'Terms&amp;Conditions + Transaction'!$F$5-SUMIF(Dispositions!$B$3:$B$32,"&lt;="&amp;B573,Dispositions!$C$3:$C$32))</f>
        <v/>
      </c>
      <c r="K573" s="84" t="str">
        <f ca="1">IF(B573="", "", IF(ISNA(MATCH(B573, 'Factor Schedule'!$B$3:$B$2002, -1)),1,IF(INDEX('Factor Schedule'!$B$3:$C$2002,MATCH(B573, 'Factor Schedule'!$B$3:$B$2002, -1), 1)=B573,MATCH(B573, 'Factor Schedule'!$B$3:$B$2002, -1),MATCH(B573, 'Factor Schedule'!$B$3:$B$2002, -1)+1)))</f>
        <v/>
      </c>
      <c r="L573" s="11" t="str" cm="1">
        <f t="array" aca="1" ref="L573" ca="1">IF(B573="","",ROUND(J573*_xlfn.IFNA(INDEX('Factor Schedule'!$B$3:$C$2002,K573, 2), 1), 2))</f>
        <v/>
      </c>
      <c r="M573" s="11" t="str">
        <f ca="1">IF(B573="", "", IF(OR(LOWER('Terms&amp;Conditions + Transaction'!$B$12)&lt;&gt;"compound", B573=$C$2, B573=E573), L573, L573+IF(LOWER('Terms&amp;Conditions + Transaction'!$B$13)&lt;&gt;"y", SUMIFS($T$8:$T$2007, $B$8:$B$2007, "&gt;="&amp;E573, $B$8:$B$2007, "&lt;"&amp;B573), SUMIFS($U$8:$U$1007, $B$8:$B$2007, "&gt;="&amp;E573, $B$8:$B$2007, "&lt;"&amp;B573))))</f>
        <v/>
      </c>
      <c r="N573" s="18" t="str">
        <f ca="1">IF(OR(B573 = "", F573=""), "", MIN(ForwardDays(B573,-'Terms&amp;Conditions + Transaction'!$B$22, 'Terms&amp;Conditions + Transaction'!$B$23, 'Holiday Schedule'!$B$3:$B$1002),ForwardDays(F573,-'Terms&amp;Conditions + Transaction'!$B$22, 'Terms&amp;Conditions + Transaction'!$B$23, 'Holiday Schedule'!$B$3:$B$1002)))</f>
        <v/>
      </c>
      <c r="O573" s="42" t="str">
        <f ca="1">IF(B573="", "", IF(ISNA(MATCH(N573, SOFR_INDEX!$A$2:$A$2001, -1)),1,IF(INDEX(SOFR_INDEX!$A$2:$E$2001,MATCH(N573, SOFR_INDEX!$A$2:$A$2001, -1), 1)=N573,MATCH(N573, SOFR_INDEX!$A$2:$A$2001, -1),MATCH(N573, SOFR_INDEX!$A$2:$A$2001, -1)+1)))</f>
        <v/>
      </c>
      <c r="P573" s="40" t="str" cm="1">
        <f t="array" aca="1" ref="P573" ca="1">IF(OR(B573="", F573=""), "", INDEX(SOFR_INDEX!$B$2:$E$2001, O573,$P$4) * IF(LEFT($P$3, 3)="180", 2, IF(LEFT($P$3, 2)="90", 4, IF(LEFT($P$3, 2)="30", 12, 1)))/100)</f>
        <v/>
      </c>
      <c r="Q573" s="43" t="str">
        <f ca="1">IF(OR(B573="", F573=""), "", P573+'Terms&amp;Conditions + Transaction'!$B$11/10000)</f>
        <v/>
      </c>
      <c r="R573" s="43" t="str">
        <f t="shared" ca="1" si="53"/>
        <v/>
      </c>
      <c r="S573" t="str">
        <f ca="1">IF(B573="",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Transaction'!$C$7*(F573-E573), 365), 360))))</f>
        <v/>
      </c>
      <c r="T573" s="49" t="str">
        <f t="shared" ca="1" si="54"/>
        <v/>
      </c>
      <c r="U573" s="49" t="str">
        <f t="shared" ca="1" si="55"/>
        <v/>
      </c>
      <c r="V573" s="49" t="str">
        <f t="shared" ca="1" si="56"/>
        <v/>
      </c>
      <c r="W573" s="11" t="str">
        <f t="shared" ca="1" si="57"/>
        <v/>
      </c>
      <c r="X573" s="11" t="str">
        <f t="shared" ca="1" si="58"/>
        <v/>
      </c>
    </row>
    <row r="574" spans="2:24" x14ac:dyDescent="0.25">
      <c r="B574" s="82" t="str">
        <f ca="1">IF(B573&lt;MIN($C$3, 'Terms&amp;Conditions + Transaction'!$B$6), B573+1, "")</f>
        <v/>
      </c>
      <c r="C574" t="str">
        <f ca="1">IF(B574="", "", IF(AND(WEEKDAY(B574, 2)&lt;=5, ISERROR(VLOOKUP(B574, 'Holiday Schedule'!$B$3:$B$1002, 1, FALSE))), 1, 0))</f>
        <v/>
      </c>
      <c r="D574" t="str">
        <f ca="1">IF(B574="", "", IF(LOWER('Terms&amp;Conditions + Transaction'!$C$15)="act", 1, IF(DAY(B574)=31, 0, IF(AND(DAY(B574+1)=1, MONTH(B574+1)=3), 31-DAY(B574), 1))))</f>
        <v/>
      </c>
      <c r="E574" s="18" t="str">
        <f ca="1">IF(B574="", "", IFERROR(VLOOKUP(B574, 'Accrual Schedule'!$B$3:$B$122, 1, TRUE), ""))</f>
        <v/>
      </c>
      <c r="F574" s="18" t="str" cm="1">
        <f t="array" aca="1" ref="F574" ca="1">IF(B574="", "", INDEX('Accrual Schedule'!$B$3:$B$122, MATCH(B574, 'Accrual Schedule'!$B$3:$B$122, 1)+1, 1))</f>
        <v/>
      </c>
      <c r="G574" s="18" t="str" cm="1">
        <f t="array" aca="1" ref="G574" ca="1">IF(B574="", "", INDEX('Accrual Schedule'!$B$3:$B$122, MATCH(H574, 'Accrual Schedule'!$B$3:$B$122, 1)-1, 1))</f>
        <v/>
      </c>
      <c r="H574" s="18" t="str">
        <f ca="1">IF(B574="", "", INDEX('Accrual Schedule'!$B$3:$B$122, MATCH(I574, 'Accrual Schedule'!$C$3:$C$122, 1), 1))</f>
        <v/>
      </c>
      <c r="I574" s="18" t="str" cm="1">
        <f t="array" aca="1" ref="I574" ca="1">IF(B574="", "", _xlfn.IFNA(INDEX('Accrual Schedule'!$C$4:$C$122, MATCH(B574, 'Accrual Schedule'!$C$4:$C$122, 1)+1, 1), INDEX('Accrual Schedule'!$C$4:$C$122, 1, 1)))</f>
        <v/>
      </c>
      <c r="J574" s="11" t="str">
        <f ca="1">IF(B574="","",'Terms&amp;Conditions + Transaction'!$F$5-SUMIF(Dispositions!$B$3:$B$32,"&lt;="&amp;B574,Dispositions!$C$3:$C$32))</f>
        <v/>
      </c>
      <c r="K574" s="84" t="str">
        <f ca="1">IF(B574="", "", IF(ISNA(MATCH(B574, 'Factor Schedule'!$B$3:$B$2002, -1)),1,IF(INDEX('Factor Schedule'!$B$3:$C$2002,MATCH(B574, 'Factor Schedule'!$B$3:$B$2002, -1), 1)=B574,MATCH(B574, 'Factor Schedule'!$B$3:$B$2002, -1),MATCH(B574, 'Factor Schedule'!$B$3:$B$2002, -1)+1)))</f>
        <v/>
      </c>
      <c r="L574" s="11" t="str" cm="1">
        <f t="array" aca="1" ref="L574" ca="1">IF(B574="","",ROUND(J574*_xlfn.IFNA(INDEX('Factor Schedule'!$B$3:$C$2002,K574, 2), 1), 2))</f>
        <v/>
      </c>
      <c r="M574" s="11" t="str">
        <f ca="1">IF(B574="", "", IF(OR(LOWER('Terms&amp;Conditions + Transaction'!$B$12)&lt;&gt;"compound", B574=$C$2, B574=E574), L574, L574+IF(LOWER('Terms&amp;Conditions + Transaction'!$B$13)&lt;&gt;"y", SUMIFS($T$8:$T$2007, $B$8:$B$2007, "&gt;="&amp;E574, $B$8:$B$2007, "&lt;"&amp;B574), SUMIFS($U$8:$U$1007, $B$8:$B$2007, "&gt;="&amp;E574, $B$8:$B$2007, "&lt;"&amp;B574))))</f>
        <v/>
      </c>
      <c r="N574" s="18" t="str">
        <f ca="1">IF(OR(B574 = "", F574=""), "", MIN(ForwardDays(B574,-'Terms&amp;Conditions + Transaction'!$B$22, 'Terms&amp;Conditions + Transaction'!$B$23, 'Holiday Schedule'!$B$3:$B$1002),ForwardDays(F574,-'Terms&amp;Conditions + Transaction'!$B$22, 'Terms&amp;Conditions + Transaction'!$B$23, 'Holiday Schedule'!$B$3:$B$1002)))</f>
        <v/>
      </c>
      <c r="O574" s="42" t="str">
        <f ca="1">IF(B574="", "", IF(ISNA(MATCH(N574, SOFR_INDEX!$A$2:$A$2001, -1)),1,IF(INDEX(SOFR_INDEX!$A$2:$E$2001,MATCH(N574, SOFR_INDEX!$A$2:$A$2001, -1), 1)=N574,MATCH(N574, SOFR_INDEX!$A$2:$A$2001, -1),MATCH(N574, SOFR_INDEX!$A$2:$A$2001, -1)+1)))</f>
        <v/>
      </c>
      <c r="P574" s="40" t="str" cm="1">
        <f t="array" aca="1" ref="P574" ca="1">IF(OR(B574="", F574=""), "", INDEX(SOFR_INDEX!$B$2:$E$2001, O574,$P$4) * IF(LEFT($P$3, 3)="180", 2, IF(LEFT($P$3, 2)="90", 4, IF(LEFT($P$3, 2)="30", 12, 1)))/100)</f>
        <v/>
      </c>
      <c r="Q574" s="43" t="str">
        <f ca="1">IF(OR(B574="", F574=""), "", P574+'Terms&amp;Conditions + Transaction'!$B$11/10000)</f>
        <v/>
      </c>
      <c r="R574" s="43" t="str">
        <f t="shared" ca="1" si="53"/>
        <v/>
      </c>
      <c r="S574" t="str">
        <f ca="1">IF(B574="",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Transaction'!$C$7*(F574-E574), 365), 360))))</f>
        <v/>
      </c>
      <c r="T574" s="49" t="str">
        <f t="shared" ca="1" si="54"/>
        <v/>
      </c>
      <c r="U574" s="49" t="str">
        <f t="shared" ca="1" si="55"/>
        <v/>
      </c>
      <c r="V574" s="49" t="str">
        <f t="shared" ca="1" si="56"/>
        <v/>
      </c>
      <c r="W574" s="11" t="str">
        <f t="shared" ca="1" si="57"/>
        <v/>
      </c>
      <c r="X574" s="11" t="str">
        <f t="shared" ca="1" si="58"/>
        <v/>
      </c>
    </row>
    <row r="575" spans="2:24" x14ac:dyDescent="0.25">
      <c r="B575" s="82" t="str">
        <f ca="1">IF(B574&lt;MIN($C$3, 'Terms&amp;Conditions + Transaction'!$B$6), B574+1, "")</f>
        <v/>
      </c>
      <c r="C575" t="str">
        <f ca="1">IF(B575="", "", IF(AND(WEEKDAY(B575, 2)&lt;=5, ISERROR(VLOOKUP(B575, 'Holiday Schedule'!$B$3:$B$1002, 1, FALSE))), 1, 0))</f>
        <v/>
      </c>
      <c r="D575" t="str">
        <f ca="1">IF(B575="", "", IF(LOWER('Terms&amp;Conditions + Transaction'!$C$15)="act", 1, IF(DAY(B575)=31, 0, IF(AND(DAY(B575+1)=1, MONTH(B575+1)=3), 31-DAY(B575), 1))))</f>
        <v/>
      </c>
      <c r="E575" s="18" t="str">
        <f ca="1">IF(B575="", "", IFERROR(VLOOKUP(B575, 'Accrual Schedule'!$B$3:$B$122, 1, TRUE), ""))</f>
        <v/>
      </c>
      <c r="F575" s="18" t="str" cm="1">
        <f t="array" aca="1" ref="F575" ca="1">IF(B575="", "", INDEX('Accrual Schedule'!$B$3:$B$122, MATCH(B575, 'Accrual Schedule'!$B$3:$B$122, 1)+1, 1))</f>
        <v/>
      </c>
      <c r="G575" s="18" t="str" cm="1">
        <f t="array" aca="1" ref="G575" ca="1">IF(B575="", "", INDEX('Accrual Schedule'!$B$3:$B$122, MATCH(H575, 'Accrual Schedule'!$B$3:$B$122, 1)-1, 1))</f>
        <v/>
      </c>
      <c r="H575" s="18" t="str">
        <f ca="1">IF(B575="", "", INDEX('Accrual Schedule'!$B$3:$B$122, MATCH(I575, 'Accrual Schedule'!$C$3:$C$122, 1), 1))</f>
        <v/>
      </c>
      <c r="I575" s="18" t="str" cm="1">
        <f t="array" aca="1" ref="I575" ca="1">IF(B575="", "", _xlfn.IFNA(INDEX('Accrual Schedule'!$C$4:$C$122, MATCH(B575, 'Accrual Schedule'!$C$4:$C$122, 1)+1, 1), INDEX('Accrual Schedule'!$C$4:$C$122, 1, 1)))</f>
        <v/>
      </c>
      <c r="J575" s="11" t="str">
        <f ca="1">IF(B575="","",'Terms&amp;Conditions + Transaction'!$F$5-SUMIF(Dispositions!$B$3:$B$32,"&lt;="&amp;B575,Dispositions!$C$3:$C$32))</f>
        <v/>
      </c>
      <c r="K575" s="84" t="str">
        <f ca="1">IF(B575="", "", IF(ISNA(MATCH(B575, 'Factor Schedule'!$B$3:$B$2002, -1)),1,IF(INDEX('Factor Schedule'!$B$3:$C$2002,MATCH(B575, 'Factor Schedule'!$B$3:$B$2002, -1), 1)=B575,MATCH(B575, 'Factor Schedule'!$B$3:$B$2002, -1),MATCH(B575, 'Factor Schedule'!$B$3:$B$2002, -1)+1)))</f>
        <v/>
      </c>
      <c r="L575" s="11" t="str" cm="1">
        <f t="array" aca="1" ref="L575" ca="1">IF(B575="","",ROUND(J575*_xlfn.IFNA(INDEX('Factor Schedule'!$B$3:$C$2002,K575, 2), 1), 2))</f>
        <v/>
      </c>
      <c r="M575" s="11" t="str">
        <f ca="1">IF(B575="", "", IF(OR(LOWER('Terms&amp;Conditions + Transaction'!$B$12)&lt;&gt;"compound", B575=$C$2, B575=E575), L575, L575+IF(LOWER('Terms&amp;Conditions + Transaction'!$B$13)&lt;&gt;"y", SUMIFS($T$8:$T$2007, $B$8:$B$2007, "&gt;="&amp;E575, $B$8:$B$2007, "&lt;"&amp;B575), SUMIFS($U$8:$U$1007, $B$8:$B$2007, "&gt;="&amp;E575, $B$8:$B$2007, "&lt;"&amp;B575))))</f>
        <v/>
      </c>
      <c r="N575" s="18" t="str">
        <f ca="1">IF(OR(B575 = "", F575=""), "", MIN(ForwardDays(B575,-'Terms&amp;Conditions + Transaction'!$B$22, 'Terms&amp;Conditions + Transaction'!$B$23, 'Holiday Schedule'!$B$3:$B$1002),ForwardDays(F575,-'Terms&amp;Conditions + Transaction'!$B$22, 'Terms&amp;Conditions + Transaction'!$B$23, 'Holiday Schedule'!$B$3:$B$1002)))</f>
        <v/>
      </c>
      <c r="O575" s="42" t="str">
        <f ca="1">IF(B575="", "", IF(ISNA(MATCH(N575, SOFR_INDEX!$A$2:$A$2001, -1)),1,IF(INDEX(SOFR_INDEX!$A$2:$E$2001,MATCH(N575, SOFR_INDEX!$A$2:$A$2001, -1), 1)=N575,MATCH(N575, SOFR_INDEX!$A$2:$A$2001, -1),MATCH(N575, SOFR_INDEX!$A$2:$A$2001, -1)+1)))</f>
        <v/>
      </c>
      <c r="P575" s="40" t="str" cm="1">
        <f t="array" aca="1" ref="P575" ca="1">IF(OR(B575="", F575=""), "", INDEX(SOFR_INDEX!$B$2:$E$2001, O575,$P$4) * IF(LEFT($P$3, 3)="180", 2, IF(LEFT($P$3, 2)="90", 4, IF(LEFT($P$3, 2)="30", 12, 1)))/100)</f>
        <v/>
      </c>
      <c r="Q575" s="43" t="str">
        <f ca="1">IF(OR(B575="", F575=""), "", P575+'Terms&amp;Conditions + Transaction'!$B$11/10000)</f>
        <v/>
      </c>
      <c r="R575" s="43" t="str">
        <f t="shared" ca="1" si="53"/>
        <v/>
      </c>
      <c r="S575" t="str">
        <f ca="1">IF(B575="",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Transaction'!$C$7*(F575-E575), 365), 360))))</f>
        <v/>
      </c>
      <c r="T575" s="49" t="str">
        <f t="shared" ca="1" si="54"/>
        <v/>
      </c>
      <c r="U575" s="49" t="str">
        <f t="shared" ca="1" si="55"/>
        <v/>
      </c>
      <c r="V575" s="49" t="str">
        <f t="shared" ca="1" si="56"/>
        <v/>
      </c>
      <c r="W575" s="11" t="str">
        <f t="shared" ca="1" si="57"/>
        <v/>
      </c>
      <c r="X575" s="11" t="str">
        <f t="shared" ca="1" si="58"/>
        <v/>
      </c>
    </row>
    <row r="576" spans="2:24" x14ac:dyDescent="0.25">
      <c r="B576" s="82" t="str">
        <f ca="1">IF(B575&lt;MIN($C$3, 'Terms&amp;Conditions + Transaction'!$B$6), B575+1, "")</f>
        <v/>
      </c>
      <c r="C576" t="str">
        <f ca="1">IF(B576="", "", IF(AND(WEEKDAY(B576, 2)&lt;=5, ISERROR(VLOOKUP(B576, 'Holiday Schedule'!$B$3:$B$1002, 1, FALSE))), 1, 0))</f>
        <v/>
      </c>
      <c r="D576" t="str">
        <f ca="1">IF(B576="", "", IF(LOWER('Terms&amp;Conditions + Transaction'!$C$15)="act", 1, IF(DAY(B576)=31, 0, IF(AND(DAY(B576+1)=1, MONTH(B576+1)=3), 31-DAY(B576), 1))))</f>
        <v/>
      </c>
      <c r="E576" s="18" t="str">
        <f ca="1">IF(B576="", "", IFERROR(VLOOKUP(B576, 'Accrual Schedule'!$B$3:$B$122, 1, TRUE), ""))</f>
        <v/>
      </c>
      <c r="F576" s="18" t="str" cm="1">
        <f t="array" aca="1" ref="F576" ca="1">IF(B576="", "", INDEX('Accrual Schedule'!$B$3:$B$122, MATCH(B576, 'Accrual Schedule'!$B$3:$B$122, 1)+1, 1))</f>
        <v/>
      </c>
      <c r="G576" s="18" t="str" cm="1">
        <f t="array" aca="1" ref="G576" ca="1">IF(B576="", "", INDEX('Accrual Schedule'!$B$3:$B$122, MATCH(H576, 'Accrual Schedule'!$B$3:$B$122, 1)-1, 1))</f>
        <v/>
      </c>
      <c r="H576" s="18" t="str">
        <f ca="1">IF(B576="", "", INDEX('Accrual Schedule'!$B$3:$B$122, MATCH(I576, 'Accrual Schedule'!$C$3:$C$122, 1), 1))</f>
        <v/>
      </c>
      <c r="I576" s="18" t="str" cm="1">
        <f t="array" aca="1" ref="I576" ca="1">IF(B576="", "", _xlfn.IFNA(INDEX('Accrual Schedule'!$C$4:$C$122, MATCH(B576, 'Accrual Schedule'!$C$4:$C$122, 1)+1, 1), INDEX('Accrual Schedule'!$C$4:$C$122, 1, 1)))</f>
        <v/>
      </c>
      <c r="J576" s="11" t="str">
        <f ca="1">IF(B576="","",'Terms&amp;Conditions + Transaction'!$F$5-SUMIF(Dispositions!$B$3:$B$32,"&lt;="&amp;B576,Dispositions!$C$3:$C$32))</f>
        <v/>
      </c>
      <c r="K576" s="84" t="str">
        <f ca="1">IF(B576="", "", IF(ISNA(MATCH(B576, 'Factor Schedule'!$B$3:$B$2002, -1)),1,IF(INDEX('Factor Schedule'!$B$3:$C$2002,MATCH(B576, 'Factor Schedule'!$B$3:$B$2002, -1), 1)=B576,MATCH(B576, 'Factor Schedule'!$B$3:$B$2002, -1),MATCH(B576, 'Factor Schedule'!$B$3:$B$2002, -1)+1)))</f>
        <v/>
      </c>
      <c r="L576" s="11" t="str" cm="1">
        <f t="array" aca="1" ref="L576" ca="1">IF(B576="","",ROUND(J576*_xlfn.IFNA(INDEX('Factor Schedule'!$B$3:$C$2002,K576, 2), 1), 2))</f>
        <v/>
      </c>
      <c r="M576" s="11" t="str">
        <f ca="1">IF(B576="", "", IF(OR(LOWER('Terms&amp;Conditions + Transaction'!$B$12)&lt;&gt;"compound", B576=$C$2, B576=E576), L576, L576+IF(LOWER('Terms&amp;Conditions + Transaction'!$B$13)&lt;&gt;"y", SUMIFS($T$8:$T$2007, $B$8:$B$2007, "&gt;="&amp;E576, $B$8:$B$2007, "&lt;"&amp;B576), SUMIFS($U$8:$U$1007, $B$8:$B$2007, "&gt;="&amp;E576, $B$8:$B$2007, "&lt;"&amp;B576))))</f>
        <v/>
      </c>
      <c r="N576" s="18" t="str">
        <f ca="1">IF(OR(B576 = "", F576=""), "", MIN(ForwardDays(B576,-'Terms&amp;Conditions + Transaction'!$B$22, 'Terms&amp;Conditions + Transaction'!$B$23, 'Holiday Schedule'!$B$3:$B$1002),ForwardDays(F576,-'Terms&amp;Conditions + Transaction'!$B$22, 'Terms&amp;Conditions + Transaction'!$B$23, 'Holiday Schedule'!$B$3:$B$1002)))</f>
        <v/>
      </c>
      <c r="O576" s="42" t="str">
        <f ca="1">IF(B576="", "", IF(ISNA(MATCH(N576, SOFR_INDEX!$A$2:$A$2001, -1)),1,IF(INDEX(SOFR_INDEX!$A$2:$E$2001,MATCH(N576, SOFR_INDEX!$A$2:$A$2001, -1), 1)=N576,MATCH(N576, SOFR_INDEX!$A$2:$A$2001, -1),MATCH(N576, SOFR_INDEX!$A$2:$A$2001, -1)+1)))</f>
        <v/>
      </c>
      <c r="P576" s="40" t="str" cm="1">
        <f t="array" aca="1" ref="P576" ca="1">IF(OR(B576="", F576=""), "", INDEX(SOFR_INDEX!$B$2:$E$2001, O576,$P$4) * IF(LEFT($P$3, 3)="180", 2, IF(LEFT($P$3, 2)="90", 4, IF(LEFT($P$3, 2)="30", 12, 1)))/100)</f>
        <v/>
      </c>
      <c r="Q576" s="43" t="str">
        <f ca="1">IF(OR(B576="", F576=""), "", P576+'Terms&amp;Conditions + Transaction'!$B$11/10000)</f>
        <v/>
      </c>
      <c r="R576" s="43" t="str">
        <f t="shared" ca="1" si="53"/>
        <v/>
      </c>
      <c r="S576" t="str">
        <f ca="1">IF(B576="",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Transaction'!$C$7*(F576-E576), 365), 360))))</f>
        <v/>
      </c>
      <c r="T576" s="49" t="str">
        <f t="shared" ca="1" si="54"/>
        <v/>
      </c>
      <c r="U576" s="49" t="str">
        <f t="shared" ca="1" si="55"/>
        <v/>
      </c>
      <c r="V576" s="49" t="str">
        <f t="shared" ca="1" si="56"/>
        <v/>
      </c>
      <c r="W576" s="11" t="str">
        <f t="shared" ca="1" si="57"/>
        <v/>
      </c>
      <c r="X576" s="11" t="str">
        <f t="shared" ca="1" si="58"/>
        <v/>
      </c>
    </row>
    <row r="577" spans="2:24" x14ac:dyDescent="0.25">
      <c r="B577" s="82" t="str">
        <f ca="1">IF(B576&lt;MIN($C$3, 'Terms&amp;Conditions + Transaction'!$B$6), B576+1, "")</f>
        <v/>
      </c>
      <c r="C577" t="str">
        <f ca="1">IF(B577="", "", IF(AND(WEEKDAY(B577, 2)&lt;=5, ISERROR(VLOOKUP(B577, 'Holiday Schedule'!$B$3:$B$1002, 1, FALSE))), 1, 0))</f>
        <v/>
      </c>
      <c r="D577" t="str">
        <f ca="1">IF(B577="", "", IF(LOWER('Terms&amp;Conditions + Transaction'!$C$15)="act", 1, IF(DAY(B577)=31, 0, IF(AND(DAY(B577+1)=1, MONTH(B577+1)=3), 31-DAY(B577), 1))))</f>
        <v/>
      </c>
      <c r="E577" s="18" t="str">
        <f ca="1">IF(B577="", "", IFERROR(VLOOKUP(B577, 'Accrual Schedule'!$B$3:$B$122, 1, TRUE), ""))</f>
        <v/>
      </c>
      <c r="F577" s="18" t="str" cm="1">
        <f t="array" aca="1" ref="F577" ca="1">IF(B577="", "", INDEX('Accrual Schedule'!$B$3:$B$122, MATCH(B577, 'Accrual Schedule'!$B$3:$B$122, 1)+1, 1))</f>
        <v/>
      </c>
      <c r="G577" s="18" t="str" cm="1">
        <f t="array" aca="1" ref="G577" ca="1">IF(B577="", "", INDEX('Accrual Schedule'!$B$3:$B$122, MATCH(H577, 'Accrual Schedule'!$B$3:$B$122, 1)-1, 1))</f>
        <v/>
      </c>
      <c r="H577" s="18" t="str">
        <f ca="1">IF(B577="", "", INDEX('Accrual Schedule'!$B$3:$B$122, MATCH(I577, 'Accrual Schedule'!$C$3:$C$122, 1), 1))</f>
        <v/>
      </c>
      <c r="I577" s="18" t="str" cm="1">
        <f t="array" aca="1" ref="I577" ca="1">IF(B577="", "", _xlfn.IFNA(INDEX('Accrual Schedule'!$C$4:$C$122, MATCH(B577, 'Accrual Schedule'!$C$4:$C$122, 1)+1, 1), INDEX('Accrual Schedule'!$C$4:$C$122, 1, 1)))</f>
        <v/>
      </c>
      <c r="J577" s="11" t="str">
        <f ca="1">IF(B577="","",'Terms&amp;Conditions + Transaction'!$F$5-SUMIF(Dispositions!$B$3:$B$32,"&lt;="&amp;B577,Dispositions!$C$3:$C$32))</f>
        <v/>
      </c>
      <c r="K577" s="84" t="str">
        <f ca="1">IF(B577="", "", IF(ISNA(MATCH(B577, 'Factor Schedule'!$B$3:$B$2002, -1)),1,IF(INDEX('Factor Schedule'!$B$3:$C$2002,MATCH(B577, 'Factor Schedule'!$B$3:$B$2002, -1), 1)=B577,MATCH(B577, 'Factor Schedule'!$B$3:$B$2002, -1),MATCH(B577, 'Factor Schedule'!$B$3:$B$2002, -1)+1)))</f>
        <v/>
      </c>
      <c r="L577" s="11" t="str" cm="1">
        <f t="array" aca="1" ref="L577" ca="1">IF(B577="","",ROUND(J577*_xlfn.IFNA(INDEX('Factor Schedule'!$B$3:$C$2002,K577, 2), 1), 2))</f>
        <v/>
      </c>
      <c r="M577" s="11" t="str">
        <f ca="1">IF(B577="", "", IF(OR(LOWER('Terms&amp;Conditions + Transaction'!$B$12)&lt;&gt;"compound", B577=$C$2, B577=E577), L577, L577+IF(LOWER('Terms&amp;Conditions + Transaction'!$B$13)&lt;&gt;"y", SUMIFS($T$8:$T$2007, $B$8:$B$2007, "&gt;="&amp;E577, $B$8:$B$2007, "&lt;"&amp;B577), SUMIFS($U$8:$U$1007, $B$8:$B$2007, "&gt;="&amp;E577, $B$8:$B$2007, "&lt;"&amp;B577))))</f>
        <v/>
      </c>
      <c r="N577" s="18" t="str">
        <f ca="1">IF(OR(B577 = "", F577=""), "", MIN(ForwardDays(B577,-'Terms&amp;Conditions + Transaction'!$B$22, 'Terms&amp;Conditions + Transaction'!$B$23, 'Holiday Schedule'!$B$3:$B$1002),ForwardDays(F577,-'Terms&amp;Conditions + Transaction'!$B$22, 'Terms&amp;Conditions + Transaction'!$B$23, 'Holiday Schedule'!$B$3:$B$1002)))</f>
        <v/>
      </c>
      <c r="O577" s="42" t="str">
        <f ca="1">IF(B577="", "", IF(ISNA(MATCH(N577, SOFR_INDEX!$A$2:$A$2001, -1)),1,IF(INDEX(SOFR_INDEX!$A$2:$E$2001,MATCH(N577, SOFR_INDEX!$A$2:$A$2001, -1), 1)=N577,MATCH(N577, SOFR_INDEX!$A$2:$A$2001, -1),MATCH(N577, SOFR_INDEX!$A$2:$A$2001, -1)+1)))</f>
        <v/>
      </c>
      <c r="P577" s="40" t="str" cm="1">
        <f t="array" aca="1" ref="P577" ca="1">IF(OR(B577="", F577=""), "", INDEX(SOFR_INDEX!$B$2:$E$2001, O577,$P$4) * IF(LEFT($P$3, 3)="180", 2, IF(LEFT($P$3, 2)="90", 4, IF(LEFT($P$3, 2)="30", 12, 1)))/100)</f>
        <v/>
      </c>
      <c r="Q577" s="43" t="str">
        <f ca="1">IF(OR(B577="", F577=""), "", P577+'Terms&amp;Conditions + Transaction'!$B$11/10000)</f>
        <v/>
      </c>
      <c r="R577" s="43" t="str">
        <f t="shared" ca="1" si="53"/>
        <v/>
      </c>
      <c r="S577" t="str">
        <f ca="1">IF(B577="",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Transaction'!$C$7*(F577-E577), 365), 360))))</f>
        <v/>
      </c>
      <c r="T577" s="49" t="str">
        <f t="shared" ca="1" si="54"/>
        <v/>
      </c>
      <c r="U577" s="49" t="str">
        <f t="shared" ca="1" si="55"/>
        <v/>
      </c>
      <c r="V577" s="49" t="str">
        <f t="shared" ca="1" si="56"/>
        <v/>
      </c>
      <c r="W577" s="11" t="str">
        <f t="shared" ca="1" si="57"/>
        <v/>
      </c>
      <c r="X577" s="11" t="str">
        <f t="shared" ca="1" si="58"/>
        <v/>
      </c>
    </row>
    <row r="578" spans="2:24" x14ac:dyDescent="0.25">
      <c r="B578" s="82" t="str">
        <f ca="1">IF(B577&lt;MIN($C$3, 'Terms&amp;Conditions + Transaction'!$B$6), B577+1, "")</f>
        <v/>
      </c>
      <c r="C578" t="str">
        <f ca="1">IF(B578="", "", IF(AND(WEEKDAY(B578, 2)&lt;=5, ISERROR(VLOOKUP(B578, 'Holiday Schedule'!$B$3:$B$1002, 1, FALSE))), 1, 0))</f>
        <v/>
      </c>
      <c r="D578" t="str">
        <f ca="1">IF(B578="", "", IF(LOWER('Terms&amp;Conditions + Transaction'!$C$15)="act", 1, IF(DAY(B578)=31, 0, IF(AND(DAY(B578+1)=1, MONTH(B578+1)=3), 31-DAY(B578), 1))))</f>
        <v/>
      </c>
      <c r="E578" s="18" t="str">
        <f ca="1">IF(B578="", "", IFERROR(VLOOKUP(B578, 'Accrual Schedule'!$B$3:$B$122, 1, TRUE), ""))</f>
        <v/>
      </c>
      <c r="F578" s="18" t="str" cm="1">
        <f t="array" aca="1" ref="F578" ca="1">IF(B578="", "", INDEX('Accrual Schedule'!$B$3:$B$122, MATCH(B578, 'Accrual Schedule'!$B$3:$B$122, 1)+1, 1))</f>
        <v/>
      </c>
      <c r="G578" s="18" t="str" cm="1">
        <f t="array" aca="1" ref="G578" ca="1">IF(B578="", "", INDEX('Accrual Schedule'!$B$3:$B$122, MATCH(H578, 'Accrual Schedule'!$B$3:$B$122, 1)-1, 1))</f>
        <v/>
      </c>
      <c r="H578" s="18" t="str">
        <f ca="1">IF(B578="", "", INDEX('Accrual Schedule'!$B$3:$B$122, MATCH(I578, 'Accrual Schedule'!$C$3:$C$122, 1), 1))</f>
        <v/>
      </c>
      <c r="I578" s="18" t="str" cm="1">
        <f t="array" aca="1" ref="I578" ca="1">IF(B578="", "", _xlfn.IFNA(INDEX('Accrual Schedule'!$C$4:$C$122, MATCH(B578, 'Accrual Schedule'!$C$4:$C$122, 1)+1, 1), INDEX('Accrual Schedule'!$C$4:$C$122, 1, 1)))</f>
        <v/>
      </c>
      <c r="J578" s="11" t="str">
        <f ca="1">IF(B578="","",'Terms&amp;Conditions + Transaction'!$F$5-SUMIF(Dispositions!$B$3:$B$32,"&lt;="&amp;B578,Dispositions!$C$3:$C$32))</f>
        <v/>
      </c>
      <c r="K578" s="84" t="str">
        <f ca="1">IF(B578="", "", IF(ISNA(MATCH(B578, 'Factor Schedule'!$B$3:$B$2002, -1)),1,IF(INDEX('Factor Schedule'!$B$3:$C$2002,MATCH(B578, 'Factor Schedule'!$B$3:$B$2002, -1), 1)=B578,MATCH(B578, 'Factor Schedule'!$B$3:$B$2002, -1),MATCH(B578, 'Factor Schedule'!$B$3:$B$2002, -1)+1)))</f>
        <v/>
      </c>
      <c r="L578" s="11" t="str" cm="1">
        <f t="array" aca="1" ref="L578" ca="1">IF(B578="","",ROUND(J578*_xlfn.IFNA(INDEX('Factor Schedule'!$B$3:$C$2002,K578, 2), 1), 2))</f>
        <v/>
      </c>
      <c r="M578" s="11" t="str">
        <f ca="1">IF(B578="", "", IF(OR(LOWER('Terms&amp;Conditions + Transaction'!$B$12)&lt;&gt;"compound", B578=$C$2, B578=E578), L578, L578+IF(LOWER('Terms&amp;Conditions + Transaction'!$B$13)&lt;&gt;"y", SUMIFS($T$8:$T$2007, $B$8:$B$2007, "&gt;="&amp;E578, $B$8:$B$2007, "&lt;"&amp;B578), SUMIFS($U$8:$U$1007, $B$8:$B$2007, "&gt;="&amp;E578, $B$8:$B$2007, "&lt;"&amp;B578))))</f>
        <v/>
      </c>
      <c r="N578" s="18" t="str">
        <f ca="1">IF(OR(B578 = "", F578=""), "", MIN(ForwardDays(B578,-'Terms&amp;Conditions + Transaction'!$B$22, 'Terms&amp;Conditions + Transaction'!$B$23, 'Holiday Schedule'!$B$3:$B$1002),ForwardDays(F578,-'Terms&amp;Conditions + Transaction'!$B$22, 'Terms&amp;Conditions + Transaction'!$B$23, 'Holiday Schedule'!$B$3:$B$1002)))</f>
        <v/>
      </c>
      <c r="O578" s="42" t="str">
        <f ca="1">IF(B578="", "", IF(ISNA(MATCH(N578, SOFR_INDEX!$A$2:$A$2001, -1)),1,IF(INDEX(SOFR_INDEX!$A$2:$E$2001,MATCH(N578, SOFR_INDEX!$A$2:$A$2001, -1), 1)=N578,MATCH(N578, SOFR_INDEX!$A$2:$A$2001, -1),MATCH(N578, SOFR_INDEX!$A$2:$A$2001, -1)+1)))</f>
        <v/>
      </c>
      <c r="P578" s="40" t="str" cm="1">
        <f t="array" aca="1" ref="P578" ca="1">IF(OR(B578="", F578=""), "", INDEX(SOFR_INDEX!$B$2:$E$2001, O578,$P$4) * IF(LEFT($P$3, 3)="180", 2, IF(LEFT($P$3, 2)="90", 4, IF(LEFT($P$3, 2)="30", 12, 1)))/100)</f>
        <v/>
      </c>
      <c r="Q578" s="43" t="str">
        <f ca="1">IF(OR(B578="", F578=""), "", P578+'Terms&amp;Conditions + Transaction'!$B$11/10000)</f>
        <v/>
      </c>
      <c r="R578" s="43" t="str">
        <f t="shared" ca="1" si="53"/>
        <v/>
      </c>
      <c r="S578" t="str">
        <f ca="1">IF(B578="",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Transaction'!$C$7*(F578-E578), 365), 360))))</f>
        <v/>
      </c>
      <c r="T578" s="49" t="str">
        <f t="shared" ca="1" si="54"/>
        <v/>
      </c>
      <c r="U578" s="49" t="str">
        <f t="shared" ca="1" si="55"/>
        <v/>
      </c>
      <c r="V578" s="49" t="str">
        <f t="shared" ca="1" si="56"/>
        <v/>
      </c>
      <c r="W578" s="11" t="str">
        <f t="shared" ca="1" si="57"/>
        <v/>
      </c>
      <c r="X578" s="11" t="str">
        <f t="shared" ca="1" si="58"/>
        <v/>
      </c>
    </row>
    <row r="579" spans="2:24" x14ac:dyDescent="0.25">
      <c r="B579" s="82" t="str">
        <f ca="1">IF(B578&lt;MIN($C$3, 'Terms&amp;Conditions + Transaction'!$B$6), B578+1, "")</f>
        <v/>
      </c>
      <c r="C579" t="str">
        <f ca="1">IF(B579="", "", IF(AND(WEEKDAY(B579, 2)&lt;=5, ISERROR(VLOOKUP(B579, 'Holiday Schedule'!$B$3:$B$1002, 1, FALSE))), 1, 0))</f>
        <v/>
      </c>
      <c r="D579" t="str">
        <f ca="1">IF(B579="", "", IF(LOWER('Terms&amp;Conditions + Transaction'!$C$15)="act", 1, IF(DAY(B579)=31, 0, IF(AND(DAY(B579+1)=1, MONTH(B579+1)=3), 31-DAY(B579), 1))))</f>
        <v/>
      </c>
      <c r="E579" s="18" t="str">
        <f ca="1">IF(B579="", "", IFERROR(VLOOKUP(B579, 'Accrual Schedule'!$B$3:$B$122, 1, TRUE), ""))</f>
        <v/>
      </c>
      <c r="F579" s="18" t="str" cm="1">
        <f t="array" aca="1" ref="F579" ca="1">IF(B579="", "", INDEX('Accrual Schedule'!$B$3:$B$122, MATCH(B579, 'Accrual Schedule'!$B$3:$B$122, 1)+1, 1))</f>
        <v/>
      </c>
      <c r="G579" s="18" t="str" cm="1">
        <f t="array" aca="1" ref="G579" ca="1">IF(B579="", "", INDEX('Accrual Schedule'!$B$3:$B$122, MATCH(H579, 'Accrual Schedule'!$B$3:$B$122, 1)-1, 1))</f>
        <v/>
      </c>
      <c r="H579" s="18" t="str">
        <f ca="1">IF(B579="", "", INDEX('Accrual Schedule'!$B$3:$B$122, MATCH(I579, 'Accrual Schedule'!$C$3:$C$122, 1), 1))</f>
        <v/>
      </c>
      <c r="I579" s="18" t="str" cm="1">
        <f t="array" aca="1" ref="I579" ca="1">IF(B579="", "", _xlfn.IFNA(INDEX('Accrual Schedule'!$C$4:$C$122, MATCH(B579, 'Accrual Schedule'!$C$4:$C$122, 1)+1, 1), INDEX('Accrual Schedule'!$C$4:$C$122, 1, 1)))</f>
        <v/>
      </c>
      <c r="J579" s="11" t="str">
        <f ca="1">IF(B579="","",'Terms&amp;Conditions + Transaction'!$F$5-SUMIF(Dispositions!$B$3:$B$32,"&lt;="&amp;B579,Dispositions!$C$3:$C$32))</f>
        <v/>
      </c>
      <c r="K579" s="84" t="str">
        <f ca="1">IF(B579="", "", IF(ISNA(MATCH(B579, 'Factor Schedule'!$B$3:$B$2002, -1)),1,IF(INDEX('Factor Schedule'!$B$3:$C$2002,MATCH(B579, 'Factor Schedule'!$B$3:$B$2002, -1), 1)=B579,MATCH(B579, 'Factor Schedule'!$B$3:$B$2002, -1),MATCH(B579, 'Factor Schedule'!$B$3:$B$2002, -1)+1)))</f>
        <v/>
      </c>
      <c r="L579" s="11" t="str" cm="1">
        <f t="array" aca="1" ref="L579" ca="1">IF(B579="","",ROUND(J579*_xlfn.IFNA(INDEX('Factor Schedule'!$B$3:$C$2002,K579, 2), 1), 2))</f>
        <v/>
      </c>
      <c r="M579" s="11" t="str">
        <f ca="1">IF(B579="", "", IF(OR(LOWER('Terms&amp;Conditions + Transaction'!$B$12)&lt;&gt;"compound", B579=$C$2, B579=E579), L579, L579+IF(LOWER('Terms&amp;Conditions + Transaction'!$B$13)&lt;&gt;"y", SUMIFS($T$8:$T$2007, $B$8:$B$2007, "&gt;="&amp;E579, $B$8:$B$2007, "&lt;"&amp;B579), SUMIFS($U$8:$U$1007, $B$8:$B$2007, "&gt;="&amp;E579, $B$8:$B$2007, "&lt;"&amp;B579))))</f>
        <v/>
      </c>
      <c r="N579" s="18" t="str">
        <f ca="1">IF(OR(B579 = "", F579=""), "", MIN(ForwardDays(B579,-'Terms&amp;Conditions + Transaction'!$B$22, 'Terms&amp;Conditions + Transaction'!$B$23, 'Holiday Schedule'!$B$3:$B$1002),ForwardDays(F579,-'Terms&amp;Conditions + Transaction'!$B$22, 'Terms&amp;Conditions + Transaction'!$B$23, 'Holiday Schedule'!$B$3:$B$1002)))</f>
        <v/>
      </c>
      <c r="O579" s="42" t="str">
        <f ca="1">IF(B579="", "", IF(ISNA(MATCH(N579, SOFR_INDEX!$A$2:$A$2001, -1)),1,IF(INDEX(SOFR_INDEX!$A$2:$E$2001,MATCH(N579, SOFR_INDEX!$A$2:$A$2001, -1), 1)=N579,MATCH(N579, SOFR_INDEX!$A$2:$A$2001, -1),MATCH(N579, SOFR_INDEX!$A$2:$A$2001, -1)+1)))</f>
        <v/>
      </c>
      <c r="P579" s="40" t="str" cm="1">
        <f t="array" aca="1" ref="P579" ca="1">IF(OR(B579="", F579=""), "", INDEX(SOFR_INDEX!$B$2:$E$2001, O579,$P$4) * IF(LEFT($P$3, 3)="180", 2, IF(LEFT($P$3, 2)="90", 4, IF(LEFT($P$3, 2)="30", 12, 1)))/100)</f>
        <v/>
      </c>
      <c r="Q579" s="43" t="str">
        <f ca="1">IF(OR(B579="", F579=""), "", P579+'Terms&amp;Conditions + Transaction'!$B$11/10000)</f>
        <v/>
      </c>
      <c r="R579" s="43" t="str">
        <f t="shared" ca="1" si="53"/>
        <v/>
      </c>
      <c r="S579" t="str">
        <f ca="1">IF(B579="",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Transaction'!$C$7*(F579-E579), 365), 360))))</f>
        <v/>
      </c>
      <c r="T579" s="49" t="str">
        <f t="shared" ca="1" si="54"/>
        <v/>
      </c>
      <c r="U579" s="49" t="str">
        <f t="shared" ca="1" si="55"/>
        <v/>
      </c>
      <c r="V579" s="49" t="str">
        <f t="shared" ca="1" si="56"/>
        <v/>
      </c>
      <c r="W579" s="11" t="str">
        <f t="shared" ca="1" si="57"/>
        <v/>
      </c>
      <c r="X579" s="11" t="str">
        <f t="shared" ca="1" si="58"/>
        <v/>
      </c>
    </row>
    <row r="580" spans="2:24" x14ac:dyDescent="0.25">
      <c r="B580" s="82" t="str">
        <f ca="1">IF(B579&lt;MIN($C$3, 'Terms&amp;Conditions + Transaction'!$B$6), B579+1, "")</f>
        <v/>
      </c>
      <c r="C580" t="str">
        <f ca="1">IF(B580="", "", IF(AND(WEEKDAY(B580, 2)&lt;=5, ISERROR(VLOOKUP(B580, 'Holiday Schedule'!$B$3:$B$1002, 1, FALSE))), 1, 0))</f>
        <v/>
      </c>
      <c r="D580" t="str">
        <f ca="1">IF(B580="", "", IF(LOWER('Terms&amp;Conditions + Transaction'!$C$15)="act", 1, IF(DAY(B580)=31, 0, IF(AND(DAY(B580+1)=1, MONTH(B580+1)=3), 31-DAY(B580), 1))))</f>
        <v/>
      </c>
      <c r="E580" s="18" t="str">
        <f ca="1">IF(B580="", "", IFERROR(VLOOKUP(B580, 'Accrual Schedule'!$B$3:$B$122, 1, TRUE), ""))</f>
        <v/>
      </c>
      <c r="F580" s="18" t="str" cm="1">
        <f t="array" aca="1" ref="F580" ca="1">IF(B580="", "", INDEX('Accrual Schedule'!$B$3:$B$122, MATCH(B580, 'Accrual Schedule'!$B$3:$B$122, 1)+1, 1))</f>
        <v/>
      </c>
      <c r="G580" s="18" t="str" cm="1">
        <f t="array" aca="1" ref="G580" ca="1">IF(B580="", "", INDEX('Accrual Schedule'!$B$3:$B$122, MATCH(H580, 'Accrual Schedule'!$B$3:$B$122, 1)-1, 1))</f>
        <v/>
      </c>
      <c r="H580" s="18" t="str">
        <f ca="1">IF(B580="", "", INDEX('Accrual Schedule'!$B$3:$B$122, MATCH(I580, 'Accrual Schedule'!$C$3:$C$122, 1), 1))</f>
        <v/>
      </c>
      <c r="I580" s="18" t="str" cm="1">
        <f t="array" aca="1" ref="I580" ca="1">IF(B580="", "", _xlfn.IFNA(INDEX('Accrual Schedule'!$C$4:$C$122, MATCH(B580, 'Accrual Schedule'!$C$4:$C$122, 1)+1, 1), INDEX('Accrual Schedule'!$C$4:$C$122, 1, 1)))</f>
        <v/>
      </c>
      <c r="J580" s="11" t="str">
        <f ca="1">IF(B580="","",'Terms&amp;Conditions + Transaction'!$F$5-SUMIF(Dispositions!$B$3:$B$32,"&lt;="&amp;B580,Dispositions!$C$3:$C$32))</f>
        <v/>
      </c>
      <c r="K580" s="84" t="str">
        <f ca="1">IF(B580="", "", IF(ISNA(MATCH(B580, 'Factor Schedule'!$B$3:$B$2002, -1)),1,IF(INDEX('Factor Schedule'!$B$3:$C$2002,MATCH(B580, 'Factor Schedule'!$B$3:$B$2002, -1), 1)=B580,MATCH(B580, 'Factor Schedule'!$B$3:$B$2002, -1),MATCH(B580, 'Factor Schedule'!$B$3:$B$2002, -1)+1)))</f>
        <v/>
      </c>
      <c r="L580" s="11" t="str" cm="1">
        <f t="array" aca="1" ref="L580" ca="1">IF(B580="","",ROUND(J580*_xlfn.IFNA(INDEX('Factor Schedule'!$B$3:$C$2002,K580, 2), 1), 2))</f>
        <v/>
      </c>
      <c r="M580" s="11" t="str">
        <f ca="1">IF(B580="", "", IF(OR(LOWER('Terms&amp;Conditions + Transaction'!$B$12)&lt;&gt;"compound", B580=$C$2, B580=E580), L580, L580+IF(LOWER('Terms&amp;Conditions + Transaction'!$B$13)&lt;&gt;"y", SUMIFS($T$8:$T$2007, $B$8:$B$2007, "&gt;="&amp;E580, $B$8:$B$2007, "&lt;"&amp;B580), SUMIFS($U$8:$U$1007, $B$8:$B$2007, "&gt;="&amp;E580, $B$8:$B$2007, "&lt;"&amp;B580))))</f>
        <v/>
      </c>
      <c r="N580" s="18" t="str">
        <f ca="1">IF(OR(B580 = "", F580=""), "", MIN(ForwardDays(B580,-'Terms&amp;Conditions + Transaction'!$B$22, 'Terms&amp;Conditions + Transaction'!$B$23, 'Holiday Schedule'!$B$3:$B$1002),ForwardDays(F580,-'Terms&amp;Conditions + Transaction'!$B$22, 'Terms&amp;Conditions + Transaction'!$B$23, 'Holiday Schedule'!$B$3:$B$1002)))</f>
        <v/>
      </c>
      <c r="O580" s="42" t="str">
        <f ca="1">IF(B580="", "", IF(ISNA(MATCH(N580, SOFR_INDEX!$A$2:$A$2001, -1)),1,IF(INDEX(SOFR_INDEX!$A$2:$E$2001,MATCH(N580, SOFR_INDEX!$A$2:$A$2001, -1), 1)=N580,MATCH(N580, SOFR_INDEX!$A$2:$A$2001, -1),MATCH(N580, SOFR_INDEX!$A$2:$A$2001, -1)+1)))</f>
        <v/>
      </c>
      <c r="P580" s="40" t="str" cm="1">
        <f t="array" aca="1" ref="P580" ca="1">IF(OR(B580="", F580=""), "", INDEX(SOFR_INDEX!$B$2:$E$2001, O580,$P$4) * IF(LEFT($P$3, 3)="180", 2, IF(LEFT($P$3, 2)="90", 4, IF(LEFT($P$3, 2)="30", 12, 1)))/100)</f>
        <v/>
      </c>
      <c r="Q580" s="43" t="str">
        <f ca="1">IF(OR(B580="", F580=""), "", P580+'Terms&amp;Conditions + Transaction'!$B$11/10000)</f>
        <v/>
      </c>
      <c r="R580" s="43" t="str">
        <f t="shared" ca="1" si="53"/>
        <v/>
      </c>
      <c r="S580" t="str">
        <f ca="1">IF(B580="",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Transaction'!$C$7*(F580-E580), 365), 360))))</f>
        <v/>
      </c>
      <c r="T580" s="49" t="str">
        <f t="shared" ca="1" si="54"/>
        <v/>
      </c>
      <c r="U580" s="49" t="str">
        <f t="shared" ca="1" si="55"/>
        <v/>
      </c>
      <c r="V580" s="49" t="str">
        <f t="shared" ca="1" si="56"/>
        <v/>
      </c>
      <c r="W580" s="11" t="str">
        <f t="shared" ca="1" si="57"/>
        <v/>
      </c>
      <c r="X580" s="11" t="str">
        <f t="shared" ca="1" si="58"/>
        <v/>
      </c>
    </row>
    <row r="581" spans="2:24" x14ac:dyDescent="0.25">
      <c r="B581" s="82" t="str">
        <f ca="1">IF(B580&lt;MIN($C$3, 'Terms&amp;Conditions + Transaction'!$B$6), B580+1, "")</f>
        <v/>
      </c>
      <c r="C581" t="str">
        <f ca="1">IF(B581="", "", IF(AND(WEEKDAY(B581, 2)&lt;=5, ISERROR(VLOOKUP(B581, 'Holiday Schedule'!$B$3:$B$1002, 1, FALSE))), 1, 0))</f>
        <v/>
      </c>
      <c r="D581" t="str">
        <f ca="1">IF(B581="", "", IF(LOWER('Terms&amp;Conditions + Transaction'!$C$15)="act", 1, IF(DAY(B581)=31, 0, IF(AND(DAY(B581+1)=1, MONTH(B581+1)=3), 31-DAY(B581), 1))))</f>
        <v/>
      </c>
      <c r="E581" s="18" t="str">
        <f ca="1">IF(B581="", "", IFERROR(VLOOKUP(B581, 'Accrual Schedule'!$B$3:$B$122, 1, TRUE), ""))</f>
        <v/>
      </c>
      <c r="F581" s="18" t="str" cm="1">
        <f t="array" aca="1" ref="F581" ca="1">IF(B581="", "", INDEX('Accrual Schedule'!$B$3:$B$122, MATCH(B581, 'Accrual Schedule'!$B$3:$B$122, 1)+1, 1))</f>
        <v/>
      </c>
      <c r="G581" s="18" t="str" cm="1">
        <f t="array" aca="1" ref="G581" ca="1">IF(B581="", "", INDEX('Accrual Schedule'!$B$3:$B$122, MATCH(H581, 'Accrual Schedule'!$B$3:$B$122, 1)-1, 1))</f>
        <v/>
      </c>
      <c r="H581" s="18" t="str">
        <f ca="1">IF(B581="", "", INDEX('Accrual Schedule'!$B$3:$B$122, MATCH(I581, 'Accrual Schedule'!$C$3:$C$122, 1), 1))</f>
        <v/>
      </c>
      <c r="I581" s="18" t="str" cm="1">
        <f t="array" aca="1" ref="I581" ca="1">IF(B581="", "", _xlfn.IFNA(INDEX('Accrual Schedule'!$C$4:$C$122, MATCH(B581, 'Accrual Schedule'!$C$4:$C$122, 1)+1, 1), INDEX('Accrual Schedule'!$C$4:$C$122, 1, 1)))</f>
        <v/>
      </c>
      <c r="J581" s="11" t="str">
        <f ca="1">IF(B581="","",'Terms&amp;Conditions + Transaction'!$F$5-SUMIF(Dispositions!$B$3:$B$32,"&lt;="&amp;B581,Dispositions!$C$3:$C$32))</f>
        <v/>
      </c>
      <c r="K581" s="84" t="str">
        <f ca="1">IF(B581="", "", IF(ISNA(MATCH(B581, 'Factor Schedule'!$B$3:$B$2002, -1)),1,IF(INDEX('Factor Schedule'!$B$3:$C$2002,MATCH(B581, 'Factor Schedule'!$B$3:$B$2002, -1), 1)=B581,MATCH(B581, 'Factor Schedule'!$B$3:$B$2002, -1),MATCH(B581, 'Factor Schedule'!$B$3:$B$2002, -1)+1)))</f>
        <v/>
      </c>
      <c r="L581" s="11" t="str" cm="1">
        <f t="array" aca="1" ref="L581" ca="1">IF(B581="","",ROUND(J581*_xlfn.IFNA(INDEX('Factor Schedule'!$B$3:$C$2002,K581, 2), 1), 2))</f>
        <v/>
      </c>
      <c r="M581" s="11" t="str">
        <f ca="1">IF(B581="", "", IF(OR(LOWER('Terms&amp;Conditions + Transaction'!$B$12)&lt;&gt;"compound", B581=$C$2, B581=E581), L581, L581+IF(LOWER('Terms&amp;Conditions + Transaction'!$B$13)&lt;&gt;"y", SUMIFS($T$8:$T$2007, $B$8:$B$2007, "&gt;="&amp;E581, $B$8:$B$2007, "&lt;"&amp;B581), SUMIFS($U$8:$U$1007, $B$8:$B$2007, "&gt;="&amp;E581, $B$8:$B$2007, "&lt;"&amp;B581))))</f>
        <v/>
      </c>
      <c r="N581" s="18" t="str">
        <f ca="1">IF(OR(B581 = "", F581=""), "", MIN(ForwardDays(B581,-'Terms&amp;Conditions + Transaction'!$B$22, 'Terms&amp;Conditions + Transaction'!$B$23, 'Holiday Schedule'!$B$3:$B$1002),ForwardDays(F581,-'Terms&amp;Conditions + Transaction'!$B$22, 'Terms&amp;Conditions + Transaction'!$B$23, 'Holiday Schedule'!$B$3:$B$1002)))</f>
        <v/>
      </c>
      <c r="O581" s="42" t="str">
        <f ca="1">IF(B581="", "", IF(ISNA(MATCH(N581, SOFR_INDEX!$A$2:$A$2001, -1)),1,IF(INDEX(SOFR_INDEX!$A$2:$E$2001,MATCH(N581, SOFR_INDEX!$A$2:$A$2001, -1), 1)=N581,MATCH(N581, SOFR_INDEX!$A$2:$A$2001, -1),MATCH(N581, SOFR_INDEX!$A$2:$A$2001, -1)+1)))</f>
        <v/>
      </c>
      <c r="P581" s="40" t="str" cm="1">
        <f t="array" aca="1" ref="P581" ca="1">IF(OR(B581="", F581=""), "", INDEX(SOFR_INDEX!$B$2:$E$2001, O581,$P$4) * IF(LEFT($P$3, 3)="180", 2, IF(LEFT($P$3, 2)="90", 4, IF(LEFT($P$3, 2)="30", 12, 1)))/100)</f>
        <v/>
      </c>
      <c r="Q581" s="43" t="str">
        <f ca="1">IF(OR(B581="", F581=""), "", P581+'Terms&amp;Conditions + Transaction'!$B$11/10000)</f>
        <v/>
      </c>
      <c r="R581" s="43" t="str">
        <f t="shared" ca="1" si="53"/>
        <v/>
      </c>
      <c r="S581" t="str">
        <f ca="1">IF(B581="",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Transaction'!$C$7*(F581-E581), 365), 360))))</f>
        <v/>
      </c>
      <c r="T581" s="49" t="str">
        <f t="shared" ca="1" si="54"/>
        <v/>
      </c>
      <c r="U581" s="49" t="str">
        <f t="shared" ca="1" si="55"/>
        <v/>
      </c>
      <c r="V581" s="49" t="str">
        <f t="shared" ca="1" si="56"/>
        <v/>
      </c>
      <c r="W581" s="11" t="str">
        <f t="shared" ca="1" si="57"/>
        <v/>
      </c>
      <c r="X581" s="11" t="str">
        <f t="shared" ca="1" si="58"/>
        <v/>
      </c>
    </row>
    <row r="582" spans="2:24" x14ac:dyDescent="0.25">
      <c r="B582" s="82" t="str">
        <f ca="1">IF(B581&lt;MIN($C$3, 'Terms&amp;Conditions + Transaction'!$B$6), B581+1, "")</f>
        <v/>
      </c>
      <c r="C582" t="str">
        <f ca="1">IF(B582="", "", IF(AND(WEEKDAY(B582, 2)&lt;=5, ISERROR(VLOOKUP(B582, 'Holiday Schedule'!$B$3:$B$1002, 1, FALSE))), 1, 0))</f>
        <v/>
      </c>
      <c r="D582" t="str">
        <f ca="1">IF(B582="", "", IF(LOWER('Terms&amp;Conditions + Transaction'!$C$15)="act", 1, IF(DAY(B582)=31, 0, IF(AND(DAY(B582+1)=1, MONTH(B582+1)=3), 31-DAY(B582), 1))))</f>
        <v/>
      </c>
      <c r="E582" s="18" t="str">
        <f ca="1">IF(B582="", "", IFERROR(VLOOKUP(B582, 'Accrual Schedule'!$B$3:$B$122, 1, TRUE), ""))</f>
        <v/>
      </c>
      <c r="F582" s="18" t="str" cm="1">
        <f t="array" aca="1" ref="F582" ca="1">IF(B582="", "", INDEX('Accrual Schedule'!$B$3:$B$122, MATCH(B582, 'Accrual Schedule'!$B$3:$B$122, 1)+1, 1))</f>
        <v/>
      </c>
      <c r="G582" s="18" t="str" cm="1">
        <f t="array" aca="1" ref="G582" ca="1">IF(B582="", "", INDEX('Accrual Schedule'!$B$3:$B$122, MATCH(H582, 'Accrual Schedule'!$B$3:$B$122, 1)-1, 1))</f>
        <v/>
      </c>
      <c r="H582" s="18" t="str">
        <f ca="1">IF(B582="", "", INDEX('Accrual Schedule'!$B$3:$B$122, MATCH(I582, 'Accrual Schedule'!$C$3:$C$122, 1), 1))</f>
        <v/>
      </c>
      <c r="I582" s="18" t="str" cm="1">
        <f t="array" aca="1" ref="I582" ca="1">IF(B582="", "", _xlfn.IFNA(INDEX('Accrual Schedule'!$C$4:$C$122, MATCH(B582, 'Accrual Schedule'!$C$4:$C$122, 1)+1, 1), INDEX('Accrual Schedule'!$C$4:$C$122, 1, 1)))</f>
        <v/>
      </c>
      <c r="J582" s="11" t="str">
        <f ca="1">IF(B582="","",'Terms&amp;Conditions + Transaction'!$F$5-SUMIF(Dispositions!$B$3:$B$32,"&lt;="&amp;B582,Dispositions!$C$3:$C$32))</f>
        <v/>
      </c>
      <c r="K582" s="84" t="str">
        <f ca="1">IF(B582="", "", IF(ISNA(MATCH(B582, 'Factor Schedule'!$B$3:$B$2002, -1)),1,IF(INDEX('Factor Schedule'!$B$3:$C$2002,MATCH(B582, 'Factor Schedule'!$B$3:$B$2002, -1), 1)=B582,MATCH(B582, 'Factor Schedule'!$B$3:$B$2002, -1),MATCH(B582, 'Factor Schedule'!$B$3:$B$2002, -1)+1)))</f>
        <v/>
      </c>
      <c r="L582" s="11" t="str" cm="1">
        <f t="array" aca="1" ref="L582" ca="1">IF(B582="","",ROUND(J582*_xlfn.IFNA(INDEX('Factor Schedule'!$B$3:$C$2002,K582, 2), 1), 2))</f>
        <v/>
      </c>
      <c r="M582" s="11" t="str">
        <f ca="1">IF(B582="", "", IF(OR(LOWER('Terms&amp;Conditions + Transaction'!$B$12)&lt;&gt;"compound", B582=$C$2, B582=E582), L582, L582+IF(LOWER('Terms&amp;Conditions + Transaction'!$B$13)&lt;&gt;"y", SUMIFS($T$8:$T$2007, $B$8:$B$2007, "&gt;="&amp;E582, $B$8:$B$2007, "&lt;"&amp;B582), SUMIFS($U$8:$U$1007, $B$8:$B$2007, "&gt;="&amp;E582, $B$8:$B$2007, "&lt;"&amp;B582))))</f>
        <v/>
      </c>
      <c r="N582" s="18" t="str">
        <f ca="1">IF(OR(B582 = "", F582=""), "", MIN(ForwardDays(B582,-'Terms&amp;Conditions + Transaction'!$B$22, 'Terms&amp;Conditions + Transaction'!$B$23, 'Holiday Schedule'!$B$3:$B$1002),ForwardDays(F582,-'Terms&amp;Conditions + Transaction'!$B$22, 'Terms&amp;Conditions + Transaction'!$B$23, 'Holiday Schedule'!$B$3:$B$1002)))</f>
        <v/>
      </c>
      <c r="O582" s="42" t="str">
        <f ca="1">IF(B582="", "", IF(ISNA(MATCH(N582, SOFR_INDEX!$A$2:$A$2001, -1)),1,IF(INDEX(SOFR_INDEX!$A$2:$E$2001,MATCH(N582, SOFR_INDEX!$A$2:$A$2001, -1), 1)=N582,MATCH(N582, SOFR_INDEX!$A$2:$A$2001, -1),MATCH(N582, SOFR_INDEX!$A$2:$A$2001, -1)+1)))</f>
        <v/>
      </c>
      <c r="P582" s="40" t="str" cm="1">
        <f t="array" aca="1" ref="P582" ca="1">IF(OR(B582="", F582=""), "", INDEX(SOFR_INDEX!$B$2:$E$2001, O582,$P$4) * IF(LEFT($P$3, 3)="180", 2, IF(LEFT($P$3, 2)="90", 4, IF(LEFT($P$3, 2)="30", 12, 1)))/100)</f>
        <v/>
      </c>
      <c r="Q582" s="43" t="str">
        <f ca="1">IF(OR(B582="", F582=""), "", P582+'Terms&amp;Conditions + Transaction'!$B$11/10000)</f>
        <v/>
      </c>
      <c r="R582" s="43" t="str">
        <f t="shared" ca="1" si="53"/>
        <v/>
      </c>
      <c r="S582" t="str">
        <f ca="1">IF(B582="",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Transaction'!$C$7*(F582-E582), 365), 360))))</f>
        <v/>
      </c>
      <c r="T582" s="49" t="str">
        <f t="shared" ca="1" si="54"/>
        <v/>
      </c>
      <c r="U582" s="49" t="str">
        <f t="shared" ca="1" si="55"/>
        <v/>
      </c>
      <c r="V582" s="49" t="str">
        <f t="shared" ca="1" si="56"/>
        <v/>
      </c>
      <c r="W582" s="11" t="str">
        <f t="shared" ca="1" si="57"/>
        <v/>
      </c>
      <c r="X582" s="11" t="str">
        <f t="shared" ca="1" si="58"/>
        <v/>
      </c>
    </row>
    <row r="583" spans="2:24" x14ac:dyDescent="0.25">
      <c r="B583" s="82" t="str">
        <f ca="1">IF(B582&lt;MIN($C$3, 'Terms&amp;Conditions + Transaction'!$B$6), B582+1, "")</f>
        <v/>
      </c>
      <c r="C583" t="str">
        <f ca="1">IF(B583="", "", IF(AND(WEEKDAY(B583, 2)&lt;=5, ISERROR(VLOOKUP(B583, 'Holiday Schedule'!$B$3:$B$1002, 1, FALSE))), 1, 0))</f>
        <v/>
      </c>
      <c r="D583" t="str">
        <f ca="1">IF(B583="", "", IF(LOWER('Terms&amp;Conditions + Transaction'!$C$15)="act", 1, IF(DAY(B583)=31, 0, IF(AND(DAY(B583+1)=1, MONTH(B583+1)=3), 31-DAY(B583), 1))))</f>
        <v/>
      </c>
      <c r="E583" s="18" t="str">
        <f ca="1">IF(B583="", "", IFERROR(VLOOKUP(B583, 'Accrual Schedule'!$B$3:$B$122, 1, TRUE), ""))</f>
        <v/>
      </c>
      <c r="F583" s="18" t="str" cm="1">
        <f t="array" aca="1" ref="F583" ca="1">IF(B583="", "", INDEX('Accrual Schedule'!$B$3:$B$122, MATCH(B583, 'Accrual Schedule'!$B$3:$B$122, 1)+1, 1))</f>
        <v/>
      </c>
      <c r="G583" s="18" t="str" cm="1">
        <f t="array" aca="1" ref="G583" ca="1">IF(B583="", "", INDEX('Accrual Schedule'!$B$3:$B$122, MATCH(H583, 'Accrual Schedule'!$B$3:$B$122, 1)-1, 1))</f>
        <v/>
      </c>
      <c r="H583" s="18" t="str">
        <f ca="1">IF(B583="", "", INDEX('Accrual Schedule'!$B$3:$B$122, MATCH(I583, 'Accrual Schedule'!$C$3:$C$122, 1), 1))</f>
        <v/>
      </c>
      <c r="I583" s="18" t="str" cm="1">
        <f t="array" aca="1" ref="I583" ca="1">IF(B583="", "", _xlfn.IFNA(INDEX('Accrual Schedule'!$C$4:$C$122, MATCH(B583, 'Accrual Schedule'!$C$4:$C$122, 1)+1, 1), INDEX('Accrual Schedule'!$C$4:$C$122, 1, 1)))</f>
        <v/>
      </c>
      <c r="J583" s="11" t="str">
        <f ca="1">IF(B583="","",'Terms&amp;Conditions + Transaction'!$F$5-SUMIF(Dispositions!$B$3:$B$32,"&lt;="&amp;B583,Dispositions!$C$3:$C$32))</f>
        <v/>
      </c>
      <c r="K583" s="84" t="str">
        <f ca="1">IF(B583="", "", IF(ISNA(MATCH(B583, 'Factor Schedule'!$B$3:$B$2002, -1)),1,IF(INDEX('Factor Schedule'!$B$3:$C$2002,MATCH(B583, 'Factor Schedule'!$B$3:$B$2002, -1), 1)=B583,MATCH(B583, 'Factor Schedule'!$B$3:$B$2002, -1),MATCH(B583, 'Factor Schedule'!$B$3:$B$2002, -1)+1)))</f>
        <v/>
      </c>
      <c r="L583" s="11" t="str" cm="1">
        <f t="array" aca="1" ref="L583" ca="1">IF(B583="","",ROUND(J583*_xlfn.IFNA(INDEX('Factor Schedule'!$B$3:$C$2002,K583, 2), 1), 2))</f>
        <v/>
      </c>
      <c r="M583" s="11" t="str">
        <f ca="1">IF(B583="", "", IF(OR(LOWER('Terms&amp;Conditions + Transaction'!$B$12)&lt;&gt;"compound", B583=$C$2, B583=E583), L583, L583+IF(LOWER('Terms&amp;Conditions + Transaction'!$B$13)&lt;&gt;"y", SUMIFS($T$8:$T$2007, $B$8:$B$2007, "&gt;="&amp;E583, $B$8:$B$2007, "&lt;"&amp;B583), SUMIFS($U$8:$U$1007, $B$8:$B$2007, "&gt;="&amp;E583, $B$8:$B$2007, "&lt;"&amp;B583))))</f>
        <v/>
      </c>
      <c r="N583" s="18" t="str">
        <f ca="1">IF(OR(B583 = "", F583=""), "", MIN(ForwardDays(B583,-'Terms&amp;Conditions + Transaction'!$B$22, 'Terms&amp;Conditions + Transaction'!$B$23, 'Holiday Schedule'!$B$3:$B$1002),ForwardDays(F583,-'Terms&amp;Conditions + Transaction'!$B$22, 'Terms&amp;Conditions + Transaction'!$B$23, 'Holiday Schedule'!$B$3:$B$1002)))</f>
        <v/>
      </c>
      <c r="O583" s="42" t="str">
        <f ca="1">IF(B583="", "", IF(ISNA(MATCH(N583, SOFR_INDEX!$A$2:$A$2001, -1)),1,IF(INDEX(SOFR_INDEX!$A$2:$E$2001,MATCH(N583, SOFR_INDEX!$A$2:$A$2001, -1), 1)=N583,MATCH(N583, SOFR_INDEX!$A$2:$A$2001, -1),MATCH(N583, SOFR_INDEX!$A$2:$A$2001, -1)+1)))</f>
        <v/>
      </c>
      <c r="P583" s="40" t="str" cm="1">
        <f t="array" aca="1" ref="P583" ca="1">IF(OR(B583="", F583=""), "", INDEX(SOFR_INDEX!$B$2:$E$2001, O583,$P$4) * IF(LEFT($P$3, 3)="180", 2, IF(LEFT($P$3, 2)="90", 4, IF(LEFT($P$3, 2)="30", 12, 1)))/100)</f>
        <v/>
      </c>
      <c r="Q583" s="43" t="str">
        <f ca="1">IF(OR(B583="", F583=""), "", P583+'Terms&amp;Conditions + Transaction'!$B$11/10000)</f>
        <v/>
      </c>
      <c r="R583" s="43" t="str">
        <f t="shared" ca="1" si="53"/>
        <v/>
      </c>
      <c r="S583" t="str">
        <f ca="1">IF(B583="",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Transaction'!$C$7*(F583-E583), 365), 360))))</f>
        <v/>
      </c>
      <c r="T583" s="49" t="str">
        <f t="shared" ca="1" si="54"/>
        <v/>
      </c>
      <c r="U583" s="49" t="str">
        <f t="shared" ca="1" si="55"/>
        <v/>
      </c>
      <c r="V583" s="49" t="str">
        <f t="shared" ca="1" si="56"/>
        <v/>
      </c>
      <c r="W583" s="11" t="str">
        <f t="shared" ca="1" si="57"/>
        <v/>
      </c>
      <c r="X583" s="11" t="str">
        <f t="shared" ca="1" si="58"/>
        <v/>
      </c>
    </row>
    <row r="584" spans="2:24" x14ac:dyDescent="0.25">
      <c r="B584" s="82" t="str">
        <f ca="1">IF(B583&lt;MIN($C$3, 'Terms&amp;Conditions + Transaction'!$B$6), B583+1, "")</f>
        <v/>
      </c>
      <c r="C584" t="str">
        <f ca="1">IF(B584="", "", IF(AND(WEEKDAY(B584, 2)&lt;=5, ISERROR(VLOOKUP(B584, 'Holiday Schedule'!$B$3:$B$1002, 1, FALSE))), 1, 0))</f>
        <v/>
      </c>
      <c r="D584" t="str">
        <f ca="1">IF(B584="", "", IF(LOWER('Terms&amp;Conditions + Transaction'!$C$15)="act", 1, IF(DAY(B584)=31, 0, IF(AND(DAY(B584+1)=1, MONTH(B584+1)=3), 31-DAY(B584), 1))))</f>
        <v/>
      </c>
      <c r="E584" s="18" t="str">
        <f ca="1">IF(B584="", "", IFERROR(VLOOKUP(B584, 'Accrual Schedule'!$B$3:$B$122, 1, TRUE), ""))</f>
        <v/>
      </c>
      <c r="F584" s="18" t="str" cm="1">
        <f t="array" aca="1" ref="F584" ca="1">IF(B584="", "", INDEX('Accrual Schedule'!$B$3:$B$122, MATCH(B584, 'Accrual Schedule'!$B$3:$B$122, 1)+1, 1))</f>
        <v/>
      </c>
      <c r="G584" s="18" t="str" cm="1">
        <f t="array" aca="1" ref="G584" ca="1">IF(B584="", "", INDEX('Accrual Schedule'!$B$3:$B$122, MATCH(H584, 'Accrual Schedule'!$B$3:$B$122, 1)-1, 1))</f>
        <v/>
      </c>
      <c r="H584" s="18" t="str">
        <f ca="1">IF(B584="", "", INDEX('Accrual Schedule'!$B$3:$B$122, MATCH(I584, 'Accrual Schedule'!$C$3:$C$122, 1), 1))</f>
        <v/>
      </c>
      <c r="I584" s="18" t="str" cm="1">
        <f t="array" aca="1" ref="I584" ca="1">IF(B584="", "", _xlfn.IFNA(INDEX('Accrual Schedule'!$C$4:$C$122, MATCH(B584, 'Accrual Schedule'!$C$4:$C$122, 1)+1, 1), INDEX('Accrual Schedule'!$C$4:$C$122, 1, 1)))</f>
        <v/>
      </c>
      <c r="J584" s="11" t="str">
        <f ca="1">IF(B584="","",'Terms&amp;Conditions + Transaction'!$F$5-SUMIF(Dispositions!$B$3:$B$32,"&lt;="&amp;B584,Dispositions!$C$3:$C$32))</f>
        <v/>
      </c>
      <c r="K584" s="84" t="str">
        <f ca="1">IF(B584="", "", IF(ISNA(MATCH(B584, 'Factor Schedule'!$B$3:$B$2002, -1)),1,IF(INDEX('Factor Schedule'!$B$3:$C$2002,MATCH(B584, 'Factor Schedule'!$B$3:$B$2002, -1), 1)=B584,MATCH(B584, 'Factor Schedule'!$B$3:$B$2002, -1),MATCH(B584, 'Factor Schedule'!$B$3:$B$2002, -1)+1)))</f>
        <v/>
      </c>
      <c r="L584" s="11" t="str" cm="1">
        <f t="array" aca="1" ref="L584" ca="1">IF(B584="","",ROUND(J584*_xlfn.IFNA(INDEX('Factor Schedule'!$B$3:$C$2002,K584, 2), 1), 2))</f>
        <v/>
      </c>
      <c r="M584" s="11" t="str">
        <f ca="1">IF(B584="", "", IF(OR(LOWER('Terms&amp;Conditions + Transaction'!$B$12)&lt;&gt;"compound", B584=$C$2, B584=E584), L584, L584+IF(LOWER('Terms&amp;Conditions + Transaction'!$B$13)&lt;&gt;"y", SUMIFS($T$8:$T$2007, $B$8:$B$2007, "&gt;="&amp;E584, $B$8:$B$2007, "&lt;"&amp;B584), SUMIFS($U$8:$U$1007, $B$8:$B$2007, "&gt;="&amp;E584, $B$8:$B$2007, "&lt;"&amp;B584))))</f>
        <v/>
      </c>
      <c r="N584" s="18" t="str">
        <f ca="1">IF(OR(B584 = "", F584=""), "", MIN(ForwardDays(B584,-'Terms&amp;Conditions + Transaction'!$B$22, 'Terms&amp;Conditions + Transaction'!$B$23, 'Holiday Schedule'!$B$3:$B$1002),ForwardDays(F584,-'Terms&amp;Conditions + Transaction'!$B$22, 'Terms&amp;Conditions + Transaction'!$B$23, 'Holiday Schedule'!$B$3:$B$1002)))</f>
        <v/>
      </c>
      <c r="O584" s="42" t="str">
        <f ca="1">IF(B584="", "", IF(ISNA(MATCH(N584, SOFR_INDEX!$A$2:$A$2001, -1)),1,IF(INDEX(SOFR_INDEX!$A$2:$E$2001,MATCH(N584, SOFR_INDEX!$A$2:$A$2001, -1), 1)=N584,MATCH(N584, SOFR_INDEX!$A$2:$A$2001, -1),MATCH(N584, SOFR_INDEX!$A$2:$A$2001, -1)+1)))</f>
        <v/>
      </c>
      <c r="P584" s="40" t="str" cm="1">
        <f t="array" aca="1" ref="P584" ca="1">IF(OR(B584="", F584=""), "", INDEX(SOFR_INDEX!$B$2:$E$2001, O584,$P$4) * IF(LEFT($P$3, 3)="180", 2, IF(LEFT($P$3, 2)="90", 4, IF(LEFT($P$3, 2)="30", 12, 1)))/100)</f>
        <v/>
      </c>
      <c r="Q584" s="43" t="str">
        <f ca="1">IF(OR(B584="", F584=""), "", P584+'Terms&amp;Conditions + Transaction'!$B$11/10000)</f>
        <v/>
      </c>
      <c r="R584" s="43" t="str">
        <f t="shared" ref="R584:R647" ca="1" si="59">IF(OR(B584="", B585=""), "", (V584/L584)/((B585-$B$8)/S584))</f>
        <v/>
      </c>
      <c r="S584" t="str">
        <f ca="1">IF(B584="",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Transaction'!$C$7*(F584-E584), 365), 360))))</f>
        <v/>
      </c>
      <c r="T584" s="49" t="str">
        <f t="shared" ca="1" si="54"/>
        <v/>
      </c>
      <c r="U584" s="49" t="str">
        <f t="shared" ca="1" si="55"/>
        <v/>
      </c>
      <c r="V584" s="49" t="str">
        <f t="shared" ca="1" si="56"/>
        <v/>
      </c>
      <c r="W584" s="11" t="str">
        <f t="shared" ca="1" si="57"/>
        <v/>
      </c>
      <c r="X584" s="11" t="str">
        <f t="shared" ca="1" si="58"/>
        <v/>
      </c>
    </row>
    <row r="585" spans="2:24" x14ac:dyDescent="0.25">
      <c r="B585" s="82" t="str">
        <f ca="1">IF(B584&lt;MIN($C$3, 'Terms&amp;Conditions + Transaction'!$B$6), B584+1, "")</f>
        <v/>
      </c>
      <c r="C585" t="str">
        <f ca="1">IF(B585="", "", IF(AND(WEEKDAY(B585, 2)&lt;=5, ISERROR(VLOOKUP(B585, 'Holiday Schedule'!$B$3:$B$1002, 1, FALSE))), 1, 0))</f>
        <v/>
      </c>
      <c r="D585" t="str">
        <f ca="1">IF(B585="", "", IF(LOWER('Terms&amp;Conditions + Transaction'!$C$15)="act", 1, IF(DAY(B585)=31, 0, IF(AND(DAY(B585+1)=1, MONTH(B585+1)=3), 31-DAY(B585), 1))))</f>
        <v/>
      </c>
      <c r="E585" s="18" t="str">
        <f ca="1">IF(B585="", "", IFERROR(VLOOKUP(B585, 'Accrual Schedule'!$B$3:$B$122, 1, TRUE), ""))</f>
        <v/>
      </c>
      <c r="F585" s="18" t="str" cm="1">
        <f t="array" aca="1" ref="F585" ca="1">IF(B585="", "", INDEX('Accrual Schedule'!$B$3:$B$122, MATCH(B585, 'Accrual Schedule'!$B$3:$B$122, 1)+1, 1))</f>
        <v/>
      </c>
      <c r="G585" s="18" t="str" cm="1">
        <f t="array" aca="1" ref="G585" ca="1">IF(B585="", "", INDEX('Accrual Schedule'!$B$3:$B$122, MATCH(H585, 'Accrual Schedule'!$B$3:$B$122, 1)-1, 1))</f>
        <v/>
      </c>
      <c r="H585" s="18" t="str">
        <f ca="1">IF(B585="", "", INDEX('Accrual Schedule'!$B$3:$B$122, MATCH(I585, 'Accrual Schedule'!$C$3:$C$122, 1), 1))</f>
        <v/>
      </c>
      <c r="I585" s="18" t="str" cm="1">
        <f t="array" aca="1" ref="I585" ca="1">IF(B585="", "", _xlfn.IFNA(INDEX('Accrual Schedule'!$C$4:$C$122, MATCH(B585, 'Accrual Schedule'!$C$4:$C$122, 1)+1, 1), INDEX('Accrual Schedule'!$C$4:$C$122, 1, 1)))</f>
        <v/>
      </c>
      <c r="J585" s="11" t="str">
        <f ca="1">IF(B585="","",'Terms&amp;Conditions + Transaction'!$F$5-SUMIF(Dispositions!$B$3:$B$32,"&lt;="&amp;B585,Dispositions!$C$3:$C$32))</f>
        <v/>
      </c>
      <c r="K585" s="84" t="str">
        <f ca="1">IF(B585="", "", IF(ISNA(MATCH(B585, 'Factor Schedule'!$B$3:$B$2002, -1)),1,IF(INDEX('Factor Schedule'!$B$3:$C$2002,MATCH(B585, 'Factor Schedule'!$B$3:$B$2002, -1), 1)=B585,MATCH(B585, 'Factor Schedule'!$B$3:$B$2002, -1),MATCH(B585, 'Factor Schedule'!$B$3:$B$2002, -1)+1)))</f>
        <v/>
      </c>
      <c r="L585" s="11" t="str" cm="1">
        <f t="array" aca="1" ref="L585" ca="1">IF(B585="","",ROUND(J585*_xlfn.IFNA(INDEX('Factor Schedule'!$B$3:$C$2002,K585, 2), 1), 2))</f>
        <v/>
      </c>
      <c r="M585" s="11" t="str">
        <f ca="1">IF(B585="", "", IF(OR(LOWER('Terms&amp;Conditions + Transaction'!$B$12)&lt;&gt;"compound", B585=$C$2, B585=E585), L585, L585+IF(LOWER('Terms&amp;Conditions + Transaction'!$B$13)&lt;&gt;"y", SUMIFS($T$8:$T$2007, $B$8:$B$2007, "&gt;="&amp;E585, $B$8:$B$2007, "&lt;"&amp;B585), SUMIFS($U$8:$U$1007, $B$8:$B$2007, "&gt;="&amp;E585, $B$8:$B$2007, "&lt;"&amp;B585))))</f>
        <v/>
      </c>
      <c r="N585" s="18" t="str">
        <f ca="1">IF(OR(B585 = "", F585=""), "", MIN(ForwardDays(B585,-'Terms&amp;Conditions + Transaction'!$B$22, 'Terms&amp;Conditions + Transaction'!$B$23, 'Holiday Schedule'!$B$3:$B$1002),ForwardDays(F585,-'Terms&amp;Conditions + Transaction'!$B$22, 'Terms&amp;Conditions + Transaction'!$B$23, 'Holiday Schedule'!$B$3:$B$1002)))</f>
        <v/>
      </c>
      <c r="O585" s="42" t="str">
        <f ca="1">IF(B585="", "", IF(ISNA(MATCH(N585, SOFR_INDEX!$A$2:$A$2001, -1)),1,IF(INDEX(SOFR_INDEX!$A$2:$E$2001,MATCH(N585, SOFR_INDEX!$A$2:$A$2001, -1), 1)=N585,MATCH(N585, SOFR_INDEX!$A$2:$A$2001, -1),MATCH(N585, SOFR_INDEX!$A$2:$A$2001, -1)+1)))</f>
        <v/>
      </c>
      <c r="P585" s="40" t="str" cm="1">
        <f t="array" aca="1" ref="P585" ca="1">IF(OR(B585="", F585=""), "", INDEX(SOFR_INDEX!$B$2:$E$2001, O585,$P$4) * IF(LEFT($P$3, 3)="180", 2, IF(LEFT($P$3, 2)="90", 4, IF(LEFT($P$3, 2)="30", 12, 1)))/100)</f>
        <v/>
      </c>
      <c r="Q585" s="43" t="str">
        <f ca="1">IF(OR(B585="", F585=""), "", P585+'Terms&amp;Conditions + Transaction'!$B$11/10000)</f>
        <v/>
      </c>
      <c r="R585" s="43" t="str">
        <f t="shared" ca="1" si="59"/>
        <v/>
      </c>
      <c r="S585" t="str">
        <f ca="1">IF(B585="",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Transaction'!$C$7*(F585-E585), 365), 360))))</f>
        <v/>
      </c>
      <c r="T585" s="49" t="str">
        <f t="shared" ca="1" si="54"/>
        <v/>
      </c>
      <c r="U585" s="49" t="str">
        <f t="shared" ca="1" si="55"/>
        <v/>
      </c>
      <c r="V585" s="49" t="str">
        <f t="shared" ca="1" si="56"/>
        <v/>
      </c>
      <c r="W585" s="11" t="str">
        <f t="shared" ca="1" si="57"/>
        <v/>
      </c>
      <c r="X585" s="11" t="str">
        <f t="shared" ca="1" si="58"/>
        <v/>
      </c>
    </row>
    <row r="586" spans="2:24" x14ac:dyDescent="0.25">
      <c r="B586" s="82" t="str">
        <f ca="1">IF(B585&lt;MIN($C$3, 'Terms&amp;Conditions + Transaction'!$B$6), B585+1, "")</f>
        <v/>
      </c>
      <c r="C586" t="str">
        <f ca="1">IF(B586="", "", IF(AND(WEEKDAY(B586, 2)&lt;=5, ISERROR(VLOOKUP(B586, 'Holiday Schedule'!$B$3:$B$1002, 1, FALSE))), 1, 0))</f>
        <v/>
      </c>
      <c r="D586" t="str">
        <f ca="1">IF(B586="", "", IF(LOWER('Terms&amp;Conditions + Transaction'!$C$15)="act", 1, IF(DAY(B586)=31, 0, IF(AND(DAY(B586+1)=1, MONTH(B586+1)=3), 31-DAY(B586), 1))))</f>
        <v/>
      </c>
      <c r="E586" s="18" t="str">
        <f ca="1">IF(B586="", "", IFERROR(VLOOKUP(B586, 'Accrual Schedule'!$B$3:$B$122, 1, TRUE), ""))</f>
        <v/>
      </c>
      <c r="F586" s="18" t="str" cm="1">
        <f t="array" aca="1" ref="F586" ca="1">IF(B586="", "", INDEX('Accrual Schedule'!$B$3:$B$122, MATCH(B586, 'Accrual Schedule'!$B$3:$B$122, 1)+1, 1))</f>
        <v/>
      </c>
      <c r="G586" s="18" t="str" cm="1">
        <f t="array" aca="1" ref="G586" ca="1">IF(B586="", "", INDEX('Accrual Schedule'!$B$3:$B$122, MATCH(H586, 'Accrual Schedule'!$B$3:$B$122, 1)-1, 1))</f>
        <v/>
      </c>
      <c r="H586" s="18" t="str">
        <f ca="1">IF(B586="", "", INDEX('Accrual Schedule'!$B$3:$B$122, MATCH(I586, 'Accrual Schedule'!$C$3:$C$122, 1), 1))</f>
        <v/>
      </c>
      <c r="I586" s="18" t="str" cm="1">
        <f t="array" aca="1" ref="I586" ca="1">IF(B586="", "", _xlfn.IFNA(INDEX('Accrual Schedule'!$C$4:$C$122, MATCH(B586, 'Accrual Schedule'!$C$4:$C$122, 1)+1, 1), INDEX('Accrual Schedule'!$C$4:$C$122, 1, 1)))</f>
        <v/>
      </c>
      <c r="J586" s="11" t="str">
        <f ca="1">IF(B586="","",'Terms&amp;Conditions + Transaction'!$F$5-SUMIF(Dispositions!$B$3:$B$32,"&lt;="&amp;B586,Dispositions!$C$3:$C$32))</f>
        <v/>
      </c>
      <c r="K586" s="84" t="str">
        <f ca="1">IF(B586="", "", IF(ISNA(MATCH(B586, 'Factor Schedule'!$B$3:$B$2002, -1)),1,IF(INDEX('Factor Schedule'!$B$3:$C$2002,MATCH(B586, 'Factor Schedule'!$B$3:$B$2002, -1), 1)=B586,MATCH(B586, 'Factor Schedule'!$B$3:$B$2002, -1),MATCH(B586, 'Factor Schedule'!$B$3:$B$2002, -1)+1)))</f>
        <v/>
      </c>
      <c r="L586" s="11" t="str" cm="1">
        <f t="array" aca="1" ref="L586" ca="1">IF(B586="","",ROUND(J586*_xlfn.IFNA(INDEX('Factor Schedule'!$B$3:$C$2002,K586, 2), 1), 2))</f>
        <v/>
      </c>
      <c r="M586" s="11" t="str">
        <f ca="1">IF(B586="", "", IF(OR(LOWER('Terms&amp;Conditions + Transaction'!$B$12)&lt;&gt;"compound", B586=$C$2, B586=E586), L586, L586+IF(LOWER('Terms&amp;Conditions + Transaction'!$B$13)&lt;&gt;"y", SUMIFS($T$8:$T$2007, $B$8:$B$2007, "&gt;="&amp;E586, $B$8:$B$2007, "&lt;"&amp;B586), SUMIFS($U$8:$U$1007, $B$8:$B$2007, "&gt;="&amp;E586, $B$8:$B$2007, "&lt;"&amp;B586))))</f>
        <v/>
      </c>
      <c r="N586" s="18" t="str">
        <f ca="1">IF(OR(B586 = "", F586=""), "", MIN(ForwardDays(B586,-'Terms&amp;Conditions + Transaction'!$B$22, 'Terms&amp;Conditions + Transaction'!$B$23, 'Holiday Schedule'!$B$3:$B$1002),ForwardDays(F586,-'Terms&amp;Conditions + Transaction'!$B$22, 'Terms&amp;Conditions + Transaction'!$B$23, 'Holiday Schedule'!$B$3:$B$1002)))</f>
        <v/>
      </c>
      <c r="O586" s="42" t="str">
        <f ca="1">IF(B586="", "", IF(ISNA(MATCH(N586, SOFR_INDEX!$A$2:$A$2001, -1)),1,IF(INDEX(SOFR_INDEX!$A$2:$E$2001,MATCH(N586, SOFR_INDEX!$A$2:$A$2001, -1), 1)=N586,MATCH(N586, SOFR_INDEX!$A$2:$A$2001, -1),MATCH(N586, SOFR_INDEX!$A$2:$A$2001, -1)+1)))</f>
        <v/>
      </c>
      <c r="P586" s="40" t="str" cm="1">
        <f t="array" aca="1" ref="P586" ca="1">IF(OR(B586="", F586=""), "", INDEX(SOFR_INDEX!$B$2:$E$2001, O586,$P$4) * IF(LEFT($P$3, 3)="180", 2, IF(LEFT($P$3, 2)="90", 4, IF(LEFT($P$3, 2)="30", 12, 1)))/100)</f>
        <v/>
      </c>
      <c r="Q586" s="43" t="str">
        <f ca="1">IF(OR(B586="", F586=""), "", P586+'Terms&amp;Conditions + Transaction'!$B$11/10000)</f>
        <v/>
      </c>
      <c r="R586" s="43" t="str">
        <f t="shared" ca="1" si="59"/>
        <v/>
      </c>
      <c r="S586" t="str">
        <f ca="1">IF(B586="",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Transaction'!$C$7*(F586-E586), 365), 360))))</f>
        <v/>
      </c>
      <c r="T586" s="49" t="str">
        <f t="shared" ca="1" si="54"/>
        <v/>
      </c>
      <c r="U586" s="49" t="str">
        <f t="shared" ca="1" si="55"/>
        <v/>
      </c>
      <c r="V586" s="49" t="str">
        <f t="shared" ca="1" si="56"/>
        <v/>
      </c>
      <c r="W586" s="11" t="str">
        <f t="shared" ca="1" si="57"/>
        <v/>
      </c>
      <c r="X586" s="11" t="str">
        <f t="shared" ca="1" si="58"/>
        <v/>
      </c>
    </row>
    <row r="587" spans="2:24" x14ac:dyDescent="0.25">
      <c r="B587" s="82" t="str">
        <f ca="1">IF(B586&lt;MIN($C$3, 'Terms&amp;Conditions + Transaction'!$B$6), B586+1, "")</f>
        <v/>
      </c>
      <c r="C587" t="str">
        <f ca="1">IF(B587="", "", IF(AND(WEEKDAY(B587, 2)&lt;=5, ISERROR(VLOOKUP(B587, 'Holiday Schedule'!$B$3:$B$1002, 1, FALSE))), 1, 0))</f>
        <v/>
      </c>
      <c r="D587" t="str">
        <f ca="1">IF(B587="", "", IF(LOWER('Terms&amp;Conditions + Transaction'!$C$15)="act", 1, IF(DAY(B587)=31, 0, IF(AND(DAY(B587+1)=1, MONTH(B587+1)=3), 31-DAY(B587), 1))))</f>
        <v/>
      </c>
      <c r="E587" s="18" t="str">
        <f ca="1">IF(B587="", "", IFERROR(VLOOKUP(B587, 'Accrual Schedule'!$B$3:$B$122, 1, TRUE), ""))</f>
        <v/>
      </c>
      <c r="F587" s="18" t="str" cm="1">
        <f t="array" aca="1" ref="F587" ca="1">IF(B587="", "", INDEX('Accrual Schedule'!$B$3:$B$122, MATCH(B587, 'Accrual Schedule'!$B$3:$B$122, 1)+1, 1))</f>
        <v/>
      </c>
      <c r="G587" s="18" t="str" cm="1">
        <f t="array" aca="1" ref="G587" ca="1">IF(B587="", "", INDEX('Accrual Schedule'!$B$3:$B$122, MATCH(H587, 'Accrual Schedule'!$B$3:$B$122, 1)-1, 1))</f>
        <v/>
      </c>
      <c r="H587" s="18" t="str">
        <f ca="1">IF(B587="", "", INDEX('Accrual Schedule'!$B$3:$B$122, MATCH(I587, 'Accrual Schedule'!$C$3:$C$122, 1), 1))</f>
        <v/>
      </c>
      <c r="I587" s="18" t="str" cm="1">
        <f t="array" aca="1" ref="I587" ca="1">IF(B587="", "", _xlfn.IFNA(INDEX('Accrual Schedule'!$C$4:$C$122, MATCH(B587, 'Accrual Schedule'!$C$4:$C$122, 1)+1, 1), INDEX('Accrual Schedule'!$C$4:$C$122, 1, 1)))</f>
        <v/>
      </c>
      <c r="J587" s="11" t="str">
        <f ca="1">IF(B587="","",'Terms&amp;Conditions + Transaction'!$F$5-SUMIF(Dispositions!$B$3:$B$32,"&lt;="&amp;B587,Dispositions!$C$3:$C$32))</f>
        <v/>
      </c>
      <c r="K587" s="84" t="str">
        <f ca="1">IF(B587="", "", IF(ISNA(MATCH(B587, 'Factor Schedule'!$B$3:$B$2002, -1)),1,IF(INDEX('Factor Schedule'!$B$3:$C$2002,MATCH(B587, 'Factor Schedule'!$B$3:$B$2002, -1), 1)=B587,MATCH(B587, 'Factor Schedule'!$B$3:$B$2002, -1),MATCH(B587, 'Factor Schedule'!$B$3:$B$2002, -1)+1)))</f>
        <v/>
      </c>
      <c r="L587" s="11" t="str" cm="1">
        <f t="array" aca="1" ref="L587" ca="1">IF(B587="","",ROUND(J587*_xlfn.IFNA(INDEX('Factor Schedule'!$B$3:$C$2002,K587, 2), 1), 2))</f>
        <v/>
      </c>
      <c r="M587" s="11" t="str">
        <f ca="1">IF(B587="", "", IF(OR(LOWER('Terms&amp;Conditions + Transaction'!$B$12)&lt;&gt;"compound", B587=$C$2, B587=E587), L587, L587+IF(LOWER('Terms&amp;Conditions + Transaction'!$B$13)&lt;&gt;"y", SUMIFS($T$8:$T$2007, $B$8:$B$2007, "&gt;="&amp;E587, $B$8:$B$2007, "&lt;"&amp;B587), SUMIFS($U$8:$U$1007, $B$8:$B$2007, "&gt;="&amp;E587, $B$8:$B$2007, "&lt;"&amp;B587))))</f>
        <v/>
      </c>
      <c r="N587" s="18" t="str">
        <f ca="1">IF(OR(B587 = "", F587=""), "", MIN(ForwardDays(B587,-'Terms&amp;Conditions + Transaction'!$B$22, 'Terms&amp;Conditions + Transaction'!$B$23, 'Holiday Schedule'!$B$3:$B$1002),ForwardDays(F587,-'Terms&amp;Conditions + Transaction'!$B$22, 'Terms&amp;Conditions + Transaction'!$B$23, 'Holiday Schedule'!$B$3:$B$1002)))</f>
        <v/>
      </c>
      <c r="O587" s="42" t="str">
        <f ca="1">IF(B587="", "", IF(ISNA(MATCH(N587, SOFR_INDEX!$A$2:$A$2001, -1)),1,IF(INDEX(SOFR_INDEX!$A$2:$E$2001,MATCH(N587, SOFR_INDEX!$A$2:$A$2001, -1), 1)=N587,MATCH(N587, SOFR_INDEX!$A$2:$A$2001, -1),MATCH(N587, SOFR_INDEX!$A$2:$A$2001, -1)+1)))</f>
        <v/>
      </c>
      <c r="P587" s="40" t="str" cm="1">
        <f t="array" aca="1" ref="P587" ca="1">IF(OR(B587="", F587=""), "", INDEX(SOFR_INDEX!$B$2:$E$2001, O587,$P$4) * IF(LEFT($P$3, 3)="180", 2, IF(LEFT($P$3, 2)="90", 4, IF(LEFT($P$3, 2)="30", 12, 1)))/100)</f>
        <v/>
      </c>
      <c r="Q587" s="43" t="str">
        <f ca="1">IF(OR(B587="", F587=""), "", P587+'Terms&amp;Conditions + Transaction'!$B$11/10000)</f>
        <v/>
      </c>
      <c r="R587" s="43" t="str">
        <f t="shared" ca="1" si="59"/>
        <v/>
      </c>
      <c r="S587" t="str">
        <f ca="1">IF(B587="",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Transaction'!$C$7*(F587-E587), 365), 360))))</f>
        <v/>
      </c>
      <c r="T587" s="49" t="str">
        <f t="shared" ref="T587:T650" ca="1" si="60">IF(OR(B587="", F587=""), "", IF(S587&gt;0, D587*M587* P587/S587, 0))</f>
        <v/>
      </c>
      <c r="U587" s="49" t="str">
        <f t="shared" ref="U587:U650" ca="1" si="61">IF(OR(B587="", F587=""), "", IF(S587&gt;0, D587*M587* Q587/S587, 0))</f>
        <v/>
      </c>
      <c r="V587" s="49" t="str">
        <f t="shared" ref="V587:V650" ca="1" si="62">IF(B587="","",SUMIFS($U$8:$U$1007, $B$8:$B$1007,"&gt;="&amp;G587,$B$8:$B$1007,"&lt;="&amp;B587))</f>
        <v/>
      </c>
      <c r="W587" s="11" t="str">
        <f t="shared" ref="W587:W650" ca="1" si="63">IF(B587="","",ROUND(V587, 2))</f>
        <v/>
      </c>
      <c r="X587" s="11" t="str">
        <f t="shared" ref="X587:X650" ca="1" si="64">IF(B587="","",IF(B586="","",IF(B587=I586,ROUND(SUMIFS($U$8:$U$1007, $B$8:$B$1007,"&gt;="&amp;G586,$B$8:$B$1007,"&lt;"&amp;H586), 2),"")))</f>
        <v/>
      </c>
    </row>
    <row r="588" spans="2:24" x14ac:dyDescent="0.25">
      <c r="B588" s="82" t="str">
        <f ca="1">IF(B587&lt;MIN($C$3, 'Terms&amp;Conditions + Transaction'!$B$6), B587+1, "")</f>
        <v/>
      </c>
      <c r="C588" t="str">
        <f ca="1">IF(B588="", "", IF(AND(WEEKDAY(B588, 2)&lt;=5, ISERROR(VLOOKUP(B588, 'Holiday Schedule'!$B$3:$B$1002, 1, FALSE))), 1, 0))</f>
        <v/>
      </c>
      <c r="D588" t="str">
        <f ca="1">IF(B588="", "", IF(LOWER('Terms&amp;Conditions + Transaction'!$C$15)="act", 1, IF(DAY(B588)=31, 0, IF(AND(DAY(B588+1)=1, MONTH(B588+1)=3), 31-DAY(B588), 1))))</f>
        <v/>
      </c>
      <c r="E588" s="18" t="str">
        <f ca="1">IF(B588="", "", IFERROR(VLOOKUP(B588, 'Accrual Schedule'!$B$3:$B$122, 1, TRUE), ""))</f>
        <v/>
      </c>
      <c r="F588" s="18" t="str" cm="1">
        <f t="array" aca="1" ref="F588" ca="1">IF(B588="", "", INDEX('Accrual Schedule'!$B$3:$B$122, MATCH(B588, 'Accrual Schedule'!$B$3:$B$122, 1)+1, 1))</f>
        <v/>
      </c>
      <c r="G588" s="18" t="str" cm="1">
        <f t="array" aca="1" ref="G588" ca="1">IF(B588="", "", INDEX('Accrual Schedule'!$B$3:$B$122, MATCH(H588, 'Accrual Schedule'!$B$3:$B$122, 1)-1, 1))</f>
        <v/>
      </c>
      <c r="H588" s="18" t="str">
        <f ca="1">IF(B588="", "", INDEX('Accrual Schedule'!$B$3:$B$122, MATCH(I588, 'Accrual Schedule'!$C$3:$C$122, 1), 1))</f>
        <v/>
      </c>
      <c r="I588" s="18" t="str" cm="1">
        <f t="array" aca="1" ref="I588" ca="1">IF(B588="", "", _xlfn.IFNA(INDEX('Accrual Schedule'!$C$4:$C$122, MATCH(B588, 'Accrual Schedule'!$C$4:$C$122, 1)+1, 1), INDEX('Accrual Schedule'!$C$4:$C$122, 1, 1)))</f>
        <v/>
      </c>
      <c r="J588" s="11" t="str">
        <f ca="1">IF(B588="","",'Terms&amp;Conditions + Transaction'!$F$5-SUMIF(Dispositions!$B$3:$B$32,"&lt;="&amp;B588,Dispositions!$C$3:$C$32))</f>
        <v/>
      </c>
      <c r="K588" s="84" t="str">
        <f ca="1">IF(B588="", "", IF(ISNA(MATCH(B588, 'Factor Schedule'!$B$3:$B$2002, -1)),1,IF(INDEX('Factor Schedule'!$B$3:$C$2002,MATCH(B588, 'Factor Schedule'!$B$3:$B$2002, -1), 1)=B588,MATCH(B588, 'Factor Schedule'!$B$3:$B$2002, -1),MATCH(B588, 'Factor Schedule'!$B$3:$B$2002, -1)+1)))</f>
        <v/>
      </c>
      <c r="L588" s="11" t="str" cm="1">
        <f t="array" aca="1" ref="L588" ca="1">IF(B588="","",ROUND(J588*_xlfn.IFNA(INDEX('Factor Schedule'!$B$3:$C$2002,K588, 2), 1), 2))</f>
        <v/>
      </c>
      <c r="M588" s="11" t="str">
        <f ca="1">IF(B588="", "", IF(OR(LOWER('Terms&amp;Conditions + Transaction'!$B$12)&lt;&gt;"compound", B588=$C$2, B588=E588), L588, L588+IF(LOWER('Terms&amp;Conditions + Transaction'!$B$13)&lt;&gt;"y", SUMIFS($T$8:$T$2007, $B$8:$B$2007, "&gt;="&amp;E588, $B$8:$B$2007, "&lt;"&amp;B588), SUMIFS($U$8:$U$1007, $B$8:$B$2007, "&gt;="&amp;E588, $B$8:$B$2007, "&lt;"&amp;B588))))</f>
        <v/>
      </c>
      <c r="N588" s="18" t="str">
        <f ca="1">IF(OR(B588 = "", F588=""), "", MIN(ForwardDays(B588,-'Terms&amp;Conditions + Transaction'!$B$22, 'Terms&amp;Conditions + Transaction'!$B$23, 'Holiday Schedule'!$B$3:$B$1002),ForwardDays(F588,-'Terms&amp;Conditions + Transaction'!$B$22, 'Terms&amp;Conditions + Transaction'!$B$23, 'Holiday Schedule'!$B$3:$B$1002)))</f>
        <v/>
      </c>
      <c r="O588" s="42" t="str">
        <f ca="1">IF(B588="", "", IF(ISNA(MATCH(N588, SOFR_INDEX!$A$2:$A$2001, -1)),1,IF(INDEX(SOFR_INDEX!$A$2:$E$2001,MATCH(N588, SOFR_INDEX!$A$2:$A$2001, -1), 1)=N588,MATCH(N588, SOFR_INDEX!$A$2:$A$2001, -1),MATCH(N588, SOFR_INDEX!$A$2:$A$2001, -1)+1)))</f>
        <v/>
      </c>
      <c r="P588" s="40" t="str" cm="1">
        <f t="array" aca="1" ref="P588" ca="1">IF(OR(B588="", F588=""), "", INDEX(SOFR_INDEX!$B$2:$E$2001, O588,$P$4) * IF(LEFT($P$3, 3)="180", 2, IF(LEFT($P$3, 2)="90", 4, IF(LEFT($P$3, 2)="30", 12, 1)))/100)</f>
        <v/>
      </c>
      <c r="Q588" s="43" t="str">
        <f ca="1">IF(OR(B588="", F588=""), "", P588+'Terms&amp;Conditions + Transaction'!$B$11/10000)</f>
        <v/>
      </c>
      <c r="R588" s="43" t="str">
        <f t="shared" ca="1" si="59"/>
        <v/>
      </c>
      <c r="S588" t="str">
        <f ca="1">IF(B588="",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Transaction'!$C$7*(F588-E588), 365), 360))))</f>
        <v/>
      </c>
      <c r="T588" s="49" t="str">
        <f t="shared" ca="1" si="60"/>
        <v/>
      </c>
      <c r="U588" s="49" t="str">
        <f t="shared" ca="1" si="61"/>
        <v/>
      </c>
      <c r="V588" s="49" t="str">
        <f t="shared" ca="1" si="62"/>
        <v/>
      </c>
      <c r="W588" s="11" t="str">
        <f t="shared" ca="1" si="63"/>
        <v/>
      </c>
      <c r="X588" s="11" t="str">
        <f t="shared" ca="1" si="64"/>
        <v/>
      </c>
    </row>
    <row r="589" spans="2:24" x14ac:dyDescent="0.25">
      <c r="B589" s="82" t="str">
        <f ca="1">IF(B588&lt;MIN($C$3, 'Terms&amp;Conditions + Transaction'!$B$6), B588+1, "")</f>
        <v/>
      </c>
      <c r="C589" t="str">
        <f ca="1">IF(B589="", "", IF(AND(WEEKDAY(B589, 2)&lt;=5, ISERROR(VLOOKUP(B589, 'Holiday Schedule'!$B$3:$B$1002, 1, FALSE))), 1, 0))</f>
        <v/>
      </c>
      <c r="D589" t="str">
        <f ca="1">IF(B589="", "", IF(LOWER('Terms&amp;Conditions + Transaction'!$C$15)="act", 1, IF(DAY(B589)=31, 0, IF(AND(DAY(B589+1)=1, MONTH(B589+1)=3), 31-DAY(B589), 1))))</f>
        <v/>
      </c>
      <c r="E589" s="18" t="str">
        <f ca="1">IF(B589="", "", IFERROR(VLOOKUP(B589, 'Accrual Schedule'!$B$3:$B$122, 1, TRUE), ""))</f>
        <v/>
      </c>
      <c r="F589" s="18" t="str" cm="1">
        <f t="array" aca="1" ref="F589" ca="1">IF(B589="", "", INDEX('Accrual Schedule'!$B$3:$B$122, MATCH(B589, 'Accrual Schedule'!$B$3:$B$122, 1)+1, 1))</f>
        <v/>
      </c>
      <c r="G589" s="18" t="str" cm="1">
        <f t="array" aca="1" ref="G589" ca="1">IF(B589="", "", INDEX('Accrual Schedule'!$B$3:$B$122, MATCH(H589, 'Accrual Schedule'!$B$3:$B$122, 1)-1, 1))</f>
        <v/>
      </c>
      <c r="H589" s="18" t="str">
        <f ca="1">IF(B589="", "", INDEX('Accrual Schedule'!$B$3:$B$122, MATCH(I589, 'Accrual Schedule'!$C$3:$C$122, 1), 1))</f>
        <v/>
      </c>
      <c r="I589" s="18" t="str" cm="1">
        <f t="array" aca="1" ref="I589" ca="1">IF(B589="", "", _xlfn.IFNA(INDEX('Accrual Schedule'!$C$4:$C$122, MATCH(B589, 'Accrual Schedule'!$C$4:$C$122, 1)+1, 1), INDEX('Accrual Schedule'!$C$4:$C$122, 1, 1)))</f>
        <v/>
      </c>
      <c r="J589" s="11" t="str">
        <f ca="1">IF(B589="","",'Terms&amp;Conditions + Transaction'!$F$5-SUMIF(Dispositions!$B$3:$B$32,"&lt;="&amp;B589,Dispositions!$C$3:$C$32))</f>
        <v/>
      </c>
      <c r="K589" s="84" t="str">
        <f ca="1">IF(B589="", "", IF(ISNA(MATCH(B589, 'Factor Schedule'!$B$3:$B$2002, -1)),1,IF(INDEX('Factor Schedule'!$B$3:$C$2002,MATCH(B589, 'Factor Schedule'!$B$3:$B$2002, -1), 1)=B589,MATCH(B589, 'Factor Schedule'!$B$3:$B$2002, -1),MATCH(B589, 'Factor Schedule'!$B$3:$B$2002, -1)+1)))</f>
        <v/>
      </c>
      <c r="L589" s="11" t="str" cm="1">
        <f t="array" aca="1" ref="L589" ca="1">IF(B589="","",ROUND(J589*_xlfn.IFNA(INDEX('Factor Schedule'!$B$3:$C$2002,K589, 2), 1), 2))</f>
        <v/>
      </c>
      <c r="M589" s="11" t="str">
        <f ca="1">IF(B589="", "", IF(OR(LOWER('Terms&amp;Conditions + Transaction'!$B$12)&lt;&gt;"compound", B589=$C$2, B589=E589), L589, L589+IF(LOWER('Terms&amp;Conditions + Transaction'!$B$13)&lt;&gt;"y", SUMIFS($T$8:$T$2007, $B$8:$B$2007, "&gt;="&amp;E589, $B$8:$B$2007, "&lt;"&amp;B589), SUMIFS($U$8:$U$1007, $B$8:$B$2007, "&gt;="&amp;E589, $B$8:$B$2007, "&lt;"&amp;B589))))</f>
        <v/>
      </c>
      <c r="N589" s="18" t="str">
        <f ca="1">IF(OR(B589 = "", F589=""), "", MIN(ForwardDays(B589,-'Terms&amp;Conditions + Transaction'!$B$22, 'Terms&amp;Conditions + Transaction'!$B$23, 'Holiday Schedule'!$B$3:$B$1002),ForwardDays(F589,-'Terms&amp;Conditions + Transaction'!$B$22, 'Terms&amp;Conditions + Transaction'!$B$23, 'Holiday Schedule'!$B$3:$B$1002)))</f>
        <v/>
      </c>
      <c r="O589" s="42" t="str">
        <f ca="1">IF(B589="", "", IF(ISNA(MATCH(N589, SOFR_INDEX!$A$2:$A$2001, -1)),1,IF(INDEX(SOFR_INDEX!$A$2:$E$2001,MATCH(N589, SOFR_INDEX!$A$2:$A$2001, -1), 1)=N589,MATCH(N589, SOFR_INDEX!$A$2:$A$2001, -1),MATCH(N589, SOFR_INDEX!$A$2:$A$2001, -1)+1)))</f>
        <v/>
      </c>
      <c r="P589" s="40" t="str" cm="1">
        <f t="array" aca="1" ref="P589" ca="1">IF(OR(B589="", F589=""), "", INDEX(SOFR_INDEX!$B$2:$E$2001, O589,$P$4) * IF(LEFT($P$3, 3)="180", 2, IF(LEFT($P$3, 2)="90", 4, IF(LEFT($P$3, 2)="30", 12, 1)))/100)</f>
        <v/>
      </c>
      <c r="Q589" s="43" t="str">
        <f ca="1">IF(OR(B589="", F589=""), "", P589+'Terms&amp;Conditions + Transaction'!$B$11/10000)</f>
        <v/>
      </c>
      <c r="R589" s="43" t="str">
        <f t="shared" ca="1" si="59"/>
        <v/>
      </c>
      <c r="S589" t="str">
        <f ca="1">IF(B589="",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Transaction'!$C$7*(F589-E589), 365), 360))))</f>
        <v/>
      </c>
      <c r="T589" s="49" t="str">
        <f t="shared" ca="1" si="60"/>
        <v/>
      </c>
      <c r="U589" s="49" t="str">
        <f t="shared" ca="1" si="61"/>
        <v/>
      </c>
      <c r="V589" s="49" t="str">
        <f t="shared" ca="1" si="62"/>
        <v/>
      </c>
      <c r="W589" s="11" t="str">
        <f t="shared" ca="1" si="63"/>
        <v/>
      </c>
      <c r="X589" s="11" t="str">
        <f t="shared" ca="1" si="64"/>
        <v/>
      </c>
    </row>
    <row r="590" spans="2:24" x14ac:dyDescent="0.25">
      <c r="B590" s="82" t="str">
        <f ca="1">IF(B589&lt;MIN($C$3, 'Terms&amp;Conditions + Transaction'!$B$6), B589+1, "")</f>
        <v/>
      </c>
      <c r="C590" t="str">
        <f ca="1">IF(B590="", "", IF(AND(WEEKDAY(B590, 2)&lt;=5, ISERROR(VLOOKUP(B590, 'Holiday Schedule'!$B$3:$B$1002, 1, FALSE))), 1, 0))</f>
        <v/>
      </c>
      <c r="D590" t="str">
        <f ca="1">IF(B590="", "", IF(LOWER('Terms&amp;Conditions + Transaction'!$C$15)="act", 1, IF(DAY(B590)=31, 0, IF(AND(DAY(B590+1)=1, MONTH(B590+1)=3), 31-DAY(B590), 1))))</f>
        <v/>
      </c>
      <c r="E590" s="18" t="str">
        <f ca="1">IF(B590="", "", IFERROR(VLOOKUP(B590, 'Accrual Schedule'!$B$3:$B$122, 1, TRUE), ""))</f>
        <v/>
      </c>
      <c r="F590" s="18" t="str" cm="1">
        <f t="array" aca="1" ref="F590" ca="1">IF(B590="", "", INDEX('Accrual Schedule'!$B$3:$B$122, MATCH(B590, 'Accrual Schedule'!$B$3:$B$122, 1)+1, 1))</f>
        <v/>
      </c>
      <c r="G590" s="18" t="str" cm="1">
        <f t="array" aca="1" ref="G590" ca="1">IF(B590="", "", INDEX('Accrual Schedule'!$B$3:$B$122, MATCH(H590, 'Accrual Schedule'!$B$3:$B$122, 1)-1, 1))</f>
        <v/>
      </c>
      <c r="H590" s="18" t="str">
        <f ca="1">IF(B590="", "", INDEX('Accrual Schedule'!$B$3:$B$122, MATCH(I590, 'Accrual Schedule'!$C$3:$C$122, 1), 1))</f>
        <v/>
      </c>
      <c r="I590" s="18" t="str" cm="1">
        <f t="array" aca="1" ref="I590" ca="1">IF(B590="", "", _xlfn.IFNA(INDEX('Accrual Schedule'!$C$4:$C$122, MATCH(B590, 'Accrual Schedule'!$C$4:$C$122, 1)+1, 1), INDEX('Accrual Schedule'!$C$4:$C$122, 1, 1)))</f>
        <v/>
      </c>
      <c r="J590" s="11" t="str">
        <f ca="1">IF(B590="","",'Terms&amp;Conditions + Transaction'!$F$5-SUMIF(Dispositions!$B$3:$B$32,"&lt;="&amp;B590,Dispositions!$C$3:$C$32))</f>
        <v/>
      </c>
      <c r="K590" s="84" t="str">
        <f ca="1">IF(B590="", "", IF(ISNA(MATCH(B590, 'Factor Schedule'!$B$3:$B$2002, -1)),1,IF(INDEX('Factor Schedule'!$B$3:$C$2002,MATCH(B590, 'Factor Schedule'!$B$3:$B$2002, -1), 1)=B590,MATCH(B590, 'Factor Schedule'!$B$3:$B$2002, -1),MATCH(B590, 'Factor Schedule'!$B$3:$B$2002, -1)+1)))</f>
        <v/>
      </c>
      <c r="L590" s="11" t="str" cm="1">
        <f t="array" aca="1" ref="L590" ca="1">IF(B590="","",ROUND(J590*_xlfn.IFNA(INDEX('Factor Schedule'!$B$3:$C$2002,K590, 2), 1), 2))</f>
        <v/>
      </c>
      <c r="M590" s="11" t="str">
        <f ca="1">IF(B590="", "", IF(OR(LOWER('Terms&amp;Conditions + Transaction'!$B$12)&lt;&gt;"compound", B590=$C$2, B590=E590), L590, L590+IF(LOWER('Terms&amp;Conditions + Transaction'!$B$13)&lt;&gt;"y", SUMIFS($T$8:$T$2007, $B$8:$B$2007, "&gt;="&amp;E590, $B$8:$B$2007, "&lt;"&amp;B590), SUMIFS($U$8:$U$1007, $B$8:$B$2007, "&gt;="&amp;E590, $B$8:$B$2007, "&lt;"&amp;B590))))</f>
        <v/>
      </c>
      <c r="N590" s="18" t="str">
        <f ca="1">IF(OR(B590 = "", F590=""), "", MIN(ForwardDays(B590,-'Terms&amp;Conditions + Transaction'!$B$22, 'Terms&amp;Conditions + Transaction'!$B$23, 'Holiday Schedule'!$B$3:$B$1002),ForwardDays(F590,-'Terms&amp;Conditions + Transaction'!$B$22, 'Terms&amp;Conditions + Transaction'!$B$23, 'Holiday Schedule'!$B$3:$B$1002)))</f>
        <v/>
      </c>
      <c r="O590" s="42" t="str">
        <f ca="1">IF(B590="", "", IF(ISNA(MATCH(N590, SOFR_INDEX!$A$2:$A$2001, -1)),1,IF(INDEX(SOFR_INDEX!$A$2:$E$2001,MATCH(N590, SOFR_INDEX!$A$2:$A$2001, -1), 1)=N590,MATCH(N590, SOFR_INDEX!$A$2:$A$2001, -1),MATCH(N590, SOFR_INDEX!$A$2:$A$2001, -1)+1)))</f>
        <v/>
      </c>
      <c r="P590" s="40" t="str" cm="1">
        <f t="array" aca="1" ref="P590" ca="1">IF(OR(B590="", F590=""), "", INDEX(SOFR_INDEX!$B$2:$E$2001, O590,$P$4) * IF(LEFT($P$3, 3)="180", 2, IF(LEFT($P$3, 2)="90", 4, IF(LEFT($P$3, 2)="30", 12, 1)))/100)</f>
        <v/>
      </c>
      <c r="Q590" s="43" t="str">
        <f ca="1">IF(OR(B590="", F590=""), "", P590+'Terms&amp;Conditions + Transaction'!$B$11/10000)</f>
        <v/>
      </c>
      <c r="R590" s="43" t="str">
        <f t="shared" ca="1" si="59"/>
        <v/>
      </c>
      <c r="S590" t="str">
        <f ca="1">IF(B590="",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Transaction'!$C$7*(F590-E590), 365), 360))))</f>
        <v/>
      </c>
      <c r="T590" s="49" t="str">
        <f t="shared" ca="1" si="60"/>
        <v/>
      </c>
      <c r="U590" s="49" t="str">
        <f t="shared" ca="1" si="61"/>
        <v/>
      </c>
      <c r="V590" s="49" t="str">
        <f t="shared" ca="1" si="62"/>
        <v/>
      </c>
      <c r="W590" s="11" t="str">
        <f t="shared" ca="1" si="63"/>
        <v/>
      </c>
      <c r="X590" s="11" t="str">
        <f t="shared" ca="1" si="64"/>
        <v/>
      </c>
    </row>
    <row r="591" spans="2:24" x14ac:dyDescent="0.25">
      <c r="B591" s="82" t="str">
        <f ca="1">IF(B590&lt;MIN($C$3, 'Terms&amp;Conditions + Transaction'!$B$6), B590+1, "")</f>
        <v/>
      </c>
      <c r="C591" t="str">
        <f ca="1">IF(B591="", "", IF(AND(WEEKDAY(B591, 2)&lt;=5, ISERROR(VLOOKUP(B591, 'Holiday Schedule'!$B$3:$B$1002, 1, FALSE))), 1, 0))</f>
        <v/>
      </c>
      <c r="D591" t="str">
        <f ca="1">IF(B591="", "", IF(LOWER('Terms&amp;Conditions + Transaction'!$C$15)="act", 1, IF(DAY(B591)=31, 0, IF(AND(DAY(B591+1)=1, MONTH(B591+1)=3), 31-DAY(B591), 1))))</f>
        <v/>
      </c>
      <c r="E591" s="18" t="str">
        <f ca="1">IF(B591="", "", IFERROR(VLOOKUP(B591, 'Accrual Schedule'!$B$3:$B$122, 1, TRUE), ""))</f>
        <v/>
      </c>
      <c r="F591" s="18" t="str" cm="1">
        <f t="array" aca="1" ref="F591" ca="1">IF(B591="", "", INDEX('Accrual Schedule'!$B$3:$B$122, MATCH(B591, 'Accrual Schedule'!$B$3:$B$122, 1)+1, 1))</f>
        <v/>
      </c>
      <c r="G591" s="18" t="str" cm="1">
        <f t="array" aca="1" ref="G591" ca="1">IF(B591="", "", INDEX('Accrual Schedule'!$B$3:$B$122, MATCH(H591, 'Accrual Schedule'!$B$3:$B$122, 1)-1, 1))</f>
        <v/>
      </c>
      <c r="H591" s="18" t="str">
        <f ca="1">IF(B591="", "", INDEX('Accrual Schedule'!$B$3:$B$122, MATCH(I591, 'Accrual Schedule'!$C$3:$C$122, 1), 1))</f>
        <v/>
      </c>
      <c r="I591" s="18" t="str" cm="1">
        <f t="array" aca="1" ref="I591" ca="1">IF(B591="", "", _xlfn.IFNA(INDEX('Accrual Schedule'!$C$4:$C$122, MATCH(B591, 'Accrual Schedule'!$C$4:$C$122, 1)+1, 1), INDEX('Accrual Schedule'!$C$4:$C$122, 1, 1)))</f>
        <v/>
      </c>
      <c r="J591" s="11" t="str">
        <f ca="1">IF(B591="","",'Terms&amp;Conditions + Transaction'!$F$5-SUMIF(Dispositions!$B$3:$B$32,"&lt;="&amp;B591,Dispositions!$C$3:$C$32))</f>
        <v/>
      </c>
      <c r="K591" s="84" t="str">
        <f ca="1">IF(B591="", "", IF(ISNA(MATCH(B591, 'Factor Schedule'!$B$3:$B$2002, -1)),1,IF(INDEX('Factor Schedule'!$B$3:$C$2002,MATCH(B591, 'Factor Schedule'!$B$3:$B$2002, -1), 1)=B591,MATCH(B591, 'Factor Schedule'!$B$3:$B$2002, -1),MATCH(B591, 'Factor Schedule'!$B$3:$B$2002, -1)+1)))</f>
        <v/>
      </c>
      <c r="L591" s="11" t="str" cm="1">
        <f t="array" aca="1" ref="L591" ca="1">IF(B591="","",ROUND(J591*_xlfn.IFNA(INDEX('Factor Schedule'!$B$3:$C$2002,K591, 2), 1), 2))</f>
        <v/>
      </c>
      <c r="M591" s="11" t="str">
        <f ca="1">IF(B591="", "", IF(OR(LOWER('Terms&amp;Conditions + Transaction'!$B$12)&lt;&gt;"compound", B591=$C$2, B591=E591), L591, L591+IF(LOWER('Terms&amp;Conditions + Transaction'!$B$13)&lt;&gt;"y", SUMIFS($T$8:$T$2007, $B$8:$B$2007, "&gt;="&amp;E591, $B$8:$B$2007, "&lt;"&amp;B591), SUMIFS($U$8:$U$1007, $B$8:$B$2007, "&gt;="&amp;E591, $B$8:$B$2007, "&lt;"&amp;B591))))</f>
        <v/>
      </c>
      <c r="N591" s="18" t="str">
        <f ca="1">IF(OR(B591 = "", F591=""), "", MIN(ForwardDays(B591,-'Terms&amp;Conditions + Transaction'!$B$22, 'Terms&amp;Conditions + Transaction'!$B$23, 'Holiday Schedule'!$B$3:$B$1002),ForwardDays(F591,-'Terms&amp;Conditions + Transaction'!$B$22, 'Terms&amp;Conditions + Transaction'!$B$23, 'Holiday Schedule'!$B$3:$B$1002)))</f>
        <v/>
      </c>
      <c r="O591" s="42" t="str">
        <f ca="1">IF(B591="", "", IF(ISNA(MATCH(N591, SOFR_INDEX!$A$2:$A$2001, -1)),1,IF(INDEX(SOFR_INDEX!$A$2:$E$2001,MATCH(N591, SOFR_INDEX!$A$2:$A$2001, -1), 1)=N591,MATCH(N591, SOFR_INDEX!$A$2:$A$2001, -1),MATCH(N591, SOFR_INDEX!$A$2:$A$2001, -1)+1)))</f>
        <v/>
      </c>
      <c r="P591" s="40" t="str" cm="1">
        <f t="array" aca="1" ref="P591" ca="1">IF(OR(B591="", F591=""), "", INDEX(SOFR_INDEX!$B$2:$E$2001, O591,$P$4) * IF(LEFT($P$3, 3)="180", 2, IF(LEFT($P$3, 2)="90", 4, IF(LEFT($P$3, 2)="30", 12, 1)))/100)</f>
        <v/>
      </c>
      <c r="Q591" s="43" t="str">
        <f ca="1">IF(OR(B591="", F591=""), "", P591+'Terms&amp;Conditions + Transaction'!$B$11/10000)</f>
        <v/>
      </c>
      <c r="R591" s="43" t="str">
        <f t="shared" ca="1" si="59"/>
        <v/>
      </c>
      <c r="S591" t="str">
        <f ca="1">IF(B591="",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Transaction'!$C$7*(F591-E591), 365), 360))))</f>
        <v/>
      </c>
      <c r="T591" s="49" t="str">
        <f t="shared" ca="1" si="60"/>
        <v/>
      </c>
      <c r="U591" s="49" t="str">
        <f t="shared" ca="1" si="61"/>
        <v/>
      </c>
      <c r="V591" s="49" t="str">
        <f t="shared" ca="1" si="62"/>
        <v/>
      </c>
      <c r="W591" s="11" t="str">
        <f t="shared" ca="1" si="63"/>
        <v/>
      </c>
      <c r="X591" s="11" t="str">
        <f t="shared" ca="1" si="64"/>
        <v/>
      </c>
    </row>
    <row r="592" spans="2:24" x14ac:dyDescent="0.25">
      <c r="B592" s="82" t="str">
        <f ca="1">IF(B591&lt;MIN($C$3, 'Terms&amp;Conditions + Transaction'!$B$6), B591+1, "")</f>
        <v/>
      </c>
      <c r="C592" t="str">
        <f ca="1">IF(B592="", "", IF(AND(WEEKDAY(B592, 2)&lt;=5, ISERROR(VLOOKUP(B592, 'Holiday Schedule'!$B$3:$B$1002, 1, FALSE))), 1, 0))</f>
        <v/>
      </c>
      <c r="D592" t="str">
        <f ca="1">IF(B592="", "", IF(LOWER('Terms&amp;Conditions + Transaction'!$C$15)="act", 1, IF(DAY(B592)=31, 0, IF(AND(DAY(B592+1)=1, MONTH(B592+1)=3), 31-DAY(B592), 1))))</f>
        <v/>
      </c>
      <c r="E592" s="18" t="str">
        <f ca="1">IF(B592="", "", IFERROR(VLOOKUP(B592, 'Accrual Schedule'!$B$3:$B$122, 1, TRUE), ""))</f>
        <v/>
      </c>
      <c r="F592" s="18" t="str" cm="1">
        <f t="array" aca="1" ref="F592" ca="1">IF(B592="", "", INDEX('Accrual Schedule'!$B$3:$B$122, MATCH(B592, 'Accrual Schedule'!$B$3:$B$122, 1)+1, 1))</f>
        <v/>
      </c>
      <c r="G592" s="18" t="str" cm="1">
        <f t="array" aca="1" ref="G592" ca="1">IF(B592="", "", INDEX('Accrual Schedule'!$B$3:$B$122, MATCH(H592, 'Accrual Schedule'!$B$3:$B$122, 1)-1, 1))</f>
        <v/>
      </c>
      <c r="H592" s="18" t="str">
        <f ca="1">IF(B592="", "", INDEX('Accrual Schedule'!$B$3:$B$122, MATCH(I592, 'Accrual Schedule'!$C$3:$C$122, 1), 1))</f>
        <v/>
      </c>
      <c r="I592" s="18" t="str" cm="1">
        <f t="array" aca="1" ref="I592" ca="1">IF(B592="", "", _xlfn.IFNA(INDEX('Accrual Schedule'!$C$4:$C$122, MATCH(B592, 'Accrual Schedule'!$C$4:$C$122, 1)+1, 1), INDEX('Accrual Schedule'!$C$4:$C$122, 1, 1)))</f>
        <v/>
      </c>
      <c r="J592" s="11" t="str">
        <f ca="1">IF(B592="","",'Terms&amp;Conditions + Transaction'!$F$5-SUMIF(Dispositions!$B$3:$B$32,"&lt;="&amp;B592,Dispositions!$C$3:$C$32))</f>
        <v/>
      </c>
      <c r="K592" s="84" t="str">
        <f ca="1">IF(B592="", "", IF(ISNA(MATCH(B592, 'Factor Schedule'!$B$3:$B$2002, -1)),1,IF(INDEX('Factor Schedule'!$B$3:$C$2002,MATCH(B592, 'Factor Schedule'!$B$3:$B$2002, -1), 1)=B592,MATCH(B592, 'Factor Schedule'!$B$3:$B$2002, -1),MATCH(B592, 'Factor Schedule'!$B$3:$B$2002, -1)+1)))</f>
        <v/>
      </c>
      <c r="L592" s="11" t="str" cm="1">
        <f t="array" aca="1" ref="L592" ca="1">IF(B592="","",ROUND(J592*_xlfn.IFNA(INDEX('Factor Schedule'!$B$3:$C$2002,K592, 2), 1), 2))</f>
        <v/>
      </c>
      <c r="M592" s="11" t="str">
        <f ca="1">IF(B592="", "", IF(OR(LOWER('Terms&amp;Conditions + Transaction'!$B$12)&lt;&gt;"compound", B592=$C$2, B592=E592), L592, L592+IF(LOWER('Terms&amp;Conditions + Transaction'!$B$13)&lt;&gt;"y", SUMIFS($T$8:$T$2007, $B$8:$B$2007, "&gt;="&amp;E592, $B$8:$B$2007, "&lt;"&amp;B592), SUMIFS($U$8:$U$1007, $B$8:$B$2007, "&gt;="&amp;E592, $B$8:$B$2007, "&lt;"&amp;B592))))</f>
        <v/>
      </c>
      <c r="N592" s="18" t="str">
        <f ca="1">IF(OR(B592 = "", F592=""), "", MIN(ForwardDays(B592,-'Terms&amp;Conditions + Transaction'!$B$22, 'Terms&amp;Conditions + Transaction'!$B$23, 'Holiday Schedule'!$B$3:$B$1002),ForwardDays(F592,-'Terms&amp;Conditions + Transaction'!$B$22, 'Terms&amp;Conditions + Transaction'!$B$23, 'Holiday Schedule'!$B$3:$B$1002)))</f>
        <v/>
      </c>
      <c r="O592" s="42" t="str">
        <f ca="1">IF(B592="", "", IF(ISNA(MATCH(N592, SOFR_INDEX!$A$2:$A$2001, -1)),1,IF(INDEX(SOFR_INDEX!$A$2:$E$2001,MATCH(N592, SOFR_INDEX!$A$2:$A$2001, -1), 1)=N592,MATCH(N592, SOFR_INDEX!$A$2:$A$2001, -1),MATCH(N592, SOFR_INDEX!$A$2:$A$2001, -1)+1)))</f>
        <v/>
      </c>
      <c r="P592" s="40" t="str" cm="1">
        <f t="array" aca="1" ref="P592" ca="1">IF(OR(B592="", F592=""), "", INDEX(SOFR_INDEX!$B$2:$E$2001, O592,$P$4) * IF(LEFT($P$3, 3)="180", 2, IF(LEFT($P$3, 2)="90", 4, IF(LEFT($P$3, 2)="30", 12, 1)))/100)</f>
        <v/>
      </c>
      <c r="Q592" s="43" t="str">
        <f ca="1">IF(OR(B592="", F592=""), "", P592+'Terms&amp;Conditions + Transaction'!$B$11/10000)</f>
        <v/>
      </c>
      <c r="R592" s="43" t="str">
        <f t="shared" ca="1" si="59"/>
        <v/>
      </c>
      <c r="S592" t="str">
        <f ca="1">IF(B592="",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Transaction'!$C$7*(F592-E592), 365), 360))))</f>
        <v/>
      </c>
      <c r="T592" s="49" t="str">
        <f t="shared" ca="1" si="60"/>
        <v/>
      </c>
      <c r="U592" s="49" t="str">
        <f t="shared" ca="1" si="61"/>
        <v/>
      </c>
      <c r="V592" s="49" t="str">
        <f t="shared" ca="1" si="62"/>
        <v/>
      </c>
      <c r="W592" s="11" t="str">
        <f t="shared" ca="1" si="63"/>
        <v/>
      </c>
      <c r="X592" s="11" t="str">
        <f t="shared" ca="1" si="64"/>
        <v/>
      </c>
    </row>
    <row r="593" spans="2:24" x14ac:dyDescent="0.25">
      <c r="B593" s="82" t="str">
        <f ca="1">IF(B592&lt;MIN($C$3, 'Terms&amp;Conditions + Transaction'!$B$6), B592+1, "")</f>
        <v/>
      </c>
      <c r="C593" t="str">
        <f ca="1">IF(B593="", "", IF(AND(WEEKDAY(B593, 2)&lt;=5, ISERROR(VLOOKUP(B593, 'Holiday Schedule'!$B$3:$B$1002, 1, FALSE))), 1, 0))</f>
        <v/>
      </c>
      <c r="D593" t="str">
        <f ca="1">IF(B593="", "", IF(LOWER('Terms&amp;Conditions + Transaction'!$C$15)="act", 1, IF(DAY(B593)=31, 0, IF(AND(DAY(B593+1)=1, MONTH(B593+1)=3), 31-DAY(B593), 1))))</f>
        <v/>
      </c>
      <c r="E593" s="18" t="str">
        <f ca="1">IF(B593="", "", IFERROR(VLOOKUP(B593, 'Accrual Schedule'!$B$3:$B$122, 1, TRUE), ""))</f>
        <v/>
      </c>
      <c r="F593" s="18" t="str" cm="1">
        <f t="array" aca="1" ref="F593" ca="1">IF(B593="", "", INDEX('Accrual Schedule'!$B$3:$B$122, MATCH(B593, 'Accrual Schedule'!$B$3:$B$122, 1)+1, 1))</f>
        <v/>
      </c>
      <c r="G593" s="18" t="str" cm="1">
        <f t="array" aca="1" ref="G593" ca="1">IF(B593="", "", INDEX('Accrual Schedule'!$B$3:$B$122, MATCH(H593, 'Accrual Schedule'!$B$3:$B$122, 1)-1, 1))</f>
        <v/>
      </c>
      <c r="H593" s="18" t="str">
        <f ca="1">IF(B593="", "", INDEX('Accrual Schedule'!$B$3:$B$122, MATCH(I593, 'Accrual Schedule'!$C$3:$C$122, 1), 1))</f>
        <v/>
      </c>
      <c r="I593" s="18" t="str" cm="1">
        <f t="array" aca="1" ref="I593" ca="1">IF(B593="", "", _xlfn.IFNA(INDEX('Accrual Schedule'!$C$4:$C$122, MATCH(B593, 'Accrual Schedule'!$C$4:$C$122, 1)+1, 1), INDEX('Accrual Schedule'!$C$4:$C$122, 1, 1)))</f>
        <v/>
      </c>
      <c r="J593" s="11" t="str">
        <f ca="1">IF(B593="","",'Terms&amp;Conditions + Transaction'!$F$5-SUMIF(Dispositions!$B$3:$B$32,"&lt;="&amp;B593,Dispositions!$C$3:$C$32))</f>
        <v/>
      </c>
      <c r="K593" s="84" t="str">
        <f ca="1">IF(B593="", "", IF(ISNA(MATCH(B593, 'Factor Schedule'!$B$3:$B$2002, -1)),1,IF(INDEX('Factor Schedule'!$B$3:$C$2002,MATCH(B593, 'Factor Schedule'!$B$3:$B$2002, -1), 1)=B593,MATCH(B593, 'Factor Schedule'!$B$3:$B$2002, -1),MATCH(B593, 'Factor Schedule'!$B$3:$B$2002, -1)+1)))</f>
        <v/>
      </c>
      <c r="L593" s="11" t="str" cm="1">
        <f t="array" aca="1" ref="L593" ca="1">IF(B593="","",ROUND(J593*_xlfn.IFNA(INDEX('Factor Schedule'!$B$3:$C$2002,K593, 2), 1), 2))</f>
        <v/>
      </c>
      <c r="M593" s="11" t="str">
        <f ca="1">IF(B593="", "", IF(OR(LOWER('Terms&amp;Conditions + Transaction'!$B$12)&lt;&gt;"compound", B593=$C$2, B593=E593), L593, L593+IF(LOWER('Terms&amp;Conditions + Transaction'!$B$13)&lt;&gt;"y", SUMIFS($T$8:$T$2007, $B$8:$B$2007, "&gt;="&amp;E593, $B$8:$B$2007, "&lt;"&amp;B593), SUMIFS($U$8:$U$1007, $B$8:$B$2007, "&gt;="&amp;E593, $B$8:$B$2007, "&lt;"&amp;B593))))</f>
        <v/>
      </c>
      <c r="N593" s="18" t="str">
        <f ca="1">IF(OR(B593 = "", F593=""), "", MIN(ForwardDays(B593,-'Terms&amp;Conditions + Transaction'!$B$22, 'Terms&amp;Conditions + Transaction'!$B$23, 'Holiday Schedule'!$B$3:$B$1002),ForwardDays(F593,-'Terms&amp;Conditions + Transaction'!$B$22, 'Terms&amp;Conditions + Transaction'!$B$23, 'Holiday Schedule'!$B$3:$B$1002)))</f>
        <v/>
      </c>
      <c r="O593" s="42" t="str">
        <f ca="1">IF(B593="", "", IF(ISNA(MATCH(N593, SOFR_INDEX!$A$2:$A$2001, -1)),1,IF(INDEX(SOFR_INDEX!$A$2:$E$2001,MATCH(N593, SOFR_INDEX!$A$2:$A$2001, -1), 1)=N593,MATCH(N593, SOFR_INDEX!$A$2:$A$2001, -1),MATCH(N593, SOFR_INDEX!$A$2:$A$2001, -1)+1)))</f>
        <v/>
      </c>
      <c r="P593" s="40" t="str" cm="1">
        <f t="array" aca="1" ref="P593" ca="1">IF(OR(B593="", F593=""), "", INDEX(SOFR_INDEX!$B$2:$E$2001, O593,$P$4) * IF(LEFT($P$3, 3)="180", 2, IF(LEFT($P$3, 2)="90", 4, IF(LEFT($P$3, 2)="30", 12, 1)))/100)</f>
        <v/>
      </c>
      <c r="Q593" s="43" t="str">
        <f ca="1">IF(OR(B593="", F593=""), "", P593+'Terms&amp;Conditions + Transaction'!$B$11/10000)</f>
        <v/>
      </c>
      <c r="R593" s="43" t="str">
        <f t="shared" ca="1" si="59"/>
        <v/>
      </c>
      <c r="S593" t="str">
        <f ca="1">IF(B593="",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Transaction'!$C$7*(F593-E593), 365), 360))))</f>
        <v/>
      </c>
      <c r="T593" s="49" t="str">
        <f t="shared" ca="1" si="60"/>
        <v/>
      </c>
      <c r="U593" s="49" t="str">
        <f t="shared" ca="1" si="61"/>
        <v/>
      </c>
      <c r="V593" s="49" t="str">
        <f t="shared" ca="1" si="62"/>
        <v/>
      </c>
      <c r="W593" s="11" t="str">
        <f t="shared" ca="1" si="63"/>
        <v/>
      </c>
      <c r="X593" s="11" t="str">
        <f t="shared" ca="1" si="64"/>
        <v/>
      </c>
    </row>
    <row r="594" spans="2:24" x14ac:dyDescent="0.25">
      <c r="B594" s="82" t="str">
        <f ca="1">IF(B593&lt;MIN($C$3, 'Terms&amp;Conditions + Transaction'!$B$6), B593+1, "")</f>
        <v/>
      </c>
      <c r="C594" t="str">
        <f ca="1">IF(B594="", "", IF(AND(WEEKDAY(B594, 2)&lt;=5, ISERROR(VLOOKUP(B594, 'Holiday Schedule'!$B$3:$B$1002, 1, FALSE))), 1, 0))</f>
        <v/>
      </c>
      <c r="D594" t="str">
        <f ca="1">IF(B594="", "", IF(LOWER('Terms&amp;Conditions + Transaction'!$C$15)="act", 1, IF(DAY(B594)=31, 0, IF(AND(DAY(B594+1)=1, MONTH(B594+1)=3), 31-DAY(B594), 1))))</f>
        <v/>
      </c>
      <c r="E594" s="18" t="str">
        <f ca="1">IF(B594="", "", IFERROR(VLOOKUP(B594, 'Accrual Schedule'!$B$3:$B$122, 1, TRUE), ""))</f>
        <v/>
      </c>
      <c r="F594" s="18" t="str" cm="1">
        <f t="array" aca="1" ref="F594" ca="1">IF(B594="", "", INDEX('Accrual Schedule'!$B$3:$B$122, MATCH(B594, 'Accrual Schedule'!$B$3:$B$122, 1)+1, 1))</f>
        <v/>
      </c>
      <c r="G594" s="18" t="str" cm="1">
        <f t="array" aca="1" ref="G594" ca="1">IF(B594="", "", INDEX('Accrual Schedule'!$B$3:$B$122, MATCH(H594, 'Accrual Schedule'!$B$3:$B$122, 1)-1, 1))</f>
        <v/>
      </c>
      <c r="H594" s="18" t="str">
        <f ca="1">IF(B594="", "", INDEX('Accrual Schedule'!$B$3:$B$122, MATCH(I594, 'Accrual Schedule'!$C$3:$C$122, 1), 1))</f>
        <v/>
      </c>
      <c r="I594" s="18" t="str" cm="1">
        <f t="array" aca="1" ref="I594" ca="1">IF(B594="", "", _xlfn.IFNA(INDEX('Accrual Schedule'!$C$4:$C$122, MATCH(B594, 'Accrual Schedule'!$C$4:$C$122, 1)+1, 1), INDEX('Accrual Schedule'!$C$4:$C$122, 1, 1)))</f>
        <v/>
      </c>
      <c r="J594" s="11" t="str">
        <f ca="1">IF(B594="","",'Terms&amp;Conditions + Transaction'!$F$5-SUMIF(Dispositions!$B$3:$B$32,"&lt;="&amp;B594,Dispositions!$C$3:$C$32))</f>
        <v/>
      </c>
      <c r="K594" s="84" t="str">
        <f ca="1">IF(B594="", "", IF(ISNA(MATCH(B594, 'Factor Schedule'!$B$3:$B$2002, -1)),1,IF(INDEX('Factor Schedule'!$B$3:$C$2002,MATCH(B594, 'Factor Schedule'!$B$3:$B$2002, -1), 1)=B594,MATCH(B594, 'Factor Schedule'!$B$3:$B$2002, -1),MATCH(B594, 'Factor Schedule'!$B$3:$B$2002, -1)+1)))</f>
        <v/>
      </c>
      <c r="L594" s="11" t="str" cm="1">
        <f t="array" aca="1" ref="L594" ca="1">IF(B594="","",ROUND(J594*_xlfn.IFNA(INDEX('Factor Schedule'!$B$3:$C$2002,K594, 2), 1), 2))</f>
        <v/>
      </c>
      <c r="M594" s="11" t="str">
        <f ca="1">IF(B594="", "", IF(OR(LOWER('Terms&amp;Conditions + Transaction'!$B$12)&lt;&gt;"compound", B594=$C$2, B594=E594), L594, L594+IF(LOWER('Terms&amp;Conditions + Transaction'!$B$13)&lt;&gt;"y", SUMIFS($T$8:$T$2007, $B$8:$B$2007, "&gt;="&amp;E594, $B$8:$B$2007, "&lt;"&amp;B594), SUMIFS($U$8:$U$1007, $B$8:$B$2007, "&gt;="&amp;E594, $B$8:$B$2007, "&lt;"&amp;B594))))</f>
        <v/>
      </c>
      <c r="N594" s="18" t="str">
        <f ca="1">IF(OR(B594 = "", F594=""), "", MIN(ForwardDays(B594,-'Terms&amp;Conditions + Transaction'!$B$22, 'Terms&amp;Conditions + Transaction'!$B$23, 'Holiday Schedule'!$B$3:$B$1002),ForwardDays(F594,-'Terms&amp;Conditions + Transaction'!$B$22, 'Terms&amp;Conditions + Transaction'!$B$23, 'Holiday Schedule'!$B$3:$B$1002)))</f>
        <v/>
      </c>
      <c r="O594" s="42" t="str">
        <f ca="1">IF(B594="", "", IF(ISNA(MATCH(N594, SOFR_INDEX!$A$2:$A$2001, -1)),1,IF(INDEX(SOFR_INDEX!$A$2:$E$2001,MATCH(N594, SOFR_INDEX!$A$2:$A$2001, -1), 1)=N594,MATCH(N594, SOFR_INDEX!$A$2:$A$2001, -1),MATCH(N594, SOFR_INDEX!$A$2:$A$2001, -1)+1)))</f>
        <v/>
      </c>
      <c r="P594" s="40" t="str" cm="1">
        <f t="array" aca="1" ref="P594" ca="1">IF(OR(B594="", F594=""), "", INDEX(SOFR_INDEX!$B$2:$E$2001, O594,$P$4) * IF(LEFT($P$3, 3)="180", 2, IF(LEFT($P$3, 2)="90", 4, IF(LEFT($P$3, 2)="30", 12, 1)))/100)</f>
        <v/>
      </c>
      <c r="Q594" s="43" t="str">
        <f ca="1">IF(OR(B594="", F594=""), "", P594+'Terms&amp;Conditions + Transaction'!$B$11/10000)</f>
        <v/>
      </c>
      <c r="R594" s="43" t="str">
        <f t="shared" ca="1" si="59"/>
        <v/>
      </c>
      <c r="S594" t="str">
        <f ca="1">IF(B594="",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Transaction'!$C$7*(F594-E594), 365), 360))))</f>
        <v/>
      </c>
      <c r="T594" s="49" t="str">
        <f t="shared" ca="1" si="60"/>
        <v/>
      </c>
      <c r="U594" s="49" t="str">
        <f t="shared" ca="1" si="61"/>
        <v/>
      </c>
      <c r="V594" s="49" t="str">
        <f t="shared" ca="1" si="62"/>
        <v/>
      </c>
      <c r="W594" s="11" t="str">
        <f t="shared" ca="1" si="63"/>
        <v/>
      </c>
      <c r="X594" s="11" t="str">
        <f t="shared" ca="1" si="64"/>
        <v/>
      </c>
    </row>
    <row r="595" spans="2:24" x14ac:dyDescent="0.25">
      <c r="B595" s="82" t="str">
        <f ca="1">IF(B594&lt;MIN($C$3, 'Terms&amp;Conditions + Transaction'!$B$6), B594+1, "")</f>
        <v/>
      </c>
      <c r="C595" t="str">
        <f ca="1">IF(B595="", "", IF(AND(WEEKDAY(B595, 2)&lt;=5, ISERROR(VLOOKUP(B595, 'Holiday Schedule'!$B$3:$B$1002, 1, FALSE))), 1, 0))</f>
        <v/>
      </c>
      <c r="D595" t="str">
        <f ca="1">IF(B595="", "", IF(LOWER('Terms&amp;Conditions + Transaction'!$C$15)="act", 1, IF(DAY(B595)=31, 0, IF(AND(DAY(B595+1)=1, MONTH(B595+1)=3), 31-DAY(B595), 1))))</f>
        <v/>
      </c>
      <c r="E595" s="18" t="str">
        <f ca="1">IF(B595="", "", IFERROR(VLOOKUP(B595, 'Accrual Schedule'!$B$3:$B$122, 1, TRUE), ""))</f>
        <v/>
      </c>
      <c r="F595" s="18" t="str" cm="1">
        <f t="array" aca="1" ref="F595" ca="1">IF(B595="", "", INDEX('Accrual Schedule'!$B$3:$B$122, MATCH(B595, 'Accrual Schedule'!$B$3:$B$122, 1)+1, 1))</f>
        <v/>
      </c>
      <c r="G595" s="18" t="str" cm="1">
        <f t="array" aca="1" ref="G595" ca="1">IF(B595="", "", INDEX('Accrual Schedule'!$B$3:$B$122, MATCH(H595, 'Accrual Schedule'!$B$3:$B$122, 1)-1, 1))</f>
        <v/>
      </c>
      <c r="H595" s="18" t="str">
        <f ca="1">IF(B595="", "", INDEX('Accrual Schedule'!$B$3:$B$122, MATCH(I595, 'Accrual Schedule'!$C$3:$C$122, 1), 1))</f>
        <v/>
      </c>
      <c r="I595" s="18" t="str" cm="1">
        <f t="array" aca="1" ref="I595" ca="1">IF(B595="", "", _xlfn.IFNA(INDEX('Accrual Schedule'!$C$4:$C$122, MATCH(B595, 'Accrual Schedule'!$C$4:$C$122, 1)+1, 1), INDEX('Accrual Schedule'!$C$4:$C$122, 1, 1)))</f>
        <v/>
      </c>
      <c r="J595" s="11" t="str">
        <f ca="1">IF(B595="","",'Terms&amp;Conditions + Transaction'!$F$5-SUMIF(Dispositions!$B$3:$B$32,"&lt;="&amp;B595,Dispositions!$C$3:$C$32))</f>
        <v/>
      </c>
      <c r="K595" s="84" t="str">
        <f ca="1">IF(B595="", "", IF(ISNA(MATCH(B595, 'Factor Schedule'!$B$3:$B$2002, -1)),1,IF(INDEX('Factor Schedule'!$B$3:$C$2002,MATCH(B595, 'Factor Schedule'!$B$3:$B$2002, -1), 1)=B595,MATCH(B595, 'Factor Schedule'!$B$3:$B$2002, -1),MATCH(B595, 'Factor Schedule'!$B$3:$B$2002, -1)+1)))</f>
        <v/>
      </c>
      <c r="L595" s="11" t="str" cm="1">
        <f t="array" aca="1" ref="L595" ca="1">IF(B595="","",ROUND(J595*_xlfn.IFNA(INDEX('Factor Schedule'!$B$3:$C$2002,K595, 2), 1), 2))</f>
        <v/>
      </c>
      <c r="M595" s="11" t="str">
        <f ca="1">IF(B595="", "", IF(OR(LOWER('Terms&amp;Conditions + Transaction'!$B$12)&lt;&gt;"compound", B595=$C$2, B595=E595), L595, L595+IF(LOWER('Terms&amp;Conditions + Transaction'!$B$13)&lt;&gt;"y", SUMIFS($T$8:$T$2007, $B$8:$B$2007, "&gt;="&amp;E595, $B$8:$B$2007, "&lt;"&amp;B595), SUMIFS($U$8:$U$1007, $B$8:$B$2007, "&gt;="&amp;E595, $B$8:$B$2007, "&lt;"&amp;B595))))</f>
        <v/>
      </c>
      <c r="N595" s="18" t="str">
        <f ca="1">IF(OR(B595 = "", F595=""), "", MIN(ForwardDays(B595,-'Terms&amp;Conditions + Transaction'!$B$22, 'Terms&amp;Conditions + Transaction'!$B$23, 'Holiday Schedule'!$B$3:$B$1002),ForwardDays(F595,-'Terms&amp;Conditions + Transaction'!$B$22, 'Terms&amp;Conditions + Transaction'!$B$23, 'Holiday Schedule'!$B$3:$B$1002)))</f>
        <v/>
      </c>
      <c r="O595" s="42" t="str">
        <f ca="1">IF(B595="", "", IF(ISNA(MATCH(N595, SOFR_INDEX!$A$2:$A$2001, -1)),1,IF(INDEX(SOFR_INDEX!$A$2:$E$2001,MATCH(N595, SOFR_INDEX!$A$2:$A$2001, -1), 1)=N595,MATCH(N595, SOFR_INDEX!$A$2:$A$2001, -1),MATCH(N595, SOFR_INDEX!$A$2:$A$2001, -1)+1)))</f>
        <v/>
      </c>
      <c r="P595" s="40" t="str" cm="1">
        <f t="array" aca="1" ref="P595" ca="1">IF(OR(B595="", F595=""), "", INDEX(SOFR_INDEX!$B$2:$E$2001, O595,$P$4) * IF(LEFT($P$3, 3)="180", 2, IF(LEFT($P$3, 2)="90", 4, IF(LEFT($P$3, 2)="30", 12, 1)))/100)</f>
        <v/>
      </c>
      <c r="Q595" s="43" t="str">
        <f ca="1">IF(OR(B595="", F595=""), "", P595+'Terms&amp;Conditions + Transaction'!$B$11/10000)</f>
        <v/>
      </c>
      <c r="R595" s="43" t="str">
        <f t="shared" ca="1" si="59"/>
        <v/>
      </c>
      <c r="S595" t="str">
        <f ca="1">IF(B595="",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Transaction'!$C$7*(F595-E595), 365), 360))))</f>
        <v/>
      </c>
      <c r="T595" s="49" t="str">
        <f t="shared" ca="1" si="60"/>
        <v/>
      </c>
      <c r="U595" s="49" t="str">
        <f t="shared" ca="1" si="61"/>
        <v/>
      </c>
      <c r="V595" s="49" t="str">
        <f t="shared" ca="1" si="62"/>
        <v/>
      </c>
      <c r="W595" s="11" t="str">
        <f t="shared" ca="1" si="63"/>
        <v/>
      </c>
      <c r="X595" s="11" t="str">
        <f t="shared" ca="1" si="64"/>
        <v/>
      </c>
    </row>
    <row r="596" spans="2:24" x14ac:dyDescent="0.25">
      <c r="B596" s="82" t="str">
        <f ca="1">IF(B595&lt;MIN($C$3, 'Terms&amp;Conditions + Transaction'!$B$6), B595+1, "")</f>
        <v/>
      </c>
      <c r="C596" t="str">
        <f ca="1">IF(B596="", "", IF(AND(WEEKDAY(B596, 2)&lt;=5, ISERROR(VLOOKUP(B596, 'Holiday Schedule'!$B$3:$B$1002, 1, FALSE))), 1, 0))</f>
        <v/>
      </c>
      <c r="D596" t="str">
        <f ca="1">IF(B596="", "", IF(LOWER('Terms&amp;Conditions + Transaction'!$C$15)="act", 1, IF(DAY(B596)=31, 0, IF(AND(DAY(B596+1)=1, MONTH(B596+1)=3), 31-DAY(B596), 1))))</f>
        <v/>
      </c>
      <c r="E596" s="18" t="str">
        <f ca="1">IF(B596="", "", IFERROR(VLOOKUP(B596, 'Accrual Schedule'!$B$3:$B$122, 1, TRUE), ""))</f>
        <v/>
      </c>
      <c r="F596" s="18" t="str" cm="1">
        <f t="array" aca="1" ref="F596" ca="1">IF(B596="", "", INDEX('Accrual Schedule'!$B$3:$B$122, MATCH(B596, 'Accrual Schedule'!$B$3:$B$122, 1)+1, 1))</f>
        <v/>
      </c>
      <c r="G596" s="18" t="str" cm="1">
        <f t="array" aca="1" ref="G596" ca="1">IF(B596="", "", INDEX('Accrual Schedule'!$B$3:$B$122, MATCH(H596, 'Accrual Schedule'!$B$3:$B$122, 1)-1, 1))</f>
        <v/>
      </c>
      <c r="H596" s="18" t="str">
        <f ca="1">IF(B596="", "", INDEX('Accrual Schedule'!$B$3:$B$122, MATCH(I596, 'Accrual Schedule'!$C$3:$C$122, 1), 1))</f>
        <v/>
      </c>
      <c r="I596" s="18" t="str" cm="1">
        <f t="array" aca="1" ref="I596" ca="1">IF(B596="", "", _xlfn.IFNA(INDEX('Accrual Schedule'!$C$4:$C$122, MATCH(B596, 'Accrual Schedule'!$C$4:$C$122, 1)+1, 1), INDEX('Accrual Schedule'!$C$4:$C$122, 1, 1)))</f>
        <v/>
      </c>
      <c r="J596" s="11" t="str">
        <f ca="1">IF(B596="","",'Terms&amp;Conditions + Transaction'!$F$5-SUMIF(Dispositions!$B$3:$B$32,"&lt;="&amp;B596,Dispositions!$C$3:$C$32))</f>
        <v/>
      </c>
      <c r="K596" s="84" t="str">
        <f ca="1">IF(B596="", "", IF(ISNA(MATCH(B596, 'Factor Schedule'!$B$3:$B$2002, -1)),1,IF(INDEX('Factor Schedule'!$B$3:$C$2002,MATCH(B596, 'Factor Schedule'!$B$3:$B$2002, -1), 1)=B596,MATCH(B596, 'Factor Schedule'!$B$3:$B$2002, -1),MATCH(B596, 'Factor Schedule'!$B$3:$B$2002, -1)+1)))</f>
        <v/>
      </c>
      <c r="L596" s="11" t="str" cm="1">
        <f t="array" aca="1" ref="L596" ca="1">IF(B596="","",ROUND(J596*_xlfn.IFNA(INDEX('Factor Schedule'!$B$3:$C$2002,K596, 2), 1), 2))</f>
        <v/>
      </c>
      <c r="M596" s="11" t="str">
        <f ca="1">IF(B596="", "", IF(OR(LOWER('Terms&amp;Conditions + Transaction'!$B$12)&lt;&gt;"compound", B596=$C$2, B596=E596), L596, L596+IF(LOWER('Terms&amp;Conditions + Transaction'!$B$13)&lt;&gt;"y", SUMIFS($T$8:$T$2007, $B$8:$B$2007, "&gt;="&amp;E596, $B$8:$B$2007, "&lt;"&amp;B596), SUMIFS($U$8:$U$1007, $B$8:$B$2007, "&gt;="&amp;E596, $B$8:$B$2007, "&lt;"&amp;B596))))</f>
        <v/>
      </c>
      <c r="N596" s="18" t="str">
        <f ca="1">IF(OR(B596 = "", F596=""), "", MIN(ForwardDays(B596,-'Terms&amp;Conditions + Transaction'!$B$22, 'Terms&amp;Conditions + Transaction'!$B$23, 'Holiday Schedule'!$B$3:$B$1002),ForwardDays(F596,-'Terms&amp;Conditions + Transaction'!$B$22, 'Terms&amp;Conditions + Transaction'!$B$23, 'Holiday Schedule'!$B$3:$B$1002)))</f>
        <v/>
      </c>
      <c r="O596" s="42" t="str">
        <f ca="1">IF(B596="", "", IF(ISNA(MATCH(N596, SOFR_INDEX!$A$2:$A$2001, -1)),1,IF(INDEX(SOFR_INDEX!$A$2:$E$2001,MATCH(N596, SOFR_INDEX!$A$2:$A$2001, -1), 1)=N596,MATCH(N596, SOFR_INDEX!$A$2:$A$2001, -1),MATCH(N596, SOFR_INDEX!$A$2:$A$2001, -1)+1)))</f>
        <v/>
      </c>
      <c r="P596" s="40" t="str" cm="1">
        <f t="array" aca="1" ref="P596" ca="1">IF(OR(B596="", F596=""), "", INDEX(SOFR_INDEX!$B$2:$E$2001, O596,$P$4) * IF(LEFT($P$3, 3)="180", 2, IF(LEFT($P$3, 2)="90", 4, IF(LEFT($P$3, 2)="30", 12, 1)))/100)</f>
        <v/>
      </c>
      <c r="Q596" s="43" t="str">
        <f ca="1">IF(OR(B596="", F596=""), "", P596+'Terms&amp;Conditions + Transaction'!$B$11/10000)</f>
        <v/>
      </c>
      <c r="R596" s="43" t="str">
        <f t="shared" ca="1" si="59"/>
        <v/>
      </c>
      <c r="S596" t="str">
        <f ca="1">IF(B596="",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Transaction'!$C$7*(F596-E596), 365), 360))))</f>
        <v/>
      </c>
      <c r="T596" s="49" t="str">
        <f t="shared" ca="1" si="60"/>
        <v/>
      </c>
      <c r="U596" s="49" t="str">
        <f t="shared" ca="1" si="61"/>
        <v/>
      </c>
      <c r="V596" s="49" t="str">
        <f t="shared" ca="1" si="62"/>
        <v/>
      </c>
      <c r="W596" s="11" t="str">
        <f t="shared" ca="1" si="63"/>
        <v/>
      </c>
      <c r="X596" s="11" t="str">
        <f t="shared" ca="1" si="64"/>
        <v/>
      </c>
    </row>
    <row r="597" spans="2:24" x14ac:dyDescent="0.25">
      <c r="B597" s="82" t="str">
        <f ca="1">IF(B596&lt;MIN($C$3, 'Terms&amp;Conditions + Transaction'!$B$6), B596+1, "")</f>
        <v/>
      </c>
      <c r="C597" t="str">
        <f ca="1">IF(B597="", "", IF(AND(WEEKDAY(B597, 2)&lt;=5, ISERROR(VLOOKUP(B597, 'Holiday Schedule'!$B$3:$B$1002, 1, FALSE))), 1, 0))</f>
        <v/>
      </c>
      <c r="D597" t="str">
        <f ca="1">IF(B597="", "", IF(LOWER('Terms&amp;Conditions + Transaction'!$C$15)="act", 1, IF(DAY(B597)=31, 0, IF(AND(DAY(B597+1)=1, MONTH(B597+1)=3), 31-DAY(B597), 1))))</f>
        <v/>
      </c>
      <c r="E597" s="18" t="str">
        <f ca="1">IF(B597="", "", IFERROR(VLOOKUP(B597, 'Accrual Schedule'!$B$3:$B$122, 1, TRUE), ""))</f>
        <v/>
      </c>
      <c r="F597" s="18" t="str" cm="1">
        <f t="array" aca="1" ref="F597" ca="1">IF(B597="", "", INDEX('Accrual Schedule'!$B$3:$B$122, MATCH(B597, 'Accrual Schedule'!$B$3:$B$122, 1)+1, 1))</f>
        <v/>
      </c>
      <c r="G597" s="18" t="str" cm="1">
        <f t="array" aca="1" ref="G597" ca="1">IF(B597="", "", INDEX('Accrual Schedule'!$B$3:$B$122, MATCH(H597, 'Accrual Schedule'!$B$3:$B$122, 1)-1, 1))</f>
        <v/>
      </c>
      <c r="H597" s="18" t="str">
        <f ca="1">IF(B597="", "", INDEX('Accrual Schedule'!$B$3:$B$122, MATCH(I597, 'Accrual Schedule'!$C$3:$C$122, 1), 1))</f>
        <v/>
      </c>
      <c r="I597" s="18" t="str" cm="1">
        <f t="array" aca="1" ref="I597" ca="1">IF(B597="", "", _xlfn.IFNA(INDEX('Accrual Schedule'!$C$4:$C$122, MATCH(B597, 'Accrual Schedule'!$C$4:$C$122, 1)+1, 1), INDEX('Accrual Schedule'!$C$4:$C$122, 1, 1)))</f>
        <v/>
      </c>
      <c r="J597" s="11" t="str">
        <f ca="1">IF(B597="","",'Terms&amp;Conditions + Transaction'!$F$5-SUMIF(Dispositions!$B$3:$B$32,"&lt;="&amp;B597,Dispositions!$C$3:$C$32))</f>
        <v/>
      </c>
      <c r="K597" s="84" t="str">
        <f ca="1">IF(B597="", "", IF(ISNA(MATCH(B597, 'Factor Schedule'!$B$3:$B$2002, -1)),1,IF(INDEX('Factor Schedule'!$B$3:$C$2002,MATCH(B597, 'Factor Schedule'!$B$3:$B$2002, -1), 1)=B597,MATCH(B597, 'Factor Schedule'!$B$3:$B$2002, -1),MATCH(B597, 'Factor Schedule'!$B$3:$B$2002, -1)+1)))</f>
        <v/>
      </c>
      <c r="L597" s="11" t="str" cm="1">
        <f t="array" aca="1" ref="L597" ca="1">IF(B597="","",ROUND(J597*_xlfn.IFNA(INDEX('Factor Schedule'!$B$3:$C$2002,K597, 2), 1), 2))</f>
        <v/>
      </c>
      <c r="M597" s="11" t="str">
        <f ca="1">IF(B597="", "", IF(OR(LOWER('Terms&amp;Conditions + Transaction'!$B$12)&lt;&gt;"compound", B597=$C$2, B597=E597), L597, L597+IF(LOWER('Terms&amp;Conditions + Transaction'!$B$13)&lt;&gt;"y", SUMIFS($T$8:$T$2007, $B$8:$B$2007, "&gt;="&amp;E597, $B$8:$B$2007, "&lt;"&amp;B597), SUMIFS($U$8:$U$1007, $B$8:$B$2007, "&gt;="&amp;E597, $B$8:$B$2007, "&lt;"&amp;B597))))</f>
        <v/>
      </c>
      <c r="N597" s="18" t="str">
        <f ca="1">IF(OR(B597 = "", F597=""), "", MIN(ForwardDays(B597,-'Terms&amp;Conditions + Transaction'!$B$22, 'Terms&amp;Conditions + Transaction'!$B$23, 'Holiday Schedule'!$B$3:$B$1002),ForwardDays(F597,-'Terms&amp;Conditions + Transaction'!$B$22, 'Terms&amp;Conditions + Transaction'!$B$23, 'Holiday Schedule'!$B$3:$B$1002)))</f>
        <v/>
      </c>
      <c r="O597" s="42" t="str">
        <f ca="1">IF(B597="", "", IF(ISNA(MATCH(N597, SOFR_INDEX!$A$2:$A$2001, -1)),1,IF(INDEX(SOFR_INDEX!$A$2:$E$2001,MATCH(N597, SOFR_INDEX!$A$2:$A$2001, -1), 1)=N597,MATCH(N597, SOFR_INDEX!$A$2:$A$2001, -1),MATCH(N597, SOFR_INDEX!$A$2:$A$2001, -1)+1)))</f>
        <v/>
      </c>
      <c r="P597" s="40" t="str" cm="1">
        <f t="array" aca="1" ref="P597" ca="1">IF(OR(B597="", F597=""), "", INDEX(SOFR_INDEX!$B$2:$E$2001, O597,$P$4) * IF(LEFT($P$3, 3)="180", 2, IF(LEFT($P$3, 2)="90", 4, IF(LEFT($P$3, 2)="30", 12, 1)))/100)</f>
        <v/>
      </c>
      <c r="Q597" s="43" t="str">
        <f ca="1">IF(OR(B597="", F597=""), "", P597+'Terms&amp;Conditions + Transaction'!$B$11/10000)</f>
        <v/>
      </c>
      <c r="R597" s="43" t="str">
        <f t="shared" ca="1" si="59"/>
        <v/>
      </c>
      <c r="S597" t="str">
        <f ca="1">IF(B597="",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Transaction'!$C$7*(F597-E597), 365), 360))))</f>
        <v/>
      </c>
      <c r="T597" s="49" t="str">
        <f t="shared" ca="1" si="60"/>
        <v/>
      </c>
      <c r="U597" s="49" t="str">
        <f t="shared" ca="1" si="61"/>
        <v/>
      </c>
      <c r="V597" s="49" t="str">
        <f t="shared" ca="1" si="62"/>
        <v/>
      </c>
      <c r="W597" s="11" t="str">
        <f t="shared" ca="1" si="63"/>
        <v/>
      </c>
      <c r="X597" s="11" t="str">
        <f t="shared" ca="1" si="64"/>
        <v/>
      </c>
    </row>
    <row r="598" spans="2:24" x14ac:dyDescent="0.25">
      <c r="B598" s="82" t="str">
        <f ca="1">IF(B597&lt;MIN($C$3, 'Terms&amp;Conditions + Transaction'!$B$6), B597+1, "")</f>
        <v/>
      </c>
      <c r="C598" t="str">
        <f ca="1">IF(B598="", "", IF(AND(WEEKDAY(B598, 2)&lt;=5, ISERROR(VLOOKUP(B598, 'Holiday Schedule'!$B$3:$B$1002, 1, FALSE))), 1, 0))</f>
        <v/>
      </c>
      <c r="D598" t="str">
        <f ca="1">IF(B598="", "", IF(LOWER('Terms&amp;Conditions + Transaction'!$C$15)="act", 1, IF(DAY(B598)=31, 0, IF(AND(DAY(B598+1)=1, MONTH(B598+1)=3), 31-DAY(B598), 1))))</f>
        <v/>
      </c>
      <c r="E598" s="18" t="str">
        <f ca="1">IF(B598="", "", IFERROR(VLOOKUP(B598, 'Accrual Schedule'!$B$3:$B$122, 1, TRUE), ""))</f>
        <v/>
      </c>
      <c r="F598" s="18" t="str" cm="1">
        <f t="array" aca="1" ref="F598" ca="1">IF(B598="", "", INDEX('Accrual Schedule'!$B$3:$B$122, MATCH(B598, 'Accrual Schedule'!$B$3:$B$122, 1)+1, 1))</f>
        <v/>
      </c>
      <c r="G598" s="18" t="str" cm="1">
        <f t="array" aca="1" ref="G598" ca="1">IF(B598="", "", INDEX('Accrual Schedule'!$B$3:$B$122, MATCH(H598, 'Accrual Schedule'!$B$3:$B$122, 1)-1, 1))</f>
        <v/>
      </c>
      <c r="H598" s="18" t="str">
        <f ca="1">IF(B598="", "", INDEX('Accrual Schedule'!$B$3:$B$122, MATCH(I598, 'Accrual Schedule'!$C$3:$C$122, 1), 1))</f>
        <v/>
      </c>
      <c r="I598" s="18" t="str" cm="1">
        <f t="array" aca="1" ref="I598" ca="1">IF(B598="", "", _xlfn.IFNA(INDEX('Accrual Schedule'!$C$4:$C$122, MATCH(B598, 'Accrual Schedule'!$C$4:$C$122, 1)+1, 1), INDEX('Accrual Schedule'!$C$4:$C$122, 1, 1)))</f>
        <v/>
      </c>
      <c r="J598" s="11" t="str">
        <f ca="1">IF(B598="","",'Terms&amp;Conditions + Transaction'!$F$5-SUMIF(Dispositions!$B$3:$B$32,"&lt;="&amp;B598,Dispositions!$C$3:$C$32))</f>
        <v/>
      </c>
      <c r="K598" s="84" t="str">
        <f ca="1">IF(B598="", "", IF(ISNA(MATCH(B598, 'Factor Schedule'!$B$3:$B$2002, -1)),1,IF(INDEX('Factor Schedule'!$B$3:$C$2002,MATCH(B598, 'Factor Schedule'!$B$3:$B$2002, -1), 1)=B598,MATCH(B598, 'Factor Schedule'!$B$3:$B$2002, -1),MATCH(B598, 'Factor Schedule'!$B$3:$B$2002, -1)+1)))</f>
        <v/>
      </c>
      <c r="L598" s="11" t="str" cm="1">
        <f t="array" aca="1" ref="L598" ca="1">IF(B598="","",ROUND(J598*_xlfn.IFNA(INDEX('Factor Schedule'!$B$3:$C$2002,K598, 2), 1), 2))</f>
        <v/>
      </c>
      <c r="M598" s="11" t="str">
        <f ca="1">IF(B598="", "", IF(OR(LOWER('Terms&amp;Conditions + Transaction'!$B$12)&lt;&gt;"compound", B598=$C$2, B598=E598), L598, L598+IF(LOWER('Terms&amp;Conditions + Transaction'!$B$13)&lt;&gt;"y", SUMIFS($T$8:$T$2007, $B$8:$B$2007, "&gt;="&amp;E598, $B$8:$B$2007, "&lt;"&amp;B598), SUMIFS($U$8:$U$1007, $B$8:$B$2007, "&gt;="&amp;E598, $B$8:$B$2007, "&lt;"&amp;B598))))</f>
        <v/>
      </c>
      <c r="N598" s="18" t="str">
        <f ca="1">IF(OR(B598 = "", F598=""), "", MIN(ForwardDays(B598,-'Terms&amp;Conditions + Transaction'!$B$22, 'Terms&amp;Conditions + Transaction'!$B$23, 'Holiday Schedule'!$B$3:$B$1002),ForwardDays(F598,-'Terms&amp;Conditions + Transaction'!$B$22, 'Terms&amp;Conditions + Transaction'!$B$23, 'Holiday Schedule'!$B$3:$B$1002)))</f>
        <v/>
      </c>
      <c r="O598" s="42" t="str">
        <f ca="1">IF(B598="", "", IF(ISNA(MATCH(N598, SOFR_INDEX!$A$2:$A$2001, -1)),1,IF(INDEX(SOFR_INDEX!$A$2:$E$2001,MATCH(N598, SOFR_INDEX!$A$2:$A$2001, -1), 1)=N598,MATCH(N598, SOFR_INDEX!$A$2:$A$2001, -1),MATCH(N598, SOFR_INDEX!$A$2:$A$2001, -1)+1)))</f>
        <v/>
      </c>
      <c r="P598" s="40" t="str" cm="1">
        <f t="array" aca="1" ref="P598" ca="1">IF(OR(B598="", F598=""), "", INDEX(SOFR_INDEX!$B$2:$E$2001, O598,$P$4) * IF(LEFT($P$3, 3)="180", 2, IF(LEFT($P$3, 2)="90", 4, IF(LEFT($P$3, 2)="30", 12, 1)))/100)</f>
        <v/>
      </c>
      <c r="Q598" s="43" t="str">
        <f ca="1">IF(OR(B598="", F598=""), "", P598+'Terms&amp;Conditions + Transaction'!$B$11/10000)</f>
        <v/>
      </c>
      <c r="R598" s="43" t="str">
        <f t="shared" ca="1" si="59"/>
        <v/>
      </c>
      <c r="S598" t="str">
        <f ca="1">IF(B598="",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Transaction'!$C$7*(F598-E598), 365), 360))))</f>
        <v/>
      </c>
      <c r="T598" s="49" t="str">
        <f t="shared" ca="1" si="60"/>
        <v/>
      </c>
      <c r="U598" s="49" t="str">
        <f t="shared" ca="1" si="61"/>
        <v/>
      </c>
      <c r="V598" s="49" t="str">
        <f t="shared" ca="1" si="62"/>
        <v/>
      </c>
      <c r="W598" s="11" t="str">
        <f t="shared" ca="1" si="63"/>
        <v/>
      </c>
      <c r="X598" s="11" t="str">
        <f t="shared" ca="1" si="64"/>
        <v/>
      </c>
    </row>
    <row r="599" spans="2:24" x14ac:dyDescent="0.25">
      <c r="B599" s="82" t="str">
        <f ca="1">IF(B598&lt;MIN($C$3, 'Terms&amp;Conditions + Transaction'!$B$6), B598+1, "")</f>
        <v/>
      </c>
      <c r="C599" t="str">
        <f ca="1">IF(B599="", "", IF(AND(WEEKDAY(B599, 2)&lt;=5, ISERROR(VLOOKUP(B599, 'Holiday Schedule'!$B$3:$B$1002, 1, FALSE))), 1, 0))</f>
        <v/>
      </c>
      <c r="D599" t="str">
        <f ca="1">IF(B599="", "", IF(LOWER('Terms&amp;Conditions + Transaction'!$C$15)="act", 1, IF(DAY(B599)=31, 0, IF(AND(DAY(B599+1)=1, MONTH(B599+1)=3), 31-DAY(B599), 1))))</f>
        <v/>
      </c>
      <c r="E599" s="18" t="str">
        <f ca="1">IF(B599="", "", IFERROR(VLOOKUP(B599, 'Accrual Schedule'!$B$3:$B$122, 1, TRUE), ""))</f>
        <v/>
      </c>
      <c r="F599" s="18" t="str" cm="1">
        <f t="array" aca="1" ref="F599" ca="1">IF(B599="", "", INDEX('Accrual Schedule'!$B$3:$B$122, MATCH(B599, 'Accrual Schedule'!$B$3:$B$122, 1)+1, 1))</f>
        <v/>
      </c>
      <c r="G599" s="18" t="str" cm="1">
        <f t="array" aca="1" ref="G599" ca="1">IF(B599="", "", INDEX('Accrual Schedule'!$B$3:$B$122, MATCH(H599, 'Accrual Schedule'!$B$3:$B$122, 1)-1, 1))</f>
        <v/>
      </c>
      <c r="H599" s="18" t="str">
        <f ca="1">IF(B599="", "", INDEX('Accrual Schedule'!$B$3:$B$122, MATCH(I599, 'Accrual Schedule'!$C$3:$C$122, 1), 1))</f>
        <v/>
      </c>
      <c r="I599" s="18" t="str" cm="1">
        <f t="array" aca="1" ref="I599" ca="1">IF(B599="", "", _xlfn.IFNA(INDEX('Accrual Schedule'!$C$4:$C$122, MATCH(B599, 'Accrual Schedule'!$C$4:$C$122, 1)+1, 1), INDEX('Accrual Schedule'!$C$4:$C$122, 1, 1)))</f>
        <v/>
      </c>
      <c r="J599" s="11" t="str">
        <f ca="1">IF(B599="","",'Terms&amp;Conditions + Transaction'!$F$5-SUMIF(Dispositions!$B$3:$B$32,"&lt;="&amp;B599,Dispositions!$C$3:$C$32))</f>
        <v/>
      </c>
      <c r="K599" s="84" t="str">
        <f ca="1">IF(B599="", "", IF(ISNA(MATCH(B599, 'Factor Schedule'!$B$3:$B$2002, -1)),1,IF(INDEX('Factor Schedule'!$B$3:$C$2002,MATCH(B599, 'Factor Schedule'!$B$3:$B$2002, -1), 1)=B599,MATCH(B599, 'Factor Schedule'!$B$3:$B$2002, -1),MATCH(B599, 'Factor Schedule'!$B$3:$B$2002, -1)+1)))</f>
        <v/>
      </c>
      <c r="L599" s="11" t="str" cm="1">
        <f t="array" aca="1" ref="L599" ca="1">IF(B599="","",ROUND(J599*_xlfn.IFNA(INDEX('Factor Schedule'!$B$3:$C$2002,K599, 2), 1), 2))</f>
        <v/>
      </c>
      <c r="M599" s="11" t="str">
        <f ca="1">IF(B599="", "", IF(OR(LOWER('Terms&amp;Conditions + Transaction'!$B$12)&lt;&gt;"compound", B599=$C$2, B599=E599), L599, L599+IF(LOWER('Terms&amp;Conditions + Transaction'!$B$13)&lt;&gt;"y", SUMIFS($T$8:$T$2007, $B$8:$B$2007, "&gt;="&amp;E599, $B$8:$B$2007, "&lt;"&amp;B599), SUMIFS($U$8:$U$1007, $B$8:$B$2007, "&gt;="&amp;E599, $B$8:$B$2007, "&lt;"&amp;B599))))</f>
        <v/>
      </c>
      <c r="N599" s="18" t="str">
        <f ca="1">IF(OR(B599 = "", F599=""), "", MIN(ForwardDays(B599,-'Terms&amp;Conditions + Transaction'!$B$22, 'Terms&amp;Conditions + Transaction'!$B$23, 'Holiday Schedule'!$B$3:$B$1002),ForwardDays(F599,-'Terms&amp;Conditions + Transaction'!$B$22, 'Terms&amp;Conditions + Transaction'!$B$23, 'Holiday Schedule'!$B$3:$B$1002)))</f>
        <v/>
      </c>
      <c r="O599" s="42" t="str">
        <f ca="1">IF(B599="", "", IF(ISNA(MATCH(N599, SOFR_INDEX!$A$2:$A$2001, -1)),1,IF(INDEX(SOFR_INDEX!$A$2:$E$2001,MATCH(N599, SOFR_INDEX!$A$2:$A$2001, -1), 1)=N599,MATCH(N599, SOFR_INDEX!$A$2:$A$2001, -1),MATCH(N599, SOFR_INDEX!$A$2:$A$2001, -1)+1)))</f>
        <v/>
      </c>
      <c r="P599" s="40" t="str" cm="1">
        <f t="array" aca="1" ref="P599" ca="1">IF(OR(B599="", F599=""), "", INDEX(SOFR_INDEX!$B$2:$E$2001, O599,$P$4) * IF(LEFT($P$3, 3)="180", 2, IF(LEFT($P$3, 2)="90", 4, IF(LEFT($P$3, 2)="30", 12, 1)))/100)</f>
        <v/>
      </c>
      <c r="Q599" s="43" t="str">
        <f ca="1">IF(OR(B599="", F599=""), "", P599+'Terms&amp;Conditions + Transaction'!$B$11/10000)</f>
        <v/>
      </c>
      <c r="R599" s="43" t="str">
        <f t="shared" ca="1" si="59"/>
        <v/>
      </c>
      <c r="S599" t="str">
        <f ca="1">IF(B599="",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Transaction'!$C$7*(F599-E599), 365), 360))))</f>
        <v/>
      </c>
      <c r="T599" s="49" t="str">
        <f t="shared" ca="1" si="60"/>
        <v/>
      </c>
      <c r="U599" s="49" t="str">
        <f t="shared" ca="1" si="61"/>
        <v/>
      </c>
      <c r="V599" s="49" t="str">
        <f t="shared" ca="1" si="62"/>
        <v/>
      </c>
      <c r="W599" s="11" t="str">
        <f t="shared" ca="1" si="63"/>
        <v/>
      </c>
      <c r="X599" s="11" t="str">
        <f t="shared" ca="1" si="64"/>
        <v/>
      </c>
    </row>
    <row r="600" spans="2:24" x14ac:dyDescent="0.25">
      <c r="B600" s="82" t="str">
        <f ca="1">IF(B599&lt;MIN($C$3, 'Terms&amp;Conditions + Transaction'!$B$6), B599+1, "")</f>
        <v/>
      </c>
      <c r="C600" t="str">
        <f ca="1">IF(B600="", "", IF(AND(WEEKDAY(B600, 2)&lt;=5, ISERROR(VLOOKUP(B600, 'Holiday Schedule'!$B$3:$B$1002, 1, FALSE))), 1, 0))</f>
        <v/>
      </c>
      <c r="D600" t="str">
        <f ca="1">IF(B600="", "", IF(LOWER('Terms&amp;Conditions + Transaction'!$C$15)="act", 1, IF(DAY(B600)=31, 0, IF(AND(DAY(B600+1)=1, MONTH(B600+1)=3), 31-DAY(B600), 1))))</f>
        <v/>
      </c>
      <c r="E600" s="18" t="str">
        <f ca="1">IF(B600="", "", IFERROR(VLOOKUP(B600, 'Accrual Schedule'!$B$3:$B$122, 1, TRUE), ""))</f>
        <v/>
      </c>
      <c r="F600" s="18" t="str" cm="1">
        <f t="array" aca="1" ref="F600" ca="1">IF(B600="", "", INDEX('Accrual Schedule'!$B$3:$B$122, MATCH(B600, 'Accrual Schedule'!$B$3:$B$122, 1)+1, 1))</f>
        <v/>
      </c>
      <c r="G600" s="18" t="str" cm="1">
        <f t="array" aca="1" ref="G600" ca="1">IF(B600="", "", INDEX('Accrual Schedule'!$B$3:$B$122, MATCH(H600, 'Accrual Schedule'!$B$3:$B$122, 1)-1, 1))</f>
        <v/>
      </c>
      <c r="H600" s="18" t="str">
        <f ca="1">IF(B600="", "", INDEX('Accrual Schedule'!$B$3:$B$122, MATCH(I600, 'Accrual Schedule'!$C$3:$C$122, 1), 1))</f>
        <v/>
      </c>
      <c r="I600" s="18" t="str" cm="1">
        <f t="array" aca="1" ref="I600" ca="1">IF(B600="", "", _xlfn.IFNA(INDEX('Accrual Schedule'!$C$4:$C$122, MATCH(B600, 'Accrual Schedule'!$C$4:$C$122, 1)+1, 1), INDEX('Accrual Schedule'!$C$4:$C$122, 1, 1)))</f>
        <v/>
      </c>
      <c r="J600" s="11" t="str">
        <f ca="1">IF(B600="","",'Terms&amp;Conditions + Transaction'!$F$5-SUMIF(Dispositions!$B$3:$B$32,"&lt;="&amp;B600,Dispositions!$C$3:$C$32))</f>
        <v/>
      </c>
      <c r="K600" s="84" t="str">
        <f ca="1">IF(B600="", "", IF(ISNA(MATCH(B600, 'Factor Schedule'!$B$3:$B$2002, -1)),1,IF(INDEX('Factor Schedule'!$B$3:$C$2002,MATCH(B600, 'Factor Schedule'!$B$3:$B$2002, -1), 1)=B600,MATCH(B600, 'Factor Schedule'!$B$3:$B$2002, -1),MATCH(B600, 'Factor Schedule'!$B$3:$B$2002, -1)+1)))</f>
        <v/>
      </c>
      <c r="L600" s="11" t="str" cm="1">
        <f t="array" aca="1" ref="L600" ca="1">IF(B600="","",ROUND(J600*_xlfn.IFNA(INDEX('Factor Schedule'!$B$3:$C$2002,K600, 2), 1), 2))</f>
        <v/>
      </c>
      <c r="M600" s="11" t="str">
        <f ca="1">IF(B600="", "", IF(OR(LOWER('Terms&amp;Conditions + Transaction'!$B$12)&lt;&gt;"compound", B600=$C$2, B600=E600), L600, L600+IF(LOWER('Terms&amp;Conditions + Transaction'!$B$13)&lt;&gt;"y", SUMIFS($T$8:$T$2007, $B$8:$B$2007, "&gt;="&amp;E600, $B$8:$B$2007, "&lt;"&amp;B600), SUMIFS($U$8:$U$1007, $B$8:$B$2007, "&gt;="&amp;E600, $B$8:$B$2007, "&lt;"&amp;B600))))</f>
        <v/>
      </c>
      <c r="N600" s="18" t="str">
        <f ca="1">IF(OR(B600 = "", F600=""), "", MIN(ForwardDays(B600,-'Terms&amp;Conditions + Transaction'!$B$22, 'Terms&amp;Conditions + Transaction'!$B$23, 'Holiday Schedule'!$B$3:$B$1002),ForwardDays(F600,-'Terms&amp;Conditions + Transaction'!$B$22, 'Terms&amp;Conditions + Transaction'!$B$23, 'Holiday Schedule'!$B$3:$B$1002)))</f>
        <v/>
      </c>
      <c r="O600" s="42" t="str">
        <f ca="1">IF(B600="", "", IF(ISNA(MATCH(N600, SOFR_INDEX!$A$2:$A$2001, -1)),1,IF(INDEX(SOFR_INDEX!$A$2:$E$2001,MATCH(N600, SOFR_INDEX!$A$2:$A$2001, -1), 1)=N600,MATCH(N600, SOFR_INDEX!$A$2:$A$2001, -1),MATCH(N600, SOFR_INDEX!$A$2:$A$2001, -1)+1)))</f>
        <v/>
      </c>
      <c r="P600" s="40" t="str" cm="1">
        <f t="array" aca="1" ref="P600" ca="1">IF(OR(B600="", F600=""), "", INDEX(SOFR_INDEX!$B$2:$E$2001, O600,$P$4) * IF(LEFT($P$3, 3)="180", 2, IF(LEFT($P$3, 2)="90", 4, IF(LEFT($P$3, 2)="30", 12, 1)))/100)</f>
        <v/>
      </c>
      <c r="Q600" s="43" t="str">
        <f ca="1">IF(OR(B600="", F600=""), "", P600+'Terms&amp;Conditions + Transaction'!$B$11/10000)</f>
        <v/>
      </c>
      <c r="R600" s="43" t="str">
        <f t="shared" ca="1" si="59"/>
        <v/>
      </c>
      <c r="S600" t="str">
        <f ca="1">IF(B600="",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Transaction'!$C$7*(F600-E600), 365), 360))))</f>
        <v/>
      </c>
      <c r="T600" s="49" t="str">
        <f t="shared" ca="1" si="60"/>
        <v/>
      </c>
      <c r="U600" s="49" t="str">
        <f t="shared" ca="1" si="61"/>
        <v/>
      </c>
      <c r="V600" s="49" t="str">
        <f t="shared" ca="1" si="62"/>
        <v/>
      </c>
      <c r="W600" s="11" t="str">
        <f t="shared" ca="1" si="63"/>
        <v/>
      </c>
      <c r="X600" s="11" t="str">
        <f t="shared" ca="1" si="64"/>
        <v/>
      </c>
    </row>
    <row r="601" spans="2:24" x14ac:dyDescent="0.25">
      <c r="B601" s="82" t="str">
        <f ca="1">IF(B600&lt;MIN($C$3, 'Terms&amp;Conditions + Transaction'!$B$6), B600+1, "")</f>
        <v/>
      </c>
      <c r="C601" t="str">
        <f ca="1">IF(B601="", "", IF(AND(WEEKDAY(B601, 2)&lt;=5, ISERROR(VLOOKUP(B601, 'Holiday Schedule'!$B$3:$B$1002, 1, FALSE))), 1, 0))</f>
        <v/>
      </c>
      <c r="D601" t="str">
        <f ca="1">IF(B601="", "", IF(LOWER('Terms&amp;Conditions + Transaction'!$C$15)="act", 1, IF(DAY(B601)=31, 0, IF(AND(DAY(B601+1)=1, MONTH(B601+1)=3), 31-DAY(B601), 1))))</f>
        <v/>
      </c>
      <c r="E601" s="18" t="str">
        <f ca="1">IF(B601="", "", IFERROR(VLOOKUP(B601, 'Accrual Schedule'!$B$3:$B$122, 1, TRUE), ""))</f>
        <v/>
      </c>
      <c r="F601" s="18" t="str" cm="1">
        <f t="array" aca="1" ref="F601" ca="1">IF(B601="", "", INDEX('Accrual Schedule'!$B$3:$B$122, MATCH(B601, 'Accrual Schedule'!$B$3:$B$122, 1)+1, 1))</f>
        <v/>
      </c>
      <c r="G601" s="18" t="str" cm="1">
        <f t="array" aca="1" ref="G601" ca="1">IF(B601="", "", INDEX('Accrual Schedule'!$B$3:$B$122, MATCH(H601, 'Accrual Schedule'!$B$3:$B$122, 1)-1, 1))</f>
        <v/>
      </c>
      <c r="H601" s="18" t="str">
        <f ca="1">IF(B601="", "", INDEX('Accrual Schedule'!$B$3:$B$122, MATCH(I601, 'Accrual Schedule'!$C$3:$C$122, 1), 1))</f>
        <v/>
      </c>
      <c r="I601" s="18" t="str" cm="1">
        <f t="array" aca="1" ref="I601" ca="1">IF(B601="", "", _xlfn.IFNA(INDEX('Accrual Schedule'!$C$4:$C$122, MATCH(B601, 'Accrual Schedule'!$C$4:$C$122, 1)+1, 1), INDEX('Accrual Schedule'!$C$4:$C$122, 1, 1)))</f>
        <v/>
      </c>
      <c r="J601" s="11" t="str">
        <f ca="1">IF(B601="","",'Terms&amp;Conditions + Transaction'!$F$5-SUMIF(Dispositions!$B$3:$B$32,"&lt;="&amp;B601,Dispositions!$C$3:$C$32))</f>
        <v/>
      </c>
      <c r="K601" s="84" t="str">
        <f ca="1">IF(B601="", "", IF(ISNA(MATCH(B601, 'Factor Schedule'!$B$3:$B$2002, -1)),1,IF(INDEX('Factor Schedule'!$B$3:$C$2002,MATCH(B601, 'Factor Schedule'!$B$3:$B$2002, -1), 1)=B601,MATCH(B601, 'Factor Schedule'!$B$3:$B$2002, -1),MATCH(B601, 'Factor Schedule'!$B$3:$B$2002, -1)+1)))</f>
        <v/>
      </c>
      <c r="L601" s="11" t="str" cm="1">
        <f t="array" aca="1" ref="L601" ca="1">IF(B601="","",ROUND(J601*_xlfn.IFNA(INDEX('Factor Schedule'!$B$3:$C$2002,K601, 2), 1), 2))</f>
        <v/>
      </c>
      <c r="M601" s="11" t="str">
        <f ca="1">IF(B601="", "", IF(OR(LOWER('Terms&amp;Conditions + Transaction'!$B$12)&lt;&gt;"compound", B601=$C$2, B601=E601), L601, L601+IF(LOWER('Terms&amp;Conditions + Transaction'!$B$13)&lt;&gt;"y", SUMIFS($T$8:$T$2007, $B$8:$B$2007, "&gt;="&amp;E601, $B$8:$B$2007, "&lt;"&amp;B601), SUMIFS($U$8:$U$1007, $B$8:$B$2007, "&gt;="&amp;E601, $B$8:$B$2007, "&lt;"&amp;B601))))</f>
        <v/>
      </c>
      <c r="N601" s="18" t="str">
        <f ca="1">IF(OR(B601 = "", F601=""), "", MIN(ForwardDays(B601,-'Terms&amp;Conditions + Transaction'!$B$22, 'Terms&amp;Conditions + Transaction'!$B$23, 'Holiday Schedule'!$B$3:$B$1002),ForwardDays(F601,-'Terms&amp;Conditions + Transaction'!$B$22, 'Terms&amp;Conditions + Transaction'!$B$23, 'Holiday Schedule'!$B$3:$B$1002)))</f>
        <v/>
      </c>
      <c r="O601" s="42" t="str">
        <f ca="1">IF(B601="", "", IF(ISNA(MATCH(N601, SOFR_INDEX!$A$2:$A$2001, -1)),1,IF(INDEX(SOFR_INDEX!$A$2:$E$2001,MATCH(N601, SOFR_INDEX!$A$2:$A$2001, -1), 1)=N601,MATCH(N601, SOFR_INDEX!$A$2:$A$2001, -1),MATCH(N601, SOFR_INDEX!$A$2:$A$2001, -1)+1)))</f>
        <v/>
      </c>
      <c r="P601" s="40" t="str" cm="1">
        <f t="array" aca="1" ref="P601" ca="1">IF(OR(B601="", F601=""), "", INDEX(SOFR_INDEX!$B$2:$E$2001, O601,$P$4) * IF(LEFT($P$3, 3)="180", 2, IF(LEFT($P$3, 2)="90", 4, IF(LEFT($P$3, 2)="30", 12, 1)))/100)</f>
        <v/>
      </c>
      <c r="Q601" s="43" t="str">
        <f ca="1">IF(OR(B601="", F601=""), "", P601+'Terms&amp;Conditions + Transaction'!$B$11/10000)</f>
        <v/>
      </c>
      <c r="R601" s="43" t="str">
        <f t="shared" ca="1" si="59"/>
        <v/>
      </c>
      <c r="S601" t="str">
        <f ca="1">IF(B601="",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Transaction'!$C$7*(F601-E601), 365), 360))))</f>
        <v/>
      </c>
      <c r="T601" s="49" t="str">
        <f t="shared" ca="1" si="60"/>
        <v/>
      </c>
      <c r="U601" s="49" t="str">
        <f t="shared" ca="1" si="61"/>
        <v/>
      </c>
      <c r="V601" s="49" t="str">
        <f t="shared" ca="1" si="62"/>
        <v/>
      </c>
      <c r="W601" s="11" t="str">
        <f t="shared" ca="1" si="63"/>
        <v/>
      </c>
      <c r="X601" s="11" t="str">
        <f t="shared" ca="1" si="64"/>
        <v/>
      </c>
    </row>
    <row r="602" spans="2:24" x14ac:dyDescent="0.25">
      <c r="B602" s="82" t="str">
        <f ca="1">IF(B601&lt;MIN($C$3, 'Terms&amp;Conditions + Transaction'!$B$6), B601+1, "")</f>
        <v/>
      </c>
      <c r="C602" t="str">
        <f ca="1">IF(B602="", "", IF(AND(WEEKDAY(B602, 2)&lt;=5, ISERROR(VLOOKUP(B602, 'Holiday Schedule'!$B$3:$B$1002, 1, FALSE))), 1, 0))</f>
        <v/>
      </c>
      <c r="D602" t="str">
        <f ca="1">IF(B602="", "", IF(LOWER('Terms&amp;Conditions + Transaction'!$C$15)="act", 1, IF(DAY(B602)=31, 0, IF(AND(DAY(B602+1)=1, MONTH(B602+1)=3), 31-DAY(B602), 1))))</f>
        <v/>
      </c>
      <c r="E602" s="18" t="str">
        <f ca="1">IF(B602="", "", IFERROR(VLOOKUP(B602, 'Accrual Schedule'!$B$3:$B$122, 1, TRUE), ""))</f>
        <v/>
      </c>
      <c r="F602" s="18" t="str" cm="1">
        <f t="array" aca="1" ref="F602" ca="1">IF(B602="", "", INDEX('Accrual Schedule'!$B$3:$B$122, MATCH(B602, 'Accrual Schedule'!$B$3:$B$122, 1)+1, 1))</f>
        <v/>
      </c>
      <c r="G602" s="18" t="str" cm="1">
        <f t="array" aca="1" ref="G602" ca="1">IF(B602="", "", INDEX('Accrual Schedule'!$B$3:$B$122, MATCH(H602, 'Accrual Schedule'!$B$3:$B$122, 1)-1, 1))</f>
        <v/>
      </c>
      <c r="H602" s="18" t="str">
        <f ca="1">IF(B602="", "", INDEX('Accrual Schedule'!$B$3:$B$122, MATCH(I602, 'Accrual Schedule'!$C$3:$C$122, 1), 1))</f>
        <v/>
      </c>
      <c r="I602" s="18" t="str" cm="1">
        <f t="array" aca="1" ref="I602" ca="1">IF(B602="", "", _xlfn.IFNA(INDEX('Accrual Schedule'!$C$4:$C$122, MATCH(B602, 'Accrual Schedule'!$C$4:$C$122, 1)+1, 1), INDEX('Accrual Schedule'!$C$4:$C$122, 1, 1)))</f>
        <v/>
      </c>
      <c r="J602" s="11" t="str">
        <f ca="1">IF(B602="","",'Terms&amp;Conditions + Transaction'!$F$5-SUMIF(Dispositions!$B$3:$B$32,"&lt;="&amp;B602,Dispositions!$C$3:$C$32))</f>
        <v/>
      </c>
      <c r="K602" s="84" t="str">
        <f ca="1">IF(B602="", "", IF(ISNA(MATCH(B602, 'Factor Schedule'!$B$3:$B$2002, -1)),1,IF(INDEX('Factor Schedule'!$B$3:$C$2002,MATCH(B602, 'Factor Schedule'!$B$3:$B$2002, -1), 1)=B602,MATCH(B602, 'Factor Schedule'!$B$3:$B$2002, -1),MATCH(B602, 'Factor Schedule'!$B$3:$B$2002, -1)+1)))</f>
        <v/>
      </c>
      <c r="L602" s="11" t="str" cm="1">
        <f t="array" aca="1" ref="L602" ca="1">IF(B602="","",ROUND(J602*_xlfn.IFNA(INDEX('Factor Schedule'!$B$3:$C$2002,K602, 2), 1), 2))</f>
        <v/>
      </c>
      <c r="M602" s="11" t="str">
        <f ca="1">IF(B602="", "", IF(OR(LOWER('Terms&amp;Conditions + Transaction'!$B$12)&lt;&gt;"compound", B602=$C$2, B602=E602), L602, L602+IF(LOWER('Terms&amp;Conditions + Transaction'!$B$13)&lt;&gt;"y", SUMIFS($T$8:$T$2007, $B$8:$B$2007, "&gt;="&amp;E602, $B$8:$B$2007, "&lt;"&amp;B602), SUMIFS($U$8:$U$1007, $B$8:$B$2007, "&gt;="&amp;E602, $B$8:$B$2007, "&lt;"&amp;B602))))</f>
        <v/>
      </c>
      <c r="N602" s="18" t="str">
        <f ca="1">IF(OR(B602 = "", F602=""), "", MIN(ForwardDays(B602,-'Terms&amp;Conditions + Transaction'!$B$22, 'Terms&amp;Conditions + Transaction'!$B$23, 'Holiday Schedule'!$B$3:$B$1002),ForwardDays(F602,-'Terms&amp;Conditions + Transaction'!$B$22, 'Terms&amp;Conditions + Transaction'!$B$23, 'Holiday Schedule'!$B$3:$B$1002)))</f>
        <v/>
      </c>
      <c r="O602" s="42" t="str">
        <f ca="1">IF(B602="", "", IF(ISNA(MATCH(N602, SOFR_INDEX!$A$2:$A$2001, -1)),1,IF(INDEX(SOFR_INDEX!$A$2:$E$2001,MATCH(N602, SOFR_INDEX!$A$2:$A$2001, -1), 1)=N602,MATCH(N602, SOFR_INDEX!$A$2:$A$2001, -1),MATCH(N602, SOFR_INDEX!$A$2:$A$2001, -1)+1)))</f>
        <v/>
      </c>
      <c r="P602" s="40" t="str" cm="1">
        <f t="array" aca="1" ref="P602" ca="1">IF(OR(B602="", F602=""), "", INDEX(SOFR_INDEX!$B$2:$E$2001, O602,$P$4) * IF(LEFT($P$3, 3)="180", 2, IF(LEFT($P$3, 2)="90", 4, IF(LEFT($P$3, 2)="30", 12, 1)))/100)</f>
        <v/>
      </c>
      <c r="Q602" s="43" t="str">
        <f ca="1">IF(OR(B602="", F602=""), "", P602+'Terms&amp;Conditions + Transaction'!$B$11/10000)</f>
        <v/>
      </c>
      <c r="R602" s="43" t="str">
        <f t="shared" ca="1" si="59"/>
        <v/>
      </c>
      <c r="S602" t="str">
        <f ca="1">IF(B602="",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Transaction'!$C$7*(F602-E602), 365), 360))))</f>
        <v/>
      </c>
      <c r="T602" s="49" t="str">
        <f t="shared" ca="1" si="60"/>
        <v/>
      </c>
      <c r="U602" s="49" t="str">
        <f t="shared" ca="1" si="61"/>
        <v/>
      </c>
      <c r="V602" s="49" t="str">
        <f t="shared" ca="1" si="62"/>
        <v/>
      </c>
      <c r="W602" s="11" t="str">
        <f t="shared" ca="1" si="63"/>
        <v/>
      </c>
      <c r="X602" s="11" t="str">
        <f t="shared" ca="1" si="64"/>
        <v/>
      </c>
    </row>
    <row r="603" spans="2:24" x14ac:dyDescent="0.25">
      <c r="B603" s="82" t="str">
        <f ca="1">IF(B602&lt;MIN($C$3, 'Terms&amp;Conditions + Transaction'!$B$6), B602+1, "")</f>
        <v/>
      </c>
      <c r="C603" t="str">
        <f ca="1">IF(B603="", "", IF(AND(WEEKDAY(B603, 2)&lt;=5, ISERROR(VLOOKUP(B603, 'Holiday Schedule'!$B$3:$B$1002, 1, FALSE))), 1, 0))</f>
        <v/>
      </c>
      <c r="D603" t="str">
        <f ca="1">IF(B603="", "", IF(LOWER('Terms&amp;Conditions + Transaction'!$C$15)="act", 1, IF(DAY(B603)=31, 0, IF(AND(DAY(B603+1)=1, MONTH(B603+1)=3), 31-DAY(B603), 1))))</f>
        <v/>
      </c>
      <c r="E603" s="18" t="str">
        <f ca="1">IF(B603="", "", IFERROR(VLOOKUP(B603, 'Accrual Schedule'!$B$3:$B$122, 1, TRUE), ""))</f>
        <v/>
      </c>
      <c r="F603" s="18" t="str" cm="1">
        <f t="array" aca="1" ref="F603" ca="1">IF(B603="", "", INDEX('Accrual Schedule'!$B$3:$B$122, MATCH(B603, 'Accrual Schedule'!$B$3:$B$122, 1)+1, 1))</f>
        <v/>
      </c>
      <c r="G603" s="18" t="str" cm="1">
        <f t="array" aca="1" ref="G603" ca="1">IF(B603="", "", INDEX('Accrual Schedule'!$B$3:$B$122, MATCH(H603, 'Accrual Schedule'!$B$3:$B$122, 1)-1, 1))</f>
        <v/>
      </c>
      <c r="H603" s="18" t="str">
        <f ca="1">IF(B603="", "", INDEX('Accrual Schedule'!$B$3:$B$122, MATCH(I603, 'Accrual Schedule'!$C$3:$C$122, 1), 1))</f>
        <v/>
      </c>
      <c r="I603" s="18" t="str" cm="1">
        <f t="array" aca="1" ref="I603" ca="1">IF(B603="", "", _xlfn.IFNA(INDEX('Accrual Schedule'!$C$4:$C$122, MATCH(B603, 'Accrual Schedule'!$C$4:$C$122, 1)+1, 1), INDEX('Accrual Schedule'!$C$4:$C$122, 1, 1)))</f>
        <v/>
      </c>
      <c r="J603" s="11" t="str">
        <f ca="1">IF(B603="","",'Terms&amp;Conditions + Transaction'!$F$5-SUMIF(Dispositions!$B$3:$B$32,"&lt;="&amp;B603,Dispositions!$C$3:$C$32))</f>
        <v/>
      </c>
      <c r="K603" s="84" t="str">
        <f ca="1">IF(B603="", "", IF(ISNA(MATCH(B603, 'Factor Schedule'!$B$3:$B$2002, -1)),1,IF(INDEX('Factor Schedule'!$B$3:$C$2002,MATCH(B603, 'Factor Schedule'!$B$3:$B$2002, -1), 1)=B603,MATCH(B603, 'Factor Schedule'!$B$3:$B$2002, -1),MATCH(B603, 'Factor Schedule'!$B$3:$B$2002, -1)+1)))</f>
        <v/>
      </c>
      <c r="L603" s="11" t="str" cm="1">
        <f t="array" aca="1" ref="L603" ca="1">IF(B603="","",ROUND(J603*_xlfn.IFNA(INDEX('Factor Schedule'!$B$3:$C$2002,K603, 2), 1), 2))</f>
        <v/>
      </c>
      <c r="M603" s="11" t="str">
        <f ca="1">IF(B603="", "", IF(OR(LOWER('Terms&amp;Conditions + Transaction'!$B$12)&lt;&gt;"compound", B603=$C$2, B603=E603), L603, L603+IF(LOWER('Terms&amp;Conditions + Transaction'!$B$13)&lt;&gt;"y", SUMIFS($T$8:$T$2007, $B$8:$B$2007, "&gt;="&amp;E603, $B$8:$B$2007, "&lt;"&amp;B603), SUMIFS($U$8:$U$1007, $B$8:$B$2007, "&gt;="&amp;E603, $B$8:$B$2007, "&lt;"&amp;B603))))</f>
        <v/>
      </c>
      <c r="N603" s="18" t="str">
        <f ca="1">IF(OR(B603 = "", F603=""), "", MIN(ForwardDays(B603,-'Terms&amp;Conditions + Transaction'!$B$22, 'Terms&amp;Conditions + Transaction'!$B$23, 'Holiday Schedule'!$B$3:$B$1002),ForwardDays(F603,-'Terms&amp;Conditions + Transaction'!$B$22, 'Terms&amp;Conditions + Transaction'!$B$23, 'Holiday Schedule'!$B$3:$B$1002)))</f>
        <v/>
      </c>
      <c r="O603" s="42" t="str">
        <f ca="1">IF(B603="", "", IF(ISNA(MATCH(N603, SOFR_INDEX!$A$2:$A$2001, -1)),1,IF(INDEX(SOFR_INDEX!$A$2:$E$2001,MATCH(N603, SOFR_INDEX!$A$2:$A$2001, -1), 1)=N603,MATCH(N603, SOFR_INDEX!$A$2:$A$2001, -1),MATCH(N603, SOFR_INDEX!$A$2:$A$2001, -1)+1)))</f>
        <v/>
      </c>
      <c r="P603" s="40" t="str" cm="1">
        <f t="array" aca="1" ref="P603" ca="1">IF(OR(B603="", F603=""), "", INDEX(SOFR_INDEX!$B$2:$E$2001, O603,$P$4) * IF(LEFT($P$3, 3)="180", 2, IF(LEFT($P$3, 2)="90", 4, IF(LEFT($P$3, 2)="30", 12, 1)))/100)</f>
        <v/>
      </c>
      <c r="Q603" s="43" t="str">
        <f ca="1">IF(OR(B603="", F603=""), "", P603+'Terms&amp;Conditions + Transaction'!$B$11/10000)</f>
        <v/>
      </c>
      <c r="R603" s="43" t="str">
        <f t="shared" ca="1" si="59"/>
        <v/>
      </c>
      <c r="S603" t="str">
        <f ca="1">IF(B603="",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Transaction'!$C$7*(F603-E603), 365), 360))))</f>
        <v/>
      </c>
      <c r="T603" s="49" t="str">
        <f t="shared" ca="1" si="60"/>
        <v/>
      </c>
      <c r="U603" s="49" t="str">
        <f t="shared" ca="1" si="61"/>
        <v/>
      </c>
      <c r="V603" s="49" t="str">
        <f t="shared" ca="1" si="62"/>
        <v/>
      </c>
      <c r="W603" s="11" t="str">
        <f t="shared" ca="1" si="63"/>
        <v/>
      </c>
      <c r="X603" s="11" t="str">
        <f t="shared" ca="1" si="64"/>
        <v/>
      </c>
    </row>
    <row r="604" spans="2:24" x14ac:dyDescent="0.25">
      <c r="B604" s="82" t="str">
        <f ca="1">IF(B603&lt;MIN($C$3, 'Terms&amp;Conditions + Transaction'!$B$6), B603+1, "")</f>
        <v/>
      </c>
      <c r="C604" t="str">
        <f ca="1">IF(B604="", "", IF(AND(WEEKDAY(B604, 2)&lt;=5, ISERROR(VLOOKUP(B604, 'Holiday Schedule'!$B$3:$B$1002, 1, FALSE))), 1, 0))</f>
        <v/>
      </c>
      <c r="D604" t="str">
        <f ca="1">IF(B604="", "", IF(LOWER('Terms&amp;Conditions + Transaction'!$C$15)="act", 1, IF(DAY(B604)=31, 0, IF(AND(DAY(B604+1)=1, MONTH(B604+1)=3), 31-DAY(B604), 1))))</f>
        <v/>
      </c>
      <c r="E604" s="18" t="str">
        <f ca="1">IF(B604="", "", IFERROR(VLOOKUP(B604, 'Accrual Schedule'!$B$3:$B$122, 1, TRUE), ""))</f>
        <v/>
      </c>
      <c r="F604" s="18" t="str" cm="1">
        <f t="array" aca="1" ref="F604" ca="1">IF(B604="", "", INDEX('Accrual Schedule'!$B$3:$B$122, MATCH(B604, 'Accrual Schedule'!$B$3:$B$122, 1)+1, 1))</f>
        <v/>
      </c>
      <c r="G604" s="18" t="str" cm="1">
        <f t="array" aca="1" ref="G604" ca="1">IF(B604="", "", INDEX('Accrual Schedule'!$B$3:$B$122, MATCH(H604, 'Accrual Schedule'!$B$3:$B$122, 1)-1, 1))</f>
        <v/>
      </c>
      <c r="H604" s="18" t="str">
        <f ca="1">IF(B604="", "", INDEX('Accrual Schedule'!$B$3:$B$122, MATCH(I604, 'Accrual Schedule'!$C$3:$C$122, 1), 1))</f>
        <v/>
      </c>
      <c r="I604" s="18" t="str" cm="1">
        <f t="array" aca="1" ref="I604" ca="1">IF(B604="", "", _xlfn.IFNA(INDEX('Accrual Schedule'!$C$4:$C$122, MATCH(B604, 'Accrual Schedule'!$C$4:$C$122, 1)+1, 1), INDEX('Accrual Schedule'!$C$4:$C$122, 1, 1)))</f>
        <v/>
      </c>
      <c r="J604" s="11" t="str">
        <f ca="1">IF(B604="","",'Terms&amp;Conditions + Transaction'!$F$5-SUMIF(Dispositions!$B$3:$B$32,"&lt;="&amp;B604,Dispositions!$C$3:$C$32))</f>
        <v/>
      </c>
      <c r="K604" s="84" t="str">
        <f ca="1">IF(B604="", "", IF(ISNA(MATCH(B604, 'Factor Schedule'!$B$3:$B$2002, -1)),1,IF(INDEX('Factor Schedule'!$B$3:$C$2002,MATCH(B604, 'Factor Schedule'!$B$3:$B$2002, -1), 1)=B604,MATCH(B604, 'Factor Schedule'!$B$3:$B$2002, -1),MATCH(B604, 'Factor Schedule'!$B$3:$B$2002, -1)+1)))</f>
        <v/>
      </c>
      <c r="L604" s="11" t="str" cm="1">
        <f t="array" aca="1" ref="L604" ca="1">IF(B604="","",ROUND(J604*_xlfn.IFNA(INDEX('Factor Schedule'!$B$3:$C$2002,K604, 2), 1), 2))</f>
        <v/>
      </c>
      <c r="M604" s="11" t="str">
        <f ca="1">IF(B604="", "", IF(OR(LOWER('Terms&amp;Conditions + Transaction'!$B$12)&lt;&gt;"compound", B604=$C$2, B604=E604), L604, L604+IF(LOWER('Terms&amp;Conditions + Transaction'!$B$13)&lt;&gt;"y", SUMIFS($T$8:$T$2007, $B$8:$B$2007, "&gt;="&amp;E604, $B$8:$B$2007, "&lt;"&amp;B604), SUMIFS($U$8:$U$1007, $B$8:$B$2007, "&gt;="&amp;E604, $B$8:$B$2007, "&lt;"&amp;B604))))</f>
        <v/>
      </c>
      <c r="N604" s="18" t="str">
        <f ca="1">IF(OR(B604 = "", F604=""), "", MIN(ForwardDays(B604,-'Terms&amp;Conditions + Transaction'!$B$22, 'Terms&amp;Conditions + Transaction'!$B$23, 'Holiday Schedule'!$B$3:$B$1002),ForwardDays(F604,-'Terms&amp;Conditions + Transaction'!$B$22, 'Terms&amp;Conditions + Transaction'!$B$23, 'Holiday Schedule'!$B$3:$B$1002)))</f>
        <v/>
      </c>
      <c r="O604" s="42" t="str">
        <f ca="1">IF(B604="", "", IF(ISNA(MATCH(N604, SOFR_INDEX!$A$2:$A$2001, -1)),1,IF(INDEX(SOFR_INDEX!$A$2:$E$2001,MATCH(N604, SOFR_INDEX!$A$2:$A$2001, -1), 1)=N604,MATCH(N604, SOFR_INDEX!$A$2:$A$2001, -1),MATCH(N604, SOFR_INDEX!$A$2:$A$2001, -1)+1)))</f>
        <v/>
      </c>
      <c r="P604" s="40" t="str" cm="1">
        <f t="array" aca="1" ref="P604" ca="1">IF(OR(B604="", F604=""), "", INDEX(SOFR_INDEX!$B$2:$E$2001, O604,$P$4) * IF(LEFT($P$3, 3)="180", 2, IF(LEFT($P$3, 2)="90", 4, IF(LEFT($P$3, 2)="30", 12, 1)))/100)</f>
        <v/>
      </c>
      <c r="Q604" s="43" t="str">
        <f ca="1">IF(OR(B604="", F604=""), "", P604+'Terms&amp;Conditions + Transaction'!$B$11/10000)</f>
        <v/>
      </c>
      <c r="R604" s="43" t="str">
        <f t="shared" ca="1" si="59"/>
        <v/>
      </c>
      <c r="S604" t="str">
        <f ca="1">IF(B604="",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Transaction'!$C$7*(F604-E604), 365), 360))))</f>
        <v/>
      </c>
      <c r="T604" s="49" t="str">
        <f t="shared" ca="1" si="60"/>
        <v/>
      </c>
      <c r="U604" s="49" t="str">
        <f t="shared" ca="1" si="61"/>
        <v/>
      </c>
      <c r="V604" s="49" t="str">
        <f t="shared" ca="1" si="62"/>
        <v/>
      </c>
      <c r="W604" s="11" t="str">
        <f t="shared" ca="1" si="63"/>
        <v/>
      </c>
      <c r="X604" s="11" t="str">
        <f t="shared" ca="1" si="64"/>
        <v/>
      </c>
    </row>
    <row r="605" spans="2:24" x14ac:dyDescent="0.25">
      <c r="B605" s="82" t="str">
        <f ca="1">IF(B604&lt;MIN($C$3, 'Terms&amp;Conditions + Transaction'!$B$6), B604+1, "")</f>
        <v/>
      </c>
      <c r="C605" t="str">
        <f ca="1">IF(B605="", "", IF(AND(WEEKDAY(B605, 2)&lt;=5, ISERROR(VLOOKUP(B605, 'Holiday Schedule'!$B$3:$B$1002, 1, FALSE))), 1, 0))</f>
        <v/>
      </c>
      <c r="D605" t="str">
        <f ca="1">IF(B605="", "", IF(LOWER('Terms&amp;Conditions + Transaction'!$C$15)="act", 1, IF(DAY(B605)=31, 0, IF(AND(DAY(B605+1)=1, MONTH(B605+1)=3), 31-DAY(B605), 1))))</f>
        <v/>
      </c>
      <c r="E605" s="18" t="str">
        <f ca="1">IF(B605="", "", IFERROR(VLOOKUP(B605, 'Accrual Schedule'!$B$3:$B$122, 1, TRUE), ""))</f>
        <v/>
      </c>
      <c r="F605" s="18" t="str" cm="1">
        <f t="array" aca="1" ref="F605" ca="1">IF(B605="", "", INDEX('Accrual Schedule'!$B$3:$B$122, MATCH(B605, 'Accrual Schedule'!$B$3:$B$122, 1)+1, 1))</f>
        <v/>
      </c>
      <c r="G605" s="18" t="str" cm="1">
        <f t="array" aca="1" ref="G605" ca="1">IF(B605="", "", INDEX('Accrual Schedule'!$B$3:$B$122, MATCH(H605, 'Accrual Schedule'!$B$3:$B$122, 1)-1, 1))</f>
        <v/>
      </c>
      <c r="H605" s="18" t="str">
        <f ca="1">IF(B605="", "", INDEX('Accrual Schedule'!$B$3:$B$122, MATCH(I605, 'Accrual Schedule'!$C$3:$C$122, 1), 1))</f>
        <v/>
      </c>
      <c r="I605" s="18" t="str" cm="1">
        <f t="array" aca="1" ref="I605" ca="1">IF(B605="", "", _xlfn.IFNA(INDEX('Accrual Schedule'!$C$4:$C$122, MATCH(B605, 'Accrual Schedule'!$C$4:$C$122, 1)+1, 1), INDEX('Accrual Schedule'!$C$4:$C$122, 1, 1)))</f>
        <v/>
      </c>
      <c r="J605" s="11" t="str">
        <f ca="1">IF(B605="","",'Terms&amp;Conditions + Transaction'!$F$5-SUMIF(Dispositions!$B$3:$B$32,"&lt;="&amp;B605,Dispositions!$C$3:$C$32))</f>
        <v/>
      </c>
      <c r="K605" s="84" t="str">
        <f ca="1">IF(B605="", "", IF(ISNA(MATCH(B605, 'Factor Schedule'!$B$3:$B$2002, -1)),1,IF(INDEX('Factor Schedule'!$B$3:$C$2002,MATCH(B605, 'Factor Schedule'!$B$3:$B$2002, -1), 1)=B605,MATCH(B605, 'Factor Schedule'!$B$3:$B$2002, -1),MATCH(B605, 'Factor Schedule'!$B$3:$B$2002, -1)+1)))</f>
        <v/>
      </c>
      <c r="L605" s="11" t="str" cm="1">
        <f t="array" aca="1" ref="L605" ca="1">IF(B605="","",ROUND(J605*_xlfn.IFNA(INDEX('Factor Schedule'!$B$3:$C$2002,K605, 2), 1), 2))</f>
        <v/>
      </c>
      <c r="M605" s="11" t="str">
        <f ca="1">IF(B605="", "", IF(OR(LOWER('Terms&amp;Conditions + Transaction'!$B$12)&lt;&gt;"compound", B605=$C$2, B605=E605), L605, L605+IF(LOWER('Terms&amp;Conditions + Transaction'!$B$13)&lt;&gt;"y", SUMIFS($T$8:$T$2007, $B$8:$B$2007, "&gt;="&amp;E605, $B$8:$B$2007, "&lt;"&amp;B605), SUMIFS($U$8:$U$1007, $B$8:$B$2007, "&gt;="&amp;E605, $B$8:$B$2007, "&lt;"&amp;B605))))</f>
        <v/>
      </c>
      <c r="N605" s="18" t="str">
        <f ca="1">IF(OR(B605 = "", F605=""), "", MIN(ForwardDays(B605,-'Terms&amp;Conditions + Transaction'!$B$22, 'Terms&amp;Conditions + Transaction'!$B$23, 'Holiday Schedule'!$B$3:$B$1002),ForwardDays(F605,-'Terms&amp;Conditions + Transaction'!$B$22, 'Terms&amp;Conditions + Transaction'!$B$23, 'Holiday Schedule'!$B$3:$B$1002)))</f>
        <v/>
      </c>
      <c r="O605" s="42" t="str">
        <f ca="1">IF(B605="", "", IF(ISNA(MATCH(N605, SOFR_INDEX!$A$2:$A$2001, -1)),1,IF(INDEX(SOFR_INDEX!$A$2:$E$2001,MATCH(N605, SOFR_INDEX!$A$2:$A$2001, -1), 1)=N605,MATCH(N605, SOFR_INDEX!$A$2:$A$2001, -1),MATCH(N605, SOFR_INDEX!$A$2:$A$2001, -1)+1)))</f>
        <v/>
      </c>
      <c r="P605" s="40" t="str" cm="1">
        <f t="array" aca="1" ref="P605" ca="1">IF(OR(B605="", F605=""), "", INDEX(SOFR_INDEX!$B$2:$E$2001, O605,$P$4) * IF(LEFT($P$3, 3)="180", 2, IF(LEFT($P$3, 2)="90", 4, IF(LEFT($P$3, 2)="30", 12, 1)))/100)</f>
        <v/>
      </c>
      <c r="Q605" s="43" t="str">
        <f ca="1">IF(OR(B605="", F605=""), "", P605+'Terms&amp;Conditions + Transaction'!$B$11/10000)</f>
        <v/>
      </c>
      <c r="R605" s="43" t="str">
        <f t="shared" ca="1" si="59"/>
        <v/>
      </c>
      <c r="S605" t="str">
        <f ca="1">IF(B605="",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Transaction'!$C$7*(F605-E605), 365), 360))))</f>
        <v/>
      </c>
      <c r="T605" s="49" t="str">
        <f t="shared" ca="1" si="60"/>
        <v/>
      </c>
      <c r="U605" s="49" t="str">
        <f t="shared" ca="1" si="61"/>
        <v/>
      </c>
      <c r="V605" s="49" t="str">
        <f t="shared" ca="1" si="62"/>
        <v/>
      </c>
      <c r="W605" s="11" t="str">
        <f t="shared" ca="1" si="63"/>
        <v/>
      </c>
      <c r="X605" s="11" t="str">
        <f t="shared" ca="1" si="64"/>
        <v/>
      </c>
    </row>
    <row r="606" spans="2:24" x14ac:dyDescent="0.25">
      <c r="B606" s="82" t="str">
        <f ca="1">IF(B605&lt;MIN($C$3, 'Terms&amp;Conditions + Transaction'!$B$6), B605+1, "")</f>
        <v/>
      </c>
      <c r="C606" t="str">
        <f ca="1">IF(B606="", "", IF(AND(WEEKDAY(B606, 2)&lt;=5, ISERROR(VLOOKUP(B606, 'Holiday Schedule'!$B$3:$B$1002, 1, FALSE))), 1, 0))</f>
        <v/>
      </c>
      <c r="D606" t="str">
        <f ca="1">IF(B606="", "", IF(LOWER('Terms&amp;Conditions + Transaction'!$C$15)="act", 1, IF(DAY(B606)=31, 0, IF(AND(DAY(B606+1)=1, MONTH(B606+1)=3), 31-DAY(B606), 1))))</f>
        <v/>
      </c>
      <c r="E606" s="18" t="str">
        <f ca="1">IF(B606="", "", IFERROR(VLOOKUP(B606, 'Accrual Schedule'!$B$3:$B$122, 1, TRUE), ""))</f>
        <v/>
      </c>
      <c r="F606" s="18" t="str" cm="1">
        <f t="array" aca="1" ref="F606" ca="1">IF(B606="", "", INDEX('Accrual Schedule'!$B$3:$B$122, MATCH(B606, 'Accrual Schedule'!$B$3:$B$122, 1)+1, 1))</f>
        <v/>
      </c>
      <c r="G606" s="18" t="str" cm="1">
        <f t="array" aca="1" ref="G606" ca="1">IF(B606="", "", INDEX('Accrual Schedule'!$B$3:$B$122, MATCH(H606, 'Accrual Schedule'!$B$3:$B$122, 1)-1, 1))</f>
        <v/>
      </c>
      <c r="H606" s="18" t="str">
        <f ca="1">IF(B606="", "", INDEX('Accrual Schedule'!$B$3:$B$122, MATCH(I606, 'Accrual Schedule'!$C$3:$C$122, 1), 1))</f>
        <v/>
      </c>
      <c r="I606" s="18" t="str" cm="1">
        <f t="array" aca="1" ref="I606" ca="1">IF(B606="", "", _xlfn.IFNA(INDEX('Accrual Schedule'!$C$4:$C$122, MATCH(B606, 'Accrual Schedule'!$C$4:$C$122, 1)+1, 1), INDEX('Accrual Schedule'!$C$4:$C$122, 1, 1)))</f>
        <v/>
      </c>
      <c r="J606" s="11" t="str">
        <f ca="1">IF(B606="","",'Terms&amp;Conditions + Transaction'!$F$5-SUMIF(Dispositions!$B$3:$B$32,"&lt;="&amp;B606,Dispositions!$C$3:$C$32))</f>
        <v/>
      </c>
      <c r="K606" s="84" t="str">
        <f ca="1">IF(B606="", "", IF(ISNA(MATCH(B606, 'Factor Schedule'!$B$3:$B$2002, -1)),1,IF(INDEX('Factor Schedule'!$B$3:$C$2002,MATCH(B606, 'Factor Schedule'!$B$3:$B$2002, -1), 1)=B606,MATCH(B606, 'Factor Schedule'!$B$3:$B$2002, -1),MATCH(B606, 'Factor Schedule'!$B$3:$B$2002, -1)+1)))</f>
        <v/>
      </c>
      <c r="L606" s="11" t="str" cm="1">
        <f t="array" aca="1" ref="L606" ca="1">IF(B606="","",ROUND(J606*_xlfn.IFNA(INDEX('Factor Schedule'!$B$3:$C$2002,K606, 2), 1), 2))</f>
        <v/>
      </c>
      <c r="M606" s="11" t="str">
        <f ca="1">IF(B606="", "", IF(OR(LOWER('Terms&amp;Conditions + Transaction'!$B$12)&lt;&gt;"compound", B606=$C$2, B606=E606), L606, L606+IF(LOWER('Terms&amp;Conditions + Transaction'!$B$13)&lt;&gt;"y", SUMIFS($T$8:$T$2007, $B$8:$B$2007, "&gt;="&amp;E606, $B$8:$B$2007, "&lt;"&amp;B606), SUMIFS($U$8:$U$1007, $B$8:$B$2007, "&gt;="&amp;E606, $B$8:$B$2007, "&lt;"&amp;B606))))</f>
        <v/>
      </c>
      <c r="N606" s="18" t="str">
        <f ca="1">IF(OR(B606 = "", F606=""), "", MIN(ForwardDays(B606,-'Terms&amp;Conditions + Transaction'!$B$22, 'Terms&amp;Conditions + Transaction'!$B$23, 'Holiday Schedule'!$B$3:$B$1002),ForwardDays(F606,-'Terms&amp;Conditions + Transaction'!$B$22, 'Terms&amp;Conditions + Transaction'!$B$23, 'Holiday Schedule'!$B$3:$B$1002)))</f>
        <v/>
      </c>
      <c r="O606" s="42" t="str">
        <f ca="1">IF(B606="", "", IF(ISNA(MATCH(N606, SOFR_INDEX!$A$2:$A$2001, -1)),1,IF(INDEX(SOFR_INDEX!$A$2:$E$2001,MATCH(N606, SOFR_INDEX!$A$2:$A$2001, -1), 1)=N606,MATCH(N606, SOFR_INDEX!$A$2:$A$2001, -1),MATCH(N606, SOFR_INDEX!$A$2:$A$2001, -1)+1)))</f>
        <v/>
      </c>
      <c r="P606" s="40" t="str" cm="1">
        <f t="array" aca="1" ref="P606" ca="1">IF(OR(B606="", F606=""), "", INDEX(SOFR_INDEX!$B$2:$E$2001, O606,$P$4) * IF(LEFT($P$3, 3)="180", 2, IF(LEFT($P$3, 2)="90", 4, IF(LEFT($P$3, 2)="30", 12, 1)))/100)</f>
        <v/>
      </c>
      <c r="Q606" s="43" t="str">
        <f ca="1">IF(OR(B606="", F606=""), "", P606+'Terms&amp;Conditions + Transaction'!$B$11/10000)</f>
        <v/>
      </c>
      <c r="R606" s="43" t="str">
        <f t="shared" ca="1" si="59"/>
        <v/>
      </c>
      <c r="S606" t="str">
        <f ca="1">IF(B606="",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Transaction'!$C$7*(F606-E606), 365), 360))))</f>
        <v/>
      </c>
      <c r="T606" s="49" t="str">
        <f t="shared" ca="1" si="60"/>
        <v/>
      </c>
      <c r="U606" s="49" t="str">
        <f t="shared" ca="1" si="61"/>
        <v/>
      </c>
      <c r="V606" s="49" t="str">
        <f t="shared" ca="1" si="62"/>
        <v/>
      </c>
      <c r="W606" s="11" t="str">
        <f t="shared" ca="1" si="63"/>
        <v/>
      </c>
      <c r="X606" s="11" t="str">
        <f t="shared" ca="1" si="64"/>
        <v/>
      </c>
    </row>
    <row r="607" spans="2:24" x14ac:dyDescent="0.25">
      <c r="B607" s="82" t="str">
        <f ca="1">IF(B606&lt;MIN($C$3, 'Terms&amp;Conditions + Transaction'!$B$6), B606+1, "")</f>
        <v/>
      </c>
      <c r="C607" t="str">
        <f ca="1">IF(B607="", "", IF(AND(WEEKDAY(B607, 2)&lt;=5, ISERROR(VLOOKUP(B607, 'Holiday Schedule'!$B$3:$B$1002, 1, FALSE))), 1, 0))</f>
        <v/>
      </c>
      <c r="D607" t="str">
        <f ca="1">IF(B607="", "", IF(LOWER('Terms&amp;Conditions + Transaction'!$C$15)="act", 1, IF(DAY(B607)=31, 0, IF(AND(DAY(B607+1)=1, MONTH(B607+1)=3), 31-DAY(B607), 1))))</f>
        <v/>
      </c>
      <c r="E607" s="18" t="str">
        <f ca="1">IF(B607="", "", IFERROR(VLOOKUP(B607, 'Accrual Schedule'!$B$3:$B$122, 1, TRUE), ""))</f>
        <v/>
      </c>
      <c r="F607" s="18" t="str" cm="1">
        <f t="array" aca="1" ref="F607" ca="1">IF(B607="", "", INDEX('Accrual Schedule'!$B$3:$B$122, MATCH(B607, 'Accrual Schedule'!$B$3:$B$122, 1)+1, 1))</f>
        <v/>
      </c>
      <c r="G607" s="18" t="str" cm="1">
        <f t="array" aca="1" ref="G607" ca="1">IF(B607="", "", INDEX('Accrual Schedule'!$B$3:$B$122, MATCH(H607, 'Accrual Schedule'!$B$3:$B$122, 1)-1, 1))</f>
        <v/>
      </c>
      <c r="H607" s="18" t="str">
        <f ca="1">IF(B607="", "", INDEX('Accrual Schedule'!$B$3:$B$122, MATCH(I607, 'Accrual Schedule'!$C$3:$C$122, 1), 1))</f>
        <v/>
      </c>
      <c r="I607" s="18" t="str" cm="1">
        <f t="array" aca="1" ref="I607" ca="1">IF(B607="", "", _xlfn.IFNA(INDEX('Accrual Schedule'!$C$4:$C$122, MATCH(B607, 'Accrual Schedule'!$C$4:$C$122, 1)+1, 1), INDEX('Accrual Schedule'!$C$4:$C$122, 1, 1)))</f>
        <v/>
      </c>
      <c r="J607" s="11" t="str">
        <f ca="1">IF(B607="","",'Terms&amp;Conditions + Transaction'!$F$5-SUMIF(Dispositions!$B$3:$B$32,"&lt;="&amp;B607,Dispositions!$C$3:$C$32))</f>
        <v/>
      </c>
      <c r="K607" s="84" t="str">
        <f ca="1">IF(B607="", "", IF(ISNA(MATCH(B607, 'Factor Schedule'!$B$3:$B$2002, -1)),1,IF(INDEX('Factor Schedule'!$B$3:$C$2002,MATCH(B607, 'Factor Schedule'!$B$3:$B$2002, -1), 1)=B607,MATCH(B607, 'Factor Schedule'!$B$3:$B$2002, -1),MATCH(B607, 'Factor Schedule'!$B$3:$B$2002, -1)+1)))</f>
        <v/>
      </c>
      <c r="L607" s="11" t="str" cm="1">
        <f t="array" aca="1" ref="L607" ca="1">IF(B607="","",ROUND(J607*_xlfn.IFNA(INDEX('Factor Schedule'!$B$3:$C$2002,K607, 2), 1), 2))</f>
        <v/>
      </c>
      <c r="M607" s="11" t="str">
        <f ca="1">IF(B607="", "", IF(OR(LOWER('Terms&amp;Conditions + Transaction'!$B$12)&lt;&gt;"compound", B607=$C$2, B607=E607), L607, L607+IF(LOWER('Terms&amp;Conditions + Transaction'!$B$13)&lt;&gt;"y", SUMIFS($T$8:$T$2007, $B$8:$B$2007, "&gt;="&amp;E607, $B$8:$B$2007, "&lt;"&amp;B607), SUMIFS($U$8:$U$1007, $B$8:$B$2007, "&gt;="&amp;E607, $B$8:$B$2007, "&lt;"&amp;B607))))</f>
        <v/>
      </c>
      <c r="N607" s="18" t="str">
        <f ca="1">IF(OR(B607 = "", F607=""), "", MIN(ForwardDays(B607,-'Terms&amp;Conditions + Transaction'!$B$22, 'Terms&amp;Conditions + Transaction'!$B$23, 'Holiday Schedule'!$B$3:$B$1002),ForwardDays(F607,-'Terms&amp;Conditions + Transaction'!$B$22, 'Terms&amp;Conditions + Transaction'!$B$23, 'Holiday Schedule'!$B$3:$B$1002)))</f>
        <v/>
      </c>
      <c r="O607" s="42" t="str">
        <f ca="1">IF(B607="", "", IF(ISNA(MATCH(N607, SOFR_INDEX!$A$2:$A$2001, -1)),1,IF(INDEX(SOFR_INDEX!$A$2:$E$2001,MATCH(N607, SOFR_INDEX!$A$2:$A$2001, -1), 1)=N607,MATCH(N607, SOFR_INDEX!$A$2:$A$2001, -1),MATCH(N607, SOFR_INDEX!$A$2:$A$2001, -1)+1)))</f>
        <v/>
      </c>
      <c r="P607" s="40" t="str" cm="1">
        <f t="array" aca="1" ref="P607" ca="1">IF(OR(B607="", F607=""), "", INDEX(SOFR_INDEX!$B$2:$E$2001, O607,$P$4) * IF(LEFT($P$3, 3)="180", 2, IF(LEFT($P$3, 2)="90", 4, IF(LEFT($P$3, 2)="30", 12, 1)))/100)</f>
        <v/>
      </c>
      <c r="Q607" s="43" t="str">
        <f ca="1">IF(OR(B607="", F607=""), "", P607+'Terms&amp;Conditions + Transaction'!$B$11/10000)</f>
        <v/>
      </c>
      <c r="R607" s="43" t="str">
        <f t="shared" ca="1" si="59"/>
        <v/>
      </c>
      <c r="S607" t="str">
        <f ca="1">IF(B607="",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Transaction'!$C$7*(F607-E607), 365), 360))))</f>
        <v/>
      </c>
      <c r="T607" s="49" t="str">
        <f t="shared" ca="1" si="60"/>
        <v/>
      </c>
      <c r="U607" s="49" t="str">
        <f t="shared" ca="1" si="61"/>
        <v/>
      </c>
      <c r="V607" s="49" t="str">
        <f t="shared" ca="1" si="62"/>
        <v/>
      </c>
      <c r="W607" s="11" t="str">
        <f t="shared" ca="1" si="63"/>
        <v/>
      </c>
      <c r="X607" s="11" t="str">
        <f t="shared" ca="1" si="64"/>
        <v/>
      </c>
    </row>
    <row r="608" spans="2:24" x14ac:dyDescent="0.25">
      <c r="B608" s="82" t="str">
        <f ca="1">IF(B607&lt;MIN($C$3, 'Terms&amp;Conditions + Transaction'!$B$6), B607+1, "")</f>
        <v/>
      </c>
      <c r="C608" t="str">
        <f ca="1">IF(B608="", "", IF(AND(WEEKDAY(B608, 2)&lt;=5, ISERROR(VLOOKUP(B608, 'Holiday Schedule'!$B$3:$B$1002, 1, FALSE))), 1, 0))</f>
        <v/>
      </c>
      <c r="D608" t="str">
        <f ca="1">IF(B608="", "", IF(LOWER('Terms&amp;Conditions + Transaction'!$C$15)="act", 1, IF(DAY(B608)=31, 0, IF(AND(DAY(B608+1)=1, MONTH(B608+1)=3), 31-DAY(B608), 1))))</f>
        <v/>
      </c>
      <c r="E608" s="18" t="str">
        <f ca="1">IF(B608="", "", IFERROR(VLOOKUP(B608, 'Accrual Schedule'!$B$3:$B$122, 1, TRUE), ""))</f>
        <v/>
      </c>
      <c r="F608" s="18" t="str" cm="1">
        <f t="array" aca="1" ref="F608" ca="1">IF(B608="", "", INDEX('Accrual Schedule'!$B$3:$B$122, MATCH(B608, 'Accrual Schedule'!$B$3:$B$122, 1)+1, 1))</f>
        <v/>
      </c>
      <c r="G608" s="18" t="str" cm="1">
        <f t="array" aca="1" ref="G608" ca="1">IF(B608="", "", INDEX('Accrual Schedule'!$B$3:$B$122, MATCH(H608, 'Accrual Schedule'!$B$3:$B$122, 1)-1, 1))</f>
        <v/>
      </c>
      <c r="H608" s="18" t="str">
        <f ca="1">IF(B608="", "", INDEX('Accrual Schedule'!$B$3:$B$122, MATCH(I608, 'Accrual Schedule'!$C$3:$C$122, 1), 1))</f>
        <v/>
      </c>
      <c r="I608" s="18" t="str" cm="1">
        <f t="array" aca="1" ref="I608" ca="1">IF(B608="", "", _xlfn.IFNA(INDEX('Accrual Schedule'!$C$4:$C$122, MATCH(B608, 'Accrual Schedule'!$C$4:$C$122, 1)+1, 1), INDEX('Accrual Schedule'!$C$4:$C$122, 1, 1)))</f>
        <v/>
      </c>
      <c r="J608" s="11" t="str">
        <f ca="1">IF(B608="","",'Terms&amp;Conditions + Transaction'!$F$5-SUMIF(Dispositions!$B$3:$B$32,"&lt;="&amp;B608,Dispositions!$C$3:$C$32))</f>
        <v/>
      </c>
      <c r="K608" s="84" t="str">
        <f ca="1">IF(B608="", "", IF(ISNA(MATCH(B608, 'Factor Schedule'!$B$3:$B$2002, -1)),1,IF(INDEX('Factor Schedule'!$B$3:$C$2002,MATCH(B608, 'Factor Schedule'!$B$3:$B$2002, -1), 1)=B608,MATCH(B608, 'Factor Schedule'!$B$3:$B$2002, -1),MATCH(B608, 'Factor Schedule'!$B$3:$B$2002, -1)+1)))</f>
        <v/>
      </c>
      <c r="L608" s="11" t="str" cm="1">
        <f t="array" aca="1" ref="L608" ca="1">IF(B608="","",ROUND(J608*_xlfn.IFNA(INDEX('Factor Schedule'!$B$3:$C$2002,K608, 2), 1), 2))</f>
        <v/>
      </c>
      <c r="M608" s="11" t="str">
        <f ca="1">IF(B608="", "", IF(OR(LOWER('Terms&amp;Conditions + Transaction'!$B$12)&lt;&gt;"compound", B608=$C$2, B608=E608), L608, L608+IF(LOWER('Terms&amp;Conditions + Transaction'!$B$13)&lt;&gt;"y", SUMIFS($T$8:$T$2007, $B$8:$B$2007, "&gt;="&amp;E608, $B$8:$B$2007, "&lt;"&amp;B608), SUMIFS($U$8:$U$1007, $B$8:$B$2007, "&gt;="&amp;E608, $B$8:$B$2007, "&lt;"&amp;B608))))</f>
        <v/>
      </c>
      <c r="N608" s="18" t="str">
        <f ca="1">IF(OR(B608 = "", F608=""), "", MIN(ForwardDays(B608,-'Terms&amp;Conditions + Transaction'!$B$22, 'Terms&amp;Conditions + Transaction'!$B$23, 'Holiday Schedule'!$B$3:$B$1002),ForwardDays(F608,-'Terms&amp;Conditions + Transaction'!$B$22, 'Terms&amp;Conditions + Transaction'!$B$23, 'Holiday Schedule'!$B$3:$B$1002)))</f>
        <v/>
      </c>
      <c r="O608" s="42" t="str">
        <f ca="1">IF(B608="", "", IF(ISNA(MATCH(N608, SOFR_INDEX!$A$2:$A$2001, -1)),1,IF(INDEX(SOFR_INDEX!$A$2:$E$2001,MATCH(N608, SOFR_INDEX!$A$2:$A$2001, -1), 1)=N608,MATCH(N608, SOFR_INDEX!$A$2:$A$2001, -1),MATCH(N608, SOFR_INDEX!$A$2:$A$2001, -1)+1)))</f>
        <v/>
      </c>
      <c r="P608" s="40" t="str" cm="1">
        <f t="array" aca="1" ref="P608" ca="1">IF(OR(B608="", F608=""), "", INDEX(SOFR_INDEX!$B$2:$E$2001, O608,$P$4) * IF(LEFT($P$3, 3)="180", 2, IF(LEFT($P$3, 2)="90", 4, IF(LEFT($P$3, 2)="30", 12, 1)))/100)</f>
        <v/>
      </c>
      <c r="Q608" s="43" t="str">
        <f ca="1">IF(OR(B608="", F608=""), "", P608+'Terms&amp;Conditions + Transaction'!$B$11/10000)</f>
        <v/>
      </c>
      <c r="R608" s="43" t="str">
        <f t="shared" ca="1" si="59"/>
        <v/>
      </c>
      <c r="S608" t="str">
        <f ca="1">IF(B608="",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Transaction'!$C$7*(F608-E608), 365), 360))))</f>
        <v/>
      </c>
      <c r="T608" s="49" t="str">
        <f t="shared" ca="1" si="60"/>
        <v/>
      </c>
      <c r="U608" s="49" t="str">
        <f t="shared" ca="1" si="61"/>
        <v/>
      </c>
      <c r="V608" s="49" t="str">
        <f t="shared" ca="1" si="62"/>
        <v/>
      </c>
      <c r="W608" s="11" t="str">
        <f t="shared" ca="1" si="63"/>
        <v/>
      </c>
      <c r="X608" s="11" t="str">
        <f t="shared" ca="1" si="64"/>
        <v/>
      </c>
    </row>
    <row r="609" spans="2:24" x14ac:dyDescent="0.25">
      <c r="B609" s="82" t="str">
        <f ca="1">IF(B608&lt;MIN($C$3, 'Terms&amp;Conditions + Transaction'!$B$6), B608+1, "")</f>
        <v/>
      </c>
      <c r="C609" t="str">
        <f ca="1">IF(B609="", "", IF(AND(WEEKDAY(B609, 2)&lt;=5, ISERROR(VLOOKUP(B609, 'Holiday Schedule'!$B$3:$B$1002, 1, FALSE))), 1, 0))</f>
        <v/>
      </c>
      <c r="D609" t="str">
        <f ca="1">IF(B609="", "", IF(LOWER('Terms&amp;Conditions + Transaction'!$C$15)="act", 1, IF(DAY(B609)=31, 0, IF(AND(DAY(B609+1)=1, MONTH(B609+1)=3), 31-DAY(B609), 1))))</f>
        <v/>
      </c>
      <c r="E609" s="18" t="str">
        <f ca="1">IF(B609="", "", IFERROR(VLOOKUP(B609, 'Accrual Schedule'!$B$3:$B$122, 1, TRUE), ""))</f>
        <v/>
      </c>
      <c r="F609" s="18" t="str" cm="1">
        <f t="array" aca="1" ref="F609" ca="1">IF(B609="", "", INDEX('Accrual Schedule'!$B$3:$B$122, MATCH(B609, 'Accrual Schedule'!$B$3:$B$122, 1)+1, 1))</f>
        <v/>
      </c>
      <c r="G609" s="18" t="str" cm="1">
        <f t="array" aca="1" ref="G609" ca="1">IF(B609="", "", INDEX('Accrual Schedule'!$B$3:$B$122, MATCH(H609, 'Accrual Schedule'!$B$3:$B$122, 1)-1, 1))</f>
        <v/>
      </c>
      <c r="H609" s="18" t="str">
        <f ca="1">IF(B609="", "", INDEX('Accrual Schedule'!$B$3:$B$122, MATCH(I609, 'Accrual Schedule'!$C$3:$C$122, 1), 1))</f>
        <v/>
      </c>
      <c r="I609" s="18" t="str" cm="1">
        <f t="array" aca="1" ref="I609" ca="1">IF(B609="", "", _xlfn.IFNA(INDEX('Accrual Schedule'!$C$4:$C$122, MATCH(B609, 'Accrual Schedule'!$C$4:$C$122, 1)+1, 1), INDEX('Accrual Schedule'!$C$4:$C$122, 1, 1)))</f>
        <v/>
      </c>
      <c r="J609" s="11" t="str">
        <f ca="1">IF(B609="","",'Terms&amp;Conditions + Transaction'!$F$5-SUMIF(Dispositions!$B$3:$B$32,"&lt;="&amp;B609,Dispositions!$C$3:$C$32))</f>
        <v/>
      </c>
      <c r="K609" s="84" t="str">
        <f ca="1">IF(B609="", "", IF(ISNA(MATCH(B609, 'Factor Schedule'!$B$3:$B$2002, -1)),1,IF(INDEX('Factor Schedule'!$B$3:$C$2002,MATCH(B609, 'Factor Schedule'!$B$3:$B$2002, -1), 1)=B609,MATCH(B609, 'Factor Schedule'!$B$3:$B$2002, -1),MATCH(B609, 'Factor Schedule'!$B$3:$B$2002, -1)+1)))</f>
        <v/>
      </c>
      <c r="L609" s="11" t="str" cm="1">
        <f t="array" aca="1" ref="L609" ca="1">IF(B609="","",ROUND(J609*_xlfn.IFNA(INDEX('Factor Schedule'!$B$3:$C$2002,K609, 2), 1), 2))</f>
        <v/>
      </c>
      <c r="M609" s="11" t="str">
        <f ca="1">IF(B609="", "", IF(OR(LOWER('Terms&amp;Conditions + Transaction'!$B$12)&lt;&gt;"compound", B609=$C$2, B609=E609), L609, L609+IF(LOWER('Terms&amp;Conditions + Transaction'!$B$13)&lt;&gt;"y", SUMIFS($T$8:$T$2007, $B$8:$B$2007, "&gt;="&amp;E609, $B$8:$B$2007, "&lt;"&amp;B609), SUMIFS($U$8:$U$1007, $B$8:$B$2007, "&gt;="&amp;E609, $B$8:$B$2007, "&lt;"&amp;B609))))</f>
        <v/>
      </c>
      <c r="N609" s="18" t="str">
        <f ca="1">IF(OR(B609 = "", F609=""), "", MIN(ForwardDays(B609,-'Terms&amp;Conditions + Transaction'!$B$22, 'Terms&amp;Conditions + Transaction'!$B$23, 'Holiday Schedule'!$B$3:$B$1002),ForwardDays(F609,-'Terms&amp;Conditions + Transaction'!$B$22, 'Terms&amp;Conditions + Transaction'!$B$23, 'Holiday Schedule'!$B$3:$B$1002)))</f>
        <v/>
      </c>
      <c r="O609" s="42" t="str">
        <f ca="1">IF(B609="", "", IF(ISNA(MATCH(N609, SOFR_INDEX!$A$2:$A$2001, -1)),1,IF(INDEX(SOFR_INDEX!$A$2:$E$2001,MATCH(N609, SOFR_INDEX!$A$2:$A$2001, -1), 1)=N609,MATCH(N609, SOFR_INDEX!$A$2:$A$2001, -1),MATCH(N609, SOFR_INDEX!$A$2:$A$2001, -1)+1)))</f>
        <v/>
      </c>
      <c r="P609" s="40" t="str" cm="1">
        <f t="array" aca="1" ref="P609" ca="1">IF(OR(B609="", F609=""), "", INDEX(SOFR_INDEX!$B$2:$E$2001, O609,$P$4) * IF(LEFT($P$3, 3)="180", 2, IF(LEFT($P$3, 2)="90", 4, IF(LEFT($P$3, 2)="30", 12, 1)))/100)</f>
        <v/>
      </c>
      <c r="Q609" s="43" t="str">
        <f ca="1">IF(OR(B609="", F609=""), "", P609+'Terms&amp;Conditions + Transaction'!$B$11/10000)</f>
        <v/>
      </c>
      <c r="R609" s="43" t="str">
        <f t="shared" ca="1" si="59"/>
        <v/>
      </c>
      <c r="S609" t="str">
        <f ca="1">IF(B609="",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Transaction'!$C$7*(F609-E609), 365), 360))))</f>
        <v/>
      </c>
      <c r="T609" s="49" t="str">
        <f t="shared" ca="1" si="60"/>
        <v/>
      </c>
      <c r="U609" s="49" t="str">
        <f t="shared" ca="1" si="61"/>
        <v/>
      </c>
      <c r="V609" s="49" t="str">
        <f t="shared" ca="1" si="62"/>
        <v/>
      </c>
      <c r="W609" s="11" t="str">
        <f t="shared" ca="1" si="63"/>
        <v/>
      </c>
      <c r="X609" s="11" t="str">
        <f t="shared" ca="1" si="64"/>
        <v/>
      </c>
    </row>
    <row r="610" spans="2:24" x14ac:dyDescent="0.25">
      <c r="B610" s="82" t="str">
        <f ca="1">IF(B609&lt;MIN($C$3, 'Terms&amp;Conditions + Transaction'!$B$6), B609+1, "")</f>
        <v/>
      </c>
      <c r="C610" t="str">
        <f ca="1">IF(B610="", "", IF(AND(WEEKDAY(B610, 2)&lt;=5, ISERROR(VLOOKUP(B610, 'Holiday Schedule'!$B$3:$B$1002, 1, FALSE))), 1, 0))</f>
        <v/>
      </c>
      <c r="D610" t="str">
        <f ca="1">IF(B610="", "", IF(LOWER('Terms&amp;Conditions + Transaction'!$C$15)="act", 1, IF(DAY(B610)=31, 0, IF(AND(DAY(B610+1)=1, MONTH(B610+1)=3), 31-DAY(B610), 1))))</f>
        <v/>
      </c>
      <c r="E610" s="18" t="str">
        <f ca="1">IF(B610="", "", IFERROR(VLOOKUP(B610, 'Accrual Schedule'!$B$3:$B$122, 1, TRUE), ""))</f>
        <v/>
      </c>
      <c r="F610" s="18" t="str" cm="1">
        <f t="array" aca="1" ref="F610" ca="1">IF(B610="", "", INDEX('Accrual Schedule'!$B$3:$B$122, MATCH(B610, 'Accrual Schedule'!$B$3:$B$122, 1)+1, 1))</f>
        <v/>
      </c>
      <c r="G610" s="18" t="str" cm="1">
        <f t="array" aca="1" ref="G610" ca="1">IF(B610="", "", INDEX('Accrual Schedule'!$B$3:$B$122, MATCH(H610, 'Accrual Schedule'!$B$3:$B$122, 1)-1, 1))</f>
        <v/>
      </c>
      <c r="H610" s="18" t="str">
        <f ca="1">IF(B610="", "", INDEX('Accrual Schedule'!$B$3:$B$122, MATCH(I610, 'Accrual Schedule'!$C$3:$C$122, 1), 1))</f>
        <v/>
      </c>
      <c r="I610" s="18" t="str" cm="1">
        <f t="array" aca="1" ref="I610" ca="1">IF(B610="", "", _xlfn.IFNA(INDEX('Accrual Schedule'!$C$4:$C$122, MATCH(B610, 'Accrual Schedule'!$C$4:$C$122, 1)+1, 1), INDEX('Accrual Schedule'!$C$4:$C$122, 1, 1)))</f>
        <v/>
      </c>
      <c r="J610" s="11" t="str">
        <f ca="1">IF(B610="","",'Terms&amp;Conditions + Transaction'!$F$5-SUMIF(Dispositions!$B$3:$B$32,"&lt;="&amp;B610,Dispositions!$C$3:$C$32))</f>
        <v/>
      </c>
      <c r="K610" s="84" t="str">
        <f ca="1">IF(B610="", "", IF(ISNA(MATCH(B610, 'Factor Schedule'!$B$3:$B$2002, -1)),1,IF(INDEX('Factor Schedule'!$B$3:$C$2002,MATCH(B610, 'Factor Schedule'!$B$3:$B$2002, -1), 1)=B610,MATCH(B610, 'Factor Schedule'!$B$3:$B$2002, -1),MATCH(B610, 'Factor Schedule'!$B$3:$B$2002, -1)+1)))</f>
        <v/>
      </c>
      <c r="L610" s="11" t="str" cm="1">
        <f t="array" aca="1" ref="L610" ca="1">IF(B610="","",ROUND(J610*_xlfn.IFNA(INDEX('Factor Schedule'!$B$3:$C$2002,K610, 2), 1), 2))</f>
        <v/>
      </c>
      <c r="M610" s="11" t="str">
        <f ca="1">IF(B610="", "", IF(OR(LOWER('Terms&amp;Conditions + Transaction'!$B$12)&lt;&gt;"compound", B610=$C$2, B610=E610), L610, L610+IF(LOWER('Terms&amp;Conditions + Transaction'!$B$13)&lt;&gt;"y", SUMIFS($T$8:$T$2007, $B$8:$B$2007, "&gt;="&amp;E610, $B$8:$B$2007, "&lt;"&amp;B610), SUMIFS($U$8:$U$1007, $B$8:$B$2007, "&gt;="&amp;E610, $B$8:$B$2007, "&lt;"&amp;B610))))</f>
        <v/>
      </c>
      <c r="N610" s="18" t="str">
        <f ca="1">IF(OR(B610 = "", F610=""), "", MIN(ForwardDays(B610,-'Terms&amp;Conditions + Transaction'!$B$22, 'Terms&amp;Conditions + Transaction'!$B$23, 'Holiday Schedule'!$B$3:$B$1002),ForwardDays(F610,-'Terms&amp;Conditions + Transaction'!$B$22, 'Terms&amp;Conditions + Transaction'!$B$23, 'Holiday Schedule'!$B$3:$B$1002)))</f>
        <v/>
      </c>
      <c r="O610" s="42" t="str">
        <f ca="1">IF(B610="", "", IF(ISNA(MATCH(N610, SOFR_INDEX!$A$2:$A$2001, -1)),1,IF(INDEX(SOFR_INDEX!$A$2:$E$2001,MATCH(N610, SOFR_INDEX!$A$2:$A$2001, -1), 1)=N610,MATCH(N610, SOFR_INDEX!$A$2:$A$2001, -1),MATCH(N610, SOFR_INDEX!$A$2:$A$2001, -1)+1)))</f>
        <v/>
      </c>
      <c r="P610" s="40" t="str" cm="1">
        <f t="array" aca="1" ref="P610" ca="1">IF(OR(B610="", F610=""), "", INDEX(SOFR_INDEX!$B$2:$E$2001, O610,$P$4) * IF(LEFT($P$3, 3)="180", 2, IF(LEFT($P$3, 2)="90", 4, IF(LEFT($P$3, 2)="30", 12, 1)))/100)</f>
        <v/>
      </c>
      <c r="Q610" s="43" t="str">
        <f ca="1">IF(OR(B610="", F610=""), "", P610+'Terms&amp;Conditions + Transaction'!$B$11/10000)</f>
        <v/>
      </c>
      <c r="R610" s="43" t="str">
        <f t="shared" ca="1" si="59"/>
        <v/>
      </c>
      <c r="S610" t="str">
        <f ca="1">IF(B610="",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Transaction'!$C$7*(F610-E610), 365), 360))))</f>
        <v/>
      </c>
      <c r="T610" s="49" t="str">
        <f t="shared" ca="1" si="60"/>
        <v/>
      </c>
      <c r="U610" s="49" t="str">
        <f t="shared" ca="1" si="61"/>
        <v/>
      </c>
      <c r="V610" s="49" t="str">
        <f t="shared" ca="1" si="62"/>
        <v/>
      </c>
      <c r="W610" s="11" t="str">
        <f t="shared" ca="1" si="63"/>
        <v/>
      </c>
      <c r="X610" s="11" t="str">
        <f t="shared" ca="1" si="64"/>
        <v/>
      </c>
    </row>
    <row r="611" spans="2:24" x14ac:dyDescent="0.25">
      <c r="B611" s="82" t="str">
        <f ca="1">IF(B610&lt;MIN($C$3, 'Terms&amp;Conditions + Transaction'!$B$6), B610+1, "")</f>
        <v/>
      </c>
      <c r="C611" t="str">
        <f ca="1">IF(B611="", "", IF(AND(WEEKDAY(B611, 2)&lt;=5, ISERROR(VLOOKUP(B611, 'Holiday Schedule'!$B$3:$B$1002, 1, FALSE))), 1, 0))</f>
        <v/>
      </c>
      <c r="D611" t="str">
        <f ca="1">IF(B611="", "", IF(LOWER('Terms&amp;Conditions + Transaction'!$C$15)="act", 1, IF(DAY(B611)=31, 0, IF(AND(DAY(B611+1)=1, MONTH(B611+1)=3), 31-DAY(B611), 1))))</f>
        <v/>
      </c>
      <c r="E611" s="18" t="str">
        <f ca="1">IF(B611="", "", IFERROR(VLOOKUP(B611, 'Accrual Schedule'!$B$3:$B$122, 1, TRUE), ""))</f>
        <v/>
      </c>
      <c r="F611" s="18" t="str" cm="1">
        <f t="array" aca="1" ref="F611" ca="1">IF(B611="", "", INDEX('Accrual Schedule'!$B$3:$B$122, MATCH(B611, 'Accrual Schedule'!$B$3:$B$122, 1)+1, 1))</f>
        <v/>
      </c>
      <c r="G611" s="18" t="str" cm="1">
        <f t="array" aca="1" ref="G611" ca="1">IF(B611="", "", INDEX('Accrual Schedule'!$B$3:$B$122, MATCH(H611, 'Accrual Schedule'!$B$3:$B$122, 1)-1, 1))</f>
        <v/>
      </c>
      <c r="H611" s="18" t="str">
        <f ca="1">IF(B611="", "", INDEX('Accrual Schedule'!$B$3:$B$122, MATCH(I611, 'Accrual Schedule'!$C$3:$C$122, 1), 1))</f>
        <v/>
      </c>
      <c r="I611" s="18" t="str" cm="1">
        <f t="array" aca="1" ref="I611" ca="1">IF(B611="", "", _xlfn.IFNA(INDEX('Accrual Schedule'!$C$4:$C$122, MATCH(B611, 'Accrual Schedule'!$C$4:$C$122, 1)+1, 1), INDEX('Accrual Schedule'!$C$4:$C$122, 1, 1)))</f>
        <v/>
      </c>
      <c r="J611" s="11" t="str">
        <f ca="1">IF(B611="","",'Terms&amp;Conditions + Transaction'!$F$5-SUMIF(Dispositions!$B$3:$B$32,"&lt;="&amp;B611,Dispositions!$C$3:$C$32))</f>
        <v/>
      </c>
      <c r="K611" s="84" t="str">
        <f ca="1">IF(B611="", "", IF(ISNA(MATCH(B611, 'Factor Schedule'!$B$3:$B$2002, -1)),1,IF(INDEX('Factor Schedule'!$B$3:$C$2002,MATCH(B611, 'Factor Schedule'!$B$3:$B$2002, -1), 1)=B611,MATCH(B611, 'Factor Schedule'!$B$3:$B$2002, -1),MATCH(B611, 'Factor Schedule'!$B$3:$B$2002, -1)+1)))</f>
        <v/>
      </c>
      <c r="L611" s="11" t="str" cm="1">
        <f t="array" aca="1" ref="L611" ca="1">IF(B611="","",ROUND(J611*_xlfn.IFNA(INDEX('Factor Schedule'!$B$3:$C$2002,K611, 2), 1), 2))</f>
        <v/>
      </c>
      <c r="M611" s="11" t="str">
        <f ca="1">IF(B611="", "", IF(OR(LOWER('Terms&amp;Conditions + Transaction'!$B$12)&lt;&gt;"compound", B611=$C$2, B611=E611), L611, L611+IF(LOWER('Terms&amp;Conditions + Transaction'!$B$13)&lt;&gt;"y", SUMIFS($T$8:$T$2007, $B$8:$B$2007, "&gt;="&amp;E611, $B$8:$B$2007, "&lt;"&amp;B611), SUMIFS($U$8:$U$1007, $B$8:$B$2007, "&gt;="&amp;E611, $B$8:$B$2007, "&lt;"&amp;B611))))</f>
        <v/>
      </c>
      <c r="N611" s="18" t="str">
        <f ca="1">IF(OR(B611 = "", F611=""), "", MIN(ForwardDays(B611,-'Terms&amp;Conditions + Transaction'!$B$22, 'Terms&amp;Conditions + Transaction'!$B$23, 'Holiday Schedule'!$B$3:$B$1002),ForwardDays(F611,-'Terms&amp;Conditions + Transaction'!$B$22, 'Terms&amp;Conditions + Transaction'!$B$23, 'Holiday Schedule'!$B$3:$B$1002)))</f>
        <v/>
      </c>
      <c r="O611" s="42" t="str">
        <f ca="1">IF(B611="", "", IF(ISNA(MATCH(N611, SOFR_INDEX!$A$2:$A$2001, -1)),1,IF(INDEX(SOFR_INDEX!$A$2:$E$2001,MATCH(N611, SOFR_INDEX!$A$2:$A$2001, -1), 1)=N611,MATCH(N611, SOFR_INDEX!$A$2:$A$2001, -1),MATCH(N611, SOFR_INDEX!$A$2:$A$2001, -1)+1)))</f>
        <v/>
      </c>
      <c r="P611" s="40" t="str" cm="1">
        <f t="array" aca="1" ref="P611" ca="1">IF(OR(B611="", F611=""), "", INDEX(SOFR_INDEX!$B$2:$E$2001, O611,$P$4) * IF(LEFT($P$3, 3)="180", 2, IF(LEFT($P$3, 2)="90", 4, IF(LEFT($P$3, 2)="30", 12, 1)))/100)</f>
        <v/>
      </c>
      <c r="Q611" s="43" t="str">
        <f ca="1">IF(OR(B611="", F611=""), "", P611+'Terms&amp;Conditions + Transaction'!$B$11/10000)</f>
        <v/>
      </c>
      <c r="R611" s="43" t="str">
        <f t="shared" ca="1" si="59"/>
        <v/>
      </c>
      <c r="S611" t="str">
        <f ca="1">IF(B611="",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Transaction'!$C$7*(F611-E611), 365), 360))))</f>
        <v/>
      </c>
      <c r="T611" s="49" t="str">
        <f t="shared" ca="1" si="60"/>
        <v/>
      </c>
      <c r="U611" s="49" t="str">
        <f t="shared" ca="1" si="61"/>
        <v/>
      </c>
      <c r="V611" s="49" t="str">
        <f t="shared" ca="1" si="62"/>
        <v/>
      </c>
      <c r="W611" s="11" t="str">
        <f t="shared" ca="1" si="63"/>
        <v/>
      </c>
      <c r="X611" s="11" t="str">
        <f t="shared" ca="1" si="64"/>
        <v/>
      </c>
    </row>
    <row r="612" spans="2:24" x14ac:dyDescent="0.25">
      <c r="B612" s="82" t="str">
        <f ca="1">IF(B611&lt;MIN($C$3, 'Terms&amp;Conditions + Transaction'!$B$6), B611+1, "")</f>
        <v/>
      </c>
      <c r="C612" t="str">
        <f ca="1">IF(B612="", "", IF(AND(WEEKDAY(B612, 2)&lt;=5, ISERROR(VLOOKUP(B612, 'Holiday Schedule'!$B$3:$B$1002, 1, FALSE))), 1, 0))</f>
        <v/>
      </c>
      <c r="D612" t="str">
        <f ca="1">IF(B612="", "", IF(LOWER('Terms&amp;Conditions + Transaction'!$C$15)="act", 1, IF(DAY(B612)=31, 0, IF(AND(DAY(B612+1)=1, MONTH(B612+1)=3), 31-DAY(B612), 1))))</f>
        <v/>
      </c>
      <c r="E612" s="18" t="str">
        <f ca="1">IF(B612="", "", IFERROR(VLOOKUP(B612, 'Accrual Schedule'!$B$3:$B$122, 1, TRUE), ""))</f>
        <v/>
      </c>
      <c r="F612" s="18" t="str" cm="1">
        <f t="array" aca="1" ref="F612" ca="1">IF(B612="", "", INDEX('Accrual Schedule'!$B$3:$B$122, MATCH(B612, 'Accrual Schedule'!$B$3:$B$122, 1)+1, 1))</f>
        <v/>
      </c>
      <c r="G612" s="18" t="str" cm="1">
        <f t="array" aca="1" ref="G612" ca="1">IF(B612="", "", INDEX('Accrual Schedule'!$B$3:$B$122, MATCH(H612, 'Accrual Schedule'!$B$3:$B$122, 1)-1, 1))</f>
        <v/>
      </c>
      <c r="H612" s="18" t="str">
        <f ca="1">IF(B612="", "", INDEX('Accrual Schedule'!$B$3:$B$122, MATCH(I612, 'Accrual Schedule'!$C$3:$C$122, 1), 1))</f>
        <v/>
      </c>
      <c r="I612" s="18" t="str" cm="1">
        <f t="array" aca="1" ref="I612" ca="1">IF(B612="", "", _xlfn.IFNA(INDEX('Accrual Schedule'!$C$4:$C$122, MATCH(B612, 'Accrual Schedule'!$C$4:$C$122, 1)+1, 1), INDEX('Accrual Schedule'!$C$4:$C$122, 1, 1)))</f>
        <v/>
      </c>
      <c r="J612" s="11" t="str">
        <f ca="1">IF(B612="","",'Terms&amp;Conditions + Transaction'!$F$5-SUMIF(Dispositions!$B$3:$B$32,"&lt;="&amp;B612,Dispositions!$C$3:$C$32))</f>
        <v/>
      </c>
      <c r="K612" s="84" t="str">
        <f ca="1">IF(B612="", "", IF(ISNA(MATCH(B612, 'Factor Schedule'!$B$3:$B$2002, -1)),1,IF(INDEX('Factor Schedule'!$B$3:$C$2002,MATCH(B612, 'Factor Schedule'!$B$3:$B$2002, -1), 1)=B612,MATCH(B612, 'Factor Schedule'!$B$3:$B$2002, -1),MATCH(B612, 'Factor Schedule'!$B$3:$B$2002, -1)+1)))</f>
        <v/>
      </c>
      <c r="L612" s="11" t="str" cm="1">
        <f t="array" aca="1" ref="L612" ca="1">IF(B612="","",ROUND(J612*_xlfn.IFNA(INDEX('Factor Schedule'!$B$3:$C$2002,K612, 2), 1), 2))</f>
        <v/>
      </c>
      <c r="M612" s="11" t="str">
        <f ca="1">IF(B612="", "", IF(OR(LOWER('Terms&amp;Conditions + Transaction'!$B$12)&lt;&gt;"compound", B612=$C$2, B612=E612), L612, L612+IF(LOWER('Terms&amp;Conditions + Transaction'!$B$13)&lt;&gt;"y", SUMIFS($T$8:$T$2007, $B$8:$B$2007, "&gt;="&amp;E612, $B$8:$B$2007, "&lt;"&amp;B612), SUMIFS($U$8:$U$1007, $B$8:$B$2007, "&gt;="&amp;E612, $B$8:$B$2007, "&lt;"&amp;B612))))</f>
        <v/>
      </c>
      <c r="N612" s="18" t="str">
        <f ca="1">IF(OR(B612 = "", F612=""), "", MIN(ForwardDays(B612,-'Terms&amp;Conditions + Transaction'!$B$22, 'Terms&amp;Conditions + Transaction'!$B$23, 'Holiday Schedule'!$B$3:$B$1002),ForwardDays(F612,-'Terms&amp;Conditions + Transaction'!$B$22, 'Terms&amp;Conditions + Transaction'!$B$23, 'Holiday Schedule'!$B$3:$B$1002)))</f>
        <v/>
      </c>
      <c r="O612" s="42" t="str">
        <f ca="1">IF(B612="", "", IF(ISNA(MATCH(N612, SOFR_INDEX!$A$2:$A$2001, -1)),1,IF(INDEX(SOFR_INDEX!$A$2:$E$2001,MATCH(N612, SOFR_INDEX!$A$2:$A$2001, -1), 1)=N612,MATCH(N612, SOFR_INDEX!$A$2:$A$2001, -1),MATCH(N612, SOFR_INDEX!$A$2:$A$2001, -1)+1)))</f>
        <v/>
      </c>
      <c r="P612" s="40" t="str" cm="1">
        <f t="array" aca="1" ref="P612" ca="1">IF(OR(B612="", F612=""), "", INDEX(SOFR_INDEX!$B$2:$E$2001, O612,$P$4) * IF(LEFT($P$3, 3)="180", 2, IF(LEFT($P$3, 2)="90", 4, IF(LEFT($P$3, 2)="30", 12, 1)))/100)</f>
        <v/>
      </c>
      <c r="Q612" s="43" t="str">
        <f ca="1">IF(OR(B612="", F612=""), "", P612+'Terms&amp;Conditions + Transaction'!$B$11/10000)</f>
        <v/>
      </c>
      <c r="R612" s="43" t="str">
        <f t="shared" ca="1" si="59"/>
        <v/>
      </c>
      <c r="S612" t="str">
        <f ca="1">IF(B612="",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Transaction'!$C$7*(F612-E612), 365), 360))))</f>
        <v/>
      </c>
      <c r="T612" s="49" t="str">
        <f t="shared" ca="1" si="60"/>
        <v/>
      </c>
      <c r="U612" s="49" t="str">
        <f t="shared" ca="1" si="61"/>
        <v/>
      </c>
      <c r="V612" s="49" t="str">
        <f t="shared" ca="1" si="62"/>
        <v/>
      </c>
      <c r="W612" s="11" t="str">
        <f t="shared" ca="1" si="63"/>
        <v/>
      </c>
      <c r="X612" s="11" t="str">
        <f t="shared" ca="1" si="64"/>
        <v/>
      </c>
    </row>
    <row r="613" spans="2:24" x14ac:dyDescent="0.25">
      <c r="B613" s="82" t="str">
        <f ca="1">IF(B612&lt;MIN($C$3, 'Terms&amp;Conditions + Transaction'!$B$6), B612+1, "")</f>
        <v/>
      </c>
      <c r="C613" t="str">
        <f ca="1">IF(B613="", "", IF(AND(WEEKDAY(B613, 2)&lt;=5, ISERROR(VLOOKUP(B613, 'Holiday Schedule'!$B$3:$B$1002, 1, FALSE))), 1, 0))</f>
        <v/>
      </c>
      <c r="D613" t="str">
        <f ca="1">IF(B613="", "", IF(LOWER('Terms&amp;Conditions + Transaction'!$C$15)="act", 1, IF(DAY(B613)=31, 0, IF(AND(DAY(B613+1)=1, MONTH(B613+1)=3), 31-DAY(B613), 1))))</f>
        <v/>
      </c>
      <c r="E613" s="18" t="str">
        <f ca="1">IF(B613="", "", IFERROR(VLOOKUP(B613, 'Accrual Schedule'!$B$3:$B$122, 1, TRUE), ""))</f>
        <v/>
      </c>
      <c r="F613" s="18" t="str" cm="1">
        <f t="array" aca="1" ref="F613" ca="1">IF(B613="", "", INDEX('Accrual Schedule'!$B$3:$B$122, MATCH(B613, 'Accrual Schedule'!$B$3:$B$122, 1)+1, 1))</f>
        <v/>
      </c>
      <c r="G613" s="18" t="str" cm="1">
        <f t="array" aca="1" ref="G613" ca="1">IF(B613="", "", INDEX('Accrual Schedule'!$B$3:$B$122, MATCH(H613, 'Accrual Schedule'!$B$3:$B$122, 1)-1, 1))</f>
        <v/>
      </c>
      <c r="H613" s="18" t="str">
        <f ca="1">IF(B613="", "", INDEX('Accrual Schedule'!$B$3:$B$122, MATCH(I613, 'Accrual Schedule'!$C$3:$C$122, 1), 1))</f>
        <v/>
      </c>
      <c r="I613" s="18" t="str" cm="1">
        <f t="array" aca="1" ref="I613" ca="1">IF(B613="", "", _xlfn.IFNA(INDEX('Accrual Schedule'!$C$4:$C$122, MATCH(B613, 'Accrual Schedule'!$C$4:$C$122, 1)+1, 1), INDEX('Accrual Schedule'!$C$4:$C$122, 1, 1)))</f>
        <v/>
      </c>
      <c r="J613" s="11" t="str">
        <f ca="1">IF(B613="","",'Terms&amp;Conditions + Transaction'!$F$5-SUMIF(Dispositions!$B$3:$B$32,"&lt;="&amp;B613,Dispositions!$C$3:$C$32))</f>
        <v/>
      </c>
      <c r="K613" s="84" t="str">
        <f ca="1">IF(B613="", "", IF(ISNA(MATCH(B613, 'Factor Schedule'!$B$3:$B$2002, -1)),1,IF(INDEX('Factor Schedule'!$B$3:$C$2002,MATCH(B613, 'Factor Schedule'!$B$3:$B$2002, -1), 1)=B613,MATCH(B613, 'Factor Schedule'!$B$3:$B$2002, -1),MATCH(B613, 'Factor Schedule'!$B$3:$B$2002, -1)+1)))</f>
        <v/>
      </c>
      <c r="L613" s="11" t="str" cm="1">
        <f t="array" aca="1" ref="L613" ca="1">IF(B613="","",ROUND(J613*_xlfn.IFNA(INDEX('Factor Schedule'!$B$3:$C$2002,K613, 2), 1), 2))</f>
        <v/>
      </c>
      <c r="M613" s="11" t="str">
        <f ca="1">IF(B613="", "", IF(OR(LOWER('Terms&amp;Conditions + Transaction'!$B$12)&lt;&gt;"compound", B613=$C$2, B613=E613), L613, L613+IF(LOWER('Terms&amp;Conditions + Transaction'!$B$13)&lt;&gt;"y", SUMIFS($T$8:$T$2007, $B$8:$B$2007, "&gt;="&amp;E613, $B$8:$B$2007, "&lt;"&amp;B613), SUMIFS($U$8:$U$1007, $B$8:$B$2007, "&gt;="&amp;E613, $B$8:$B$2007, "&lt;"&amp;B613))))</f>
        <v/>
      </c>
      <c r="N613" s="18" t="str">
        <f ca="1">IF(OR(B613 = "", F613=""), "", MIN(ForwardDays(B613,-'Terms&amp;Conditions + Transaction'!$B$22, 'Terms&amp;Conditions + Transaction'!$B$23, 'Holiday Schedule'!$B$3:$B$1002),ForwardDays(F613,-'Terms&amp;Conditions + Transaction'!$B$22, 'Terms&amp;Conditions + Transaction'!$B$23, 'Holiday Schedule'!$B$3:$B$1002)))</f>
        <v/>
      </c>
      <c r="O613" s="42" t="str">
        <f ca="1">IF(B613="", "", IF(ISNA(MATCH(N613, SOFR_INDEX!$A$2:$A$2001, -1)),1,IF(INDEX(SOFR_INDEX!$A$2:$E$2001,MATCH(N613, SOFR_INDEX!$A$2:$A$2001, -1), 1)=N613,MATCH(N613, SOFR_INDEX!$A$2:$A$2001, -1),MATCH(N613, SOFR_INDEX!$A$2:$A$2001, -1)+1)))</f>
        <v/>
      </c>
      <c r="P613" s="40" t="str" cm="1">
        <f t="array" aca="1" ref="P613" ca="1">IF(OR(B613="", F613=""), "", INDEX(SOFR_INDEX!$B$2:$E$2001, O613,$P$4) * IF(LEFT($P$3, 3)="180", 2, IF(LEFT($P$3, 2)="90", 4, IF(LEFT($P$3, 2)="30", 12, 1)))/100)</f>
        <v/>
      </c>
      <c r="Q613" s="43" t="str">
        <f ca="1">IF(OR(B613="", F613=""), "", P613+'Terms&amp;Conditions + Transaction'!$B$11/10000)</f>
        <v/>
      </c>
      <c r="R613" s="43" t="str">
        <f t="shared" ca="1" si="59"/>
        <v/>
      </c>
      <c r="S613" t="str">
        <f ca="1">IF(B613="",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Transaction'!$C$7*(F613-E613), 365), 360))))</f>
        <v/>
      </c>
      <c r="T613" s="49" t="str">
        <f t="shared" ca="1" si="60"/>
        <v/>
      </c>
      <c r="U613" s="49" t="str">
        <f t="shared" ca="1" si="61"/>
        <v/>
      </c>
      <c r="V613" s="49" t="str">
        <f t="shared" ca="1" si="62"/>
        <v/>
      </c>
      <c r="W613" s="11" t="str">
        <f t="shared" ca="1" si="63"/>
        <v/>
      </c>
      <c r="X613" s="11" t="str">
        <f t="shared" ca="1" si="64"/>
        <v/>
      </c>
    </row>
    <row r="614" spans="2:24" x14ac:dyDescent="0.25">
      <c r="B614" s="82" t="str">
        <f ca="1">IF(B613&lt;MIN($C$3, 'Terms&amp;Conditions + Transaction'!$B$6), B613+1, "")</f>
        <v/>
      </c>
      <c r="C614" t="str">
        <f ca="1">IF(B614="", "", IF(AND(WEEKDAY(B614, 2)&lt;=5, ISERROR(VLOOKUP(B614, 'Holiday Schedule'!$B$3:$B$1002, 1, FALSE))), 1, 0))</f>
        <v/>
      </c>
      <c r="D614" t="str">
        <f ca="1">IF(B614="", "", IF(LOWER('Terms&amp;Conditions + Transaction'!$C$15)="act", 1, IF(DAY(B614)=31, 0, IF(AND(DAY(B614+1)=1, MONTH(B614+1)=3), 31-DAY(B614), 1))))</f>
        <v/>
      </c>
      <c r="E614" s="18" t="str">
        <f ca="1">IF(B614="", "", IFERROR(VLOOKUP(B614, 'Accrual Schedule'!$B$3:$B$122, 1, TRUE), ""))</f>
        <v/>
      </c>
      <c r="F614" s="18" t="str" cm="1">
        <f t="array" aca="1" ref="F614" ca="1">IF(B614="", "", INDEX('Accrual Schedule'!$B$3:$B$122, MATCH(B614, 'Accrual Schedule'!$B$3:$B$122, 1)+1, 1))</f>
        <v/>
      </c>
      <c r="G614" s="18" t="str" cm="1">
        <f t="array" aca="1" ref="G614" ca="1">IF(B614="", "", INDEX('Accrual Schedule'!$B$3:$B$122, MATCH(H614, 'Accrual Schedule'!$B$3:$B$122, 1)-1, 1))</f>
        <v/>
      </c>
      <c r="H614" s="18" t="str">
        <f ca="1">IF(B614="", "", INDEX('Accrual Schedule'!$B$3:$B$122, MATCH(I614, 'Accrual Schedule'!$C$3:$C$122, 1), 1))</f>
        <v/>
      </c>
      <c r="I614" s="18" t="str" cm="1">
        <f t="array" aca="1" ref="I614" ca="1">IF(B614="", "", _xlfn.IFNA(INDEX('Accrual Schedule'!$C$4:$C$122, MATCH(B614, 'Accrual Schedule'!$C$4:$C$122, 1)+1, 1), INDEX('Accrual Schedule'!$C$4:$C$122, 1, 1)))</f>
        <v/>
      </c>
      <c r="J614" s="11" t="str">
        <f ca="1">IF(B614="","",'Terms&amp;Conditions + Transaction'!$F$5-SUMIF(Dispositions!$B$3:$B$32,"&lt;="&amp;B614,Dispositions!$C$3:$C$32))</f>
        <v/>
      </c>
      <c r="K614" s="84" t="str">
        <f ca="1">IF(B614="", "", IF(ISNA(MATCH(B614, 'Factor Schedule'!$B$3:$B$2002, -1)),1,IF(INDEX('Factor Schedule'!$B$3:$C$2002,MATCH(B614, 'Factor Schedule'!$B$3:$B$2002, -1), 1)=B614,MATCH(B614, 'Factor Schedule'!$B$3:$B$2002, -1),MATCH(B614, 'Factor Schedule'!$B$3:$B$2002, -1)+1)))</f>
        <v/>
      </c>
      <c r="L614" s="11" t="str" cm="1">
        <f t="array" aca="1" ref="L614" ca="1">IF(B614="","",ROUND(J614*_xlfn.IFNA(INDEX('Factor Schedule'!$B$3:$C$2002,K614, 2), 1), 2))</f>
        <v/>
      </c>
      <c r="M614" s="11" t="str">
        <f ca="1">IF(B614="", "", IF(OR(LOWER('Terms&amp;Conditions + Transaction'!$B$12)&lt;&gt;"compound", B614=$C$2, B614=E614), L614, L614+IF(LOWER('Terms&amp;Conditions + Transaction'!$B$13)&lt;&gt;"y", SUMIFS($T$8:$T$2007, $B$8:$B$2007, "&gt;="&amp;E614, $B$8:$B$2007, "&lt;"&amp;B614), SUMIFS($U$8:$U$1007, $B$8:$B$2007, "&gt;="&amp;E614, $B$8:$B$2007, "&lt;"&amp;B614))))</f>
        <v/>
      </c>
      <c r="N614" s="18" t="str">
        <f ca="1">IF(OR(B614 = "", F614=""), "", MIN(ForwardDays(B614,-'Terms&amp;Conditions + Transaction'!$B$22, 'Terms&amp;Conditions + Transaction'!$B$23, 'Holiday Schedule'!$B$3:$B$1002),ForwardDays(F614,-'Terms&amp;Conditions + Transaction'!$B$22, 'Terms&amp;Conditions + Transaction'!$B$23, 'Holiday Schedule'!$B$3:$B$1002)))</f>
        <v/>
      </c>
      <c r="O614" s="42" t="str">
        <f ca="1">IF(B614="", "", IF(ISNA(MATCH(N614, SOFR_INDEX!$A$2:$A$2001, -1)),1,IF(INDEX(SOFR_INDEX!$A$2:$E$2001,MATCH(N614, SOFR_INDEX!$A$2:$A$2001, -1), 1)=N614,MATCH(N614, SOFR_INDEX!$A$2:$A$2001, -1),MATCH(N614, SOFR_INDEX!$A$2:$A$2001, -1)+1)))</f>
        <v/>
      </c>
      <c r="P614" s="40" t="str" cm="1">
        <f t="array" aca="1" ref="P614" ca="1">IF(OR(B614="", F614=""), "", INDEX(SOFR_INDEX!$B$2:$E$2001, O614,$P$4) * IF(LEFT($P$3, 3)="180", 2, IF(LEFT($P$3, 2)="90", 4, IF(LEFT($P$3, 2)="30", 12, 1)))/100)</f>
        <v/>
      </c>
      <c r="Q614" s="43" t="str">
        <f ca="1">IF(OR(B614="", F614=""), "", P614+'Terms&amp;Conditions + Transaction'!$B$11/10000)</f>
        <v/>
      </c>
      <c r="R614" s="43" t="str">
        <f t="shared" ca="1" si="59"/>
        <v/>
      </c>
      <c r="S614" t="str">
        <f ca="1">IF(B614="",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Transaction'!$C$7*(F614-E614), 365), 360))))</f>
        <v/>
      </c>
      <c r="T614" s="49" t="str">
        <f t="shared" ca="1" si="60"/>
        <v/>
      </c>
      <c r="U614" s="49" t="str">
        <f t="shared" ca="1" si="61"/>
        <v/>
      </c>
      <c r="V614" s="49" t="str">
        <f t="shared" ca="1" si="62"/>
        <v/>
      </c>
      <c r="W614" s="11" t="str">
        <f t="shared" ca="1" si="63"/>
        <v/>
      </c>
      <c r="X614" s="11" t="str">
        <f t="shared" ca="1" si="64"/>
        <v/>
      </c>
    </row>
    <row r="615" spans="2:24" x14ac:dyDescent="0.25">
      <c r="B615" s="82" t="str">
        <f ca="1">IF(B614&lt;MIN($C$3, 'Terms&amp;Conditions + Transaction'!$B$6), B614+1, "")</f>
        <v/>
      </c>
      <c r="C615" t="str">
        <f ca="1">IF(B615="", "", IF(AND(WEEKDAY(B615, 2)&lt;=5, ISERROR(VLOOKUP(B615, 'Holiday Schedule'!$B$3:$B$1002, 1, FALSE))), 1, 0))</f>
        <v/>
      </c>
      <c r="D615" t="str">
        <f ca="1">IF(B615="", "", IF(LOWER('Terms&amp;Conditions + Transaction'!$C$15)="act", 1, IF(DAY(B615)=31, 0, IF(AND(DAY(B615+1)=1, MONTH(B615+1)=3), 31-DAY(B615), 1))))</f>
        <v/>
      </c>
      <c r="E615" s="18" t="str">
        <f ca="1">IF(B615="", "", IFERROR(VLOOKUP(B615, 'Accrual Schedule'!$B$3:$B$122, 1, TRUE), ""))</f>
        <v/>
      </c>
      <c r="F615" s="18" t="str" cm="1">
        <f t="array" aca="1" ref="F615" ca="1">IF(B615="", "", INDEX('Accrual Schedule'!$B$3:$B$122, MATCH(B615, 'Accrual Schedule'!$B$3:$B$122, 1)+1, 1))</f>
        <v/>
      </c>
      <c r="G615" s="18" t="str" cm="1">
        <f t="array" aca="1" ref="G615" ca="1">IF(B615="", "", INDEX('Accrual Schedule'!$B$3:$B$122, MATCH(H615, 'Accrual Schedule'!$B$3:$B$122, 1)-1, 1))</f>
        <v/>
      </c>
      <c r="H615" s="18" t="str">
        <f ca="1">IF(B615="", "", INDEX('Accrual Schedule'!$B$3:$B$122, MATCH(I615, 'Accrual Schedule'!$C$3:$C$122, 1), 1))</f>
        <v/>
      </c>
      <c r="I615" s="18" t="str" cm="1">
        <f t="array" aca="1" ref="I615" ca="1">IF(B615="", "", _xlfn.IFNA(INDEX('Accrual Schedule'!$C$4:$C$122, MATCH(B615, 'Accrual Schedule'!$C$4:$C$122, 1)+1, 1), INDEX('Accrual Schedule'!$C$4:$C$122, 1, 1)))</f>
        <v/>
      </c>
      <c r="J615" s="11" t="str">
        <f ca="1">IF(B615="","",'Terms&amp;Conditions + Transaction'!$F$5-SUMIF(Dispositions!$B$3:$B$32,"&lt;="&amp;B615,Dispositions!$C$3:$C$32))</f>
        <v/>
      </c>
      <c r="K615" s="84" t="str">
        <f ca="1">IF(B615="", "", IF(ISNA(MATCH(B615, 'Factor Schedule'!$B$3:$B$2002, -1)),1,IF(INDEX('Factor Schedule'!$B$3:$C$2002,MATCH(B615, 'Factor Schedule'!$B$3:$B$2002, -1), 1)=B615,MATCH(B615, 'Factor Schedule'!$B$3:$B$2002, -1),MATCH(B615, 'Factor Schedule'!$B$3:$B$2002, -1)+1)))</f>
        <v/>
      </c>
      <c r="L615" s="11" t="str" cm="1">
        <f t="array" aca="1" ref="L615" ca="1">IF(B615="","",ROUND(J615*_xlfn.IFNA(INDEX('Factor Schedule'!$B$3:$C$2002,K615, 2), 1), 2))</f>
        <v/>
      </c>
      <c r="M615" s="11" t="str">
        <f ca="1">IF(B615="", "", IF(OR(LOWER('Terms&amp;Conditions + Transaction'!$B$12)&lt;&gt;"compound", B615=$C$2, B615=E615), L615, L615+IF(LOWER('Terms&amp;Conditions + Transaction'!$B$13)&lt;&gt;"y", SUMIFS($T$8:$T$2007, $B$8:$B$2007, "&gt;="&amp;E615, $B$8:$B$2007, "&lt;"&amp;B615), SUMIFS($U$8:$U$1007, $B$8:$B$2007, "&gt;="&amp;E615, $B$8:$B$2007, "&lt;"&amp;B615))))</f>
        <v/>
      </c>
      <c r="N615" s="18" t="str">
        <f ca="1">IF(OR(B615 = "", F615=""), "", MIN(ForwardDays(B615,-'Terms&amp;Conditions + Transaction'!$B$22, 'Terms&amp;Conditions + Transaction'!$B$23, 'Holiday Schedule'!$B$3:$B$1002),ForwardDays(F615,-'Terms&amp;Conditions + Transaction'!$B$22, 'Terms&amp;Conditions + Transaction'!$B$23, 'Holiday Schedule'!$B$3:$B$1002)))</f>
        <v/>
      </c>
      <c r="O615" s="42" t="str">
        <f ca="1">IF(B615="", "", IF(ISNA(MATCH(N615, SOFR_INDEX!$A$2:$A$2001, -1)),1,IF(INDEX(SOFR_INDEX!$A$2:$E$2001,MATCH(N615, SOFR_INDEX!$A$2:$A$2001, -1), 1)=N615,MATCH(N615, SOFR_INDEX!$A$2:$A$2001, -1),MATCH(N615, SOFR_INDEX!$A$2:$A$2001, -1)+1)))</f>
        <v/>
      </c>
      <c r="P615" s="40" t="str" cm="1">
        <f t="array" aca="1" ref="P615" ca="1">IF(OR(B615="", F615=""), "", INDEX(SOFR_INDEX!$B$2:$E$2001, O615,$P$4) * IF(LEFT($P$3, 3)="180", 2, IF(LEFT($P$3, 2)="90", 4, IF(LEFT($P$3, 2)="30", 12, 1)))/100)</f>
        <v/>
      </c>
      <c r="Q615" s="43" t="str">
        <f ca="1">IF(OR(B615="", F615=""), "", P615+'Terms&amp;Conditions + Transaction'!$B$11/10000)</f>
        <v/>
      </c>
      <c r="R615" s="43" t="str">
        <f t="shared" ca="1" si="59"/>
        <v/>
      </c>
      <c r="S615" t="str">
        <f ca="1">IF(B615="",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Transaction'!$C$7*(F615-E615), 365), 360))))</f>
        <v/>
      </c>
      <c r="T615" s="49" t="str">
        <f t="shared" ca="1" si="60"/>
        <v/>
      </c>
      <c r="U615" s="49" t="str">
        <f t="shared" ca="1" si="61"/>
        <v/>
      </c>
      <c r="V615" s="49" t="str">
        <f t="shared" ca="1" si="62"/>
        <v/>
      </c>
      <c r="W615" s="11" t="str">
        <f t="shared" ca="1" si="63"/>
        <v/>
      </c>
      <c r="X615" s="11" t="str">
        <f t="shared" ca="1" si="64"/>
        <v/>
      </c>
    </row>
    <row r="616" spans="2:24" x14ac:dyDescent="0.25">
      <c r="B616" s="82" t="str">
        <f ca="1">IF(B615&lt;MIN($C$3, 'Terms&amp;Conditions + Transaction'!$B$6), B615+1, "")</f>
        <v/>
      </c>
      <c r="C616" t="str">
        <f ca="1">IF(B616="", "", IF(AND(WEEKDAY(B616, 2)&lt;=5, ISERROR(VLOOKUP(B616, 'Holiday Schedule'!$B$3:$B$1002, 1, FALSE))), 1, 0))</f>
        <v/>
      </c>
      <c r="D616" t="str">
        <f ca="1">IF(B616="", "", IF(LOWER('Terms&amp;Conditions + Transaction'!$C$15)="act", 1, IF(DAY(B616)=31, 0, IF(AND(DAY(B616+1)=1, MONTH(B616+1)=3), 31-DAY(B616), 1))))</f>
        <v/>
      </c>
      <c r="E616" s="18" t="str">
        <f ca="1">IF(B616="", "", IFERROR(VLOOKUP(B616, 'Accrual Schedule'!$B$3:$B$122, 1, TRUE), ""))</f>
        <v/>
      </c>
      <c r="F616" s="18" t="str" cm="1">
        <f t="array" aca="1" ref="F616" ca="1">IF(B616="", "", INDEX('Accrual Schedule'!$B$3:$B$122, MATCH(B616, 'Accrual Schedule'!$B$3:$B$122, 1)+1, 1))</f>
        <v/>
      </c>
      <c r="G616" s="18" t="str" cm="1">
        <f t="array" aca="1" ref="G616" ca="1">IF(B616="", "", INDEX('Accrual Schedule'!$B$3:$B$122, MATCH(H616, 'Accrual Schedule'!$B$3:$B$122, 1)-1, 1))</f>
        <v/>
      </c>
      <c r="H616" s="18" t="str">
        <f ca="1">IF(B616="", "", INDEX('Accrual Schedule'!$B$3:$B$122, MATCH(I616, 'Accrual Schedule'!$C$3:$C$122, 1), 1))</f>
        <v/>
      </c>
      <c r="I616" s="18" t="str" cm="1">
        <f t="array" aca="1" ref="I616" ca="1">IF(B616="", "", _xlfn.IFNA(INDEX('Accrual Schedule'!$C$4:$C$122, MATCH(B616, 'Accrual Schedule'!$C$4:$C$122, 1)+1, 1), INDEX('Accrual Schedule'!$C$4:$C$122, 1, 1)))</f>
        <v/>
      </c>
      <c r="J616" s="11" t="str">
        <f ca="1">IF(B616="","",'Terms&amp;Conditions + Transaction'!$F$5-SUMIF(Dispositions!$B$3:$B$32,"&lt;="&amp;B616,Dispositions!$C$3:$C$32))</f>
        <v/>
      </c>
      <c r="K616" s="84" t="str">
        <f ca="1">IF(B616="", "", IF(ISNA(MATCH(B616, 'Factor Schedule'!$B$3:$B$2002, -1)),1,IF(INDEX('Factor Schedule'!$B$3:$C$2002,MATCH(B616, 'Factor Schedule'!$B$3:$B$2002, -1), 1)=B616,MATCH(B616, 'Factor Schedule'!$B$3:$B$2002, -1),MATCH(B616, 'Factor Schedule'!$B$3:$B$2002, -1)+1)))</f>
        <v/>
      </c>
      <c r="L616" s="11" t="str" cm="1">
        <f t="array" aca="1" ref="L616" ca="1">IF(B616="","",ROUND(J616*_xlfn.IFNA(INDEX('Factor Schedule'!$B$3:$C$2002,K616, 2), 1), 2))</f>
        <v/>
      </c>
      <c r="M616" s="11" t="str">
        <f ca="1">IF(B616="", "", IF(OR(LOWER('Terms&amp;Conditions + Transaction'!$B$12)&lt;&gt;"compound", B616=$C$2, B616=E616), L616, L616+IF(LOWER('Terms&amp;Conditions + Transaction'!$B$13)&lt;&gt;"y", SUMIFS($T$8:$T$2007, $B$8:$B$2007, "&gt;="&amp;E616, $B$8:$B$2007, "&lt;"&amp;B616), SUMIFS($U$8:$U$1007, $B$8:$B$2007, "&gt;="&amp;E616, $B$8:$B$2007, "&lt;"&amp;B616))))</f>
        <v/>
      </c>
      <c r="N616" s="18" t="str">
        <f ca="1">IF(OR(B616 = "", F616=""), "", MIN(ForwardDays(B616,-'Terms&amp;Conditions + Transaction'!$B$22, 'Terms&amp;Conditions + Transaction'!$B$23, 'Holiday Schedule'!$B$3:$B$1002),ForwardDays(F616,-'Terms&amp;Conditions + Transaction'!$B$22, 'Terms&amp;Conditions + Transaction'!$B$23, 'Holiday Schedule'!$B$3:$B$1002)))</f>
        <v/>
      </c>
      <c r="O616" s="42" t="str">
        <f ca="1">IF(B616="", "", IF(ISNA(MATCH(N616, SOFR_INDEX!$A$2:$A$2001, -1)),1,IF(INDEX(SOFR_INDEX!$A$2:$E$2001,MATCH(N616, SOFR_INDEX!$A$2:$A$2001, -1), 1)=N616,MATCH(N616, SOFR_INDEX!$A$2:$A$2001, -1),MATCH(N616, SOFR_INDEX!$A$2:$A$2001, -1)+1)))</f>
        <v/>
      </c>
      <c r="P616" s="40" t="str" cm="1">
        <f t="array" aca="1" ref="P616" ca="1">IF(OR(B616="", F616=""), "", INDEX(SOFR_INDEX!$B$2:$E$2001, O616,$P$4) * IF(LEFT($P$3, 3)="180", 2, IF(LEFT($P$3, 2)="90", 4, IF(LEFT($P$3, 2)="30", 12, 1)))/100)</f>
        <v/>
      </c>
      <c r="Q616" s="43" t="str">
        <f ca="1">IF(OR(B616="", F616=""), "", P616+'Terms&amp;Conditions + Transaction'!$B$11/10000)</f>
        <v/>
      </c>
      <c r="R616" s="43" t="str">
        <f t="shared" ca="1" si="59"/>
        <v/>
      </c>
      <c r="S616" t="str">
        <f ca="1">IF(B616="",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Transaction'!$C$7*(F616-E616), 365), 360))))</f>
        <v/>
      </c>
      <c r="T616" s="49" t="str">
        <f t="shared" ca="1" si="60"/>
        <v/>
      </c>
      <c r="U616" s="49" t="str">
        <f t="shared" ca="1" si="61"/>
        <v/>
      </c>
      <c r="V616" s="49" t="str">
        <f t="shared" ca="1" si="62"/>
        <v/>
      </c>
      <c r="W616" s="11" t="str">
        <f t="shared" ca="1" si="63"/>
        <v/>
      </c>
      <c r="X616" s="11" t="str">
        <f t="shared" ca="1" si="64"/>
        <v/>
      </c>
    </row>
    <row r="617" spans="2:24" x14ac:dyDescent="0.25">
      <c r="B617" s="82" t="str">
        <f ca="1">IF(B616&lt;MIN($C$3, 'Terms&amp;Conditions + Transaction'!$B$6), B616+1, "")</f>
        <v/>
      </c>
      <c r="C617" t="str">
        <f ca="1">IF(B617="", "", IF(AND(WEEKDAY(B617, 2)&lt;=5, ISERROR(VLOOKUP(B617, 'Holiday Schedule'!$B$3:$B$1002, 1, FALSE))), 1, 0))</f>
        <v/>
      </c>
      <c r="D617" t="str">
        <f ca="1">IF(B617="", "", IF(LOWER('Terms&amp;Conditions + Transaction'!$C$15)="act", 1, IF(DAY(B617)=31, 0, IF(AND(DAY(B617+1)=1, MONTH(B617+1)=3), 31-DAY(B617), 1))))</f>
        <v/>
      </c>
      <c r="E617" s="18" t="str">
        <f ca="1">IF(B617="", "", IFERROR(VLOOKUP(B617, 'Accrual Schedule'!$B$3:$B$122, 1, TRUE), ""))</f>
        <v/>
      </c>
      <c r="F617" s="18" t="str" cm="1">
        <f t="array" aca="1" ref="F617" ca="1">IF(B617="", "", INDEX('Accrual Schedule'!$B$3:$B$122, MATCH(B617, 'Accrual Schedule'!$B$3:$B$122, 1)+1, 1))</f>
        <v/>
      </c>
      <c r="G617" s="18" t="str" cm="1">
        <f t="array" aca="1" ref="G617" ca="1">IF(B617="", "", INDEX('Accrual Schedule'!$B$3:$B$122, MATCH(H617, 'Accrual Schedule'!$B$3:$B$122, 1)-1, 1))</f>
        <v/>
      </c>
      <c r="H617" s="18" t="str">
        <f ca="1">IF(B617="", "", INDEX('Accrual Schedule'!$B$3:$B$122, MATCH(I617, 'Accrual Schedule'!$C$3:$C$122, 1), 1))</f>
        <v/>
      </c>
      <c r="I617" s="18" t="str" cm="1">
        <f t="array" aca="1" ref="I617" ca="1">IF(B617="", "", _xlfn.IFNA(INDEX('Accrual Schedule'!$C$4:$C$122, MATCH(B617, 'Accrual Schedule'!$C$4:$C$122, 1)+1, 1), INDEX('Accrual Schedule'!$C$4:$C$122, 1, 1)))</f>
        <v/>
      </c>
      <c r="J617" s="11" t="str">
        <f ca="1">IF(B617="","",'Terms&amp;Conditions + Transaction'!$F$5-SUMIF(Dispositions!$B$3:$B$32,"&lt;="&amp;B617,Dispositions!$C$3:$C$32))</f>
        <v/>
      </c>
      <c r="K617" s="84" t="str">
        <f ca="1">IF(B617="", "", IF(ISNA(MATCH(B617, 'Factor Schedule'!$B$3:$B$2002, -1)),1,IF(INDEX('Factor Schedule'!$B$3:$C$2002,MATCH(B617, 'Factor Schedule'!$B$3:$B$2002, -1), 1)=B617,MATCH(B617, 'Factor Schedule'!$B$3:$B$2002, -1),MATCH(B617, 'Factor Schedule'!$B$3:$B$2002, -1)+1)))</f>
        <v/>
      </c>
      <c r="L617" s="11" t="str" cm="1">
        <f t="array" aca="1" ref="L617" ca="1">IF(B617="","",ROUND(J617*_xlfn.IFNA(INDEX('Factor Schedule'!$B$3:$C$2002,K617, 2), 1), 2))</f>
        <v/>
      </c>
      <c r="M617" s="11" t="str">
        <f ca="1">IF(B617="", "", IF(OR(LOWER('Terms&amp;Conditions + Transaction'!$B$12)&lt;&gt;"compound", B617=$C$2, B617=E617), L617, L617+IF(LOWER('Terms&amp;Conditions + Transaction'!$B$13)&lt;&gt;"y", SUMIFS($T$8:$T$2007, $B$8:$B$2007, "&gt;="&amp;E617, $B$8:$B$2007, "&lt;"&amp;B617), SUMIFS($U$8:$U$1007, $B$8:$B$2007, "&gt;="&amp;E617, $B$8:$B$2007, "&lt;"&amp;B617))))</f>
        <v/>
      </c>
      <c r="N617" s="18" t="str">
        <f ca="1">IF(OR(B617 = "", F617=""), "", MIN(ForwardDays(B617,-'Terms&amp;Conditions + Transaction'!$B$22, 'Terms&amp;Conditions + Transaction'!$B$23, 'Holiday Schedule'!$B$3:$B$1002),ForwardDays(F617,-'Terms&amp;Conditions + Transaction'!$B$22, 'Terms&amp;Conditions + Transaction'!$B$23, 'Holiday Schedule'!$B$3:$B$1002)))</f>
        <v/>
      </c>
      <c r="O617" s="42" t="str">
        <f ca="1">IF(B617="", "", IF(ISNA(MATCH(N617, SOFR_INDEX!$A$2:$A$2001, -1)),1,IF(INDEX(SOFR_INDEX!$A$2:$E$2001,MATCH(N617, SOFR_INDEX!$A$2:$A$2001, -1), 1)=N617,MATCH(N617, SOFR_INDEX!$A$2:$A$2001, -1),MATCH(N617, SOFR_INDEX!$A$2:$A$2001, -1)+1)))</f>
        <v/>
      </c>
      <c r="P617" s="40" t="str" cm="1">
        <f t="array" aca="1" ref="P617" ca="1">IF(OR(B617="", F617=""), "", INDEX(SOFR_INDEX!$B$2:$E$2001, O617,$P$4) * IF(LEFT($P$3, 3)="180", 2, IF(LEFT($P$3, 2)="90", 4, IF(LEFT($P$3, 2)="30", 12, 1)))/100)</f>
        <v/>
      </c>
      <c r="Q617" s="43" t="str">
        <f ca="1">IF(OR(B617="", F617=""), "", P617+'Terms&amp;Conditions + Transaction'!$B$11/10000)</f>
        <v/>
      </c>
      <c r="R617" s="43" t="str">
        <f t="shared" ca="1" si="59"/>
        <v/>
      </c>
      <c r="S617" t="str">
        <f ca="1">IF(B617="",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Transaction'!$C$7*(F617-E617), 365), 360))))</f>
        <v/>
      </c>
      <c r="T617" s="49" t="str">
        <f t="shared" ca="1" si="60"/>
        <v/>
      </c>
      <c r="U617" s="49" t="str">
        <f t="shared" ca="1" si="61"/>
        <v/>
      </c>
      <c r="V617" s="49" t="str">
        <f t="shared" ca="1" si="62"/>
        <v/>
      </c>
      <c r="W617" s="11" t="str">
        <f t="shared" ca="1" si="63"/>
        <v/>
      </c>
      <c r="X617" s="11" t="str">
        <f t="shared" ca="1" si="64"/>
        <v/>
      </c>
    </row>
    <row r="618" spans="2:24" x14ac:dyDescent="0.25">
      <c r="B618" s="82" t="str">
        <f ca="1">IF(B617&lt;MIN($C$3, 'Terms&amp;Conditions + Transaction'!$B$6), B617+1, "")</f>
        <v/>
      </c>
      <c r="C618" t="str">
        <f ca="1">IF(B618="", "", IF(AND(WEEKDAY(B618, 2)&lt;=5, ISERROR(VLOOKUP(B618, 'Holiday Schedule'!$B$3:$B$1002, 1, FALSE))), 1, 0))</f>
        <v/>
      </c>
      <c r="D618" t="str">
        <f ca="1">IF(B618="", "", IF(LOWER('Terms&amp;Conditions + Transaction'!$C$15)="act", 1, IF(DAY(B618)=31, 0, IF(AND(DAY(B618+1)=1, MONTH(B618+1)=3), 31-DAY(B618), 1))))</f>
        <v/>
      </c>
      <c r="E618" s="18" t="str">
        <f ca="1">IF(B618="", "", IFERROR(VLOOKUP(B618, 'Accrual Schedule'!$B$3:$B$122, 1, TRUE), ""))</f>
        <v/>
      </c>
      <c r="F618" s="18" t="str" cm="1">
        <f t="array" aca="1" ref="F618" ca="1">IF(B618="", "", INDEX('Accrual Schedule'!$B$3:$B$122, MATCH(B618, 'Accrual Schedule'!$B$3:$B$122, 1)+1, 1))</f>
        <v/>
      </c>
      <c r="G618" s="18" t="str" cm="1">
        <f t="array" aca="1" ref="G618" ca="1">IF(B618="", "", INDEX('Accrual Schedule'!$B$3:$B$122, MATCH(H618, 'Accrual Schedule'!$B$3:$B$122, 1)-1, 1))</f>
        <v/>
      </c>
      <c r="H618" s="18" t="str">
        <f ca="1">IF(B618="", "", INDEX('Accrual Schedule'!$B$3:$B$122, MATCH(I618, 'Accrual Schedule'!$C$3:$C$122, 1), 1))</f>
        <v/>
      </c>
      <c r="I618" s="18" t="str" cm="1">
        <f t="array" aca="1" ref="I618" ca="1">IF(B618="", "", _xlfn.IFNA(INDEX('Accrual Schedule'!$C$4:$C$122, MATCH(B618, 'Accrual Schedule'!$C$4:$C$122, 1)+1, 1), INDEX('Accrual Schedule'!$C$4:$C$122, 1, 1)))</f>
        <v/>
      </c>
      <c r="J618" s="11" t="str">
        <f ca="1">IF(B618="","",'Terms&amp;Conditions + Transaction'!$F$5-SUMIF(Dispositions!$B$3:$B$32,"&lt;="&amp;B618,Dispositions!$C$3:$C$32))</f>
        <v/>
      </c>
      <c r="K618" s="84" t="str">
        <f ca="1">IF(B618="", "", IF(ISNA(MATCH(B618, 'Factor Schedule'!$B$3:$B$2002, -1)),1,IF(INDEX('Factor Schedule'!$B$3:$C$2002,MATCH(B618, 'Factor Schedule'!$B$3:$B$2002, -1), 1)=B618,MATCH(B618, 'Factor Schedule'!$B$3:$B$2002, -1),MATCH(B618, 'Factor Schedule'!$B$3:$B$2002, -1)+1)))</f>
        <v/>
      </c>
      <c r="L618" s="11" t="str" cm="1">
        <f t="array" aca="1" ref="L618" ca="1">IF(B618="","",ROUND(J618*_xlfn.IFNA(INDEX('Factor Schedule'!$B$3:$C$2002,K618, 2), 1), 2))</f>
        <v/>
      </c>
      <c r="M618" s="11" t="str">
        <f ca="1">IF(B618="", "", IF(OR(LOWER('Terms&amp;Conditions + Transaction'!$B$12)&lt;&gt;"compound", B618=$C$2, B618=E618), L618, L618+IF(LOWER('Terms&amp;Conditions + Transaction'!$B$13)&lt;&gt;"y", SUMIFS($T$8:$T$2007, $B$8:$B$2007, "&gt;="&amp;E618, $B$8:$B$2007, "&lt;"&amp;B618), SUMIFS($U$8:$U$1007, $B$8:$B$2007, "&gt;="&amp;E618, $B$8:$B$2007, "&lt;"&amp;B618))))</f>
        <v/>
      </c>
      <c r="N618" s="18" t="str">
        <f ca="1">IF(OR(B618 = "", F618=""), "", MIN(ForwardDays(B618,-'Terms&amp;Conditions + Transaction'!$B$22, 'Terms&amp;Conditions + Transaction'!$B$23, 'Holiday Schedule'!$B$3:$B$1002),ForwardDays(F618,-'Terms&amp;Conditions + Transaction'!$B$22, 'Terms&amp;Conditions + Transaction'!$B$23, 'Holiday Schedule'!$B$3:$B$1002)))</f>
        <v/>
      </c>
      <c r="O618" s="42" t="str">
        <f ca="1">IF(B618="", "", IF(ISNA(MATCH(N618, SOFR_INDEX!$A$2:$A$2001, -1)),1,IF(INDEX(SOFR_INDEX!$A$2:$E$2001,MATCH(N618, SOFR_INDEX!$A$2:$A$2001, -1), 1)=N618,MATCH(N618, SOFR_INDEX!$A$2:$A$2001, -1),MATCH(N618, SOFR_INDEX!$A$2:$A$2001, -1)+1)))</f>
        <v/>
      </c>
      <c r="P618" s="40" t="str" cm="1">
        <f t="array" aca="1" ref="P618" ca="1">IF(OR(B618="", F618=""), "", INDEX(SOFR_INDEX!$B$2:$E$2001, O618,$P$4) * IF(LEFT($P$3, 3)="180", 2, IF(LEFT($P$3, 2)="90", 4, IF(LEFT($P$3, 2)="30", 12, 1)))/100)</f>
        <v/>
      </c>
      <c r="Q618" s="43" t="str">
        <f ca="1">IF(OR(B618="", F618=""), "", P618+'Terms&amp;Conditions + Transaction'!$B$11/10000)</f>
        <v/>
      </c>
      <c r="R618" s="43" t="str">
        <f t="shared" ca="1" si="59"/>
        <v/>
      </c>
      <c r="S618" t="str">
        <f ca="1">IF(B618="",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Transaction'!$C$7*(F618-E618), 365), 360))))</f>
        <v/>
      </c>
      <c r="T618" s="49" t="str">
        <f t="shared" ca="1" si="60"/>
        <v/>
      </c>
      <c r="U618" s="49" t="str">
        <f t="shared" ca="1" si="61"/>
        <v/>
      </c>
      <c r="V618" s="49" t="str">
        <f t="shared" ca="1" si="62"/>
        <v/>
      </c>
      <c r="W618" s="11" t="str">
        <f t="shared" ca="1" si="63"/>
        <v/>
      </c>
      <c r="X618" s="11" t="str">
        <f t="shared" ca="1" si="64"/>
        <v/>
      </c>
    </row>
    <row r="619" spans="2:24" x14ac:dyDescent="0.25">
      <c r="B619" s="82" t="str">
        <f ca="1">IF(B618&lt;MIN($C$3, 'Terms&amp;Conditions + Transaction'!$B$6), B618+1, "")</f>
        <v/>
      </c>
      <c r="C619" t="str">
        <f ca="1">IF(B619="", "", IF(AND(WEEKDAY(B619, 2)&lt;=5, ISERROR(VLOOKUP(B619, 'Holiday Schedule'!$B$3:$B$1002, 1, FALSE))), 1, 0))</f>
        <v/>
      </c>
      <c r="D619" t="str">
        <f ca="1">IF(B619="", "", IF(LOWER('Terms&amp;Conditions + Transaction'!$C$15)="act", 1, IF(DAY(B619)=31, 0, IF(AND(DAY(B619+1)=1, MONTH(B619+1)=3), 31-DAY(B619), 1))))</f>
        <v/>
      </c>
      <c r="E619" s="18" t="str">
        <f ca="1">IF(B619="", "", IFERROR(VLOOKUP(B619, 'Accrual Schedule'!$B$3:$B$122, 1, TRUE), ""))</f>
        <v/>
      </c>
      <c r="F619" s="18" t="str" cm="1">
        <f t="array" aca="1" ref="F619" ca="1">IF(B619="", "", INDEX('Accrual Schedule'!$B$3:$B$122, MATCH(B619, 'Accrual Schedule'!$B$3:$B$122, 1)+1, 1))</f>
        <v/>
      </c>
      <c r="G619" s="18" t="str" cm="1">
        <f t="array" aca="1" ref="G619" ca="1">IF(B619="", "", INDEX('Accrual Schedule'!$B$3:$B$122, MATCH(H619, 'Accrual Schedule'!$B$3:$B$122, 1)-1, 1))</f>
        <v/>
      </c>
      <c r="H619" s="18" t="str">
        <f ca="1">IF(B619="", "", INDEX('Accrual Schedule'!$B$3:$B$122, MATCH(I619, 'Accrual Schedule'!$C$3:$C$122, 1), 1))</f>
        <v/>
      </c>
      <c r="I619" s="18" t="str" cm="1">
        <f t="array" aca="1" ref="I619" ca="1">IF(B619="", "", _xlfn.IFNA(INDEX('Accrual Schedule'!$C$4:$C$122, MATCH(B619, 'Accrual Schedule'!$C$4:$C$122, 1)+1, 1), INDEX('Accrual Schedule'!$C$4:$C$122, 1, 1)))</f>
        <v/>
      </c>
      <c r="J619" s="11" t="str">
        <f ca="1">IF(B619="","",'Terms&amp;Conditions + Transaction'!$F$5-SUMIF(Dispositions!$B$3:$B$32,"&lt;="&amp;B619,Dispositions!$C$3:$C$32))</f>
        <v/>
      </c>
      <c r="K619" s="84" t="str">
        <f ca="1">IF(B619="", "", IF(ISNA(MATCH(B619, 'Factor Schedule'!$B$3:$B$2002, -1)),1,IF(INDEX('Factor Schedule'!$B$3:$C$2002,MATCH(B619, 'Factor Schedule'!$B$3:$B$2002, -1), 1)=B619,MATCH(B619, 'Factor Schedule'!$B$3:$B$2002, -1),MATCH(B619, 'Factor Schedule'!$B$3:$B$2002, -1)+1)))</f>
        <v/>
      </c>
      <c r="L619" s="11" t="str" cm="1">
        <f t="array" aca="1" ref="L619" ca="1">IF(B619="","",ROUND(J619*_xlfn.IFNA(INDEX('Factor Schedule'!$B$3:$C$2002,K619, 2), 1), 2))</f>
        <v/>
      </c>
      <c r="M619" s="11" t="str">
        <f ca="1">IF(B619="", "", IF(OR(LOWER('Terms&amp;Conditions + Transaction'!$B$12)&lt;&gt;"compound", B619=$C$2, B619=E619), L619, L619+IF(LOWER('Terms&amp;Conditions + Transaction'!$B$13)&lt;&gt;"y", SUMIFS($T$8:$T$2007, $B$8:$B$2007, "&gt;="&amp;E619, $B$8:$B$2007, "&lt;"&amp;B619), SUMIFS($U$8:$U$1007, $B$8:$B$2007, "&gt;="&amp;E619, $B$8:$B$2007, "&lt;"&amp;B619))))</f>
        <v/>
      </c>
      <c r="N619" s="18" t="str">
        <f ca="1">IF(OR(B619 = "", F619=""), "", MIN(ForwardDays(B619,-'Terms&amp;Conditions + Transaction'!$B$22, 'Terms&amp;Conditions + Transaction'!$B$23, 'Holiday Schedule'!$B$3:$B$1002),ForwardDays(F619,-'Terms&amp;Conditions + Transaction'!$B$22, 'Terms&amp;Conditions + Transaction'!$B$23, 'Holiday Schedule'!$B$3:$B$1002)))</f>
        <v/>
      </c>
      <c r="O619" s="42" t="str">
        <f ca="1">IF(B619="", "", IF(ISNA(MATCH(N619, SOFR_INDEX!$A$2:$A$2001, -1)),1,IF(INDEX(SOFR_INDEX!$A$2:$E$2001,MATCH(N619, SOFR_INDEX!$A$2:$A$2001, -1), 1)=N619,MATCH(N619, SOFR_INDEX!$A$2:$A$2001, -1),MATCH(N619, SOFR_INDEX!$A$2:$A$2001, -1)+1)))</f>
        <v/>
      </c>
      <c r="P619" s="40" t="str" cm="1">
        <f t="array" aca="1" ref="P619" ca="1">IF(OR(B619="", F619=""), "", INDEX(SOFR_INDEX!$B$2:$E$2001, O619,$P$4) * IF(LEFT($P$3, 3)="180", 2, IF(LEFT($P$3, 2)="90", 4, IF(LEFT($P$3, 2)="30", 12, 1)))/100)</f>
        <v/>
      </c>
      <c r="Q619" s="43" t="str">
        <f ca="1">IF(OR(B619="", F619=""), "", P619+'Terms&amp;Conditions + Transaction'!$B$11/10000)</f>
        <v/>
      </c>
      <c r="R619" s="43" t="str">
        <f t="shared" ca="1" si="59"/>
        <v/>
      </c>
      <c r="S619" t="str">
        <f ca="1">IF(B619="",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Transaction'!$C$7*(F619-E619), 365), 360))))</f>
        <v/>
      </c>
      <c r="T619" s="49" t="str">
        <f t="shared" ca="1" si="60"/>
        <v/>
      </c>
      <c r="U619" s="49" t="str">
        <f t="shared" ca="1" si="61"/>
        <v/>
      </c>
      <c r="V619" s="49" t="str">
        <f t="shared" ca="1" si="62"/>
        <v/>
      </c>
      <c r="W619" s="11" t="str">
        <f t="shared" ca="1" si="63"/>
        <v/>
      </c>
      <c r="X619" s="11" t="str">
        <f t="shared" ca="1" si="64"/>
        <v/>
      </c>
    </row>
    <row r="620" spans="2:24" x14ac:dyDescent="0.25">
      <c r="B620" s="82" t="str">
        <f ca="1">IF(B619&lt;MIN($C$3, 'Terms&amp;Conditions + Transaction'!$B$6), B619+1, "")</f>
        <v/>
      </c>
      <c r="C620" t="str">
        <f ca="1">IF(B620="", "", IF(AND(WEEKDAY(B620, 2)&lt;=5, ISERROR(VLOOKUP(B620, 'Holiday Schedule'!$B$3:$B$1002, 1, FALSE))), 1, 0))</f>
        <v/>
      </c>
      <c r="D620" t="str">
        <f ca="1">IF(B620="", "", IF(LOWER('Terms&amp;Conditions + Transaction'!$C$15)="act", 1, IF(DAY(B620)=31, 0, IF(AND(DAY(B620+1)=1, MONTH(B620+1)=3), 31-DAY(B620), 1))))</f>
        <v/>
      </c>
      <c r="E620" s="18" t="str">
        <f ca="1">IF(B620="", "", IFERROR(VLOOKUP(B620, 'Accrual Schedule'!$B$3:$B$122, 1, TRUE), ""))</f>
        <v/>
      </c>
      <c r="F620" s="18" t="str" cm="1">
        <f t="array" aca="1" ref="F620" ca="1">IF(B620="", "", INDEX('Accrual Schedule'!$B$3:$B$122, MATCH(B620, 'Accrual Schedule'!$B$3:$B$122, 1)+1, 1))</f>
        <v/>
      </c>
      <c r="G620" s="18" t="str" cm="1">
        <f t="array" aca="1" ref="G620" ca="1">IF(B620="", "", INDEX('Accrual Schedule'!$B$3:$B$122, MATCH(H620, 'Accrual Schedule'!$B$3:$B$122, 1)-1, 1))</f>
        <v/>
      </c>
      <c r="H620" s="18" t="str">
        <f ca="1">IF(B620="", "", INDEX('Accrual Schedule'!$B$3:$B$122, MATCH(I620, 'Accrual Schedule'!$C$3:$C$122, 1), 1))</f>
        <v/>
      </c>
      <c r="I620" s="18" t="str" cm="1">
        <f t="array" aca="1" ref="I620" ca="1">IF(B620="", "", _xlfn.IFNA(INDEX('Accrual Schedule'!$C$4:$C$122, MATCH(B620, 'Accrual Schedule'!$C$4:$C$122, 1)+1, 1), INDEX('Accrual Schedule'!$C$4:$C$122, 1, 1)))</f>
        <v/>
      </c>
      <c r="J620" s="11" t="str">
        <f ca="1">IF(B620="","",'Terms&amp;Conditions + Transaction'!$F$5-SUMIF(Dispositions!$B$3:$B$32,"&lt;="&amp;B620,Dispositions!$C$3:$C$32))</f>
        <v/>
      </c>
      <c r="K620" s="84" t="str">
        <f ca="1">IF(B620="", "", IF(ISNA(MATCH(B620, 'Factor Schedule'!$B$3:$B$2002, -1)),1,IF(INDEX('Factor Schedule'!$B$3:$C$2002,MATCH(B620, 'Factor Schedule'!$B$3:$B$2002, -1), 1)=B620,MATCH(B620, 'Factor Schedule'!$B$3:$B$2002, -1),MATCH(B620, 'Factor Schedule'!$B$3:$B$2002, -1)+1)))</f>
        <v/>
      </c>
      <c r="L620" s="11" t="str" cm="1">
        <f t="array" aca="1" ref="L620" ca="1">IF(B620="","",ROUND(J620*_xlfn.IFNA(INDEX('Factor Schedule'!$B$3:$C$2002,K620, 2), 1), 2))</f>
        <v/>
      </c>
      <c r="M620" s="11" t="str">
        <f ca="1">IF(B620="", "", IF(OR(LOWER('Terms&amp;Conditions + Transaction'!$B$12)&lt;&gt;"compound", B620=$C$2, B620=E620), L620, L620+IF(LOWER('Terms&amp;Conditions + Transaction'!$B$13)&lt;&gt;"y", SUMIFS($T$8:$T$2007, $B$8:$B$2007, "&gt;="&amp;E620, $B$8:$B$2007, "&lt;"&amp;B620), SUMIFS($U$8:$U$1007, $B$8:$B$2007, "&gt;="&amp;E620, $B$8:$B$2007, "&lt;"&amp;B620))))</f>
        <v/>
      </c>
      <c r="N620" s="18" t="str">
        <f ca="1">IF(OR(B620 = "", F620=""), "", MIN(ForwardDays(B620,-'Terms&amp;Conditions + Transaction'!$B$22, 'Terms&amp;Conditions + Transaction'!$B$23, 'Holiday Schedule'!$B$3:$B$1002),ForwardDays(F620,-'Terms&amp;Conditions + Transaction'!$B$22, 'Terms&amp;Conditions + Transaction'!$B$23, 'Holiday Schedule'!$B$3:$B$1002)))</f>
        <v/>
      </c>
      <c r="O620" s="42" t="str">
        <f ca="1">IF(B620="", "", IF(ISNA(MATCH(N620, SOFR_INDEX!$A$2:$A$2001, -1)),1,IF(INDEX(SOFR_INDEX!$A$2:$E$2001,MATCH(N620, SOFR_INDEX!$A$2:$A$2001, -1), 1)=N620,MATCH(N620, SOFR_INDEX!$A$2:$A$2001, -1),MATCH(N620, SOFR_INDEX!$A$2:$A$2001, -1)+1)))</f>
        <v/>
      </c>
      <c r="P620" s="40" t="str" cm="1">
        <f t="array" aca="1" ref="P620" ca="1">IF(OR(B620="", F620=""), "", INDEX(SOFR_INDEX!$B$2:$E$2001, O620,$P$4) * IF(LEFT($P$3, 3)="180", 2, IF(LEFT($P$3, 2)="90", 4, IF(LEFT($P$3, 2)="30", 12, 1)))/100)</f>
        <v/>
      </c>
      <c r="Q620" s="43" t="str">
        <f ca="1">IF(OR(B620="", F620=""), "", P620+'Terms&amp;Conditions + Transaction'!$B$11/10000)</f>
        <v/>
      </c>
      <c r="R620" s="43" t="str">
        <f t="shared" ca="1" si="59"/>
        <v/>
      </c>
      <c r="S620" t="str">
        <f ca="1">IF(B620="",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Transaction'!$C$7*(F620-E620), 365), 360))))</f>
        <v/>
      </c>
      <c r="T620" s="49" t="str">
        <f t="shared" ca="1" si="60"/>
        <v/>
      </c>
      <c r="U620" s="49" t="str">
        <f t="shared" ca="1" si="61"/>
        <v/>
      </c>
      <c r="V620" s="49" t="str">
        <f t="shared" ca="1" si="62"/>
        <v/>
      </c>
      <c r="W620" s="11" t="str">
        <f t="shared" ca="1" si="63"/>
        <v/>
      </c>
      <c r="X620" s="11" t="str">
        <f t="shared" ca="1" si="64"/>
        <v/>
      </c>
    </row>
    <row r="621" spans="2:24" x14ac:dyDescent="0.25">
      <c r="B621" s="82" t="str">
        <f ca="1">IF(B620&lt;MIN($C$3, 'Terms&amp;Conditions + Transaction'!$B$6), B620+1, "")</f>
        <v/>
      </c>
      <c r="C621" t="str">
        <f ca="1">IF(B621="", "", IF(AND(WEEKDAY(B621, 2)&lt;=5, ISERROR(VLOOKUP(B621, 'Holiday Schedule'!$B$3:$B$1002, 1, FALSE))), 1, 0))</f>
        <v/>
      </c>
      <c r="D621" t="str">
        <f ca="1">IF(B621="", "", IF(LOWER('Terms&amp;Conditions + Transaction'!$C$15)="act", 1, IF(DAY(B621)=31, 0, IF(AND(DAY(B621+1)=1, MONTH(B621+1)=3), 31-DAY(B621), 1))))</f>
        <v/>
      </c>
      <c r="E621" s="18" t="str">
        <f ca="1">IF(B621="", "", IFERROR(VLOOKUP(B621, 'Accrual Schedule'!$B$3:$B$122, 1, TRUE), ""))</f>
        <v/>
      </c>
      <c r="F621" s="18" t="str" cm="1">
        <f t="array" aca="1" ref="F621" ca="1">IF(B621="", "", INDEX('Accrual Schedule'!$B$3:$B$122, MATCH(B621, 'Accrual Schedule'!$B$3:$B$122, 1)+1, 1))</f>
        <v/>
      </c>
      <c r="G621" s="18" t="str" cm="1">
        <f t="array" aca="1" ref="G621" ca="1">IF(B621="", "", INDEX('Accrual Schedule'!$B$3:$B$122, MATCH(H621, 'Accrual Schedule'!$B$3:$B$122, 1)-1, 1))</f>
        <v/>
      </c>
      <c r="H621" s="18" t="str">
        <f ca="1">IF(B621="", "", INDEX('Accrual Schedule'!$B$3:$B$122, MATCH(I621, 'Accrual Schedule'!$C$3:$C$122, 1), 1))</f>
        <v/>
      </c>
      <c r="I621" s="18" t="str" cm="1">
        <f t="array" aca="1" ref="I621" ca="1">IF(B621="", "", _xlfn.IFNA(INDEX('Accrual Schedule'!$C$4:$C$122, MATCH(B621, 'Accrual Schedule'!$C$4:$C$122, 1)+1, 1), INDEX('Accrual Schedule'!$C$4:$C$122, 1, 1)))</f>
        <v/>
      </c>
      <c r="J621" s="11" t="str">
        <f ca="1">IF(B621="","",'Terms&amp;Conditions + Transaction'!$F$5-SUMIF(Dispositions!$B$3:$B$32,"&lt;="&amp;B621,Dispositions!$C$3:$C$32))</f>
        <v/>
      </c>
      <c r="K621" s="84" t="str">
        <f ca="1">IF(B621="", "", IF(ISNA(MATCH(B621, 'Factor Schedule'!$B$3:$B$2002, -1)),1,IF(INDEX('Factor Schedule'!$B$3:$C$2002,MATCH(B621, 'Factor Schedule'!$B$3:$B$2002, -1), 1)=B621,MATCH(B621, 'Factor Schedule'!$B$3:$B$2002, -1),MATCH(B621, 'Factor Schedule'!$B$3:$B$2002, -1)+1)))</f>
        <v/>
      </c>
      <c r="L621" s="11" t="str" cm="1">
        <f t="array" aca="1" ref="L621" ca="1">IF(B621="","",ROUND(J621*_xlfn.IFNA(INDEX('Factor Schedule'!$B$3:$C$2002,K621, 2), 1), 2))</f>
        <v/>
      </c>
      <c r="M621" s="11" t="str">
        <f ca="1">IF(B621="", "", IF(OR(LOWER('Terms&amp;Conditions + Transaction'!$B$12)&lt;&gt;"compound", B621=$C$2, B621=E621), L621, L621+IF(LOWER('Terms&amp;Conditions + Transaction'!$B$13)&lt;&gt;"y", SUMIFS($T$8:$T$2007, $B$8:$B$2007, "&gt;="&amp;E621, $B$8:$B$2007, "&lt;"&amp;B621), SUMIFS($U$8:$U$1007, $B$8:$B$2007, "&gt;="&amp;E621, $B$8:$B$2007, "&lt;"&amp;B621))))</f>
        <v/>
      </c>
      <c r="N621" s="18" t="str">
        <f ca="1">IF(OR(B621 = "", F621=""), "", MIN(ForwardDays(B621,-'Terms&amp;Conditions + Transaction'!$B$22, 'Terms&amp;Conditions + Transaction'!$B$23, 'Holiday Schedule'!$B$3:$B$1002),ForwardDays(F621,-'Terms&amp;Conditions + Transaction'!$B$22, 'Terms&amp;Conditions + Transaction'!$B$23, 'Holiday Schedule'!$B$3:$B$1002)))</f>
        <v/>
      </c>
      <c r="O621" s="42" t="str">
        <f ca="1">IF(B621="", "", IF(ISNA(MATCH(N621, SOFR_INDEX!$A$2:$A$2001, -1)),1,IF(INDEX(SOFR_INDEX!$A$2:$E$2001,MATCH(N621, SOFR_INDEX!$A$2:$A$2001, -1), 1)=N621,MATCH(N621, SOFR_INDEX!$A$2:$A$2001, -1),MATCH(N621, SOFR_INDEX!$A$2:$A$2001, -1)+1)))</f>
        <v/>
      </c>
      <c r="P621" s="40" t="str" cm="1">
        <f t="array" aca="1" ref="P621" ca="1">IF(OR(B621="", F621=""), "", INDEX(SOFR_INDEX!$B$2:$E$2001, O621,$P$4) * IF(LEFT($P$3, 3)="180", 2, IF(LEFT($P$3, 2)="90", 4, IF(LEFT($P$3, 2)="30", 12, 1)))/100)</f>
        <v/>
      </c>
      <c r="Q621" s="43" t="str">
        <f ca="1">IF(OR(B621="", F621=""), "", P621+'Terms&amp;Conditions + Transaction'!$B$11/10000)</f>
        <v/>
      </c>
      <c r="R621" s="43" t="str">
        <f t="shared" ca="1" si="59"/>
        <v/>
      </c>
      <c r="S621" t="str">
        <f ca="1">IF(B621="",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Transaction'!$C$7*(F621-E621), 365), 360))))</f>
        <v/>
      </c>
      <c r="T621" s="49" t="str">
        <f t="shared" ca="1" si="60"/>
        <v/>
      </c>
      <c r="U621" s="49" t="str">
        <f t="shared" ca="1" si="61"/>
        <v/>
      </c>
      <c r="V621" s="49" t="str">
        <f t="shared" ca="1" si="62"/>
        <v/>
      </c>
      <c r="W621" s="11" t="str">
        <f t="shared" ca="1" si="63"/>
        <v/>
      </c>
      <c r="X621" s="11" t="str">
        <f t="shared" ca="1" si="64"/>
        <v/>
      </c>
    </row>
    <row r="622" spans="2:24" x14ac:dyDescent="0.25">
      <c r="B622" s="82" t="str">
        <f ca="1">IF(B621&lt;MIN($C$3, 'Terms&amp;Conditions + Transaction'!$B$6), B621+1, "")</f>
        <v/>
      </c>
      <c r="C622" t="str">
        <f ca="1">IF(B622="", "", IF(AND(WEEKDAY(B622, 2)&lt;=5, ISERROR(VLOOKUP(B622, 'Holiday Schedule'!$B$3:$B$1002, 1, FALSE))), 1, 0))</f>
        <v/>
      </c>
      <c r="D622" t="str">
        <f ca="1">IF(B622="", "", IF(LOWER('Terms&amp;Conditions + Transaction'!$C$15)="act", 1, IF(DAY(B622)=31, 0, IF(AND(DAY(B622+1)=1, MONTH(B622+1)=3), 31-DAY(B622), 1))))</f>
        <v/>
      </c>
      <c r="E622" s="18" t="str">
        <f ca="1">IF(B622="", "", IFERROR(VLOOKUP(B622, 'Accrual Schedule'!$B$3:$B$122, 1, TRUE), ""))</f>
        <v/>
      </c>
      <c r="F622" s="18" t="str" cm="1">
        <f t="array" aca="1" ref="F622" ca="1">IF(B622="", "", INDEX('Accrual Schedule'!$B$3:$B$122, MATCH(B622, 'Accrual Schedule'!$B$3:$B$122, 1)+1, 1))</f>
        <v/>
      </c>
      <c r="G622" s="18" t="str" cm="1">
        <f t="array" aca="1" ref="G622" ca="1">IF(B622="", "", INDEX('Accrual Schedule'!$B$3:$B$122, MATCH(H622, 'Accrual Schedule'!$B$3:$B$122, 1)-1, 1))</f>
        <v/>
      </c>
      <c r="H622" s="18" t="str">
        <f ca="1">IF(B622="", "", INDEX('Accrual Schedule'!$B$3:$B$122, MATCH(I622, 'Accrual Schedule'!$C$3:$C$122, 1), 1))</f>
        <v/>
      </c>
      <c r="I622" s="18" t="str" cm="1">
        <f t="array" aca="1" ref="I622" ca="1">IF(B622="", "", _xlfn.IFNA(INDEX('Accrual Schedule'!$C$4:$C$122, MATCH(B622, 'Accrual Schedule'!$C$4:$C$122, 1)+1, 1), INDEX('Accrual Schedule'!$C$4:$C$122, 1, 1)))</f>
        <v/>
      </c>
      <c r="J622" s="11" t="str">
        <f ca="1">IF(B622="","",'Terms&amp;Conditions + Transaction'!$F$5-SUMIF(Dispositions!$B$3:$B$32,"&lt;="&amp;B622,Dispositions!$C$3:$C$32))</f>
        <v/>
      </c>
      <c r="K622" s="84" t="str">
        <f ca="1">IF(B622="", "", IF(ISNA(MATCH(B622, 'Factor Schedule'!$B$3:$B$2002, -1)),1,IF(INDEX('Factor Schedule'!$B$3:$C$2002,MATCH(B622, 'Factor Schedule'!$B$3:$B$2002, -1), 1)=B622,MATCH(B622, 'Factor Schedule'!$B$3:$B$2002, -1),MATCH(B622, 'Factor Schedule'!$B$3:$B$2002, -1)+1)))</f>
        <v/>
      </c>
      <c r="L622" s="11" t="str" cm="1">
        <f t="array" aca="1" ref="L622" ca="1">IF(B622="","",ROUND(J622*_xlfn.IFNA(INDEX('Factor Schedule'!$B$3:$C$2002,K622, 2), 1), 2))</f>
        <v/>
      </c>
      <c r="M622" s="11" t="str">
        <f ca="1">IF(B622="", "", IF(OR(LOWER('Terms&amp;Conditions + Transaction'!$B$12)&lt;&gt;"compound", B622=$C$2, B622=E622), L622, L622+IF(LOWER('Terms&amp;Conditions + Transaction'!$B$13)&lt;&gt;"y", SUMIFS($T$8:$T$2007, $B$8:$B$2007, "&gt;="&amp;E622, $B$8:$B$2007, "&lt;"&amp;B622), SUMIFS($U$8:$U$1007, $B$8:$B$2007, "&gt;="&amp;E622, $B$8:$B$2007, "&lt;"&amp;B622))))</f>
        <v/>
      </c>
      <c r="N622" s="18" t="str">
        <f ca="1">IF(OR(B622 = "", F622=""), "", MIN(ForwardDays(B622,-'Terms&amp;Conditions + Transaction'!$B$22, 'Terms&amp;Conditions + Transaction'!$B$23, 'Holiday Schedule'!$B$3:$B$1002),ForwardDays(F622,-'Terms&amp;Conditions + Transaction'!$B$22, 'Terms&amp;Conditions + Transaction'!$B$23, 'Holiday Schedule'!$B$3:$B$1002)))</f>
        <v/>
      </c>
      <c r="O622" s="42" t="str">
        <f ca="1">IF(B622="", "", IF(ISNA(MATCH(N622, SOFR_INDEX!$A$2:$A$2001, -1)),1,IF(INDEX(SOFR_INDEX!$A$2:$E$2001,MATCH(N622, SOFR_INDEX!$A$2:$A$2001, -1), 1)=N622,MATCH(N622, SOFR_INDEX!$A$2:$A$2001, -1),MATCH(N622, SOFR_INDEX!$A$2:$A$2001, -1)+1)))</f>
        <v/>
      </c>
      <c r="P622" s="40" t="str" cm="1">
        <f t="array" aca="1" ref="P622" ca="1">IF(OR(B622="", F622=""), "", INDEX(SOFR_INDEX!$B$2:$E$2001, O622,$P$4) * IF(LEFT($P$3, 3)="180", 2, IF(LEFT($P$3, 2)="90", 4, IF(LEFT($P$3, 2)="30", 12, 1)))/100)</f>
        <v/>
      </c>
      <c r="Q622" s="43" t="str">
        <f ca="1">IF(OR(B622="", F622=""), "", P622+'Terms&amp;Conditions + Transaction'!$B$11/10000)</f>
        <v/>
      </c>
      <c r="R622" s="43" t="str">
        <f t="shared" ca="1" si="59"/>
        <v/>
      </c>
      <c r="S622" t="str">
        <f ca="1">IF(B622="",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Transaction'!$C$7*(F622-E622), 365), 360))))</f>
        <v/>
      </c>
      <c r="T622" s="49" t="str">
        <f t="shared" ca="1" si="60"/>
        <v/>
      </c>
      <c r="U622" s="49" t="str">
        <f t="shared" ca="1" si="61"/>
        <v/>
      </c>
      <c r="V622" s="49" t="str">
        <f t="shared" ca="1" si="62"/>
        <v/>
      </c>
      <c r="W622" s="11" t="str">
        <f t="shared" ca="1" si="63"/>
        <v/>
      </c>
      <c r="X622" s="11" t="str">
        <f t="shared" ca="1" si="64"/>
        <v/>
      </c>
    </row>
    <row r="623" spans="2:24" x14ac:dyDescent="0.25">
      <c r="B623" s="82" t="str">
        <f ca="1">IF(B622&lt;MIN($C$3, 'Terms&amp;Conditions + Transaction'!$B$6), B622+1, "")</f>
        <v/>
      </c>
      <c r="C623" t="str">
        <f ca="1">IF(B623="", "", IF(AND(WEEKDAY(B623, 2)&lt;=5, ISERROR(VLOOKUP(B623, 'Holiday Schedule'!$B$3:$B$1002, 1, FALSE))), 1, 0))</f>
        <v/>
      </c>
      <c r="D623" t="str">
        <f ca="1">IF(B623="", "", IF(LOWER('Terms&amp;Conditions + Transaction'!$C$15)="act", 1, IF(DAY(B623)=31, 0, IF(AND(DAY(B623+1)=1, MONTH(B623+1)=3), 31-DAY(B623), 1))))</f>
        <v/>
      </c>
      <c r="E623" s="18" t="str">
        <f ca="1">IF(B623="", "", IFERROR(VLOOKUP(B623, 'Accrual Schedule'!$B$3:$B$122, 1, TRUE), ""))</f>
        <v/>
      </c>
      <c r="F623" s="18" t="str" cm="1">
        <f t="array" aca="1" ref="F623" ca="1">IF(B623="", "", INDEX('Accrual Schedule'!$B$3:$B$122, MATCH(B623, 'Accrual Schedule'!$B$3:$B$122, 1)+1, 1))</f>
        <v/>
      </c>
      <c r="G623" s="18" t="str" cm="1">
        <f t="array" aca="1" ref="G623" ca="1">IF(B623="", "", INDEX('Accrual Schedule'!$B$3:$B$122, MATCH(H623, 'Accrual Schedule'!$B$3:$B$122, 1)-1, 1))</f>
        <v/>
      </c>
      <c r="H623" s="18" t="str">
        <f ca="1">IF(B623="", "", INDEX('Accrual Schedule'!$B$3:$B$122, MATCH(I623, 'Accrual Schedule'!$C$3:$C$122, 1), 1))</f>
        <v/>
      </c>
      <c r="I623" s="18" t="str" cm="1">
        <f t="array" aca="1" ref="I623" ca="1">IF(B623="", "", _xlfn.IFNA(INDEX('Accrual Schedule'!$C$4:$C$122, MATCH(B623, 'Accrual Schedule'!$C$4:$C$122, 1)+1, 1), INDEX('Accrual Schedule'!$C$4:$C$122, 1, 1)))</f>
        <v/>
      </c>
      <c r="J623" s="11" t="str">
        <f ca="1">IF(B623="","",'Terms&amp;Conditions + Transaction'!$F$5-SUMIF(Dispositions!$B$3:$B$32,"&lt;="&amp;B623,Dispositions!$C$3:$C$32))</f>
        <v/>
      </c>
      <c r="K623" s="84" t="str">
        <f ca="1">IF(B623="", "", IF(ISNA(MATCH(B623, 'Factor Schedule'!$B$3:$B$2002, -1)),1,IF(INDEX('Factor Schedule'!$B$3:$C$2002,MATCH(B623, 'Factor Schedule'!$B$3:$B$2002, -1), 1)=B623,MATCH(B623, 'Factor Schedule'!$B$3:$B$2002, -1),MATCH(B623, 'Factor Schedule'!$B$3:$B$2002, -1)+1)))</f>
        <v/>
      </c>
      <c r="L623" s="11" t="str" cm="1">
        <f t="array" aca="1" ref="L623" ca="1">IF(B623="","",ROUND(J623*_xlfn.IFNA(INDEX('Factor Schedule'!$B$3:$C$2002,K623, 2), 1), 2))</f>
        <v/>
      </c>
      <c r="M623" s="11" t="str">
        <f ca="1">IF(B623="", "", IF(OR(LOWER('Terms&amp;Conditions + Transaction'!$B$12)&lt;&gt;"compound", B623=$C$2, B623=E623), L623, L623+IF(LOWER('Terms&amp;Conditions + Transaction'!$B$13)&lt;&gt;"y", SUMIFS($T$8:$T$2007, $B$8:$B$2007, "&gt;="&amp;E623, $B$8:$B$2007, "&lt;"&amp;B623), SUMIFS($U$8:$U$1007, $B$8:$B$2007, "&gt;="&amp;E623, $B$8:$B$2007, "&lt;"&amp;B623))))</f>
        <v/>
      </c>
      <c r="N623" s="18" t="str">
        <f ca="1">IF(OR(B623 = "", F623=""), "", MIN(ForwardDays(B623,-'Terms&amp;Conditions + Transaction'!$B$22, 'Terms&amp;Conditions + Transaction'!$B$23, 'Holiday Schedule'!$B$3:$B$1002),ForwardDays(F623,-'Terms&amp;Conditions + Transaction'!$B$22, 'Terms&amp;Conditions + Transaction'!$B$23, 'Holiday Schedule'!$B$3:$B$1002)))</f>
        <v/>
      </c>
      <c r="O623" s="42" t="str">
        <f ca="1">IF(B623="", "", IF(ISNA(MATCH(N623, SOFR_INDEX!$A$2:$A$2001, -1)),1,IF(INDEX(SOFR_INDEX!$A$2:$E$2001,MATCH(N623, SOFR_INDEX!$A$2:$A$2001, -1), 1)=N623,MATCH(N623, SOFR_INDEX!$A$2:$A$2001, -1),MATCH(N623, SOFR_INDEX!$A$2:$A$2001, -1)+1)))</f>
        <v/>
      </c>
      <c r="P623" s="40" t="str" cm="1">
        <f t="array" aca="1" ref="P623" ca="1">IF(OR(B623="", F623=""), "", INDEX(SOFR_INDEX!$B$2:$E$2001, O623,$P$4) * IF(LEFT($P$3, 3)="180", 2, IF(LEFT($P$3, 2)="90", 4, IF(LEFT($P$3, 2)="30", 12, 1)))/100)</f>
        <v/>
      </c>
      <c r="Q623" s="43" t="str">
        <f ca="1">IF(OR(B623="", F623=""), "", P623+'Terms&amp;Conditions + Transaction'!$B$11/10000)</f>
        <v/>
      </c>
      <c r="R623" s="43" t="str">
        <f t="shared" ca="1" si="59"/>
        <v/>
      </c>
      <c r="S623" t="str">
        <f ca="1">IF(B623="",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Transaction'!$C$7*(F623-E623), 365), 360))))</f>
        <v/>
      </c>
      <c r="T623" s="49" t="str">
        <f t="shared" ca="1" si="60"/>
        <v/>
      </c>
      <c r="U623" s="49" t="str">
        <f t="shared" ca="1" si="61"/>
        <v/>
      </c>
      <c r="V623" s="49" t="str">
        <f t="shared" ca="1" si="62"/>
        <v/>
      </c>
      <c r="W623" s="11" t="str">
        <f t="shared" ca="1" si="63"/>
        <v/>
      </c>
      <c r="X623" s="11" t="str">
        <f t="shared" ca="1" si="64"/>
        <v/>
      </c>
    </row>
    <row r="624" spans="2:24" x14ac:dyDescent="0.25">
      <c r="B624" s="82" t="str">
        <f ca="1">IF(B623&lt;MIN($C$3, 'Terms&amp;Conditions + Transaction'!$B$6), B623+1, "")</f>
        <v/>
      </c>
      <c r="C624" t="str">
        <f ca="1">IF(B624="", "", IF(AND(WEEKDAY(B624, 2)&lt;=5, ISERROR(VLOOKUP(B624, 'Holiday Schedule'!$B$3:$B$1002, 1, FALSE))), 1, 0))</f>
        <v/>
      </c>
      <c r="D624" t="str">
        <f ca="1">IF(B624="", "", IF(LOWER('Terms&amp;Conditions + Transaction'!$C$15)="act", 1, IF(DAY(B624)=31, 0, IF(AND(DAY(B624+1)=1, MONTH(B624+1)=3), 31-DAY(B624), 1))))</f>
        <v/>
      </c>
      <c r="E624" s="18" t="str">
        <f ca="1">IF(B624="", "", IFERROR(VLOOKUP(B624, 'Accrual Schedule'!$B$3:$B$122, 1, TRUE), ""))</f>
        <v/>
      </c>
      <c r="F624" s="18" t="str" cm="1">
        <f t="array" aca="1" ref="F624" ca="1">IF(B624="", "", INDEX('Accrual Schedule'!$B$3:$B$122, MATCH(B624, 'Accrual Schedule'!$B$3:$B$122, 1)+1, 1))</f>
        <v/>
      </c>
      <c r="G624" s="18" t="str" cm="1">
        <f t="array" aca="1" ref="G624" ca="1">IF(B624="", "", INDEX('Accrual Schedule'!$B$3:$B$122, MATCH(H624, 'Accrual Schedule'!$B$3:$B$122, 1)-1, 1))</f>
        <v/>
      </c>
      <c r="H624" s="18" t="str">
        <f ca="1">IF(B624="", "", INDEX('Accrual Schedule'!$B$3:$B$122, MATCH(I624, 'Accrual Schedule'!$C$3:$C$122, 1), 1))</f>
        <v/>
      </c>
      <c r="I624" s="18" t="str" cm="1">
        <f t="array" aca="1" ref="I624" ca="1">IF(B624="", "", _xlfn.IFNA(INDEX('Accrual Schedule'!$C$4:$C$122, MATCH(B624, 'Accrual Schedule'!$C$4:$C$122, 1)+1, 1), INDEX('Accrual Schedule'!$C$4:$C$122, 1, 1)))</f>
        <v/>
      </c>
      <c r="J624" s="11" t="str">
        <f ca="1">IF(B624="","",'Terms&amp;Conditions + Transaction'!$F$5-SUMIF(Dispositions!$B$3:$B$32,"&lt;="&amp;B624,Dispositions!$C$3:$C$32))</f>
        <v/>
      </c>
      <c r="K624" s="84" t="str">
        <f ca="1">IF(B624="", "", IF(ISNA(MATCH(B624, 'Factor Schedule'!$B$3:$B$2002, -1)),1,IF(INDEX('Factor Schedule'!$B$3:$C$2002,MATCH(B624, 'Factor Schedule'!$B$3:$B$2002, -1), 1)=B624,MATCH(B624, 'Factor Schedule'!$B$3:$B$2002, -1),MATCH(B624, 'Factor Schedule'!$B$3:$B$2002, -1)+1)))</f>
        <v/>
      </c>
      <c r="L624" s="11" t="str" cm="1">
        <f t="array" aca="1" ref="L624" ca="1">IF(B624="","",ROUND(J624*_xlfn.IFNA(INDEX('Factor Schedule'!$B$3:$C$2002,K624, 2), 1), 2))</f>
        <v/>
      </c>
      <c r="M624" s="11" t="str">
        <f ca="1">IF(B624="", "", IF(OR(LOWER('Terms&amp;Conditions + Transaction'!$B$12)&lt;&gt;"compound", B624=$C$2, B624=E624), L624, L624+IF(LOWER('Terms&amp;Conditions + Transaction'!$B$13)&lt;&gt;"y", SUMIFS($T$8:$T$2007, $B$8:$B$2007, "&gt;="&amp;E624, $B$8:$B$2007, "&lt;"&amp;B624), SUMIFS($U$8:$U$1007, $B$8:$B$2007, "&gt;="&amp;E624, $B$8:$B$2007, "&lt;"&amp;B624))))</f>
        <v/>
      </c>
      <c r="N624" s="18" t="str">
        <f ca="1">IF(OR(B624 = "", F624=""), "", MIN(ForwardDays(B624,-'Terms&amp;Conditions + Transaction'!$B$22, 'Terms&amp;Conditions + Transaction'!$B$23, 'Holiday Schedule'!$B$3:$B$1002),ForwardDays(F624,-'Terms&amp;Conditions + Transaction'!$B$22, 'Terms&amp;Conditions + Transaction'!$B$23, 'Holiday Schedule'!$B$3:$B$1002)))</f>
        <v/>
      </c>
      <c r="O624" s="42" t="str">
        <f ca="1">IF(B624="", "", IF(ISNA(MATCH(N624, SOFR_INDEX!$A$2:$A$2001, -1)),1,IF(INDEX(SOFR_INDEX!$A$2:$E$2001,MATCH(N624, SOFR_INDEX!$A$2:$A$2001, -1), 1)=N624,MATCH(N624, SOFR_INDEX!$A$2:$A$2001, -1),MATCH(N624, SOFR_INDEX!$A$2:$A$2001, -1)+1)))</f>
        <v/>
      </c>
      <c r="P624" s="40" t="str" cm="1">
        <f t="array" aca="1" ref="P624" ca="1">IF(OR(B624="", F624=""), "", INDEX(SOFR_INDEX!$B$2:$E$2001, O624,$P$4) * IF(LEFT($P$3, 3)="180", 2, IF(LEFT($P$3, 2)="90", 4, IF(LEFT($P$3, 2)="30", 12, 1)))/100)</f>
        <v/>
      </c>
      <c r="Q624" s="43" t="str">
        <f ca="1">IF(OR(B624="", F624=""), "", P624+'Terms&amp;Conditions + Transaction'!$B$11/10000)</f>
        <v/>
      </c>
      <c r="R624" s="43" t="str">
        <f t="shared" ca="1" si="59"/>
        <v/>
      </c>
      <c r="S624" t="str">
        <f ca="1">IF(B624="",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Transaction'!$C$7*(F624-E624), 365), 360))))</f>
        <v/>
      </c>
      <c r="T624" s="49" t="str">
        <f t="shared" ca="1" si="60"/>
        <v/>
      </c>
      <c r="U624" s="49" t="str">
        <f t="shared" ca="1" si="61"/>
        <v/>
      </c>
      <c r="V624" s="49" t="str">
        <f t="shared" ca="1" si="62"/>
        <v/>
      </c>
      <c r="W624" s="11" t="str">
        <f t="shared" ca="1" si="63"/>
        <v/>
      </c>
      <c r="X624" s="11" t="str">
        <f t="shared" ca="1" si="64"/>
        <v/>
      </c>
    </row>
    <row r="625" spans="2:24" x14ac:dyDescent="0.25">
      <c r="B625" s="82" t="str">
        <f ca="1">IF(B624&lt;MIN($C$3, 'Terms&amp;Conditions + Transaction'!$B$6), B624+1, "")</f>
        <v/>
      </c>
      <c r="C625" t="str">
        <f ca="1">IF(B625="", "", IF(AND(WEEKDAY(B625, 2)&lt;=5, ISERROR(VLOOKUP(B625, 'Holiday Schedule'!$B$3:$B$1002, 1, FALSE))), 1, 0))</f>
        <v/>
      </c>
      <c r="D625" t="str">
        <f ca="1">IF(B625="", "", IF(LOWER('Terms&amp;Conditions + Transaction'!$C$15)="act", 1, IF(DAY(B625)=31, 0, IF(AND(DAY(B625+1)=1, MONTH(B625+1)=3), 31-DAY(B625), 1))))</f>
        <v/>
      </c>
      <c r="E625" s="18" t="str">
        <f ca="1">IF(B625="", "", IFERROR(VLOOKUP(B625, 'Accrual Schedule'!$B$3:$B$122, 1, TRUE), ""))</f>
        <v/>
      </c>
      <c r="F625" s="18" t="str" cm="1">
        <f t="array" aca="1" ref="F625" ca="1">IF(B625="", "", INDEX('Accrual Schedule'!$B$3:$B$122, MATCH(B625, 'Accrual Schedule'!$B$3:$B$122, 1)+1, 1))</f>
        <v/>
      </c>
      <c r="G625" s="18" t="str" cm="1">
        <f t="array" aca="1" ref="G625" ca="1">IF(B625="", "", INDEX('Accrual Schedule'!$B$3:$B$122, MATCH(H625, 'Accrual Schedule'!$B$3:$B$122, 1)-1, 1))</f>
        <v/>
      </c>
      <c r="H625" s="18" t="str">
        <f ca="1">IF(B625="", "", INDEX('Accrual Schedule'!$B$3:$B$122, MATCH(I625, 'Accrual Schedule'!$C$3:$C$122, 1), 1))</f>
        <v/>
      </c>
      <c r="I625" s="18" t="str" cm="1">
        <f t="array" aca="1" ref="I625" ca="1">IF(B625="", "", _xlfn.IFNA(INDEX('Accrual Schedule'!$C$4:$C$122, MATCH(B625, 'Accrual Schedule'!$C$4:$C$122, 1)+1, 1), INDEX('Accrual Schedule'!$C$4:$C$122, 1, 1)))</f>
        <v/>
      </c>
      <c r="J625" s="11" t="str">
        <f ca="1">IF(B625="","",'Terms&amp;Conditions + Transaction'!$F$5-SUMIF(Dispositions!$B$3:$B$32,"&lt;="&amp;B625,Dispositions!$C$3:$C$32))</f>
        <v/>
      </c>
      <c r="K625" s="84" t="str">
        <f ca="1">IF(B625="", "", IF(ISNA(MATCH(B625, 'Factor Schedule'!$B$3:$B$2002, -1)),1,IF(INDEX('Factor Schedule'!$B$3:$C$2002,MATCH(B625, 'Factor Schedule'!$B$3:$B$2002, -1), 1)=B625,MATCH(B625, 'Factor Schedule'!$B$3:$B$2002, -1),MATCH(B625, 'Factor Schedule'!$B$3:$B$2002, -1)+1)))</f>
        <v/>
      </c>
      <c r="L625" s="11" t="str" cm="1">
        <f t="array" aca="1" ref="L625" ca="1">IF(B625="","",ROUND(J625*_xlfn.IFNA(INDEX('Factor Schedule'!$B$3:$C$2002,K625, 2), 1), 2))</f>
        <v/>
      </c>
      <c r="M625" s="11" t="str">
        <f ca="1">IF(B625="", "", IF(OR(LOWER('Terms&amp;Conditions + Transaction'!$B$12)&lt;&gt;"compound", B625=$C$2, B625=E625), L625, L625+IF(LOWER('Terms&amp;Conditions + Transaction'!$B$13)&lt;&gt;"y", SUMIFS($T$8:$T$2007, $B$8:$B$2007, "&gt;="&amp;E625, $B$8:$B$2007, "&lt;"&amp;B625), SUMIFS($U$8:$U$1007, $B$8:$B$2007, "&gt;="&amp;E625, $B$8:$B$2007, "&lt;"&amp;B625))))</f>
        <v/>
      </c>
      <c r="N625" s="18" t="str">
        <f ca="1">IF(OR(B625 = "", F625=""), "", MIN(ForwardDays(B625,-'Terms&amp;Conditions + Transaction'!$B$22, 'Terms&amp;Conditions + Transaction'!$B$23, 'Holiday Schedule'!$B$3:$B$1002),ForwardDays(F625,-'Terms&amp;Conditions + Transaction'!$B$22, 'Terms&amp;Conditions + Transaction'!$B$23, 'Holiday Schedule'!$B$3:$B$1002)))</f>
        <v/>
      </c>
      <c r="O625" s="42" t="str">
        <f ca="1">IF(B625="", "", IF(ISNA(MATCH(N625, SOFR_INDEX!$A$2:$A$2001, -1)),1,IF(INDEX(SOFR_INDEX!$A$2:$E$2001,MATCH(N625, SOFR_INDEX!$A$2:$A$2001, -1), 1)=N625,MATCH(N625, SOFR_INDEX!$A$2:$A$2001, -1),MATCH(N625, SOFR_INDEX!$A$2:$A$2001, -1)+1)))</f>
        <v/>
      </c>
      <c r="P625" s="40" t="str" cm="1">
        <f t="array" aca="1" ref="P625" ca="1">IF(OR(B625="", F625=""), "", INDEX(SOFR_INDEX!$B$2:$E$2001, O625,$P$4) * IF(LEFT($P$3, 3)="180", 2, IF(LEFT($P$3, 2)="90", 4, IF(LEFT($P$3, 2)="30", 12, 1)))/100)</f>
        <v/>
      </c>
      <c r="Q625" s="43" t="str">
        <f ca="1">IF(OR(B625="", F625=""), "", P625+'Terms&amp;Conditions + Transaction'!$B$11/10000)</f>
        <v/>
      </c>
      <c r="R625" s="43" t="str">
        <f t="shared" ca="1" si="59"/>
        <v/>
      </c>
      <c r="S625" t="str">
        <f ca="1">IF(B625="",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Transaction'!$C$7*(F625-E625), 365), 360))))</f>
        <v/>
      </c>
      <c r="T625" s="49" t="str">
        <f t="shared" ca="1" si="60"/>
        <v/>
      </c>
      <c r="U625" s="49" t="str">
        <f t="shared" ca="1" si="61"/>
        <v/>
      </c>
      <c r="V625" s="49" t="str">
        <f t="shared" ca="1" si="62"/>
        <v/>
      </c>
      <c r="W625" s="11" t="str">
        <f t="shared" ca="1" si="63"/>
        <v/>
      </c>
      <c r="X625" s="11" t="str">
        <f t="shared" ca="1" si="64"/>
        <v/>
      </c>
    </row>
    <row r="626" spans="2:24" x14ac:dyDescent="0.25">
      <c r="B626" s="82" t="str">
        <f ca="1">IF(B625&lt;MIN($C$3, 'Terms&amp;Conditions + Transaction'!$B$6), B625+1, "")</f>
        <v/>
      </c>
      <c r="C626" t="str">
        <f ca="1">IF(B626="", "", IF(AND(WEEKDAY(B626, 2)&lt;=5, ISERROR(VLOOKUP(B626, 'Holiday Schedule'!$B$3:$B$1002, 1, FALSE))), 1, 0))</f>
        <v/>
      </c>
      <c r="D626" t="str">
        <f ca="1">IF(B626="", "", IF(LOWER('Terms&amp;Conditions + Transaction'!$C$15)="act", 1, IF(DAY(B626)=31, 0, IF(AND(DAY(B626+1)=1, MONTH(B626+1)=3), 31-DAY(B626), 1))))</f>
        <v/>
      </c>
      <c r="E626" s="18" t="str">
        <f ca="1">IF(B626="", "", IFERROR(VLOOKUP(B626, 'Accrual Schedule'!$B$3:$B$122, 1, TRUE), ""))</f>
        <v/>
      </c>
      <c r="F626" s="18" t="str" cm="1">
        <f t="array" aca="1" ref="F626" ca="1">IF(B626="", "", INDEX('Accrual Schedule'!$B$3:$B$122, MATCH(B626, 'Accrual Schedule'!$B$3:$B$122, 1)+1, 1))</f>
        <v/>
      </c>
      <c r="G626" s="18" t="str" cm="1">
        <f t="array" aca="1" ref="G626" ca="1">IF(B626="", "", INDEX('Accrual Schedule'!$B$3:$B$122, MATCH(H626, 'Accrual Schedule'!$B$3:$B$122, 1)-1, 1))</f>
        <v/>
      </c>
      <c r="H626" s="18" t="str">
        <f ca="1">IF(B626="", "", INDEX('Accrual Schedule'!$B$3:$B$122, MATCH(I626, 'Accrual Schedule'!$C$3:$C$122, 1), 1))</f>
        <v/>
      </c>
      <c r="I626" s="18" t="str" cm="1">
        <f t="array" aca="1" ref="I626" ca="1">IF(B626="", "", _xlfn.IFNA(INDEX('Accrual Schedule'!$C$4:$C$122, MATCH(B626, 'Accrual Schedule'!$C$4:$C$122, 1)+1, 1), INDEX('Accrual Schedule'!$C$4:$C$122, 1, 1)))</f>
        <v/>
      </c>
      <c r="J626" s="11" t="str">
        <f ca="1">IF(B626="","",'Terms&amp;Conditions + Transaction'!$F$5-SUMIF(Dispositions!$B$3:$B$32,"&lt;="&amp;B626,Dispositions!$C$3:$C$32))</f>
        <v/>
      </c>
      <c r="K626" s="84" t="str">
        <f ca="1">IF(B626="", "", IF(ISNA(MATCH(B626, 'Factor Schedule'!$B$3:$B$2002, -1)),1,IF(INDEX('Factor Schedule'!$B$3:$C$2002,MATCH(B626, 'Factor Schedule'!$B$3:$B$2002, -1), 1)=B626,MATCH(B626, 'Factor Schedule'!$B$3:$B$2002, -1),MATCH(B626, 'Factor Schedule'!$B$3:$B$2002, -1)+1)))</f>
        <v/>
      </c>
      <c r="L626" s="11" t="str" cm="1">
        <f t="array" aca="1" ref="L626" ca="1">IF(B626="","",ROUND(J626*_xlfn.IFNA(INDEX('Factor Schedule'!$B$3:$C$2002,K626, 2), 1), 2))</f>
        <v/>
      </c>
      <c r="M626" s="11" t="str">
        <f ca="1">IF(B626="", "", IF(OR(LOWER('Terms&amp;Conditions + Transaction'!$B$12)&lt;&gt;"compound", B626=$C$2, B626=E626), L626, L626+IF(LOWER('Terms&amp;Conditions + Transaction'!$B$13)&lt;&gt;"y", SUMIFS($T$8:$T$2007, $B$8:$B$2007, "&gt;="&amp;E626, $B$8:$B$2007, "&lt;"&amp;B626), SUMIFS($U$8:$U$1007, $B$8:$B$2007, "&gt;="&amp;E626, $B$8:$B$2007, "&lt;"&amp;B626))))</f>
        <v/>
      </c>
      <c r="N626" s="18" t="str">
        <f ca="1">IF(OR(B626 = "", F626=""), "", MIN(ForwardDays(B626,-'Terms&amp;Conditions + Transaction'!$B$22, 'Terms&amp;Conditions + Transaction'!$B$23, 'Holiday Schedule'!$B$3:$B$1002),ForwardDays(F626,-'Terms&amp;Conditions + Transaction'!$B$22, 'Terms&amp;Conditions + Transaction'!$B$23, 'Holiday Schedule'!$B$3:$B$1002)))</f>
        <v/>
      </c>
      <c r="O626" s="42" t="str">
        <f ca="1">IF(B626="", "", IF(ISNA(MATCH(N626, SOFR_INDEX!$A$2:$A$2001, -1)),1,IF(INDEX(SOFR_INDEX!$A$2:$E$2001,MATCH(N626, SOFR_INDEX!$A$2:$A$2001, -1), 1)=N626,MATCH(N626, SOFR_INDEX!$A$2:$A$2001, -1),MATCH(N626, SOFR_INDEX!$A$2:$A$2001, -1)+1)))</f>
        <v/>
      </c>
      <c r="P626" s="40" t="str" cm="1">
        <f t="array" aca="1" ref="P626" ca="1">IF(OR(B626="", F626=""), "", INDEX(SOFR_INDEX!$B$2:$E$2001, O626,$P$4) * IF(LEFT($P$3, 3)="180", 2, IF(LEFT($P$3, 2)="90", 4, IF(LEFT($P$3, 2)="30", 12, 1)))/100)</f>
        <v/>
      </c>
      <c r="Q626" s="43" t="str">
        <f ca="1">IF(OR(B626="", F626=""), "", P626+'Terms&amp;Conditions + Transaction'!$B$11/10000)</f>
        <v/>
      </c>
      <c r="R626" s="43" t="str">
        <f t="shared" ca="1" si="59"/>
        <v/>
      </c>
      <c r="S626" t="str">
        <f ca="1">IF(B626="",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Transaction'!$C$7*(F626-E626), 365), 360))))</f>
        <v/>
      </c>
      <c r="T626" s="49" t="str">
        <f t="shared" ca="1" si="60"/>
        <v/>
      </c>
      <c r="U626" s="49" t="str">
        <f t="shared" ca="1" si="61"/>
        <v/>
      </c>
      <c r="V626" s="49" t="str">
        <f t="shared" ca="1" si="62"/>
        <v/>
      </c>
      <c r="W626" s="11" t="str">
        <f t="shared" ca="1" si="63"/>
        <v/>
      </c>
      <c r="X626" s="11" t="str">
        <f t="shared" ca="1" si="64"/>
        <v/>
      </c>
    </row>
    <row r="627" spans="2:24" x14ac:dyDescent="0.25">
      <c r="B627" s="82" t="str">
        <f ca="1">IF(B626&lt;MIN($C$3, 'Terms&amp;Conditions + Transaction'!$B$6), B626+1, "")</f>
        <v/>
      </c>
      <c r="C627" t="str">
        <f ca="1">IF(B627="", "", IF(AND(WEEKDAY(B627, 2)&lt;=5, ISERROR(VLOOKUP(B627, 'Holiday Schedule'!$B$3:$B$1002, 1, FALSE))), 1, 0))</f>
        <v/>
      </c>
      <c r="D627" t="str">
        <f ca="1">IF(B627="", "", IF(LOWER('Terms&amp;Conditions + Transaction'!$C$15)="act", 1, IF(DAY(B627)=31, 0, IF(AND(DAY(B627+1)=1, MONTH(B627+1)=3), 31-DAY(B627), 1))))</f>
        <v/>
      </c>
      <c r="E627" s="18" t="str">
        <f ca="1">IF(B627="", "", IFERROR(VLOOKUP(B627, 'Accrual Schedule'!$B$3:$B$122, 1, TRUE), ""))</f>
        <v/>
      </c>
      <c r="F627" s="18" t="str" cm="1">
        <f t="array" aca="1" ref="F627" ca="1">IF(B627="", "", INDEX('Accrual Schedule'!$B$3:$B$122, MATCH(B627, 'Accrual Schedule'!$B$3:$B$122, 1)+1, 1))</f>
        <v/>
      </c>
      <c r="G627" s="18" t="str" cm="1">
        <f t="array" aca="1" ref="G627" ca="1">IF(B627="", "", INDEX('Accrual Schedule'!$B$3:$B$122, MATCH(H627, 'Accrual Schedule'!$B$3:$B$122, 1)-1, 1))</f>
        <v/>
      </c>
      <c r="H627" s="18" t="str">
        <f ca="1">IF(B627="", "", INDEX('Accrual Schedule'!$B$3:$B$122, MATCH(I627, 'Accrual Schedule'!$C$3:$C$122, 1), 1))</f>
        <v/>
      </c>
      <c r="I627" s="18" t="str" cm="1">
        <f t="array" aca="1" ref="I627" ca="1">IF(B627="", "", _xlfn.IFNA(INDEX('Accrual Schedule'!$C$4:$C$122, MATCH(B627, 'Accrual Schedule'!$C$4:$C$122, 1)+1, 1), INDEX('Accrual Schedule'!$C$4:$C$122, 1, 1)))</f>
        <v/>
      </c>
      <c r="J627" s="11" t="str">
        <f ca="1">IF(B627="","",'Terms&amp;Conditions + Transaction'!$F$5-SUMIF(Dispositions!$B$3:$B$32,"&lt;="&amp;B627,Dispositions!$C$3:$C$32))</f>
        <v/>
      </c>
      <c r="K627" s="84" t="str">
        <f ca="1">IF(B627="", "", IF(ISNA(MATCH(B627, 'Factor Schedule'!$B$3:$B$2002, -1)),1,IF(INDEX('Factor Schedule'!$B$3:$C$2002,MATCH(B627, 'Factor Schedule'!$B$3:$B$2002, -1), 1)=B627,MATCH(B627, 'Factor Schedule'!$B$3:$B$2002, -1),MATCH(B627, 'Factor Schedule'!$B$3:$B$2002, -1)+1)))</f>
        <v/>
      </c>
      <c r="L627" s="11" t="str" cm="1">
        <f t="array" aca="1" ref="L627" ca="1">IF(B627="","",ROUND(J627*_xlfn.IFNA(INDEX('Factor Schedule'!$B$3:$C$2002,K627, 2), 1), 2))</f>
        <v/>
      </c>
      <c r="M627" s="11" t="str">
        <f ca="1">IF(B627="", "", IF(OR(LOWER('Terms&amp;Conditions + Transaction'!$B$12)&lt;&gt;"compound", B627=$C$2, B627=E627), L627, L627+IF(LOWER('Terms&amp;Conditions + Transaction'!$B$13)&lt;&gt;"y", SUMIFS($T$8:$T$2007, $B$8:$B$2007, "&gt;="&amp;E627, $B$8:$B$2007, "&lt;"&amp;B627), SUMIFS($U$8:$U$1007, $B$8:$B$2007, "&gt;="&amp;E627, $B$8:$B$2007, "&lt;"&amp;B627))))</f>
        <v/>
      </c>
      <c r="N627" s="18" t="str">
        <f ca="1">IF(OR(B627 = "", F627=""), "", MIN(ForwardDays(B627,-'Terms&amp;Conditions + Transaction'!$B$22, 'Terms&amp;Conditions + Transaction'!$B$23, 'Holiday Schedule'!$B$3:$B$1002),ForwardDays(F627,-'Terms&amp;Conditions + Transaction'!$B$22, 'Terms&amp;Conditions + Transaction'!$B$23, 'Holiday Schedule'!$B$3:$B$1002)))</f>
        <v/>
      </c>
      <c r="O627" s="42" t="str">
        <f ca="1">IF(B627="", "", IF(ISNA(MATCH(N627, SOFR_INDEX!$A$2:$A$2001, -1)),1,IF(INDEX(SOFR_INDEX!$A$2:$E$2001,MATCH(N627, SOFR_INDEX!$A$2:$A$2001, -1), 1)=N627,MATCH(N627, SOFR_INDEX!$A$2:$A$2001, -1),MATCH(N627, SOFR_INDEX!$A$2:$A$2001, -1)+1)))</f>
        <v/>
      </c>
      <c r="P627" s="40" t="str" cm="1">
        <f t="array" aca="1" ref="P627" ca="1">IF(OR(B627="", F627=""), "", INDEX(SOFR_INDEX!$B$2:$E$2001, O627,$P$4) * IF(LEFT($P$3, 3)="180", 2, IF(LEFT($P$3, 2)="90", 4, IF(LEFT($P$3, 2)="30", 12, 1)))/100)</f>
        <v/>
      </c>
      <c r="Q627" s="43" t="str">
        <f ca="1">IF(OR(B627="", F627=""), "", P627+'Terms&amp;Conditions + Transaction'!$B$11/10000)</f>
        <v/>
      </c>
      <c r="R627" s="43" t="str">
        <f t="shared" ca="1" si="59"/>
        <v/>
      </c>
      <c r="S627" t="str">
        <f ca="1">IF(B627="",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Transaction'!$C$7*(F627-E627), 365), 360))))</f>
        <v/>
      </c>
      <c r="T627" s="49" t="str">
        <f t="shared" ca="1" si="60"/>
        <v/>
      </c>
      <c r="U627" s="49" t="str">
        <f t="shared" ca="1" si="61"/>
        <v/>
      </c>
      <c r="V627" s="49" t="str">
        <f t="shared" ca="1" si="62"/>
        <v/>
      </c>
      <c r="W627" s="11" t="str">
        <f t="shared" ca="1" si="63"/>
        <v/>
      </c>
      <c r="X627" s="11" t="str">
        <f t="shared" ca="1" si="64"/>
        <v/>
      </c>
    </row>
    <row r="628" spans="2:24" x14ac:dyDescent="0.25">
      <c r="B628" s="82" t="str">
        <f ca="1">IF(B627&lt;MIN($C$3, 'Terms&amp;Conditions + Transaction'!$B$6), B627+1, "")</f>
        <v/>
      </c>
      <c r="C628" t="str">
        <f ca="1">IF(B628="", "", IF(AND(WEEKDAY(B628, 2)&lt;=5, ISERROR(VLOOKUP(B628, 'Holiday Schedule'!$B$3:$B$1002, 1, FALSE))), 1, 0))</f>
        <v/>
      </c>
      <c r="D628" t="str">
        <f ca="1">IF(B628="", "", IF(LOWER('Terms&amp;Conditions + Transaction'!$C$15)="act", 1, IF(DAY(B628)=31, 0, IF(AND(DAY(B628+1)=1, MONTH(B628+1)=3), 31-DAY(B628), 1))))</f>
        <v/>
      </c>
      <c r="E628" s="18" t="str">
        <f ca="1">IF(B628="", "", IFERROR(VLOOKUP(B628, 'Accrual Schedule'!$B$3:$B$122, 1, TRUE), ""))</f>
        <v/>
      </c>
      <c r="F628" s="18" t="str" cm="1">
        <f t="array" aca="1" ref="F628" ca="1">IF(B628="", "", INDEX('Accrual Schedule'!$B$3:$B$122, MATCH(B628, 'Accrual Schedule'!$B$3:$B$122, 1)+1, 1))</f>
        <v/>
      </c>
      <c r="G628" s="18" t="str" cm="1">
        <f t="array" aca="1" ref="G628" ca="1">IF(B628="", "", INDEX('Accrual Schedule'!$B$3:$B$122, MATCH(H628, 'Accrual Schedule'!$B$3:$B$122, 1)-1, 1))</f>
        <v/>
      </c>
      <c r="H628" s="18" t="str">
        <f ca="1">IF(B628="", "", INDEX('Accrual Schedule'!$B$3:$B$122, MATCH(I628, 'Accrual Schedule'!$C$3:$C$122, 1), 1))</f>
        <v/>
      </c>
      <c r="I628" s="18" t="str" cm="1">
        <f t="array" aca="1" ref="I628" ca="1">IF(B628="", "", _xlfn.IFNA(INDEX('Accrual Schedule'!$C$4:$C$122, MATCH(B628, 'Accrual Schedule'!$C$4:$C$122, 1)+1, 1), INDEX('Accrual Schedule'!$C$4:$C$122, 1, 1)))</f>
        <v/>
      </c>
      <c r="J628" s="11" t="str">
        <f ca="1">IF(B628="","",'Terms&amp;Conditions + Transaction'!$F$5-SUMIF(Dispositions!$B$3:$B$32,"&lt;="&amp;B628,Dispositions!$C$3:$C$32))</f>
        <v/>
      </c>
      <c r="K628" s="84" t="str">
        <f ca="1">IF(B628="", "", IF(ISNA(MATCH(B628, 'Factor Schedule'!$B$3:$B$2002, -1)),1,IF(INDEX('Factor Schedule'!$B$3:$C$2002,MATCH(B628, 'Factor Schedule'!$B$3:$B$2002, -1), 1)=B628,MATCH(B628, 'Factor Schedule'!$B$3:$B$2002, -1),MATCH(B628, 'Factor Schedule'!$B$3:$B$2002, -1)+1)))</f>
        <v/>
      </c>
      <c r="L628" s="11" t="str" cm="1">
        <f t="array" aca="1" ref="L628" ca="1">IF(B628="","",ROUND(J628*_xlfn.IFNA(INDEX('Factor Schedule'!$B$3:$C$2002,K628, 2), 1), 2))</f>
        <v/>
      </c>
      <c r="M628" s="11" t="str">
        <f ca="1">IF(B628="", "", IF(OR(LOWER('Terms&amp;Conditions + Transaction'!$B$12)&lt;&gt;"compound", B628=$C$2, B628=E628), L628, L628+IF(LOWER('Terms&amp;Conditions + Transaction'!$B$13)&lt;&gt;"y", SUMIFS($T$8:$T$2007, $B$8:$B$2007, "&gt;="&amp;E628, $B$8:$B$2007, "&lt;"&amp;B628), SUMIFS($U$8:$U$1007, $B$8:$B$2007, "&gt;="&amp;E628, $B$8:$B$2007, "&lt;"&amp;B628))))</f>
        <v/>
      </c>
      <c r="N628" s="18" t="str">
        <f ca="1">IF(OR(B628 = "", F628=""), "", MIN(ForwardDays(B628,-'Terms&amp;Conditions + Transaction'!$B$22, 'Terms&amp;Conditions + Transaction'!$B$23, 'Holiday Schedule'!$B$3:$B$1002),ForwardDays(F628,-'Terms&amp;Conditions + Transaction'!$B$22, 'Terms&amp;Conditions + Transaction'!$B$23, 'Holiday Schedule'!$B$3:$B$1002)))</f>
        <v/>
      </c>
      <c r="O628" s="42" t="str">
        <f ca="1">IF(B628="", "", IF(ISNA(MATCH(N628, SOFR_INDEX!$A$2:$A$2001, -1)),1,IF(INDEX(SOFR_INDEX!$A$2:$E$2001,MATCH(N628, SOFR_INDEX!$A$2:$A$2001, -1), 1)=N628,MATCH(N628, SOFR_INDEX!$A$2:$A$2001, -1),MATCH(N628, SOFR_INDEX!$A$2:$A$2001, -1)+1)))</f>
        <v/>
      </c>
      <c r="P628" s="40" t="str" cm="1">
        <f t="array" aca="1" ref="P628" ca="1">IF(OR(B628="", F628=""), "", INDEX(SOFR_INDEX!$B$2:$E$2001, O628,$P$4) * IF(LEFT($P$3, 3)="180", 2, IF(LEFT($P$3, 2)="90", 4, IF(LEFT($P$3, 2)="30", 12, 1)))/100)</f>
        <v/>
      </c>
      <c r="Q628" s="43" t="str">
        <f ca="1">IF(OR(B628="", F628=""), "", P628+'Terms&amp;Conditions + Transaction'!$B$11/10000)</f>
        <v/>
      </c>
      <c r="R628" s="43" t="str">
        <f t="shared" ca="1" si="59"/>
        <v/>
      </c>
      <c r="S628" t="str">
        <f ca="1">IF(B628="",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Transaction'!$C$7*(F628-E628), 365), 360))))</f>
        <v/>
      </c>
      <c r="T628" s="49" t="str">
        <f t="shared" ca="1" si="60"/>
        <v/>
      </c>
      <c r="U628" s="49" t="str">
        <f t="shared" ca="1" si="61"/>
        <v/>
      </c>
      <c r="V628" s="49" t="str">
        <f t="shared" ca="1" si="62"/>
        <v/>
      </c>
      <c r="W628" s="11" t="str">
        <f t="shared" ca="1" si="63"/>
        <v/>
      </c>
      <c r="X628" s="11" t="str">
        <f t="shared" ca="1" si="64"/>
        <v/>
      </c>
    </row>
    <row r="629" spans="2:24" x14ac:dyDescent="0.25">
      <c r="B629" s="82" t="str">
        <f ca="1">IF(B628&lt;MIN($C$3, 'Terms&amp;Conditions + Transaction'!$B$6), B628+1, "")</f>
        <v/>
      </c>
      <c r="C629" t="str">
        <f ca="1">IF(B629="", "", IF(AND(WEEKDAY(B629, 2)&lt;=5, ISERROR(VLOOKUP(B629, 'Holiday Schedule'!$B$3:$B$1002, 1, FALSE))), 1, 0))</f>
        <v/>
      </c>
      <c r="D629" t="str">
        <f ca="1">IF(B629="", "", IF(LOWER('Terms&amp;Conditions + Transaction'!$C$15)="act", 1, IF(DAY(B629)=31, 0, IF(AND(DAY(B629+1)=1, MONTH(B629+1)=3), 31-DAY(B629), 1))))</f>
        <v/>
      </c>
      <c r="E629" s="18" t="str">
        <f ca="1">IF(B629="", "", IFERROR(VLOOKUP(B629, 'Accrual Schedule'!$B$3:$B$122, 1, TRUE), ""))</f>
        <v/>
      </c>
      <c r="F629" s="18" t="str" cm="1">
        <f t="array" aca="1" ref="F629" ca="1">IF(B629="", "", INDEX('Accrual Schedule'!$B$3:$B$122, MATCH(B629, 'Accrual Schedule'!$B$3:$B$122, 1)+1, 1))</f>
        <v/>
      </c>
      <c r="G629" s="18" t="str" cm="1">
        <f t="array" aca="1" ref="G629" ca="1">IF(B629="", "", INDEX('Accrual Schedule'!$B$3:$B$122, MATCH(H629, 'Accrual Schedule'!$B$3:$B$122, 1)-1, 1))</f>
        <v/>
      </c>
      <c r="H629" s="18" t="str">
        <f ca="1">IF(B629="", "", INDEX('Accrual Schedule'!$B$3:$B$122, MATCH(I629, 'Accrual Schedule'!$C$3:$C$122, 1), 1))</f>
        <v/>
      </c>
      <c r="I629" s="18" t="str" cm="1">
        <f t="array" aca="1" ref="I629" ca="1">IF(B629="", "", _xlfn.IFNA(INDEX('Accrual Schedule'!$C$4:$C$122, MATCH(B629, 'Accrual Schedule'!$C$4:$C$122, 1)+1, 1), INDEX('Accrual Schedule'!$C$4:$C$122, 1, 1)))</f>
        <v/>
      </c>
      <c r="J629" s="11" t="str">
        <f ca="1">IF(B629="","",'Terms&amp;Conditions + Transaction'!$F$5-SUMIF(Dispositions!$B$3:$B$32,"&lt;="&amp;B629,Dispositions!$C$3:$C$32))</f>
        <v/>
      </c>
      <c r="K629" s="84" t="str">
        <f ca="1">IF(B629="", "", IF(ISNA(MATCH(B629, 'Factor Schedule'!$B$3:$B$2002, -1)),1,IF(INDEX('Factor Schedule'!$B$3:$C$2002,MATCH(B629, 'Factor Schedule'!$B$3:$B$2002, -1), 1)=B629,MATCH(B629, 'Factor Schedule'!$B$3:$B$2002, -1),MATCH(B629, 'Factor Schedule'!$B$3:$B$2002, -1)+1)))</f>
        <v/>
      </c>
      <c r="L629" s="11" t="str" cm="1">
        <f t="array" aca="1" ref="L629" ca="1">IF(B629="","",ROUND(J629*_xlfn.IFNA(INDEX('Factor Schedule'!$B$3:$C$2002,K629, 2), 1), 2))</f>
        <v/>
      </c>
      <c r="M629" s="11" t="str">
        <f ca="1">IF(B629="", "", IF(OR(LOWER('Terms&amp;Conditions + Transaction'!$B$12)&lt;&gt;"compound", B629=$C$2, B629=E629), L629, L629+IF(LOWER('Terms&amp;Conditions + Transaction'!$B$13)&lt;&gt;"y", SUMIFS($T$8:$T$2007, $B$8:$B$2007, "&gt;="&amp;E629, $B$8:$B$2007, "&lt;"&amp;B629), SUMIFS($U$8:$U$1007, $B$8:$B$2007, "&gt;="&amp;E629, $B$8:$B$2007, "&lt;"&amp;B629))))</f>
        <v/>
      </c>
      <c r="N629" s="18" t="str">
        <f ca="1">IF(OR(B629 = "", F629=""), "", MIN(ForwardDays(B629,-'Terms&amp;Conditions + Transaction'!$B$22, 'Terms&amp;Conditions + Transaction'!$B$23, 'Holiday Schedule'!$B$3:$B$1002),ForwardDays(F629,-'Terms&amp;Conditions + Transaction'!$B$22, 'Terms&amp;Conditions + Transaction'!$B$23, 'Holiday Schedule'!$B$3:$B$1002)))</f>
        <v/>
      </c>
      <c r="O629" s="42" t="str">
        <f ca="1">IF(B629="", "", IF(ISNA(MATCH(N629, SOFR_INDEX!$A$2:$A$2001, -1)),1,IF(INDEX(SOFR_INDEX!$A$2:$E$2001,MATCH(N629, SOFR_INDEX!$A$2:$A$2001, -1), 1)=N629,MATCH(N629, SOFR_INDEX!$A$2:$A$2001, -1),MATCH(N629, SOFR_INDEX!$A$2:$A$2001, -1)+1)))</f>
        <v/>
      </c>
      <c r="P629" s="40" t="str" cm="1">
        <f t="array" aca="1" ref="P629" ca="1">IF(OR(B629="", F629=""), "", INDEX(SOFR_INDEX!$B$2:$E$2001, O629,$P$4) * IF(LEFT($P$3, 3)="180", 2, IF(LEFT($P$3, 2)="90", 4, IF(LEFT($P$3, 2)="30", 12, 1)))/100)</f>
        <v/>
      </c>
      <c r="Q629" s="43" t="str">
        <f ca="1">IF(OR(B629="", F629=""), "", P629+'Terms&amp;Conditions + Transaction'!$B$11/10000)</f>
        <v/>
      </c>
      <c r="R629" s="43" t="str">
        <f t="shared" ca="1" si="59"/>
        <v/>
      </c>
      <c r="S629" t="str">
        <f ca="1">IF(B629="",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Transaction'!$C$7*(F629-E629), 365), 360))))</f>
        <v/>
      </c>
      <c r="T629" s="49" t="str">
        <f t="shared" ca="1" si="60"/>
        <v/>
      </c>
      <c r="U629" s="49" t="str">
        <f t="shared" ca="1" si="61"/>
        <v/>
      </c>
      <c r="V629" s="49" t="str">
        <f t="shared" ca="1" si="62"/>
        <v/>
      </c>
      <c r="W629" s="11" t="str">
        <f t="shared" ca="1" si="63"/>
        <v/>
      </c>
      <c r="X629" s="11" t="str">
        <f t="shared" ca="1" si="64"/>
        <v/>
      </c>
    </row>
    <row r="630" spans="2:24" x14ac:dyDescent="0.25">
      <c r="B630" s="82" t="str">
        <f ca="1">IF(B629&lt;MIN($C$3, 'Terms&amp;Conditions + Transaction'!$B$6), B629+1, "")</f>
        <v/>
      </c>
      <c r="C630" t="str">
        <f ca="1">IF(B630="", "", IF(AND(WEEKDAY(B630, 2)&lt;=5, ISERROR(VLOOKUP(B630, 'Holiday Schedule'!$B$3:$B$1002, 1, FALSE))), 1, 0))</f>
        <v/>
      </c>
      <c r="D630" t="str">
        <f ca="1">IF(B630="", "", IF(LOWER('Terms&amp;Conditions + Transaction'!$C$15)="act", 1, IF(DAY(B630)=31, 0, IF(AND(DAY(B630+1)=1, MONTH(B630+1)=3), 31-DAY(B630), 1))))</f>
        <v/>
      </c>
      <c r="E630" s="18" t="str">
        <f ca="1">IF(B630="", "", IFERROR(VLOOKUP(B630, 'Accrual Schedule'!$B$3:$B$122, 1, TRUE), ""))</f>
        <v/>
      </c>
      <c r="F630" s="18" t="str" cm="1">
        <f t="array" aca="1" ref="F630" ca="1">IF(B630="", "", INDEX('Accrual Schedule'!$B$3:$B$122, MATCH(B630, 'Accrual Schedule'!$B$3:$B$122, 1)+1, 1))</f>
        <v/>
      </c>
      <c r="G630" s="18" t="str" cm="1">
        <f t="array" aca="1" ref="G630" ca="1">IF(B630="", "", INDEX('Accrual Schedule'!$B$3:$B$122, MATCH(H630, 'Accrual Schedule'!$B$3:$B$122, 1)-1, 1))</f>
        <v/>
      </c>
      <c r="H630" s="18" t="str">
        <f ca="1">IF(B630="", "", INDEX('Accrual Schedule'!$B$3:$B$122, MATCH(I630, 'Accrual Schedule'!$C$3:$C$122, 1), 1))</f>
        <v/>
      </c>
      <c r="I630" s="18" t="str" cm="1">
        <f t="array" aca="1" ref="I630" ca="1">IF(B630="", "", _xlfn.IFNA(INDEX('Accrual Schedule'!$C$4:$C$122, MATCH(B630, 'Accrual Schedule'!$C$4:$C$122, 1)+1, 1), INDEX('Accrual Schedule'!$C$4:$C$122, 1, 1)))</f>
        <v/>
      </c>
      <c r="J630" s="11" t="str">
        <f ca="1">IF(B630="","",'Terms&amp;Conditions + Transaction'!$F$5-SUMIF(Dispositions!$B$3:$B$32,"&lt;="&amp;B630,Dispositions!$C$3:$C$32))</f>
        <v/>
      </c>
      <c r="K630" s="84" t="str">
        <f ca="1">IF(B630="", "", IF(ISNA(MATCH(B630, 'Factor Schedule'!$B$3:$B$2002, -1)),1,IF(INDEX('Factor Schedule'!$B$3:$C$2002,MATCH(B630, 'Factor Schedule'!$B$3:$B$2002, -1), 1)=B630,MATCH(B630, 'Factor Schedule'!$B$3:$B$2002, -1),MATCH(B630, 'Factor Schedule'!$B$3:$B$2002, -1)+1)))</f>
        <v/>
      </c>
      <c r="L630" s="11" t="str" cm="1">
        <f t="array" aca="1" ref="L630" ca="1">IF(B630="","",ROUND(J630*_xlfn.IFNA(INDEX('Factor Schedule'!$B$3:$C$2002,K630, 2), 1), 2))</f>
        <v/>
      </c>
      <c r="M630" s="11" t="str">
        <f ca="1">IF(B630="", "", IF(OR(LOWER('Terms&amp;Conditions + Transaction'!$B$12)&lt;&gt;"compound", B630=$C$2, B630=E630), L630, L630+IF(LOWER('Terms&amp;Conditions + Transaction'!$B$13)&lt;&gt;"y", SUMIFS($T$8:$T$2007, $B$8:$B$2007, "&gt;="&amp;E630, $B$8:$B$2007, "&lt;"&amp;B630), SUMIFS($U$8:$U$1007, $B$8:$B$2007, "&gt;="&amp;E630, $B$8:$B$2007, "&lt;"&amp;B630))))</f>
        <v/>
      </c>
      <c r="N630" s="18" t="str">
        <f ca="1">IF(OR(B630 = "", F630=""), "", MIN(ForwardDays(B630,-'Terms&amp;Conditions + Transaction'!$B$22, 'Terms&amp;Conditions + Transaction'!$B$23, 'Holiday Schedule'!$B$3:$B$1002),ForwardDays(F630,-'Terms&amp;Conditions + Transaction'!$B$22, 'Terms&amp;Conditions + Transaction'!$B$23, 'Holiday Schedule'!$B$3:$B$1002)))</f>
        <v/>
      </c>
      <c r="O630" s="42" t="str">
        <f ca="1">IF(B630="", "", IF(ISNA(MATCH(N630, SOFR_INDEX!$A$2:$A$2001, -1)),1,IF(INDEX(SOFR_INDEX!$A$2:$E$2001,MATCH(N630, SOFR_INDEX!$A$2:$A$2001, -1), 1)=N630,MATCH(N630, SOFR_INDEX!$A$2:$A$2001, -1),MATCH(N630, SOFR_INDEX!$A$2:$A$2001, -1)+1)))</f>
        <v/>
      </c>
      <c r="P630" s="40" t="str" cm="1">
        <f t="array" aca="1" ref="P630" ca="1">IF(OR(B630="", F630=""), "", INDEX(SOFR_INDEX!$B$2:$E$2001, O630,$P$4) * IF(LEFT($P$3, 3)="180", 2, IF(LEFT($P$3, 2)="90", 4, IF(LEFT($P$3, 2)="30", 12, 1)))/100)</f>
        <v/>
      </c>
      <c r="Q630" s="43" t="str">
        <f ca="1">IF(OR(B630="", F630=""), "", P630+'Terms&amp;Conditions + Transaction'!$B$11/10000)</f>
        <v/>
      </c>
      <c r="R630" s="43" t="str">
        <f t="shared" ca="1" si="59"/>
        <v/>
      </c>
      <c r="S630" t="str">
        <f ca="1">IF(B630="",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Transaction'!$C$7*(F630-E630), 365), 360))))</f>
        <v/>
      </c>
      <c r="T630" s="49" t="str">
        <f t="shared" ca="1" si="60"/>
        <v/>
      </c>
      <c r="U630" s="49" t="str">
        <f t="shared" ca="1" si="61"/>
        <v/>
      </c>
      <c r="V630" s="49" t="str">
        <f t="shared" ca="1" si="62"/>
        <v/>
      </c>
      <c r="W630" s="11" t="str">
        <f t="shared" ca="1" si="63"/>
        <v/>
      </c>
      <c r="X630" s="11" t="str">
        <f t="shared" ca="1" si="64"/>
        <v/>
      </c>
    </row>
    <row r="631" spans="2:24" x14ac:dyDescent="0.25">
      <c r="B631" s="82" t="str">
        <f ca="1">IF(B630&lt;MIN($C$3, 'Terms&amp;Conditions + Transaction'!$B$6), B630+1, "")</f>
        <v/>
      </c>
      <c r="C631" t="str">
        <f ca="1">IF(B631="", "", IF(AND(WEEKDAY(B631, 2)&lt;=5, ISERROR(VLOOKUP(B631, 'Holiday Schedule'!$B$3:$B$1002, 1, FALSE))), 1, 0))</f>
        <v/>
      </c>
      <c r="D631" t="str">
        <f ca="1">IF(B631="", "", IF(LOWER('Terms&amp;Conditions + Transaction'!$C$15)="act", 1, IF(DAY(B631)=31, 0, IF(AND(DAY(B631+1)=1, MONTH(B631+1)=3), 31-DAY(B631), 1))))</f>
        <v/>
      </c>
      <c r="E631" s="18" t="str">
        <f ca="1">IF(B631="", "", IFERROR(VLOOKUP(B631, 'Accrual Schedule'!$B$3:$B$122, 1, TRUE), ""))</f>
        <v/>
      </c>
      <c r="F631" s="18" t="str" cm="1">
        <f t="array" aca="1" ref="F631" ca="1">IF(B631="", "", INDEX('Accrual Schedule'!$B$3:$B$122, MATCH(B631, 'Accrual Schedule'!$B$3:$B$122, 1)+1, 1))</f>
        <v/>
      </c>
      <c r="G631" s="18" t="str" cm="1">
        <f t="array" aca="1" ref="G631" ca="1">IF(B631="", "", INDEX('Accrual Schedule'!$B$3:$B$122, MATCH(H631, 'Accrual Schedule'!$B$3:$B$122, 1)-1, 1))</f>
        <v/>
      </c>
      <c r="H631" s="18" t="str">
        <f ca="1">IF(B631="", "", INDEX('Accrual Schedule'!$B$3:$B$122, MATCH(I631, 'Accrual Schedule'!$C$3:$C$122, 1), 1))</f>
        <v/>
      </c>
      <c r="I631" s="18" t="str" cm="1">
        <f t="array" aca="1" ref="I631" ca="1">IF(B631="", "", _xlfn.IFNA(INDEX('Accrual Schedule'!$C$4:$C$122, MATCH(B631, 'Accrual Schedule'!$C$4:$C$122, 1)+1, 1), INDEX('Accrual Schedule'!$C$4:$C$122, 1, 1)))</f>
        <v/>
      </c>
      <c r="J631" s="11" t="str">
        <f ca="1">IF(B631="","",'Terms&amp;Conditions + Transaction'!$F$5-SUMIF(Dispositions!$B$3:$B$32,"&lt;="&amp;B631,Dispositions!$C$3:$C$32))</f>
        <v/>
      </c>
      <c r="K631" s="84" t="str">
        <f ca="1">IF(B631="", "", IF(ISNA(MATCH(B631, 'Factor Schedule'!$B$3:$B$2002, -1)),1,IF(INDEX('Factor Schedule'!$B$3:$C$2002,MATCH(B631, 'Factor Schedule'!$B$3:$B$2002, -1), 1)=B631,MATCH(B631, 'Factor Schedule'!$B$3:$B$2002, -1),MATCH(B631, 'Factor Schedule'!$B$3:$B$2002, -1)+1)))</f>
        <v/>
      </c>
      <c r="L631" s="11" t="str" cm="1">
        <f t="array" aca="1" ref="L631" ca="1">IF(B631="","",ROUND(J631*_xlfn.IFNA(INDEX('Factor Schedule'!$B$3:$C$2002,K631, 2), 1), 2))</f>
        <v/>
      </c>
      <c r="M631" s="11" t="str">
        <f ca="1">IF(B631="", "", IF(OR(LOWER('Terms&amp;Conditions + Transaction'!$B$12)&lt;&gt;"compound", B631=$C$2, B631=E631), L631, L631+IF(LOWER('Terms&amp;Conditions + Transaction'!$B$13)&lt;&gt;"y", SUMIFS($T$8:$T$2007, $B$8:$B$2007, "&gt;="&amp;E631, $B$8:$B$2007, "&lt;"&amp;B631), SUMIFS($U$8:$U$1007, $B$8:$B$2007, "&gt;="&amp;E631, $B$8:$B$2007, "&lt;"&amp;B631))))</f>
        <v/>
      </c>
      <c r="N631" s="18" t="str">
        <f ca="1">IF(OR(B631 = "", F631=""), "", MIN(ForwardDays(B631,-'Terms&amp;Conditions + Transaction'!$B$22, 'Terms&amp;Conditions + Transaction'!$B$23, 'Holiday Schedule'!$B$3:$B$1002),ForwardDays(F631,-'Terms&amp;Conditions + Transaction'!$B$22, 'Terms&amp;Conditions + Transaction'!$B$23, 'Holiday Schedule'!$B$3:$B$1002)))</f>
        <v/>
      </c>
      <c r="O631" s="42" t="str">
        <f ca="1">IF(B631="", "", IF(ISNA(MATCH(N631, SOFR_INDEX!$A$2:$A$2001, -1)),1,IF(INDEX(SOFR_INDEX!$A$2:$E$2001,MATCH(N631, SOFR_INDEX!$A$2:$A$2001, -1), 1)=N631,MATCH(N631, SOFR_INDEX!$A$2:$A$2001, -1),MATCH(N631, SOFR_INDEX!$A$2:$A$2001, -1)+1)))</f>
        <v/>
      </c>
      <c r="P631" s="40" t="str" cm="1">
        <f t="array" aca="1" ref="P631" ca="1">IF(OR(B631="", F631=""), "", INDEX(SOFR_INDEX!$B$2:$E$2001, O631,$P$4) * IF(LEFT($P$3, 3)="180", 2, IF(LEFT($P$3, 2)="90", 4, IF(LEFT($P$3, 2)="30", 12, 1)))/100)</f>
        <v/>
      </c>
      <c r="Q631" s="43" t="str">
        <f ca="1">IF(OR(B631="", F631=""), "", P631+'Terms&amp;Conditions + Transaction'!$B$11/10000)</f>
        <v/>
      </c>
      <c r="R631" s="43" t="str">
        <f t="shared" ca="1" si="59"/>
        <v/>
      </c>
      <c r="S631" t="str">
        <f ca="1">IF(B631="",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Transaction'!$C$7*(F631-E631), 365), 360))))</f>
        <v/>
      </c>
      <c r="T631" s="49" t="str">
        <f t="shared" ca="1" si="60"/>
        <v/>
      </c>
      <c r="U631" s="49" t="str">
        <f t="shared" ca="1" si="61"/>
        <v/>
      </c>
      <c r="V631" s="49" t="str">
        <f t="shared" ca="1" si="62"/>
        <v/>
      </c>
      <c r="W631" s="11" t="str">
        <f t="shared" ca="1" si="63"/>
        <v/>
      </c>
      <c r="X631" s="11" t="str">
        <f t="shared" ca="1" si="64"/>
        <v/>
      </c>
    </row>
    <row r="632" spans="2:24" x14ac:dyDescent="0.25">
      <c r="B632" s="82" t="str">
        <f ca="1">IF(B631&lt;MIN($C$3, 'Terms&amp;Conditions + Transaction'!$B$6), B631+1, "")</f>
        <v/>
      </c>
      <c r="C632" t="str">
        <f ca="1">IF(B632="", "", IF(AND(WEEKDAY(B632, 2)&lt;=5, ISERROR(VLOOKUP(B632, 'Holiday Schedule'!$B$3:$B$1002, 1, FALSE))), 1, 0))</f>
        <v/>
      </c>
      <c r="D632" t="str">
        <f ca="1">IF(B632="", "", IF(LOWER('Terms&amp;Conditions + Transaction'!$C$15)="act", 1, IF(DAY(B632)=31, 0, IF(AND(DAY(B632+1)=1, MONTH(B632+1)=3), 31-DAY(B632), 1))))</f>
        <v/>
      </c>
      <c r="E632" s="18" t="str">
        <f ca="1">IF(B632="", "", IFERROR(VLOOKUP(B632, 'Accrual Schedule'!$B$3:$B$122, 1, TRUE), ""))</f>
        <v/>
      </c>
      <c r="F632" s="18" t="str" cm="1">
        <f t="array" aca="1" ref="F632" ca="1">IF(B632="", "", INDEX('Accrual Schedule'!$B$3:$B$122, MATCH(B632, 'Accrual Schedule'!$B$3:$B$122, 1)+1, 1))</f>
        <v/>
      </c>
      <c r="G632" s="18" t="str" cm="1">
        <f t="array" aca="1" ref="G632" ca="1">IF(B632="", "", INDEX('Accrual Schedule'!$B$3:$B$122, MATCH(H632, 'Accrual Schedule'!$B$3:$B$122, 1)-1, 1))</f>
        <v/>
      </c>
      <c r="H632" s="18" t="str">
        <f ca="1">IF(B632="", "", INDEX('Accrual Schedule'!$B$3:$B$122, MATCH(I632, 'Accrual Schedule'!$C$3:$C$122, 1), 1))</f>
        <v/>
      </c>
      <c r="I632" s="18" t="str" cm="1">
        <f t="array" aca="1" ref="I632" ca="1">IF(B632="", "", _xlfn.IFNA(INDEX('Accrual Schedule'!$C$4:$C$122, MATCH(B632, 'Accrual Schedule'!$C$4:$C$122, 1)+1, 1), INDEX('Accrual Schedule'!$C$4:$C$122, 1, 1)))</f>
        <v/>
      </c>
      <c r="J632" s="11" t="str">
        <f ca="1">IF(B632="","",'Terms&amp;Conditions + Transaction'!$F$5-SUMIF(Dispositions!$B$3:$B$32,"&lt;="&amp;B632,Dispositions!$C$3:$C$32))</f>
        <v/>
      </c>
      <c r="K632" s="84" t="str">
        <f ca="1">IF(B632="", "", IF(ISNA(MATCH(B632, 'Factor Schedule'!$B$3:$B$2002, -1)),1,IF(INDEX('Factor Schedule'!$B$3:$C$2002,MATCH(B632, 'Factor Schedule'!$B$3:$B$2002, -1), 1)=B632,MATCH(B632, 'Factor Schedule'!$B$3:$B$2002, -1),MATCH(B632, 'Factor Schedule'!$B$3:$B$2002, -1)+1)))</f>
        <v/>
      </c>
      <c r="L632" s="11" t="str" cm="1">
        <f t="array" aca="1" ref="L632" ca="1">IF(B632="","",ROUND(J632*_xlfn.IFNA(INDEX('Factor Schedule'!$B$3:$C$2002,K632, 2), 1), 2))</f>
        <v/>
      </c>
      <c r="M632" s="11" t="str">
        <f ca="1">IF(B632="", "", IF(OR(LOWER('Terms&amp;Conditions + Transaction'!$B$12)&lt;&gt;"compound", B632=$C$2, B632=E632), L632, L632+IF(LOWER('Terms&amp;Conditions + Transaction'!$B$13)&lt;&gt;"y", SUMIFS($T$8:$T$2007, $B$8:$B$2007, "&gt;="&amp;E632, $B$8:$B$2007, "&lt;"&amp;B632), SUMIFS($U$8:$U$1007, $B$8:$B$2007, "&gt;="&amp;E632, $B$8:$B$2007, "&lt;"&amp;B632))))</f>
        <v/>
      </c>
      <c r="N632" s="18" t="str">
        <f ca="1">IF(OR(B632 = "", F632=""), "", MIN(ForwardDays(B632,-'Terms&amp;Conditions + Transaction'!$B$22, 'Terms&amp;Conditions + Transaction'!$B$23, 'Holiday Schedule'!$B$3:$B$1002),ForwardDays(F632,-'Terms&amp;Conditions + Transaction'!$B$22, 'Terms&amp;Conditions + Transaction'!$B$23, 'Holiday Schedule'!$B$3:$B$1002)))</f>
        <v/>
      </c>
      <c r="O632" s="42" t="str">
        <f ca="1">IF(B632="", "", IF(ISNA(MATCH(N632, SOFR_INDEX!$A$2:$A$2001, -1)),1,IF(INDEX(SOFR_INDEX!$A$2:$E$2001,MATCH(N632, SOFR_INDEX!$A$2:$A$2001, -1), 1)=N632,MATCH(N632, SOFR_INDEX!$A$2:$A$2001, -1),MATCH(N632, SOFR_INDEX!$A$2:$A$2001, -1)+1)))</f>
        <v/>
      </c>
      <c r="P632" s="40" t="str" cm="1">
        <f t="array" aca="1" ref="P632" ca="1">IF(OR(B632="", F632=""), "", INDEX(SOFR_INDEX!$B$2:$E$2001, O632,$P$4) * IF(LEFT($P$3, 3)="180", 2, IF(LEFT($P$3, 2)="90", 4, IF(LEFT($P$3, 2)="30", 12, 1)))/100)</f>
        <v/>
      </c>
      <c r="Q632" s="43" t="str">
        <f ca="1">IF(OR(B632="", F632=""), "", P632+'Terms&amp;Conditions + Transaction'!$B$11/10000)</f>
        <v/>
      </c>
      <c r="R632" s="43" t="str">
        <f t="shared" ca="1" si="59"/>
        <v/>
      </c>
      <c r="S632" t="str">
        <f ca="1">IF(B632="",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Transaction'!$C$7*(F632-E632), 365), 360))))</f>
        <v/>
      </c>
      <c r="T632" s="49" t="str">
        <f t="shared" ca="1" si="60"/>
        <v/>
      </c>
      <c r="U632" s="49" t="str">
        <f t="shared" ca="1" si="61"/>
        <v/>
      </c>
      <c r="V632" s="49" t="str">
        <f t="shared" ca="1" si="62"/>
        <v/>
      </c>
      <c r="W632" s="11" t="str">
        <f t="shared" ca="1" si="63"/>
        <v/>
      </c>
      <c r="X632" s="11" t="str">
        <f t="shared" ca="1" si="64"/>
        <v/>
      </c>
    </row>
    <row r="633" spans="2:24" x14ac:dyDescent="0.25">
      <c r="B633" s="82" t="str">
        <f ca="1">IF(B632&lt;MIN($C$3, 'Terms&amp;Conditions + Transaction'!$B$6), B632+1, "")</f>
        <v/>
      </c>
      <c r="C633" t="str">
        <f ca="1">IF(B633="", "", IF(AND(WEEKDAY(B633, 2)&lt;=5, ISERROR(VLOOKUP(B633, 'Holiday Schedule'!$B$3:$B$1002, 1, FALSE))), 1, 0))</f>
        <v/>
      </c>
      <c r="D633" t="str">
        <f ca="1">IF(B633="", "", IF(LOWER('Terms&amp;Conditions + Transaction'!$C$15)="act", 1, IF(DAY(B633)=31, 0, IF(AND(DAY(B633+1)=1, MONTH(B633+1)=3), 31-DAY(B633), 1))))</f>
        <v/>
      </c>
      <c r="E633" s="18" t="str">
        <f ca="1">IF(B633="", "", IFERROR(VLOOKUP(B633, 'Accrual Schedule'!$B$3:$B$122, 1, TRUE), ""))</f>
        <v/>
      </c>
      <c r="F633" s="18" t="str" cm="1">
        <f t="array" aca="1" ref="F633" ca="1">IF(B633="", "", INDEX('Accrual Schedule'!$B$3:$B$122, MATCH(B633, 'Accrual Schedule'!$B$3:$B$122, 1)+1, 1))</f>
        <v/>
      </c>
      <c r="G633" s="18" t="str" cm="1">
        <f t="array" aca="1" ref="G633" ca="1">IF(B633="", "", INDEX('Accrual Schedule'!$B$3:$B$122, MATCH(H633, 'Accrual Schedule'!$B$3:$B$122, 1)-1, 1))</f>
        <v/>
      </c>
      <c r="H633" s="18" t="str">
        <f ca="1">IF(B633="", "", INDEX('Accrual Schedule'!$B$3:$B$122, MATCH(I633, 'Accrual Schedule'!$C$3:$C$122, 1), 1))</f>
        <v/>
      </c>
      <c r="I633" s="18" t="str" cm="1">
        <f t="array" aca="1" ref="I633" ca="1">IF(B633="", "", _xlfn.IFNA(INDEX('Accrual Schedule'!$C$4:$C$122, MATCH(B633, 'Accrual Schedule'!$C$4:$C$122, 1)+1, 1), INDEX('Accrual Schedule'!$C$4:$C$122, 1, 1)))</f>
        <v/>
      </c>
      <c r="J633" s="11" t="str">
        <f ca="1">IF(B633="","",'Terms&amp;Conditions + Transaction'!$F$5-SUMIF(Dispositions!$B$3:$B$32,"&lt;="&amp;B633,Dispositions!$C$3:$C$32))</f>
        <v/>
      </c>
      <c r="K633" s="84" t="str">
        <f ca="1">IF(B633="", "", IF(ISNA(MATCH(B633, 'Factor Schedule'!$B$3:$B$2002, -1)),1,IF(INDEX('Factor Schedule'!$B$3:$C$2002,MATCH(B633, 'Factor Schedule'!$B$3:$B$2002, -1), 1)=B633,MATCH(B633, 'Factor Schedule'!$B$3:$B$2002, -1),MATCH(B633, 'Factor Schedule'!$B$3:$B$2002, -1)+1)))</f>
        <v/>
      </c>
      <c r="L633" s="11" t="str" cm="1">
        <f t="array" aca="1" ref="L633" ca="1">IF(B633="","",ROUND(J633*_xlfn.IFNA(INDEX('Factor Schedule'!$B$3:$C$2002,K633, 2), 1), 2))</f>
        <v/>
      </c>
      <c r="M633" s="11" t="str">
        <f ca="1">IF(B633="", "", IF(OR(LOWER('Terms&amp;Conditions + Transaction'!$B$12)&lt;&gt;"compound", B633=$C$2, B633=E633), L633, L633+IF(LOWER('Terms&amp;Conditions + Transaction'!$B$13)&lt;&gt;"y", SUMIFS($T$8:$T$2007, $B$8:$B$2007, "&gt;="&amp;E633, $B$8:$B$2007, "&lt;"&amp;B633), SUMIFS($U$8:$U$1007, $B$8:$B$2007, "&gt;="&amp;E633, $B$8:$B$2007, "&lt;"&amp;B633))))</f>
        <v/>
      </c>
      <c r="N633" s="18" t="str">
        <f ca="1">IF(OR(B633 = "", F633=""), "", MIN(ForwardDays(B633,-'Terms&amp;Conditions + Transaction'!$B$22, 'Terms&amp;Conditions + Transaction'!$B$23, 'Holiday Schedule'!$B$3:$B$1002),ForwardDays(F633,-'Terms&amp;Conditions + Transaction'!$B$22, 'Terms&amp;Conditions + Transaction'!$B$23, 'Holiday Schedule'!$B$3:$B$1002)))</f>
        <v/>
      </c>
      <c r="O633" s="42" t="str">
        <f ca="1">IF(B633="", "", IF(ISNA(MATCH(N633, SOFR_INDEX!$A$2:$A$2001, -1)),1,IF(INDEX(SOFR_INDEX!$A$2:$E$2001,MATCH(N633, SOFR_INDEX!$A$2:$A$2001, -1), 1)=N633,MATCH(N633, SOFR_INDEX!$A$2:$A$2001, -1),MATCH(N633, SOFR_INDEX!$A$2:$A$2001, -1)+1)))</f>
        <v/>
      </c>
      <c r="P633" s="40" t="str" cm="1">
        <f t="array" aca="1" ref="P633" ca="1">IF(OR(B633="", F633=""), "", INDEX(SOFR_INDEX!$B$2:$E$2001, O633,$P$4) * IF(LEFT($P$3, 3)="180", 2, IF(LEFT($P$3, 2)="90", 4, IF(LEFT($P$3, 2)="30", 12, 1)))/100)</f>
        <v/>
      </c>
      <c r="Q633" s="43" t="str">
        <f ca="1">IF(OR(B633="", F633=""), "", P633+'Terms&amp;Conditions + Transaction'!$B$11/10000)</f>
        <v/>
      </c>
      <c r="R633" s="43" t="str">
        <f t="shared" ca="1" si="59"/>
        <v/>
      </c>
      <c r="S633" t="str">
        <f ca="1">IF(B633="",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Transaction'!$C$7*(F633-E633), 365), 360))))</f>
        <v/>
      </c>
      <c r="T633" s="49" t="str">
        <f t="shared" ca="1" si="60"/>
        <v/>
      </c>
      <c r="U633" s="49" t="str">
        <f t="shared" ca="1" si="61"/>
        <v/>
      </c>
      <c r="V633" s="49" t="str">
        <f t="shared" ca="1" si="62"/>
        <v/>
      </c>
      <c r="W633" s="11" t="str">
        <f t="shared" ca="1" si="63"/>
        <v/>
      </c>
      <c r="X633" s="11" t="str">
        <f t="shared" ca="1" si="64"/>
        <v/>
      </c>
    </row>
    <row r="634" spans="2:24" x14ac:dyDescent="0.25">
      <c r="B634" s="82" t="str">
        <f ca="1">IF(B633&lt;MIN($C$3, 'Terms&amp;Conditions + Transaction'!$B$6), B633+1, "")</f>
        <v/>
      </c>
      <c r="C634" t="str">
        <f ca="1">IF(B634="", "", IF(AND(WEEKDAY(B634, 2)&lt;=5, ISERROR(VLOOKUP(B634, 'Holiday Schedule'!$B$3:$B$1002, 1, FALSE))), 1, 0))</f>
        <v/>
      </c>
      <c r="D634" t="str">
        <f ca="1">IF(B634="", "", IF(LOWER('Terms&amp;Conditions + Transaction'!$C$15)="act", 1, IF(DAY(B634)=31, 0, IF(AND(DAY(B634+1)=1, MONTH(B634+1)=3), 31-DAY(B634), 1))))</f>
        <v/>
      </c>
      <c r="E634" s="18" t="str">
        <f ca="1">IF(B634="", "", IFERROR(VLOOKUP(B634, 'Accrual Schedule'!$B$3:$B$122, 1, TRUE), ""))</f>
        <v/>
      </c>
      <c r="F634" s="18" t="str" cm="1">
        <f t="array" aca="1" ref="F634" ca="1">IF(B634="", "", INDEX('Accrual Schedule'!$B$3:$B$122, MATCH(B634, 'Accrual Schedule'!$B$3:$B$122, 1)+1, 1))</f>
        <v/>
      </c>
      <c r="G634" s="18" t="str" cm="1">
        <f t="array" aca="1" ref="G634" ca="1">IF(B634="", "", INDEX('Accrual Schedule'!$B$3:$B$122, MATCH(H634, 'Accrual Schedule'!$B$3:$B$122, 1)-1, 1))</f>
        <v/>
      </c>
      <c r="H634" s="18" t="str">
        <f ca="1">IF(B634="", "", INDEX('Accrual Schedule'!$B$3:$B$122, MATCH(I634, 'Accrual Schedule'!$C$3:$C$122, 1), 1))</f>
        <v/>
      </c>
      <c r="I634" s="18" t="str" cm="1">
        <f t="array" aca="1" ref="I634" ca="1">IF(B634="", "", _xlfn.IFNA(INDEX('Accrual Schedule'!$C$4:$C$122, MATCH(B634, 'Accrual Schedule'!$C$4:$C$122, 1)+1, 1), INDEX('Accrual Schedule'!$C$4:$C$122, 1, 1)))</f>
        <v/>
      </c>
      <c r="J634" s="11" t="str">
        <f ca="1">IF(B634="","",'Terms&amp;Conditions + Transaction'!$F$5-SUMIF(Dispositions!$B$3:$B$32,"&lt;="&amp;B634,Dispositions!$C$3:$C$32))</f>
        <v/>
      </c>
      <c r="K634" s="84" t="str">
        <f ca="1">IF(B634="", "", IF(ISNA(MATCH(B634, 'Factor Schedule'!$B$3:$B$2002, -1)),1,IF(INDEX('Factor Schedule'!$B$3:$C$2002,MATCH(B634, 'Factor Schedule'!$B$3:$B$2002, -1), 1)=B634,MATCH(B634, 'Factor Schedule'!$B$3:$B$2002, -1),MATCH(B634, 'Factor Schedule'!$B$3:$B$2002, -1)+1)))</f>
        <v/>
      </c>
      <c r="L634" s="11" t="str" cm="1">
        <f t="array" aca="1" ref="L634" ca="1">IF(B634="","",ROUND(J634*_xlfn.IFNA(INDEX('Factor Schedule'!$B$3:$C$2002,K634, 2), 1), 2))</f>
        <v/>
      </c>
      <c r="M634" s="11" t="str">
        <f ca="1">IF(B634="", "", IF(OR(LOWER('Terms&amp;Conditions + Transaction'!$B$12)&lt;&gt;"compound", B634=$C$2, B634=E634), L634, L634+IF(LOWER('Terms&amp;Conditions + Transaction'!$B$13)&lt;&gt;"y", SUMIFS($T$8:$T$2007, $B$8:$B$2007, "&gt;="&amp;E634, $B$8:$B$2007, "&lt;"&amp;B634), SUMIFS($U$8:$U$1007, $B$8:$B$2007, "&gt;="&amp;E634, $B$8:$B$2007, "&lt;"&amp;B634))))</f>
        <v/>
      </c>
      <c r="N634" s="18" t="str">
        <f ca="1">IF(OR(B634 = "", F634=""), "", MIN(ForwardDays(B634,-'Terms&amp;Conditions + Transaction'!$B$22, 'Terms&amp;Conditions + Transaction'!$B$23, 'Holiday Schedule'!$B$3:$B$1002),ForwardDays(F634,-'Terms&amp;Conditions + Transaction'!$B$22, 'Terms&amp;Conditions + Transaction'!$B$23, 'Holiday Schedule'!$B$3:$B$1002)))</f>
        <v/>
      </c>
      <c r="O634" s="42" t="str">
        <f ca="1">IF(B634="", "", IF(ISNA(MATCH(N634, SOFR_INDEX!$A$2:$A$2001, -1)),1,IF(INDEX(SOFR_INDEX!$A$2:$E$2001,MATCH(N634, SOFR_INDEX!$A$2:$A$2001, -1), 1)=N634,MATCH(N634, SOFR_INDEX!$A$2:$A$2001, -1),MATCH(N634, SOFR_INDEX!$A$2:$A$2001, -1)+1)))</f>
        <v/>
      </c>
      <c r="P634" s="40" t="str" cm="1">
        <f t="array" aca="1" ref="P634" ca="1">IF(OR(B634="", F634=""), "", INDEX(SOFR_INDEX!$B$2:$E$2001, O634,$P$4) * IF(LEFT($P$3, 3)="180", 2, IF(LEFT($P$3, 2)="90", 4, IF(LEFT($P$3, 2)="30", 12, 1)))/100)</f>
        <v/>
      </c>
      <c r="Q634" s="43" t="str">
        <f ca="1">IF(OR(B634="", F634=""), "", P634+'Terms&amp;Conditions + Transaction'!$B$11/10000)</f>
        <v/>
      </c>
      <c r="R634" s="43" t="str">
        <f t="shared" ca="1" si="59"/>
        <v/>
      </c>
      <c r="S634" t="str">
        <f ca="1">IF(B634="",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Transaction'!$C$7*(F634-E634), 365), 360))))</f>
        <v/>
      </c>
      <c r="T634" s="49" t="str">
        <f t="shared" ca="1" si="60"/>
        <v/>
      </c>
      <c r="U634" s="49" t="str">
        <f t="shared" ca="1" si="61"/>
        <v/>
      </c>
      <c r="V634" s="49" t="str">
        <f t="shared" ca="1" si="62"/>
        <v/>
      </c>
      <c r="W634" s="11" t="str">
        <f t="shared" ca="1" si="63"/>
        <v/>
      </c>
      <c r="X634" s="11" t="str">
        <f t="shared" ca="1" si="64"/>
        <v/>
      </c>
    </row>
    <row r="635" spans="2:24" x14ac:dyDescent="0.25">
      <c r="B635" s="82" t="str">
        <f ca="1">IF(B634&lt;MIN($C$3, 'Terms&amp;Conditions + Transaction'!$B$6), B634+1, "")</f>
        <v/>
      </c>
      <c r="C635" t="str">
        <f ca="1">IF(B635="", "", IF(AND(WEEKDAY(B635, 2)&lt;=5, ISERROR(VLOOKUP(B635, 'Holiday Schedule'!$B$3:$B$1002, 1, FALSE))), 1, 0))</f>
        <v/>
      </c>
      <c r="D635" t="str">
        <f ca="1">IF(B635="", "", IF(LOWER('Terms&amp;Conditions + Transaction'!$C$15)="act", 1, IF(DAY(B635)=31, 0, IF(AND(DAY(B635+1)=1, MONTH(B635+1)=3), 31-DAY(B635), 1))))</f>
        <v/>
      </c>
      <c r="E635" s="18" t="str">
        <f ca="1">IF(B635="", "", IFERROR(VLOOKUP(B635, 'Accrual Schedule'!$B$3:$B$122, 1, TRUE), ""))</f>
        <v/>
      </c>
      <c r="F635" s="18" t="str" cm="1">
        <f t="array" aca="1" ref="F635" ca="1">IF(B635="", "", INDEX('Accrual Schedule'!$B$3:$B$122, MATCH(B635, 'Accrual Schedule'!$B$3:$B$122, 1)+1, 1))</f>
        <v/>
      </c>
      <c r="G635" s="18" t="str" cm="1">
        <f t="array" aca="1" ref="G635" ca="1">IF(B635="", "", INDEX('Accrual Schedule'!$B$3:$B$122, MATCH(H635, 'Accrual Schedule'!$B$3:$B$122, 1)-1, 1))</f>
        <v/>
      </c>
      <c r="H635" s="18" t="str">
        <f ca="1">IF(B635="", "", INDEX('Accrual Schedule'!$B$3:$B$122, MATCH(I635, 'Accrual Schedule'!$C$3:$C$122, 1), 1))</f>
        <v/>
      </c>
      <c r="I635" s="18" t="str" cm="1">
        <f t="array" aca="1" ref="I635" ca="1">IF(B635="", "", _xlfn.IFNA(INDEX('Accrual Schedule'!$C$4:$C$122, MATCH(B635, 'Accrual Schedule'!$C$4:$C$122, 1)+1, 1), INDEX('Accrual Schedule'!$C$4:$C$122, 1, 1)))</f>
        <v/>
      </c>
      <c r="J635" s="11" t="str">
        <f ca="1">IF(B635="","",'Terms&amp;Conditions + Transaction'!$F$5-SUMIF(Dispositions!$B$3:$B$32,"&lt;="&amp;B635,Dispositions!$C$3:$C$32))</f>
        <v/>
      </c>
      <c r="K635" s="84" t="str">
        <f ca="1">IF(B635="", "", IF(ISNA(MATCH(B635, 'Factor Schedule'!$B$3:$B$2002, -1)),1,IF(INDEX('Factor Schedule'!$B$3:$C$2002,MATCH(B635, 'Factor Schedule'!$B$3:$B$2002, -1), 1)=B635,MATCH(B635, 'Factor Schedule'!$B$3:$B$2002, -1),MATCH(B635, 'Factor Schedule'!$B$3:$B$2002, -1)+1)))</f>
        <v/>
      </c>
      <c r="L635" s="11" t="str" cm="1">
        <f t="array" aca="1" ref="L635" ca="1">IF(B635="","",ROUND(J635*_xlfn.IFNA(INDEX('Factor Schedule'!$B$3:$C$2002,K635, 2), 1), 2))</f>
        <v/>
      </c>
      <c r="M635" s="11" t="str">
        <f ca="1">IF(B635="", "", IF(OR(LOWER('Terms&amp;Conditions + Transaction'!$B$12)&lt;&gt;"compound", B635=$C$2, B635=E635), L635, L635+IF(LOWER('Terms&amp;Conditions + Transaction'!$B$13)&lt;&gt;"y", SUMIFS($T$8:$T$2007, $B$8:$B$2007, "&gt;="&amp;E635, $B$8:$B$2007, "&lt;"&amp;B635), SUMIFS($U$8:$U$1007, $B$8:$B$2007, "&gt;="&amp;E635, $B$8:$B$2007, "&lt;"&amp;B635))))</f>
        <v/>
      </c>
      <c r="N635" s="18" t="str">
        <f ca="1">IF(OR(B635 = "", F635=""), "", MIN(ForwardDays(B635,-'Terms&amp;Conditions + Transaction'!$B$22, 'Terms&amp;Conditions + Transaction'!$B$23, 'Holiday Schedule'!$B$3:$B$1002),ForwardDays(F635,-'Terms&amp;Conditions + Transaction'!$B$22, 'Terms&amp;Conditions + Transaction'!$B$23, 'Holiday Schedule'!$B$3:$B$1002)))</f>
        <v/>
      </c>
      <c r="O635" s="42" t="str">
        <f ca="1">IF(B635="", "", IF(ISNA(MATCH(N635, SOFR_INDEX!$A$2:$A$2001, -1)),1,IF(INDEX(SOFR_INDEX!$A$2:$E$2001,MATCH(N635, SOFR_INDEX!$A$2:$A$2001, -1), 1)=N635,MATCH(N635, SOFR_INDEX!$A$2:$A$2001, -1),MATCH(N635, SOFR_INDEX!$A$2:$A$2001, -1)+1)))</f>
        <v/>
      </c>
      <c r="P635" s="40" t="str" cm="1">
        <f t="array" aca="1" ref="P635" ca="1">IF(OR(B635="", F635=""), "", INDEX(SOFR_INDEX!$B$2:$E$2001, O635,$P$4) * IF(LEFT($P$3, 3)="180", 2, IF(LEFT($P$3, 2)="90", 4, IF(LEFT($P$3, 2)="30", 12, 1)))/100)</f>
        <v/>
      </c>
      <c r="Q635" s="43" t="str">
        <f ca="1">IF(OR(B635="", F635=""), "", P635+'Terms&amp;Conditions + Transaction'!$B$11/10000)</f>
        <v/>
      </c>
      <c r="R635" s="43" t="str">
        <f t="shared" ca="1" si="59"/>
        <v/>
      </c>
      <c r="S635" t="str">
        <f ca="1">IF(B635="",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Transaction'!$C$7*(F635-E635), 365), 360))))</f>
        <v/>
      </c>
      <c r="T635" s="49" t="str">
        <f t="shared" ca="1" si="60"/>
        <v/>
      </c>
      <c r="U635" s="49" t="str">
        <f t="shared" ca="1" si="61"/>
        <v/>
      </c>
      <c r="V635" s="49" t="str">
        <f t="shared" ca="1" si="62"/>
        <v/>
      </c>
      <c r="W635" s="11" t="str">
        <f t="shared" ca="1" si="63"/>
        <v/>
      </c>
      <c r="X635" s="11" t="str">
        <f t="shared" ca="1" si="64"/>
        <v/>
      </c>
    </row>
    <row r="636" spans="2:24" x14ac:dyDescent="0.25">
      <c r="B636" s="82" t="str">
        <f ca="1">IF(B635&lt;MIN($C$3, 'Terms&amp;Conditions + Transaction'!$B$6), B635+1, "")</f>
        <v/>
      </c>
      <c r="C636" t="str">
        <f ca="1">IF(B636="", "", IF(AND(WEEKDAY(B636, 2)&lt;=5, ISERROR(VLOOKUP(B636, 'Holiday Schedule'!$B$3:$B$1002, 1, FALSE))), 1, 0))</f>
        <v/>
      </c>
      <c r="D636" t="str">
        <f ca="1">IF(B636="", "", IF(LOWER('Terms&amp;Conditions + Transaction'!$C$15)="act", 1, IF(DAY(B636)=31, 0, IF(AND(DAY(B636+1)=1, MONTH(B636+1)=3), 31-DAY(B636), 1))))</f>
        <v/>
      </c>
      <c r="E636" s="18" t="str">
        <f ca="1">IF(B636="", "", IFERROR(VLOOKUP(B636, 'Accrual Schedule'!$B$3:$B$122, 1, TRUE), ""))</f>
        <v/>
      </c>
      <c r="F636" s="18" t="str" cm="1">
        <f t="array" aca="1" ref="F636" ca="1">IF(B636="", "", INDEX('Accrual Schedule'!$B$3:$B$122, MATCH(B636, 'Accrual Schedule'!$B$3:$B$122, 1)+1, 1))</f>
        <v/>
      </c>
      <c r="G636" s="18" t="str" cm="1">
        <f t="array" aca="1" ref="G636" ca="1">IF(B636="", "", INDEX('Accrual Schedule'!$B$3:$B$122, MATCH(H636, 'Accrual Schedule'!$B$3:$B$122, 1)-1, 1))</f>
        <v/>
      </c>
      <c r="H636" s="18" t="str">
        <f ca="1">IF(B636="", "", INDEX('Accrual Schedule'!$B$3:$B$122, MATCH(I636, 'Accrual Schedule'!$C$3:$C$122, 1), 1))</f>
        <v/>
      </c>
      <c r="I636" s="18" t="str" cm="1">
        <f t="array" aca="1" ref="I636" ca="1">IF(B636="", "", _xlfn.IFNA(INDEX('Accrual Schedule'!$C$4:$C$122, MATCH(B636, 'Accrual Schedule'!$C$4:$C$122, 1)+1, 1), INDEX('Accrual Schedule'!$C$4:$C$122, 1, 1)))</f>
        <v/>
      </c>
      <c r="J636" s="11" t="str">
        <f ca="1">IF(B636="","",'Terms&amp;Conditions + Transaction'!$F$5-SUMIF(Dispositions!$B$3:$B$32,"&lt;="&amp;B636,Dispositions!$C$3:$C$32))</f>
        <v/>
      </c>
      <c r="K636" s="84" t="str">
        <f ca="1">IF(B636="", "", IF(ISNA(MATCH(B636, 'Factor Schedule'!$B$3:$B$2002, -1)),1,IF(INDEX('Factor Schedule'!$B$3:$C$2002,MATCH(B636, 'Factor Schedule'!$B$3:$B$2002, -1), 1)=B636,MATCH(B636, 'Factor Schedule'!$B$3:$B$2002, -1),MATCH(B636, 'Factor Schedule'!$B$3:$B$2002, -1)+1)))</f>
        <v/>
      </c>
      <c r="L636" s="11" t="str" cm="1">
        <f t="array" aca="1" ref="L636" ca="1">IF(B636="","",ROUND(J636*_xlfn.IFNA(INDEX('Factor Schedule'!$B$3:$C$2002,K636, 2), 1), 2))</f>
        <v/>
      </c>
      <c r="M636" s="11" t="str">
        <f ca="1">IF(B636="", "", IF(OR(LOWER('Terms&amp;Conditions + Transaction'!$B$12)&lt;&gt;"compound", B636=$C$2, B636=E636), L636, L636+IF(LOWER('Terms&amp;Conditions + Transaction'!$B$13)&lt;&gt;"y", SUMIFS($T$8:$T$2007, $B$8:$B$2007, "&gt;="&amp;E636, $B$8:$B$2007, "&lt;"&amp;B636), SUMIFS($U$8:$U$1007, $B$8:$B$2007, "&gt;="&amp;E636, $B$8:$B$2007, "&lt;"&amp;B636))))</f>
        <v/>
      </c>
      <c r="N636" s="18" t="str">
        <f ca="1">IF(OR(B636 = "", F636=""), "", MIN(ForwardDays(B636,-'Terms&amp;Conditions + Transaction'!$B$22, 'Terms&amp;Conditions + Transaction'!$B$23, 'Holiday Schedule'!$B$3:$B$1002),ForwardDays(F636,-'Terms&amp;Conditions + Transaction'!$B$22, 'Terms&amp;Conditions + Transaction'!$B$23, 'Holiday Schedule'!$B$3:$B$1002)))</f>
        <v/>
      </c>
      <c r="O636" s="42" t="str">
        <f ca="1">IF(B636="", "", IF(ISNA(MATCH(N636, SOFR_INDEX!$A$2:$A$2001, -1)),1,IF(INDEX(SOFR_INDEX!$A$2:$E$2001,MATCH(N636, SOFR_INDEX!$A$2:$A$2001, -1), 1)=N636,MATCH(N636, SOFR_INDEX!$A$2:$A$2001, -1),MATCH(N636, SOFR_INDEX!$A$2:$A$2001, -1)+1)))</f>
        <v/>
      </c>
      <c r="P636" s="40" t="str" cm="1">
        <f t="array" aca="1" ref="P636" ca="1">IF(OR(B636="", F636=""), "", INDEX(SOFR_INDEX!$B$2:$E$2001, O636,$P$4) * IF(LEFT($P$3, 3)="180", 2, IF(LEFT($P$3, 2)="90", 4, IF(LEFT($P$3, 2)="30", 12, 1)))/100)</f>
        <v/>
      </c>
      <c r="Q636" s="43" t="str">
        <f ca="1">IF(OR(B636="", F636=""), "", P636+'Terms&amp;Conditions + Transaction'!$B$11/10000)</f>
        <v/>
      </c>
      <c r="R636" s="43" t="str">
        <f t="shared" ca="1" si="59"/>
        <v/>
      </c>
      <c r="S636" t="str">
        <f ca="1">IF(B636="",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Transaction'!$C$7*(F636-E636), 365), 360))))</f>
        <v/>
      </c>
      <c r="T636" s="49" t="str">
        <f t="shared" ca="1" si="60"/>
        <v/>
      </c>
      <c r="U636" s="49" t="str">
        <f t="shared" ca="1" si="61"/>
        <v/>
      </c>
      <c r="V636" s="49" t="str">
        <f t="shared" ca="1" si="62"/>
        <v/>
      </c>
      <c r="W636" s="11" t="str">
        <f t="shared" ca="1" si="63"/>
        <v/>
      </c>
      <c r="X636" s="11" t="str">
        <f t="shared" ca="1" si="64"/>
        <v/>
      </c>
    </row>
    <row r="637" spans="2:24" x14ac:dyDescent="0.25">
      <c r="B637" s="82" t="str">
        <f ca="1">IF(B636&lt;MIN($C$3, 'Terms&amp;Conditions + Transaction'!$B$6), B636+1, "")</f>
        <v/>
      </c>
      <c r="C637" t="str">
        <f ca="1">IF(B637="", "", IF(AND(WEEKDAY(B637, 2)&lt;=5, ISERROR(VLOOKUP(B637, 'Holiday Schedule'!$B$3:$B$1002, 1, FALSE))), 1, 0))</f>
        <v/>
      </c>
      <c r="D637" t="str">
        <f ca="1">IF(B637="", "", IF(LOWER('Terms&amp;Conditions + Transaction'!$C$15)="act", 1, IF(DAY(B637)=31, 0, IF(AND(DAY(B637+1)=1, MONTH(B637+1)=3), 31-DAY(B637), 1))))</f>
        <v/>
      </c>
      <c r="E637" s="18" t="str">
        <f ca="1">IF(B637="", "", IFERROR(VLOOKUP(B637, 'Accrual Schedule'!$B$3:$B$122, 1, TRUE), ""))</f>
        <v/>
      </c>
      <c r="F637" s="18" t="str" cm="1">
        <f t="array" aca="1" ref="F637" ca="1">IF(B637="", "", INDEX('Accrual Schedule'!$B$3:$B$122, MATCH(B637, 'Accrual Schedule'!$B$3:$B$122, 1)+1, 1))</f>
        <v/>
      </c>
      <c r="G637" s="18" t="str" cm="1">
        <f t="array" aca="1" ref="G637" ca="1">IF(B637="", "", INDEX('Accrual Schedule'!$B$3:$B$122, MATCH(H637, 'Accrual Schedule'!$B$3:$B$122, 1)-1, 1))</f>
        <v/>
      </c>
      <c r="H637" s="18" t="str">
        <f ca="1">IF(B637="", "", INDEX('Accrual Schedule'!$B$3:$B$122, MATCH(I637, 'Accrual Schedule'!$C$3:$C$122, 1), 1))</f>
        <v/>
      </c>
      <c r="I637" s="18" t="str" cm="1">
        <f t="array" aca="1" ref="I637" ca="1">IF(B637="", "", _xlfn.IFNA(INDEX('Accrual Schedule'!$C$4:$C$122, MATCH(B637, 'Accrual Schedule'!$C$4:$C$122, 1)+1, 1), INDEX('Accrual Schedule'!$C$4:$C$122, 1, 1)))</f>
        <v/>
      </c>
      <c r="J637" s="11" t="str">
        <f ca="1">IF(B637="","",'Terms&amp;Conditions + Transaction'!$F$5-SUMIF(Dispositions!$B$3:$B$32,"&lt;="&amp;B637,Dispositions!$C$3:$C$32))</f>
        <v/>
      </c>
      <c r="K637" s="84" t="str">
        <f ca="1">IF(B637="", "", IF(ISNA(MATCH(B637, 'Factor Schedule'!$B$3:$B$2002, -1)),1,IF(INDEX('Factor Schedule'!$B$3:$C$2002,MATCH(B637, 'Factor Schedule'!$B$3:$B$2002, -1), 1)=B637,MATCH(B637, 'Factor Schedule'!$B$3:$B$2002, -1),MATCH(B637, 'Factor Schedule'!$B$3:$B$2002, -1)+1)))</f>
        <v/>
      </c>
      <c r="L637" s="11" t="str" cm="1">
        <f t="array" aca="1" ref="L637" ca="1">IF(B637="","",ROUND(J637*_xlfn.IFNA(INDEX('Factor Schedule'!$B$3:$C$2002,K637, 2), 1), 2))</f>
        <v/>
      </c>
      <c r="M637" s="11" t="str">
        <f ca="1">IF(B637="", "", IF(OR(LOWER('Terms&amp;Conditions + Transaction'!$B$12)&lt;&gt;"compound", B637=$C$2, B637=E637), L637, L637+IF(LOWER('Terms&amp;Conditions + Transaction'!$B$13)&lt;&gt;"y", SUMIFS($T$8:$T$2007, $B$8:$B$2007, "&gt;="&amp;E637, $B$8:$B$2007, "&lt;"&amp;B637), SUMIFS($U$8:$U$1007, $B$8:$B$2007, "&gt;="&amp;E637, $B$8:$B$2007, "&lt;"&amp;B637))))</f>
        <v/>
      </c>
      <c r="N637" s="18" t="str">
        <f ca="1">IF(OR(B637 = "", F637=""), "", MIN(ForwardDays(B637,-'Terms&amp;Conditions + Transaction'!$B$22, 'Terms&amp;Conditions + Transaction'!$B$23, 'Holiday Schedule'!$B$3:$B$1002),ForwardDays(F637,-'Terms&amp;Conditions + Transaction'!$B$22, 'Terms&amp;Conditions + Transaction'!$B$23, 'Holiday Schedule'!$B$3:$B$1002)))</f>
        <v/>
      </c>
      <c r="O637" s="42" t="str">
        <f ca="1">IF(B637="", "", IF(ISNA(MATCH(N637, SOFR_INDEX!$A$2:$A$2001, -1)),1,IF(INDEX(SOFR_INDEX!$A$2:$E$2001,MATCH(N637, SOFR_INDEX!$A$2:$A$2001, -1), 1)=N637,MATCH(N637, SOFR_INDEX!$A$2:$A$2001, -1),MATCH(N637, SOFR_INDEX!$A$2:$A$2001, -1)+1)))</f>
        <v/>
      </c>
      <c r="P637" s="40" t="str" cm="1">
        <f t="array" aca="1" ref="P637" ca="1">IF(OR(B637="", F637=""), "", INDEX(SOFR_INDEX!$B$2:$E$2001, O637,$P$4) * IF(LEFT($P$3, 3)="180", 2, IF(LEFT($P$3, 2)="90", 4, IF(LEFT($P$3, 2)="30", 12, 1)))/100)</f>
        <v/>
      </c>
      <c r="Q637" s="43" t="str">
        <f ca="1">IF(OR(B637="", F637=""), "", P637+'Terms&amp;Conditions + Transaction'!$B$11/10000)</f>
        <v/>
      </c>
      <c r="R637" s="43" t="str">
        <f t="shared" ca="1" si="59"/>
        <v/>
      </c>
      <c r="S637" t="str">
        <f ca="1">IF(B637="",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Transaction'!$C$7*(F637-E637), 365), 360))))</f>
        <v/>
      </c>
      <c r="T637" s="49" t="str">
        <f t="shared" ca="1" si="60"/>
        <v/>
      </c>
      <c r="U637" s="49" t="str">
        <f t="shared" ca="1" si="61"/>
        <v/>
      </c>
      <c r="V637" s="49" t="str">
        <f t="shared" ca="1" si="62"/>
        <v/>
      </c>
      <c r="W637" s="11" t="str">
        <f t="shared" ca="1" si="63"/>
        <v/>
      </c>
      <c r="X637" s="11" t="str">
        <f t="shared" ca="1" si="64"/>
        <v/>
      </c>
    </row>
    <row r="638" spans="2:24" x14ac:dyDescent="0.25">
      <c r="B638" s="82" t="str">
        <f ca="1">IF(B637&lt;MIN($C$3, 'Terms&amp;Conditions + Transaction'!$B$6), B637+1, "")</f>
        <v/>
      </c>
      <c r="C638" t="str">
        <f ca="1">IF(B638="", "", IF(AND(WEEKDAY(B638, 2)&lt;=5, ISERROR(VLOOKUP(B638, 'Holiday Schedule'!$B$3:$B$1002, 1, FALSE))), 1, 0))</f>
        <v/>
      </c>
      <c r="D638" t="str">
        <f ca="1">IF(B638="", "", IF(LOWER('Terms&amp;Conditions + Transaction'!$C$15)="act", 1, IF(DAY(B638)=31, 0, IF(AND(DAY(B638+1)=1, MONTH(B638+1)=3), 31-DAY(B638), 1))))</f>
        <v/>
      </c>
      <c r="E638" s="18" t="str">
        <f ca="1">IF(B638="", "", IFERROR(VLOOKUP(B638, 'Accrual Schedule'!$B$3:$B$122, 1, TRUE), ""))</f>
        <v/>
      </c>
      <c r="F638" s="18" t="str" cm="1">
        <f t="array" aca="1" ref="F638" ca="1">IF(B638="", "", INDEX('Accrual Schedule'!$B$3:$B$122, MATCH(B638, 'Accrual Schedule'!$B$3:$B$122, 1)+1, 1))</f>
        <v/>
      </c>
      <c r="G638" s="18" t="str" cm="1">
        <f t="array" aca="1" ref="G638" ca="1">IF(B638="", "", INDEX('Accrual Schedule'!$B$3:$B$122, MATCH(H638, 'Accrual Schedule'!$B$3:$B$122, 1)-1, 1))</f>
        <v/>
      </c>
      <c r="H638" s="18" t="str">
        <f ca="1">IF(B638="", "", INDEX('Accrual Schedule'!$B$3:$B$122, MATCH(I638, 'Accrual Schedule'!$C$3:$C$122, 1), 1))</f>
        <v/>
      </c>
      <c r="I638" s="18" t="str" cm="1">
        <f t="array" aca="1" ref="I638" ca="1">IF(B638="", "", _xlfn.IFNA(INDEX('Accrual Schedule'!$C$4:$C$122, MATCH(B638, 'Accrual Schedule'!$C$4:$C$122, 1)+1, 1), INDEX('Accrual Schedule'!$C$4:$C$122, 1, 1)))</f>
        <v/>
      </c>
      <c r="J638" s="11" t="str">
        <f ca="1">IF(B638="","",'Terms&amp;Conditions + Transaction'!$F$5-SUMIF(Dispositions!$B$3:$B$32,"&lt;="&amp;B638,Dispositions!$C$3:$C$32))</f>
        <v/>
      </c>
      <c r="K638" s="84" t="str">
        <f ca="1">IF(B638="", "", IF(ISNA(MATCH(B638, 'Factor Schedule'!$B$3:$B$2002, -1)),1,IF(INDEX('Factor Schedule'!$B$3:$C$2002,MATCH(B638, 'Factor Schedule'!$B$3:$B$2002, -1), 1)=B638,MATCH(B638, 'Factor Schedule'!$B$3:$B$2002, -1),MATCH(B638, 'Factor Schedule'!$B$3:$B$2002, -1)+1)))</f>
        <v/>
      </c>
      <c r="L638" s="11" t="str" cm="1">
        <f t="array" aca="1" ref="L638" ca="1">IF(B638="","",ROUND(J638*_xlfn.IFNA(INDEX('Factor Schedule'!$B$3:$C$2002,K638, 2), 1), 2))</f>
        <v/>
      </c>
      <c r="M638" s="11" t="str">
        <f ca="1">IF(B638="", "", IF(OR(LOWER('Terms&amp;Conditions + Transaction'!$B$12)&lt;&gt;"compound", B638=$C$2, B638=E638), L638, L638+IF(LOWER('Terms&amp;Conditions + Transaction'!$B$13)&lt;&gt;"y", SUMIFS($T$8:$T$2007, $B$8:$B$2007, "&gt;="&amp;E638, $B$8:$B$2007, "&lt;"&amp;B638), SUMIFS($U$8:$U$1007, $B$8:$B$2007, "&gt;="&amp;E638, $B$8:$B$2007, "&lt;"&amp;B638))))</f>
        <v/>
      </c>
      <c r="N638" s="18" t="str">
        <f ca="1">IF(OR(B638 = "", F638=""), "", MIN(ForwardDays(B638,-'Terms&amp;Conditions + Transaction'!$B$22, 'Terms&amp;Conditions + Transaction'!$B$23, 'Holiday Schedule'!$B$3:$B$1002),ForwardDays(F638,-'Terms&amp;Conditions + Transaction'!$B$22, 'Terms&amp;Conditions + Transaction'!$B$23, 'Holiday Schedule'!$B$3:$B$1002)))</f>
        <v/>
      </c>
      <c r="O638" s="42" t="str">
        <f ca="1">IF(B638="", "", IF(ISNA(MATCH(N638, SOFR_INDEX!$A$2:$A$2001, -1)),1,IF(INDEX(SOFR_INDEX!$A$2:$E$2001,MATCH(N638, SOFR_INDEX!$A$2:$A$2001, -1), 1)=N638,MATCH(N638, SOFR_INDEX!$A$2:$A$2001, -1),MATCH(N638, SOFR_INDEX!$A$2:$A$2001, -1)+1)))</f>
        <v/>
      </c>
      <c r="P638" s="40" t="str" cm="1">
        <f t="array" aca="1" ref="P638" ca="1">IF(OR(B638="", F638=""), "", INDEX(SOFR_INDEX!$B$2:$E$2001, O638,$P$4) * IF(LEFT($P$3, 3)="180", 2, IF(LEFT($P$3, 2)="90", 4, IF(LEFT($P$3, 2)="30", 12, 1)))/100)</f>
        <v/>
      </c>
      <c r="Q638" s="43" t="str">
        <f ca="1">IF(OR(B638="", F638=""), "", P638+'Terms&amp;Conditions + Transaction'!$B$11/10000)</f>
        <v/>
      </c>
      <c r="R638" s="43" t="str">
        <f t="shared" ca="1" si="59"/>
        <v/>
      </c>
      <c r="S638" t="str">
        <f ca="1">IF(B638="",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Transaction'!$C$7*(F638-E638), 365), 360))))</f>
        <v/>
      </c>
      <c r="T638" s="49" t="str">
        <f t="shared" ca="1" si="60"/>
        <v/>
      </c>
      <c r="U638" s="49" t="str">
        <f t="shared" ca="1" si="61"/>
        <v/>
      </c>
      <c r="V638" s="49" t="str">
        <f t="shared" ca="1" si="62"/>
        <v/>
      </c>
      <c r="W638" s="11" t="str">
        <f t="shared" ca="1" si="63"/>
        <v/>
      </c>
      <c r="X638" s="11" t="str">
        <f t="shared" ca="1" si="64"/>
        <v/>
      </c>
    </row>
    <row r="639" spans="2:24" x14ac:dyDescent="0.25">
      <c r="B639" s="82" t="str">
        <f ca="1">IF(B638&lt;MIN($C$3, 'Terms&amp;Conditions + Transaction'!$B$6), B638+1, "")</f>
        <v/>
      </c>
      <c r="C639" t="str">
        <f ca="1">IF(B639="", "", IF(AND(WEEKDAY(B639, 2)&lt;=5, ISERROR(VLOOKUP(B639, 'Holiday Schedule'!$B$3:$B$1002, 1, FALSE))), 1, 0))</f>
        <v/>
      </c>
      <c r="D639" t="str">
        <f ca="1">IF(B639="", "", IF(LOWER('Terms&amp;Conditions + Transaction'!$C$15)="act", 1, IF(DAY(B639)=31, 0, IF(AND(DAY(B639+1)=1, MONTH(B639+1)=3), 31-DAY(B639), 1))))</f>
        <v/>
      </c>
      <c r="E639" s="18" t="str">
        <f ca="1">IF(B639="", "", IFERROR(VLOOKUP(B639, 'Accrual Schedule'!$B$3:$B$122, 1, TRUE), ""))</f>
        <v/>
      </c>
      <c r="F639" s="18" t="str" cm="1">
        <f t="array" aca="1" ref="F639" ca="1">IF(B639="", "", INDEX('Accrual Schedule'!$B$3:$B$122, MATCH(B639, 'Accrual Schedule'!$B$3:$B$122, 1)+1, 1))</f>
        <v/>
      </c>
      <c r="G639" s="18" t="str" cm="1">
        <f t="array" aca="1" ref="G639" ca="1">IF(B639="", "", INDEX('Accrual Schedule'!$B$3:$B$122, MATCH(H639, 'Accrual Schedule'!$B$3:$B$122, 1)-1, 1))</f>
        <v/>
      </c>
      <c r="H639" s="18" t="str">
        <f ca="1">IF(B639="", "", INDEX('Accrual Schedule'!$B$3:$B$122, MATCH(I639, 'Accrual Schedule'!$C$3:$C$122, 1), 1))</f>
        <v/>
      </c>
      <c r="I639" s="18" t="str" cm="1">
        <f t="array" aca="1" ref="I639" ca="1">IF(B639="", "", _xlfn.IFNA(INDEX('Accrual Schedule'!$C$4:$C$122, MATCH(B639, 'Accrual Schedule'!$C$4:$C$122, 1)+1, 1), INDEX('Accrual Schedule'!$C$4:$C$122, 1, 1)))</f>
        <v/>
      </c>
      <c r="J639" s="11" t="str">
        <f ca="1">IF(B639="","",'Terms&amp;Conditions + Transaction'!$F$5-SUMIF(Dispositions!$B$3:$B$32,"&lt;="&amp;B639,Dispositions!$C$3:$C$32))</f>
        <v/>
      </c>
      <c r="K639" s="84" t="str">
        <f ca="1">IF(B639="", "", IF(ISNA(MATCH(B639, 'Factor Schedule'!$B$3:$B$2002, -1)),1,IF(INDEX('Factor Schedule'!$B$3:$C$2002,MATCH(B639, 'Factor Schedule'!$B$3:$B$2002, -1), 1)=B639,MATCH(B639, 'Factor Schedule'!$B$3:$B$2002, -1),MATCH(B639, 'Factor Schedule'!$B$3:$B$2002, -1)+1)))</f>
        <v/>
      </c>
      <c r="L639" s="11" t="str" cm="1">
        <f t="array" aca="1" ref="L639" ca="1">IF(B639="","",ROUND(J639*_xlfn.IFNA(INDEX('Factor Schedule'!$B$3:$C$2002,K639, 2), 1), 2))</f>
        <v/>
      </c>
      <c r="M639" s="11" t="str">
        <f ca="1">IF(B639="", "", IF(OR(LOWER('Terms&amp;Conditions + Transaction'!$B$12)&lt;&gt;"compound", B639=$C$2, B639=E639), L639, L639+IF(LOWER('Terms&amp;Conditions + Transaction'!$B$13)&lt;&gt;"y", SUMIFS($T$8:$T$2007, $B$8:$B$2007, "&gt;="&amp;E639, $B$8:$B$2007, "&lt;"&amp;B639), SUMIFS($U$8:$U$1007, $B$8:$B$2007, "&gt;="&amp;E639, $B$8:$B$2007, "&lt;"&amp;B639))))</f>
        <v/>
      </c>
      <c r="N639" s="18" t="str">
        <f ca="1">IF(OR(B639 = "", F639=""), "", MIN(ForwardDays(B639,-'Terms&amp;Conditions + Transaction'!$B$22, 'Terms&amp;Conditions + Transaction'!$B$23, 'Holiday Schedule'!$B$3:$B$1002),ForwardDays(F639,-'Terms&amp;Conditions + Transaction'!$B$22, 'Terms&amp;Conditions + Transaction'!$B$23, 'Holiday Schedule'!$B$3:$B$1002)))</f>
        <v/>
      </c>
      <c r="O639" s="42" t="str">
        <f ca="1">IF(B639="", "", IF(ISNA(MATCH(N639, SOFR_INDEX!$A$2:$A$2001, -1)),1,IF(INDEX(SOFR_INDEX!$A$2:$E$2001,MATCH(N639, SOFR_INDEX!$A$2:$A$2001, -1), 1)=N639,MATCH(N639, SOFR_INDEX!$A$2:$A$2001, -1),MATCH(N639, SOFR_INDEX!$A$2:$A$2001, -1)+1)))</f>
        <v/>
      </c>
      <c r="P639" s="40" t="str" cm="1">
        <f t="array" aca="1" ref="P639" ca="1">IF(OR(B639="", F639=""), "", INDEX(SOFR_INDEX!$B$2:$E$2001, O639,$P$4) * IF(LEFT($P$3, 3)="180", 2, IF(LEFT($P$3, 2)="90", 4, IF(LEFT($P$3, 2)="30", 12, 1)))/100)</f>
        <v/>
      </c>
      <c r="Q639" s="43" t="str">
        <f ca="1">IF(OR(B639="", F639=""), "", P639+'Terms&amp;Conditions + Transaction'!$B$11/10000)</f>
        <v/>
      </c>
      <c r="R639" s="43" t="str">
        <f t="shared" ca="1" si="59"/>
        <v/>
      </c>
      <c r="S639" t="str">
        <f ca="1">IF(B639="",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Transaction'!$C$7*(F639-E639), 365), 360))))</f>
        <v/>
      </c>
      <c r="T639" s="49" t="str">
        <f t="shared" ca="1" si="60"/>
        <v/>
      </c>
      <c r="U639" s="49" t="str">
        <f t="shared" ca="1" si="61"/>
        <v/>
      </c>
      <c r="V639" s="49" t="str">
        <f t="shared" ca="1" si="62"/>
        <v/>
      </c>
      <c r="W639" s="11" t="str">
        <f t="shared" ca="1" si="63"/>
        <v/>
      </c>
      <c r="X639" s="11" t="str">
        <f t="shared" ca="1" si="64"/>
        <v/>
      </c>
    </row>
    <row r="640" spans="2:24" x14ac:dyDescent="0.25">
      <c r="B640" s="82" t="str">
        <f ca="1">IF(B639&lt;MIN($C$3, 'Terms&amp;Conditions + Transaction'!$B$6), B639+1, "")</f>
        <v/>
      </c>
      <c r="C640" t="str">
        <f ca="1">IF(B640="", "", IF(AND(WEEKDAY(B640, 2)&lt;=5, ISERROR(VLOOKUP(B640, 'Holiday Schedule'!$B$3:$B$1002, 1, FALSE))), 1, 0))</f>
        <v/>
      </c>
      <c r="D640" t="str">
        <f ca="1">IF(B640="", "", IF(LOWER('Terms&amp;Conditions + Transaction'!$C$15)="act", 1, IF(DAY(B640)=31, 0, IF(AND(DAY(B640+1)=1, MONTH(B640+1)=3), 31-DAY(B640), 1))))</f>
        <v/>
      </c>
      <c r="E640" s="18" t="str">
        <f ca="1">IF(B640="", "", IFERROR(VLOOKUP(B640, 'Accrual Schedule'!$B$3:$B$122, 1, TRUE), ""))</f>
        <v/>
      </c>
      <c r="F640" s="18" t="str" cm="1">
        <f t="array" aca="1" ref="F640" ca="1">IF(B640="", "", INDEX('Accrual Schedule'!$B$3:$B$122, MATCH(B640, 'Accrual Schedule'!$B$3:$B$122, 1)+1, 1))</f>
        <v/>
      </c>
      <c r="G640" s="18" t="str" cm="1">
        <f t="array" aca="1" ref="G640" ca="1">IF(B640="", "", INDEX('Accrual Schedule'!$B$3:$B$122, MATCH(H640, 'Accrual Schedule'!$B$3:$B$122, 1)-1, 1))</f>
        <v/>
      </c>
      <c r="H640" s="18" t="str">
        <f ca="1">IF(B640="", "", INDEX('Accrual Schedule'!$B$3:$B$122, MATCH(I640, 'Accrual Schedule'!$C$3:$C$122, 1), 1))</f>
        <v/>
      </c>
      <c r="I640" s="18" t="str" cm="1">
        <f t="array" aca="1" ref="I640" ca="1">IF(B640="", "", _xlfn.IFNA(INDEX('Accrual Schedule'!$C$4:$C$122, MATCH(B640, 'Accrual Schedule'!$C$4:$C$122, 1)+1, 1), INDEX('Accrual Schedule'!$C$4:$C$122, 1, 1)))</f>
        <v/>
      </c>
      <c r="J640" s="11" t="str">
        <f ca="1">IF(B640="","",'Terms&amp;Conditions + Transaction'!$F$5-SUMIF(Dispositions!$B$3:$B$32,"&lt;="&amp;B640,Dispositions!$C$3:$C$32))</f>
        <v/>
      </c>
      <c r="K640" s="84" t="str">
        <f ca="1">IF(B640="", "", IF(ISNA(MATCH(B640, 'Factor Schedule'!$B$3:$B$2002, -1)),1,IF(INDEX('Factor Schedule'!$B$3:$C$2002,MATCH(B640, 'Factor Schedule'!$B$3:$B$2002, -1), 1)=B640,MATCH(B640, 'Factor Schedule'!$B$3:$B$2002, -1),MATCH(B640, 'Factor Schedule'!$B$3:$B$2002, -1)+1)))</f>
        <v/>
      </c>
      <c r="L640" s="11" t="str" cm="1">
        <f t="array" aca="1" ref="L640" ca="1">IF(B640="","",ROUND(J640*_xlfn.IFNA(INDEX('Factor Schedule'!$B$3:$C$2002,K640, 2), 1), 2))</f>
        <v/>
      </c>
      <c r="M640" s="11" t="str">
        <f ca="1">IF(B640="", "", IF(OR(LOWER('Terms&amp;Conditions + Transaction'!$B$12)&lt;&gt;"compound", B640=$C$2, B640=E640), L640, L640+IF(LOWER('Terms&amp;Conditions + Transaction'!$B$13)&lt;&gt;"y", SUMIFS($T$8:$T$2007, $B$8:$B$2007, "&gt;="&amp;E640, $B$8:$B$2007, "&lt;"&amp;B640), SUMIFS($U$8:$U$1007, $B$8:$B$2007, "&gt;="&amp;E640, $B$8:$B$2007, "&lt;"&amp;B640))))</f>
        <v/>
      </c>
      <c r="N640" s="18" t="str">
        <f ca="1">IF(OR(B640 = "", F640=""), "", MIN(ForwardDays(B640,-'Terms&amp;Conditions + Transaction'!$B$22, 'Terms&amp;Conditions + Transaction'!$B$23, 'Holiday Schedule'!$B$3:$B$1002),ForwardDays(F640,-'Terms&amp;Conditions + Transaction'!$B$22, 'Terms&amp;Conditions + Transaction'!$B$23, 'Holiday Schedule'!$B$3:$B$1002)))</f>
        <v/>
      </c>
      <c r="O640" s="42" t="str">
        <f ca="1">IF(B640="", "", IF(ISNA(MATCH(N640, SOFR_INDEX!$A$2:$A$2001, -1)),1,IF(INDEX(SOFR_INDEX!$A$2:$E$2001,MATCH(N640, SOFR_INDEX!$A$2:$A$2001, -1), 1)=N640,MATCH(N640, SOFR_INDEX!$A$2:$A$2001, -1),MATCH(N640, SOFR_INDEX!$A$2:$A$2001, -1)+1)))</f>
        <v/>
      </c>
      <c r="P640" s="40" t="str" cm="1">
        <f t="array" aca="1" ref="P640" ca="1">IF(OR(B640="", F640=""), "", INDEX(SOFR_INDEX!$B$2:$E$2001, O640,$P$4) * IF(LEFT($P$3, 3)="180", 2, IF(LEFT($P$3, 2)="90", 4, IF(LEFT($P$3, 2)="30", 12, 1)))/100)</f>
        <v/>
      </c>
      <c r="Q640" s="43" t="str">
        <f ca="1">IF(OR(B640="", F640=""), "", P640+'Terms&amp;Conditions + Transaction'!$B$11/10000)</f>
        <v/>
      </c>
      <c r="R640" s="43" t="str">
        <f t="shared" ca="1" si="59"/>
        <v/>
      </c>
      <c r="S640" t="str">
        <f ca="1">IF(B640="",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Transaction'!$C$7*(F640-E640), 365), 360))))</f>
        <v/>
      </c>
      <c r="T640" s="49" t="str">
        <f t="shared" ca="1" si="60"/>
        <v/>
      </c>
      <c r="U640" s="49" t="str">
        <f t="shared" ca="1" si="61"/>
        <v/>
      </c>
      <c r="V640" s="49" t="str">
        <f t="shared" ca="1" si="62"/>
        <v/>
      </c>
      <c r="W640" s="11" t="str">
        <f t="shared" ca="1" si="63"/>
        <v/>
      </c>
      <c r="X640" s="11" t="str">
        <f t="shared" ca="1" si="64"/>
        <v/>
      </c>
    </row>
    <row r="641" spans="2:24" x14ac:dyDescent="0.25">
      <c r="B641" s="82" t="str">
        <f ca="1">IF(B640&lt;MIN($C$3, 'Terms&amp;Conditions + Transaction'!$B$6), B640+1, "")</f>
        <v/>
      </c>
      <c r="C641" t="str">
        <f ca="1">IF(B641="", "", IF(AND(WEEKDAY(B641, 2)&lt;=5, ISERROR(VLOOKUP(B641, 'Holiday Schedule'!$B$3:$B$1002, 1, FALSE))), 1, 0))</f>
        <v/>
      </c>
      <c r="D641" t="str">
        <f ca="1">IF(B641="", "", IF(LOWER('Terms&amp;Conditions + Transaction'!$C$15)="act", 1, IF(DAY(B641)=31, 0, IF(AND(DAY(B641+1)=1, MONTH(B641+1)=3), 31-DAY(B641), 1))))</f>
        <v/>
      </c>
      <c r="E641" s="18" t="str">
        <f ca="1">IF(B641="", "", IFERROR(VLOOKUP(B641, 'Accrual Schedule'!$B$3:$B$122, 1, TRUE), ""))</f>
        <v/>
      </c>
      <c r="F641" s="18" t="str" cm="1">
        <f t="array" aca="1" ref="F641" ca="1">IF(B641="", "", INDEX('Accrual Schedule'!$B$3:$B$122, MATCH(B641, 'Accrual Schedule'!$B$3:$B$122, 1)+1, 1))</f>
        <v/>
      </c>
      <c r="G641" s="18" t="str" cm="1">
        <f t="array" aca="1" ref="G641" ca="1">IF(B641="", "", INDEX('Accrual Schedule'!$B$3:$B$122, MATCH(H641, 'Accrual Schedule'!$B$3:$B$122, 1)-1, 1))</f>
        <v/>
      </c>
      <c r="H641" s="18" t="str">
        <f ca="1">IF(B641="", "", INDEX('Accrual Schedule'!$B$3:$B$122, MATCH(I641, 'Accrual Schedule'!$C$3:$C$122, 1), 1))</f>
        <v/>
      </c>
      <c r="I641" s="18" t="str" cm="1">
        <f t="array" aca="1" ref="I641" ca="1">IF(B641="", "", _xlfn.IFNA(INDEX('Accrual Schedule'!$C$4:$C$122, MATCH(B641, 'Accrual Schedule'!$C$4:$C$122, 1)+1, 1), INDEX('Accrual Schedule'!$C$4:$C$122, 1, 1)))</f>
        <v/>
      </c>
      <c r="J641" s="11" t="str">
        <f ca="1">IF(B641="","",'Terms&amp;Conditions + Transaction'!$F$5-SUMIF(Dispositions!$B$3:$B$32,"&lt;="&amp;B641,Dispositions!$C$3:$C$32))</f>
        <v/>
      </c>
      <c r="K641" s="84" t="str">
        <f ca="1">IF(B641="", "", IF(ISNA(MATCH(B641, 'Factor Schedule'!$B$3:$B$2002, -1)),1,IF(INDEX('Factor Schedule'!$B$3:$C$2002,MATCH(B641, 'Factor Schedule'!$B$3:$B$2002, -1), 1)=B641,MATCH(B641, 'Factor Schedule'!$B$3:$B$2002, -1),MATCH(B641, 'Factor Schedule'!$B$3:$B$2002, -1)+1)))</f>
        <v/>
      </c>
      <c r="L641" s="11" t="str" cm="1">
        <f t="array" aca="1" ref="L641" ca="1">IF(B641="","",ROUND(J641*_xlfn.IFNA(INDEX('Factor Schedule'!$B$3:$C$2002,K641, 2), 1), 2))</f>
        <v/>
      </c>
      <c r="M641" s="11" t="str">
        <f ca="1">IF(B641="", "", IF(OR(LOWER('Terms&amp;Conditions + Transaction'!$B$12)&lt;&gt;"compound", B641=$C$2, B641=E641), L641, L641+IF(LOWER('Terms&amp;Conditions + Transaction'!$B$13)&lt;&gt;"y", SUMIFS($T$8:$T$2007, $B$8:$B$2007, "&gt;="&amp;E641, $B$8:$B$2007, "&lt;"&amp;B641), SUMIFS($U$8:$U$1007, $B$8:$B$2007, "&gt;="&amp;E641, $B$8:$B$2007, "&lt;"&amp;B641))))</f>
        <v/>
      </c>
      <c r="N641" s="18" t="str">
        <f ca="1">IF(OR(B641 = "", F641=""), "", MIN(ForwardDays(B641,-'Terms&amp;Conditions + Transaction'!$B$22, 'Terms&amp;Conditions + Transaction'!$B$23, 'Holiday Schedule'!$B$3:$B$1002),ForwardDays(F641,-'Terms&amp;Conditions + Transaction'!$B$22, 'Terms&amp;Conditions + Transaction'!$B$23, 'Holiday Schedule'!$B$3:$B$1002)))</f>
        <v/>
      </c>
      <c r="O641" s="42" t="str">
        <f ca="1">IF(B641="", "", IF(ISNA(MATCH(N641, SOFR_INDEX!$A$2:$A$2001, -1)),1,IF(INDEX(SOFR_INDEX!$A$2:$E$2001,MATCH(N641, SOFR_INDEX!$A$2:$A$2001, -1), 1)=N641,MATCH(N641, SOFR_INDEX!$A$2:$A$2001, -1),MATCH(N641, SOFR_INDEX!$A$2:$A$2001, -1)+1)))</f>
        <v/>
      </c>
      <c r="P641" s="40" t="str" cm="1">
        <f t="array" aca="1" ref="P641" ca="1">IF(OR(B641="", F641=""), "", INDEX(SOFR_INDEX!$B$2:$E$2001, O641,$P$4) * IF(LEFT($P$3, 3)="180", 2, IF(LEFT($P$3, 2)="90", 4, IF(LEFT($P$3, 2)="30", 12, 1)))/100)</f>
        <v/>
      </c>
      <c r="Q641" s="43" t="str">
        <f ca="1">IF(OR(B641="", F641=""), "", P641+'Terms&amp;Conditions + Transaction'!$B$11/10000)</f>
        <v/>
      </c>
      <c r="R641" s="43" t="str">
        <f t="shared" ca="1" si="59"/>
        <v/>
      </c>
      <c r="S641" t="str">
        <f ca="1">IF(B641="",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Transaction'!$C$7*(F641-E641), 365), 360))))</f>
        <v/>
      </c>
      <c r="T641" s="49" t="str">
        <f t="shared" ca="1" si="60"/>
        <v/>
      </c>
      <c r="U641" s="49" t="str">
        <f t="shared" ca="1" si="61"/>
        <v/>
      </c>
      <c r="V641" s="49" t="str">
        <f t="shared" ca="1" si="62"/>
        <v/>
      </c>
      <c r="W641" s="11" t="str">
        <f t="shared" ca="1" si="63"/>
        <v/>
      </c>
      <c r="X641" s="11" t="str">
        <f t="shared" ca="1" si="64"/>
        <v/>
      </c>
    </row>
    <row r="642" spans="2:24" x14ac:dyDescent="0.25">
      <c r="B642" s="82" t="str">
        <f ca="1">IF(B641&lt;MIN($C$3, 'Terms&amp;Conditions + Transaction'!$B$6), B641+1, "")</f>
        <v/>
      </c>
      <c r="C642" t="str">
        <f ca="1">IF(B642="", "", IF(AND(WEEKDAY(B642, 2)&lt;=5, ISERROR(VLOOKUP(B642, 'Holiday Schedule'!$B$3:$B$1002, 1, FALSE))), 1, 0))</f>
        <v/>
      </c>
      <c r="D642" t="str">
        <f ca="1">IF(B642="", "", IF(LOWER('Terms&amp;Conditions + Transaction'!$C$15)="act", 1, IF(DAY(B642)=31, 0, IF(AND(DAY(B642+1)=1, MONTH(B642+1)=3), 31-DAY(B642), 1))))</f>
        <v/>
      </c>
      <c r="E642" s="18" t="str">
        <f ca="1">IF(B642="", "", IFERROR(VLOOKUP(B642, 'Accrual Schedule'!$B$3:$B$122, 1, TRUE), ""))</f>
        <v/>
      </c>
      <c r="F642" s="18" t="str" cm="1">
        <f t="array" aca="1" ref="F642" ca="1">IF(B642="", "", INDEX('Accrual Schedule'!$B$3:$B$122, MATCH(B642, 'Accrual Schedule'!$B$3:$B$122, 1)+1, 1))</f>
        <v/>
      </c>
      <c r="G642" s="18" t="str" cm="1">
        <f t="array" aca="1" ref="G642" ca="1">IF(B642="", "", INDEX('Accrual Schedule'!$B$3:$B$122, MATCH(H642, 'Accrual Schedule'!$B$3:$B$122, 1)-1, 1))</f>
        <v/>
      </c>
      <c r="H642" s="18" t="str">
        <f ca="1">IF(B642="", "", INDEX('Accrual Schedule'!$B$3:$B$122, MATCH(I642, 'Accrual Schedule'!$C$3:$C$122, 1), 1))</f>
        <v/>
      </c>
      <c r="I642" s="18" t="str" cm="1">
        <f t="array" aca="1" ref="I642" ca="1">IF(B642="", "", _xlfn.IFNA(INDEX('Accrual Schedule'!$C$4:$C$122, MATCH(B642, 'Accrual Schedule'!$C$4:$C$122, 1)+1, 1), INDEX('Accrual Schedule'!$C$4:$C$122, 1, 1)))</f>
        <v/>
      </c>
      <c r="J642" s="11" t="str">
        <f ca="1">IF(B642="","",'Terms&amp;Conditions + Transaction'!$F$5-SUMIF(Dispositions!$B$3:$B$32,"&lt;="&amp;B642,Dispositions!$C$3:$C$32))</f>
        <v/>
      </c>
      <c r="K642" s="84" t="str">
        <f ca="1">IF(B642="", "", IF(ISNA(MATCH(B642, 'Factor Schedule'!$B$3:$B$2002, -1)),1,IF(INDEX('Factor Schedule'!$B$3:$C$2002,MATCH(B642, 'Factor Schedule'!$B$3:$B$2002, -1), 1)=B642,MATCH(B642, 'Factor Schedule'!$B$3:$B$2002, -1),MATCH(B642, 'Factor Schedule'!$B$3:$B$2002, -1)+1)))</f>
        <v/>
      </c>
      <c r="L642" s="11" t="str" cm="1">
        <f t="array" aca="1" ref="L642" ca="1">IF(B642="","",ROUND(J642*_xlfn.IFNA(INDEX('Factor Schedule'!$B$3:$C$2002,K642, 2), 1), 2))</f>
        <v/>
      </c>
      <c r="M642" s="11" t="str">
        <f ca="1">IF(B642="", "", IF(OR(LOWER('Terms&amp;Conditions + Transaction'!$B$12)&lt;&gt;"compound", B642=$C$2, B642=E642), L642, L642+IF(LOWER('Terms&amp;Conditions + Transaction'!$B$13)&lt;&gt;"y", SUMIFS($T$8:$T$2007, $B$8:$B$2007, "&gt;="&amp;E642, $B$8:$B$2007, "&lt;"&amp;B642), SUMIFS($U$8:$U$1007, $B$8:$B$2007, "&gt;="&amp;E642, $B$8:$B$2007, "&lt;"&amp;B642))))</f>
        <v/>
      </c>
      <c r="N642" s="18" t="str">
        <f ca="1">IF(OR(B642 = "", F642=""), "", MIN(ForwardDays(B642,-'Terms&amp;Conditions + Transaction'!$B$22, 'Terms&amp;Conditions + Transaction'!$B$23, 'Holiday Schedule'!$B$3:$B$1002),ForwardDays(F642,-'Terms&amp;Conditions + Transaction'!$B$22, 'Terms&amp;Conditions + Transaction'!$B$23, 'Holiday Schedule'!$B$3:$B$1002)))</f>
        <v/>
      </c>
      <c r="O642" s="42" t="str">
        <f ca="1">IF(B642="", "", IF(ISNA(MATCH(N642, SOFR_INDEX!$A$2:$A$2001, -1)),1,IF(INDEX(SOFR_INDEX!$A$2:$E$2001,MATCH(N642, SOFR_INDEX!$A$2:$A$2001, -1), 1)=N642,MATCH(N642, SOFR_INDEX!$A$2:$A$2001, -1),MATCH(N642, SOFR_INDEX!$A$2:$A$2001, -1)+1)))</f>
        <v/>
      </c>
      <c r="P642" s="40" t="str" cm="1">
        <f t="array" aca="1" ref="P642" ca="1">IF(OR(B642="", F642=""), "", INDEX(SOFR_INDEX!$B$2:$E$2001, O642,$P$4) * IF(LEFT($P$3, 3)="180", 2, IF(LEFT($P$3, 2)="90", 4, IF(LEFT($P$3, 2)="30", 12, 1)))/100)</f>
        <v/>
      </c>
      <c r="Q642" s="43" t="str">
        <f ca="1">IF(OR(B642="", F642=""), "", P642+'Terms&amp;Conditions + Transaction'!$B$11/10000)</f>
        <v/>
      </c>
      <c r="R642" s="43" t="str">
        <f t="shared" ca="1" si="59"/>
        <v/>
      </c>
      <c r="S642" t="str">
        <f ca="1">IF(B642="",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Transaction'!$C$7*(F642-E642), 365), 360))))</f>
        <v/>
      </c>
      <c r="T642" s="49" t="str">
        <f t="shared" ca="1" si="60"/>
        <v/>
      </c>
      <c r="U642" s="49" t="str">
        <f t="shared" ca="1" si="61"/>
        <v/>
      </c>
      <c r="V642" s="49" t="str">
        <f t="shared" ca="1" si="62"/>
        <v/>
      </c>
      <c r="W642" s="11" t="str">
        <f t="shared" ca="1" si="63"/>
        <v/>
      </c>
      <c r="X642" s="11" t="str">
        <f t="shared" ca="1" si="64"/>
        <v/>
      </c>
    </row>
    <row r="643" spans="2:24" x14ac:dyDescent="0.25">
      <c r="B643" s="82" t="str">
        <f ca="1">IF(B642&lt;MIN($C$3, 'Terms&amp;Conditions + Transaction'!$B$6), B642+1, "")</f>
        <v/>
      </c>
      <c r="C643" t="str">
        <f ca="1">IF(B643="", "", IF(AND(WEEKDAY(B643, 2)&lt;=5, ISERROR(VLOOKUP(B643, 'Holiday Schedule'!$B$3:$B$1002, 1, FALSE))), 1, 0))</f>
        <v/>
      </c>
      <c r="D643" t="str">
        <f ca="1">IF(B643="", "", IF(LOWER('Terms&amp;Conditions + Transaction'!$C$15)="act", 1, IF(DAY(B643)=31, 0, IF(AND(DAY(B643+1)=1, MONTH(B643+1)=3), 31-DAY(B643), 1))))</f>
        <v/>
      </c>
      <c r="E643" s="18" t="str">
        <f ca="1">IF(B643="", "", IFERROR(VLOOKUP(B643, 'Accrual Schedule'!$B$3:$B$122, 1, TRUE), ""))</f>
        <v/>
      </c>
      <c r="F643" s="18" t="str" cm="1">
        <f t="array" aca="1" ref="F643" ca="1">IF(B643="", "", INDEX('Accrual Schedule'!$B$3:$B$122, MATCH(B643, 'Accrual Schedule'!$B$3:$B$122, 1)+1, 1))</f>
        <v/>
      </c>
      <c r="G643" s="18" t="str" cm="1">
        <f t="array" aca="1" ref="G643" ca="1">IF(B643="", "", INDEX('Accrual Schedule'!$B$3:$B$122, MATCH(H643, 'Accrual Schedule'!$B$3:$B$122, 1)-1, 1))</f>
        <v/>
      </c>
      <c r="H643" s="18" t="str">
        <f ca="1">IF(B643="", "", INDEX('Accrual Schedule'!$B$3:$B$122, MATCH(I643, 'Accrual Schedule'!$C$3:$C$122, 1), 1))</f>
        <v/>
      </c>
      <c r="I643" s="18" t="str" cm="1">
        <f t="array" aca="1" ref="I643" ca="1">IF(B643="", "", _xlfn.IFNA(INDEX('Accrual Schedule'!$C$4:$C$122, MATCH(B643, 'Accrual Schedule'!$C$4:$C$122, 1)+1, 1), INDEX('Accrual Schedule'!$C$4:$C$122, 1, 1)))</f>
        <v/>
      </c>
      <c r="J643" s="11" t="str">
        <f ca="1">IF(B643="","",'Terms&amp;Conditions + Transaction'!$F$5-SUMIF(Dispositions!$B$3:$B$32,"&lt;="&amp;B643,Dispositions!$C$3:$C$32))</f>
        <v/>
      </c>
      <c r="K643" s="84" t="str">
        <f ca="1">IF(B643="", "", IF(ISNA(MATCH(B643, 'Factor Schedule'!$B$3:$B$2002, -1)),1,IF(INDEX('Factor Schedule'!$B$3:$C$2002,MATCH(B643, 'Factor Schedule'!$B$3:$B$2002, -1), 1)=B643,MATCH(B643, 'Factor Schedule'!$B$3:$B$2002, -1),MATCH(B643, 'Factor Schedule'!$B$3:$B$2002, -1)+1)))</f>
        <v/>
      </c>
      <c r="L643" s="11" t="str" cm="1">
        <f t="array" aca="1" ref="L643" ca="1">IF(B643="","",ROUND(J643*_xlfn.IFNA(INDEX('Factor Schedule'!$B$3:$C$2002,K643, 2), 1), 2))</f>
        <v/>
      </c>
      <c r="M643" s="11" t="str">
        <f ca="1">IF(B643="", "", IF(OR(LOWER('Terms&amp;Conditions + Transaction'!$B$12)&lt;&gt;"compound", B643=$C$2, B643=E643), L643, L643+IF(LOWER('Terms&amp;Conditions + Transaction'!$B$13)&lt;&gt;"y", SUMIFS($T$8:$T$2007, $B$8:$B$2007, "&gt;="&amp;E643, $B$8:$B$2007, "&lt;"&amp;B643), SUMIFS($U$8:$U$1007, $B$8:$B$2007, "&gt;="&amp;E643, $B$8:$B$2007, "&lt;"&amp;B643))))</f>
        <v/>
      </c>
      <c r="N643" s="18" t="str">
        <f ca="1">IF(OR(B643 = "", F643=""), "", MIN(ForwardDays(B643,-'Terms&amp;Conditions + Transaction'!$B$22, 'Terms&amp;Conditions + Transaction'!$B$23, 'Holiday Schedule'!$B$3:$B$1002),ForwardDays(F643,-'Terms&amp;Conditions + Transaction'!$B$22, 'Terms&amp;Conditions + Transaction'!$B$23, 'Holiday Schedule'!$B$3:$B$1002)))</f>
        <v/>
      </c>
      <c r="O643" s="42" t="str">
        <f ca="1">IF(B643="", "", IF(ISNA(MATCH(N643, SOFR_INDEX!$A$2:$A$2001, -1)),1,IF(INDEX(SOFR_INDEX!$A$2:$E$2001,MATCH(N643, SOFR_INDEX!$A$2:$A$2001, -1), 1)=N643,MATCH(N643, SOFR_INDEX!$A$2:$A$2001, -1),MATCH(N643, SOFR_INDEX!$A$2:$A$2001, -1)+1)))</f>
        <v/>
      </c>
      <c r="P643" s="40" t="str" cm="1">
        <f t="array" aca="1" ref="P643" ca="1">IF(OR(B643="", F643=""), "", INDEX(SOFR_INDEX!$B$2:$E$2001, O643,$P$4) * IF(LEFT($P$3, 3)="180", 2, IF(LEFT($P$3, 2)="90", 4, IF(LEFT($P$3, 2)="30", 12, 1)))/100)</f>
        <v/>
      </c>
      <c r="Q643" s="43" t="str">
        <f ca="1">IF(OR(B643="", F643=""), "", P643+'Terms&amp;Conditions + Transaction'!$B$11/10000)</f>
        <v/>
      </c>
      <c r="R643" s="43" t="str">
        <f t="shared" ca="1" si="59"/>
        <v/>
      </c>
      <c r="S643" t="str">
        <f ca="1">IF(B643="",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Transaction'!$C$7*(F643-E643), 365), 360))))</f>
        <v/>
      </c>
      <c r="T643" s="49" t="str">
        <f t="shared" ca="1" si="60"/>
        <v/>
      </c>
      <c r="U643" s="49" t="str">
        <f t="shared" ca="1" si="61"/>
        <v/>
      </c>
      <c r="V643" s="49" t="str">
        <f t="shared" ca="1" si="62"/>
        <v/>
      </c>
      <c r="W643" s="11" t="str">
        <f t="shared" ca="1" si="63"/>
        <v/>
      </c>
      <c r="X643" s="11" t="str">
        <f t="shared" ca="1" si="64"/>
        <v/>
      </c>
    </row>
    <row r="644" spans="2:24" x14ac:dyDescent="0.25">
      <c r="B644" s="82" t="str">
        <f ca="1">IF(B643&lt;MIN($C$3, 'Terms&amp;Conditions + Transaction'!$B$6), B643+1, "")</f>
        <v/>
      </c>
      <c r="C644" t="str">
        <f ca="1">IF(B644="", "", IF(AND(WEEKDAY(B644, 2)&lt;=5, ISERROR(VLOOKUP(B644, 'Holiday Schedule'!$B$3:$B$1002, 1, FALSE))), 1, 0))</f>
        <v/>
      </c>
      <c r="D644" t="str">
        <f ca="1">IF(B644="", "", IF(LOWER('Terms&amp;Conditions + Transaction'!$C$15)="act", 1, IF(DAY(B644)=31, 0, IF(AND(DAY(B644+1)=1, MONTH(B644+1)=3), 31-DAY(B644), 1))))</f>
        <v/>
      </c>
      <c r="E644" s="18" t="str">
        <f ca="1">IF(B644="", "", IFERROR(VLOOKUP(B644, 'Accrual Schedule'!$B$3:$B$122, 1, TRUE), ""))</f>
        <v/>
      </c>
      <c r="F644" s="18" t="str" cm="1">
        <f t="array" aca="1" ref="F644" ca="1">IF(B644="", "", INDEX('Accrual Schedule'!$B$3:$B$122, MATCH(B644, 'Accrual Schedule'!$B$3:$B$122, 1)+1, 1))</f>
        <v/>
      </c>
      <c r="G644" s="18" t="str" cm="1">
        <f t="array" aca="1" ref="G644" ca="1">IF(B644="", "", INDEX('Accrual Schedule'!$B$3:$B$122, MATCH(H644, 'Accrual Schedule'!$B$3:$B$122, 1)-1, 1))</f>
        <v/>
      </c>
      <c r="H644" s="18" t="str">
        <f ca="1">IF(B644="", "", INDEX('Accrual Schedule'!$B$3:$B$122, MATCH(I644, 'Accrual Schedule'!$C$3:$C$122, 1), 1))</f>
        <v/>
      </c>
      <c r="I644" s="18" t="str" cm="1">
        <f t="array" aca="1" ref="I644" ca="1">IF(B644="", "", _xlfn.IFNA(INDEX('Accrual Schedule'!$C$4:$C$122, MATCH(B644, 'Accrual Schedule'!$C$4:$C$122, 1)+1, 1), INDEX('Accrual Schedule'!$C$4:$C$122, 1, 1)))</f>
        <v/>
      </c>
      <c r="J644" s="11" t="str">
        <f ca="1">IF(B644="","",'Terms&amp;Conditions + Transaction'!$F$5-SUMIF(Dispositions!$B$3:$B$32,"&lt;="&amp;B644,Dispositions!$C$3:$C$32))</f>
        <v/>
      </c>
      <c r="K644" s="84" t="str">
        <f ca="1">IF(B644="", "", IF(ISNA(MATCH(B644, 'Factor Schedule'!$B$3:$B$2002, -1)),1,IF(INDEX('Factor Schedule'!$B$3:$C$2002,MATCH(B644, 'Factor Schedule'!$B$3:$B$2002, -1), 1)=B644,MATCH(B644, 'Factor Schedule'!$B$3:$B$2002, -1),MATCH(B644, 'Factor Schedule'!$B$3:$B$2002, -1)+1)))</f>
        <v/>
      </c>
      <c r="L644" s="11" t="str" cm="1">
        <f t="array" aca="1" ref="L644" ca="1">IF(B644="","",ROUND(J644*_xlfn.IFNA(INDEX('Factor Schedule'!$B$3:$C$2002,K644, 2), 1), 2))</f>
        <v/>
      </c>
      <c r="M644" s="11" t="str">
        <f ca="1">IF(B644="", "", IF(OR(LOWER('Terms&amp;Conditions + Transaction'!$B$12)&lt;&gt;"compound", B644=$C$2, B644=E644), L644, L644+IF(LOWER('Terms&amp;Conditions + Transaction'!$B$13)&lt;&gt;"y", SUMIFS($T$8:$T$2007, $B$8:$B$2007, "&gt;="&amp;E644, $B$8:$B$2007, "&lt;"&amp;B644), SUMIFS($U$8:$U$1007, $B$8:$B$2007, "&gt;="&amp;E644, $B$8:$B$2007, "&lt;"&amp;B644))))</f>
        <v/>
      </c>
      <c r="N644" s="18" t="str">
        <f ca="1">IF(OR(B644 = "", F644=""), "", MIN(ForwardDays(B644,-'Terms&amp;Conditions + Transaction'!$B$22, 'Terms&amp;Conditions + Transaction'!$B$23, 'Holiday Schedule'!$B$3:$B$1002),ForwardDays(F644,-'Terms&amp;Conditions + Transaction'!$B$22, 'Terms&amp;Conditions + Transaction'!$B$23, 'Holiday Schedule'!$B$3:$B$1002)))</f>
        <v/>
      </c>
      <c r="O644" s="42" t="str">
        <f ca="1">IF(B644="", "", IF(ISNA(MATCH(N644, SOFR_INDEX!$A$2:$A$2001, -1)),1,IF(INDEX(SOFR_INDEX!$A$2:$E$2001,MATCH(N644, SOFR_INDEX!$A$2:$A$2001, -1), 1)=N644,MATCH(N644, SOFR_INDEX!$A$2:$A$2001, -1),MATCH(N644, SOFR_INDEX!$A$2:$A$2001, -1)+1)))</f>
        <v/>
      </c>
      <c r="P644" s="40" t="str" cm="1">
        <f t="array" aca="1" ref="P644" ca="1">IF(OR(B644="", F644=""), "", INDEX(SOFR_INDEX!$B$2:$E$2001, O644,$P$4) * IF(LEFT($P$3, 3)="180", 2, IF(LEFT($P$3, 2)="90", 4, IF(LEFT($P$3, 2)="30", 12, 1)))/100)</f>
        <v/>
      </c>
      <c r="Q644" s="43" t="str">
        <f ca="1">IF(OR(B644="", F644=""), "", P644+'Terms&amp;Conditions + Transaction'!$B$11/10000)</f>
        <v/>
      </c>
      <c r="R644" s="43" t="str">
        <f t="shared" ca="1" si="59"/>
        <v/>
      </c>
      <c r="S644" t="str">
        <f ca="1">IF(B644="",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Transaction'!$C$7*(F644-E644), 365), 360))))</f>
        <v/>
      </c>
      <c r="T644" s="49" t="str">
        <f t="shared" ca="1" si="60"/>
        <v/>
      </c>
      <c r="U644" s="49" t="str">
        <f t="shared" ca="1" si="61"/>
        <v/>
      </c>
      <c r="V644" s="49" t="str">
        <f t="shared" ca="1" si="62"/>
        <v/>
      </c>
      <c r="W644" s="11" t="str">
        <f t="shared" ca="1" si="63"/>
        <v/>
      </c>
      <c r="X644" s="11" t="str">
        <f t="shared" ca="1" si="64"/>
        <v/>
      </c>
    </row>
    <row r="645" spans="2:24" x14ac:dyDescent="0.25">
      <c r="B645" s="82" t="str">
        <f ca="1">IF(B644&lt;MIN($C$3, 'Terms&amp;Conditions + Transaction'!$B$6), B644+1, "")</f>
        <v/>
      </c>
      <c r="C645" t="str">
        <f ca="1">IF(B645="", "", IF(AND(WEEKDAY(B645, 2)&lt;=5, ISERROR(VLOOKUP(B645, 'Holiday Schedule'!$B$3:$B$1002, 1, FALSE))), 1, 0))</f>
        <v/>
      </c>
      <c r="D645" t="str">
        <f ca="1">IF(B645="", "", IF(LOWER('Terms&amp;Conditions + Transaction'!$C$15)="act", 1, IF(DAY(B645)=31, 0, IF(AND(DAY(B645+1)=1, MONTH(B645+1)=3), 31-DAY(B645), 1))))</f>
        <v/>
      </c>
      <c r="E645" s="18" t="str">
        <f ca="1">IF(B645="", "", IFERROR(VLOOKUP(B645, 'Accrual Schedule'!$B$3:$B$122, 1, TRUE), ""))</f>
        <v/>
      </c>
      <c r="F645" s="18" t="str" cm="1">
        <f t="array" aca="1" ref="F645" ca="1">IF(B645="", "", INDEX('Accrual Schedule'!$B$3:$B$122, MATCH(B645, 'Accrual Schedule'!$B$3:$B$122, 1)+1, 1))</f>
        <v/>
      </c>
      <c r="G645" s="18" t="str" cm="1">
        <f t="array" aca="1" ref="G645" ca="1">IF(B645="", "", INDEX('Accrual Schedule'!$B$3:$B$122, MATCH(H645, 'Accrual Schedule'!$B$3:$B$122, 1)-1, 1))</f>
        <v/>
      </c>
      <c r="H645" s="18" t="str">
        <f ca="1">IF(B645="", "", INDEX('Accrual Schedule'!$B$3:$B$122, MATCH(I645, 'Accrual Schedule'!$C$3:$C$122, 1), 1))</f>
        <v/>
      </c>
      <c r="I645" s="18" t="str" cm="1">
        <f t="array" aca="1" ref="I645" ca="1">IF(B645="", "", _xlfn.IFNA(INDEX('Accrual Schedule'!$C$4:$C$122, MATCH(B645, 'Accrual Schedule'!$C$4:$C$122, 1)+1, 1), INDEX('Accrual Schedule'!$C$4:$C$122, 1, 1)))</f>
        <v/>
      </c>
      <c r="J645" s="11" t="str">
        <f ca="1">IF(B645="","",'Terms&amp;Conditions + Transaction'!$F$5-SUMIF(Dispositions!$B$3:$B$32,"&lt;="&amp;B645,Dispositions!$C$3:$C$32))</f>
        <v/>
      </c>
      <c r="K645" s="84" t="str">
        <f ca="1">IF(B645="", "", IF(ISNA(MATCH(B645, 'Factor Schedule'!$B$3:$B$2002, -1)),1,IF(INDEX('Factor Schedule'!$B$3:$C$2002,MATCH(B645, 'Factor Schedule'!$B$3:$B$2002, -1), 1)=B645,MATCH(B645, 'Factor Schedule'!$B$3:$B$2002, -1),MATCH(B645, 'Factor Schedule'!$B$3:$B$2002, -1)+1)))</f>
        <v/>
      </c>
      <c r="L645" s="11" t="str" cm="1">
        <f t="array" aca="1" ref="L645" ca="1">IF(B645="","",ROUND(J645*_xlfn.IFNA(INDEX('Factor Schedule'!$B$3:$C$2002,K645, 2), 1), 2))</f>
        <v/>
      </c>
      <c r="M645" s="11" t="str">
        <f ca="1">IF(B645="", "", IF(OR(LOWER('Terms&amp;Conditions + Transaction'!$B$12)&lt;&gt;"compound", B645=$C$2, B645=E645), L645, L645+IF(LOWER('Terms&amp;Conditions + Transaction'!$B$13)&lt;&gt;"y", SUMIFS($T$8:$T$2007, $B$8:$B$2007, "&gt;="&amp;E645, $B$8:$B$2007, "&lt;"&amp;B645), SUMIFS($U$8:$U$1007, $B$8:$B$2007, "&gt;="&amp;E645, $B$8:$B$2007, "&lt;"&amp;B645))))</f>
        <v/>
      </c>
      <c r="N645" s="18" t="str">
        <f ca="1">IF(OR(B645 = "", F645=""), "", MIN(ForwardDays(B645,-'Terms&amp;Conditions + Transaction'!$B$22, 'Terms&amp;Conditions + Transaction'!$B$23, 'Holiday Schedule'!$B$3:$B$1002),ForwardDays(F645,-'Terms&amp;Conditions + Transaction'!$B$22, 'Terms&amp;Conditions + Transaction'!$B$23, 'Holiday Schedule'!$B$3:$B$1002)))</f>
        <v/>
      </c>
      <c r="O645" s="42" t="str">
        <f ca="1">IF(B645="", "", IF(ISNA(MATCH(N645, SOFR_INDEX!$A$2:$A$2001, -1)),1,IF(INDEX(SOFR_INDEX!$A$2:$E$2001,MATCH(N645, SOFR_INDEX!$A$2:$A$2001, -1), 1)=N645,MATCH(N645, SOFR_INDEX!$A$2:$A$2001, -1),MATCH(N645, SOFR_INDEX!$A$2:$A$2001, -1)+1)))</f>
        <v/>
      </c>
      <c r="P645" s="40" t="str" cm="1">
        <f t="array" aca="1" ref="P645" ca="1">IF(OR(B645="", F645=""), "", INDEX(SOFR_INDEX!$B$2:$E$2001, O645,$P$4) * IF(LEFT($P$3, 3)="180", 2, IF(LEFT($P$3, 2)="90", 4, IF(LEFT($P$3, 2)="30", 12, 1)))/100)</f>
        <v/>
      </c>
      <c r="Q645" s="43" t="str">
        <f ca="1">IF(OR(B645="", F645=""), "", P645+'Terms&amp;Conditions + Transaction'!$B$11/10000)</f>
        <v/>
      </c>
      <c r="R645" s="43" t="str">
        <f t="shared" ca="1" si="59"/>
        <v/>
      </c>
      <c r="S645" t="str">
        <f ca="1">IF(B645="",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Transaction'!$C$7*(F645-E645), 365), 360))))</f>
        <v/>
      </c>
      <c r="T645" s="49" t="str">
        <f t="shared" ca="1" si="60"/>
        <v/>
      </c>
      <c r="U645" s="49" t="str">
        <f t="shared" ca="1" si="61"/>
        <v/>
      </c>
      <c r="V645" s="49" t="str">
        <f t="shared" ca="1" si="62"/>
        <v/>
      </c>
      <c r="W645" s="11" t="str">
        <f t="shared" ca="1" si="63"/>
        <v/>
      </c>
      <c r="X645" s="11" t="str">
        <f t="shared" ca="1" si="64"/>
        <v/>
      </c>
    </row>
    <row r="646" spans="2:24" x14ac:dyDescent="0.25">
      <c r="B646" s="82" t="str">
        <f ca="1">IF(B645&lt;MIN($C$3, 'Terms&amp;Conditions + Transaction'!$B$6), B645+1, "")</f>
        <v/>
      </c>
      <c r="C646" t="str">
        <f ca="1">IF(B646="", "", IF(AND(WEEKDAY(B646, 2)&lt;=5, ISERROR(VLOOKUP(B646, 'Holiday Schedule'!$B$3:$B$1002, 1, FALSE))), 1, 0))</f>
        <v/>
      </c>
      <c r="D646" t="str">
        <f ca="1">IF(B646="", "", IF(LOWER('Terms&amp;Conditions + Transaction'!$C$15)="act", 1, IF(DAY(B646)=31, 0, IF(AND(DAY(B646+1)=1, MONTH(B646+1)=3), 31-DAY(B646), 1))))</f>
        <v/>
      </c>
      <c r="E646" s="18" t="str">
        <f ca="1">IF(B646="", "", IFERROR(VLOOKUP(B646, 'Accrual Schedule'!$B$3:$B$122, 1, TRUE), ""))</f>
        <v/>
      </c>
      <c r="F646" s="18" t="str" cm="1">
        <f t="array" aca="1" ref="F646" ca="1">IF(B646="", "", INDEX('Accrual Schedule'!$B$3:$B$122, MATCH(B646, 'Accrual Schedule'!$B$3:$B$122, 1)+1, 1))</f>
        <v/>
      </c>
      <c r="G646" s="18" t="str" cm="1">
        <f t="array" aca="1" ref="G646" ca="1">IF(B646="", "", INDEX('Accrual Schedule'!$B$3:$B$122, MATCH(H646, 'Accrual Schedule'!$B$3:$B$122, 1)-1, 1))</f>
        <v/>
      </c>
      <c r="H646" s="18" t="str">
        <f ca="1">IF(B646="", "", INDEX('Accrual Schedule'!$B$3:$B$122, MATCH(I646, 'Accrual Schedule'!$C$3:$C$122, 1), 1))</f>
        <v/>
      </c>
      <c r="I646" s="18" t="str" cm="1">
        <f t="array" aca="1" ref="I646" ca="1">IF(B646="", "", _xlfn.IFNA(INDEX('Accrual Schedule'!$C$4:$C$122, MATCH(B646, 'Accrual Schedule'!$C$4:$C$122, 1)+1, 1), INDEX('Accrual Schedule'!$C$4:$C$122, 1, 1)))</f>
        <v/>
      </c>
      <c r="J646" s="11" t="str">
        <f ca="1">IF(B646="","",'Terms&amp;Conditions + Transaction'!$F$5-SUMIF(Dispositions!$B$3:$B$32,"&lt;="&amp;B646,Dispositions!$C$3:$C$32))</f>
        <v/>
      </c>
      <c r="K646" s="84" t="str">
        <f ca="1">IF(B646="", "", IF(ISNA(MATCH(B646, 'Factor Schedule'!$B$3:$B$2002, -1)),1,IF(INDEX('Factor Schedule'!$B$3:$C$2002,MATCH(B646, 'Factor Schedule'!$B$3:$B$2002, -1), 1)=B646,MATCH(B646, 'Factor Schedule'!$B$3:$B$2002, -1),MATCH(B646, 'Factor Schedule'!$B$3:$B$2002, -1)+1)))</f>
        <v/>
      </c>
      <c r="L646" s="11" t="str" cm="1">
        <f t="array" aca="1" ref="L646" ca="1">IF(B646="","",ROUND(J646*_xlfn.IFNA(INDEX('Factor Schedule'!$B$3:$C$2002,K646, 2), 1), 2))</f>
        <v/>
      </c>
      <c r="M646" s="11" t="str">
        <f ca="1">IF(B646="", "", IF(OR(LOWER('Terms&amp;Conditions + Transaction'!$B$12)&lt;&gt;"compound", B646=$C$2, B646=E646), L646, L646+IF(LOWER('Terms&amp;Conditions + Transaction'!$B$13)&lt;&gt;"y", SUMIFS($T$8:$T$2007, $B$8:$B$2007, "&gt;="&amp;E646, $B$8:$B$2007, "&lt;"&amp;B646), SUMIFS($U$8:$U$1007, $B$8:$B$2007, "&gt;="&amp;E646, $B$8:$B$2007, "&lt;"&amp;B646))))</f>
        <v/>
      </c>
      <c r="N646" s="18" t="str">
        <f ca="1">IF(OR(B646 = "", F646=""), "", MIN(ForwardDays(B646,-'Terms&amp;Conditions + Transaction'!$B$22, 'Terms&amp;Conditions + Transaction'!$B$23, 'Holiday Schedule'!$B$3:$B$1002),ForwardDays(F646,-'Terms&amp;Conditions + Transaction'!$B$22, 'Terms&amp;Conditions + Transaction'!$B$23, 'Holiday Schedule'!$B$3:$B$1002)))</f>
        <v/>
      </c>
      <c r="O646" s="42" t="str">
        <f ca="1">IF(B646="", "", IF(ISNA(MATCH(N646, SOFR_INDEX!$A$2:$A$2001, -1)),1,IF(INDEX(SOFR_INDEX!$A$2:$E$2001,MATCH(N646, SOFR_INDEX!$A$2:$A$2001, -1), 1)=N646,MATCH(N646, SOFR_INDEX!$A$2:$A$2001, -1),MATCH(N646, SOFR_INDEX!$A$2:$A$2001, -1)+1)))</f>
        <v/>
      </c>
      <c r="P646" s="40" t="str" cm="1">
        <f t="array" aca="1" ref="P646" ca="1">IF(OR(B646="", F646=""), "", INDEX(SOFR_INDEX!$B$2:$E$2001, O646,$P$4) * IF(LEFT($P$3, 3)="180", 2, IF(LEFT($P$3, 2)="90", 4, IF(LEFT($P$3, 2)="30", 12, 1)))/100)</f>
        <v/>
      </c>
      <c r="Q646" s="43" t="str">
        <f ca="1">IF(OR(B646="", F646=""), "", P646+'Terms&amp;Conditions + Transaction'!$B$11/10000)</f>
        <v/>
      </c>
      <c r="R646" s="43" t="str">
        <f t="shared" ca="1" si="59"/>
        <v/>
      </c>
      <c r="S646" t="str">
        <f ca="1">IF(B646="",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Transaction'!$C$7*(F646-E646), 365), 360))))</f>
        <v/>
      </c>
      <c r="T646" s="49" t="str">
        <f t="shared" ca="1" si="60"/>
        <v/>
      </c>
      <c r="U646" s="49" t="str">
        <f t="shared" ca="1" si="61"/>
        <v/>
      </c>
      <c r="V646" s="49" t="str">
        <f t="shared" ca="1" si="62"/>
        <v/>
      </c>
      <c r="W646" s="11" t="str">
        <f t="shared" ca="1" si="63"/>
        <v/>
      </c>
      <c r="X646" s="11" t="str">
        <f t="shared" ca="1" si="64"/>
        <v/>
      </c>
    </row>
    <row r="647" spans="2:24" x14ac:dyDescent="0.25">
      <c r="B647" s="82" t="str">
        <f ca="1">IF(B646&lt;MIN($C$3, 'Terms&amp;Conditions + Transaction'!$B$6), B646+1, "")</f>
        <v/>
      </c>
      <c r="C647" t="str">
        <f ca="1">IF(B647="", "", IF(AND(WEEKDAY(B647, 2)&lt;=5, ISERROR(VLOOKUP(B647, 'Holiday Schedule'!$B$3:$B$1002, 1, FALSE))), 1, 0))</f>
        <v/>
      </c>
      <c r="D647" t="str">
        <f ca="1">IF(B647="", "", IF(LOWER('Terms&amp;Conditions + Transaction'!$C$15)="act", 1, IF(DAY(B647)=31, 0, IF(AND(DAY(B647+1)=1, MONTH(B647+1)=3), 31-DAY(B647), 1))))</f>
        <v/>
      </c>
      <c r="E647" s="18" t="str">
        <f ca="1">IF(B647="", "", IFERROR(VLOOKUP(B647, 'Accrual Schedule'!$B$3:$B$122, 1, TRUE), ""))</f>
        <v/>
      </c>
      <c r="F647" s="18" t="str" cm="1">
        <f t="array" aca="1" ref="F647" ca="1">IF(B647="", "", INDEX('Accrual Schedule'!$B$3:$B$122, MATCH(B647, 'Accrual Schedule'!$B$3:$B$122, 1)+1, 1))</f>
        <v/>
      </c>
      <c r="G647" s="18" t="str" cm="1">
        <f t="array" aca="1" ref="G647" ca="1">IF(B647="", "", INDEX('Accrual Schedule'!$B$3:$B$122, MATCH(H647, 'Accrual Schedule'!$B$3:$B$122, 1)-1, 1))</f>
        <v/>
      </c>
      <c r="H647" s="18" t="str">
        <f ca="1">IF(B647="", "", INDEX('Accrual Schedule'!$B$3:$B$122, MATCH(I647, 'Accrual Schedule'!$C$3:$C$122, 1), 1))</f>
        <v/>
      </c>
      <c r="I647" s="18" t="str" cm="1">
        <f t="array" aca="1" ref="I647" ca="1">IF(B647="", "", _xlfn.IFNA(INDEX('Accrual Schedule'!$C$4:$C$122, MATCH(B647, 'Accrual Schedule'!$C$4:$C$122, 1)+1, 1), INDEX('Accrual Schedule'!$C$4:$C$122, 1, 1)))</f>
        <v/>
      </c>
      <c r="J647" s="11" t="str">
        <f ca="1">IF(B647="","",'Terms&amp;Conditions + Transaction'!$F$5-SUMIF(Dispositions!$B$3:$B$32,"&lt;="&amp;B647,Dispositions!$C$3:$C$32))</f>
        <v/>
      </c>
      <c r="K647" s="84" t="str">
        <f ca="1">IF(B647="", "", IF(ISNA(MATCH(B647, 'Factor Schedule'!$B$3:$B$2002, -1)),1,IF(INDEX('Factor Schedule'!$B$3:$C$2002,MATCH(B647, 'Factor Schedule'!$B$3:$B$2002, -1), 1)=B647,MATCH(B647, 'Factor Schedule'!$B$3:$B$2002, -1),MATCH(B647, 'Factor Schedule'!$B$3:$B$2002, -1)+1)))</f>
        <v/>
      </c>
      <c r="L647" s="11" t="str" cm="1">
        <f t="array" aca="1" ref="L647" ca="1">IF(B647="","",ROUND(J647*_xlfn.IFNA(INDEX('Factor Schedule'!$B$3:$C$2002,K647, 2), 1), 2))</f>
        <v/>
      </c>
      <c r="M647" s="11" t="str">
        <f ca="1">IF(B647="", "", IF(OR(LOWER('Terms&amp;Conditions + Transaction'!$B$12)&lt;&gt;"compound", B647=$C$2, B647=E647), L647, L647+IF(LOWER('Terms&amp;Conditions + Transaction'!$B$13)&lt;&gt;"y", SUMIFS($T$8:$T$2007, $B$8:$B$2007, "&gt;="&amp;E647, $B$8:$B$2007, "&lt;"&amp;B647), SUMIFS($U$8:$U$1007, $B$8:$B$2007, "&gt;="&amp;E647, $B$8:$B$2007, "&lt;"&amp;B647))))</f>
        <v/>
      </c>
      <c r="N647" s="18" t="str">
        <f ca="1">IF(OR(B647 = "", F647=""), "", MIN(ForwardDays(B647,-'Terms&amp;Conditions + Transaction'!$B$22, 'Terms&amp;Conditions + Transaction'!$B$23, 'Holiday Schedule'!$B$3:$B$1002),ForwardDays(F647,-'Terms&amp;Conditions + Transaction'!$B$22, 'Terms&amp;Conditions + Transaction'!$B$23, 'Holiday Schedule'!$B$3:$B$1002)))</f>
        <v/>
      </c>
      <c r="O647" s="42" t="str">
        <f ca="1">IF(B647="", "", IF(ISNA(MATCH(N647, SOFR_INDEX!$A$2:$A$2001, -1)),1,IF(INDEX(SOFR_INDEX!$A$2:$E$2001,MATCH(N647, SOFR_INDEX!$A$2:$A$2001, -1), 1)=N647,MATCH(N647, SOFR_INDEX!$A$2:$A$2001, -1),MATCH(N647, SOFR_INDEX!$A$2:$A$2001, -1)+1)))</f>
        <v/>
      </c>
      <c r="P647" s="40" t="str" cm="1">
        <f t="array" aca="1" ref="P647" ca="1">IF(OR(B647="", F647=""), "", INDEX(SOFR_INDEX!$B$2:$E$2001, O647,$P$4) * IF(LEFT($P$3, 3)="180", 2, IF(LEFT($P$3, 2)="90", 4, IF(LEFT($P$3, 2)="30", 12, 1)))/100)</f>
        <v/>
      </c>
      <c r="Q647" s="43" t="str">
        <f ca="1">IF(OR(B647="", F647=""), "", P647+'Terms&amp;Conditions + Transaction'!$B$11/10000)</f>
        <v/>
      </c>
      <c r="R647" s="43" t="str">
        <f t="shared" ca="1" si="59"/>
        <v/>
      </c>
      <c r="S647" t="str">
        <f ca="1">IF(B647="",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Transaction'!$C$7*(F647-E647), 365), 360))))</f>
        <v/>
      </c>
      <c r="T647" s="49" t="str">
        <f t="shared" ca="1" si="60"/>
        <v/>
      </c>
      <c r="U647" s="49" t="str">
        <f t="shared" ca="1" si="61"/>
        <v/>
      </c>
      <c r="V647" s="49" t="str">
        <f t="shared" ca="1" si="62"/>
        <v/>
      </c>
      <c r="W647" s="11" t="str">
        <f t="shared" ca="1" si="63"/>
        <v/>
      </c>
      <c r="X647" s="11" t="str">
        <f t="shared" ca="1" si="64"/>
        <v/>
      </c>
    </row>
    <row r="648" spans="2:24" x14ac:dyDescent="0.25">
      <c r="B648" s="82" t="str">
        <f ca="1">IF(B647&lt;MIN($C$3, 'Terms&amp;Conditions + Transaction'!$B$6), B647+1, "")</f>
        <v/>
      </c>
      <c r="C648" t="str">
        <f ca="1">IF(B648="", "", IF(AND(WEEKDAY(B648, 2)&lt;=5, ISERROR(VLOOKUP(B648, 'Holiday Schedule'!$B$3:$B$1002, 1, FALSE))), 1, 0))</f>
        <v/>
      </c>
      <c r="D648" t="str">
        <f ca="1">IF(B648="", "", IF(LOWER('Terms&amp;Conditions + Transaction'!$C$15)="act", 1, IF(DAY(B648)=31, 0, IF(AND(DAY(B648+1)=1, MONTH(B648+1)=3), 31-DAY(B648), 1))))</f>
        <v/>
      </c>
      <c r="E648" s="18" t="str">
        <f ca="1">IF(B648="", "", IFERROR(VLOOKUP(B648, 'Accrual Schedule'!$B$3:$B$122, 1, TRUE), ""))</f>
        <v/>
      </c>
      <c r="F648" s="18" t="str" cm="1">
        <f t="array" aca="1" ref="F648" ca="1">IF(B648="", "", INDEX('Accrual Schedule'!$B$3:$B$122, MATCH(B648, 'Accrual Schedule'!$B$3:$B$122, 1)+1, 1))</f>
        <v/>
      </c>
      <c r="G648" s="18" t="str" cm="1">
        <f t="array" aca="1" ref="G648" ca="1">IF(B648="", "", INDEX('Accrual Schedule'!$B$3:$B$122, MATCH(H648, 'Accrual Schedule'!$B$3:$B$122, 1)-1, 1))</f>
        <v/>
      </c>
      <c r="H648" s="18" t="str">
        <f ca="1">IF(B648="", "", INDEX('Accrual Schedule'!$B$3:$B$122, MATCH(I648, 'Accrual Schedule'!$C$3:$C$122, 1), 1))</f>
        <v/>
      </c>
      <c r="I648" s="18" t="str" cm="1">
        <f t="array" aca="1" ref="I648" ca="1">IF(B648="", "", _xlfn.IFNA(INDEX('Accrual Schedule'!$C$4:$C$122, MATCH(B648, 'Accrual Schedule'!$C$4:$C$122, 1)+1, 1), INDEX('Accrual Schedule'!$C$4:$C$122, 1, 1)))</f>
        <v/>
      </c>
      <c r="J648" s="11" t="str">
        <f ca="1">IF(B648="","",'Terms&amp;Conditions + Transaction'!$F$5-SUMIF(Dispositions!$B$3:$B$32,"&lt;="&amp;B648,Dispositions!$C$3:$C$32))</f>
        <v/>
      </c>
      <c r="K648" s="84" t="str">
        <f ca="1">IF(B648="", "", IF(ISNA(MATCH(B648, 'Factor Schedule'!$B$3:$B$2002, -1)),1,IF(INDEX('Factor Schedule'!$B$3:$C$2002,MATCH(B648, 'Factor Schedule'!$B$3:$B$2002, -1), 1)=B648,MATCH(B648, 'Factor Schedule'!$B$3:$B$2002, -1),MATCH(B648, 'Factor Schedule'!$B$3:$B$2002, -1)+1)))</f>
        <v/>
      </c>
      <c r="L648" s="11" t="str" cm="1">
        <f t="array" aca="1" ref="L648" ca="1">IF(B648="","",ROUND(J648*_xlfn.IFNA(INDEX('Factor Schedule'!$B$3:$C$2002,K648, 2), 1), 2))</f>
        <v/>
      </c>
      <c r="M648" s="11" t="str">
        <f ca="1">IF(B648="", "", IF(OR(LOWER('Terms&amp;Conditions + Transaction'!$B$12)&lt;&gt;"compound", B648=$C$2, B648=E648), L648, L648+IF(LOWER('Terms&amp;Conditions + Transaction'!$B$13)&lt;&gt;"y", SUMIFS($T$8:$T$2007, $B$8:$B$2007, "&gt;="&amp;E648, $B$8:$B$2007, "&lt;"&amp;B648), SUMIFS($U$8:$U$1007, $B$8:$B$2007, "&gt;="&amp;E648, $B$8:$B$2007, "&lt;"&amp;B648))))</f>
        <v/>
      </c>
      <c r="N648" s="18" t="str">
        <f ca="1">IF(OR(B648 = "", F648=""), "", MIN(ForwardDays(B648,-'Terms&amp;Conditions + Transaction'!$B$22, 'Terms&amp;Conditions + Transaction'!$B$23, 'Holiday Schedule'!$B$3:$B$1002),ForwardDays(F648,-'Terms&amp;Conditions + Transaction'!$B$22, 'Terms&amp;Conditions + Transaction'!$B$23, 'Holiday Schedule'!$B$3:$B$1002)))</f>
        <v/>
      </c>
      <c r="O648" s="42" t="str">
        <f ca="1">IF(B648="", "", IF(ISNA(MATCH(N648, SOFR_INDEX!$A$2:$A$2001, -1)),1,IF(INDEX(SOFR_INDEX!$A$2:$E$2001,MATCH(N648, SOFR_INDEX!$A$2:$A$2001, -1), 1)=N648,MATCH(N648, SOFR_INDEX!$A$2:$A$2001, -1),MATCH(N648, SOFR_INDEX!$A$2:$A$2001, -1)+1)))</f>
        <v/>
      </c>
      <c r="P648" s="40" t="str" cm="1">
        <f t="array" aca="1" ref="P648" ca="1">IF(OR(B648="", F648=""), "", INDEX(SOFR_INDEX!$B$2:$E$2001, O648,$P$4) * IF(LEFT($P$3, 3)="180", 2, IF(LEFT($P$3, 2)="90", 4, IF(LEFT($P$3, 2)="30", 12, 1)))/100)</f>
        <v/>
      </c>
      <c r="Q648" s="43" t="str">
        <f ca="1">IF(OR(B648="", F648=""), "", P648+'Terms&amp;Conditions + Transaction'!$B$11/10000)</f>
        <v/>
      </c>
      <c r="R648" s="43" t="str">
        <f t="shared" ref="R648:R711" ca="1" si="65">IF(OR(B648="", B649=""), "", (V648/L648)/((B649-$B$8)/S648))</f>
        <v/>
      </c>
      <c r="S648" t="str">
        <f ca="1">IF(B648="",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Transaction'!$C$7*(F648-E648), 365), 360))))</f>
        <v/>
      </c>
      <c r="T648" s="49" t="str">
        <f t="shared" ca="1" si="60"/>
        <v/>
      </c>
      <c r="U648" s="49" t="str">
        <f t="shared" ca="1" si="61"/>
        <v/>
      </c>
      <c r="V648" s="49" t="str">
        <f t="shared" ca="1" si="62"/>
        <v/>
      </c>
      <c r="W648" s="11" t="str">
        <f t="shared" ca="1" si="63"/>
        <v/>
      </c>
      <c r="X648" s="11" t="str">
        <f t="shared" ca="1" si="64"/>
        <v/>
      </c>
    </row>
    <row r="649" spans="2:24" x14ac:dyDescent="0.25">
      <c r="B649" s="82" t="str">
        <f ca="1">IF(B648&lt;MIN($C$3, 'Terms&amp;Conditions + Transaction'!$B$6), B648+1, "")</f>
        <v/>
      </c>
      <c r="C649" t="str">
        <f ca="1">IF(B649="", "", IF(AND(WEEKDAY(B649, 2)&lt;=5, ISERROR(VLOOKUP(B649, 'Holiday Schedule'!$B$3:$B$1002, 1, FALSE))), 1, 0))</f>
        <v/>
      </c>
      <c r="D649" t="str">
        <f ca="1">IF(B649="", "", IF(LOWER('Terms&amp;Conditions + Transaction'!$C$15)="act", 1, IF(DAY(B649)=31, 0, IF(AND(DAY(B649+1)=1, MONTH(B649+1)=3), 31-DAY(B649), 1))))</f>
        <v/>
      </c>
      <c r="E649" s="18" t="str">
        <f ca="1">IF(B649="", "", IFERROR(VLOOKUP(B649, 'Accrual Schedule'!$B$3:$B$122, 1, TRUE), ""))</f>
        <v/>
      </c>
      <c r="F649" s="18" t="str" cm="1">
        <f t="array" aca="1" ref="F649" ca="1">IF(B649="", "", INDEX('Accrual Schedule'!$B$3:$B$122, MATCH(B649, 'Accrual Schedule'!$B$3:$B$122, 1)+1, 1))</f>
        <v/>
      </c>
      <c r="G649" s="18" t="str" cm="1">
        <f t="array" aca="1" ref="G649" ca="1">IF(B649="", "", INDEX('Accrual Schedule'!$B$3:$B$122, MATCH(H649, 'Accrual Schedule'!$B$3:$B$122, 1)-1, 1))</f>
        <v/>
      </c>
      <c r="H649" s="18" t="str">
        <f ca="1">IF(B649="", "", INDEX('Accrual Schedule'!$B$3:$B$122, MATCH(I649, 'Accrual Schedule'!$C$3:$C$122, 1), 1))</f>
        <v/>
      </c>
      <c r="I649" s="18" t="str" cm="1">
        <f t="array" aca="1" ref="I649" ca="1">IF(B649="", "", _xlfn.IFNA(INDEX('Accrual Schedule'!$C$4:$C$122, MATCH(B649, 'Accrual Schedule'!$C$4:$C$122, 1)+1, 1), INDEX('Accrual Schedule'!$C$4:$C$122, 1, 1)))</f>
        <v/>
      </c>
      <c r="J649" s="11" t="str">
        <f ca="1">IF(B649="","",'Terms&amp;Conditions + Transaction'!$F$5-SUMIF(Dispositions!$B$3:$B$32,"&lt;="&amp;B649,Dispositions!$C$3:$C$32))</f>
        <v/>
      </c>
      <c r="K649" s="84" t="str">
        <f ca="1">IF(B649="", "", IF(ISNA(MATCH(B649, 'Factor Schedule'!$B$3:$B$2002, -1)),1,IF(INDEX('Factor Schedule'!$B$3:$C$2002,MATCH(B649, 'Factor Schedule'!$B$3:$B$2002, -1), 1)=B649,MATCH(B649, 'Factor Schedule'!$B$3:$B$2002, -1),MATCH(B649, 'Factor Schedule'!$B$3:$B$2002, -1)+1)))</f>
        <v/>
      </c>
      <c r="L649" s="11" t="str" cm="1">
        <f t="array" aca="1" ref="L649" ca="1">IF(B649="","",ROUND(J649*_xlfn.IFNA(INDEX('Factor Schedule'!$B$3:$C$2002,K649, 2), 1), 2))</f>
        <v/>
      </c>
      <c r="M649" s="11" t="str">
        <f ca="1">IF(B649="", "", IF(OR(LOWER('Terms&amp;Conditions + Transaction'!$B$12)&lt;&gt;"compound", B649=$C$2, B649=E649), L649, L649+IF(LOWER('Terms&amp;Conditions + Transaction'!$B$13)&lt;&gt;"y", SUMIFS($T$8:$T$2007, $B$8:$B$2007, "&gt;="&amp;E649, $B$8:$B$2007, "&lt;"&amp;B649), SUMIFS($U$8:$U$1007, $B$8:$B$2007, "&gt;="&amp;E649, $B$8:$B$2007, "&lt;"&amp;B649))))</f>
        <v/>
      </c>
      <c r="N649" s="18" t="str">
        <f ca="1">IF(OR(B649 = "", F649=""), "", MIN(ForwardDays(B649,-'Terms&amp;Conditions + Transaction'!$B$22, 'Terms&amp;Conditions + Transaction'!$B$23, 'Holiday Schedule'!$B$3:$B$1002),ForwardDays(F649,-'Terms&amp;Conditions + Transaction'!$B$22, 'Terms&amp;Conditions + Transaction'!$B$23, 'Holiday Schedule'!$B$3:$B$1002)))</f>
        <v/>
      </c>
      <c r="O649" s="42" t="str">
        <f ca="1">IF(B649="", "", IF(ISNA(MATCH(N649, SOFR_INDEX!$A$2:$A$2001, -1)),1,IF(INDEX(SOFR_INDEX!$A$2:$E$2001,MATCH(N649, SOFR_INDEX!$A$2:$A$2001, -1), 1)=N649,MATCH(N649, SOFR_INDEX!$A$2:$A$2001, -1),MATCH(N649, SOFR_INDEX!$A$2:$A$2001, -1)+1)))</f>
        <v/>
      </c>
      <c r="P649" s="40" t="str" cm="1">
        <f t="array" aca="1" ref="P649" ca="1">IF(OR(B649="", F649=""), "", INDEX(SOFR_INDEX!$B$2:$E$2001, O649,$P$4) * IF(LEFT($P$3, 3)="180", 2, IF(LEFT($P$3, 2)="90", 4, IF(LEFT($P$3, 2)="30", 12, 1)))/100)</f>
        <v/>
      </c>
      <c r="Q649" s="43" t="str">
        <f ca="1">IF(OR(B649="", F649=""), "", P649+'Terms&amp;Conditions + Transaction'!$B$11/10000)</f>
        <v/>
      </c>
      <c r="R649" s="43" t="str">
        <f t="shared" ca="1" si="65"/>
        <v/>
      </c>
      <c r="S649" t="str">
        <f ca="1">IF(B649="",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Transaction'!$C$7*(F649-E649), 365), 360))))</f>
        <v/>
      </c>
      <c r="T649" s="49" t="str">
        <f t="shared" ca="1" si="60"/>
        <v/>
      </c>
      <c r="U649" s="49" t="str">
        <f t="shared" ca="1" si="61"/>
        <v/>
      </c>
      <c r="V649" s="49" t="str">
        <f t="shared" ca="1" si="62"/>
        <v/>
      </c>
      <c r="W649" s="11" t="str">
        <f t="shared" ca="1" si="63"/>
        <v/>
      </c>
      <c r="X649" s="11" t="str">
        <f t="shared" ca="1" si="64"/>
        <v/>
      </c>
    </row>
    <row r="650" spans="2:24" x14ac:dyDescent="0.25">
      <c r="B650" s="82" t="str">
        <f ca="1">IF(B649&lt;MIN($C$3, 'Terms&amp;Conditions + Transaction'!$B$6), B649+1, "")</f>
        <v/>
      </c>
      <c r="C650" t="str">
        <f ca="1">IF(B650="", "", IF(AND(WEEKDAY(B650, 2)&lt;=5, ISERROR(VLOOKUP(B650, 'Holiday Schedule'!$B$3:$B$1002, 1, FALSE))), 1, 0))</f>
        <v/>
      </c>
      <c r="D650" t="str">
        <f ca="1">IF(B650="", "", IF(LOWER('Terms&amp;Conditions + Transaction'!$C$15)="act", 1, IF(DAY(B650)=31, 0, IF(AND(DAY(B650+1)=1, MONTH(B650+1)=3), 31-DAY(B650), 1))))</f>
        <v/>
      </c>
      <c r="E650" s="18" t="str">
        <f ca="1">IF(B650="", "", IFERROR(VLOOKUP(B650, 'Accrual Schedule'!$B$3:$B$122, 1, TRUE), ""))</f>
        <v/>
      </c>
      <c r="F650" s="18" t="str" cm="1">
        <f t="array" aca="1" ref="F650" ca="1">IF(B650="", "", INDEX('Accrual Schedule'!$B$3:$B$122, MATCH(B650, 'Accrual Schedule'!$B$3:$B$122, 1)+1, 1))</f>
        <v/>
      </c>
      <c r="G650" s="18" t="str" cm="1">
        <f t="array" aca="1" ref="G650" ca="1">IF(B650="", "", INDEX('Accrual Schedule'!$B$3:$B$122, MATCH(H650, 'Accrual Schedule'!$B$3:$B$122, 1)-1, 1))</f>
        <v/>
      </c>
      <c r="H650" s="18" t="str">
        <f ca="1">IF(B650="", "", INDEX('Accrual Schedule'!$B$3:$B$122, MATCH(I650, 'Accrual Schedule'!$C$3:$C$122, 1), 1))</f>
        <v/>
      </c>
      <c r="I650" s="18" t="str" cm="1">
        <f t="array" aca="1" ref="I650" ca="1">IF(B650="", "", _xlfn.IFNA(INDEX('Accrual Schedule'!$C$4:$C$122, MATCH(B650, 'Accrual Schedule'!$C$4:$C$122, 1)+1, 1), INDEX('Accrual Schedule'!$C$4:$C$122, 1, 1)))</f>
        <v/>
      </c>
      <c r="J650" s="11" t="str">
        <f ca="1">IF(B650="","",'Terms&amp;Conditions + Transaction'!$F$5-SUMIF(Dispositions!$B$3:$B$32,"&lt;="&amp;B650,Dispositions!$C$3:$C$32))</f>
        <v/>
      </c>
      <c r="K650" s="84" t="str">
        <f ca="1">IF(B650="", "", IF(ISNA(MATCH(B650, 'Factor Schedule'!$B$3:$B$2002, -1)),1,IF(INDEX('Factor Schedule'!$B$3:$C$2002,MATCH(B650, 'Factor Schedule'!$B$3:$B$2002, -1), 1)=B650,MATCH(B650, 'Factor Schedule'!$B$3:$B$2002, -1),MATCH(B650, 'Factor Schedule'!$B$3:$B$2002, -1)+1)))</f>
        <v/>
      </c>
      <c r="L650" s="11" t="str" cm="1">
        <f t="array" aca="1" ref="L650" ca="1">IF(B650="","",ROUND(J650*_xlfn.IFNA(INDEX('Factor Schedule'!$B$3:$C$2002,K650, 2), 1), 2))</f>
        <v/>
      </c>
      <c r="M650" s="11" t="str">
        <f ca="1">IF(B650="", "", IF(OR(LOWER('Terms&amp;Conditions + Transaction'!$B$12)&lt;&gt;"compound", B650=$C$2, B650=E650), L650, L650+IF(LOWER('Terms&amp;Conditions + Transaction'!$B$13)&lt;&gt;"y", SUMIFS($T$8:$T$2007, $B$8:$B$2007, "&gt;="&amp;E650, $B$8:$B$2007, "&lt;"&amp;B650), SUMIFS($U$8:$U$1007, $B$8:$B$2007, "&gt;="&amp;E650, $B$8:$B$2007, "&lt;"&amp;B650))))</f>
        <v/>
      </c>
      <c r="N650" s="18" t="str">
        <f ca="1">IF(OR(B650 = "", F650=""), "", MIN(ForwardDays(B650,-'Terms&amp;Conditions + Transaction'!$B$22, 'Terms&amp;Conditions + Transaction'!$B$23, 'Holiday Schedule'!$B$3:$B$1002),ForwardDays(F650,-'Terms&amp;Conditions + Transaction'!$B$22, 'Terms&amp;Conditions + Transaction'!$B$23, 'Holiday Schedule'!$B$3:$B$1002)))</f>
        <v/>
      </c>
      <c r="O650" s="42" t="str">
        <f ca="1">IF(B650="", "", IF(ISNA(MATCH(N650, SOFR_INDEX!$A$2:$A$2001, -1)),1,IF(INDEX(SOFR_INDEX!$A$2:$E$2001,MATCH(N650, SOFR_INDEX!$A$2:$A$2001, -1), 1)=N650,MATCH(N650, SOFR_INDEX!$A$2:$A$2001, -1),MATCH(N650, SOFR_INDEX!$A$2:$A$2001, -1)+1)))</f>
        <v/>
      </c>
      <c r="P650" s="40" t="str" cm="1">
        <f t="array" aca="1" ref="P650" ca="1">IF(OR(B650="", F650=""), "", INDEX(SOFR_INDEX!$B$2:$E$2001, O650,$P$4) * IF(LEFT($P$3, 3)="180", 2, IF(LEFT($P$3, 2)="90", 4, IF(LEFT($P$3, 2)="30", 12, 1)))/100)</f>
        <v/>
      </c>
      <c r="Q650" s="43" t="str">
        <f ca="1">IF(OR(B650="", F650=""), "", P650+'Terms&amp;Conditions + Transaction'!$B$11/10000)</f>
        <v/>
      </c>
      <c r="R650" s="43" t="str">
        <f t="shared" ca="1" si="65"/>
        <v/>
      </c>
      <c r="S650" t="str">
        <f ca="1">IF(B650="",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Transaction'!$C$7*(F650-E650), 365), 360))))</f>
        <v/>
      </c>
      <c r="T650" s="49" t="str">
        <f t="shared" ca="1" si="60"/>
        <v/>
      </c>
      <c r="U650" s="49" t="str">
        <f t="shared" ca="1" si="61"/>
        <v/>
      </c>
      <c r="V650" s="49" t="str">
        <f t="shared" ca="1" si="62"/>
        <v/>
      </c>
      <c r="W650" s="11" t="str">
        <f t="shared" ca="1" si="63"/>
        <v/>
      </c>
      <c r="X650" s="11" t="str">
        <f t="shared" ca="1" si="64"/>
        <v/>
      </c>
    </row>
    <row r="651" spans="2:24" x14ac:dyDescent="0.25">
      <c r="B651" s="82" t="str">
        <f ca="1">IF(B650&lt;MIN($C$3, 'Terms&amp;Conditions + Transaction'!$B$6), B650+1, "")</f>
        <v/>
      </c>
      <c r="C651" t="str">
        <f ca="1">IF(B651="", "", IF(AND(WEEKDAY(B651, 2)&lt;=5, ISERROR(VLOOKUP(B651, 'Holiday Schedule'!$B$3:$B$1002, 1, FALSE))), 1, 0))</f>
        <v/>
      </c>
      <c r="D651" t="str">
        <f ca="1">IF(B651="", "", IF(LOWER('Terms&amp;Conditions + Transaction'!$C$15)="act", 1, IF(DAY(B651)=31, 0, IF(AND(DAY(B651+1)=1, MONTH(B651+1)=3), 31-DAY(B651), 1))))</f>
        <v/>
      </c>
      <c r="E651" s="18" t="str">
        <f ca="1">IF(B651="", "", IFERROR(VLOOKUP(B651, 'Accrual Schedule'!$B$3:$B$122, 1, TRUE), ""))</f>
        <v/>
      </c>
      <c r="F651" s="18" t="str" cm="1">
        <f t="array" aca="1" ref="F651" ca="1">IF(B651="", "", INDEX('Accrual Schedule'!$B$3:$B$122, MATCH(B651, 'Accrual Schedule'!$B$3:$B$122, 1)+1, 1))</f>
        <v/>
      </c>
      <c r="G651" s="18" t="str" cm="1">
        <f t="array" aca="1" ref="G651" ca="1">IF(B651="", "", INDEX('Accrual Schedule'!$B$3:$B$122, MATCH(H651, 'Accrual Schedule'!$B$3:$B$122, 1)-1, 1))</f>
        <v/>
      </c>
      <c r="H651" s="18" t="str">
        <f ca="1">IF(B651="", "", INDEX('Accrual Schedule'!$B$3:$B$122, MATCH(I651, 'Accrual Schedule'!$C$3:$C$122, 1), 1))</f>
        <v/>
      </c>
      <c r="I651" s="18" t="str" cm="1">
        <f t="array" aca="1" ref="I651" ca="1">IF(B651="", "", _xlfn.IFNA(INDEX('Accrual Schedule'!$C$4:$C$122, MATCH(B651, 'Accrual Schedule'!$C$4:$C$122, 1)+1, 1), INDEX('Accrual Schedule'!$C$4:$C$122, 1, 1)))</f>
        <v/>
      </c>
      <c r="J651" s="11" t="str">
        <f ca="1">IF(B651="","",'Terms&amp;Conditions + Transaction'!$F$5-SUMIF(Dispositions!$B$3:$B$32,"&lt;="&amp;B651,Dispositions!$C$3:$C$32))</f>
        <v/>
      </c>
      <c r="K651" s="84" t="str">
        <f ca="1">IF(B651="", "", IF(ISNA(MATCH(B651, 'Factor Schedule'!$B$3:$B$2002, -1)),1,IF(INDEX('Factor Schedule'!$B$3:$C$2002,MATCH(B651, 'Factor Schedule'!$B$3:$B$2002, -1), 1)=B651,MATCH(B651, 'Factor Schedule'!$B$3:$B$2002, -1),MATCH(B651, 'Factor Schedule'!$B$3:$B$2002, -1)+1)))</f>
        <v/>
      </c>
      <c r="L651" s="11" t="str" cm="1">
        <f t="array" aca="1" ref="L651" ca="1">IF(B651="","",ROUND(J651*_xlfn.IFNA(INDEX('Factor Schedule'!$B$3:$C$2002,K651, 2), 1), 2))</f>
        <v/>
      </c>
      <c r="M651" s="11" t="str">
        <f ca="1">IF(B651="", "", IF(OR(LOWER('Terms&amp;Conditions + Transaction'!$B$12)&lt;&gt;"compound", B651=$C$2, B651=E651), L651, L651+IF(LOWER('Terms&amp;Conditions + Transaction'!$B$13)&lt;&gt;"y", SUMIFS($T$8:$T$2007, $B$8:$B$2007, "&gt;="&amp;E651, $B$8:$B$2007, "&lt;"&amp;B651), SUMIFS($U$8:$U$1007, $B$8:$B$2007, "&gt;="&amp;E651, $B$8:$B$2007, "&lt;"&amp;B651))))</f>
        <v/>
      </c>
      <c r="N651" s="18" t="str">
        <f ca="1">IF(OR(B651 = "", F651=""), "", MIN(ForwardDays(B651,-'Terms&amp;Conditions + Transaction'!$B$22, 'Terms&amp;Conditions + Transaction'!$B$23, 'Holiday Schedule'!$B$3:$B$1002),ForwardDays(F651,-'Terms&amp;Conditions + Transaction'!$B$22, 'Terms&amp;Conditions + Transaction'!$B$23, 'Holiday Schedule'!$B$3:$B$1002)))</f>
        <v/>
      </c>
      <c r="O651" s="42" t="str">
        <f ca="1">IF(B651="", "", IF(ISNA(MATCH(N651, SOFR_INDEX!$A$2:$A$2001, -1)),1,IF(INDEX(SOFR_INDEX!$A$2:$E$2001,MATCH(N651, SOFR_INDEX!$A$2:$A$2001, -1), 1)=N651,MATCH(N651, SOFR_INDEX!$A$2:$A$2001, -1),MATCH(N651, SOFR_INDEX!$A$2:$A$2001, -1)+1)))</f>
        <v/>
      </c>
      <c r="P651" s="40" t="str" cm="1">
        <f t="array" aca="1" ref="P651" ca="1">IF(OR(B651="", F651=""), "", INDEX(SOFR_INDEX!$B$2:$E$2001, O651,$P$4) * IF(LEFT($P$3, 3)="180", 2, IF(LEFT($P$3, 2)="90", 4, IF(LEFT($P$3, 2)="30", 12, 1)))/100)</f>
        <v/>
      </c>
      <c r="Q651" s="43" t="str">
        <f ca="1">IF(OR(B651="", F651=""), "", P651+'Terms&amp;Conditions + Transaction'!$B$11/10000)</f>
        <v/>
      </c>
      <c r="R651" s="43" t="str">
        <f t="shared" ca="1" si="65"/>
        <v/>
      </c>
      <c r="S651" t="str">
        <f ca="1">IF(B651="",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Transaction'!$C$7*(F651-E651), 365), 360))))</f>
        <v/>
      </c>
      <c r="T651" s="49" t="str">
        <f t="shared" ref="T651:T714" ca="1" si="66">IF(OR(B651="", F651=""), "", IF(S651&gt;0, D651*M651* P651/S651, 0))</f>
        <v/>
      </c>
      <c r="U651" s="49" t="str">
        <f t="shared" ref="U651:U714" ca="1" si="67">IF(OR(B651="", F651=""), "", IF(S651&gt;0, D651*M651* Q651/S651, 0))</f>
        <v/>
      </c>
      <c r="V651" s="49" t="str">
        <f t="shared" ref="V651:V714" ca="1" si="68">IF(B651="","",SUMIFS($U$8:$U$1007, $B$8:$B$1007,"&gt;="&amp;G651,$B$8:$B$1007,"&lt;="&amp;B651))</f>
        <v/>
      </c>
      <c r="W651" s="11" t="str">
        <f t="shared" ref="W651:W714" ca="1" si="69">IF(B651="","",ROUND(V651, 2))</f>
        <v/>
      </c>
      <c r="X651" s="11" t="str">
        <f t="shared" ref="X651:X714" ca="1" si="70">IF(B651="","",IF(B650="","",IF(B651=I650,ROUND(SUMIFS($U$8:$U$1007, $B$8:$B$1007,"&gt;="&amp;G650,$B$8:$B$1007,"&lt;"&amp;H650), 2),"")))</f>
        <v/>
      </c>
    </row>
    <row r="652" spans="2:24" x14ac:dyDescent="0.25">
      <c r="B652" s="82" t="str">
        <f ca="1">IF(B651&lt;MIN($C$3, 'Terms&amp;Conditions + Transaction'!$B$6), B651+1, "")</f>
        <v/>
      </c>
      <c r="C652" t="str">
        <f ca="1">IF(B652="", "", IF(AND(WEEKDAY(B652, 2)&lt;=5, ISERROR(VLOOKUP(B652, 'Holiday Schedule'!$B$3:$B$1002, 1, FALSE))), 1, 0))</f>
        <v/>
      </c>
      <c r="D652" t="str">
        <f ca="1">IF(B652="", "", IF(LOWER('Terms&amp;Conditions + Transaction'!$C$15)="act", 1, IF(DAY(B652)=31, 0, IF(AND(DAY(B652+1)=1, MONTH(B652+1)=3), 31-DAY(B652), 1))))</f>
        <v/>
      </c>
      <c r="E652" s="18" t="str">
        <f ca="1">IF(B652="", "", IFERROR(VLOOKUP(B652, 'Accrual Schedule'!$B$3:$B$122, 1, TRUE), ""))</f>
        <v/>
      </c>
      <c r="F652" s="18" t="str" cm="1">
        <f t="array" aca="1" ref="F652" ca="1">IF(B652="", "", INDEX('Accrual Schedule'!$B$3:$B$122, MATCH(B652, 'Accrual Schedule'!$B$3:$B$122, 1)+1, 1))</f>
        <v/>
      </c>
      <c r="G652" s="18" t="str" cm="1">
        <f t="array" aca="1" ref="G652" ca="1">IF(B652="", "", INDEX('Accrual Schedule'!$B$3:$B$122, MATCH(H652, 'Accrual Schedule'!$B$3:$B$122, 1)-1, 1))</f>
        <v/>
      </c>
      <c r="H652" s="18" t="str">
        <f ca="1">IF(B652="", "", INDEX('Accrual Schedule'!$B$3:$B$122, MATCH(I652, 'Accrual Schedule'!$C$3:$C$122, 1), 1))</f>
        <v/>
      </c>
      <c r="I652" s="18" t="str" cm="1">
        <f t="array" aca="1" ref="I652" ca="1">IF(B652="", "", _xlfn.IFNA(INDEX('Accrual Schedule'!$C$4:$C$122, MATCH(B652, 'Accrual Schedule'!$C$4:$C$122, 1)+1, 1), INDEX('Accrual Schedule'!$C$4:$C$122, 1, 1)))</f>
        <v/>
      </c>
      <c r="J652" s="11" t="str">
        <f ca="1">IF(B652="","",'Terms&amp;Conditions + Transaction'!$F$5-SUMIF(Dispositions!$B$3:$B$32,"&lt;="&amp;B652,Dispositions!$C$3:$C$32))</f>
        <v/>
      </c>
      <c r="K652" s="84" t="str">
        <f ca="1">IF(B652="", "", IF(ISNA(MATCH(B652, 'Factor Schedule'!$B$3:$B$2002, -1)),1,IF(INDEX('Factor Schedule'!$B$3:$C$2002,MATCH(B652, 'Factor Schedule'!$B$3:$B$2002, -1), 1)=B652,MATCH(B652, 'Factor Schedule'!$B$3:$B$2002, -1),MATCH(B652, 'Factor Schedule'!$B$3:$B$2002, -1)+1)))</f>
        <v/>
      </c>
      <c r="L652" s="11" t="str" cm="1">
        <f t="array" aca="1" ref="L652" ca="1">IF(B652="","",ROUND(J652*_xlfn.IFNA(INDEX('Factor Schedule'!$B$3:$C$2002,K652, 2), 1), 2))</f>
        <v/>
      </c>
      <c r="M652" s="11" t="str">
        <f ca="1">IF(B652="", "", IF(OR(LOWER('Terms&amp;Conditions + Transaction'!$B$12)&lt;&gt;"compound", B652=$C$2, B652=E652), L652, L652+IF(LOWER('Terms&amp;Conditions + Transaction'!$B$13)&lt;&gt;"y", SUMIFS($T$8:$T$2007, $B$8:$B$2007, "&gt;="&amp;E652, $B$8:$B$2007, "&lt;"&amp;B652), SUMIFS($U$8:$U$1007, $B$8:$B$2007, "&gt;="&amp;E652, $B$8:$B$2007, "&lt;"&amp;B652))))</f>
        <v/>
      </c>
      <c r="N652" s="18" t="str">
        <f ca="1">IF(OR(B652 = "", F652=""), "", MIN(ForwardDays(B652,-'Terms&amp;Conditions + Transaction'!$B$22, 'Terms&amp;Conditions + Transaction'!$B$23, 'Holiday Schedule'!$B$3:$B$1002),ForwardDays(F652,-'Terms&amp;Conditions + Transaction'!$B$22, 'Terms&amp;Conditions + Transaction'!$B$23, 'Holiday Schedule'!$B$3:$B$1002)))</f>
        <v/>
      </c>
      <c r="O652" s="42" t="str">
        <f ca="1">IF(B652="", "", IF(ISNA(MATCH(N652, SOFR_INDEX!$A$2:$A$2001, -1)),1,IF(INDEX(SOFR_INDEX!$A$2:$E$2001,MATCH(N652, SOFR_INDEX!$A$2:$A$2001, -1), 1)=N652,MATCH(N652, SOFR_INDEX!$A$2:$A$2001, -1),MATCH(N652, SOFR_INDEX!$A$2:$A$2001, -1)+1)))</f>
        <v/>
      </c>
      <c r="P652" s="40" t="str" cm="1">
        <f t="array" aca="1" ref="P652" ca="1">IF(OR(B652="", F652=""), "", INDEX(SOFR_INDEX!$B$2:$E$2001, O652,$P$4) * IF(LEFT($P$3, 3)="180", 2, IF(LEFT($P$3, 2)="90", 4, IF(LEFT($P$3, 2)="30", 12, 1)))/100)</f>
        <v/>
      </c>
      <c r="Q652" s="43" t="str">
        <f ca="1">IF(OR(B652="", F652=""), "", P652+'Terms&amp;Conditions + Transaction'!$B$11/10000)</f>
        <v/>
      </c>
      <c r="R652" s="43" t="str">
        <f t="shared" ca="1" si="65"/>
        <v/>
      </c>
      <c r="S652" t="str">
        <f ca="1">IF(B652="",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Transaction'!$C$7*(F652-E652), 365), 360))))</f>
        <v/>
      </c>
      <c r="T652" s="49" t="str">
        <f t="shared" ca="1" si="66"/>
        <v/>
      </c>
      <c r="U652" s="49" t="str">
        <f t="shared" ca="1" si="67"/>
        <v/>
      </c>
      <c r="V652" s="49" t="str">
        <f t="shared" ca="1" si="68"/>
        <v/>
      </c>
      <c r="W652" s="11" t="str">
        <f t="shared" ca="1" si="69"/>
        <v/>
      </c>
      <c r="X652" s="11" t="str">
        <f t="shared" ca="1" si="70"/>
        <v/>
      </c>
    </row>
    <row r="653" spans="2:24" x14ac:dyDescent="0.25">
      <c r="B653" s="82" t="str">
        <f ca="1">IF(B652&lt;MIN($C$3, 'Terms&amp;Conditions + Transaction'!$B$6), B652+1, "")</f>
        <v/>
      </c>
      <c r="C653" t="str">
        <f ca="1">IF(B653="", "", IF(AND(WEEKDAY(B653, 2)&lt;=5, ISERROR(VLOOKUP(B653, 'Holiday Schedule'!$B$3:$B$1002, 1, FALSE))), 1, 0))</f>
        <v/>
      </c>
      <c r="D653" t="str">
        <f ca="1">IF(B653="", "", IF(LOWER('Terms&amp;Conditions + Transaction'!$C$15)="act", 1, IF(DAY(B653)=31, 0, IF(AND(DAY(B653+1)=1, MONTH(B653+1)=3), 31-DAY(B653), 1))))</f>
        <v/>
      </c>
      <c r="E653" s="18" t="str">
        <f ca="1">IF(B653="", "", IFERROR(VLOOKUP(B653, 'Accrual Schedule'!$B$3:$B$122, 1, TRUE), ""))</f>
        <v/>
      </c>
      <c r="F653" s="18" t="str" cm="1">
        <f t="array" aca="1" ref="F653" ca="1">IF(B653="", "", INDEX('Accrual Schedule'!$B$3:$B$122, MATCH(B653, 'Accrual Schedule'!$B$3:$B$122, 1)+1, 1))</f>
        <v/>
      </c>
      <c r="G653" s="18" t="str" cm="1">
        <f t="array" aca="1" ref="G653" ca="1">IF(B653="", "", INDEX('Accrual Schedule'!$B$3:$B$122, MATCH(H653, 'Accrual Schedule'!$B$3:$B$122, 1)-1, 1))</f>
        <v/>
      </c>
      <c r="H653" s="18" t="str">
        <f ca="1">IF(B653="", "", INDEX('Accrual Schedule'!$B$3:$B$122, MATCH(I653, 'Accrual Schedule'!$C$3:$C$122, 1), 1))</f>
        <v/>
      </c>
      <c r="I653" s="18" t="str" cm="1">
        <f t="array" aca="1" ref="I653" ca="1">IF(B653="", "", _xlfn.IFNA(INDEX('Accrual Schedule'!$C$4:$C$122, MATCH(B653, 'Accrual Schedule'!$C$4:$C$122, 1)+1, 1), INDEX('Accrual Schedule'!$C$4:$C$122, 1, 1)))</f>
        <v/>
      </c>
      <c r="J653" s="11" t="str">
        <f ca="1">IF(B653="","",'Terms&amp;Conditions + Transaction'!$F$5-SUMIF(Dispositions!$B$3:$B$32,"&lt;="&amp;B653,Dispositions!$C$3:$C$32))</f>
        <v/>
      </c>
      <c r="K653" s="84" t="str">
        <f ca="1">IF(B653="", "", IF(ISNA(MATCH(B653, 'Factor Schedule'!$B$3:$B$2002, -1)),1,IF(INDEX('Factor Schedule'!$B$3:$C$2002,MATCH(B653, 'Factor Schedule'!$B$3:$B$2002, -1), 1)=B653,MATCH(B653, 'Factor Schedule'!$B$3:$B$2002, -1),MATCH(B653, 'Factor Schedule'!$B$3:$B$2002, -1)+1)))</f>
        <v/>
      </c>
      <c r="L653" s="11" t="str" cm="1">
        <f t="array" aca="1" ref="L653" ca="1">IF(B653="","",ROUND(J653*_xlfn.IFNA(INDEX('Factor Schedule'!$B$3:$C$2002,K653, 2), 1), 2))</f>
        <v/>
      </c>
      <c r="M653" s="11" t="str">
        <f ca="1">IF(B653="", "", IF(OR(LOWER('Terms&amp;Conditions + Transaction'!$B$12)&lt;&gt;"compound", B653=$C$2, B653=E653), L653, L653+IF(LOWER('Terms&amp;Conditions + Transaction'!$B$13)&lt;&gt;"y", SUMIFS($T$8:$T$2007, $B$8:$B$2007, "&gt;="&amp;E653, $B$8:$B$2007, "&lt;"&amp;B653), SUMIFS($U$8:$U$1007, $B$8:$B$2007, "&gt;="&amp;E653, $B$8:$B$2007, "&lt;"&amp;B653))))</f>
        <v/>
      </c>
      <c r="N653" s="18" t="str">
        <f ca="1">IF(OR(B653 = "", F653=""), "", MIN(ForwardDays(B653,-'Terms&amp;Conditions + Transaction'!$B$22, 'Terms&amp;Conditions + Transaction'!$B$23, 'Holiday Schedule'!$B$3:$B$1002),ForwardDays(F653,-'Terms&amp;Conditions + Transaction'!$B$22, 'Terms&amp;Conditions + Transaction'!$B$23, 'Holiday Schedule'!$B$3:$B$1002)))</f>
        <v/>
      </c>
      <c r="O653" s="42" t="str">
        <f ca="1">IF(B653="", "", IF(ISNA(MATCH(N653, SOFR_INDEX!$A$2:$A$2001, -1)),1,IF(INDEX(SOFR_INDEX!$A$2:$E$2001,MATCH(N653, SOFR_INDEX!$A$2:$A$2001, -1), 1)=N653,MATCH(N653, SOFR_INDEX!$A$2:$A$2001, -1),MATCH(N653, SOFR_INDEX!$A$2:$A$2001, -1)+1)))</f>
        <v/>
      </c>
      <c r="P653" s="40" t="str" cm="1">
        <f t="array" aca="1" ref="P653" ca="1">IF(OR(B653="", F653=""), "", INDEX(SOFR_INDEX!$B$2:$E$2001, O653,$P$4) * IF(LEFT($P$3, 3)="180", 2, IF(LEFT($P$3, 2)="90", 4, IF(LEFT($P$3, 2)="30", 12, 1)))/100)</f>
        <v/>
      </c>
      <c r="Q653" s="43" t="str">
        <f ca="1">IF(OR(B653="", F653=""), "", P653+'Terms&amp;Conditions + Transaction'!$B$11/10000)</f>
        <v/>
      </c>
      <c r="R653" s="43" t="str">
        <f t="shared" ca="1" si="65"/>
        <v/>
      </c>
      <c r="S653" t="str">
        <f ca="1">IF(B653="",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Transaction'!$C$7*(F653-E653), 365), 360))))</f>
        <v/>
      </c>
      <c r="T653" s="49" t="str">
        <f t="shared" ca="1" si="66"/>
        <v/>
      </c>
      <c r="U653" s="49" t="str">
        <f t="shared" ca="1" si="67"/>
        <v/>
      </c>
      <c r="V653" s="49" t="str">
        <f t="shared" ca="1" si="68"/>
        <v/>
      </c>
      <c r="W653" s="11" t="str">
        <f t="shared" ca="1" si="69"/>
        <v/>
      </c>
      <c r="X653" s="11" t="str">
        <f t="shared" ca="1" si="70"/>
        <v/>
      </c>
    </row>
    <row r="654" spans="2:24" x14ac:dyDescent="0.25">
      <c r="B654" s="82" t="str">
        <f ca="1">IF(B653&lt;MIN($C$3, 'Terms&amp;Conditions + Transaction'!$B$6), B653+1, "")</f>
        <v/>
      </c>
      <c r="C654" t="str">
        <f ca="1">IF(B654="", "", IF(AND(WEEKDAY(B654, 2)&lt;=5, ISERROR(VLOOKUP(B654, 'Holiday Schedule'!$B$3:$B$1002, 1, FALSE))), 1, 0))</f>
        <v/>
      </c>
      <c r="D654" t="str">
        <f ca="1">IF(B654="", "", IF(LOWER('Terms&amp;Conditions + Transaction'!$C$15)="act", 1, IF(DAY(B654)=31, 0, IF(AND(DAY(B654+1)=1, MONTH(B654+1)=3), 31-DAY(B654), 1))))</f>
        <v/>
      </c>
      <c r="E654" s="18" t="str">
        <f ca="1">IF(B654="", "", IFERROR(VLOOKUP(B654, 'Accrual Schedule'!$B$3:$B$122, 1, TRUE), ""))</f>
        <v/>
      </c>
      <c r="F654" s="18" t="str" cm="1">
        <f t="array" aca="1" ref="F654" ca="1">IF(B654="", "", INDEX('Accrual Schedule'!$B$3:$B$122, MATCH(B654, 'Accrual Schedule'!$B$3:$B$122, 1)+1, 1))</f>
        <v/>
      </c>
      <c r="G654" s="18" t="str" cm="1">
        <f t="array" aca="1" ref="G654" ca="1">IF(B654="", "", INDEX('Accrual Schedule'!$B$3:$B$122, MATCH(H654, 'Accrual Schedule'!$B$3:$B$122, 1)-1, 1))</f>
        <v/>
      </c>
      <c r="H654" s="18" t="str">
        <f ca="1">IF(B654="", "", INDEX('Accrual Schedule'!$B$3:$B$122, MATCH(I654, 'Accrual Schedule'!$C$3:$C$122, 1), 1))</f>
        <v/>
      </c>
      <c r="I654" s="18" t="str" cm="1">
        <f t="array" aca="1" ref="I654" ca="1">IF(B654="", "", _xlfn.IFNA(INDEX('Accrual Schedule'!$C$4:$C$122, MATCH(B654, 'Accrual Schedule'!$C$4:$C$122, 1)+1, 1), INDEX('Accrual Schedule'!$C$4:$C$122, 1, 1)))</f>
        <v/>
      </c>
      <c r="J654" s="11" t="str">
        <f ca="1">IF(B654="","",'Terms&amp;Conditions + Transaction'!$F$5-SUMIF(Dispositions!$B$3:$B$32,"&lt;="&amp;B654,Dispositions!$C$3:$C$32))</f>
        <v/>
      </c>
      <c r="K654" s="84" t="str">
        <f ca="1">IF(B654="", "", IF(ISNA(MATCH(B654, 'Factor Schedule'!$B$3:$B$2002, -1)),1,IF(INDEX('Factor Schedule'!$B$3:$C$2002,MATCH(B654, 'Factor Schedule'!$B$3:$B$2002, -1), 1)=B654,MATCH(B654, 'Factor Schedule'!$B$3:$B$2002, -1),MATCH(B654, 'Factor Schedule'!$B$3:$B$2002, -1)+1)))</f>
        <v/>
      </c>
      <c r="L654" s="11" t="str" cm="1">
        <f t="array" aca="1" ref="L654" ca="1">IF(B654="","",ROUND(J654*_xlfn.IFNA(INDEX('Factor Schedule'!$B$3:$C$2002,K654, 2), 1), 2))</f>
        <v/>
      </c>
      <c r="M654" s="11" t="str">
        <f ca="1">IF(B654="", "", IF(OR(LOWER('Terms&amp;Conditions + Transaction'!$B$12)&lt;&gt;"compound", B654=$C$2, B654=E654), L654, L654+IF(LOWER('Terms&amp;Conditions + Transaction'!$B$13)&lt;&gt;"y", SUMIFS($T$8:$T$2007, $B$8:$B$2007, "&gt;="&amp;E654, $B$8:$B$2007, "&lt;"&amp;B654), SUMIFS($U$8:$U$1007, $B$8:$B$2007, "&gt;="&amp;E654, $B$8:$B$2007, "&lt;"&amp;B654))))</f>
        <v/>
      </c>
      <c r="N654" s="18" t="str">
        <f ca="1">IF(OR(B654 = "", F654=""), "", MIN(ForwardDays(B654,-'Terms&amp;Conditions + Transaction'!$B$22, 'Terms&amp;Conditions + Transaction'!$B$23, 'Holiday Schedule'!$B$3:$B$1002),ForwardDays(F654,-'Terms&amp;Conditions + Transaction'!$B$22, 'Terms&amp;Conditions + Transaction'!$B$23, 'Holiday Schedule'!$B$3:$B$1002)))</f>
        <v/>
      </c>
      <c r="O654" s="42" t="str">
        <f ca="1">IF(B654="", "", IF(ISNA(MATCH(N654, SOFR_INDEX!$A$2:$A$2001, -1)),1,IF(INDEX(SOFR_INDEX!$A$2:$E$2001,MATCH(N654, SOFR_INDEX!$A$2:$A$2001, -1), 1)=N654,MATCH(N654, SOFR_INDEX!$A$2:$A$2001, -1),MATCH(N654, SOFR_INDEX!$A$2:$A$2001, -1)+1)))</f>
        <v/>
      </c>
      <c r="P654" s="40" t="str" cm="1">
        <f t="array" aca="1" ref="P654" ca="1">IF(OR(B654="", F654=""), "", INDEX(SOFR_INDEX!$B$2:$E$2001, O654,$P$4) * IF(LEFT($P$3, 3)="180", 2, IF(LEFT($P$3, 2)="90", 4, IF(LEFT($P$3, 2)="30", 12, 1)))/100)</f>
        <v/>
      </c>
      <c r="Q654" s="43" t="str">
        <f ca="1">IF(OR(B654="", F654=""), "", P654+'Terms&amp;Conditions + Transaction'!$B$11/10000)</f>
        <v/>
      </c>
      <c r="R654" s="43" t="str">
        <f t="shared" ca="1" si="65"/>
        <v/>
      </c>
      <c r="S654" t="str">
        <f ca="1">IF(B654="",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Transaction'!$C$7*(F654-E654), 365), 360))))</f>
        <v/>
      </c>
      <c r="T654" s="49" t="str">
        <f t="shared" ca="1" si="66"/>
        <v/>
      </c>
      <c r="U654" s="49" t="str">
        <f t="shared" ca="1" si="67"/>
        <v/>
      </c>
      <c r="V654" s="49" t="str">
        <f t="shared" ca="1" si="68"/>
        <v/>
      </c>
      <c r="W654" s="11" t="str">
        <f t="shared" ca="1" si="69"/>
        <v/>
      </c>
      <c r="X654" s="11" t="str">
        <f t="shared" ca="1" si="70"/>
        <v/>
      </c>
    </row>
    <row r="655" spans="2:24" x14ac:dyDescent="0.25">
      <c r="B655" s="82" t="str">
        <f ca="1">IF(B654&lt;MIN($C$3, 'Terms&amp;Conditions + Transaction'!$B$6), B654+1, "")</f>
        <v/>
      </c>
      <c r="C655" t="str">
        <f ca="1">IF(B655="", "", IF(AND(WEEKDAY(B655, 2)&lt;=5, ISERROR(VLOOKUP(B655, 'Holiday Schedule'!$B$3:$B$1002, 1, FALSE))), 1, 0))</f>
        <v/>
      </c>
      <c r="D655" t="str">
        <f ca="1">IF(B655="", "", IF(LOWER('Terms&amp;Conditions + Transaction'!$C$15)="act", 1, IF(DAY(B655)=31, 0, IF(AND(DAY(B655+1)=1, MONTH(B655+1)=3), 31-DAY(B655), 1))))</f>
        <v/>
      </c>
      <c r="E655" s="18" t="str">
        <f ca="1">IF(B655="", "", IFERROR(VLOOKUP(B655, 'Accrual Schedule'!$B$3:$B$122, 1, TRUE), ""))</f>
        <v/>
      </c>
      <c r="F655" s="18" t="str" cm="1">
        <f t="array" aca="1" ref="F655" ca="1">IF(B655="", "", INDEX('Accrual Schedule'!$B$3:$B$122, MATCH(B655, 'Accrual Schedule'!$B$3:$B$122, 1)+1, 1))</f>
        <v/>
      </c>
      <c r="G655" s="18" t="str" cm="1">
        <f t="array" aca="1" ref="G655" ca="1">IF(B655="", "", INDEX('Accrual Schedule'!$B$3:$B$122, MATCH(H655, 'Accrual Schedule'!$B$3:$B$122, 1)-1, 1))</f>
        <v/>
      </c>
      <c r="H655" s="18" t="str">
        <f ca="1">IF(B655="", "", INDEX('Accrual Schedule'!$B$3:$B$122, MATCH(I655, 'Accrual Schedule'!$C$3:$C$122, 1), 1))</f>
        <v/>
      </c>
      <c r="I655" s="18" t="str" cm="1">
        <f t="array" aca="1" ref="I655" ca="1">IF(B655="", "", _xlfn.IFNA(INDEX('Accrual Schedule'!$C$4:$C$122, MATCH(B655, 'Accrual Schedule'!$C$4:$C$122, 1)+1, 1), INDEX('Accrual Schedule'!$C$4:$C$122, 1, 1)))</f>
        <v/>
      </c>
      <c r="J655" s="11" t="str">
        <f ca="1">IF(B655="","",'Terms&amp;Conditions + Transaction'!$F$5-SUMIF(Dispositions!$B$3:$B$32,"&lt;="&amp;B655,Dispositions!$C$3:$C$32))</f>
        <v/>
      </c>
      <c r="K655" s="84" t="str">
        <f ca="1">IF(B655="", "", IF(ISNA(MATCH(B655, 'Factor Schedule'!$B$3:$B$2002, -1)),1,IF(INDEX('Factor Schedule'!$B$3:$C$2002,MATCH(B655, 'Factor Schedule'!$B$3:$B$2002, -1), 1)=B655,MATCH(B655, 'Factor Schedule'!$B$3:$B$2002, -1),MATCH(B655, 'Factor Schedule'!$B$3:$B$2002, -1)+1)))</f>
        <v/>
      </c>
      <c r="L655" s="11" t="str" cm="1">
        <f t="array" aca="1" ref="L655" ca="1">IF(B655="","",ROUND(J655*_xlfn.IFNA(INDEX('Factor Schedule'!$B$3:$C$2002,K655, 2), 1), 2))</f>
        <v/>
      </c>
      <c r="M655" s="11" t="str">
        <f ca="1">IF(B655="", "", IF(OR(LOWER('Terms&amp;Conditions + Transaction'!$B$12)&lt;&gt;"compound", B655=$C$2, B655=E655), L655, L655+IF(LOWER('Terms&amp;Conditions + Transaction'!$B$13)&lt;&gt;"y", SUMIFS($T$8:$T$2007, $B$8:$B$2007, "&gt;="&amp;E655, $B$8:$B$2007, "&lt;"&amp;B655), SUMIFS($U$8:$U$1007, $B$8:$B$2007, "&gt;="&amp;E655, $B$8:$B$2007, "&lt;"&amp;B655))))</f>
        <v/>
      </c>
      <c r="N655" s="18" t="str">
        <f ca="1">IF(OR(B655 = "", F655=""), "", MIN(ForwardDays(B655,-'Terms&amp;Conditions + Transaction'!$B$22, 'Terms&amp;Conditions + Transaction'!$B$23, 'Holiday Schedule'!$B$3:$B$1002),ForwardDays(F655,-'Terms&amp;Conditions + Transaction'!$B$22, 'Terms&amp;Conditions + Transaction'!$B$23, 'Holiday Schedule'!$B$3:$B$1002)))</f>
        <v/>
      </c>
      <c r="O655" s="42" t="str">
        <f ca="1">IF(B655="", "", IF(ISNA(MATCH(N655, SOFR_INDEX!$A$2:$A$2001, -1)),1,IF(INDEX(SOFR_INDEX!$A$2:$E$2001,MATCH(N655, SOFR_INDEX!$A$2:$A$2001, -1), 1)=N655,MATCH(N655, SOFR_INDEX!$A$2:$A$2001, -1),MATCH(N655, SOFR_INDEX!$A$2:$A$2001, -1)+1)))</f>
        <v/>
      </c>
      <c r="P655" s="40" t="str" cm="1">
        <f t="array" aca="1" ref="P655" ca="1">IF(OR(B655="", F655=""), "", INDEX(SOFR_INDEX!$B$2:$E$2001, O655,$P$4) * IF(LEFT($P$3, 3)="180", 2, IF(LEFT($P$3, 2)="90", 4, IF(LEFT($P$3, 2)="30", 12, 1)))/100)</f>
        <v/>
      </c>
      <c r="Q655" s="43" t="str">
        <f ca="1">IF(OR(B655="", F655=""), "", P655+'Terms&amp;Conditions + Transaction'!$B$11/10000)</f>
        <v/>
      </c>
      <c r="R655" s="43" t="str">
        <f t="shared" ca="1" si="65"/>
        <v/>
      </c>
      <c r="S655" t="str">
        <f ca="1">IF(B655="",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Transaction'!$C$7*(F655-E655), 365), 360))))</f>
        <v/>
      </c>
      <c r="T655" s="49" t="str">
        <f t="shared" ca="1" si="66"/>
        <v/>
      </c>
      <c r="U655" s="49" t="str">
        <f t="shared" ca="1" si="67"/>
        <v/>
      </c>
      <c r="V655" s="49" t="str">
        <f t="shared" ca="1" si="68"/>
        <v/>
      </c>
      <c r="W655" s="11" t="str">
        <f t="shared" ca="1" si="69"/>
        <v/>
      </c>
      <c r="X655" s="11" t="str">
        <f t="shared" ca="1" si="70"/>
        <v/>
      </c>
    </row>
    <row r="656" spans="2:24" x14ac:dyDescent="0.25">
      <c r="B656" s="82" t="str">
        <f ca="1">IF(B655&lt;MIN($C$3, 'Terms&amp;Conditions + Transaction'!$B$6), B655+1, "")</f>
        <v/>
      </c>
      <c r="C656" t="str">
        <f ca="1">IF(B656="", "", IF(AND(WEEKDAY(B656, 2)&lt;=5, ISERROR(VLOOKUP(B656, 'Holiday Schedule'!$B$3:$B$1002, 1, FALSE))), 1, 0))</f>
        <v/>
      </c>
      <c r="D656" t="str">
        <f ca="1">IF(B656="", "", IF(LOWER('Terms&amp;Conditions + Transaction'!$C$15)="act", 1, IF(DAY(B656)=31, 0, IF(AND(DAY(B656+1)=1, MONTH(B656+1)=3), 31-DAY(B656), 1))))</f>
        <v/>
      </c>
      <c r="E656" s="18" t="str">
        <f ca="1">IF(B656="", "", IFERROR(VLOOKUP(B656, 'Accrual Schedule'!$B$3:$B$122, 1, TRUE), ""))</f>
        <v/>
      </c>
      <c r="F656" s="18" t="str" cm="1">
        <f t="array" aca="1" ref="F656" ca="1">IF(B656="", "", INDEX('Accrual Schedule'!$B$3:$B$122, MATCH(B656, 'Accrual Schedule'!$B$3:$B$122, 1)+1, 1))</f>
        <v/>
      </c>
      <c r="G656" s="18" t="str" cm="1">
        <f t="array" aca="1" ref="G656" ca="1">IF(B656="", "", INDEX('Accrual Schedule'!$B$3:$B$122, MATCH(H656, 'Accrual Schedule'!$B$3:$B$122, 1)-1, 1))</f>
        <v/>
      </c>
      <c r="H656" s="18" t="str">
        <f ca="1">IF(B656="", "", INDEX('Accrual Schedule'!$B$3:$B$122, MATCH(I656, 'Accrual Schedule'!$C$3:$C$122, 1), 1))</f>
        <v/>
      </c>
      <c r="I656" s="18" t="str" cm="1">
        <f t="array" aca="1" ref="I656" ca="1">IF(B656="", "", _xlfn.IFNA(INDEX('Accrual Schedule'!$C$4:$C$122, MATCH(B656, 'Accrual Schedule'!$C$4:$C$122, 1)+1, 1), INDEX('Accrual Schedule'!$C$4:$C$122, 1, 1)))</f>
        <v/>
      </c>
      <c r="J656" s="11" t="str">
        <f ca="1">IF(B656="","",'Terms&amp;Conditions + Transaction'!$F$5-SUMIF(Dispositions!$B$3:$B$32,"&lt;="&amp;B656,Dispositions!$C$3:$C$32))</f>
        <v/>
      </c>
      <c r="K656" s="84" t="str">
        <f ca="1">IF(B656="", "", IF(ISNA(MATCH(B656, 'Factor Schedule'!$B$3:$B$2002, -1)),1,IF(INDEX('Factor Schedule'!$B$3:$C$2002,MATCH(B656, 'Factor Schedule'!$B$3:$B$2002, -1), 1)=B656,MATCH(B656, 'Factor Schedule'!$B$3:$B$2002, -1),MATCH(B656, 'Factor Schedule'!$B$3:$B$2002, -1)+1)))</f>
        <v/>
      </c>
      <c r="L656" s="11" t="str" cm="1">
        <f t="array" aca="1" ref="L656" ca="1">IF(B656="","",ROUND(J656*_xlfn.IFNA(INDEX('Factor Schedule'!$B$3:$C$2002,K656, 2), 1), 2))</f>
        <v/>
      </c>
      <c r="M656" s="11" t="str">
        <f ca="1">IF(B656="", "", IF(OR(LOWER('Terms&amp;Conditions + Transaction'!$B$12)&lt;&gt;"compound", B656=$C$2, B656=E656), L656, L656+IF(LOWER('Terms&amp;Conditions + Transaction'!$B$13)&lt;&gt;"y", SUMIFS($T$8:$T$2007, $B$8:$B$2007, "&gt;="&amp;E656, $B$8:$B$2007, "&lt;"&amp;B656), SUMIFS($U$8:$U$1007, $B$8:$B$2007, "&gt;="&amp;E656, $B$8:$B$2007, "&lt;"&amp;B656))))</f>
        <v/>
      </c>
      <c r="N656" s="18" t="str">
        <f ca="1">IF(OR(B656 = "", F656=""), "", MIN(ForwardDays(B656,-'Terms&amp;Conditions + Transaction'!$B$22, 'Terms&amp;Conditions + Transaction'!$B$23, 'Holiday Schedule'!$B$3:$B$1002),ForwardDays(F656,-'Terms&amp;Conditions + Transaction'!$B$22, 'Terms&amp;Conditions + Transaction'!$B$23, 'Holiday Schedule'!$B$3:$B$1002)))</f>
        <v/>
      </c>
      <c r="O656" s="42" t="str">
        <f ca="1">IF(B656="", "", IF(ISNA(MATCH(N656, SOFR_INDEX!$A$2:$A$2001, -1)),1,IF(INDEX(SOFR_INDEX!$A$2:$E$2001,MATCH(N656, SOFR_INDEX!$A$2:$A$2001, -1), 1)=N656,MATCH(N656, SOFR_INDEX!$A$2:$A$2001, -1),MATCH(N656, SOFR_INDEX!$A$2:$A$2001, -1)+1)))</f>
        <v/>
      </c>
      <c r="P656" s="40" t="str" cm="1">
        <f t="array" aca="1" ref="P656" ca="1">IF(OR(B656="", F656=""), "", INDEX(SOFR_INDEX!$B$2:$E$2001, O656,$P$4) * IF(LEFT($P$3, 3)="180", 2, IF(LEFT($P$3, 2)="90", 4, IF(LEFT($P$3, 2)="30", 12, 1)))/100)</f>
        <v/>
      </c>
      <c r="Q656" s="43" t="str">
        <f ca="1">IF(OR(B656="", F656=""), "", P656+'Terms&amp;Conditions + Transaction'!$B$11/10000)</f>
        <v/>
      </c>
      <c r="R656" s="43" t="str">
        <f t="shared" ca="1" si="65"/>
        <v/>
      </c>
      <c r="S656" t="str">
        <f ca="1">IF(B656="",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Transaction'!$C$7*(F656-E656), 365), 360))))</f>
        <v/>
      </c>
      <c r="T656" s="49" t="str">
        <f t="shared" ca="1" si="66"/>
        <v/>
      </c>
      <c r="U656" s="49" t="str">
        <f t="shared" ca="1" si="67"/>
        <v/>
      </c>
      <c r="V656" s="49" t="str">
        <f t="shared" ca="1" si="68"/>
        <v/>
      </c>
      <c r="W656" s="11" t="str">
        <f t="shared" ca="1" si="69"/>
        <v/>
      </c>
      <c r="X656" s="11" t="str">
        <f t="shared" ca="1" si="70"/>
        <v/>
      </c>
    </row>
    <row r="657" spans="2:24" x14ac:dyDescent="0.25">
      <c r="B657" s="82" t="str">
        <f ca="1">IF(B656&lt;MIN($C$3, 'Terms&amp;Conditions + Transaction'!$B$6), B656+1, "")</f>
        <v/>
      </c>
      <c r="C657" t="str">
        <f ca="1">IF(B657="", "", IF(AND(WEEKDAY(B657, 2)&lt;=5, ISERROR(VLOOKUP(B657, 'Holiday Schedule'!$B$3:$B$1002, 1, FALSE))), 1, 0))</f>
        <v/>
      </c>
      <c r="D657" t="str">
        <f ca="1">IF(B657="", "", IF(LOWER('Terms&amp;Conditions + Transaction'!$C$15)="act", 1, IF(DAY(B657)=31, 0, IF(AND(DAY(B657+1)=1, MONTH(B657+1)=3), 31-DAY(B657), 1))))</f>
        <v/>
      </c>
      <c r="E657" s="18" t="str">
        <f ca="1">IF(B657="", "", IFERROR(VLOOKUP(B657, 'Accrual Schedule'!$B$3:$B$122, 1, TRUE), ""))</f>
        <v/>
      </c>
      <c r="F657" s="18" t="str" cm="1">
        <f t="array" aca="1" ref="F657" ca="1">IF(B657="", "", INDEX('Accrual Schedule'!$B$3:$B$122, MATCH(B657, 'Accrual Schedule'!$B$3:$B$122, 1)+1, 1))</f>
        <v/>
      </c>
      <c r="G657" s="18" t="str" cm="1">
        <f t="array" aca="1" ref="G657" ca="1">IF(B657="", "", INDEX('Accrual Schedule'!$B$3:$B$122, MATCH(H657, 'Accrual Schedule'!$B$3:$B$122, 1)-1, 1))</f>
        <v/>
      </c>
      <c r="H657" s="18" t="str">
        <f ca="1">IF(B657="", "", INDEX('Accrual Schedule'!$B$3:$B$122, MATCH(I657, 'Accrual Schedule'!$C$3:$C$122, 1), 1))</f>
        <v/>
      </c>
      <c r="I657" s="18" t="str" cm="1">
        <f t="array" aca="1" ref="I657" ca="1">IF(B657="", "", _xlfn.IFNA(INDEX('Accrual Schedule'!$C$4:$C$122, MATCH(B657, 'Accrual Schedule'!$C$4:$C$122, 1)+1, 1), INDEX('Accrual Schedule'!$C$4:$C$122, 1, 1)))</f>
        <v/>
      </c>
      <c r="J657" s="11" t="str">
        <f ca="1">IF(B657="","",'Terms&amp;Conditions + Transaction'!$F$5-SUMIF(Dispositions!$B$3:$B$32,"&lt;="&amp;B657,Dispositions!$C$3:$C$32))</f>
        <v/>
      </c>
      <c r="K657" s="84" t="str">
        <f ca="1">IF(B657="", "", IF(ISNA(MATCH(B657, 'Factor Schedule'!$B$3:$B$2002, -1)),1,IF(INDEX('Factor Schedule'!$B$3:$C$2002,MATCH(B657, 'Factor Schedule'!$B$3:$B$2002, -1), 1)=B657,MATCH(B657, 'Factor Schedule'!$B$3:$B$2002, -1),MATCH(B657, 'Factor Schedule'!$B$3:$B$2002, -1)+1)))</f>
        <v/>
      </c>
      <c r="L657" s="11" t="str" cm="1">
        <f t="array" aca="1" ref="L657" ca="1">IF(B657="","",ROUND(J657*_xlfn.IFNA(INDEX('Factor Schedule'!$B$3:$C$2002,K657, 2), 1), 2))</f>
        <v/>
      </c>
      <c r="M657" s="11" t="str">
        <f ca="1">IF(B657="", "", IF(OR(LOWER('Terms&amp;Conditions + Transaction'!$B$12)&lt;&gt;"compound", B657=$C$2, B657=E657), L657, L657+IF(LOWER('Terms&amp;Conditions + Transaction'!$B$13)&lt;&gt;"y", SUMIFS($T$8:$T$2007, $B$8:$B$2007, "&gt;="&amp;E657, $B$8:$B$2007, "&lt;"&amp;B657), SUMIFS($U$8:$U$1007, $B$8:$B$2007, "&gt;="&amp;E657, $B$8:$B$2007, "&lt;"&amp;B657))))</f>
        <v/>
      </c>
      <c r="N657" s="18" t="str">
        <f ca="1">IF(OR(B657 = "", F657=""), "", MIN(ForwardDays(B657,-'Terms&amp;Conditions + Transaction'!$B$22, 'Terms&amp;Conditions + Transaction'!$B$23, 'Holiday Schedule'!$B$3:$B$1002),ForwardDays(F657,-'Terms&amp;Conditions + Transaction'!$B$22, 'Terms&amp;Conditions + Transaction'!$B$23, 'Holiday Schedule'!$B$3:$B$1002)))</f>
        <v/>
      </c>
      <c r="O657" s="42" t="str">
        <f ca="1">IF(B657="", "", IF(ISNA(MATCH(N657, SOFR_INDEX!$A$2:$A$2001, -1)),1,IF(INDEX(SOFR_INDEX!$A$2:$E$2001,MATCH(N657, SOFR_INDEX!$A$2:$A$2001, -1), 1)=N657,MATCH(N657, SOFR_INDEX!$A$2:$A$2001, -1),MATCH(N657, SOFR_INDEX!$A$2:$A$2001, -1)+1)))</f>
        <v/>
      </c>
      <c r="P657" s="40" t="str" cm="1">
        <f t="array" aca="1" ref="P657" ca="1">IF(OR(B657="", F657=""), "", INDEX(SOFR_INDEX!$B$2:$E$2001, O657,$P$4) * IF(LEFT($P$3, 3)="180", 2, IF(LEFT($P$3, 2)="90", 4, IF(LEFT($P$3, 2)="30", 12, 1)))/100)</f>
        <v/>
      </c>
      <c r="Q657" s="43" t="str">
        <f ca="1">IF(OR(B657="", F657=""), "", P657+'Terms&amp;Conditions + Transaction'!$B$11/10000)</f>
        <v/>
      </c>
      <c r="R657" s="43" t="str">
        <f t="shared" ca="1" si="65"/>
        <v/>
      </c>
      <c r="S657" t="str">
        <f ca="1">IF(B657="",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Transaction'!$C$7*(F657-E657), 365), 360))))</f>
        <v/>
      </c>
      <c r="T657" s="49" t="str">
        <f t="shared" ca="1" si="66"/>
        <v/>
      </c>
      <c r="U657" s="49" t="str">
        <f t="shared" ca="1" si="67"/>
        <v/>
      </c>
      <c r="V657" s="49" t="str">
        <f t="shared" ca="1" si="68"/>
        <v/>
      </c>
      <c r="W657" s="11" t="str">
        <f t="shared" ca="1" si="69"/>
        <v/>
      </c>
      <c r="X657" s="11" t="str">
        <f t="shared" ca="1" si="70"/>
        <v/>
      </c>
    </row>
    <row r="658" spans="2:24" x14ac:dyDescent="0.25">
      <c r="B658" s="82" t="str">
        <f ca="1">IF(B657&lt;MIN($C$3, 'Terms&amp;Conditions + Transaction'!$B$6), B657+1, "")</f>
        <v/>
      </c>
      <c r="C658" t="str">
        <f ca="1">IF(B658="", "", IF(AND(WEEKDAY(B658, 2)&lt;=5, ISERROR(VLOOKUP(B658, 'Holiday Schedule'!$B$3:$B$1002, 1, FALSE))), 1, 0))</f>
        <v/>
      </c>
      <c r="D658" t="str">
        <f ca="1">IF(B658="", "", IF(LOWER('Terms&amp;Conditions + Transaction'!$C$15)="act", 1, IF(DAY(B658)=31, 0, IF(AND(DAY(B658+1)=1, MONTH(B658+1)=3), 31-DAY(B658), 1))))</f>
        <v/>
      </c>
      <c r="E658" s="18" t="str">
        <f ca="1">IF(B658="", "", IFERROR(VLOOKUP(B658, 'Accrual Schedule'!$B$3:$B$122, 1, TRUE), ""))</f>
        <v/>
      </c>
      <c r="F658" s="18" t="str" cm="1">
        <f t="array" aca="1" ref="F658" ca="1">IF(B658="", "", INDEX('Accrual Schedule'!$B$3:$B$122, MATCH(B658, 'Accrual Schedule'!$B$3:$B$122, 1)+1, 1))</f>
        <v/>
      </c>
      <c r="G658" s="18" t="str" cm="1">
        <f t="array" aca="1" ref="G658" ca="1">IF(B658="", "", INDEX('Accrual Schedule'!$B$3:$B$122, MATCH(H658, 'Accrual Schedule'!$B$3:$B$122, 1)-1, 1))</f>
        <v/>
      </c>
      <c r="H658" s="18" t="str">
        <f ca="1">IF(B658="", "", INDEX('Accrual Schedule'!$B$3:$B$122, MATCH(I658, 'Accrual Schedule'!$C$3:$C$122, 1), 1))</f>
        <v/>
      </c>
      <c r="I658" s="18" t="str" cm="1">
        <f t="array" aca="1" ref="I658" ca="1">IF(B658="", "", _xlfn.IFNA(INDEX('Accrual Schedule'!$C$4:$C$122, MATCH(B658, 'Accrual Schedule'!$C$4:$C$122, 1)+1, 1), INDEX('Accrual Schedule'!$C$4:$C$122, 1, 1)))</f>
        <v/>
      </c>
      <c r="J658" s="11" t="str">
        <f ca="1">IF(B658="","",'Terms&amp;Conditions + Transaction'!$F$5-SUMIF(Dispositions!$B$3:$B$32,"&lt;="&amp;B658,Dispositions!$C$3:$C$32))</f>
        <v/>
      </c>
      <c r="K658" s="84" t="str">
        <f ca="1">IF(B658="", "", IF(ISNA(MATCH(B658, 'Factor Schedule'!$B$3:$B$2002, -1)),1,IF(INDEX('Factor Schedule'!$B$3:$C$2002,MATCH(B658, 'Factor Schedule'!$B$3:$B$2002, -1), 1)=B658,MATCH(B658, 'Factor Schedule'!$B$3:$B$2002, -1),MATCH(B658, 'Factor Schedule'!$B$3:$B$2002, -1)+1)))</f>
        <v/>
      </c>
      <c r="L658" s="11" t="str" cm="1">
        <f t="array" aca="1" ref="L658" ca="1">IF(B658="","",ROUND(J658*_xlfn.IFNA(INDEX('Factor Schedule'!$B$3:$C$2002,K658, 2), 1), 2))</f>
        <v/>
      </c>
      <c r="M658" s="11" t="str">
        <f ca="1">IF(B658="", "", IF(OR(LOWER('Terms&amp;Conditions + Transaction'!$B$12)&lt;&gt;"compound", B658=$C$2, B658=E658), L658, L658+IF(LOWER('Terms&amp;Conditions + Transaction'!$B$13)&lt;&gt;"y", SUMIFS($T$8:$T$2007, $B$8:$B$2007, "&gt;="&amp;E658, $B$8:$B$2007, "&lt;"&amp;B658), SUMIFS($U$8:$U$1007, $B$8:$B$2007, "&gt;="&amp;E658, $B$8:$B$2007, "&lt;"&amp;B658))))</f>
        <v/>
      </c>
      <c r="N658" s="18" t="str">
        <f ca="1">IF(OR(B658 = "", F658=""), "", MIN(ForwardDays(B658,-'Terms&amp;Conditions + Transaction'!$B$22, 'Terms&amp;Conditions + Transaction'!$B$23, 'Holiday Schedule'!$B$3:$B$1002),ForwardDays(F658,-'Terms&amp;Conditions + Transaction'!$B$22, 'Terms&amp;Conditions + Transaction'!$B$23, 'Holiday Schedule'!$B$3:$B$1002)))</f>
        <v/>
      </c>
      <c r="O658" s="42" t="str">
        <f ca="1">IF(B658="", "", IF(ISNA(MATCH(N658, SOFR_INDEX!$A$2:$A$2001, -1)),1,IF(INDEX(SOFR_INDEX!$A$2:$E$2001,MATCH(N658, SOFR_INDEX!$A$2:$A$2001, -1), 1)=N658,MATCH(N658, SOFR_INDEX!$A$2:$A$2001, -1),MATCH(N658, SOFR_INDEX!$A$2:$A$2001, -1)+1)))</f>
        <v/>
      </c>
      <c r="P658" s="40" t="str" cm="1">
        <f t="array" aca="1" ref="P658" ca="1">IF(OR(B658="", F658=""), "", INDEX(SOFR_INDEX!$B$2:$E$2001, O658,$P$4) * IF(LEFT($P$3, 3)="180", 2, IF(LEFT($P$3, 2)="90", 4, IF(LEFT($P$3, 2)="30", 12, 1)))/100)</f>
        <v/>
      </c>
      <c r="Q658" s="43" t="str">
        <f ca="1">IF(OR(B658="", F658=""), "", P658+'Terms&amp;Conditions + Transaction'!$B$11/10000)</f>
        <v/>
      </c>
      <c r="R658" s="43" t="str">
        <f t="shared" ca="1" si="65"/>
        <v/>
      </c>
      <c r="S658" t="str">
        <f ca="1">IF(B658="",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Transaction'!$C$7*(F658-E658), 365), 360))))</f>
        <v/>
      </c>
      <c r="T658" s="49" t="str">
        <f t="shared" ca="1" si="66"/>
        <v/>
      </c>
      <c r="U658" s="49" t="str">
        <f t="shared" ca="1" si="67"/>
        <v/>
      </c>
      <c r="V658" s="49" t="str">
        <f t="shared" ca="1" si="68"/>
        <v/>
      </c>
      <c r="W658" s="11" t="str">
        <f t="shared" ca="1" si="69"/>
        <v/>
      </c>
      <c r="X658" s="11" t="str">
        <f t="shared" ca="1" si="70"/>
        <v/>
      </c>
    </row>
    <row r="659" spans="2:24" x14ac:dyDescent="0.25">
      <c r="B659" s="82" t="str">
        <f ca="1">IF(B658&lt;MIN($C$3, 'Terms&amp;Conditions + Transaction'!$B$6), B658+1, "")</f>
        <v/>
      </c>
      <c r="C659" t="str">
        <f ca="1">IF(B659="", "", IF(AND(WEEKDAY(B659, 2)&lt;=5, ISERROR(VLOOKUP(B659, 'Holiday Schedule'!$B$3:$B$1002, 1, FALSE))), 1, 0))</f>
        <v/>
      </c>
      <c r="D659" t="str">
        <f ca="1">IF(B659="", "", IF(LOWER('Terms&amp;Conditions + Transaction'!$C$15)="act", 1, IF(DAY(B659)=31, 0, IF(AND(DAY(B659+1)=1, MONTH(B659+1)=3), 31-DAY(B659), 1))))</f>
        <v/>
      </c>
      <c r="E659" s="18" t="str">
        <f ca="1">IF(B659="", "", IFERROR(VLOOKUP(B659, 'Accrual Schedule'!$B$3:$B$122, 1, TRUE), ""))</f>
        <v/>
      </c>
      <c r="F659" s="18" t="str" cm="1">
        <f t="array" aca="1" ref="F659" ca="1">IF(B659="", "", INDEX('Accrual Schedule'!$B$3:$B$122, MATCH(B659, 'Accrual Schedule'!$B$3:$B$122, 1)+1, 1))</f>
        <v/>
      </c>
      <c r="G659" s="18" t="str" cm="1">
        <f t="array" aca="1" ref="G659" ca="1">IF(B659="", "", INDEX('Accrual Schedule'!$B$3:$B$122, MATCH(H659, 'Accrual Schedule'!$B$3:$B$122, 1)-1, 1))</f>
        <v/>
      </c>
      <c r="H659" s="18" t="str">
        <f ca="1">IF(B659="", "", INDEX('Accrual Schedule'!$B$3:$B$122, MATCH(I659, 'Accrual Schedule'!$C$3:$C$122, 1), 1))</f>
        <v/>
      </c>
      <c r="I659" s="18" t="str" cm="1">
        <f t="array" aca="1" ref="I659" ca="1">IF(B659="", "", _xlfn.IFNA(INDEX('Accrual Schedule'!$C$4:$C$122, MATCH(B659, 'Accrual Schedule'!$C$4:$C$122, 1)+1, 1), INDEX('Accrual Schedule'!$C$4:$C$122, 1, 1)))</f>
        <v/>
      </c>
      <c r="J659" s="11" t="str">
        <f ca="1">IF(B659="","",'Terms&amp;Conditions + Transaction'!$F$5-SUMIF(Dispositions!$B$3:$B$32,"&lt;="&amp;B659,Dispositions!$C$3:$C$32))</f>
        <v/>
      </c>
      <c r="K659" s="84" t="str">
        <f ca="1">IF(B659="", "", IF(ISNA(MATCH(B659, 'Factor Schedule'!$B$3:$B$2002, -1)),1,IF(INDEX('Factor Schedule'!$B$3:$C$2002,MATCH(B659, 'Factor Schedule'!$B$3:$B$2002, -1), 1)=B659,MATCH(B659, 'Factor Schedule'!$B$3:$B$2002, -1),MATCH(B659, 'Factor Schedule'!$B$3:$B$2002, -1)+1)))</f>
        <v/>
      </c>
      <c r="L659" s="11" t="str" cm="1">
        <f t="array" aca="1" ref="L659" ca="1">IF(B659="","",ROUND(J659*_xlfn.IFNA(INDEX('Factor Schedule'!$B$3:$C$2002,K659, 2), 1), 2))</f>
        <v/>
      </c>
      <c r="M659" s="11" t="str">
        <f ca="1">IF(B659="", "", IF(OR(LOWER('Terms&amp;Conditions + Transaction'!$B$12)&lt;&gt;"compound", B659=$C$2, B659=E659), L659, L659+IF(LOWER('Terms&amp;Conditions + Transaction'!$B$13)&lt;&gt;"y", SUMIFS($T$8:$T$2007, $B$8:$B$2007, "&gt;="&amp;E659, $B$8:$B$2007, "&lt;"&amp;B659), SUMIFS($U$8:$U$1007, $B$8:$B$2007, "&gt;="&amp;E659, $B$8:$B$2007, "&lt;"&amp;B659))))</f>
        <v/>
      </c>
      <c r="N659" s="18" t="str">
        <f ca="1">IF(OR(B659 = "", F659=""), "", MIN(ForwardDays(B659,-'Terms&amp;Conditions + Transaction'!$B$22, 'Terms&amp;Conditions + Transaction'!$B$23, 'Holiday Schedule'!$B$3:$B$1002),ForwardDays(F659,-'Terms&amp;Conditions + Transaction'!$B$22, 'Terms&amp;Conditions + Transaction'!$B$23, 'Holiday Schedule'!$B$3:$B$1002)))</f>
        <v/>
      </c>
      <c r="O659" s="42" t="str">
        <f ca="1">IF(B659="", "", IF(ISNA(MATCH(N659, SOFR_INDEX!$A$2:$A$2001, -1)),1,IF(INDEX(SOFR_INDEX!$A$2:$E$2001,MATCH(N659, SOFR_INDEX!$A$2:$A$2001, -1), 1)=N659,MATCH(N659, SOFR_INDEX!$A$2:$A$2001, -1),MATCH(N659, SOFR_INDEX!$A$2:$A$2001, -1)+1)))</f>
        <v/>
      </c>
      <c r="P659" s="40" t="str" cm="1">
        <f t="array" aca="1" ref="P659" ca="1">IF(OR(B659="", F659=""), "", INDEX(SOFR_INDEX!$B$2:$E$2001, O659,$P$4) * IF(LEFT($P$3, 3)="180", 2, IF(LEFT($P$3, 2)="90", 4, IF(LEFT($P$3, 2)="30", 12, 1)))/100)</f>
        <v/>
      </c>
      <c r="Q659" s="43" t="str">
        <f ca="1">IF(OR(B659="", F659=""), "", P659+'Terms&amp;Conditions + Transaction'!$B$11/10000)</f>
        <v/>
      </c>
      <c r="R659" s="43" t="str">
        <f t="shared" ca="1" si="65"/>
        <v/>
      </c>
      <c r="S659" t="str">
        <f ca="1">IF(B659="",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Transaction'!$C$7*(F659-E659), 365), 360))))</f>
        <v/>
      </c>
      <c r="T659" s="49" t="str">
        <f t="shared" ca="1" si="66"/>
        <v/>
      </c>
      <c r="U659" s="49" t="str">
        <f t="shared" ca="1" si="67"/>
        <v/>
      </c>
      <c r="V659" s="49" t="str">
        <f t="shared" ca="1" si="68"/>
        <v/>
      </c>
      <c r="W659" s="11" t="str">
        <f t="shared" ca="1" si="69"/>
        <v/>
      </c>
      <c r="X659" s="11" t="str">
        <f t="shared" ca="1" si="70"/>
        <v/>
      </c>
    </row>
    <row r="660" spans="2:24" x14ac:dyDescent="0.25">
      <c r="B660" s="82" t="str">
        <f ca="1">IF(B659&lt;MIN($C$3, 'Terms&amp;Conditions + Transaction'!$B$6), B659+1, "")</f>
        <v/>
      </c>
      <c r="C660" t="str">
        <f ca="1">IF(B660="", "", IF(AND(WEEKDAY(B660, 2)&lt;=5, ISERROR(VLOOKUP(B660, 'Holiday Schedule'!$B$3:$B$1002, 1, FALSE))), 1, 0))</f>
        <v/>
      </c>
      <c r="D660" t="str">
        <f ca="1">IF(B660="", "", IF(LOWER('Terms&amp;Conditions + Transaction'!$C$15)="act", 1, IF(DAY(B660)=31, 0, IF(AND(DAY(B660+1)=1, MONTH(B660+1)=3), 31-DAY(B660), 1))))</f>
        <v/>
      </c>
      <c r="E660" s="18" t="str">
        <f ca="1">IF(B660="", "", IFERROR(VLOOKUP(B660, 'Accrual Schedule'!$B$3:$B$122, 1, TRUE), ""))</f>
        <v/>
      </c>
      <c r="F660" s="18" t="str" cm="1">
        <f t="array" aca="1" ref="F660" ca="1">IF(B660="", "", INDEX('Accrual Schedule'!$B$3:$B$122, MATCH(B660, 'Accrual Schedule'!$B$3:$B$122, 1)+1, 1))</f>
        <v/>
      </c>
      <c r="G660" s="18" t="str" cm="1">
        <f t="array" aca="1" ref="G660" ca="1">IF(B660="", "", INDEX('Accrual Schedule'!$B$3:$B$122, MATCH(H660, 'Accrual Schedule'!$B$3:$B$122, 1)-1, 1))</f>
        <v/>
      </c>
      <c r="H660" s="18" t="str">
        <f ca="1">IF(B660="", "", INDEX('Accrual Schedule'!$B$3:$B$122, MATCH(I660, 'Accrual Schedule'!$C$3:$C$122, 1), 1))</f>
        <v/>
      </c>
      <c r="I660" s="18" t="str" cm="1">
        <f t="array" aca="1" ref="I660" ca="1">IF(B660="", "", _xlfn.IFNA(INDEX('Accrual Schedule'!$C$4:$C$122, MATCH(B660, 'Accrual Schedule'!$C$4:$C$122, 1)+1, 1), INDEX('Accrual Schedule'!$C$4:$C$122, 1, 1)))</f>
        <v/>
      </c>
      <c r="J660" s="11" t="str">
        <f ca="1">IF(B660="","",'Terms&amp;Conditions + Transaction'!$F$5-SUMIF(Dispositions!$B$3:$B$32,"&lt;="&amp;B660,Dispositions!$C$3:$C$32))</f>
        <v/>
      </c>
      <c r="K660" s="84" t="str">
        <f ca="1">IF(B660="", "", IF(ISNA(MATCH(B660, 'Factor Schedule'!$B$3:$B$2002, -1)),1,IF(INDEX('Factor Schedule'!$B$3:$C$2002,MATCH(B660, 'Factor Schedule'!$B$3:$B$2002, -1), 1)=B660,MATCH(B660, 'Factor Schedule'!$B$3:$B$2002, -1),MATCH(B660, 'Factor Schedule'!$B$3:$B$2002, -1)+1)))</f>
        <v/>
      </c>
      <c r="L660" s="11" t="str" cm="1">
        <f t="array" aca="1" ref="L660" ca="1">IF(B660="","",ROUND(J660*_xlfn.IFNA(INDEX('Factor Schedule'!$B$3:$C$2002,K660, 2), 1), 2))</f>
        <v/>
      </c>
      <c r="M660" s="11" t="str">
        <f ca="1">IF(B660="", "", IF(OR(LOWER('Terms&amp;Conditions + Transaction'!$B$12)&lt;&gt;"compound", B660=$C$2, B660=E660), L660, L660+IF(LOWER('Terms&amp;Conditions + Transaction'!$B$13)&lt;&gt;"y", SUMIFS($T$8:$T$2007, $B$8:$B$2007, "&gt;="&amp;E660, $B$8:$B$2007, "&lt;"&amp;B660), SUMIFS($U$8:$U$1007, $B$8:$B$2007, "&gt;="&amp;E660, $B$8:$B$2007, "&lt;"&amp;B660))))</f>
        <v/>
      </c>
      <c r="N660" s="18" t="str">
        <f ca="1">IF(OR(B660 = "", F660=""), "", MIN(ForwardDays(B660,-'Terms&amp;Conditions + Transaction'!$B$22, 'Terms&amp;Conditions + Transaction'!$B$23, 'Holiday Schedule'!$B$3:$B$1002),ForwardDays(F660,-'Terms&amp;Conditions + Transaction'!$B$22, 'Terms&amp;Conditions + Transaction'!$B$23, 'Holiday Schedule'!$B$3:$B$1002)))</f>
        <v/>
      </c>
      <c r="O660" s="42" t="str">
        <f ca="1">IF(B660="", "", IF(ISNA(MATCH(N660, SOFR_INDEX!$A$2:$A$2001, -1)),1,IF(INDEX(SOFR_INDEX!$A$2:$E$2001,MATCH(N660, SOFR_INDEX!$A$2:$A$2001, -1), 1)=N660,MATCH(N660, SOFR_INDEX!$A$2:$A$2001, -1),MATCH(N660, SOFR_INDEX!$A$2:$A$2001, -1)+1)))</f>
        <v/>
      </c>
      <c r="P660" s="40" t="str" cm="1">
        <f t="array" aca="1" ref="P660" ca="1">IF(OR(B660="", F660=""), "", INDEX(SOFR_INDEX!$B$2:$E$2001, O660,$P$4) * IF(LEFT($P$3, 3)="180", 2, IF(LEFT($P$3, 2)="90", 4, IF(LEFT($P$3, 2)="30", 12, 1)))/100)</f>
        <v/>
      </c>
      <c r="Q660" s="43" t="str">
        <f ca="1">IF(OR(B660="", F660=""), "", P660+'Terms&amp;Conditions + Transaction'!$B$11/10000)</f>
        <v/>
      </c>
      <c r="R660" s="43" t="str">
        <f t="shared" ca="1" si="65"/>
        <v/>
      </c>
      <c r="S660" t="str">
        <f ca="1">IF(B660="",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Transaction'!$C$7*(F660-E660), 365), 360))))</f>
        <v/>
      </c>
      <c r="T660" s="49" t="str">
        <f t="shared" ca="1" si="66"/>
        <v/>
      </c>
      <c r="U660" s="49" t="str">
        <f t="shared" ca="1" si="67"/>
        <v/>
      </c>
      <c r="V660" s="49" t="str">
        <f t="shared" ca="1" si="68"/>
        <v/>
      </c>
      <c r="W660" s="11" t="str">
        <f t="shared" ca="1" si="69"/>
        <v/>
      </c>
      <c r="X660" s="11" t="str">
        <f t="shared" ca="1" si="70"/>
        <v/>
      </c>
    </row>
    <row r="661" spans="2:24" x14ac:dyDescent="0.25">
      <c r="B661" s="82" t="str">
        <f ca="1">IF(B660&lt;MIN($C$3, 'Terms&amp;Conditions + Transaction'!$B$6), B660+1, "")</f>
        <v/>
      </c>
      <c r="C661" t="str">
        <f ca="1">IF(B661="", "", IF(AND(WEEKDAY(B661, 2)&lt;=5, ISERROR(VLOOKUP(B661, 'Holiday Schedule'!$B$3:$B$1002, 1, FALSE))), 1, 0))</f>
        <v/>
      </c>
      <c r="D661" t="str">
        <f ca="1">IF(B661="", "", IF(LOWER('Terms&amp;Conditions + Transaction'!$C$15)="act", 1, IF(DAY(B661)=31, 0, IF(AND(DAY(B661+1)=1, MONTH(B661+1)=3), 31-DAY(B661), 1))))</f>
        <v/>
      </c>
      <c r="E661" s="18" t="str">
        <f ca="1">IF(B661="", "", IFERROR(VLOOKUP(B661, 'Accrual Schedule'!$B$3:$B$122, 1, TRUE), ""))</f>
        <v/>
      </c>
      <c r="F661" s="18" t="str" cm="1">
        <f t="array" aca="1" ref="F661" ca="1">IF(B661="", "", INDEX('Accrual Schedule'!$B$3:$B$122, MATCH(B661, 'Accrual Schedule'!$B$3:$B$122, 1)+1, 1))</f>
        <v/>
      </c>
      <c r="G661" s="18" t="str" cm="1">
        <f t="array" aca="1" ref="G661" ca="1">IF(B661="", "", INDEX('Accrual Schedule'!$B$3:$B$122, MATCH(H661, 'Accrual Schedule'!$B$3:$B$122, 1)-1, 1))</f>
        <v/>
      </c>
      <c r="H661" s="18" t="str">
        <f ca="1">IF(B661="", "", INDEX('Accrual Schedule'!$B$3:$B$122, MATCH(I661, 'Accrual Schedule'!$C$3:$C$122, 1), 1))</f>
        <v/>
      </c>
      <c r="I661" s="18" t="str" cm="1">
        <f t="array" aca="1" ref="I661" ca="1">IF(B661="", "", _xlfn.IFNA(INDEX('Accrual Schedule'!$C$4:$C$122, MATCH(B661, 'Accrual Schedule'!$C$4:$C$122, 1)+1, 1), INDEX('Accrual Schedule'!$C$4:$C$122, 1, 1)))</f>
        <v/>
      </c>
      <c r="J661" s="11" t="str">
        <f ca="1">IF(B661="","",'Terms&amp;Conditions + Transaction'!$F$5-SUMIF(Dispositions!$B$3:$B$32,"&lt;="&amp;B661,Dispositions!$C$3:$C$32))</f>
        <v/>
      </c>
      <c r="K661" s="84" t="str">
        <f ca="1">IF(B661="", "", IF(ISNA(MATCH(B661, 'Factor Schedule'!$B$3:$B$2002, -1)),1,IF(INDEX('Factor Schedule'!$B$3:$C$2002,MATCH(B661, 'Factor Schedule'!$B$3:$B$2002, -1), 1)=B661,MATCH(B661, 'Factor Schedule'!$B$3:$B$2002, -1),MATCH(B661, 'Factor Schedule'!$B$3:$B$2002, -1)+1)))</f>
        <v/>
      </c>
      <c r="L661" s="11" t="str" cm="1">
        <f t="array" aca="1" ref="L661" ca="1">IF(B661="","",ROUND(J661*_xlfn.IFNA(INDEX('Factor Schedule'!$B$3:$C$2002,K661, 2), 1), 2))</f>
        <v/>
      </c>
      <c r="M661" s="11" t="str">
        <f ca="1">IF(B661="", "", IF(OR(LOWER('Terms&amp;Conditions + Transaction'!$B$12)&lt;&gt;"compound", B661=$C$2, B661=E661), L661, L661+IF(LOWER('Terms&amp;Conditions + Transaction'!$B$13)&lt;&gt;"y", SUMIFS($T$8:$T$2007, $B$8:$B$2007, "&gt;="&amp;E661, $B$8:$B$2007, "&lt;"&amp;B661), SUMIFS($U$8:$U$1007, $B$8:$B$2007, "&gt;="&amp;E661, $B$8:$B$2007, "&lt;"&amp;B661))))</f>
        <v/>
      </c>
      <c r="N661" s="18" t="str">
        <f ca="1">IF(OR(B661 = "", F661=""), "", MIN(ForwardDays(B661,-'Terms&amp;Conditions + Transaction'!$B$22, 'Terms&amp;Conditions + Transaction'!$B$23, 'Holiday Schedule'!$B$3:$B$1002),ForwardDays(F661,-'Terms&amp;Conditions + Transaction'!$B$22, 'Terms&amp;Conditions + Transaction'!$B$23, 'Holiday Schedule'!$B$3:$B$1002)))</f>
        <v/>
      </c>
      <c r="O661" s="42" t="str">
        <f ca="1">IF(B661="", "", IF(ISNA(MATCH(N661, SOFR_INDEX!$A$2:$A$2001, -1)),1,IF(INDEX(SOFR_INDEX!$A$2:$E$2001,MATCH(N661, SOFR_INDEX!$A$2:$A$2001, -1), 1)=N661,MATCH(N661, SOFR_INDEX!$A$2:$A$2001, -1),MATCH(N661, SOFR_INDEX!$A$2:$A$2001, -1)+1)))</f>
        <v/>
      </c>
      <c r="P661" s="40" t="str" cm="1">
        <f t="array" aca="1" ref="P661" ca="1">IF(OR(B661="", F661=""), "", INDEX(SOFR_INDEX!$B$2:$E$2001, O661,$P$4) * IF(LEFT($P$3, 3)="180", 2, IF(LEFT($P$3, 2)="90", 4, IF(LEFT($P$3, 2)="30", 12, 1)))/100)</f>
        <v/>
      </c>
      <c r="Q661" s="43" t="str">
        <f ca="1">IF(OR(B661="", F661=""), "", P661+'Terms&amp;Conditions + Transaction'!$B$11/10000)</f>
        <v/>
      </c>
      <c r="R661" s="43" t="str">
        <f t="shared" ca="1" si="65"/>
        <v/>
      </c>
      <c r="S661" t="str">
        <f ca="1">IF(B661="",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Transaction'!$C$7*(F661-E661), 365), 360))))</f>
        <v/>
      </c>
      <c r="T661" s="49" t="str">
        <f t="shared" ca="1" si="66"/>
        <v/>
      </c>
      <c r="U661" s="49" t="str">
        <f t="shared" ca="1" si="67"/>
        <v/>
      </c>
      <c r="V661" s="49" t="str">
        <f t="shared" ca="1" si="68"/>
        <v/>
      </c>
      <c r="W661" s="11" t="str">
        <f t="shared" ca="1" si="69"/>
        <v/>
      </c>
      <c r="X661" s="11" t="str">
        <f t="shared" ca="1" si="70"/>
        <v/>
      </c>
    </row>
    <row r="662" spans="2:24" x14ac:dyDescent="0.25">
      <c r="B662" s="82" t="str">
        <f ca="1">IF(B661&lt;MIN($C$3, 'Terms&amp;Conditions + Transaction'!$B$6), B661+1, "")</f>
        <v/>
      </c>
      <c r="C662" t="str">
        <f ca="1">IF(B662="", "", IF(AND(WEEKDAY(B662, 2)&lt;=5, ISERROR(VLOOKUP(B662, 'Holiday Schedule'!$B$3:$B$1002, 1, FALSE))), 1, 0))</f>
        <v/>
      </c>
      <c r="D662" t="str">
        <f ca="1">IF(B662="", "", IF(LOWER('Terms&amp;Conditions + Transaction'!$C$15)="act", 1, IF(DAY(B662)=31, 0, IF(AND(DAY(B662+1)=1, MONTH(B662+1)=3), 31-DAY(B662), 1))))</f>
        <v/>
      </c>
      <c r="E662" s="18" t="str">
        <f ca="1">IF(B662="", "", IFERROR(VLOOKUP(B662, 'Accrual Schedule'!$B$3:$B$122, 1, TRUE), ""))</f>
        <v/>
      </c>
      <c r="F662" s="18" t="str" cm="1">
        <f t="array" aca="1" ref="F662" ca="1">IF(B662="", "", INDEX('Accrual Schedule'!$B$3:$B$122, MATCH(B662, 'Accrual Schedule'!$B$3:$B$122, 1)+1, 1))</f>
        <v/>
      </c>
      <c r="G662" s="18" t="str" cm="1">
        <f t="array" aca="1" ref="G662" ca="1">IF(B662="", "", INDEX('Accrual Schedule'!$B$3:$B$122, MATCH(H662, 'Accrual Schedule'!$B$3:$B$122, 1)-1, 1))</f>
        <v/>
      </c>
      <c r="H662" s="18" t="str">
        <f ca="1">IF(B662="", "", INDEX('Accrual Schedule'!$B$3:$B$122, MATCH(I662, 'Accrual Schedule'!$C$3:$C$122, 1), 1))</f>
        <v/>
      </c>
      <c r="I662" s="18" t="str" cm="1">
        <f t="array" aca="1" ref="I662" ca="1">IF(B662="", "", _xlfn.IFNA(INDEX('Accrual Schedule'!$C$4:$C$122, MATCH(B662, 'Accrual Schedule'!$C$4:$C$122, 1)+1, 1), INDEX('Accrual Schedule'!$C$4:$C$122, 1, 1)))</f>
        <v/>
      </c>
      <c r="J662" s="11" t="str">
        <f ca="1">IF(B662="","",'Terms&amp;Conditions + Transaction'!$F$5-SUMIF(Dispositions!$B$3:$B$32,"&lt;="&amp;B662,Dispositions!$C$3:$C$32))</f>
        <v/>
      </c>
      <c r="K662" s="84" t="str">
        <f ca="1">IF(B662="", "", IF(ISNA(MATCH(B662, 'Factor Schedule'!$B$3:$B$2002, -1)),1,IF(INDEX('Factor Schedule'!$B$3:$C$2002,MATCH(B662, 'Factor Schedule'!$B$3:$B$2002, -1), 1)=B662,MATCH(B662, 'Factor Schedule'!$B$3:$B$2002, -1),MATCH(B662, 'Factor Schedule'!$B$3:$B$2002, -1)+1)))</f>
        <v/>
      </c>
      <c r="L662" s="11" t="str" cm="1">
        <f t="array" aca="1" ref="L662" ca="1">IF(B662="","",ROUND(J662*_xlfn.IFNA(INDEX('Factor Schedule'!$B$3:$C$2002,K662, 2), 1), 2))</f>
        <v/>
      </c>
      <c r="M662" s="11" t="str">
        <f ca="1">IF(B662="", "", IF(OR(LOWER('Terms&amp;Conditions + Transaction'!$B$12)&lt;&gt;"compound", B662=$C$2, B662=E662), L662, L662+IF(LOWER('Terms&amp;Conditions + Transaction'!$B$13)&lt;&gt;"y", SUMIFS($T$8:$T$2007, $B$8:$B$2007, "&gt;="&amp;E662, $B$8:$B$2007, "&lt;"&amp;B662), SUMIFS($U$8:$U$1007, $B$8:$B$2007, "&gt;="&amp;E662, $B$8:$B$2007, "&lt;"&amp;B662))))</f>
        <v/>
      </c>
      <c r="N662" s="18" t="str">
        <f ca="1">IF(OR(B662 = "", F662=""), "", MIN(ForwardDays(B662,-'Terms&amp;Conditions + Transaction'!$B$22, 'Terms&amp;Conditions + Transaction'!$B$23, 'Holiday Schedule'!$B$3:$B$1002),ForwardDays(F662,-'Terms&amp;Conditions + Transaction'!$B$22, 'Terms&amp;Conditions + Transaction'!$B$23, 'Holiday Schedule'!$B$3:$B$1002)))</f>
        <v/>
      </c>
      <c r="O662" s="42" t="str">
        <f ca="1">IF(B662="", "", IF(ISNA(MATCH(N662, SOFR_INDEX!$A$2:$A$2001, -1)),1,IF(INDEX(SOFR_INDEX!$A$2:$E$2001,MATCH(N662, SOFR_INDEX!$A$2:$A$2001, -1), 1)=N662,MATCH(N662, SOFR_INDEX!$A$2:$A$2001, -1),MATCH(N662, SOFR_INDEX!$A$2:$A$2001, -1)+1)))</f>
        <v/>
      </c>
      <c r="P662" s="40" t="str" cm="1">
        <f t="array" aca="1" ref="P662" ca="1">IF(OR(B662="", F662=""), "", INDEX(SOFR_INDEX!$B$2:$E$2001, O662,$P$4) * IF(LEFT($P$3, 3)="180", 2, IF(LEFT($P$3, 2)="90", 4, IF(LEFT($P$3, 2)="30", 12, 1)))/100)</f>
        <v/>
      </c>
      <c r="Q662" s="43" t="str">
        <f ca="1">IF(OR(B662="", F662=""), "", P662+'Terms&amp;Conditions + Transaction'!$B$11/10000)</f>
        <v/>
      </c>
      <c r="R662" s="43" t="str">
        <f t="shared" ca="1" si="65"/>
        <v/>
      </c>
      <c r="S662" t="str">
        <f ca="1">IF(B662="",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Transaction'!$C$7*(F662-E662), 365), 360))))</f>
        <v/>
      </c>
      <c r="T662" s="49" t="str">
        <f t="shared" ca="1" si="66"/>
        <v/>
      </c>
      <c r="U662" s="49" t="str">
        <f t="shared" ca="1" si="67"/>
        <v/>
      </c>
      <c r="V662" s="49" t="str">
        <f t="shared" ca="1" si="68"/>
        <v/>
      </c>
      <c r="W662" s="11" t="str">
        <f t="shared" ca="1" si="69"/>
        <v/>
      </c>
      <c r="X662" s="11" t="str">
        <f t="shared" ca="1" si="70"/>
        <v/>
      </c>
    </row>
    <row r="663" spans="2:24" x14ac:dyDescent="0.25">
      <c r="B663" s="82" t="str">
        <f ca="1">IF(B662&lt;MIN($C$3, 'Terms&amp;Conditions + Transaction'!$B$6), B662+1, "")</f>
        <v/>
      </c>
      <c r="C663" t="str">
        <f ca="1">IF(B663="", "", IF(AND(WEEKDAY(B663, 2)&lt;=5, ISERROR(VLOOKUP(B663, 'Holiday Schedule'!$B$3:$B$1002, 1, FALSE))), 1, 0))</f>
        <v/>
      </c>
      <c r="D663" t="str">
        <f ca="1">IF(B663="", "", IF(LOWER('Terms&amp;Conditions + Transaction'!$C$15)="act", 1, IF(DAY(B663)=31, 0, IF(AND(DAY(B663+1)=1, MONTH(B663+1)=3), 31-DAY(B663), 1))))</f>
        <v/>
      </c>
      <c r="E663" s="18" t="str">
        <f ca="1">IF(B663="", "", IFERROR(VLOOKUP(B663, 'Accrual Schedule'!$B$3:$B$122, 1, TRUE), ""))</f>
        <v/>
      </c>
      <c r="F663" s="18" t="str" cm="1">
        <f t="array" aca="1" ref="F663" ca="1">IF(B663="", "", INDEX('Accrual Schedule'!$B$3:$B$122, MATCH(B663, 'Accrual Schedule'!$B$3:$B$122, 1)+1, 1))</f>
        <v/>
      </c>
      <c r="G663" s="18" t="str" cm="1">
        <f t="array" aca="1" ref="G663" ca="1">IF(B663="", "", INDEX('Accrual Schedule'!$B$3:$B$122, MATCH(H663, 'Accrual Schedule'!$B$3:$B$122, 1)-1, 1))</f>
        <v/>
      </c>
      <c r="H663" s="18" t="str">
        <f ca="1">IF(B663="", "", INDEX('Accrual Schedule'!$B$3:$B$122, MATCH(I663, 'Accrual Schedule'!$C$3:$C$122, 1), 1))</f>
        <v/>
      </c>
      <c r="I663" s="18" t="str" cm="1">
        <f t="array" aca="1" ref="I663" ca="1">IF(B663="", "", _xlfn.IFNA(INDEX('Accrual Schedule'!$C$4:$C$122, MATCH(B663, 'Accrual Schedule'!$C$4:$C$122, 1)+1, 1), INDEX('Accrual Schedule'!$C$4:$C$122, 1, 1)))</f>
        <v/>
      </c>
      <c r="J663" s="11" t="str">
        <f ca="1">IF(B663="","",'Terms&amp;Conditions + Transaction'!$F$5-SUMIF(Dispositions!$B$3:$B$32,"&lt;="&amp;B663,Dispositions!$C$3:$C$32))</f>
        <v/>
      </c>
      <c r="K663" s="84" t="str">
        <f ca="1">IF(B663="", "", IF(ISNA(MATCH(B663, 'Factor Schedule'!$B$3:$B$2002, -1)),1,IF(INDEX('Factor Schedule'!$B$3:$C$2002,MATCH(B663, 'Factor Schedule'!$B$3:$B$2002, -1), 1)=B663,MATCH(B663, 'Factor Schedule'!$B$3:$B$2002, -1),MATCH(B663, 'Factor Schedule'!$B$3:$B$2002, -1)+1)))</f>
        <v/>
      </c>
      <c r="L663" s="11" t="str" cm="1">
        <f t="array" aca="1" ref="L663" ca="1">IF(B663="","",ROUND(J663*_xlfn.IFNA(INDEX('Factor Schedule'!$B$3:$C$2002,K663, 2), 1), 2))</f>
        <v/>
      </c>
      <c r="M663" s="11" t="str">
        <f ca="1">IF(B663="", "", IF(OR(LOWER('Terms&amp;Conditions + Transaction'!$B$12)&lt;&gt;"compound", B663=$C$2, B663=E663), L663, L663+IF(LOWER('Terms&amp;Conditions + Transaction'!$B$13)&lt;&gt;"y", SUMIFS($T$8:$T$2007, $B$8:$B$2007, "&gt;="&amp;E663, $B$8:$B$2007, "&lt;"&amp;B663), SUMIFS($U$8:$U$1007, $B$8:$B$2007, "&gt;="&amp;E663, $B$8:$B$2007, "&lt;"&amp;B663))))</f>
        <v/>
      </c>
      <c r="N663" s="18" t="str">
        <f ca="1">IF(OR(B663 = "", F663=""), "", MIN(ForwardDays(B663,-'Terms&amp;Conditions + Transaction'!$B$22, 'Terms&amp;Conditions + Transaction'!$B$23, 'Holiday Schedule'!$B$3:$B$1002),ForwardDays(F663,-'Terms&amp;Conditions + Transaction'!$B$22, 'Terms&amp;Conditions + Transaction'!$B$23, 'Holiday Schedule'!$B$3:$B$1002)))</f>
        <v/>
      </c>
      <c r="O663" s="42" t="str">
        <f ca="1">IF(B663="", "", IF(ISNA(MATCH(N663, SOFR_INDEX!$A$2:$A$2001, -1)),1,IF(INDEX(SOFR_INDEX!$A$2:$E$2001,MATCH(N663, SOFR_INDEX!$A$2:$A$2001, -1), 1)=N663,MATCH(N663, SOFR_INDEX!$A$2:$A$2001, -1),MATCH(N663, SOFR_INDEX!$A$2:$A$2001, -1)+1)))</f>
        <v/>
      </c>
      <c r="P663" s="40" t="str" cm="1">
        <f t="array" aca="1" ref="P663" ca="1">IF(OR(B663="", F663=""), "", INDEX(SOFR_INDEX!$B$2:$E$2001, O663,$P$4) * IF(LEFT($P$3, 3)="180", 2, IF(LEFT($P$3, 2)="90", 4, IF(LEFT($P$3, 2)="30", 12, 1)))/100)</f>
        <v/>
      </c>
      <c r="Q663" s="43" t="str">
        <f ca="1">IF(OR(B663="", F663=""), "", P663+'Terms&amp;Conditions + Transaction'!$B$11/10000)</f>
        <v/>
      </c>
      <c r="R663" s="43" t="str">
        <f t="shared" ca="1" si="65"/>
        <v/>
      </c>
      <c r="S663" t="str">
        <f ca="1">IF(B663="",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Transaction'!$C$7*(F663-E663), 365), 360))))</f>
        <v/>
      </c>
      <c r="T663" s="49" t="str">
        <f t="shared" ca="1" si="66"/>
        <v/>
      </c>
      <c r="U663" s="49" t="str">
        <f t="shared" ca="1" si="67"/>
        <v/>
      </c>
      <c r="V663" s="49" t="str">
        <f t="shared" ca="1" si="68"/>
        <v/>
      </c>
      <c r="W663" s="11" t="str">
        <f t="shared" ca="1" si="69"/>
        <v/>
      </c>
      <c r="X663" s="11" t="str">
        <f t="shared" ca="1" si="70"/>
        <v/>
      </c>
    </row>
    <row r="664" spans="2:24" x14ac:dyDescent="0.25">
      <c r="B664" s="82" t="str">
        <f ca="1">IF(B663&lt;MIN($C$3, 'Terms&amp;Conditions + Transaction'!$B$6), B663+1, "")</f>
        <v/>
      </c>
      <c r="C664" t="str">
        <f ca="1">IF(B664="", "", IF(AND(WEEKDAY(B664, 2)&lt;=5, ISERROR(VLOOKUP(B664, 'Holiday Schedule'!$B$3:$B$1002, 1, FALSE))), 1, 0))</f>
        <v/>
      </c>
      <c r="D664" t="str">
        <f ca="1">IF(B664="", "", IF(LOWER('Terms&amp;Conditions + Transaction'!$C$15)="act", 1, IF(DAY(B664)=31, 0, IF(AND(DAY(B664+1)=1, MONTH(B664+1)=3), 31-DAY(B664), 1))))</f>
        <v/>
      </c>
      <c r="E664" s="18" t="str">
        <f ca="1">IF(B664="", "", IFERROR(VLOOKUP(B664, 'Accrual Schedule'!$B$3:$B$122, 1, TRUE), ""))</f>
        <v/>
      </c>
      <c r="F664" s="18" t="str" cm="1">
        <f t="array" aca="1" ref="F664" ca="1">IF(B664="", "", INDEX('Accrual Schedule'!$B$3:$B$122, MATCH(B664, 'Accrual Schedule'!$B$3:$B$122, 1)+1, 1))</f>
        <v/>
      </c>
      <c r="G664" s="18" t="str" cm="1">
        <f t="array" aca="1" ref="G664" ca="1">IF(B664="", "", INDEX('Accrual Schedule'!$B$3:$B$122, MATCH(H664, 'Accrual Schedule'!$B$3:$B$122, 1)-1, 1))</f>
        <v/>
      </c>
      <c r="H664" s="18" t="str">
        <f ca="1">IF(B664="", "", INDEX('Accrual Schedule'!$B$3:$B$122, MATCH(I664, 'Accrual Schedule'!$C$3:$C$122, 1), 1))</f>
        <v/>
      </c>
      <c r="I664" s="18" t="str" cm="1">
        <f t="array" aca="1" ref="I664" ca="1">IF(B664="", "", _xlfn.IFNA(INDEX('Accrual Schedule'!$C$4:$C$122, MATCH(B664, 'Accrual Schedule'!$C$4:$C$122, 1)+1, 1), INDEX('Accrual Schedule'!$C$4:$C$122, 1, 1)))</f>
        <v/>
      </c>
      <c r="J664" s="11" t="str">
        <f ca="1">IF(B664="","",'Terms&amp;Conditions + Transaction'!$F$5-SUMIF(Dispositions!$B$3:$B$32,"&lt;="&amp;B664,Dispositions!$C$3:$C$32))</f>
        <v/>
      </c>
      <c r="K664" s="84" t="str">
        <f ca="1">IF(B664="", "", IF(ISNA(MATCH(B664, 'Factor Schedule'!$B$3:$B$2002, -1)),1,IF(INDEX('Factor Schedule'!$B$3:$C$2002,MATCH(B664, 'Factor Schedule'!$B$3:$B$2002, -1), 1)=B664,MATCH(B664, 'Factor Schedule'!$B$3:$B$2002, -1),MATCH(B664, 'Factor Schedule'!$B$3:$B$2002, -1)+1)))</f>
        <v/>
      </c>
      <c r="L664" s="11" t="str" cm="1">
        <f t="array" aca="1" ref="L664" ca="1">IF(B664="","",ROUND(J664*_xlfn.IFNA(INDEX('Factor Schedule'!$B$3:$C$2002,K664, 2), 1), 2))</f>
        <v/>
      </c>
      <c r="M664" s="11" t="str">
        <f ca="1">IF(B664="", "", IF(OR(LOWER('Terms&amp;Conditions + Transaction'!$B$12)&lt;&gt;"compound", B664=$C$2, B664=E664), L664, L664+IF(LOWER('Terms&amp;Conditions + Transaction'!$B$13)&lt;&gt;"y", SUMIFS($T$8:$T$2007, $B$8:$B$2007, "&gt;="&amp;E664, $B$8:$B$2007, "&lt;"&amp;B664), SUMIFS($U$8:$U$1007, $B$8:$B$2007, "&gt;="&amp;E664, $B$8:$B$2007, "&lt;"&amp;B664))))</f>
        <v/>
      </c>
      <c r="N664" s="18" t="str">
        <f ca="1">IF(OR(B664 = "", F664=""), "", MIN(ForwardDays(B664,-'Terms&amp;Conditions + Transaction'!$B$22, 'Terms&amp;Conditions + Transaction'!$B$23, 'Holiday Schedule'!$B$3:$B$1002),ForwardDays(F664,-'Terms&amp;Conditions + Transaction'!$B$22, 'Terms&amp;Conditions + Transaction'!$B$23, 'Holiday Schedule'!$B$3:$B$1002)))</f>
        <v/>
      </c>
      <c r="O664" s="42" t="str">
        <f ca="1">IF(B664="", "", IF(ISNA(MATCH(N664, SOFR_INDEX!$A$2:$A$2001, -1)),1,IF(INDEX(SOFR_INDEX!$A$2:$E$2001,MATCH(N664, SOFR_INDEX!$A$2:$A$2001, -1), 1)=N664,MATCH(N664, SOFR_INDEX!$A$2:$A$2001, -1),MATCH(N664, SOFR_INDEX!$A$2:$A$2001, -1)+1)))</f>
        <v/>
      </c>
      <c r="P664" s="40" t="str" cm="1">
        <f t="array" aca="1" ref="P664" ca="1">IF(OR(B664="", F664=""), "", INDEX(SOFR_INDEX!$B$2:$E$2001, O664,$P$4) * IF(LEFT($P$3, 3)="180", 2, IF(LEFT($P$3, 2)="90", 4, IF(LEFT($P$3, 2)="30", 12, 1)))/100)</f>
        <v/>
      </c>
      <c r="Q664" s="43" t="str">
        <f ca="1">IF(OR(B664="", F664=""), "", P664+'Terms&amp;Conditions + Transaction'!$B$11/10000)</f>
        <v/>
      </c>
      <c r="R664" s="43" t="str">
        <f t="shared" ca="1" si="65"/>
        <v/>
      </c>
      <c r="S664" t="str">
        <f ca="1">IF(B664="",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Transaction'!$C$7*(F664-E664), 365), 360))))</f>
        <v/>
      </c>
      <c r="T664" s="49" t="str">
        <f t="shared" ca="1" si="66"/>
        <v/>
      </c>
      <c r="U664" s="49" t="str">
        <f t="shared" ca="1" si="67"/>
        <v/>
      </c>
      <c r="V664" s="49" t="str">
        <f t="shared" ca="1" si="68"/>
        <v/>
      </c>
      <c r="W664" s="11" t="str">
        <f t="shared" ca="1" si="69"/>
        <v/>
      </c>
      <c r="X664" s="11" t="str">
        <f t="shared" ca="1" si="70"/>
        <v/>
      </c>
    </row>
    <row r="665" spans="2:24" x14ac:dyDescent="0.25">
      <c r="B665" s="82" t="str">
        <f ca="1">IF(B664&lt;MIN($C$3, 'Terms&amp;Conditions + Transaction'!$B$6), B664+1, "")</f>
        <v/>
      </c>
      <c r="C665" t="str">
        <f ca="1">IF(B665="", "", IF(AND(WEEKDAY(B665, 2)&lt;=5, ISERROR(VLOOKUP(B665, 'Holiday Schedule'!$B$3:$B$1002, 1, FALSE))), 1, 0))</f>
        <v/>
      </c>
      <c r="D665" t="str">
        <f ca="1">IF(B665="", "", IF(LOWER('Terms&amp;Conditions + Transaction'!$C$15)="act", 1, IF(DAY(B665)=31, 0, IF(AND(DAY(B665+1)=1, MONTH(B665+1)=3), 31-DAY(B665), 1))))</f>
        <v/>
      </c>
      <c r="E665" s="18" t="str">
        <f ca="1">IF(B665="", "", IFERROR(VLOOKUP(B665, 'Accrual Schedule'!$B$3:$B$122, 1, TRUE), ""))</f>
        <v/>
      </c>
      <c r="F665" s="18" t="str" cm="1">
        <f t="array" aca="1" ref="F665" ca="1">IF(B665="", "", INDEX('Accrual Schedule'!$B$3:$B$122, MATCH(B665, 'Accrual Schedule'!$B$3:$B$122, 1)+1, 1))</f>
        <v/>
      </c>
      <c r="G665" s="18" t="str" cm="1">
        <f t="array" aca="1" ref="G665" ca="1">IF(B665="", "", INDEX('Accrual Schedule'!$B$3:$B$122, MATCH(H665, 'Accrual Schedule'!$B$3:$B$122, 1)-1, 1))</f>
        <v/>
      </c>
      <c r="H665" s="18" t="str">
        <f ca="1">IF(B665="", "", INDEX('Accrual Schedule'!$B$3:$B$122, MATCH(I665, 'Accrual Schedule'!$C$3:$C$122, 1), 1))</f>
        <v/>
      </c>
      <c r="I665" s="18" t="str" cm="1">
        <f t="array" aca="1" ref="I665" ca="1">IF(B665="", "", _xlfn.IFNA(INDEX('Accrual Schedule'!$C$4:$C$122, MATCH(B665, 'Accrual Schedule'!$C$4:$C$122, 1)+1, 1), INDEX('Accrual Schedule'!$C$4:$C$122, 1, 1)))</f>
        <v/>
      </c>
      <c r="J665" s="11" t="str">
        <f ca="1">IF(B665="","",'Terms&amp;Conditions + Transaction'!$F$5-SUMIF(Dispositions!$B$3:$B$32,"&lt;="&amp;B665,Dispositions!$C$3:$C$32))</f>
        <v/>
      </c>
      <c r="K665" s="84" t="str">
        <f ca="1">IF(B665="", "", IF(ISNA(MATCH(B665, 'Factor Schedule'!$B$3:$B$2002, -1)),1,IF(INDEX('Factor Schedule'!$B$3:$C$2002,MATCH(B665, 'Factor Schedule'!$B$3:$B$2002, -1), 1)=B665,MATCH(B665, 'Factor Schedule'!$B$3:$B$2002, -1),MATCH(B665, 'Factor Schedule'!$B$3:$B$2002, -1)+1)))</f>
        <v/>
      </c>
      <c r="L665" s="11" t="str" cm="1">
        <f t="array" aca="1" ref="L665" ca="1">IF(B665="","",ROUND(J665*_xlfn.IFNA(INDEX('Factor Schedule'!$B$3:$C$2002,K665, 2), 1), 2))</f>
        <v/>
      </c>
      <c r="M665" s="11" t="str">
        <f ca="1">IF(B665="", "", IF(OR(LOWER('Terms&amp;Conditions + Transaction'!$B$12)&lt;&gt;"compound", B665=$C$2, B665=E665), L665, L665+IF(LOWER('Terms&amp;Conditions + Transaction'!$B$13)&lt;&gt;"y", SUMIFS($T$8:$T$2007, $B$8:$B$2007, "&gt;="&amp;E665, $B$8:$B$2007, "&lt;"&amp;B665), SUMIFS($U$8:$U$1007, $B$8:$B$2007, "&gt;="&amp;E665, $B$8:$B$2007, "&lt;"&amp;B665))))</f>
        <v/>
      </c>
      <c r="N665" s="18" t="str">
        <f ca="1">IF(OR(B665 = "", F665=""), "", MIN(ForwardDays(B665,-'Terms&amp;Conditions + Transaction'!$B$22, 'Terms&amp;Conditions + Transaction'!$B$23, 'Holiday Schedule'!$B$3:$B$1002),ForwardDays(F665,-'Terms&amp;Conditions + Transaction'!$B$22, 'Terms&amp;Conditions + Transaction'!$B$23, 'Holiday Schedule'!$B$3:$B$1002)))</f>
        <v/>
      </c>
      <c r="O665" s="42" t="str">
        <f ca="1">IF(B665="", "", IF(ISNA(MATCH(N665, SOFR_INDEX!$A$2:$A$2001, -1)),1,IF(INDEX(SOFR_INDEX!$A$2:$E$2001,MATCH(N665, SOFR_INDEX!$A$2:$A$2001, -1), 1)=N665,MATCH(N665, SOFR_INDEX!$A$2:$A$2001, -1),MATCH(N665, SOFR_INDEX!$A$2:$A$2001, -1)+1)))</f>
        <v/>
      </c>
      <c r="P665" s="40" t="str" cm="1">
        <f t="array" aca="1" ref="P665" ca="1">IF(OR(B665="", F665=""), "", INDEX(SOFR_INDEX!$B$2:$E$2001, O665,$P$4) * IF(LEFT($P$3, 3)="180", 2, IF(LEFT($P$3, 2)="90", 4, IF(LEFT($P$3, 2)="30", 12, 1)))/100)</f>
        <v/>
      </c>
      <c r="Q665" s="43" t="str">
        <f ca="1">IF(OR(B665="", F665=""), "", P665+'Terms&amp;Conditions + Transaction'!$B$11/10000)</f>
        <v/>
      </c>
      <c r="R665" s="43" t="str">
        <f t="shared" ca="1" si="65"/>
        <v/>
      </c>
      <c r="S665" t="str">
        <f ca="1">IF(B665="",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Transaction'!$C$7*(F665-E665), 365), 360))))</f>
        <v/>
      </c>
      <c r="T665" s="49" t="str">
        <f t="shared" ca="1" si="66"/>
        <v/>
      </c>
      <c r="U665" s="49" t="str">
        <f t="shared" ca="1" si="67"/>
        <v/>
      </c>
      <c r="V665" s="49" t="str">
        <f t="shared" ca="1" si="68"/>
        <v/>
      </c>
      <c r="W665" s="11" t="str">
        <f t="shared" ca="1" si="69"/>
        <v/>
      </c>
      <c r="X665" s="11" t="str">
        <f t="shared" ca="1" si="70"/>
        <v/>
      </c>
    </row>
    <row r="666" spans="2:24" x14ac:dyDescent="0.25">
      <c r="B666" s="82" t="str">
        <f ca="1">IF(B665&lt;MIN($C$3, 'Terms&amp;Conditions + Transaction'!$B$6), B665+1, "")</f>
        <v/>
      </c>
      <c r="C666" t="str">
        <f ca="1">IF(B666="", "", IF(AND(WEEKDAY(B666, 2)&lt;=5, ISERROR(VLOOKUP(B666, 'Holiday Schedule'!$B$3:$B$1002, 1, FALSE))), 1, 0))</f>
        <v/>
      </c>
      <c r="D666" t="str">
        <f ca="1">IF(B666="", "", IF(LOWER('Terms&amp;Conditions + Transaction'!$C$15)="act", 1, IF(DAY(B666)=31, 0, IF(AND(DAY(B666+1)=1, MONTH(B666+1)=3), 31-DAY(B666), 1))))</f>
        <v/>
      </c>
      <c r="E666" s="18" t="str">
        <f ca="1">IF(B666="", "", IFERROR(VLOOKUP(B666, 'Accrual Schedule'!$B$3:$B$122, 1, TRUE), ""))</f>
        <v/>
      </c>
      <c r="F666" s="18" t="str" cm="1">
        <f t="array" aca="1" ref="F666" ca="1">IF(B666="", "", INDEX('Accrual Schedule'!$B$3:$B$122, MATCH(B666, 'Accrual Schedule'!$B$3:$B$122, 1)+1, 1))</f>
        <v/>
      </c>
      <c r="G666" s="18" t="str" cm="1">
        <f t="array" aca="1" ref="G666" ca="1">IF(B666="", "", INDEX('Accrual Schedule'!$B$3:$B$122, MATCH(H666, 'Accrual Schedule'!$B$3:$B$122, 1)-1, 1))</f>
        <v/>
      </c>
      <c r="H666" s="18" t="str">
        <f ca="1">IF(B666="", "", INDEX('Accrual Schedule'!$B$3:$B$122, MATCH(I666, 'Accrual Schedule'!$C$3:$C$122, 1), 1))</f>
        <v/>
      </c>
      <c r="I666" s="18" t="str" cm="1">
        <f t="array" aca="1" ref="I666" ca="1">IF(B666="", "", _xlfn.IFNA(INDEX('Accrual Schedule'!$C$4:$C$122, MATCH(B666, 'Accrual Schedule'!$C$4:$C$122, 1)+1, 1), INDEX('Accrual Schedule'!$C$4:$C$122, 1, 1)))</f>
        <v/>
      </c>
      <c r="J666" s="11" t="str">
        <f ca="1">IF(B666="","",'Terms&amp;Conditions + Transaction'!$F$5-SUMIF(Dispositions!$B$3:$B$32,"&lt;="&amp;B666,Dispositions!$C$3:$C$32))</f>
        <v/>
      </c>
      <c r="K666" s="84" t="str">
        <f ca="1">IF(B666="", "", IF(ISNA(MATCH(B666, 'Factor Schedule'!$B$3:$B$2002, -1)),1,IF(INDEX('Factor Schedule'!$B$3:$C$2002,MATCH(B666, 'Factor Schedule'!$B$3:$B$2002, -1), 1)=B666,MATCH(B666, 'Factor Schedule'!$B$3:$B$2002, -1),MATCH(B666, 'Factor Schedule'!$B$3:$B$2002, -1)+1)))</f>
        <v/>
      </c>
      <c r="L666" s="11" t="str" cm="1">
        <f t="array" aca="1" ref="L666" ca="1">IF(B666="","",ROUND(J666*_xlfn.IFNA(INDEX('Factor Schedule'!$B$3:$C$2002,K666, 2), 1), 2))</f>
        <v/>
      </c>
      <c r="M666" s="11" t="str">
        <f ca="1">IF(B666="", "", IF(OR(LOWER('Terms&amp;Conditions + Transaction'!$B$12)&lt;&gt;"compound", B666=$C$2, B666=E666), L666, L666+IF(LOWER('Terms&amp;Conditions + Transaction'!$B$13)&lt;&gt;"y", SUMIFS($T$8:$T$2007, $B$8:$B$2007, "&gt;="&amp;E666, $B$8:$B$2007, "&lt;"&amp;B666), SUMIFS($U$8:$U$1007, $B$8:$B$2007, "&gt;="&amp;E666, $B$8:$B$2007, "&lt;"&amp;B666))))</f>
        <v/>
      </c>
      <c r="N666" s="18" t="str">
        <f ca="1">IF(OR(B666 = "", F666=""), "", MIN(ForwardDays(B666,-'Terms&amp;Conditions + Transaction'!$B$22, 'Terms&amp;Conditions + Transaction'!$B$23, 'Holiday Schedule'!$B$3:$B$1002),ForwardDays(F666,-'Terms&amp;Conditions + Transaction'!$B$22, 'Terms&amp;Conditions + Transaction'!$B$23, 'Holiday Schedule'!$B$3:$B$1002)))</f>
        <v/>
      </c>
      <c r="O666" s="42" t="str">
        <f ca="1">IF(B666="", "", IF(ISNA(MATCH(N666, SOFR_INDEX!$A$2:$A$2001, -1)),1,IF(INDEX(SOFR_INDEX!$A$2:$E$2001,MATCH(N666, SOFR_INDEX!$A$2:$A$2001, -1), 1)=N666,MATCH(N666, SOFR_INDEX!$A$2:$A$2001, -1),MATCH(N666, SOFR_INDEX!$A$2:$A$2001, -1)+1)))</f>
        <v/>
      </c>
      <c r="P666" s="40" t="str" cm="1">
        <f t="array" aca="1" ref="P666" ca="1">IF(OR(B666="", F666=""), "", INDEX(SOFR_INDEX!$B$2:$E$2001, O666,$P$4) * IF(LEFT($P$3, 3)="180", 2, IF(LEFT($P$3, 2)="90", 4, IF(LEFT($P$3, 2)="30", 12, 1)))/100)</f>
        <v/>
      </c>
      <c r="Q666" s="43" t="str">
        <f ca="1">IF(OR(B666="", F666=""), "", P666+'Terms&amp;Conditions + Transaction'!$B$11/10000)</f>
        <v/>
      </c>
      <c r="R666" s="43" t="str">
        <f t="shared" ca="1" si="65"/>
        <v/>
      </c>
      <c r="S666" t="str">
        <f ca="1">IF(B666="",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Transaction'!$C$7*(F666-E666), 365), 360))))</f>
        <v/>
      </c>
      <c r="T666" s="49" t="str">
        <f t="shared" ca="1" si="66"/>
        <v/>
      </c>
      <c r="U666" s="49" t="str">
        <f t="shared" ca="1" si="67"/>
        <v/>
      </c>
      <c r="V666" s="49" t="str">
        <f t="shared" ca="1" si="68"/>
        <v/>
      </c>
      <c r="W666" s="11" t="str">
        <f t="shared" ca="1" si="69"/>
        <v/>
      </c>
      <c r="X666" s="11" t="str">
        <f t="shared" ca="1" si="70"/>
        <v/>
      </c>
    </row>
    <row r="667" spans="2:24" x14ac:dyDescent="0.25">
      <c r="B667" s="82" t="str">
        <f ca="1">IF(B666&lt;MIN($C$3, 'Terms&amp;Conditions + Transaction'!$B$6), B666+1, "")</f>
        <v/>
      </c>
      <c r="C667" t="str">
        <f ca="1">IF(B667="", "", IF(AND(WEEKDAY(B667, 2)&lt;=5, ISERROR(VLOOKUP(B667, 'Holiday Schedule'!$B$3:$B$1002, 1, FALSE))), 1, 0))</f>
        <v/>
      </c>
      <c r="D667" t="str">
        <f ca="1">IF(B667="", "", IF(LOWER('Terms&amp;Conditions + Transaction'!$C$15)="act", 1, IF(DAY(B667)=31, 0, IF(AND(DAY(B667+1)=1, MONTH(B667+1)=3), 31-DAY(B667), 1))))</f>
        <v/>
      </c>
      <c r="E667" s="18" t="str">
        <f ca="1">IF(B667="", "", IFERROR(VLOOKUP(B667, 'Accrual Schedule'!$B$3:$B$122, 1, TRUE), ""))</f>
        <v/>
      </c>
      <c r="F667" s="18" t="str" cm="1">
        <f t="array" aca="1" ref="F667" ca="1">IF(B667="", "", INDEX('Accrual Schedule'!$B$3:$B$122, MATCH(B667, 'Accrual Schedule'!$B$3:$B$122, 1)+1, 1))</f>
        <v/>
      </c>
      <c r="G667" s="18" t="str" cm="1">
        <f t="array" aca="1" ref="G667" ca="1">IF(B667="", "", INDEX('Accrual Schedule'!$B$3:$B$122, MATCH(H667, 'Accrual Schedule'!$B$3:$B$122, 1)-1, 1))</f>
        <v/>
      </c>
      <c r="H667" s="18" t="str">
        <f ca="1">IF(B667="", "", INDEX('Accrual Schedule'!$B$3:$B$122, MATCH(I667, 'Accrual Schedule'!$C$3:$C$122, 1), 1))</f>
        <v/>
      </c>
      <c r="I667" s="18" t="str" cm="1">
        <f t="array" aca="1" ref="I667" ca="1">IF(B667="", "", _xlfn.IFNA(INDEX('Accrual Schedule'!$C$4:$C$122, MATCH(B667, 'Accrual Schedule'!$C$4:$C$122, 1)+1, 1), INDEX('Accrual Schedule'!$C$4:$C$122, 1, 1)))</f>
        <v/>
      </c>
      <c r="J667" s="11" t="str">
        <f ca="1">IF(B667="","",'Terms&amp;Conditions + Transaction'!$F$5-SUMIF(Dispositions!$B$3:$B$32,"&lt;="&amp;B667,Dispositions!$C$3:$C$32))</f>
        <v/>
      </c>
      <c r="K667" s="84" t="str">
        <f ca="1">IF(B667="", "", IF(ISNA(MATCH(B667, 'Factor Schedule'!$B$3:$B$2002, -1)),1,IF(INDEX('Factor Schedule'!$B$3:$C$2002,MATCH(B667, 'Factor Schedule'!$B$3:$B$2002, -1), 1)=B667,MATCH(B667, 'Factor Schedule'!$B$3:$B$2002, -1),MATCH(B667, 'Factor Schedule'!$B$3:$B$2002, -1)+1)))</f>
        <v/>
      </c>
      <c r="L667" s="11" t="str" cm="1">
        <f t="array" aca="1" ref="L667" ca="1">IF(B667="","",ROUND(J667*_xlfn.IFNA(INDEX('Factor Schedule'!$B$3:$C$2002,K667, 2), 1), 2))</f>
        <v/>
      </c>
      <c r="M667" s="11" t="str">
        <f ca="1">IF(B667="", "", IF(OR(LOWER('Terms&amp;Conditions + Transaction'!$B$12)&lt;&gt;"compound", B667=$C$2, B667=E667), L667, L667+IF(LOWER('Terms&amp;Conditions + Transaction'!$B$13)&lt;&gt;"y", SUMIFS($T$8:$T$2007, $B$8:$B$2007, "&gt;="&amp;E667, $B$8:$B$2007, "&lt;"&amp;B667), SUMIFS($U$8:$U$1007, $B$8:$B$2007, "&gt;="&amp;E667, $B$8:$B$2007, "&lt;"&amp;B667))))</f>
        <v/>
      </c>
      <c r="N667" s="18" t="str">
        <f ca="1">IF(OR(B667 = "", F667=""), "", MIN(ForwardDays(B667,-'Terms&amp;Conditions + Transaction'!$B$22, 'Terms&amp;Conditions + Transaction'!$B$23, 'Holiday Schedule'!$B$3:$B$1002),ForwardDays(F667,-'Terms&amp;Conditions + Transaction'!$B$22, 'Terms&amp;Conditions + Transaction'!$B$23, 'Holiday Schedule'!$B$3:$B$1002)))</f>
        <v/>
      </c>
      <c r="O667" s="42" t="str">
        <f ca="1">IF(B667="", "", IF(ISNA(MATCH(N667, SOFR_INDEX!$A$2:$A$2001, -1)),1,IF(INDEX(SOFR_INDEX!$A$2:$E$2001,MATCH(N667, SOFR_INDEX!$A$2:$A$2001, -1), 1)=N667,MATCH(N667, SOFR_INDEX!$A$2:$A$2001, -1),MATCH(N667, SOFR_INDEX!$A$2:$A$2001, -1)+1)))</f>
        <v/>
      </c>
      <c r="P667" s="40" t="str" cm="1">
        <f t="array" aca="1" ref="P667" ca="1">IF(OR(B667="", F667=""), "", INDEX(SOFR_INDEX!$B$2:$E$2001, O667,$P$4) * IF(LEFT($P$3, 3)="180", 2, IF(LEFT($P$3, 2)="90", 4, IF(LEFT($P$3, 2)="30", 12, 1)))/100)</f>
        <v/>
      </c>
      <c r="Q667" s="43" t="str">
        <f ca="1">IF(OR(B667="", F667=""), "", P667+'Terms&amp;Conditions + Transaction'!$B$11/10000)</f>
        <v/>
      </c>
      <c r="R667" s="43" t="str">
        <f t="shared" ca="1" si="65"/>
        <v/>
      </c>
      <c r="S667" t="str">
        <f ca="1">IF(B667="",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Transaction'!$C$7*(F667-E667), 365), 360))))</f>
        <v/>
      </c>
      <c r="T667" s="49" t="str">
        <f t="shared" ca="1" si="66"/>
        <v/>
      </c>
      <c r="U667" s="49" t="str">
        <f t="shared" ca="1" si="67"/>
        <v/>
      </c>
      <c r="V667" s="49" t="str">
        <f t="shared" ca="1" si="68"/>
        <v/>
      </c>
      <c r="W667" s="11" t="str">
        <f t="shared" ca="1" si="69"/>
        <v/>
      </c>
      <c r="X667" s="11" t="str">
        <f t="shared" ca="1" si="70"/>
        <v/>
      </c>
    </row>
    <row r="668" spans="2:24" x14ac:dyDescent="0.25">
      <c r="B668" s="82" t="str">
        <f ca="1">IF(B667&lt;MIN($C$3, 'Terms&amp;Conditions + Transaction'!$B$6), B667+1, "")</f>
        <v/>
      </c>
      <c r="C668" t="str">
        <f ca="1">IF(B668="", "", IF(AND(WEEKDAY(B668, 2)&lt;=5, ISERROR(VLOOKUP(B668, 'Holiday Schedule'!$B$3:$B$1002, 1, FALSE))), 1, 0))</f>
        <v/>
      </c>
      <c r="D668" t="str">
        <f ca="1">IF(B668="", "", IF(LOWER('Terms&amp;Conditions + Transaction'!$C$15)="act", 1, IF(DAY(B668)=31, 0, IF(AND(DAY(B668+1)=1, MONTH(B668+1)=3), 31-DAY(B668), 1))))</f>
        <v/>
      </c>
      <c r="E668" s="18" t="str">
        <f ca="1">IF(B668="", "", IFERROR(VLOOKUP(B668, 'Accrual Schedule'!$B$3:$B$122, 1, TRUE), ""))</f>
        <v/>
      </c>
      <c r="F668" s="18" t="str" cm="1">
        <f t="array" aca="1" ref="F668" ca="1">IF(B668="", "", INDEX('Accrual Schedule'!$B$3:$B$122, MATCH(B668, 'Accrual Schedule'!$B$3:$B$122, 1)+1, 1))</f>
        <v/>
      </c>
      <c r="G668" s="18" t="str" cm="1">
        <f t="array" aca="1" ref="G668" ca="1">IF(B668="", "", INDEX('Accrual Schedule'!$B$3:$B$122, MATCH(H668, 'Accrual Schedule'!$B$3:$B$122, 1)-1, 1))</f>
        <v/>
      </c>
      <c r="H668" s="18" t="str">
        <f ca="1">IF(B668="", "", INDEX('Accrual Schedule'!$B$3:$B$122, MATCH(I668, 'Accrual Schedule'!$C$3:$C$122, 1), 1))</f>
        <v/>
      </c>
      <c r="I668" s="18" t="str" cm="1">
        <f t="array" aca="1" ref="I668" ca="1">IF(B668="", "", _xlfn.IFNA(INDEX('Accrual Schedule'!$C$4:$C$122, MATCH(B668, 'Accrual Schedule'!$C$4:$C$122, 1)+1, 1), INDEX('Accrual Schedule'!$C$4:$C$122, 1, 1)))</f>
        <v/>
      </c>
      <c r="J668" s="11" t="str">
        <f ca="1">IF(B668="","",'Terms&amp;Conditions + Transaction'!$F$5-SUMIF(Dispositions!$B$3:$B$32,"&lt;="&amp;B668,Dispositions!$C$3:$C$32))</f>
        <v/>
      </c>
      <c r="K668" s="84" t="str">
        <f ca="1">IF(B668="", "", IF(ISNA(MATCH(B668, 'Factor Schedule'!$B$3:$B$2002, -1)),1,IF(INDEX('Factor Schedule'!$B$3:$C$2002,MATCH(B668, 'Factor Schedule'!$B$3:$B$2002, -1), 1)=B668,MATCH(B668, 'Factor Schedule'!$B$3:$B$2002, -1),MATCH(B668, 'Factor Schedule'!$B$3:$B$2002, -1)+1)))</f>
        <v/>
      </c>
      <c r="L668" s="11" t="str" cm="1">
        <f t="array" aca="1" ref="L668" ca="1">IF(B668="","",ROUND(J668*_xlfn.IFNA(INDEX('Factor Schedule'!$B$3:$C$2002,K668, 2), 1), 2))</f>
        <v/>
      </c>
      <c r="M668" s="11" t="str">
        <f ca="1">IF(B668="", "", IF(OR(LOWER('Terms&amp;Conditions + Transaction'!$B$12)&lt;&gt;"compound", B668=$C$2, B668=E668), L668, L668+IF(LOWER('Terms&amp;Conditions + Transaction'!$B$13)&lt;&gt;"y", SUMIFS($T$8:$T$2007, $B$8:$B$2007, "&gt;="&amp;E668, $B$8:$B$2007, "&lt;"&amp;B668), SUMIFS($U$8:$U$1007, $B$8:$B$2007, "&gt;="&amp;E668, $B$8:$B$2007, "&lt;"&amp;B668))))</f>
        <v/>
      </c>
      <c r="N668" s="18" t="str">
        <f ca="1">IF(OR(B668 = "", F668=""), "", MIN(ForwardDays(B668,-'Terms&amp;Conditions + Transaction'!$B$22, 'Terms&amp;Conditions + Transaction'!$B$23, 'Holiday Schedule'!$B$3:$B$1002),ForwardDays(F668,-'Terms&amp;Conditions + Transaction'!$B$22, 'Terms&amp;Conditions + Transaction'!$B$23, 'Holiday Schedule'!$B$3:$B$1002)))</f>
        <v/>
      </c>
      <c r="O668" s="42" t="str">
        <f ca="1">IF(B668="", "", IF(ISNA(MATCH(N668, SOFR_INDEX!$A$2:$A$2001, -1)),1,IF(INDEX(SOFR_INDEX!$A$2:$E$2001,MATCH(N668, SOFR_INDEX!$A$2:$A$2001, -1), 1)=N668,MATCH(N668, SOFR_INDEX!$A$2:$A$2001, -1),MATCH(N668, SOFR_INDEX!$A$2:$A$2001, -1)+1)))</f>
        <v/>
      </c>
      <c r="P668" s="40" t="str" cm="1">
        <f t="array" aca="1" ref="P668" ca="1">IF(OR(B668="", F668=""), "", INDEX(SOFR_INDEX!$B$2:$E$2001, O668,$P$4) * IF(LEFT($P$3, 3)="180", 2, IF(LEFT($P$3, 2)="90", 4, IF(LEFT($P$3, 2)="30", 12, 1)))/100)</f>
        <v/>
      </c>
      <c r="Q668" s="43" t="str">
        <f ca="1">IF(OR(B668="", F668=""), "", P668+'Terms&amp;Conditions + Transaction'!$B$11/10000)</f>
        <v/>
      </c>
      <c r="R668" s="43" t="str">
        <f t="shared" ca="1" si="65"/>
        <v/>
      </c>
      <c r="S668" t="str">
        <f ca="1">IF(B668="",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Transaction'!$C$7*(F668-E668), 365), 360))))</f>
        <v/>
      </c>
      <c r="T668" s="49" t="str">
        <f t="shared" ca="1" si="66"/>
        <v/>
      </c>
      <c r="U668" s="49" t="str">
        <f t="shared" ca="1" si="67"/>
        <v/>
      </c>
      <c r="V668" s="49" t="str">
        <f t="shared" ca="1" si="68"/>
        <v/>
      </c>
      <c r="W668" s="11" t="str">
        <f t="shared" ca="1" si="69"/>
        <v/>
      </c>
      <c r="X668" s="11" t="str">
        <f t="shared" ca="1" si="70"/>
        <v/>
      </c>
    </row>
    <row r="669" spans="2:24" x14ac:dyDescent="0.25">
      <c r="B669" s="82" t="str">
        <f ca="1">IF(B668&lt;MIN($C$3, 'Terms&amp;Conditions + Transaction'!$B$6), B668+1, "")</f>
        <v/>
      </c>
      <c r="C669" t="str">
        <f ca="1">IF(B669="", "", IF(AND(WEEKDAY(B669, 2)&lt;=5, ISERROR(VLOOKUP(B669, 'Holiday Schedule'!$B$3:$B$1002, 1, FALSE))), 1, 0))</f>
        <v/>
      </c>
      <c r="D669" t="str">
        <f ca="1">IF(B669="", "", IF(LOWER('Terms&amp;Conditions + Transaction'!$C$15)="act", 1, IF(DAY(B669)=31, 0, IF(AND(DAY(B669+1)=1, MONTH(B669+1)=3), 31-DAY(B669), 1))))</f>
        <v/>
      </c>
      <c r="E669" s="18" t="str">
        <f ca="1">IF(B669="", "", IFERROR(VLOOKUP(B669, 'Accrual Schedule'!$B$3:$B$122, 1, TRUE), ""))</f>
        <v/>
      </c>
      <c r="F669" s="18" t="str" cm="1">
        <f t="array" aca="1" ref="F669" ca="1">IF(B669="", "", INDEX('Accrual Schedule'!$B$3:$B$122, MATCH(B669, 'Accrual Schedule'!$B$3:$B$122, 1)+1, 1))</f>
        <v/>
      </c>
      <c r="G669" s="18" t="str" cm="1">
        <f t="array" aca="1" ref="G669" ca="1">IF(B669="", "", INDEX('Accrual Schedule'!$B$3:$B$122, MATCH(H669, 'Accrual Schedule'!$B$3:$B$122, 1)-1, 1))</f>
        <v/>
      </c>
      <c r="H669" s="18" t="str">
        <f ca="1">IF(B669="", "", INDEX('Accrual Schedule'!$B$3:$B$122, MATCH(I669, 'Accrual Schedule'!$C$3:$C$122, 1), 1))</f>
        <v/>
      </c>
      <c r="I669" s="18" t="str" cm="1">
        <f t="array" aca="1" ref="I669" ca="1">IF(B669="", "", _xlfn.IFNA(INDEX('Accrual Schedule'!$C$4:$C$122, MATCH(B669, 'Accrual Schedule'!$C$4:$C$122, 1)+1, 1), INDEX('Accrual Schedule'!$C$4:$C$122, 1, 1)))</f>
        <v/>
      </c>
      <c r="J669" s="11" t="str">
        <f ca="1">IF(B669="","",'Terms&amp;Conditions + Transaction'!$F$5-SUMIF(Dispositions!$B$3:$B$32,"&lt;="&amp;B669,Dispositions!$C$3:$C$32))</f>
        <v/>
      </c>
      <c r="K669" s="84" t="str">
        <f ca="1">IF(B669="", "", IF(ISNA(MATCH(B669, 'Factor Schedule'!$B$3:$B$2002, -1)),1,IF(INDEX('Factor Schedule'!$B$3:$C$2002,MATCH(B669, 'Factor Schedule'!$B$3:$B$2002, -1), 1)=B669,MATCH(B669, 'Factor Schedule'!$B$3:$B$2002, -1),MATCH(B669, 'Factor Schedule'!$B$3:$B$2002, -1)+1)))</f>
        <v/>
      </c>
      <c r="L669" s="11" t="str" cm="1">
        <f t="array" aca="1" ref="L669" ca="1">IF(B669="","",ROUND(J669*_xlfn.IFNA(INDEX('Factor Schedule'!$B$3:$C$2002,K669, 2), 1), 2))</f>
        <v/>
      </c>
      <c r="M669" s="11" t="str">
        <f ca="1">IF(B669="", "", IF(OR(LOWER('Terms&amp;Conditions + Transaction'!$B$12)&lt;&gt;"compound", B669=$C$2, B669=E669), L669, L669+IF(LOWER('Terms&amp;Conditions + Transaction'!$B$13)&lt;&gt;"y", SUMIFS($T$8:$T$2007, $B$8:$B$2007, "&gt;="&amp;E669, $B$8:$B$2007, "&lt;"&amp;B669), SUMIFS($U$8:$U$1007, $B$8:$B$2007, "&gt;="&amp;E669, $B$8:$B$2007, "&lt;"&amp;B669))))</f>
        <v/>
      </c>
      <c r="N669" s="18" t="str">
        <f ca="1">IF(OR(B669 = "", F669=""), "", MIN(ForwardDays(B669,-'Terms&amp;Conditions + Transaction'!$B$22, 'Terms&amp;Conditions + Transaction'!$B$23, 'Holiday Schedule'!$B$3:$B$1002),ForwardDays(F669,-'Terms&amp;Conditions + Transaction'!$B$22, 'Terms&amp;Conditions + Transaction'!$B$23, 'Holiday Schedule'!$B$3:$B$1002)))</f>
        <v/>
      </c>
      <c r="O669" s="42" t="str">
        <f ca="1">IF(B669="", "", IF(ISNA(MATCH(N669, SOFR_INDEX!$A$2:$A$2001, -1)),1,IF(INDEX(SOFR_INDEX!$A$2:$E$2001,MATCH(N669, SOFR_INDEX!$A$2:$A$2001, -1), 1)=N669,MATCH(N669, SOFR_INDEX!$A$2:$A$2001, -1),MATCH(N669, SOFR_INDEX!$A$2:$A$2001, -1)+1)))</f>
        <v/>
      </c>
      <c r="P669" s="40" t="str" cm="1">
        <f t="array" aca="1" ref="P669" ca="1">IF(OR(B669="", F669=""), "", INDEX(SOFR_INDEX!$B$2:$E$2001, O669,$P$4) * IF(LEFT($P$3, 3)="180", 2, IF(LEFT($P$3, 2)="90", 4, IF(LEFT($P$3, 2)="30", 12, 1)))/100)</f>
        <v/>
      </c>
      <c r="Q669" s="43" t="str">
        <f ca="1">IF(OR(B669="", F669=""), "", P669+'Terms&amp;Conditions + Transaction'!$B$11/10000)</f>
        <v/>
      </c>
      <c r="R669" s="43" t="str">
        <f t="shared" ca="1" si="65"/>
        <v/>
      </c>
      <c r="S669" t="str">
        <f ca="1">IF(B669="",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Transaction'!$C$7*(F669-E669), 365), 360))))</f>
        <v/>
      </c>
      <c r="T669" s="49" t="str">
        <f t="shared" ca="1" si="66"/>
        <v/>
      </c>
      <c r="U669" s="49" t="str">
        <f t="shared" ca="1" si="67"/>
        <v/>
      </c>
      <c r="V669" s="49" t="str">
        <f t="shared" ca="1" si="68"/>
        <v/>
      </c>
      <c r="W669" s="11" t="str">
        <f t="shared" ca="1" si="69"/>
        <v/>
      </c>
      <c r="X669" s="11" t="str">
        <f t="shared" ca="1" si="70"/>
        <v/>
      </c>
    </row>
    <row r="670" spans="2:24" x14ac:dyDescent="0.25">
      <c r="B670" s="82" t="str">
        <f ca="1">IF(B669&lt;MIN($C$3, 'Terms&amp;Conditions + Transaction'!$B$6), B669+1, "")</f>
        <v/>
      </c>
      <c r="C670" t="str">
        <f ca="1">IF(B670="", "", IF(AND(WEEKDAY(B670, 2)&lt;=5, ISERROR(VLOOKUP(B670, 'Holiday Schedule'!$B$3:$B$1002, 1, FALSE))), 1, 0))</f>
        <v/>
      </c>
      <c r="D670" t="str">
        <f ca="1">IF(B670="", "", IF(LOWER('Terms&amp;Conditions + Transaction'!$C$15)="act", 1, IF(DAY(B670)=31, 0, IF(AND(DAY(B670+1)=1, MONTH(B670+1)=3), 31-DAY(B670), 1))))</f>
        <v/>
      </c>
      <c r="E670" s="18" t="str">
        <f ca="1">IF(B670="", "", IFERROR(VLOOKUP(B670, 'Accrual Schedule'!$B$3:$B$122, 1, TRUE), ""))</f>
        <v/>
      </c>
      <c r="F670" s="18" t="str" cm="1">
        <f t="array" aca="1" ref="F670" ca="1">IF(B670="", "", INDEX('Accrual Schedule'!$B$3:$B$122, MATCH(B670, 'Accrual Schedule'!$B$3:$B$122, 1)+1, 1))</f>
        <v/>
      </c>
      <c r="G670" s="18" t="str" cm="1">
        <f t="array" aca="1" ref="G670" ca="1">IF(B670="", "", INDEX('Accrual Schedule'!$B$3:$B$122, MATCH(H670, 'Accrual Schedule'!$B$3:$B$122, 1)-1, 1))</f>
        <v/>
      </c>
      <c r="H670" s="18" t="str">
        <f ca="1">IF(B670="", "", INDEX('Accrual Schedule'!$B$3:$B$122, MATCH(I670, 'Accrual Schedule'!$C$3:$C$122, 1), 1))</f>
        <v/>
      </c>
      <c r="I670" s="18" t="str" cm="1">
        <f t="array" aca="1" ref="I670" ca="1">IF(B670="", "", _xlfn.IFNA(INDEX('Accrual Schedule'!$C$4:$C$122, MATCH(B670, 'Accrual Schedule'!$C$4:$C$122, 1)+1, 1), INDEX('Accrual Schedule'!$C$4:$C$122, 1, 1)))</f>
        <v/>
      </c>
      <c r="J670" s="11" t="str">
        <f ca="1">IF(B670="","",'Terms&amp;Conditions + Transaction'!$F$5-SUMIF(Dispositions!$B$3:$B$32,"&lt;="&amp;B670,Dispositions!$C$3:$C$32))</f>
        <v/>
      </c>
      <c r="K670" s="84" t="str">
        <f ca="1">IF(B670="", "", IF(ISNA(MATCH(B670, 'Factor Schedule'!$B$3:$B$2002, -1)),1,IF(INDEX('Factor Schedule'!$B$3:$C$2002,MATCH(B670, 'Factor Schedule'!$B$3:$B$2002, -1), 1)=B670,MATCH(B670, 'Factor Schedule'!$B$3:$B$2002, -1),MATCH(B670, 'Factor Schedule'!$B$3:$B$2002, -1)+1)))</f>
        <v/>
      </c>
      <c r="L670" s="11" t="str" cm="1">
        <f t="array" aca="1" ref="L670" ca="1">IF(B670="","",ROUND(J670*_xlfn.IFNA(INDEX('Factor Schedule'!$B$3:$C$2002,K670, 2), 1), 2))</f>
        <v/>
      </c>
      <c r="M670" s="11" t="str">
        <f ca="1">IF(B670="", "", IF(OR(LOWER('Terms&amp;Conditions + Transaction'!$B$12)&lt;&gt;"compound", B670=$C$2, B670=E670), L670, L670+IF(LOWER('Terms&amp;Conditions + Transaction'!$B$13)&lt;&gt;"y", SUMIFS($T$8:$T$2007, $B$8:$B$2007, "&gt;="&amp;E670, $B$8:$B$2007, "&lt;"&amp;B670), SUMIFS($U$8:$U$1007, $B$8:$B$2007, "&gt;="&amp;E670, $B$8:$B$2007, "&lt;"&amp;B670))))</f>
        <v/>
      </c>
      <c r="N670" s="18" t="str">
        <f ca="1">IF(OR(B670 = "", F670=""), "", MIN(ForwardDays(B670,-'Terms&amp;Conditions + Transaction'!$B$22, 'Terms&amp;Conditions + Transaction'!$B$23, 'Holiday Schedule'!$B$3:$B$1002),ForwardDays(F670,-'Terms&amp;Conditions + Transaction'!$B$22, 'Terms&amp;Conditions + Transaction'!$B$23, 'Holiday Schedule'!$B$3:$B$1002)))</f>
        <v/>
      </c>
      <c r="O670" s="42" t="str">
        <f ca="1">IF(B670="", "", IF(ISNA(MATCH(N670, SOFR_INDEX!$A$2:$A$2001, -1)),1,IF(INDEX(SOFR_INDEX!$A$2:$E$2001,MATCH(N670, SOFR_INDEX!$A$2:$A$2001, -1), 1)=N670,MATCH(N670, SOFR_INDEX!$A$2:$A$2001, -1),MATCH(N670, SOFR_INDEX!$A$2:$A$2001, -1)+1)))</f>
        <v/>
      </c>
      <c r="P670" s="40" t="str" cm="1">
        <f t="array" aca="1" ref="P670" ca="1">IF(OR(B670="", F670=""), "", INDEX(SOFR_INDEX!$B$2:$E$2001, O670,$P$4) * IF(LEFT($P$3, 3)="180", 2, IF(LEFT($P$3, 2)="90", 4, IF(LEFT($P$3, 2)="30", 12, 1)))/100)</f>
        <v/>
      </c>
      <c r="Q670" s="43" t="str">
        <f ca="1">IF(OR(B670="", F670=""), "", P670+'Terms&amp;Conditions + Transaction'!$B$11/10000)</f>
        <v/>
      </c>
      <c r="R670" s="43" t="str">
        <f t="shared" ca="1" si="65"/>
        <v/>
      </c>
      <c r="S670" t="str">
        <f ca="1">IF(B670="",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Transaction'!$C$7*(F670-E670), 365), 360))))</f>
        <v/>
      </c>
      <c r="T670" s="49" t="str">
        <f t="shared" ca="1" si="66"/>
        <v/>
      </c>
      <c r="U670" s="49" t="str">
        <f t="shared" ca="1" si="67"/>
        <v/>
      </c>
      <c r="V670" s="49" t="str">
        <f t="shared" ca="1" si="68"/>
        <v/>
      </c>
      <c r="W670" s="11" t="str">
        <f t="shared" ca="1" si="69"/>
        <v/>
      </c>
      <c r="X670" s="11" t="str">
        <f t="shared" ca="1" si="70"/>
        <v/>
      </c>
    </row>
    <row r="671" spans="2:24" x14ac:dyDescent="0.25">
      <c r="B671" s="82" t="str">
        <f ca="1">IF(B670&lt;MIN($C$3, 'Terms&amp;Conditions + Transaction'!$B$6), B670+1, "")</f>
        <v/>
      </c>
      <c r="C671" t="str">
        <f ca="1">IF(B671="", "", IF(AND(WEEKDAY(B671, 2)&lt;=5, ISERROR(VLOOKUP(B671, 'Holiday Schedule'!$B$3:$B$1002, 1, FALSE))), 1, 0))</f>
        <v/>
      </c>
      <c r="D671" t="str">
        <f ca="1">IF(B671="", "", IF(LOWER('Terms&amp;Conditions + Transaction'!$C$15)="act", 1, IF(DAY(B671)=31, 0, IF(AND(DAY(B671+1)=1, MONTH(B671+1)=3), 31-DAY(B671), 1))))</f>
        <v/>
      </c>
      <c r="E671" s="18" t="str">
        <f ca="1">IF(B671="", "", IFERROR(VLOOKUP(B671, 'Accrual Schedule'!$B$3:$B$122, 1, TRUE), ""))</f>
        <v/>
      </c>
      <c r="F671" s="18" t="str" cm="1">
        <f t="array" aca="1" ref="F671" ca="1">IF(B671="", "", INDEX('Accrual Schedule'!$B$3:$B$122, MATCH(B671, 'Accrual Schedule'!$B$3:$B$122, 1)+1, 1))</f>
        <v/>
      </c>
      <c r="G671" s="18" t="str" cm="1">
        <f t="array" aca="1" ref="G671" ca="1">IF(B671="", "", INDEX('Accrual Schedule'!$B$3:$B$122, MATCH(H671, 'Accrual Schedule'!$B$3:$B$122, 1)-1, 1))</f>
        <v/>
      </c>
      <c r="H671" s="18" t="str">
        <f ca="1">IF(B671="", "", INDEX('Accrual Schedule'!$B$3:$B$122, MATCH(I671, 'Accrual Schedule'!$C$3:$C$122, 1), 1))</f>
        <v/>
      </c>
      <c r="I671" s="18" t="str" cm="1">
        <f t="array" aca="1" ref="I671" ca="1">IF(B671="", "", _xlfn.IFNA(INDEX('Accrual Schedule'!$C$4:$C$122, MATCH(B671, 'Accrual Schedule'!$C$4:$C$122, 1)+1, 1), INDEX('Accrual Schedule'!$C$4:$C$122, 1, 1)))</f>
        <v/>
      </c>
      <c r="J671" s="11" t="str">
        <f ca="1">IF(B671="","",'Terms&amp;Conditions + Transaction'!$F$5-SUMIF(Dispositions!$B$3:$B$32,"&lt;="&amp;B671,Dispositions!$C$3:$C$32))</f>
        <v/>
      </c>
      <c r="K671" s="84" t="str">
        <f ca="1">IF(B671="", "", IF(ISNA(MATCH(B671, 'Factor Schedule'!$B$3:$B$2002, -1)),1,IF(INDEX('Factor Schedule'!$B$3:$C$2002,MATCH(B671, 'Factor Schedule'!$B$3:$B$2002, -1), 1)=B671,MATCH(B671, 'Factor Schedule'!$B$3:$B$2002, -1),MATCH(B671, 'Factor Schedule'!$B$3:$B$2002, -1)+1)))</f>
        <v/>
      </c>
      <c r="L671" s="11" t="str" cm="1">
        <f t="array" aca="1" ref="L671" ca="1">IF(B671="","",ROUND(J671*_xlfn.IFNA(INDEX('Factor Schedule'!$B$3:$C$2002,K671, 2), 1), 2))</f>
        <v/>
      </c>
      <c r="M671" s="11" t="str">
        <f ca="1">IF(B671="", "", IF(OR(LOWER('Terms&amp;Conditions + Transaction'!$B$12)&lt;&gt;"compound", B671=$C$2, B671=E671), L671, L671+IF(LOWER('Terms&amp;Conditions + Transaction'!$B$13)&lt;&gt;"y", SUMIFS($T$8:$T$2007, $B$8:$B$2007, "&gt;="&amp;E671, $B$8:$B$2007, "&lt;"&amp;B671), SUMIFS($U$8:$U$1007, $B$8:$B$2007, "&gt;="&amp;E671, $B$8:$B$2007, "&lt;"&amp;B671))))</f>
        <v/>
      </c>
      <c r="N671" s="18" t="str">
        <f ca="1">IF(OR(B671 = "", F671=""), "", MIN(ForwardDays(B671,-'Terms&amp;Conditions + Transaction'!$B$22, 'Terms&amp;Conditions + Transaction'!$B$23, 'Holiday Schedule'!$B$3:$B$1002),ForwardDays(F671,-'Terms&amp;Conditions + Transaction'!$B$22, 'Terms&amp;Conditions + Transaction'!$B$23, 'Holiday Schedule'!$B$3:$B$1002)))</f>
        <v/>
      </c>
      <c r="O671" s="42" t="str">
        <f ca="1">IF(B671="", "", IF(ISNA(MATCH(N671, SOFR_INDEX!$A$2:$A$2001, -1)),1,IF(INDEX(SOFR_INDEX!$A$2:$E$2001,MATCH(N671, SOFR_INDEX!$A$2:$A$2001, -1), 1)=N671,MATCH(N671, SOFR_INDEX!$A$2:$A$2001, -1),MATCH(N671, SOFR_INDEX!$A$2:$A$2001, -1)+1)))</f>
        <v/>
      </c>
      <c r="P671" s="40" t="str" cm="1">
        <f t="array" aca="1" ref="P671" ca="1">IF(OR(B671="", F671=""), "", INDEX(SOFR_INDEX!$B$2:$E$2001, O671,$P$4) * IF(LEFT($P$3, 3)="180", 2, IF(LEFT($P$3, 2)="90", 4, IF(LEFT($P$3, 2)="30", 12, 1)))/100)</f>
        <v/>
      </c>
      <c r="Q671" s="43" t="str">
        <f ca="1">IF(OR(B671="", F671=""), "", P671+'Terms&amp;Conditions + Transaction'!$B$11/10000)</f>
        <v/>
      </c>
      <c r="R671" s="43" t="str">
        <f t="shared" ca="1" si="65"/>
        <v/>
      </c>
      <c r="S671" t="str">
        <f ca="1">IF(B671="",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Transaction'!$C$7*(F671-E671), 365), 360))))</f>
        <v/>
      </c>
      <c r="T671" s="49" t="str">
        <f t="shared" ca="1" si="66"/>
        <v/>
      </c>
      <c r="U671" s="49" t="str">
        <f t="shared" ca="1" si="67"/>
        <v/>
      </c>
      <c r="V671" s="49" t="str">
        <f t="shared" ca="1" si="68"/>
        <v/>
      </c>
      <c r="W671" s="11" t="str">
        <f t="shared" ca="1" si="69"/>
        <v/>
      </c>
      <c r="X671" s="11" t="str">
        <f t="shared" ca="1" si="70"/>
        <v/>
      </c>
    </row>
    <row r="672" spans="2:24" x14ac:dyDescent="0.25">
      <c r="B672" s="82" t="str">
        <f ca="1">IF(B671&lt;MIN($C$3, 'Terms&amp;Conditions + Transaction'!$B$6), B671+1, "")</f>
        <v/>
      </c>
      <c r="C672" t="str">
        <f ca="1">IF(B672="", "", IF(AND(WEEKDAY(B672, 2)&lt;=5, ISERROR(VLOOKUP(B672, 'Holiday Schedule'!$B$3:$B$1002, 1, FALSE))), 1, 0))</f>
        <v/>
      </c>
      <c r="D672" t="str">
        <f ca="1">IF(B672="", "", IF(LOWER('Terms&amp;Conditions + Transaction'!$C$15)="act", 1, IF(DAY(B672)=31, 0, IF(AND(DAY(B672+1)=1, MONTH(B672+1)=3), 31-DAY(B672), 1))))</f>
        <v/>
      </c>
      <c r="E672" s="18" t="str">
        <f ca="1">IF(B672="", "", IFERROR(VLOOKUP(B672, 'Accrual Schedule'!$B$3:$B$122, 1, TRUE), ""))</f>
        <v/>
      </c>
      <c r="F672" s="18" t="str" cm="1">
        <f t="array" aca="1" ref="F672" ca="1">IF(B672="", "", INDEX('Accrual Schedule'!$B$3:$B$122, MATCH(B672, 'Accrual Schedule'!$B$3:$B$122, 1)+1, 1))</f>
        <v/>
      </c>
      <c r="G672" s="18" t="str" cm="1">
        <f t="array" aca="1" ref="G672" ca="1">IF(B672="", "", INDEX('Accrual Schedule'!$B$3:$B$122, MATCH(H672, 'Accrual Schedule'!$B$3:$B$122, 1)-1, 1))</f>
        <v/>
      </c>
      <c r="H672" s="18" t="str">
        <f ca="1">IF(B672="", "", INDEX('Accrual Schedule'!$B$3:$B$122, MATCH(I672, 'Accrual Schedule'!$C$3:$C$122, 1), 1))</f>
        <v/>
      </c>
      <c r="I672" s="18" t="str" cm="1">
        <f t="array" aca="1" ref="I672" ca="1">IF(B672="", "", _xlfn.IFNA(INDEX('Accrual Schedule'!$C$4:$C$122, MATCH(B672, 'Accrual Schedule'!$C$4:$C$122, 1)+1, 1), INDEX('Accrual Schedule'!$C$4:$C$122, 1, 1)))</f>
        <v/>
      </c>
      <c r="J672" s="11" t="str">
        <f ca="1">IF(B672="","",'Terms&amp;Conditions + Transaction'!$F$5-SUMIF(Dispositions!$B$3:$B$32,"&lt;="&amp;B672,Dispositions!$C$3:$C$32))</f>
        <v/>
      </c>
      <c r="K672" s="84" t="str">
        <f ca="1">IF(B672="", "", IF(ISNA(MATCH(B672, 'Factor Schedule'!$B$3:$B$2002, -1)),1,IF(INDEX('Factor Schedule'!$B$3:$C$2002,MATCH(B672, 'Factor Schedule'!$B$3:$B$2002, -1), 1)=B672,MATCH(B672, 'Factor Schedule'!$B$3:$B$2002, -1),MATCH(B672, 'Factor Schedule'!$B$3:$B$2002, -1)+1)))</f>
        <v/>
      </c>
      <c r="L672" s="11" t="str" cm="1">
        <f t="array" aca="1" ref="L672" ca="1">IF(B672="","",ROUND(J672*_xlfn.IFNA(INDEX('Factor Schedule'!$B$3:$C$2002,K672, 2), 1), 2))</f>
        <v/>
      </c>
      <c r="M672" s="11" t="str">
        <f ca="1">IF(B672="", "", IF(OR(LOWER('Terms&amp;Conditions + Transaction'!$B$12)&lt;&gt;"compound", B672=$C$2, B672=E672), L672, L672+IF(LOWER('Terms&amp;Conditions + Transaction'!$B$13)&lt;&gt;"y", SUMIFS($T$8:$T$2007, $B$8:$B$2007, "&gt;="&amp;E672, $B$8:$B$2007, "&lt;"&amp;B672), SUMIFS($U$8:$U$1007, $B$8:$B$2007, "&gt;="&amp;E672, $B$8:$B$2007, "&lt;"&amp;B672))))</f>
        <v/>
      </c>
      <c r="N672" s="18" t="str">
        <f ca="1">IF(OR(B672 = "", F672=""), "", MIN(ForwardDays(B672,-'Terms&amp;Conditions + Transaction'!$B$22, 'Terms&amp;Conditions + Transaction'!$B$23, 'Holiday Schedule'!$B$3:$B$1002),ForwardDays(F672,-'Terms&amp;Conditions + Transaction'!$B$22, 'Terms&amp;Conditions + Transaction'!$B$23, 'Holiday Schedule'!$B$3:$B$1002)))</f>
        <v/>
      </c>
      <c r="O672" s="42" t="str">
        <f ca="1">IF(B672="", "", IF(ISNA(MATCH(N672, SOFR_INDEX!$A$2:$A$2001, -1)),1,IF(INDEX(SOFR_INDEX!$A$2:$E$2001,MATCH(N672, SOFR_INDEX!$A$2:$A$2001, -1), 1)=N672,MATCH(N672, SOFR_INDEX!$A$2:$A$2001, -1),MATCH(N672, SOFR_INDEX!$A$2:$A$2001, -1)+1)))</f>
        <v/>
      </c>
      <c r="P672" s="40" t="str" cm="1">
        <f t="array" aca="1" ref="P672" ca="1">IF(OR(B672="", F672=""), "", INDEX(SOFR_INDEX!$B$2:$E$2001, O672,$P$4) * IF(LEFT($P$3, 3)="180", 2, IF(LEFT($P$3, 2)="90", 4, IF(LEFT($P$3, 2)="30", 12, 1)))/100)</f>
        <v/>
      </c>
      <c r="Q672" s="43" t="str">
        <f ca="1">IF(OR(B672="", F672=""), "", P672+'Terms&amp;Conditions + Transaction'!$B$11/10000)</f>
        <v/>
      </c>
      <c r="R672" s="43" t="str">
        <f t="shared" ca="1" si="65"/>
        <v/>
      </c>
      <c r="S672" t="str">
        <f ca="1">IF(B672="",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Transaction'!$C$7*(F672-E672), 365), 360))))</f>
        <v/>
      </c>
      <c r="T672" s="49" t="str">
        <f t="shared" ca="1" si="66"/>
        <v/>
      </c>
      <c r="U672" s="49" t="str">
        <f t="shared" ca="1" si="67"/>
        <v/>
      </c>
      <c r="V672" s="49" t="str">
        <f t="shared" ca="1" si="68"/>
        <v/>
      </c>
      <c r="W672" s="11" t="str">
        <f t="shared" ca="1" si="69"/>
        <v/>
      </c>
      <c r="X672" s="11" t="str">
        <f t="shared" ca="1" si="70"/>
        <v/>
      </c>
    </row>
    <row r="673" spans="2:24" x14ac:dyDescent="0.25">
      <c r="B673" s="82" t="str">
        <f ca="1">IF(B672&lt;MIN($C$3, 'Terms&amp;Conditions + Transaction'!$B$6), B672+1, "")</f>
        <v/>
      </c>
      <c r="C673" t="str">
        <f ca="1">IF(B673="", "", IF(AND(WEEKDAY(B673, 2)&lt;=5, ISERROR(VLOOKUP(B673, 'Holiday Schedule'!$B$3:$B$1002, 1, FALSE))), 1, 0))</f>
        <v/>
      </c>
      <c r="D673" t="str">
        <f ca="1">IF(B673="", "", IF(LOWER('Terms&amp;Conditions + Transaction'!$C$15)="act", 1, IF(DAY(B673)=31, 0, IF(AND(DAY(B673+1)=1, MONTH(B673+1)=3), 31-DAY(B673), 1))))</f>
        <v/>
      </c>
      <c r="E673" s="18" t="str">
        <f ca="1">IF(B673="", "", IFERROR(VLOOKUP(B673, 'Accrual Schedule'!$B$3:$B$122, 1, TRUE), ""))</f>
        <v/>
      </c>
      <c r="F673" s="18" t="str" cm="1">
        <f t="array" aca="1" ref="F673" ca="1">IF(B673="", "", INDEX('Accrual Schedule'!$B$3:$B$122, MATCH(B673, 'Accrual Schedule'!$B$3:$B$122, 1)+1, 1))</f>
        <v/>
      </c>
      <c r="G673" s="18" t="str" cm="1">
        <f t="array" aca="1" ref="G673" ca="1">IF(B673="", "", INDEX('Accrual Schedule'!$B$3:$B$122, MATCH(H673, 'Accrual Schedule'!$B$3:$B$122, 1)-1, 1))</f>
        <v/>
      </c>
      <c r="H673" s="18" t="str">
        <f ca="1">IF(B673="", "", INDEX('Accrual Schedule'!$B$3:$B$122, MATCH(I673, 'Accrual Schedule'!$C$3:$C$122, 1), 1))</f>
        <v/>
      </c>
      <c r="I673" s="18" t="str" cm="1">
        <f t="array" aca="1" ref="I673" ca="1">IF(B673="", "", _xlfn.IFNA(INDEX('Accrual Schedule'!$C$4:$C$122, MATCH(B673, 'Accrual Schedule'!$C$4:$C$122, 1)+1, 1), INDEX('Accrual Schedule'!$C$4:$C$122, 1, 1)))</f>
        <v/>
      </c>
      <c r="J673" s="11" t="str">
        <f ca="1">IF(B673="","",'Terms&amp;Conditions + Transaction'!$F$5-SUMIF(Dispositions!$B$3:$B$32,"&lt;="&amp;B673,Dispositions!$C$3:$C$32))</f>
        <v/>
      </c>
      <c r="K673" s="84" t="str">
        <f ca="1">IF(B673="", "", IF(ISNA(MATCH(B673, 'Factor Schedule'!$B$3:$B$2002, -1)),1,IF(INDEX('Factor Schedule'!$B$3:$C$2002,MATCH(B673, 'Factor Schedule'!$B$3:$B$2002, -1), 1)=B673,MATCH(B673, 'Factor Schedule'!$B$3:$B$2002, -1),MATCH(B673, 'Factor Schedule'!$B$3:$B$2002, -1)+1)))</f>
        <v/>
      </c>
      <c r="L673" s="11" t="str" cm="1">
        <f t="array" aca="1" ref="L673" ca="1">IF(B673="","",ROUND(J673*_xlfn.IFNA(INDEX('Factor Schedule'!$B$3:$C$2002,K673, 2), 1), 2))</f>
        <v/>
      </c>
      <c r="M673" s="11" t="str">
        <f ca="1">IF(B673="", "", IF(OR(LOWER('Terms&amp;Conditions + Transaction'!$B$12)&lt;&gt;"compound", B673=$C$2, B673=E673), L673, L673+IF(LOWER('Terms&amp;Conditions + Transaction'!$B$13)&lt;&gt;"y", SUMIFS($T$8:$T$2007, $B$8:$B$2007, "&gt;="&amp;E673, $B$8:$B$2007, "&lt;"&amp;B673), SUMIFS($U$8:$U$1007, $B$8:$B$2007, "&gt;="&amp;E673, $B$8:$B$2007, "&lt;"&amp;B673))))</f>
        <v/>
      </c>
      <c r="N673" s="18" t="str">
        <f ca="1">IF(OR(B673 = "", F673=""), "", MIN(ForwardDays(B673,-'Terms&amp;Conditions + Transaction'!$B$22, 'Terms&amp;Conditions + Transaction'!$B$23, 'Holiday Schedule'!$B$3:$B$1002),ForwardDays(F673,-'Terms&amp;Conditions + Transaction'!$B$22, 'Terms&amp;Conditions + Transaction'!$B$23, 'Holiday Schedule'!$B$3:$B$1002)))</f>
        <v/>
      </c>
      <c r="O673" s="42" t="str">
        <f ca="1">IF(B673="", "", IF(ISNA(MATCH(N673, SOFR_INDEX!$A$2:$A$2001, -1)),1,IF(INDEX(SOFR_INDEX!$A$2:$E$2001,MATCH(N673, SOFR_INDEX!$A$2:$A$2001, -1), 1)=N673,MATCH(N673, SOFR_INDEX!$A$2:$A$2001, -1),MATCH(N673, SOFR_INDEX!$A$2:$A$2001, -1)+1)))</f>
        <v/>
      </c>
      <c r="P673" s="40" t="str" cm="1">
        <f t="array" aca="1" ref="P673" ca="1">IF(OR(B673="", F673=""), "", INDEX(SOFR_INDEX!$B$2:$E$2001, O673,$P$4) * IF(LEFT($P$3, 3)="180", 2, IF(LEFT($P$3, 2)="90", 4, IF(LEFT($P$3, 2)="30", 12, 1)))/100)</f>
        <v/>
      </c>
      <c r="Q673" s="43" t="str">
        <f ca="1">IF(OR(B673="", F673=""), "", P673+'Terms&amp;Conditions + Transaction'!$B$11/10000)</f>
        <v/>
      </c>
      <c r="R673" s="43" t="str">
        <f t="shared" ca="1" si="65"/>
        <v/>
      </c>
      <c r="S673" t="str">
        <f ca="1">IF(B673="",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Transaction'!$C$7*(F673-E673), 365), 360))))</f>
        <v/>
      </c>
      <c r="T673" s="49" t="str">
        <f t="shared" ca="1" si="66"/>
        <v/>
      </c>
      <c r="U673" s="49" t="str">
        <f t="shared" ca="1" si="67"/>
        <v/>
      </c>
      <c r="V673" s="49" t="str">
        <f t="shared" ca="1" si="68"/>
        <v/>
      </c>
      <c r="W673" s="11" t="str">
        <f t="shared" ca="1" si="69"/>
        <v/>
      </c>
      <c r="X673" s="11" t="str">
        <f t="shared" ca="1" si="70"/>
        <v/>
      </c>
    </row>
    <row r="674" spans="2:24" x14ac:dyDescent="0.25">
      <c r="B674" s="82" t="str">
        <f ca="1">IF(B673&lt;MIN($C$3, 'Terms&amp;Conditions + Transaction'!$B$6), B673+1, "")</f>
        <v/>
      </c>
      <c r="C674" t="str">
        <f ca="1">IF(B674="", "", IF(AND(WEEKDAY(B674, 2)&lt;=5, ISERROR(VLOOKUP(B674, 'Holiday Schedule'!$B$3:$B$1002, 1, FALSE))), 1, 0))</f>
        <v/>
      </c>
      <c r="D674" t="str">
        <f ca="1">IF(B674="", "", IF(LOWER('Terms&amp;Conditions + Transaction'!$C$15)="act", 1, IF(DAY(B674)=31, 0, IF(AND(DAY(B674+1)=1, MONTH(B674+1)=3), 31-DAY(B674), 1))))</f>
        <v/>
      </c>
      <c r="E674" s="18" t="str">
        <f ca="1">IF(B674="", "", IFERROR(VLOOKUP(B674, 'Accrual Schedule'!$B$3:$B$122, 1, TRUE), ""))</f>
        <v/>
      </c>
      <c r="F674" s="18" t="str" cm="1">
        <f t="array" aca="1" ref="F674" ca="1">IF(B674="", "", INDEX('Accrual Schedule'!$B$3:$B$122, MATCH(B674, 'Accrual Schedule'!$B$3:$B$122, 1)+1, 1))</f>
        <v/>
      </c>
      <c r="G674" s="18" t="str" cm="1">
        <f t="array" aca="1" ref="G674" ca="1">IF(B674="", "", INDEX('Accrual Schedule'!$B$3:$B$122, MATCH(H674, 'Accrual Schedule'!$B$3:$B$122, 1)-1, 1))</f>
        <v/>
      </c>
      <c r="H674" s="18" t="str">
        <f ca="1">IF(B674="", "", INDEX('Accrual Schedule'!$B$3:$B$122, MATCH(I674, 'Accrual Schedule'!$C$3:$C$122, 1), 1))</f>
        <v/>
      </c>
      <c r="I674" s="18" t="str" cm="1">
        <f t="array" aca="1" ref="I674" ca="1">IF(B674="", "", _xlfn.IFNA(INDEX('Accrual Schedule'!$C$4:$C$122, MATCH(B674, 'Accrual Schedule'!$C$4:$C$122, 1)+1, 1), INDEX('Accrual Schedule'!$C$4:$C$122, 1, 1)))</f>
        <v/>
      </c>
      <c r="J674" s="11" t="str">
        <f ca="1">IF(B674="","",'Terms&amp;Conditions + Transaction'!$F$5-SUMIF(Dispositions!$B$3:$B$32,"&lt;="&amp;B674,Dispositions!$C$3:$C$32))</f>
        <v/>
      </c>
      <c r="K674" s="84" t="str">
        <f ca="1">IF(B674="", "", IF(ISNA(MATCH(B674, 'Factor Schedule'!$B$3:$B$2002, -1)),1,IF(INDEX('Factor Schedule'!$B$3:$C$2002,MATCH(B674, 'Factor Schedule'!$B$3:$B$2002, -1), 1)=B674,MATCH(B674, 'Factor Schedule'!$B$3:$B$2002, -1),MATCH(B674, 'Factor Schedule'!$B$3:$B$2002, -1)+1)))</f>
        <v/>
      </c>
      <c r="L674" s="11" t="str" cm="1">
        <f t="array" aca="1" ref="L674" ca="1">IF(B674="","",ROUND(J674*_xlfn.IFNA(INDEX('Factor Schedule'!$B$3:$C$2002,K674, 2), 1), 2))</f>
        <v/>
      </c>
      <c r="M674" s="11" t="str">
        <f ca="1">IF(B674="", "", IF(OR(LOWER('Terms&amp;Conditions + Transaction'!$B$12)&lt;&gt;"compound", B674=$C$2, B674=E674), L674, L674+IF(LOWER('Terms&amp;Conditions + Transaction'!$B$13)&lt;&gt;"y", SUMIFS($T$8:$T$2007, $B$8:$B$2007, "&gt;="&amp;E674, $B$8:$B$2007, "&lt;"&amp;B674), SUMIFS($U$8:$U$1007, $B$8:$B$2007, "&gt;="&amp;E674, $B$8:$B$2007, "&lt;"&amp;B674))))</f>
        <v/>
      </c>
      <c r="N674" s="18" t="str">
        <f ca="1">IF(OR(B674 = "", F674=""), "", MIN(ForwardDays(B674,-'Terms&amp;Conditions + Transaction'!$B$22, 'Terms&amp;Conditions + Transaction'!$B$23, 'Holiday Schedule'!$B$3:$B$1002),ForwardDays(F674,-'Terms&amp;Conditions + Transaction'!$B$22, 'Terms&amp;Conditions + Transaction'!$B$23, 'Holiday Schedule'!$B$3:$B$1002)))</f>
        <v/>
      </c>
      <c r="O674" s="42" t="str">
        <f ca="1">IF(B674="", "", IF(ISNA(MATCH(N674, SOFR_INDEX!$A$2:$A$2001, -1)),1,IF(INDEX(SOFR_INDEX!$A$2:$E$2001,MATCH(N674, SOFR_INDEX!$A$2:$A$2001, -1), 1)=N674,MATCH(N674, SOFR_INDEX!$A$2:$A$2001, -1),MATCH(N674, SOFR_INDEX!$A$2:$A$2001, -1)+1)))</f>
        <v/>
      </c>
      <c r="P674" s="40" t="str" cm="1">
        <f t="array" aca="1" ref="P674" ca="1">IF(OR(B674="", F674=""), "", INDEX(SOFR_INDEX!$B$2:$E$2001, O674,$P$4) * IF(LEFT($P$3, 3)="180", 2, IF(LEFT($P$3, 2)="90", 4, IF(LEFT($P$3, 2)="30", 12, 1)))/100)</f>
        <v/>
      </c>
      <c r="Q674" s="43" t="str">
        <f ca="1">IF(OR(B674="", F674=""), "", P674+'Terms&amp;Conditions + Transaction'!$B$11/10000)</f>
        <v/>
      </c>
      <c r="R674" s="43" t="str">
        <f t="shared" ca="1" si="65"/>
        <v/>
      </c>
      <c r="S674" t="str">
        <f ca="1">IF(B674="",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Transaction'!$C$7*(F674-E674), 365), 360))))</f>
        <v/>
      </c>
      <c r="T674" s="49" t="str">
        <f t="shared" ca="1" si="66"/>
        <v/>
      </c>
      <c r="U674" s="49" t="str">
        <f t="shared" ca="1" si="67"/>
        <v/>
      </c>
      <c r="V674" s="49" t="str">
        <f t="shared" ca="1" si="68"/>
        <v/>
      </c>
      <c r="W674" s="11" t="str">
        <f t="shared" ca="1" si="69"/>
        <v/>
      </c>
      <c r="X674" s="11" t="str">
        <f t="shared" ca="1" si="70"/>
        <v/>
      </c>
    </row>
    <row r="675" spans="2:24" x14ac:dyDescent="0.25">
      <c r="B675" s="82" t="str">
        <f ca="1">IF(B674&lt;MIN($C$3, 'Terms&amp;Conditions + Transaction'!$B$6), B674+1, "")</f>
        <v/>
      </c>
      <c r="C675" t="str">
        <f ca="1">IF(B675="", "", IF(AND(WEEKDAY(B675, 2)&lt;=5, ISERROR(VLOOKUP(B675, 'Holiday Schedule'!$B$3:$B$1002, 1, FALSE))), 1, 0))</f>
        <v/>
      </c>
      <c r="D675" t="str">
        <f ca="1">IF(B675="", "", IF(LOWER('Terms&amp;Conditions + Transaction'!$C$15)="act", 1, IF(DAY(B675)=31, 0, IF(AND(DAY(B675+1)=1, MONTH(B675+1)=3), 31-DAY(B675), 1))))</f>
        <v/>
      </c>
      <c r="E675" s="18" t="str">
        <f ca="1">IF(B675="", "", IFERROR(VLOOKUP(B675, 'Accrual Schedule'!$B$3:$B$122, 1, TRUE), ""))</f>
        <v/>
      </c>
      <c r="F675" s="18" t="str" cm="1">
        <f t="array" aca="1" ref="F675" ca="1">IF(B675="", "", INDEX('Accrual Schedule'!$B$3:$B$122, MATCH(B675, 'Accrual Schedule'!$B$3:$B$122, 1)+1, 1))</f>
        <v/>
      </c>
      <c r="G675" s="18" t="str" cm="1">
        <f t="array" aca="1" ref="G675" ca="1">IF(B675="", "", INDEX('Accrual Schedule'!$B$3:$B$122, MATCH(H675, 'Accrual Schedule'!$B$3:$B$122, 1)-1, 1))</f>
        <v/>
      </c>
      <c r="H675" s="18" t="str">
        <f ca="1">IF(B675="", "", INDEX('Accrual Schedule'!$B$3:$B$122, MATCH(I675, 'Accrual Schedule'!$C$3:$C$122, 1), 1))</f>
        <v/>
      </c>
      <c r="I675" s="18" t="str" cm="1">
        <f t="array" aca="1" ref="I675" ca="1">IF(B675="", "", _xlfn.IFNA(INDEX('Accrual Schedule'!$C$4:$C$122, MATCH(B675, 'Accrual Schedule'!$C$4:$C$122, 1)+1, 1), INDEX('Accrual Schedule'!$C$4:$C$122, 1, 1)))</f>
        <v/>
      </c>
      <c r="J675" s="11" t="str">
        <f ca="1">IF(B675="","",'Terms&amp;Conditions + Transaction'!$F$5-SUMIF(Dispositions!$B$3:$B$32,"&lt;="&amp;B675,Dispositions!$C$3:$C$32))</f>
        <v/>
      </c>
      <c r="K675" s="84" t="str">
        <f ca="1">IF(B675="", "", IF(ISNA(MATCH(B675, 'Factor Schedule'!$B$3:$B$2002, -1)),1,IF(INDEX('Factor Schedule'!$B$3:$C$2002,MATCH(B675, 'Factor Schedule'!$B$3:$B$2002, -1), 1)=B675,MATCH(B675, 'Factor Schedule'!$B$3:$B$2002, -1),MATCH(B675, 'Factor Schedule'!$B$3:$B$2002, -1)+1)))</f>
        <v/>
      </c>
      <c r="L675" s="11" t="str" cm="1">
        <f t="array" aca="1" ref="L675" ca="1">IF(B675="","",ROUND(J675*_xlfn.IFNA(INDEX('Factor Schedule'!$B$3:$C$2002,K675, 2), 1), 2))</f>
        <v/>
      </c>
      <c r="M675" s="11" t="str">
        <f ca="1">IF(B675="", "", IF(OR(LOWER('Terms&amp;Conditions + Transaction'!$B$12)&lt;&gt;"compound", B675=$C$2, B675=E675), L675, L675+IF(LOWER('Terms&amp;Conditions + Transaction'!$B$13)&lt;&gt;"y", SUMIFS($T$8:$T$2007, $B$8:$B$2007, "&gt;="&amp;E675, $B$8:$B$2007, "&lt;"&amp;B675), SUMIFS($U$8:$U$1007, $B$8:$B$2007, "&gt;="&amp;E675, $B$8:$B$2007, "&lt;"&amp;B675))))</f>
        <v/>
      </c>
      <c r="N675" s="18" t="str">
        <f ca="1">IF(OR(B675 = "", F675=""), "", MIN(ForwardDays(B675,-'Terms&amp;Conditions + Transaction'!$B$22, 'Terms&amp;Conditions + Transaction'!$B$23, 'Holiday Schedule'!$B$3:$B$1002),ForwardDays(F675,-'Terms&amp;Conditions + Transaction'!$B$22, 'Terms&amp;Conditions + Transaction'!$B$23, 'Holiday Schedule'!$B$3:$B$1002)))</f>
        <v/>
      </c>
      <c r="O675" s="42" t="str">
        <f ca="1">IF(B675="", "", IF(ISNA(MATCH(N675, SOFR_INDEX!$A$2:$A$2001, -1)),1,IF(INDEX(SOFR_INDEX!$A$2:$E$2001,MATCH(N675, SOFR_INDEX!$A$2:$A$2001, -1), 1)=N675,MATCH(N675, SOFR_INDEX!$A$2:$A$2001, -1),MATCH(N675, SOFR_INDEX!$A$2:$A$2001, -1)+1)))</f>
        <v/>
      </c>
      <c r="P675" s="40" t="str" cm="1">
        <f t="array" aca="1" ref="P675" ca="1">IF(OR(B675="", F675=""), "", INDEX(SOFR_INDEX!$B$2:$E$2001, O675,$P$4) * IF(LEFT($P$3, 3)="180", 2, IF(LEFT($P$3, 2)="90", 4, IF(LEFT($P$3, 2)="30", 12, 1)))/100)</f>
        <v/>
      </c>
      <c r="Q675" s="43" t="str">
        <f ca="1">IF(OR(B675="", F675=""), "", P675+'Terms&amp;Conditions + Transaction'!$B$11/10000)</f>
        <v/>
      </c>
      <c r="R675" s="43" t="str">
        <f t="shared" ca="1" si="65"/>
        <v/>
      </c>
      <c r="S675" t="str">
        <f ca="1">IF(B675="",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Transaction'!$C$7*(F675-E675), 365), 360))))</f>
        <v/>
      </c>
      <c r="T675" s="49" t="str">
        <f t="shared" ca="1" si="66"/>
        <v/>
      </c>
      <c r="U675" s="49" t="str">
        <f t="shared" ca="1" si="67"/>
        <v/>
      </c>
      <c r="V675" s="49" t="str">
        <f t="shared" ca="1" si="68"/>
        <v/>
      </c>
      <c r="W675" s="11" t="str">
        <f t="shared" ca="1" si="69"/>
        <v/>
      </c>
      <c r="X675" s="11" t="str">
        <f t="shared" ca="1" si="70"/>
        <v/>
      </c>
    </row>
    <row r="676" spans="2:24" x14ac:dyDescent="0.25">
      <c r="B676" s="82" t="str">
        <f ca="1">IF(B675&lt;MIN($C$3, 'Terms&amp;Conditions + Transaction'!$B$6), B675+1, "")</f>
        <v/>
      </c>
      <c r="C676" t="str">
        <f ca="1">IF(B676="", "", IF(AND(WEEKDAY(B676, 2)&lt;=5, ISERROR(VLOOKUP(B676, 'Holiday Schedule'!$B$3:$B$1002, 1, FALSE))), 1, 0))</f>
        <v/>
      </c>
      <c r="D676" t="str">
        <f ca="1">IF(B676="", "", IF(LOWER('Terms&amp;Conditions + Transaction'!$C$15)="act", 1, IF(DAY(B676)=31, 0, IF(AND(DAY(B676+1)=1, MONTH(B676+1)=3), 31-DAY(B676), 1))))</f>
        <v/>
      </c>
      <c r="E676" s="18" t="str">
        <f ca="1">IF(B676="", "", IFERROR(VLOOKUP(B676, 'Accrual Schedule'!$B$3:$B$122, 1, TRUE), ""))</f>
        <v/>
      </c>
      <c r="F676" s="18" t="str" cm="1">
        <f t="array" aca="1" ref="F676" ca="1">IF(B676="", "", INDEX('Accrual Schedule'!$B$3:$B$122, MATCH(B676, 'Accrual Schedule'!$B$3:$B$122, 1)+1, 1))</f>
        <v/>
      </c>
      <c r="G676" s="18" t="str" cm="1">
        <f t="array" aca="1" ref="G676" ca="1">IF(B676="", "", INDEX('Accrual Schedule'!$B$3:$B$122, MATCH(H676, 'Accrual Schedule'!$B$3:$B$122, 1)-1, 1))</f>
        <v/>
      </c>
      <c r="H676" s="18" t="str">
        <f ca="1">IF(B676="", "", INDEX('Accrual Schedule'!$B$3:$B$122, MATCH(I676, 'Accrual Schedule'!$C$3:$C$122, 1), 1))</f>
        <v/>
      </c>
      <c r="I676" s="18" t="str" cm="1">
        <f t="array" aca="1" ref="I676" ca="1">IF(B676="", "", _xlfn.IFNA(INDEX('Accrual Schedule'!$C$4:$C$122, MATCH(B676, 'Accrual Schedule'!$C$4:$C$122, 1)+1, 1), INDEX('Accrual Schedule'!$C$4:$C$122, 1, 1)))</f>
        <v/>
      </c>
      <c r="J676" s="11" t="str">
        <f ca="1">IF(B676="","",'Terms&amp;Conditions + Transaction'!$F$5-SUMIF(Dispositions!$B$3:$B$32,"&lt;="&amp;B676,Dispositions!$C$3:$C$32))</f>
        <v/>
      </c>
      <c r="K676" s="84" t="str">
        <f ca="1">IF(B676="", "", IF(ISNA(MATCH(B676, 'Factor Schedule'!$B$3:$B$2002, -1)),1,IF(INDEX('Factor Schedule'!$B$3:$C$2002,MATCH(B676, 'Factor Schedule'!$B$3:$B$2002, -1), 1)=B676,MATCH(B676, 'Factor Schedule'!$B$3:$B$2002, -1),MATCH(B676, 'Factor Schedule'!$B$3:$B$2002, -1)+1)))</f>
        <v/>
      </c>
      <c r="L676" s="11" t="str" cm="1">
        <f t="array" aca="1" ref="L676" ca="1">IF(B676="","",ROUND(J676*_xlfn.IFNA(INDEX('Factor Schedule'!$B$3:$C$2002,K676, 2), 1), 2))</f>
        <v/>
      </c>
      <c r="M676" s="11" t="str">
        <f ca="1">IF(B676="", "", IF(OR(LOWER('Terms&amp;Conditions + Transaction'!$B$12)&lt;&gt;"compound", B676=$C$2, B676=E676), L676, L676+IF(LOWER('Terms&amp;Conditions + Transaction'!$B$13)&lt;&gt;"y", SUMIFS($T$8:$T$2007, $B$8:$B$2007, "&gt;="&amp;E676, $B$8:$B$2007, "&lt;"&amp;B676), SUMIFS($U$8:$U$1007, $B$8:$B$2007, "&gt;="&amp;E676, $B$8:$B$2007, "&lt;"&amp;B676))))</f>
        <v/>
      </c>
      <c r="N676" s="18" t="str">
        <f ca="1">IF(OR(B676 = "", F676=""), "", MIN(ForwardDays(B676,-'Terms&amp;Conditions + Transaction'!$B$22, 'Terms&amp;Conditions + Transaction'!$B$23, 'Holiday Schedule'!$B$3:$B$1002),ForwardDays(F676,-'Terms&amp;Conditions + Transaction'!$B$22, 'Terms&amp;Conditions + Transaction'!$B$23, 'Holiday Schedule'!$B$3:$B$1002)))</f>
        <v/>
      </c>
      <c r="O676" s="42" t="str">
        <f ca="1">IF(B676="", "", IF(ISNA(MATCH(N676, SOFR_INDEX!$A$2:$A$2001, -1)),1,IF(INDEX(SOFR_INDEX!$A$2:$E$2001,MATCH(N676, SOFR_INDEX!$A$2:$A$2001, -1), 1)=N676,MATCH(N676, SOFR_INDEX!$A$2:$A$2001, -1),MATCH(N676, SOFR_INDEX!$A$2:$A$2001, -1)+1)))</f>
        <v/>
      </c>
      <c r="P676" s="40" t="str" cm="1">
        <f t="array" aca="1" ref="P676" ca="1">IF(OR(B676="", F676=""), "", INDEX(SOFR_INDEX!$B$2:$E$2001, O676,$P$4) * IF(LEFT($P$3, 3)="180", 2, IF(LEFT($P$3, 2)="90", 4, IF(LEFT($P$3, 2)="30", 12, 1)))/100)</f>
        <v/>
      </c>
      <c r="Q676" s="43" t="str">
        <f ca="1">IF(OR(B676="", F676=""), "", P676+'Terms&amp;Conditions + Transaction'!$B$11/10000)</f>
        <v/>
      </c>
      <c r="R676" s="43" t="str">
        <f t="shared" ca="1" si="65"/>
        <v/>
      </c>
      <c r="S676" t="str">
        <f ca="1">IF(B676="",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Transaction'!$C$7*(F676-E676), 365), 360))))</f>
        <v/>
      </c>
      <c r="T676" s="49" t="str">
        <f t="shared" ca="1" si="66"/>
        <v/>
      </c>
      <c r="U676" s="49" t="str">
        <f t="shared" ca="1" si="67"/>
        <v/>
      </c>
      <c r="V676" s="49" t="str">
        <f t="shared" ca="1" si="68"/>
        <v/>
      </c>
      <c r="W676" s="11" t="str">
        <f t="shared" ca="1" si="69"/>
        <v/>
      </c>
      <c r="X676" s="11" t="str">
        <f t="shared" ca="1" si="70"/>
        <v/>
      </c>
    </row>
    <row r="677" spans="2:24" x14ac:dyDescent="0.25">
      <c r="B677" s="82" t="str">
        <f ca="1">IF(B676&lt;MIN($C$3, 'Terms&amp;Conditions + Transaction'!$B$6), B676+1, "")</f>
        <v/>
      </c>
      <c r="C677" t="str">
        <f ca="1">IF(B677="", "", IF(AND(WEEKDAY(B677, 2)&lt;=5, ISERROR(VLOOKUP(B677, 'Holiday Schedule'!$B$3:$B$1002, 1, FALSE))), 1, 0))</f>
        <v/>
      </c>
      <c r="D677" t="str">
        <f ca="1">IF(B677="", "", IF(LOWER('Terms&amp;Conditions + Transaction'!$C$15)="act", 1, IF(DAY(B677)=31, 0, IF(AND(DAY(B677+1)=1, MONTH(B677+1)=3), 31-DAY(B677), 1))))</f>
        <v/>
      </c>
      <c r="E677" s="18" t="str">
        <f ca="1">IF(B677="", "", IFERROR(VLOOKUP(B677, 'Accrual Schedule'!$B$3:$B$122, 1, TRUE), ""))</f>
        <v/>
      </c>
      <c r="F677" s="18" t="str" cm="1">
        <f t="array" aca="1" ref="F677" ca="1">IF(B677="", "", INDEX('Accrual Schedule'!$B$3:$B$122, MATCH(B677, 'Accrual Schedule'!$B$3:$B$122, 1)+1, 1))</f>
        <v/>
      </c>
      <c r="G677" s="18" t="str" cm="1">
        <f t="array" aca="1" ref="G677" ca="1">IF(B677="", "", INDEX('Accrual Schedule'!$B$3:$B$122, MATCH(H677, 'Accrual Schedule'!$B$3:$B$122, 1)-1, 1))</f>
        <v/>
      </c>
      <c r="H677" s="18" t="str">
        <f ca="1">IF(B677="", "", INDEX('Accrual Schedule'!$B$3:$B$122, MATCH(I677, 'Accrual Schedule'!$C$3:$C$122, 1), 1))</f>
        <v/>
      </c>
      <c r="I677" s="18" t="str" cm="1">
        <f t="array" aca="1" ref="I677" ca="1">IF(B677="", "", _xlfn.IFNA(INDEX('Accrual Schedule'!$C$4:$C$122, MATCH(B677, 'Accrual Schedule'!$C$4:$C$122, 1)+1, 1), INDEX('Accrual Schedule'!$C$4:$C$122, 1, 1)))</f>
        <v/>
      </c>
      <c r="J677" s="11" t="str">
        <f ca="1">IF(B677="","",'Terms&amp;Conditions + Transaction'!$F$5-SUMIF(Dispositions!$B$3:$B$32,"&lt;="&amp;B677,Dispositions!$C$3:$C$32))</f>
        <v/>
      </c>
      <c r="K677" s="84" t="str">
        <f ca="1">IF(B677="", "", IF(ISNA(MATCH(B677, 'Factor Schedule'!$B$3:$B$2002, -1)),1,IF(INDEX('Factor Schedule'!$B$3:$C$2002,MATCH(B677, 'Factor Schedule'!$B$3:$B$2002, -1), 1)=B677,MATCH(B677, 'Factor Schedule'!$B$3:$B$2002, -1),MATCH(B677, 'Factor Schedule'!$B$3:$B$2002, -1)+1)))</f>
        <v/>
      </c>
      <c r="L677" s="11" t="str" cm="1">
        <f t="array" aca="1" ref="L677" ca="1">IF(B677="","",ROUND(J677*_xlfn.IFNA(INDEX('Factor Schedule'!$B$3:$C$2002,K677, 2), 1), 2))</f>
        <v/>
      </c>
      <c r="M677" s="11" t="str">
        <f ca="1">IF(B677="", "", IF(OR(LOWER('Terms&amp;Conditions + Transaction'!$B$12)&lt;&gt;"compound", B677=$C$2, B677=E677), L677, L677+IF(LOWER('Terms&amp;Conditions + Transaction'!$B$13)&lt;&gt;"y", SUMIFS($T$8:$T$2007, $B$8:$B$2007, "&gt;="&amp;E677, $B$8:$B$2007, "&lt;"&amp;B677), SUMIFS($U$8:$U$1007, $B$8:$B$2007, "&gt;="&amp;E677, $B$8:$B$2007, "&lt;"&amp;B677))))</f>
        <v/>
      </c>
      <c r="N677" s="18" t="str">
        <f ca="1">IF(OR(B677 = "", F677=""), "", MIN(ForwardDays(B677,-'Terms&amp;Conditions + Transaction'!$B$22, 'Terms&amp;Conditions + Transaction'!$B$23, 'Holiday Schedule'!$B$3:$B$1002),ForwardDays(F677,-'Terms&amp;Conditions + Transaction'!$B$22, 'Terms&amp;Conditions + Transaction'!$B$23, 'Holiday Schedule'!$B$3:$B$1002)))</f>
        <v/>
      </c>
      <c r="O677" s="42" t="str">
        <f ca="1">IF(B677="", "", IF(ISNA(MATCH(N677, SOFR_INDEX!$A$2:$A$2001, -1)),1,IF(INDEX(SOFR_INDEX!$A$2:$E$2001,MATCH(N677, SOFR_INDEX!$A$2:$A$2001, -1), 1)=N677,MATCH(N677, SOFR_INDEX!$A$2:$A$2001, -1),MATCH(N677, SOFR_INDEX!$A$2:$A$2001, -1)+1)))</f>
        <v/>
      </c>
      <c r="P677" s="40" t="str" cm="1">
        <f t="array" aca="1" ref="P677" ca="1">IF(OR(B677="", F677=""), "", INDEX(SOFR_INDEX!$B$2:$E$2001, O677,$P$4) * IF(LEFT($P$3, 3)="180", 2, IF(LEFT($P$3, 2)="90", 4, IF(LEFT($P$3, 2)="30", 12, 1)))/100)</f>
        <v/>
      </c>
      <c r="Q677" s="43" t="str">
        <f ca="1">IF(OR(B677="", F677=""), "", P677+'Terms&amp;Conditions + Transaction'!$B$11/10000)</f>
        <v/>
      </c>
      <c r="R677" s="43" t="str">
        <f t="shared" ca="1" si="65"/>
        <v/>
      </c>
      <c r="S677" t="str">
        <f ca="1">IF(B677="",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Transaction'!$C$7*(F677-E677), 365), 360))))</f>
        <v/>
      </c>
      <c r="T677" s="49" t="str">
        <f t="shared" ca="1" si="66"/>
        <v/>
      </c>
      <c r="U677" s="49" t="str">
        <f t="shared" ca="1" si="67"/>
        <v/>
      </c>
      <c r="V677" s="49" t="str">
        <f t="shared" ca="1" si="68"/>
        <v/>
      </c>
      <c r="W677" s="11" t="str">
        <f t="shared" ca="1" si="69"/>
        <v/>
      </c>
      <c r="X677" s="11" t="str">
        <f t="shared" ca="1" si="70"/>
        <v/>
      </c>
    </row>
    <row r="678" spans="2:24" x14ac:dyDescent="0.25">
      <c r="B678" s="82" t="str">
        <f ca="1">IF(B677&lt;MIN($C$3, 'Terms&amp;Conditions + Transaction'!$B$6), B677+1, "")</f>
        <v/>
      </c>
      <c r="C678" t="str">
        <f ca="1">IF(B678="", "", IF(AND(WEEKDAY(B678, 2)&lt;=5, ISERROR(VLOOKUP(B678, 'Holiday Schedule'!$B$3:$B$1002, 1, FALSE))), 1, 0))</f>
        <v/>
      </c>
      <c r="D678" t="str">
        <f ca="1">IF(B678="", "", IF(LOWER('Terms&amp;Conditions + Transaction'!$C$15)="act", 1, IF(DAY(B678)=31, 0, IF(AND(DAY(B678+1)=1, MONTH(B678+1)=3), 31-DAY(B678), 1))))</f>
        <v/>
      </c>
      <c r="E678" s="18" t="str">
        <f ca="1">IF(B678="", "", IFERROR(VLOOKUP(B678, 'Accrual Schedule'!$B$3:$B$122, 1, TRUE), ""))</f>
        <v/>
      </c>
      <c r="F678" s="18" t="str" cm="1">
        <f t="array" aca="1" ref="F678" ca="1">IF(B678="", "", INDEX('Accrual Schedule'!$B$3:$B$122, MATCH(B678, 'Accrual Schedule'!$B$3:$B$122, 1)+1, 1))</f>
        <v/>
      </c>
      <c r="G678" s="18" t="str" cm="1">
        <f t="array" aca="1" ref="G678" ca="1">IF(B678="", "", INDEX('Accrual Schedule'!$B$3:$B$122, MATCH(H678, 'Accrual Schedule'!$B$3:$B$122, 1)-1, 1))</f>
        <v/>
      </c>
      <c r="H678" s="18" t="str">
        <f ca="1">IF(B678="", "", INDEX('Accrual Schedule'!$B$3:$B$122, MATCH(I678, 'Accrual Schedule'!$C$3:$C$122, 1), 1))</f>
        <v/>
      </c>
      <c r="I678" s="18" t="str" cm="1">
        <f t="array" aca="1" ref="I678" ca="1">IF(B678="", "", _xlfn.IFNA(INDEX('Accrual Schedule'!$C$4:$C$122, MATCH(B678, 'Accrual Schedule'!$C$4:$C$122, 1)+1, 1), INDEX('Accrual Schedule'!$C$4:$C$122, 1, 1)))</f>
        <v/>
      </c>
      <c r="J678" s="11" t="str">
        <f ca="1">IF(B678="","",'Terms&amp;Conditions + Transaction'!$F$5-SUMIF(Dispositions!$B$3:$B$32,"&lt;="&amp;B678,Dispositions!$C$3:$C$32))</f>
        <v/>
      </c>
      <c r="K678" s="84" t="str">
        <f ca="1">IF(B678="", "", IF(ISNA(MATCH(B678, 'Factor Schedule'!$B$3:$B$2002, -1)),1,IF(INDEX('Factor Schedule'!$B$3:$C$2002,MATCH(B678, 'Factor Schedule'!$B$3:$B$2002, -1), 1)=B678,MATCH(B678, 'Factor Schedule'!$B$3:$B$2002, -1),MATCH(B678, 'Factor Schedule'!$B$3:$B$2002, -1)+1)))</f>
        <v/>
      </c>
      <c r="L678" s="11" t="str" cm="1">
        <f t="array" aca="1" ref="L678" ca="1">IF(B678="","",ROUND(J678*_xlfn.IFNA(INDEX('Factor Schedule'!$B$3:$C$2002,K678, 2), 1), 2))</f>
        <v/>
      </c>
      <c r="M678" s="11" t="str">
        <f ca="1">IF(B678="", "", IF(OR(LOWER('Terms&amp;Conditions + Transaction'!$B$12)&lt;&gt;"compound", B678=$C$2, B678=E678), L678, L678+IF(LOWER('Terms&amp;Conditions + Transaction'!$B$13)&lt;&gt;"y", SUMIFS($T$8:$T$2007, $B$8:$B$2007, "&gt;="&amp;E678, $B$8:$B$2007, "&lt;"&amp;B678), SUMIFS($U$8:$U$1007, $B$8:$B$2007, "&gt;="&amp;E678, $B$8:$B$2007, "&lt;"&amp;B678))))</f>
        <v/>
      </c>
      <c r="N678" s="18" t="str">
        <f ca="1">IF(OR(B678 = "", F678=""), "", MIN(ForwardDays(B678,-'Terms&amp;Conditions + Transaction'!$B$22, 'Terms&amp;Conditions + Transaction'!$B$23, 'Holiday Schedule'!$B$3:$B$1002),ForwardDays(F678,-'Terms&amp;Conditions + Transaction'!$B$22, 'Terms&amp;Conditions + Transaction'!$B$23, 'Holiday Schedule'!$B$3:$B$1002)))</f>
        <v/>
      </c>
      <c r="O678" s="42" t="str">
        <f ca="1">IF(B678="", "", IF(ISNA(MATCH(N678, SOFR_INDEX!$A$2:$A$2001, -1)),1,IF(INDEX(SOFR_INDEX!$A$2:$E$2001,MATCH(N678, SOFR_INDEX!$A$2:$A$2001, -1), 1)=N678,MATCH(N678, SOFR_INDEX!$A$2:$A$2001, -1),MATCH(N678, SOFR_INDEX!$A$2:$A$2001, -1)+1)))</f>
        <v/>
      </c>
      <c r="P678" s="40" t="str" cm="1">
        <f t="array" aca="1" ref="P678" ca="1">IF(OR(B678="", F678=""), "", INDEX(SOFR_INDEX!$B$2:$E$2001, O678,$P$4) * IF(LEFT($P$3, 3)="180", 2, IF(LEFT($P$3, 2)="90", 4, IF(LEFT($P$3, 2)="30", 12, 1)))/100)</f>
        <v/>
      </c>
      <c r="Q678" s="43" t="str">
        <f ca="1">IF(OR(B678="", F678=""), "", P678+'Terms&amp;Conditions + Transaction'!$B$11/10000)</f>
        <v/>
      </c>
      <c r="R678" s="43" t="str">
        <f t="shared" ca="1" si="65"/>
        <v/>
      </c>
      <c r="S678" t="str">
        <f ca="1">IF(B678="",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Transaction'!$C$7*(F678-E678), 365), 360))))</f>
        <v/>
      </c>
      <c r="T678" s="49" t="str">
        <f t="shared" ca="1" si="66"/>
        <v/>
      </c>
      <c r="U678" s="49" t="str">
        <f t="shared" ca="1" si="67"/>
        <v/>
      </c>
      <c r="V678" s="49" t="str">
        <f t="shared" ca="1" si="68"/>
        <v/>
      </c>
      <c r="W678" s="11" t="str">
        <f t="shared" ca="1" si="69"/>
        <v/>
      </c>
      <c r="X678" s="11" t="str">
        <f t="shared" ca="1" si="70"/>
        <v/>
      </c>
    </row>
    <row r="679" spans="2:24" x14ac:dyDescent="0.25">
      <c r="B679" s="82" t="str">
        <f ca="1">IF(B678&lt;MIN($C$3, 'Terms&amp;Conditions + Transaction'!$B$6), B678+1, "")</f>
        <v/>
      </c>
      <c r="C679" t="str">
        <f ca="1">IF(B679="", "", IF(AND(WEEKDAY(B679, 2)&lt;=5, ISERROR(VLOOKUP(B679, 'Holiday Schedule'!$B$3:$B$1002, 1, FALSE))), 1, 0))</f>
        <v/>
      </c>
      <c r="D679" t="str">
        <f ca="1">IF(B679="", "", IF(LOWER('Terms&amp;Conditions + Transaction'!$C$15)="act", 1, IF(DAY(B679)=31, 0, IF(AND(DAY(B679+1)=1, MONTH(B679+1)=3), 31-DAY(B679), 1))))</f>
        <v/>
      </c>
      <c r="E679" s="18" t="str">
        <f ca="1">IF(B679="", "", IFERROR(VLOOKUP(B679, 'Accrual Schedule'!$B$3:$B$122, 1, TRUE), ""))</f>
        <v/>
      </c>
      <c r="F679" s="18" t="str" cm="1">
        <f t="array" aca="1" ref="F679" ca="1">IF(B679="", "", INDEX('Accrual Schedule'!$B$3:$B$122, MATCH(B679, 'Accrual Schedule'!$B$3:$B$122, 1)+1, 1))</f>
        <v/>
      </c>
      <c r="G679" s="18" t="str" cm="1">
        <f t="array" aca="1" ref="G679" ca="1">IF(B679="", "", INDEX('Accrual Schedule'!$B$3:$B$122, MATCH(H679, 'Accrual Schedule'!$B$3:$B$122, 1)-1, 1))</f>
        <v/>
      </c>
      <c r="H679" s="18" t="str">
        <f ca="1">IF(B679="", "", INDEX('Accrual Schedule'!$B$3:$B$122, MATCH(I679, 'Accrual Schedule'!$C$3:$C$122, 1), 1))</f>
        <v/>
      </c>
      <c r="I679" s="18" t="str" cm="1">
        <f t="array" aca="1" ref="I679" ca="1">IF(B679="", "", _xlfn.IFNA(INDEX('Accrual Schedule'!$C$4:$C$122, MATCH(B679, 'Accrual Schedule'!$C$4:$C$122, 1)+1, 1), INDEX('Accrual Schedule'!$C$4:$C$122, 1, 1)))</f>
        <v/>
      </c>
      <c r="J679" s="11" t="str">
        <f ca="1">IF(B679="","",'Terms&amp;Conditions + Transaction'!$F$5-SUMIF(Dispositions!$B$3:$B$32,"&lt;="&amp;B679,Dispositions!$C$3:$C$32))</f>
        <v/>
      </c>
      <c r="K679" s="84" t="str">
        <f ca="1">IF(B679="", "", IF(ISNA(MATCH(B679, 'Factor Schedule'!$B$3:$B$2002, -1)),1,IF(INDEX('Factor Schedule'!$B$3:$C$2002,MATCH(B679, 'Factor Schedule'!$B$3:$B$2002, -1), 1)=B679,MATCH(B679, 'Factor Schedule'!$B$3:$B$2002, -1),MATCH(B679, 'Factor Schedule'!$B$3:$B$2002, -1)+1)))</f>
        <v/>
      </c>
      <c r="L679" s="11" t="str" cm="1">
        <f t="array" aca="1" ref="L679" ca="1">IF(B679="","",ROUND(J679*_xlfn.IFNA(INDEX('Factor Schedule'!$B$3:$C$2002,K679, 2), 1), 2))</f>
        <v/>
      </c>
      <c r="M679" s="11" t="str">
        <f ca="1">IF(B679="", "", IF(OR(LOWER('Terms&amp;Conditions + Transaction'!$B$12)&lt;&gt;"compound", B679=$C$2, B679=E679), L679, L679+IF(LOWER('Terms&amp;Conditions + Transaction'!$B$13)&lt;&gt;"y", SUMIFS($T$8:$T$2007, $B$8:$B$2007, "&gt;="&amp;E679, $B$8:$B$2007, "&lt;"&amp;B679), SUMIFS($U$8:$U$1007, $B$8:$B$2007, "&gt;="&amp;E679, $B$8:$B$2007, "&lt;"&amp;B679))))</f>
        <v/>
      </c>
      <c r="N679" s="18" t="str">
        <f ca="1">IF(OR(B679 = "", F679=""), "", MIN(ForwardDays(B679,-'Terms&amp;Conditions + Transaction'!$B$22, 'Terms&amp;Conditions + Transaction'!$B$23, 'Holiday Schedule'!$B$3:$B$1002),ForwardDays(F679,-'Terms&amp;Conditions + Transaction'!$B$22, 'Terms&amp;Conditions + Transaction'!$B$23, 'Holiday Schedule'!$B$3:$B$1002)))</f>
        <v/>
      </c>
      <c r="O679" s="42" t="str">
        <f ca="1">IF(B679="", "", IF(ISNA(MATCH(N679, SOFR_INDEX!$A$2:$A$2001, -1)),1,IF(INDEX(SOFR_INDEX!$A$2:$E$2001,MATCH(N679, SOFR_INDEX!$A$2:$A$2001, -1), 1)=N679,MATCH(N679, SOFR_INDEX!$A$2:$A$2001, -1),MATCH(N679, SOFR_INDEX!$A$2:$A$2001, -1)+1)))</f>
        <v/>
      </c>
      <c r="P679" s="40" t="str" cm="1">
        <f t="array" aca="1" ref="P679" ca="1">IF(OR(B679="", F679=""), "", INDEX(SOFR_INDEX!$B$2:$E$2001, O679,$P$4) * IF(LEFT($P$3, 3)="180", 2, IF(LEFT($P$3, 2)="90", 4, IF(LEFT($P$3, 2)="30", 12, 1)))/100)</f>
        <v/>
      </c>
      <c r="Q679" s="43" t="str">
        <f ca="1">IF(OR(B679="", F679=""), "", P679+'Terms&amp;Conditions + Transaction'!$B$11/10000)</f>
        <v/>
      </c>
      <c r="R679" s="43" t="str">
        <f t="shared" ca="1" si="65"/>
        <v/>
      </c>
      <c r="S679" t="str">
        <f ca="1">IF(B679="",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Transaction'!$C$7*(F679-E679), 365), 360))))</f>
        <v/>
      </c>
      <c r="T679" s="49" t="str">
        <f t="shared" ca="1" si="66"/>
        <v/>
      </c>
      <c r="U679" s="49" t="str">
        <f t="shared" ca="1" si="67"/>
        <v/>
      </c>
      <c r="V679" s="49" t="str">
        <f t="shared" ca="1" si="68"/>
        <v/>
      </c>
      <c r="W679" s="11" t="str">
        <f t="shared" ca="1" si="69"/>
        <v/>
      </c>
      <c r="X679" s="11" t="str">
        <f t="shared" ca="1" si="70"/>
        <v/>
      </c>
    </row>
    <row r="680" spans="2:24" x14ac:dyDescent="0.25">
      <c r="B680" s="82" t="str">
        <f ca="1">IF(B679&lt;MIN($C$3, 'Terms&amp;Conditions + Transaction'!$B$6), B679+1, "")</f>
        <v/>
      </c>
      <c r="C680" t="str">
        <f ca="1">IF(B680="", "", IF(AND(WEEKDAY(B680, 2)&lt;=5, ISERROR(VLOOKUP(B680, 'Holiday Schedule'!$B$3:$B$1002, 1, FALSE))), 1, 0))</f>
        <v/>
      </c>
      <c r="D680" t="str">
        <f ca="1">IF(B680="", "", IF(LOWER('Terms&amp;Conditions + Transaction'!$C$15)="act", 1, IF(DAY(B680)=31, 0, IF(AND(DAY(B680+1)=1, MONTH(B680+1)=3), 31-DAY(B680), 1))))</f>
        <v/>
      </c>
      <c r="E680" s="18" t="str">
        <f ca="1">IF(B680="", "", IFERROR(VLOOKUP(B680, 'Accrual Schedule'!$B$3:$B$122, 1, TRUE), ""))</f>
        <v/>
      </c>
      <c r="F680" s="18" t="str" cm="1">
        <f t="array" aca="1" ref="F680" ca="1">IF(B680="", "", INDEX('Accrual Schedule'!$B$3:$B$122, MATCH(B680, 'Accrual Schedule'!$B$3:$B$122, 1)+1, 1))</f>
        <v/>
      </c>
      <c r="G680" s="18" t="str" cm="1">
        <f t="array" aca="1" ref="G680" ca="1">IF(B680="", "", INDEX('Accrual Schedule'!$B$3:$B$122, MATCH(H680, 'Accrual Schedule'!$B$3:$B$122, 1)-1, 1))</f>
        <v/>
      </c>
      <c r="H680" s="18" t="str">
        <f ca="1">IF(B680="", "", INDEX('Accrual Schedule'!$B$3:$B$122, MATCH(I680, 'Accrual Schedule'!$C$3:$C$122, 1), 1))</f>
        <v/>
      </c>
      <c r="I680" s="18" t="str" cm="1">
        <f t="array" aca="1" ref="I680" ca="1">IF(B680="", "", _xlfn.IFNA(INDEX('Accrual Schedule'!$C$4:$C$122, MATCH(B680, 'Accrual Schedule'!$C$4:$C$122, 1)+1, 1), INDEX('Accrual Schedule'!$C$4:$C$122, 1, 1)))</f>
        <v/>
      </c>
      <c r="J680" s="11" t="str">
        <f ca="1">IF(B680="","",'Terms&amp;Conditions + Transaction'!$F$5-SUMIF(Dispositions!$B$3:$B$32,"&lt;="&amp;B680,Dispositions!$C$3:$C$32))</f>
        <v/>
      </c>
      <c r="K680" s="84" t="str">
        <f ca="1">IF(B680="", "", IF(ISNA(MATCH(B680, 'Factor Schedule'!$B$3:$B$2002, -1)),1,IF(INDEX('Factor Schedule'!$B$3:$C$2002,MATCH(B680, 'Factor Schedule'!$B$3:$B$2002, -1), 1)=B680,MATCH(B680, 'Factor Schedule'!$B$3:$B$2002, -1),MATCH(B680, 'Factor Schedule'!$B$3:$B$2002, -1)+1)))</f>
        <v/>
      </c>
      <c r="L680" s="11" t="str" cm="1">
        <f t="array" aca="1" ref="L680" ca="1">IF(B680="","",ROUND(J680*_xlfn.IFNA(INDEX('Factor Schedule'!$B$3:$C$2002,K680, 2), 1), 2))</f>
        <v/>
      </c>
      <c r="M680" s="11" t="str">
        <f ca="1">IF(B680="", "", IF(OR(LOWER('Terms&amp;Conditions + Transaction'!$B$12)&lt;&gt;"compound", B680=$C$2, B680=E680), L680, L680+IF(LOWER('Terms&amp;Conditions + Transaction'!$B$13)&lt;&gt;"y", SUMIFS($T$8:$T$2007, $B$8:$B$2007, "&gt;="&amp;E680, $B$8:$B$2007, "&lt;"&amp;B680), SUMIFS($U$8:$U$1007, $B$8:$B$2007, "&gt;="&amp;E680, $B$8:$B$2007, "&lt;"&amp;B680))))</f>
        <v/>
      </c>
      <c r="N680" s="18" t="str">
        <f ca="1">IF(OR(B680 = "", F680=""), "", MIN(ForwardDays(B680,-'Terms&amp;Conditions + Transaction'!$B$22, 'Terms&amp;Conditions + Transaction'!$B$23, 'Holiday Schedule'!$B$3:$B$1002),ForwardDays(F680,-'Terms&amp;Conditions + Transaction'!$B$22, 'Terms&amp;Conditions + Transaction'!$B$23, 'Holiday Schedule'!$B$3:$B$1002)))</f>
        <v/>
      </c>
      <c r="O680" s="42" t="str">
        <f ca="1">IF(B680="", "", IF(ISNA(MATCH(N680, SOFR_INDEX!$A$2:$A$2001, -1)),1,IF(INDEX(SOFR_INDEX!$A$2:$E$2001,MATCH(N680, SOFR_INDEX!$A$2:$A$2001, -1), 1)=N680,MATCH(N680, SOFR_INDEX!$A$2:$A$2001, -1),MATCH(N680, SOFR_INDEX!$A$2:$A$2001, -1)+1)))</f>
        <v/>
      </c>
      <c r="P680" s="40" t="str" cm="1">
        <f t="array" aca="1" ref="P680" ca="1">IF(OR(B680="", F680=""), "", INDEX(SOFR_INDEX!$B$2:$E$2001, O680,$P$4) * IF(LEFT($P$3, 3)="180", 2, IF(LEFT($P$3, 2)="90", 4, IF(LEFT($P$3, 2)="30", 12, 1)))/100)</f>
        <v/>
      </c>
      <c r="Q680" s="43" t="str">
        <f ca="1">IF(OR(B680="", F680=""), "", P680+'Terms&amp;Conditions + Transaction'!$B$11/10000)</f>
        <v/>
      </c>
      <c r="R680" s="43" t="str">
        <f t="shared" ca="1" si="65"/>
        <v/>
      </c>
      <c r="S680" t="str">
        <f ca="1">IF(B680="",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Transaction'!$C$7*(F680-E680), 365), 360))))</f>
        <v/>
      </c>
      <c r="T680" s="49" t="str">
        <f t="shared" ca="1" si="66"/>
        <v/>
      </c>
      <c r="U680" s="49" t="str">
        <f t="shared" ca="1" si="67"/>
        <v/>
      </c>
      <c r="V680" s="49" t="str">
        <f t="shared" ca="1" si="68"/>
        <v/>
      </c>
      <c r="W680" s="11" t="str">
        <f t="shared" ca="1" si="69"/>
        <v/>
      </c>
      <c r="X680" s="11" t="str">
        <f t="shared" ca="1" si="70"/>
        <v/>
      </c>
    </row>
    <row r="681" spans="2:24" x14ac:dyDescent="0.25">
      <c r="B681" s="82" t="str">
        <f ca="1">IF(B680&lt;MIN($C$3, 'Terms&amp;Conditions + Transaction'!$B$6), B680+1, "")</f>
        <v/>
      </c>
      <c r="C681" t="str">
        <f ca="1">IF(B681="", "", IF(AND(WEEKDAY(B681, 2)&lt;=5, ISERROR(VLOOKUP(B681, 'Holiday Schedule'!$B$3:$B$1002, 1, FALSE))), 1, 0))</f>
        <v/>
      </c>
      <c r="D681" t="str">
        <f ca="1">IF(B681="", "", IF(LOWER('Terms&amp;Conditions + Transaction'!$C$15)="act", 1, IF(DAY(B681)=31, 0, IF(AND(DAY(B681+1)=1, MONTH(B681+1)=3), 31-DAY(B681), 1))))</f>
        <v/>
      </c>
      <c r="E681" s="18" t="str">
        <f ca="1">IF(B681="", "", IFERROR(VLOOKUP(B681, 'Accrual Schedule'!$B$3:$B$122, 1, TRUE), ""))</f>
        <v/>
      </c>
      <c r="F681" s="18" t="str" cm="1">
        <f t="array" aca="1" ref="F681" ca="1">IF(B681="", "", INDEX('Accrual Schedule'!$B$3:$B$122, MATCH(B681, 'Accrual Schedule'!$B$3:$B$122, 1)+1, 1))</f>
        <v/>
      </c>
      <c r="G681" s="18" t="str" cm="1">
        <f t="array" aca="1" ref="G681" ca="1">IF(B681="", "", INDEX('Accrual Schedule'!$B$3:$B$122, MATCH(H681, 'Accrual Schedule'!$B$3:$B$122, 1)-1, 1))</f>
        <v/>
      </c>
      <c r="H681" s="18" t="str">
        <f ca="1">IF(B681="", "", INDEX('Accrual Schedule'!$B$3:$B$122, MATCH(I681, 'Accrual Schedule'!$C$3:$C$122, 1), 1))</f>
        <v/>
      </c>
      <c r="I681" s="18" t="str" cm="1">
        <f t="array" aca="1" ref="I681" ca="1">IF(B681="", "", _xlfn.IFNA(INDEX('Accrual Schedule'!$C$4:$C$122, MATCH(B681, 'Accrual Schedule'!$C$4:$C$122, 1)+1, 1), INDEX('Accrual Schedule'!$C$4:$C$122, 1, 1)))</f>
        <v/>
      </c>
      <c r="J681" s="11" t="str">
        <f ca="1">IF(B681="","",'Terms&amp;Conditions + Transaction'!$F$5-SUMIF(Dispositions!$B$3:$B$32,"&lt;="&amp;B681,Dispositions!$C$3:$C$32))</f>
        <v/>
      </c>
      <c r="K681" s="84" t="str">
        <f ca="1">IF(B681="", "", IF(ISNA(MATCH(B681, 'Factor Schedule'!$B$3:$B$2002, -1)),1,IF(INDEX('Factor Schedule'!$B$3:$C$2002,MATCH(B681, 'Factor Schedule'!$B$3:$B$2002, -1), 1)=B681,MATCH(B681, 'Factor Schedule'!$B$3:$B$2002, -1),MATCH(B681, 'Factor Schedule'!$B$3:$B$2002, -1)+1)))</f>
        <v/>
      </c>
      <c r="L681" s="11" t="str" cm="1">
        <f t="array" aca="1" ref="L681" ca="1">IF(B681="","",ROUND(J681*_xlfn.IFNA(INDEX('Factor Schedule'!$B$3:$C$2002,K681, 2), 1), 2))</f>
        <v/>
      </c>
      <c r="M681" s="11" t="str">
        <f ca="1">IF(B681="", "", IF(OR(LOWER('Terms&amp;Conditions + Transaction'!$B$12)&lt;&gt;"compound", B681=$C$2, B681=E681), L681, L681+IF(LOWER('Terms&amp;Conditions + Transaction'!$B$13)&lt;&gt;"y", SUMIFS($T$8:$T$2007, $B$8:$B$2007, "&gt;="&amp;E681, $B$8:$B$2007, "&lt;"&amp;B681), SUMIFS($U$8:$U$1007, $B$8:$B$2007, "&gt;="&amp;E681, $B$8:$B$2007, "&lt;"&amp;B681))))</f>
        <v/>
      </c>
      <c r="N681" s="18" t="str">
        <f ca="1">IF(OR(B681 = "", F681=""), "", MIN(ForwardDays(B681,-'Terms&amp;Conditions + Transaction'!$B$22, 'Terms&amp;Conditions + Transaction'!$B$23, 'Holiday Schedule'!$B$3:$B$1002),ForwardDays(F681,-'Terms&amp;Conditions + Transaction'!$B$22, 'Terms&amp;Conditions + Transaction'!$B$23, 'Holiday Schedule'!$B$3:$B$1002)))</f>
        <v/>
      </c>
      <c r="O681" s="42" t="str">
        <f ca="1">IF(B681="", "", IF(ISNA(MATCH(N681, SOFR_INDEX!$A$2:$A$2001, -1)),1,IF(INDEX(SOFR_INDEX!$A$2:$E$2001,MATCH(N681, SOFR_INDEX!$A$2:$A$2001, -1), 1)=N681,MATCH(N681, SOFR_INDEX!$A$2:$A$2001, -1),MATCH(N681, SOFR_INDEX!$A$2:$A$2001, -1)+1)))</f>
        <v/>
      </c>
      <c r="P681" s="40" t="str" cm="1">
        <f t="array" aca="1" ref="P681" ca="1">IF(OR(B681="", F681=""), "", INDEX(SOFR_INDEX!$B$2:$E$2001, O681,$P$4) * IF(LEFT($P$3, 3)="180", 2, IF(LEFT($P$3, 2)="90", 4, IF(LEFT($P$3, 2)="30", 12, 1)))/100)</f>
        <v/>
      </c>
      <c r="Q681" s="43" t="str">
        <f ca="1">IF(OR(B681="", F681=""), "", P681+'Terms&amp;Conditions + Transaction'!$B$11/10000)</f>
        <v/>
      </c>
      <c r="R681" s="43" t="str">
        <f t="shared" ca="1" si="65"/>
        <v/>
      </c>
      <c r="S681" t="str">
        <f ca="1">IF(B681="",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Transaction'!$C$7*(F681-E681), 365), 360))))</f>
        <v/>
      </c>
      <c r="T681" s="49" t="str">
        <f t="shared" ca="1" si="66"/>
        <v/>
      </c>
      <c r="U681" s="49" t="str">
        <f t="shared" ca="1" si="67"/>
        <v/>
      </c>
      <c r="V681" s="49" t="str">
        <f t="shared" ca="1" si="68"/>
        <v/>
      </c>
      <c r="W681" s="11" t="str">
        <f t="shared" ca="1" si="69"/>
        <v/>
      </c>
      <c r="X681" s="11" t="str">
        <f t="shared" ca="1" si="70"/>
        <v/>
      </c>
    </row>
    <row r="682" spans="2:24" x14ac:dyDescent="0.25">
      <c r="B682" s="82" t="str">
        <f ca="1">IF(B681&lt;MIN($C$3, 'Terms&amp;Conditions + Transaction'!$B$6), B681+1, "")</f>
        <v/>
      </c>
      <c r="C682" t="str">
        <f ca="1">IF(B682="", "", IF(AND(WEEKDAY(B682, 2)&lt;=5, ISERROR(VLOOKUP(B682, 'Holiday Schedule'!$B$3:$B$1002, 1, FALSE))), 1, 0))</f>
        <v/>
      </c>
      <c r="D682" t="str">
        <f ca="1">IF(B682="", "", IF(LOWER('Terms&amp;Conditions + Transaction'!$C$15)="act", 1, IF(DAY(B682)=31, 0, IF(AND(DAY(B682+1)=1, MONTH(B682+1)=3), 31-DAY(B682), 1))))</f>
        <v/>
      </c>
      <c r="E682" s="18" t="str">
        <f ca="1">IF(B682="", "", IFERROR(VLOOKUP(B682, 'Accrual Schedule'!$B$3:$B$122, 1, TRUE), ""))</f>
        <v/>
      </c>
      <c r="F682" s="18" t="str" cm="1">
        <f t="array" aca="1" ref="F682" ca="1">IF(B682="", "", INDEX('Accrual Schedule'!$B$3:$B$122, MATCH(B682, 'Accrual Schedule'!$B$3:$B$122, 1)+1, 1))</f>
        <v/>
      </c>
      <c r="G682" s="18" t="str" cm="1">
        <f t="array" aca="1" ref="G682" ca="1">IF(B682="", "", INDEX('Accrual Schedule'!$B$3:$B$122, MATCH(H682, 'Accrual Schedule'!$B$3:$B$122, 1)-1, 1))</f>
        <v/>
      </c>
      <c r="H682" s="18" t="str">
        <f ca="1">IF(B682="", "", INDEX('Accrual Schedule'!$B$3:$B$122, MATCH(I682, 'Accrual Schedule'!$C$3:$C$122, 1), 1))</f>
        <v/>
      </c>
      <c r="I682" s="18" t="str" cm="1">
        <f t="array" aca="1" ref="I682" ca="1">IF(B682="", "", _xlfn.IFNA(INDEX('Accrual Schedule'!$C$4:$C$122, MATCH(B682, 'Accrual Schedule'!$C$4:$C$122, 1)+1, 1), INDEX('Accrual Schedule'!$C$4:$C$122, 1, 1)))</f>
        <v/>
      </c>
      <c r="J682" s="11" t="str">
        <f ca="1">IF(B682="","",'Terms&amp;Conditions + Transaction'!$F$5-SUMIF(Dispositions!$B$3:$B$32,"&lt;="&amp;B682,Dispositions!$C$3:$C$32))</f>
        <v/>
      </c>
      <c r="K682" s="84" t="str">
        <f ca="1">IF(B682="", "", IF(ISNA(MATCH(B682, 'Factor Schedule'!$B$3:$B$2002, -1)),1,IF(INDEX('Factor Schedule'!$B$3:$C$2002,MATCH(B682, 'Factor Schedule'!$B$3:$B$2002, -1), 1)=B682,MATCH(B682, 'Factor Schedule'!$B$3:$B$2002, -1),MATCH(B682, 'Factor Schedule'!$B$3:$B$2002, -1)+1)))</f>
        <v/>
      </c>
      <c r="L682" s="11" t="str" cm="1">
        <f t="array" aca="1" ref="L682" ca="1">IF(B682="","",ROUND(J682*_xlfn.IFNA(INDEX('Factor Schedule'!$B$3:$C$2002,K682, 2), 1), 2))</f>
        <v/>
      </c>
      <c r="M682" s="11" t="str">
        <f ca="1">IF(B682="", "", IF(OR(LOWER('Terms&amp;Conditions + Transaction'!$B$12)&lt;&gt;"compound", B682=$C$2, B682=E682), L682, L682+IF(LOWER('Terms&amp;Conditions + Transaction'!$B$13)&lt;&gt;"y", SUMIFS($T$8:$T$2007, $B$8:$B$2007, "&gt;="&amp;E682, $B$8:$B$2007, "&lt;"&amp;B682), SUMIFS($U$8:$U$1007, $B$8:$B$2007, "&gt;="&amp;E682, $B$8:$B$2007, "&lt;"&amp;B682))))</f>
        <v/>
      </c>
      <c r="N682" s="18" t="str">
        <f ca="1">IF(OR(B682 = "", F682=""), "", MIN(ForwardDays(B682,-'Terms&amp;Conditions + Transaction'!$B$22, 'Terms&amp;Conditions + Transaction'!$B$23, 'Holiday Schedule'!$B$3:$B$1002),ForwardDays(F682,-'Terms&amp;Conditions + Transaction'!$B$22, 'Terms&amp;Conditions + Transaction'!$B$23, 'Holiday Schedule'!$B$3:$B$1002)))</f>
        <v/>
      </c>
      <c r="O682" s="42" t="str">
        <f ca="1">IF(B682="", "", IF(ISNA(MATCH(N682, SOFR_INDEX!$A$2:$A$2001, -1)),1,IF(INDEX(SOFR_INDEX!$A$2:$E$2001,MATCH(N682, SOFR_INDEX!$A$2:$A$2001, -1), 1)=N682,MATCH(N682, SOFR_INDEX!$A$2:$A$2001, -1),MATCH(N682, SOFR_INDEX!$A$2:$A$2001, -1)+1)))</f>
        <v/>
      </c>
      <c r="P682" s="40" t="str" cm="1">
        <f t="array" aca="1" ref="P682" ca="1">IF(OR(B682="", F682=""), "", INDEX(SOFR_INDEX!$B$2:$E$2001, O682,$P$4) * IF(LEFT($P$3, 3)="180", 2, IF(LEFT($P$3, 2)="90", 4, IF(LEFT($P$3, 2)="30", 12, 1)))/100)</f>
        <v/>
      </c>
      <c r="Q682" s="43" t="str">
        <f ca="1">IF(OR(B682="", F682=""), "", P682+'Terms&amp;Conditions + Transaction'!$B$11/10000)</f>
        <v/>
      </c>
      <c r="R682" s="43" t="str">
        <f t="shared" ca="1" si="65"/>
        <v/>
      </c>
      <c r="S682" t="str">
        <f ca="1">IF(B682="",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Transaction'!$C$7*(F682-E682), 365), 360))))</f>
        <v/>
      </c>
      <c r="T682" s="49" t="str">
        <f t="shared" ca="1" si="66"/>
        <v/>
      </c>
      <c r="U682" s="49" t="str">
        <f t="shared" ca="1" si="67"/>
        <v/>
      </c>
      <c r="V682" s="49" t="str">
        <f t="shared" ca="1" si="68"/>
        <v/>
      </c>
      <c r="W682" s="11" t="str">
        <f t="shared" ca="1" si="69"/>
        <v/>
      </c>
      <c r="X682" s="11" t="str">
        <f t="shared" ca="1" si="70"/>
        <v/>
      </c>
    </row>
    <row r="683" spans="2:24" x14ac:dyDescent="0.25">
      <c r="B683" s="82" t="str">
        <f ca="1">IF(B682&lt;MIN($C$3, 'Terms&amp;Conditions + Transaction'!$B$6), B682+1, "")</f>
        <v/>
      </c>
      <c r="C683" t="str">
        <f ca="1">IF(B683="", "", IF(AND(WEEKDAY(B683, 2)&lt;=5, ISERROR(VLOOKUP(B683, 'Holiday Schedule'!$B$3:$B$1002, 1, FALSE))), 1, 0))</f>
        <v/>
      </c>
      <c r="D683" t="str">
        <f ca="1">IF(B683="", "", IF(LOWER('Terms&amp;Conditions + Transaction'!$C$15)="act", 1, IF(DAY(B683)=31, 0, IF(AND(DAY(B683+1)=1, MONTH(B683+1)=3), 31-DAY(B683), 1))))</f>
        <v/>
      </c>
      <c r="E683" s="18" t="str">
        <f ca="1">IF(B683="", "", IFERROR(VLOOKUP(B683, 'Accrual Schedule'!$B$3:$B$122, 1, TRUE), ""))</f>
        <v/>
      </c>
      <c r="F683" s="18" t="str" cm="1">
        <f t="array" aca="1" ref="F683" ca="1">IF(B683="", "", INDEX('Accrual Schedule'!$B$3:$B$122, MATCH(B683, 'Accrual Schedule'!$B$3:$B$122, 1)+1, 1))</f>
        <v/>
      </c>
      <c r="G683" s="18" t="str" cm="1">
        <f t="array" aca="1" ref="G683" ca="1">IF(B683="", "", INDEX('Accrual Schedule'!$B$3:$B$122, MATCH(H683, 'Accrual Schedule'!$B$3:$B$122, 1)-1, 1))</f>
        <v/>
      </c>
      <c r="H683" s="18" t="str">
        <f ca="1">IF(B683="", "", INDEX('Accrual Schedule'!$B$3:$B$122, MATCH(I683, 'Accrual Schedule'!$C$3:$C$122, 1), 1))</f>
        <v/>
      </c>
      <c r="I683" s="18" t="str" cm="1">
        <f t="array" aca="1" ref="I683" ca="1">IF(B683="", "", _xlfn.IFNA(INDEX('Accrual Schedule'!$C$4:$C$122, MATCH(B683, 'Accrual Schedule'!$C$4:$C$122, 1)+1, 1), INDEX('Accrual Schedule'!$C$4:$C$122, 1, 1)))</f>
        <v/>
      </c>
      <c r="J683" s="11" t="str">
        <f ca="1">IF(B683="","",'Terms&amp;Conditions + Transaction'!$F$5-SUMIF(Dispositions!$B$3:$B$32,"&lt;="&amp;B683,Dispositions!$C$3:$C$32))</f>
        <v/>
      </c>
      <c r="K683" s="84" t="str">
        <f ca="1">IF(B683="", "", IF(ISNA(MATCH(B683, 'Factor Schedule'!$B$3:$B$2002, -1)),1,IF(INDEX('Factor Schedule'!$B$3:$C$2002,MATCH(B683, 'Factor Schedule'!$B$3:$B$2002, -1), 1)=B683,MATCH(B683, 'Factor Schedule'!$B$3:$B$2002, -1),MATCH(B683, 'Factor Schedule'!$B$3:$B$2002, -1)+1)))</f>
        <v/>
      </c>
      <c r="L683" s="11" t="str" cm="1">
        <f t="array" aca="1" ref="L683" ca="1">IF(B683="","",ROUND(J683*_xlfn.IFNA(INDEX('Factor Schedule'!$B$3:$C$2002,K683, 2), 1), 2))</f>
        <v/>
      </c>
      <c r="M683" s="11" t="str">
        <f ca="1">IF(B683="", "", IF(OR(LOWER('Terms&amp;Conditions + Transaction'!$B$12)&lt;&gt;"compound", B683=$C$2, B683=E683), L683, L683+IF(LOWER('Terms&amp;Conditions + Transaction'!$B$13)&lt;&gt;"y", SUMIFS($T$8:$T$2007, $B$8:$B$2007, "&gt;="&amp;E683, $B$8:$B$2007, "&lt;"&amp;B683), SUMIFS($U$8:$U$1007, $B$8:$B$2007, "&gt;="&amp;E683, $B$8:$B$2007, "&lt;"&amp;B683))))</f>
        <v/>
      </c>
      <c r="N683" s="18" t="str">
        <f ca="1">IF(OR(B683 = "", F683=""), "", MIN(ForwardDays(B683,-'Terms&amp;Conditions + Transaction'!$B$22, 'Terms&amp;Conditions + Transaction'!$B$23, 'Holiday Schedule'!$B$3:$B$1002),ForwardDays(F683,-'Terms&amp;Conditions + Transaction'!$B$22, 'Terms&amp;Conditions + Transaction'!$B$23, 'Holiday Schedule'!$B$3:$B$1002)))</f>
        <v/>
      </c>
      <c r="O683" s="42" t="str">
        <f ca="1">IF(B683="", "", IF(ISNA(MATCH(N683, SOFR_INDEX!$A$2:$A$2001, -1)),1,IF(INDEX(SOFR_INDEX!$A$2:$E$2001,MATCH(N683, SOFR_INDEX!$A$2:$A$2001, -1), 1)=N683,MATCH(N683, SOFR_INDEX!$A$2:$A$2001, -1),MATCH(N683, SOFR_INDEX!$A$2:$A$2001, -1)+1)))</f>
        <v/>
      </c>
      <c r="P683" s="40" t="str" cm="1">
        <f t="array" aca="1" ref="P683" ca="1">IF(OR(B683="", F683=""), "", INDEX(SOFR_INDEX!$B$2:$E$2001, O683,$P$4) * IF(LEFT($P$3, 3)="180", 2, IF(LEFT($P$3, 2)="90", 4, IF(LEFT($P$3, 2)="30", 12, 1)))/100)</f>
        <v/>
      </c>
      <c r="Q683" s="43" t="str">
        <f ca="1">IF(OR(B683="", F683=""), "", P683+'Terms&amp;Conditions + Transaction'!$B$11/10000)</f>
        <v/>
      </c>
      <c r="R683" s="43" t="str">
        <f t="shared" ca="1" si="65"/>
        <v/>
      </c>
      <c r="S683" t="str">
        <f ca="1">IF(B683="",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Transaction'!$C$7*(F683-E683), 365), 360))))</f>
        <v/>
      </c>
      <c r="T683" s="49" t="str">
        <f t="shared" ca="1" si="66"/>
        <v/>
      </c>
      <c r="U683" s="49" t="str">
        <f t="shared" ca="1" si="67"/>
        <v/>
      </c>
      <c r="V683" s="49" t="str">
        <f t="shared" ca="1" si="68"/>
        <v/>
      </c>
      <c r="W683" s="11" t="str">
        <f t="shared" ca="1" si="69"/>
        <v/>
      </c>
      <c r="X683" s="11" t="str">
        <f t="shared" ca="1" si="70"/>
        <v/>
      </c>
    </row>
    <row r="684" spans="2:24" x14ac:dyDescent="0.25">
      <c r="B684" s="82" t="str">
        <f ca="1">IF(B683&lt;MIN($C$3, 'Terms&amp;Conditions + Transaction'!$B$6), B683+1, "")</f>
        <v/>
      </c>
      <c r="C684" t="str">
        <f ca="1">IF(B684="", "", IF(AND(WEEKDAY(B684, 2)&lt;=5, ISERROR(VLOOKUP(B684, 'Holiday Schedule'!$B$3:$B$1002, 1, FALSE))), 1, 0))</f>
        <v/>
      </c>
      <c r="D684" t="str">
        <f ca="1">IF(B684="", "", IF(LOWER('Terms&amp;Conditions + Transaction'!$C$15)="act", 1, IF(DAY(B684)=31, 0, IF(AND(DAY(B684+1)=1, MONTH(B684+1)=3), 31-DAY(B684), 1))))</f>
        <v/>
      </c>
      <c r="E684" s="18" t="str">
        <f ca="1">IF(B684="", "", IFERROR(VLOOKUP(B684, 'Accrual Schedule'!$B$3:$B$122, 1, TRUE), ""))</f>
        <v/>
      </c>
      <c r="F684" s="18" t="str" cm="1">
        <f t="array" aca="1" ref="F684" ca="1">IF(B684="", "", INDEX('Accrual Schedule'!$B$3:$B$122, MATCH(B684, 'Accrual Schedule'!$B$3:$B$122, 1)+1, 1))</f>
        <v/>
      </c>
      <c r="G684" s="18" t="str" cm="1">
        <f t="array" aca="1" ref="G684" ca="1">IF(B684="", "", INDEX('Accrual Schedule'!$B$3:$B$122, MATCH(H684, 'Accrual Schedule'!$B$3:$B$122, 1)-1, 1))</f>
        <v/>
      </c>
      <c r="H684" s="18" t="str">
        <f ca="1">IF(B684="", "", INDEX('Accrual Schedule'!$B$3:$B$122, MATCH(I684, 'Accrual Schedule'!$C$3:$C$122, 1), 1))</f>
        <v/>
      </c>
      <c r="I684" s="18" t="str" cm="1">
        <f t="array" aca="1" ref="I684" ca="1">IF(B684="", "", _xlfn.IFNA(INDEX('Accrual Schedule'!$C$4:$C$122, MATCH(B684, 'Accrual Schedule'!$C$4:$C$122, 1)+1, 1), INDEX('Accrual Schedule'!$C$4:$C$122, 1, 1)))</f>
        <v/>
      </c>
      <c r="J684" s="11" t="str">
        <f ca="1">IF(B684="","",'Terms&amp;Conditions + Transaction'!$F$5-SUMIF(Dispositions!$B$3:$B$32,"&lt;="&amp;B684,Dispositions!$C$3:$C$32))</f>
        <v/>
      </c>
      <c r="K684" s="84" t="str">
        <f ca="1">IF(B684="", "", IF(ISNA(MATCH(B684, 'Factor Schedule'!$B$3:$B$2002, -1)),1,IF(INDEX('Factor Schedule'!$B$3:$C$2002,MATCH(B684, 'Factor Schedule'!$B$3:$B$2002, -1), 1)=B684,MATCH(B684, 'Factor Schedule'!$B$3:$B$2002, -1),MATCH(B684, 'Factor Schedule'!$B$3:$B$2002, -1)+1)))</f>
        <v/>
      </c>
      <c r="L684" s="11" t="str" cm="1">
        <f t="array" aca="1" ref="L684" ca="1">IF(B684="","",ROUND(J684*_xlfn.IFNA(INDEX('Factor Schedule'!$B$3:$C$2002,K684, 2), 1), 2))</f>
        <v/>
      </c>
      <c r="M684" s="11" t="str">
        <f ca="1">IF(B684="", "", IF(OR(LOWER('Terms&amp;Conditions + Transaction'!$B$12)&lt;&gt;"compound", B684=$C$2, B684=E684), L684, L684+IF(LOWER('Terms&amp;Conditions + Transaction'!$B$13)&lt;&gt;"y", SUMIFS($T$8:$T$2007, $B$8:$B$2007, "&gt;="&amp;E684, $B$8:$B$2007, "&lt;"&amp;B684), SUMIFS($U$8:$U$1007, $B$8:$B$2007, "&gt;="&amp;E684, $B$8:$B$2007, "&lt;"&amp;B684))))</f>
        <v/>
      </c>
      <c r="N684" s="18" t="str">
        <f ca="1">IF(OR(B684 = "", F684=""), "", MIN(ForwardDays(B684,-'Terms&amp;Conditions + Transaction'!$B$22, 'Terms&amp;Conditions + Transaction'!$B$23, 'Holiday Schedule'!$B$3:$B$1002),ForwardDays(F684,-'Terms&amp;Conditions + Transaction'!$B$22, 'Terms&amp;Conditions + Transaction'!$B$23, 'Holiday Schedule'!$B$3:$B$1002)))</f>
        <v/>
      </c>
      <c r="O684" s="42" t="str">
        <f ca="1">IF(B684="", "", IF(ISNA(MATCH(N684, SOFR_INDEX!$A$2:$A$2001, -1)),1,IF(INDEX(SOFR_INDEX!$A$2:$E$2001,MATCH(N684, SOFR_INDEX!$A$2:$A$2001, -1), 1)=N684,MATCH(N684, SOFR_INDEX!$A$2:$A$2001, -1),MATCH(N684, SOFR_INDEX!$A$2:$A$2001, -1)+1)))</f>
        <v/>
      </c>
      <c r="P684" s="40" t="str" cm="1">
        <f t="array" aca="1" ref="P684" ca="1">IF(OR(B684="", F684=""), "", INDEX(SOFR_INDEX!$B$2:$E$2001, O684,$P$4) * IF(LEFT($P$3, 3)="180", 2, IF(LEFT($P$3, 2)="90", 4, IF(LEFT($P$3, 2)="30", 12, 1)))/100)</f>
        <v/>
      </c>
      <c r="Q684" s="43" t="str">
        <f ca="1">IF(OR(B684="", F684=""), "", P684+'Terms&amp;Conditions + Transaction'!$B$11/10000)</f>
        <v/>
      </c>
      <c r="R684" s="43" t="str">
        <f t="shared" ca="1" si="65"/>
        <v/>
      </c>
      <c r="S684" t="str">
        <f ca="1">IF(B684="",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Transaction'!$C$7*(F684-E684), 365), 360))))</f>
        <v/>
      </c>
      <c r="T684" s="49" t="str">
        <f t="shared" ca="1" si="66"/>
        <v/>
      </c>
      <c r="U684" s="49" t="str">
        <f t="shared" ca="1" si="67"/>
        <v/>
      </c>
      <c r="V684" s="49" t="str">
        <f t="shared" ca="1" si="68"/>
        <v/>
      </c>
      <c r="W684" s="11" t="str">
        <f t="shared" ca="1" si="69"/>
        <v/>
      </c>
      <c r="X684" s="11" t="str">
        <f t="shared" ca="1" si="70"/>
        <v/>
      </c>
    </row>
    <row r="685" spans="2:24" x14ac:dyDescent="0.25">
      <c r="B685" s="82" t="str">
        <f ca="1">IF(B684&lt;MIN($C$3, 'Terms&amp;Conditions + Transaction'!$B$6), B684+1, "")</f>
        <v/>
      </c>
      <c r="C685" t="str">
        <f ca="1">IF(B685="", "", IF(AND(WEEKDAY(B685, 2)&lt;=5, ISERROR(VLOOKUP(B685, 'Holiday Schedule'!$B$3:$B$1002, 1, FALSE))), 1, 0))</f>
        <v/>
      </c>
      <c r="D685" t="str">
        <f ca="1">IF(B685="", "", IF(LOWER('Terms&amp;Conditions + Transaction'!$C$15)="act", 1, IF(DAY(B685)=31, 0, IF(AND(DAY(B685+1)=1, MONTH(B685+1)=3), 31-DAY(B685), 1))))</f>
        <v/>
      </c>
      <c r="E685" s="18" t="str">
        <f ca="1">IF(B685="", "", IFERROR(VLOOKUP(B685, 'Accrual Schedule'!$B$3:$B$122, 1, TRUE), ""))</f>
        <v/>
      </c>
      <c r="F685" s="18" t="str" cm="1">
        <f t="array" aca="1" ref="F685" ca="1">IF(B685="", "", INDEX('Accrual Schedule'!$B$3:$B$122, MATCH(B685, 'Accrual Schedule'!$B$3:$B$122, 1)+1, 1))</f>
        <v/>
      </c>
      <c r="G685" s="18" t="str" cm="1">
        <f t="array" aca="1" ref="G685" ca="1">IF(B685="", "", INDEX('Accrual Schedule'!$B$3:$B$122, MATCH(H685, 'Accrual Schedule'!$B$3:$B$122, 1)-1, 1))</f>
        <v/>
      </c>
      <c r="H685" s="18" t="str">
        <f ca="1">IF(B685="", "", INDEX('Accrual Schedule'!$B$3:$B$122, MATCH(I685, 'Accrual Schedule'!$C$3:$C$122, 1), 1))</f>
        <v/>
      </c>
      <c r="I685" s="18" t="str" cm="1">
        <f t="array" aca="1" ref="I685" ca="1">IF(B685="", "", _xlfn.IFNA(INDEX('Accrual Schedule'!$C$4:$C$122, MATCH(B685, 'Accrual Schedule'!$C$4:$C$122, 1)+1, 1), INDEX('Accrual Schedule'!$C$4:$C$122, 1, 1)))</f>
        <v/>
      </c>
      <c r="J685" s="11" t="str">
        <f ca="1">IF(B685="","",'Terms&amp;Conditions + Transaction'!$F$5-SUMIF(Dispositions!$B$3:$B$32,"&lt;="&amp;B685,Dispositions!$C$3:$C$32))</f>
        <v/>
      </c>
      <c r="K685" s="84" t="str">
        <f ca="1">IF(B685="", "", IF(ISNA(MATCH(B685, 'Factor Schedule'!$B$3:$B$2002, -1)),1,IF(INDEX('Factor Schedule'!$B$3:$C$2002,MATCH(B685, 'Factor Schedule'!$B$3:$B$2002, -1), 1)=B685,MATCH(B685, 'Factor Schedule'!$B$3:$B$2002, -1),MATCH(B685, 'Factor Schedule'!$B$3:$B$2002, -1)+1)))</f>
        <v/>
      </c>
      <c r="L685" s="11" t="str" cm="1">
        <f t="array" aca="1" ref="L685" ca="1">IF(B685="","",ROUND(J685*_xlfn.IFNA(INDEX('Factor Schedule'!$B$3:$C$2002,K685, 2), 1), 2))</f>
        <v/>
      </c>
      <c r="M685" s="11" t="str">
        <f ca="1">IF(B685="", "", IF(OR(LOWER('Terms&amp;Conditions + Transaction'!$B$12)&lt;&gt;"compound", B685=$C$2, B685=E685), L685, L685+IF(LOWER('Terms&amp;Conditions + Transaction'!$B$13)&lt;&gt;"y", SUMIFS($T$8:$T$2007, $B$8:$B$2007, "&gt;="&amp;E685, $B$8:$B$2007, "&lt;"&amp;B685), SUMIFS($U$8:$U$1007, $B$8:$B$2007, "&gt;="&amp;E685, $B$8:$B$2007, "&lt;"&amp;B685))))</f>
        <v/>
      </c>
      <c r="N685" s="18" t="str">
        <f ca="1">IF(OR(B685 = "", F685=""), "", MIN(ForwardDays(B685,-'Terms&amp;Conditions + Transaction'!$B$22, 'Terms&amp;Conditions + Transaction'!$B$23, 'Holiday Schedule'!$B$3:$B$1002),ForwardDays(F685,-'Terms&amp;Conditions + Transaction'!$B$22, 'Terms&amp;Conditions + Transaction'!$B$23, 'Holiday Schedule'!$B$3:$B$1002)))</f>
        <v/>
      </c>
      <c r="O685" s="42" t="str">
        <f ca="1">IF(B685="", "", IF(ISNA(MATCH(N685, SOFR_INDEX!$A$2:$A$2001, -1)),1,IF(INDEX(SOFR_INDEX!$A$2:$E$2001,MATCH(N685, SOFR_INDEX!$A$2:$A$2001, -1), 1)=N685,MATCH(N685, SOFR_INDEX!$A$2:$A$2001, -1),MATCH(N685, SOFR_INDEX!$A$2:$A$2001, -1)+1)))</f>
        <v/>
      </c>
      <c r="P685" s="40" t="str" cm="1">
        <f t="array" aca="1" ref="P685" ca="1">IF(OR(B685="", F685=""), "", INDEX(SOFR_INDEX!$B$2:$E$2001, O685,$P$4) * IF(LEFT($P$3, 3)="180", 2, IF(LEFT($P$3, 2)="90", 4, IF(LEFT($P$3, 2)="30", 12, 1)))/100)</f>
        <v/>
      </c>
      <c r="Q685" s="43" t="str">
        <f ca="1">IF(OR(B685="", F685=""), "", P685+'Terms&amp;Conditions + Transaction'!$B$11/10000)</f>
        <v/>
      </c>
      <c r="R685" s="43" t="str">
        <f t="shared" ca="1" si="65"/>
        <v/>
      </c>
      <c r="S685" t="str">
        <f ca="1">IF(B685="",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Transaction'!$C$7*(F685-E685), 365), 360))))</f>
        <v/>
      </c>
      <c r="T685" s="49" t="str">
        <f t="shared" ca="1" si="66"/>
        <v/>
      </c>
      <c r="U685" s="49" t="str">
        <f t="shared" ca="1" si="67"/>
        <v/>
      </c>
      <c r="V685" s="49" t="str">
        <f t="shared" ca="1" si="68"/>
        <v/>
      </c>
      <c r="W685" s="11" t="str">
        <f t="shared" ca="1" si="69"/>
        <v/>
      </c>
      <c r="X685" s="11" t="str">
        <f t="shared" ca="1" si="70"/>
        <v/>
      </c>
    </row>
    <row r="686" spans="2:24" x14ac:dyDescent="0.25">
      <c r="B686" s="82" t="str">
        <f ca="1">IF(B685&lt;MIN($C$3, 'Terms&amp;Conditions + Transaction'!$B$6), B685+1, "")</f>
        <v/>
      </c>
      <c r="C686" t="str">
        <f ca="1">IF(B686="", "", IF(AND(WEEKDAY(B686, 2)&lt;=5, ISERROR(VLOOKUP(B686, 'Holiday Schedule'!$B$3:$B$1002, 1, FALSE))), 1, 0))</f>
        <v/>
      </c>
      <c r="D686" t="str">
        <f ca="1">IF(B686="", "", IF(LOWER('Terms&amp;Conditions + Transaction'!$C$15)="act", 1, IF(DAY(B686)=31, 0, IF(AND(DAY(B686+1)=1, MONTH(B686+1)=3), 31-DAY(B686), 1))))</f>
        <v/>
      </c>
      <c r="E686" s="18" t="str">
        <f ca="1">IF(B686="", "", IFERROR(VLOOKUP(B686, 'Accrual Schedule'!$B$3:$B$122, 1, TRUE), ""))</f>
        <v/>
      </c>
      <c r="F686" s="18" t="str" cm="1">
        <f t="array" aca="1" ref="F686" ca="1">IF(B686="", "", INDEX('Accrual Schedule'!$B$3:$B$122, MATCH(B686, 'Accrual Schedule'!$B$3:$B$122, 1)+1, 1))</f>
        <v/>
      </c>
      <c r="G686" s="18" t="str" cm="1">
        <f t="array" aca="1" ref="G686" ca="1">IF(B686="", "", INDEX('Accrual Schedule'!$B$3:$B$122, MATCH(H686, 'Accrual Schedule'!$B$3:$B$122, 1)-1, 1))</f>
        <v/>
      </c>
      <c r="H686" s="18" t="str">
        <f ca="1">IF(B686="", "", INDEX('Accrual Schedule'!$B$3:$B$122, MATCH(I686, 'Accrual Schedule'!$C$3:$C$122, 1), 1))</f>
        <v/>
      </c>
      <c r="I686" s="18" t="str" cm="1">
        <f t="array" aca="1" ref="I686" ca="1">IF(B686="", "", _xlfn.IFNA(INDEX('Accrual Schedule'!$C$4:$C$122, MATCH(B686, 'Accrual Schedule'!$C$4:$C$122, 1)+1, 1), INDEX('Accrual Schedule'!$C$4:$C$122, 1, 1)))</f>
        <v/>
      </c>
      <c r="J686" s="11" t="str">
        <f ca="1">IF(B686="","",'Terms&amp;Conditions + Transaction'!$F$5-SUMIF(Dispositions!$B$3:$B$32,"&lt;="&amp;B686,Dispositions!$C$3:$C$32))</f>
        <v/>
      </c>
      <c r="K686" s="84" t="str">
        <f ca="1">IF(B686="", "", IF(ISNA(MATCH(B686, 'Factor Schedule'!$B$3:$B$2002, -1)),1,IF(INDEX('Factor Schedule'!$B$3:$C$2002,MATCH(B686, 'Factor Schedule'!$B$3:$B$2002, -1), 1)=B686,MATCH(B686, 'Factor Schedule'!$B$3:$B$2002, -1),MATCH(B686, 'Factor Schedule'!$B$3:$B$2002, -1)+1)))</f>
        <v/>
      </c>
      <c r="L686" s="11" t="str" cm="1">
        <f t="array" aca="1" ref="L686" ca="1">IF(B686="","",ROUND(J686*_xlfn.IFNA(INDEX('Factor Schedule'!$B$3:$C$2002,K686, 2), 1), 2))</f>
        <v/>
      </c>
      <c r="M686" s="11" t="str">
        <f ca="1">IF(B686="", "", IF(OR(LOWER('Terms&amp;Conditions + Transaction'!$B$12)&lt;&gt;"compound", B686=$C$2, B686=E686), L686, L686+IF(LOWER('Terms&amp;Conditions + Transaction'!$B$13)&lt;&gt;"y", SUMIFS($T$8:$T$2007, $B$8:$B$2007, "&gt;="&amp;E686, $B$8:$B$2007, "&lt;"&amp;B686), SUMIFS($U$8:$U$1007, $B$8:$B$2007, "&gt;="&amp;E686, $B$8:$B$2007, "&lt;"&amp;B686))))</f>
        <v/>
      </c>
      <c r="N686" s="18" t="str">
        <f ca="1">IF(OR(B686 = "", F686=""), "", MIN(ForwardDays(B686,-'Terms&amp;Conditions + Transaction'!$B$22, 'Terms&amp;Conditions + Transaction'!$B$23, 'Holiday Schedule'!$B$3:$B$1002),ForwardDays(F686,-'Terms&amp;Conditions + Transaction'!$B$22, 'Terms&amp;Conditions + Transaction'!$B$23, 'Holiday Schedule'!$B$3:$B$1002)))</f>
        <v/>
      </c>
      <c r="O686" s="42" t="str">
        <f ca="1">IF(B686="", "", IF(ISNA(MATCH(N686, SOFR_INDEX!$A$2:$A$2001, -1)),1,IF(INDEX(SOFR_INDEX!$A$2:$E$2001,MATCH(N686, SOFR_INDEX!$A$2:$A$2001, -1), 1)=N686,MATCH(N686, SOFR_INDEX!$A$2:$A$2001, -1),MATCH(N686, SOFR_INDEX!$A$2:$A$2001, -1)+1)))</f>
        <v/>
      </c>
      <c r="P686" s="40" t="str" cm="1">
        <f t="array" aca="1" ref="P686" ca="1">IF(OR(B686="", F686=""), "", INDEX(SOFR_INDEX!$B$2:$E$2001, O686,$P$4) * IF(LEFT($P$3, 3)="180", 2, IF(LEFT($P$3, 2)="90", 4, IF(LEFT($P$3, 2)="30", 12, 1)))/100)</f>
        <v/>
      </c>
      <c r="Q686" s="43" t="str">
        <f ca="1">IF(OR(B686="", F686=""), "", P686+'Terms&amp;Conditions + Transaction'!$B$11/10000)</f>
        <v/>
      </c>
      <c r="R686" s="43" t="str">
        <f t="shared" ca="1" si="65"/>
        <v/>
      </c>
      <c r="S686" t="str">
        <f ca="1">IF(B686="",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Transaction'!$C$7*(F686-E686), 365), 360))))</f>
        <v/>
      </c>
      <c r="T686" s="49" t="str">
        <f t="shared" ca="1" si="66"/>
        <v/>
      </c>
      <c r="U686" s="49" t="str">
        <f t="shared" ca="1" si="67"/>
        <v/>
      </c>
      <c r="V686" s="49" t="str">
        <f t="shared" ca="1" si="68"/>
        <v/>
      </c>
      <c r="W686" s="11" t="str">
        <f t="shared" ca="1" si="69"/>
        <v/>
      </c>
      <c r="X686" s="11" t="str">
        <f t="shared" ca="1" si="70"/>
        <v/>
      </c>
    </row>
    <row r="687" spans="2:24" x14ac:dyDescent="0.25">
      <c r="B687" s="82" t="str">
        <f ca="1">IF(B686&lt;MIN($C$3, 'Terms&amp;Conditions + Transaction'!$B$6), B686+1, "")</f>
        <v/>
      </c>
      <c r="C687" t="str">
        <f ca="1">IF(B687="", "", IF(AND(WEEKDAY(B687, 2)&lt;=5, ISERROR(VLOOKUP(B687, 'Holiday Schedule'!$B$3:$B$1002, 1, FALSE))), 1, 0))</f>
        <v/>
      </c>
      <c r="D687" t="str">
        <f ca="1">IF(B687="", "", IF(LOWER('Terms&amp;Conditions + Transaction'!$C$15)="act", 1, IF(DAY(B687)=31, 0, IF(AND(DAY(B687+1)=1, MONTH(B687+1)=3), 31-DAY(B687), 1))))</f>
        <v/>
      </c>
      <c r="E687" s="18" t="str">
        <f ca="1">IF(B687="", "", IFERROR(VLOOKUP(B687, 'Accrual Schedule'!$B$3:$B$122, 1, TRUE), ""))</f>
        <v/>
      </c>
      <c r="F687" s="18" t="str" cm="1">
        <f t="array" aca="1" ref="F687" ca="1">IF(B687="", "", INDEX('Accrual Schedule'!$B$3:$B$122, MATCH(B687, 'Accrual Schedule'!$B$3:$B$122, 1)+1, 1))</f>
        <v/>
      </c>
      <c r="G687" s="18" t="str" cm="1">
        <f t="array" aca="1" ref="G687" ca="1">IF(B687="", "", INDEX('Accrual Schedule'!$B$3:$B$122, MATCH(H687, 'Accrual Schedule'!$B$3:$B$122, 1)-1, 1))</f>
        <v/>
      </c>
      <c r="H687" s="18" t="str">
        <f ca="1">IF(B687="", "", INDEX('Accrual Schedule'!$B$3:$B$122, MATCH(I687, 'Accrual Schedule'!$C$3:$C$122, 1), 1))</f>
        <v/>
      </c>
      <c r="I687" s="18" t="str" cm="1">
        <f t="array" aca="1" ref="I687" ca="1">IF(B687="", "", _xlfn.IFNA(INDEX('Accrual Schedule'!$C$4:$C$122, MATCH(B687, 'Accrual Schedule'!$C$4:$C$122, 1)+1, 1), INDEX('Accrual Schedule'!$C$4:$C$122, 1, 1)))</f>
        <v/>
      </c>
      <c r="J687" s="11" t="str">
        <f ca="1">IF(B687="","",'Terms&amp;Conditions + Transaction'!$F$5-SUMIF(Dispositions!$B$3:$B$32,"&lt;="&amp;B687,Dispositions!$C$3:$C$32))</f>
        <v/>
      </c>
      <c r="K687" s="84" t="str">
        <f ca="1">IF(B687="", "", IF(ISNA(MATCH(B687, 'Factor Schedule'!$B$3:$B$2002, -1)),1,IF(INDEX('Factor Schedule'!$B$3:$C$2002,MATCH(B687, 'Factor Schedule'!$B$3:$B$2002, -1), 1)=B687,MATCH(B687, 'Factor Schedule'!$B$3:$B$2002, -1),MATCH(B687, 'Factor Schedule'!$B$3:$B$2002, -1)+1)))</f>
        <v/>
      </c>
      <c r="L687" s="11" t="str" cm="1">
        <f t="array" aca="1" ref="L687" ca="1">IF(B687="","",ROUND(J687*_xlfn.IFNA(INDEX('Factor Schedule'!$B$3:$C$2002,K687, 2), 1), 2))</f>
        <v/>
      </c>
      <c r="M687" s="11" t="str">
        <f ca="1">IF(B687="", "", IF(OR(LOWER('Terms&amp;Conditions + Transaction'!$B$12)&lt;&gt;"compound", B687=$C$2, B687=E687), L687, L687+IF(LOWER('Terms&amp;Conditions + Transaction'!$B$13)&lt;&gt;"y", SUMIFS($T$8:$T$2007, $B$8:$B$2007, "&gt;="&amp;E687, $B$8:$B$2007, "&lt;"&amp;B687), SUMIFS($U$8:$U$1007, $B$8:$B$2007, "&gt;="&amp;E687, $B$8:$B$2007, "&lt;"&amp;B687))))</f>
        <v/>
      </c>
      <c r="N687" s="18" t="str">
        <f ca="1">IF(OR(B687 = "", F687=""), "", MIN(ForwardDays(B687,-'Terms&amp;Conditions + Transaction'!$B$22, 'Terms&amp;Conditions + Transaction'!$B$23, 'Holiday Schedule'!$B$3:$B$1002),ForwardDays(F687,-'Terms&amp;Conditions + Transaction'!$B$22, 'Terms&amp;Conditions + Transaction'!$B$23, 'Holiday Schedule'!$B$3:$B$1002)))</f>
        <v/>
      </c>
      <c r="O687" s="42" t="str">
        <f ca="1">IF(B687="", "", IF(ISNA(MATCH(N687, SOFR_INDEX!$A$2:$A$2001, -1)),1,IF(INDEX(SOFR_INDEX!$A$2:$E$2001,MATCH(N687, SOFR_INDEX!$A$2:$A$2001, -1), 1)=N687,MATCH(N687, SOFR_INDEX!$A$2:$A$2001, -1),MATCH(N687, SOFR_INDEX!$A$2:$A$2001, -1)+1)))</f>
        <v/>
      </c>
      <c r="P687" s="40" t="str" cm="1">
        <f t="array" aca="1" ref="P687" ca="1">IF(OR(B687="", F687=""), "", INDEX(SOFR_INDEX!$B$2:$E$2001, O687,$P$4) * IF(LEFT($P$3, 3)="180", 2, IF(LEFT($P$3, 2)="90", 4, IF(LEFT($P$3, 2)="30", 12, 1)))/100)</f>
        <v/>
      </c>
      <c r="Q687" s="43" t="str">
        <f ca="1">IF(OR(B687="", F687=""), "", P687+'Terms&amp;Conditions + Transaction'!$B$11/10000)</f>
        <v/>
      </c>
      <c r="R687" s="43" t="str">
        <f t="shared" ca="1" si="65"/>
        <v/>
      </c>
      <c r="S687" t="str">
        <f ca="1">IF(B687="",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Transaction'!$C$7*(F687-E687), 365), 360))))</f>
        <v/>
      </c>
      <c r="T687" s="49" t="str">
        <f t="shared" ca="1" si="66"/>
        <v/>
      </c>
      <c r="U687" s="49" t="str">
        <f t="shared" ca="1" si="67"/>
        <v/>
      </c>
      <c r="V687" s="49" t="str">
        <f t="shared" ca="1" si="68"/>
        <v/>
      </c>
      <c r="W687" s="11" t="str">
        <f t="shared" ca="1" si="69"/>
        <v/>
      </c>
      <c r="X687" s="11" t="str">
        <f t="shared" ca="1" si="70"/>
        <v/>
      </c>
    </row>
    <row r="688" spans="2:24" x14ac:dyDescent="0.25">
      <c r="B688" s="82" t="str">
        <f ca="1">IF(B687&lt;MIN($C$3, 'Terms&amp;Conditions + Transaction'!$B$6), B687+1, "")</f>
        <v/>
      </c>
      <c r="C688" t="str">
        <f ca="1">IF(B688="", "", IF(AND(WEEKDAY(B688, 2)&lt;=5, ISERROR(VLOOKUP(B688, 'Holiday Schedule'!$B$3:$B$1002, 1, FALSE))), 1, 0))</f>
        <v/>
      </c>
      <c r="D688" t="str">
        <f ca="1">IF(B688="", "", IF(LOWER('Terms&amp;Conditions + Transaction'!$C$15)="act", 1, IF(DAY(B688)=31, 0, IF(AND(DAY(B688+1)=1, MONTH(B688+1)=3), 31-DAY(B688), 1))))</f>
        <v/>
      </c>
      <c r="E688" s="18" t="str">
        <f ca="1">IF(B688="", "", IFERROR(VLOOKUP(B688, 'Accrual Schedule'!$B$3:$B$122, 1, TRUE), ""))</f>
        <v/>
      </c>
      <c r="F688" s="18" t="str" cm="1">
        <f t="array" aca="1" ref="F688" ca="1">IF(B688="", "", INDEX('Accrual Schedule'!$B$3:$B$122, MATCH(B688, 'Accrual Schedule'!$B$3:$B$122, 1)+1, 1))</f>
        <v/>
      </c>
      <c r="G688" s="18" t="str" cm="1">
        <f t="array" aca="1" ref="G688" ca="1">IF(B688="", "", INDEX('Accrual Schedule'!$B$3:$B$122, MATCH(H688, 'Accrual Schedule'!$B$3:$B$122, 1)-1, 1))</f>
        <v/>
      </c>
      <c r="H688" s="18" t="str">
        <f ca="1">IF(B688="", "", INDEX('Accrual Schedule'!$B$3:$B$122, MATCH(I688, 'Accrual Schedule'!$C$3:$C$122, 1), 1))</f>
        <v/>
      </c>
      <c r="I688" s="18" t="str" cm="1">
        <f t="array" aca="1" ref="I688" ca="1">IF(B688="", "", _xlfn.IFNA(INDEX('Accrual Schedule'!$C$4:$C$122, MATCH(B688, 'Accrual Schedule'!$C$4:$C$122, 1)+1, 1), INDEX('Accrual Schedule'!$C$4:$C$122, 1, 1)))</f>
        <v/>
      </c>
      <c r="J688" s="11" t="str">
        <f ca="1">IF(B688="","",'Terms&amp;Conditions + Transaction'!$F$5-SUMIF(Dispositions!$B$3:$B$32,"&lt;="&amp;B688,Dispositions!$C$3:$C$32))</f>
        <v/>
      </c>
      <c r="K688" s="84" t="str">
        <f ca="1">IF(B688="", "", IF(ISNA(MATCH(B688, 'Factor Schedule'!$B$3:$B$2002, -1)),1,IF(INDEX('Factor Schedule'!$B$3:$C$2002,MATCH(B688, 'Factor Schedule'!$B$3:$B$2002, -1), 1)=B688,MATCH(B688, 'Factor Schedule'!$B$3:$B$2002, -1),MATCH(B688, 'Factor Schedule'!$B$3:$B$2002, -1)+1)))</f>
        <v/>
      </c>
      <c r="L688" s="11" t="str" cm="1">
        <f t="array" aca="1" ref="L688" ca="1">IF(B688="","",ROUND(J688*_xlfn.IFNA(INDEX('Factor Schedule'!$B$3:$C$2002,K688, 2), 1), 2))</f>
        <v/>
      </c>
      <c r="M688" s="11" t="str">
        <f ca="1">IF(B688="", "", IF(OR(LOWER('Terms&amp;Conditions + Transaction'!$B$12)&lt;&gt;"compound", B688=$C$2, B688=E688), L688, L688+IF(LOWER('Terms&amp;Conditions + Transaction'!$B$13)&lt;&gt;"y", SUMIFS($T$8:$T$2007, $B$8:$B$2007, "&gt;="&amp;E688, $B$8:$B$2007, "&lt;"&amp;B688), SUMIFS($U$8:$U$1007, $B$8:$B$2007, "&gt;="&amp;E688, $B$8:$B$2007, "&lt;"&amp;B688))))</f>
        <v/>
      </c>
      <c r="N688" s="18" t="str">
        <f ca="1">IF(OR(B688 = "", F688=""), "", MIN(ForwardDays(B688,-'Terms&amp;Conditions + Transaction'!$B$22, 'Terms&amp;Conditions + Transaction'!$B$23, 'Holiday Schedule'!$B$3:$B$1002),ForwardDays(F688,-'Terms&amp;Conditions + Transaction'!$B$22, 'Terms&amp;Conditions + Transaction'!$B$23, 'Holiday Schedule'!$B$3:$B$1002)))</f>
        <v/>
      </c>
      <c r="O688" s="42" t="str">
        <f ca="1">IF(B688="", "", IF(ISNA(MATCH(N688, SOFR_INDEX!$A$2:$A$2001, -1)),1,IF(INDEX(SOFR_INDEX!$A$2:$E$2001,MATCH(N688, SOFR_INDEX!$A$2:$A$2001, -1), 1)=N688,MATCH(N688, SOFR_INDEX!$A$2:$A$2001, -1),MATCH(N688, SOFR_INDEX!$A$2:$A$2001, -1)+1)))</f>
        <v/>
      </c>
      <c r="P688" s="40" t="str" cm="1">
        <f t="array" aca="1" ref="P688" ca="1">IF(OR(B688="", F688=""), "", INDEX(SOFR_INDEX!$B$2:$E$2001, O688,$P$4) * IF(LEFT($P$3, 3)="180", 2, IF(LEFT($P$3, 2)="90", 4, IF(LEFT($P$3, 2)="30", 12, 1)))/100)</f>
        <v/>
      </c>
      <c r="Q688" s="43" t="str">
        <f ca="1">IF(OR(B688="", F688=""), "", P688+'Terms&amp;Conditions + Transaction'!$B$11/10000)</f>
        <v/>
      </c>
      <c r="R688" s="43" t="str">
        <f t="shared" ca="1" si="65"/>
        <v/>
      </c>
      <c r="S688" t="str">
        <f ca="1">IF(B688="",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Transaction'!$C$7*(F688-E688), 365), 360))))</f>
        <v/>
      </c>
      <c r="T688" s="49" t="str">
        <f t="shared" ca="1" si="66"/>
        <v/>
      </c>
      <c r="U688" s="49" t="str">
        <f t="shared" ca="1" si="67"/>
        <v/>
      </c>
      <c r="V688" s="49" t="str">
        <f t="shared" ca="1" si="68"/>
        <v/>
      </c>
      <c r="W688" s="11" t="str">
        <f t="shared" ca="1" si="69"/>
        <v/>
      </c>
      <c r="X688" s="11" t="str">
        <f t="shared" ca="1" si="70"/>
        <v/>
      </c>
    </row>
    <row r="689" spans="2:24" x14ac:dyDescent="0.25">
      <c r="B689" s="82" t="str">
        <f ca="1">IF(B688&lt;MIN($C$3, 'Terms&amp;Conditions + Transaction'!$B$6), B688+1, "")</f>
        <v/>
      </c>
      <c r="C689" t="str">
        <f ca="1">IF(B689="", "", IF(AND(WEEKDAY(B689, 2)&lt;=5, ISERROR(VLOOKUP(B689, 'Holiday Schedule'!$B$3:$B$1002, 1, FALSE))), 1, 0))</f>
        <v/>
      </c>
      <c r="D689" t="str">
        <f ca="1">IF(B689="", "", IF(LOWER('Terms&amp;Conditions + Transaction'!$C$15)="act", 1, IF(DAY(B689)=31, 0, IF(AND(DAY(B689+1)=1, MONTH(B689+1)=3), 31-DAY(B689), 1))))</f>
        <v/>
      </c>
      <c r="E689" s="18" t="str">
        <f ca="1">IF(B689="", "", IFERROR(VLOOKUP(B689, 'Accrual Schedule'!$B$3:$B$122, 1, TRUE), ""))</f>
        <v/>
      </c>
      <c r="F689" s="18" t="str" cm="1">
        <f t="array" aca="1" ref="F689" ca="1">IF(B689="", "", INDEX('Accrual Schedule'!$B$3:$B$122, MATCH(B689, 'Accrual Schedule'!$B$3:$B$122, 1)+1, 1))</f>
        <v/>
      </c>
      <c r="G689" s="18" t="str" cm="1">
        <f t="array" aca="1" ref="G689" ca="1">IF(B689="", "", INDEX('Accrual Schedule'!$B$3:$B$122, MATCH(H689, 'Accrual Schedule'!$B$3:$B$122, 1)-1, 1))</f>
        <v/>
      </c>
      <c r="H689" s="18" t="str">
        <f ca="1">IF(B689="", "", INDEX('Accrual Schedule'!$B$3:$B$122, MATCH(I689, 'Accrual Schedule'!$C$3:$C$122, 1), 1))</f>
        <v/>
      </c>
      <c r="I689" s="18" t="str" cm="1">
        <f t="array" aca="1" ref="I689" ca="1">IF(B689="", "", _xlfn.IFNA(INDEX('Accrual Schedule'!$C$4:$C$122, MATCH(B689, 'Accrual Schedule'!$C$4:$C$122, 1)+1, 1), INDEX('Accrual Schedule'!$C$4:$C$122, 1, 1)))</f>
        <v/>
      </c>
      <c r="J689" s="11" t="str">
        <f ca="1">IF(B689="","",'Terms&amp;Conditions + Transaction'!$F$5-SUMIF(Dispositions!$B$3:$B$32,"&lt;="&amp;B689,Dispositions!$C$3:$C$32))</f>
        <v/>
      </c>
      <c r="K689" s="84" t="str">
        <f ca="1">IF(B689="", "", IF(ISNA(MATCH(B689, 'Factor Schedule'!$B$3:$B$2002, -1)),1,IF(INDEX('Factor Schedule'!$B$3:$C$2002,MATCH(B689, 'Factor Schedule'!$B$3:$B$2002, -1), 1)=B689,MATCH(B689, 'Factor Schedule'!$B$3:$B$2002, -1),MATCH(B689, 'Factor Schedule'!$B$3:$B$2002, -1)+1)))</f>
        <v/>
      </c>
      <c r="L689" s="11" t="str" cm="1">
        <f t="array" aca="1" ref="L689" ca="1">IF(B689="","",ROUND(J689*_xlfn.IFNA(INDEX('Factor Schedule'!$B$3:$C$2002,K689, 2), 1), 2))</f>
        <v/>
      </c>
      <c r="M689" s="11" t="str">
        <f ca="1">IF(B689="", "", IF(OR(LOWER('Terms&amp;Conditions + Transaction'!$B$12)&lt;&gt;"compound", B689=$C$2, B689=E689), L689, L689+IF(LOWER('Terms&amp;Conditions + Transaction'!$B$13)&lt;&gt;"y", SUMIFS($T$8:$T$2007, $B$8:$B$2007, "&gt;="&amp;E689, $B$8:$B$2007, "&lt;"&amp;B689), SUMIFS($U$8:$U$1007, $B$8:$B$2007, "&gt;="&amp;E689, $B$8:$B$2007, "&lt;"&amp;B689))))</f>
        <v/>
      </c>
      <c r="N689" s="18" t="str">
        <f ca="1">IF(OR(B689 = "", F689=""), "", MIN(ForwardDays(B689,-'Terms&amp;Conditions + Transaction'!$B$22, 'Terms&amp;Conditions + Transaction'!$B$23, 'Holiday Schedule'!$B$3:$B$1002),ForwardDays(F689,-'Terms&amp;Conditions + Transaction'!$B$22, 'Terms&amp;Conditions + Transaction'!$B$23, 'Holiday Schedule'!$B$3:$B$1002)))</f>
        <v/>
      </c>
      <c r="O689" s="42" t="str">
        <f ca="1">IF(B689="", "", IF(ISNA(MATCH(N689, SOFR_INDEX!$A$2:$A$2001, -1)),1,IF(INDEX(SOFR_INDEX!$A$2:$E$2001,MATCH(N689, SOFR_INDEX!$A$2:$A$2001, -1), 1)=N689,MATCH(N689, SOFR_INDEX!$A$2:$A$2001, -1),MATCH(N689, SOFR_INDEX!$A$2:$A$2001, -1)+1)))</f>
        <v/>
      </c>
      <c r="P689" s="40" t="str" cm="1">
        <f t="array" aca="1" ref="P689" ca="1">IF(OR(B689="", F689=""), "", INDEX(SOFR_INDEX!$B$2:$E$2001, O689,$P$4) * IF(LEFT($P$3, 3)="180", 2, IF(LEFT($P$3, 2)="90", 4, IF(LEFT($P$3, 2)="30", 12, 1)))/100)</f>
        <v/>
      </c>
      <c r="Q689" s="43" t="str">
        <f ca="1">IF(OR(B689="", F689=""), "", P689+'Terms&amp;Conditions + Transaction'!$B$11/10000)</f>
        <v/>
      </c>
      <c r="R689" s="43" t="str">
        <f t="shared" ca="1" si="65"/>
        <v/>
      </c>
      <c r="S689" t="str">
        <f ca="1">IF(B689="",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Transaction'!$C$7*(F689-E689), 365), 360))))</f>
        <v/>
      </c>
      <c r="T689" s="49" t="str">
        <f t="shared" ca="1" si="66"/>
        <v/>
      </c>
      <c r="U689" s="49" t="str">
        <f t="shared" ca="1" si="67"/>
        <v/>
      </c>
      <c r="V689" s="49" t="str">
        <f t="shared" ca="1" si="68"/>
        <v/>
      </c>
      <c r="W689" s="11" t="str">
        <f t="shared" ca="1" si="69"/>
        <v/>
      </c>
      <c r="X689" s="11" t="str">
        <f t="shared" ca="1" si="70"/>
        <v/>
      </c>
    </row>
    <row r="690" spans="2:24" x14ac:dyDescent="0.25">
      <c r="B690" s="82" t="str">
        <f ca="1">IF(B689&lt;MIN($C$3, 'Terms&amp;Conditions + Transaction'!$B$6), B689+1, "")</f>
        <v/>
      </c>
      <c r="C690" t="str">
        <f ca="1">IF(B690="", "", IF(AND(WEEKDAY(B690, 2)&lt;=5, ISERROR(VLOOKUP(B690, 'Holiday Schedule'!$B$3:$B$1002, 1, FALSE))), 1, 0))</f>
        <v/>
      </c>
      <c r="D690" t="str">
        <f ca="1">IF(B690="", "", IF(LOWER('Terms&amp;Conditions + Transaction'!$C$15)="act", 1, IF(DAY(B690)=31, 0, IF(AND(DAY(B690+1)=1, MONTH(B690+1)=3), 31-DAY(B690), 1))))</f>
        <v/>
      </c>
      <c r="E690" s="18" t="str">
        <f ca="1">IF(B690="", "", IFERROR(VLOOKUP(B690, 'Accrual Schedule'!$B$3:$B$122, 1, TRUE), ""))</f>
        <v/>
      </c>
      <c r="F690" s="18" t="str" cm="1">
        <f t="array" aca="1" ref="F690" ca="1">IF(B690="", "", INDEX('Accrual Schedule'!$B$3:$B$122, MATCH(B690, 'Accrual Schedule'!$B$3:$B$122, 1)+1, 1))</f>
        <v/>
      </c>
      <c r="G690" s="18" t="str" cm="1">
        <f t="array" aca="1" ref="G690" ca="1">IF(B690="", "", INDEX('Accrual Schedule'!$B$3:$B$122, MATCH(H690, 'Accrual Schedule'!$B$3:$B$122, 1)-1, 1))</f>
        <v/>
      </c>
      <c r="H690" s="18" t="str">
        <f ca="1">IF(B690="", "", INDEX('Accrual Schedule'!$B$3:$B$122, MATCH(I690, 'Accrual Schedule'!$C$3:$C$122, 1), 1))</f>
        <v/>
      </c>
      <c r="I690" s="18" t="str" cm="1">
        <f t="array" aca="1" ref="I690" ca="1">IF(B690="", "", _xlfn.IFNA(INDEX('Accrual Schedule'!$C$4:$C$122, MATCH(B690, 'Accrual Schedule'!$C$4:$C$122, 1)+1, 1), INDEX('Accrual Schedule'!$C$4:$C$122, 1, 1)))</f>
        <v/>
      </c>
      <c r="J690" s="11" t="str">
        <f ca="1">IF(B690="","",'Terms&amp;Conditions + Transaction'!$F$5-SUMIF(Dispositions!$B$3:$B$32,"&lt;="&amp;B690,Dispositions!$C$3:$C$32))</f>
        <v/>
      </c>
      <c r="K690" s="84" t="str">
        <f ca="1">IF(B690="", "", IF(ISNA(MATCH(B690, 'Factor Schedule'!$B$3:$B$2002, -1)),1,IF(INDEX('Factor Schedule'!$B$3:$C$2002,MATCH(B690, 'Factor Schedule'!$B$3:$B$2002, -1), 1)=B690,MATCH(B690, 'Factor Schedule'!$B$3:$B$2002, -1),MATCH(B690, 'Factor Schedule'!$B$3:$B$2002, -1)+1)))</f>
        <v/>
      </c>
      <c r="L690" s="11" t="str" cm="1">
        <f t="array" aca="1" ref="L690" ca="1">IF(B690="","",ROUND(J690*_xlfn.IFNA(INDEX('Factor Schedule'!$B$3:$C$2002,K690, 2), 1), 2))</f>
        <v/>
      </c>
      <c r="M690" s="11" t="str">
        <f ca="1">IF(B690="", "", IF(OR(LOWER('Terms&amp;Conditions + Transaction'!$B$12)&lt;&gt;"compound", B690=$C$2, B690=E690), L690, L690+IF(LOWER('Terms&amp;Conditions + Transaction'!$B$13)&lt;&gt;"y", SUMIFS($T$8:$T$2007, $B$8:$B$2007, "&gt;="&amp;E690, $B$8:$B$2007, "&lt;"&amp;B690), SUMIFS($U$8:$U$1007, $B$8:$B$2007, "&gt;="&amp;E690, $B$8:$B$2007, "&lt;"&amp;B690))))</f>
        <v/>
      </c>
      <c r="N690" s="18" t="str">
        <f ca="1">IF(OR(B690 = "", F690=""), "", MIN(ForwardDays(B690,-'Terms&amp;Conditions + Transaction'!$B$22, 'Terms&amp;Conditions + Transaction'!$B$23, 'Holiday Schedule'!$B$3:$B$1002),ForwardDays(F690,-'Terms&amp;Conditions + Transaction'!$B$22, 'Terms&amp;Conditions + Transaction'!$B$23, 'Holiday Schedule'!$B$3:$B$1002)))</f>
        <v/>
      </c>
      <c r="O690" s="42" t="str">
        <f ca="1">IF(B690="", "", IF(ISNA(MATCH(N690, SOFR_INDEX!$A$2:$A$2001, -1)),1,IF(INDEX(SOFR_INDEX!$A$2:$E$2001,MATCH(N690, SOFR_INDEX!$A$2:$A$2001, -1), 1)=N690,MATCH(N690, SOFR_INDEX!$A$2:$A$2001, -1),MATCH(N690, SOFR_INDEX!$A$2:$A$2001, -1)+1)))</f>
        <v/>
      </c>
      <c r="P690" s="40" t="str" cm="1">
        <f t="array" aca="1" ref="P690" ca="1">IF(OR(B690="", F690=""), "", INDEX(SOFR_INDEX!$B$2:$E$2001, O690,$P$4) * IF(LEFT($P$3, 3)="180", 2, IF(LEFT($P$3, 2)="90", 4, IF(LEFT($P$3, 2)="30", 12, 1)))/100)</f>
        <v/>
      </c>
      <c r="Q690" s="43" t="str">
        <f ca="1">IF(OR(B690="", F690=""), "", P690+'Terms&amp;Conditions + Transaction'!$B$11/10000)</f>
        <v/>
      </c>
      <c r="R690" s="43" t="str">
        <f t="shared" ca="1" si="65"/>
        <v/>
      </c>
      <c r="S690" t="str">
        <f ca="1">IF(B690="",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Transaction'!$C$7*(F690-E690), 365), 360))))</f>
        <v/>
      </c>
      <c r="T690" s="49" t="str">
        <f t="shared" ca="1" si="66"/>
        <v/>
      </c>
      <c r="U690" s="49" t="str">
        <f t="shared" ca="1" si="67"/>
        <v/>
      </c>
      <c r="V690" s="49" t="str">
        <f t="shared" ca="1" si="68"/>
        <v/>
      </c>
      <c r="W690" s="11" t="str">
        <f t="shared" ca="1" si="69"/>
        <v/>
      </c>
      <c r="X690" s="11" t="str">
        <f t="shared" ca="1" si="70"/>
        <v/>
      </c>
    </row>
    <row r="691" spans="2:24" x14ac:dyDescent="0.25">
      <c r="B691" s="82" t="str">
        <f ca="1">IF(B690&lt;MIN($C$3, 'Terms&amp;Conditions + Transaction'!$B$6), B690+1, "")</f>
        <v/>
      </c>
      <c r="C691" t="str">
        <f ca="1">IF(B691="", "", IF(AND(WEEKDAY(B691, 2)&lt;=5, ISERROR(VLOOKUP(B691, 'Holiday Schedule'!$B$3:$B$1002, 1, FALSE))), 1, 0))</f>
        <v/>
      </c>
      <c r="D691" t="str">
        <f ca="1">IF(B691="", "", IF(LOWER('Terms&amp;Conditions + Transaction'!$C$15)="act", 1, IF(DAY(B691)=31, 0, IF(AND(DAY(B691+1)=1, MONTH(B691+1)=3), 31-DAY(B691), 1))))</f>
        <v/>
      </c>
      <c r="E691" s="18" t="str">
        <f ca="1">IF(B691="", "", IFERROR(VLOOKUP(B691, 'Accrual Schedule'!$B$3:$B$122, 1, TRUE), ""))</f>
        <v/>
      </c>
      <c r="F691" s="18" t="str" cm="1">
        <f t="array" aca="1" ref="F691" ca="1">IF(B691="", "", INDEX('Accrual Schedule'!$B$3:$B$122, MATCH(B691, 'Accrual Schedule'!$B$3:$B$122, 1)+1, 1))</f>
        <v/>
      </c>
      <c r="G691" s="18" t="str" cm="1">
        <f t="array" aca="1" ref="G691" ca="1">IF(B691="", "", INDEX('Accrual Schedule'!$B$3:$B$122, MATCH(H691, 'Accrual Schedule'!$B$3:$B$122, 1)-1, 1))</f>
        <v/>
      </c>
      <c r="H691" s="18" t="str">
        <f ca="1">IF(B691="", "", INDEX('Accrual Schedule'!$B$3:$B$122, MATCH(I691, 'Accrual Schedule'!$C$3:$C$122, 1), 1))</f>
        <v/>
      </c>
      <c r="I691" s="18" t="str" cm="1">
        <f t="array" aca="1" ref="I691" ca="1">IF(B691="", "", _xlfn.IFNA(INDEX('Accrual Schedule'!$C$4:$C$122, MATCH(B691, 'Accrual Schedule'!$C$4:$C$122, 1)+1, 1), INDEX('Accrual Schedule'!$C$4:$C$122, 1, 1)))</f>
        <v/>
      </c>
      <c r="J691" s="11" t="str">
        <f ca="1">IF(B691="","",'Terms&amp;Conditions + Transaction'!$F$5-SUMIF(Dispositions!$B$3:$B$32,"&lt;="&amp;B691,Dispositions!$C$3:$C$32))</f>
        <v/>
      </c>
      <c r="K691" s="84" t="str">
        <f ca="1">IF(B691="", "", IF(ISNA(MATCH(B691, 'Factor Schedule'!$B$3:$B$2002, -1)),1,IF(INDEX('Factor Schedule'!$B$3:$C$2002,MATCH(B691, 'Factor Schedule'!$B$3:$B$2002, -1), 1)=B691,MATCH(B691, 'Factor Schedule'!$B$3:$B$2002, -1),MATCH(B691, 'Factor Schedule'!$B$3:$B$2002, -1)+1)))</f>
        <v/>
      </c>
      <c r="L691" s="11" t="str" cm="1">
        <f t="array" aca="1" ref="L691" ca="1">IF(B691="","",ROUND(J691*_xlfn.IFNA(INDEX('Factor Schedule'!$B$3:$C$2002,K691, 2), 1), 2))</f>
        <v/>
      </c>
      <c r="M691" s="11" t="str">
        <f ca="1">IF(B691="", "", IF(OR(LOWER('Terms&amp;Conditions + Transaction'!$B$12)&lt;&gt;"compound", B691=$C$2, B691=E691), L691, L691+IF(LOWER('Terms&amp;Conditions + Transaction'!$B$13)&lt;&gt;"y", SUMIFS($T$8:$T$2007, $B$8:$B$2007, "&gt;="&amp;E691, $B$8:$B$2007, "&lt;"&amp;B691), SUMIFS($U$8:$U$1007, $B$8:$B$2007, "&gt;="&amp;E691, $B$8:$B$2007, "&lt;"&amp;B691))))</f>
        <v/>
      </c>
      <c r="N691" s="18" t="str">
        <f ca="1">IF(OR(B691 = "", F691=""), "", MIN(ForwardDays(B691,-'Terms&amp;Conditions + Transaction'!$B$22, 'Terms&amp;Conditions + Transaction'!$B$23, 'Holiday Schedule'!$B$3:$B$1002),ForwardDays(F691,-'Terms&amp;Conditions + Transaction'!$B$22, 'Terms&amp;Conditions + Transaction'!$B$23, 'Holiday Schedule'!$B$3:$B$1002)))</f>
        <v/>
      </c>
      <c r="O691" s="42" t="str">
        <f ca="1">IF(B691="", "", IF(ISNA(MATCH(N691, SOFR_INDEX!$A$2:$A$2001, -1)),1,IF(INDEX(SOFR_INDEX!$A$2:$E$2001,MATCH(N691, SOFR_INDEX!$A$2:$A$2001, -1), 1)=N691,MATCH(N691, SOFR_INDEX!$A$2:$A$2001, -1),MATCH(N691, SOFR_INDEX!$A$2:$A$2001, -1)+1)))</f>
        <v/>
      </c>
      <c r="P691" s="40" t="str" cm="1">
        <f t="array" aca="1" ref="P691" ca="1">IF(OR(B691="", F691=""), "", INDEX(SOFR_INDEX!$B$2:$E$2001, O691,$P$4) * IF(LEFT($P$3, 3)="180", 2, IF(LEFT($P$3, 2)="90", 4, IF(LEFT($P$3, 2)="30", 12, 1)))/100)</f>
        <v/>
      </c>
      <c r="Q691" s="43" t="str">
        <f ca="1">IF(OR(B691="", F691=""), "", P691+'Terms&amp;Conditions + Transaction'!$B$11/10000)</f>
        <v/>
      </c>
      <c r="R691" s="43" t="str">
        <f t="shared" ca="1" si="65"/>
        <v/>
      </c>
      <c r="S691" t="str">
        <f ca="1">IF(B691="",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Transaction'!$C$7*(F691-E691), 365), 360))))</f>
        <v/>
      </c>
      <c r="T691" s="49" t="str">
        <f t="shared" ca="1" si="66"/>
        <v/>
      </c>
      <c r="U691" s="49" t="str">
        <f t="shared" ca="1" si="67"/>
        <v/>
      </c>
      <c r="V691" s="49" t="str">
        <f t="shared" ca="1" si="68"/>
        <v/>
      </c>
      <c r="W691" s="11" t="str">
        <f t="shared" ca="1" si="69"/>
        <v/>
      </c>
      <c r="X691" s="11" t="str">
        <f t="shared" ca="1" si="70"/>
        <v/>
      </c>
    </row>
    <row r="692" spans="2:24" x14ac:dyDescent="0.25">
      <c r="B692" s="82" t="str">
        <f ca="1">IF(B691&lt;MIN($C$3, 'Terms&amp;Conditions + Transaction'!$B$6), B691+1, "")</f>
        <v/>
      </c>
      <c r="C692" t="str">
        <f ca="1">IF(B692="", "", IF(AND(WEEKDAY(B692, 2)&lt;=5, ISERROR(VLOOKUP(B692, 'Holiday Schedule'!$B$3:$B$1002, 1, FALSE))), 1, 0))</f>
        <v/>
      </c>
      <c r="D692" t="str">
        <f ca="1">IF(B692="", "", IF(LOWER('Terms&amp;Conditions + Transaction'!$C$15)="act", 1, IF(DAY(B692)=31, 0, IF(AND(DAY(B692+1)=1, MONTH(B692+1)=3), 31-DAY(B692), 1))))</f>
        <v/>
      </c>
      <c r="E692" s="18" t="str">
        <f ca="1">IF(B692="", "", IFERROR(VLOOKUP(B692, 'Accrual Schedule'!$B$3:$B$122, 1, TRUE), ""))</f>
        <v/>
      </c>
      <c r="F692" s="18" t="str" cm="1">
        <f t="array" aca="1" ref="F692" ca="1">IF(B692="", "", INDEX('Accrual Schedule'!$B$3:$B$122, MATCH(B692, 'Accrual Schedule'!$B$3:$B$122, 1)+1, 1))</f>
        <v/>
      </c>
      <c r="G692" s="18" t="str" cm="1">
        <f t="array" aca="1" ref="G692" ca="1">IF(B692="", "", INDEX('Accrual Schedule'!$B$3:$B$122, MATCH(H692, 'Accrual Schedule'!$B$3:$B$122, 1)-1, 1))</f>
        <v/>
      </c>
      <c r="H692" s="18" t="str">
        <f ca="1">IF(B692="", "", INDEX('Accrual Schedule'!$B$3:$B$122, MATCH(I692, 'Accrual Schedule'!$C$3:$C$122, 1), 1))</f>
        <v/>
      </c>
      <c r="I692" s="18" t="str" cm="1">
        <f t="array" aca="1" ref="I692" ca="1">IF(B692="", "", _xlfn.IFNA(INDEX('Accrual Schedule'!$C$4:$C$122, MATCH(B692, 'Accrual Schedule'!$C$4:$C$122, 1)+1, 1), INDEX('Accrual Schedule'!$C$4:$C$122, 1, 1)))</f>
        <v/>
      </c>
      <c r="J692" s="11" t="str">
        <f ca="1">IF(B692="","",'Terms&amp;Conditions + Transaction'!$F$5-SUMIF(Dispositions!$B$3:$B$32,"&lt;="&amp;B692,Dispositions!$C$3:$C$32))</f>
        <v/>
      </c>
      <c r="K692" s="84" t="str">
        <f ca="1">IF(B692="", "", IF(ISNA(MATCH(B692, 'Factor Schedule'!$B$3:$B$2002, -1)),1,IF(INDEX('Factor Schedule'!$B$3:$C$2002,MATCH(B692, 'Factor Schedule'!$B$3:$B$2002, -1), 1)=B692,MATCH(B692, 'Factor Schedule'!$B$3:$B$2002, -1),MATCH(B692, 'Factor Schedule'!$B$3:$B$2002, -1)+1)))</f>
        <v/>
      </c>
      <c r="L692" s="11" t="str" cm="1">
        <f t="array" aca="1" ref="L692" ca="1">IF(B692="","",ROUND(J692*_xlfn.IFNA(INDEX('Factor Schedule'!$B$3:$C$2002,K692, 2), 1), 2))</f>
        <v/>
      </c>
      <c r="M692" s="11" t="str">
        <f ca="1">IF(B692="", "", IF(OR(LOWER('Terms&amp;Conditions + Transaction'!$B$12)&lt;&gt;"compound", B692=$C$2, B692=E692), L692, L692+IF(LOWER('Terms&amp;Conditions + Transaction'!$B$13)&lt;&gt;"y", SUMIFS($T$8:$T$2007, $B$8:$B$2007, "&gt;="&amp;E692, $B$8:$B$2007, "&lt;"&amp;B692), SUMIFS($U$8:$U$1007, $B$8:$B$2007, "&gt;="&amp;E692, $B$8:$B$2007, "&lt;"&amp;B692))))</f>
        <v/>
      </c>
      <c r="N692" s="18" t="str">
        <f ca="1">IF(OR(B692 = "", F692=""), "", MIN(ForwardDays(B692,-'Terms&amp;Conditions + Transaction'!$B$22, 'Terms&amp;Conditions + Transaction'!$B$23, 'Holiday Schedule'!$B$3:$B$1002),ForwardDays(F692,-'Terms&amp;Conditions + Transaction'!$B$22, 'Terms&amp;Conditions + Transaction'!$B$23, 'Holiday Schedule'!$B$3:$B$1002)))</f>
        <v/>
      </c>
      <c r="O692" s="42" t="str">
        <f ca="1">IF(B692="", "", IF(ISNA(MATCH(N692, SOFR_INDEX!$A$2:$A$2001, -1)),1,IF(INDEX(SOFR_INDEX!$A$2:$E$2001,MATCH(N692, SOFR_INDEX!$A$2:$A$2001, -1), 1)=N692,MATCH(N692, SOFR_INDEX!$A$2:$A$2001, -1),MATCH(N692, SOFR_INDEX!$A$2:$A$2001, -1)+1)))</f>
        <v/>
      </c>
      <c r="P692" s="40" t="str" cm="1">
        <f t="array" aca="1" ref="P692" ca="1">IF(OR(B692="", F692=""), "", INDEX(SOFR_INDEX!$B$2:$E$2001, O692,$P$4) * IF(LEFT($P$3, 3)="180", 2, IF(LEFT($P$3, 2)="90", 4, IF(LEFT($P$3, 2)="30", 12, 1)))/100)</f>
        <v/>
      </c>
      <c r="Q692" s="43" t="str">
        <f ca="1">IF(OR(B692="", F692=""), "", P692+'Terms&amp;Conditions + Transaction'!$B$11/10000)</f>
        <v/>
      </c>
      <c r="R692" s="43" t="str">
        <f t="shared" ca="1" si="65"/>
        <v/>
      </c>
      <c r="S692" t="str">
        <f ca="1">IF(B692="",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Transaction'!$C$7*(F692-E692), 365), 360))))</f>
        <v/>
      </c>
      <c r="T692" s="49" t="str">
        <f t="shared" ca="1" si="66"/>
        <v/>
      </c>
      <c r="U692" s="49" t="str">
        <f t="shared" ca="1" si="67"/>
        <v/>
      </c>
      <c r="V692" s="49" t="str">
        <f t="shared" ca="1" si="68"/>
        <v/>
      </c>
      <c r="W692" s="11" t="str">
        <f t="shared" ca="1" si="69"/>
        <v/>
      </c>
      <c r="X692" s="11" t="str">
        <f t="shared" ca="1" si="70"/>
        <v/>
      </c>
    </row>
    <row r="693" spans="2:24" x14ac:dyDescent="0.25">
      <c r="B693" s="82" t="str">
        <f ca="1">IF(B692&lt;MIN($C$3, 'Terms&amp;Conditions + Transaction'!$B$6), B692+1, "")</f>
        <v/>
      </c>
      <c r="C693" t="str">
        <f ca="1">IF(B693="", "", IF(AND(WEEKDAY(B693, 2)&lt;=5, ISERROR(VLOOKUP(B693, 'Holiday Schedule'!$B$3:$B$1002, 1, FALSE))), 1, 0))</f>
        <v/>
      </c>
      <c r="D693" t="str">
        <f ca="1">IF(B693="", "", IF(LOWER('Terms&amp;Conditions + Transaction'!$C$15)="act", 1, IF(DAY(B693)=31, 0, IF(AND(DAY(B693+1)=1, MONTH(B693+1)=3), 31-DAY(B693), 1))))</f>
        <v/>
      </c>
      <c r="E693" s="18" t="str">
        <f ca="1">IF(B693="", "", IFERROR(VLOOKUP(B693, 'Accrual Schedule'!$B$3:$B$122, 1, TRUE), ""))</f>
        <v/>
      </c>
      <c r="F693" s="18" t="str" cm="1">
        <f t="array" aca="1" ref="F693" ca="1">IF(B693="", "", INDEX('Accrual Schedule'!$B$3:$B$122, MATCH(B693, 'Accrual Schedule'!$B$3:$B$122, 1)+1, 1))</f>
        <v/>
      </c>
      <c r="G693" s="18" t="str" cm="1">
        <f t="array" aca="1" ref="G693" ca="1">IF(B693="", "", INDEX('Accrual Schedule'!$B$3:$B$122, MATCH(H693, 'Accrual Schedule'!$B$3:$B$122, 1)-1, 1))</f>
        <v/>
      </c>
      <c r="H693" s="18" t="str">
        <f ca="1">IF(B693="", "", INDEX('Accrual Schedule'!$B$3:$B$122, MATCH(I693, 'Accrual Schedule'!$C$3:$C$122, 1), 1))</f>
        <v/>
      </c>
      <c r="I693" s="18" t="str" cm="1">
        <f t="array" aca="1" ref="I693" ca="1">IF(B693="", "", _xlfn.IFNA(INDEX('Accrual Schedule'!$C$4:$C$122, MATCH(B693, 'Accrual Schedule'!$C$4:$C$122, 1)+1, 1), INDEX('Accrual Schedule'!$C$4:$C$122, 1, 1)))</f>
        <v/>
      </c>
      <c r="J693" s="11" t="str">
        <f ca="1">IF(B693="","",'Terms&amp;Conditions + Transaction'!$F$5-SUMIF(Dispositions!$B$3:$B$32,"&lt;="&amp;B693,Dispositions!$C$3:$C$32))</f>
        <v/>
      </c>
      <c r="K693" s="84" t="str">
        <f ca="1">IF(B693="", "", IF(ISNA(MATCH(B693, 'Factor Schedule'!$B$3:$B$2002, -1)),1,IF(INDEX('Factor Schedule'!$B$3:$C$2002,MATCH(B693, 'Factor Schedule'!$B$3:$B$2002, -1), 1)=B693,MATCH(B693, 'Factor Schedule'!$B$3:$B$2002, -1),MATCH(B693, 'Factor Schedule'!$B$3:$B$2002, -1)+1)))</f>
        <v/>
      </c>
      <c r="L693" s="11" t="str" cm="1">
        <f t="array" aca="1" ref="L693" ca="1">IF(B693="","",ROUND(J693*_xlfn.IFNA(INDEX('Factor Schedule'!$B$3:$C$2002,K693, 2), 1), 2))</f>
        <v/>
      </c>
      <c r="M693" s="11" t="str">
        <f ca="1">IF(B693="", "", IF(OR(LOWER('Terms&amp;Conditions + Transaction'!$B$12)&lt;&gt;"compound", B693=$C$2, B693=E693), L693, L693+IF(LOWER('Terms&amp;Conditions + Transaction'!$B$13)&lt;&gt;"y", SUMIFS($T$8:$T$2007, $B$8:$B$2007, "&gt;="&amp;E693, $B$8:$B$2007, "&lt;"&amp;B693), SUMIFS($U$8:$U$1007, $B$8:$B$2007, "&gt;="&amp;E693, $B$8:$B$2007, "&lt;"&amp;B693))))</f>
        <v/>
      </c>
      <c r="N693" s="18" t="str">
        <f ca="1">IF(OR(B693 = "", F693=""), "", MIN(ForwardDays(B693,-'Terms&amp;Conditions + Transaction'!$B$22, 'Terms&amp;Conditions + Transaction'!$B$23, 'Holiday Schedule'!$B$3:$B$1002),ForwardDays(F693,-'Terms&amp;Conditions + Transaction'!$B$22, 'Terms&amp;Conditions + Transaction'!$B$23, 'Holiday Schedule'!$B$3:$B$1002)))</f>
        <v/>
      </c>
      <c r="O693" s="42" t="str">
        <f ca="1">IF(B693="", "", IF(ISNA(MATCH(N693, SOFR_INDEX!$A$2:$A$2001, -1)),1,IF(INDEX(SOFR_INDEX!$A$2:$E$2001,MATCH(N693, SOFR_INDEX!$A$2:$A$2001, -1), 1)=N693,MATCH(N693, SOFR_INDEX!$A$2:$A$2001, -1),MATCH(N693, SOFR_INDEX!$A$2:$A$2001, -1)+1)))</f>
        <v/>
      </c>
      <c r="P693" s="40" t="str" cm="1">
        <f t="array" aca="1" ref="P693" ca="1">IF(OR(B693="", F693=""), "", INDEX(SOFR_INDEX!$B$2:$E$2001, O693,$P$4) * IF(LEFT($P$3, 3)="180", 2, IF(LEFT($P$3, 2)="90", 4, IF(LEFT($P$3, 2)="30", 12, 1)))/100)</f>
        <v/>
      </c>
      <c r="Q693" s="43" t="str">
        <f ca="1">IF(OR(B693="", F693=""), "", P693+'Terms&amp;Conditions + Transaction'!$B$11/10000)</f>
        <v/>
      </c>
      <c r="R693" s="43" t="str">
        <f t="shared" ca="1" si="65"/>
        <v/>
      </c>
      <c r="S693" t="str">
        <f ca="1">IF(B693="",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Transaction'!$C$7*(F693-E693), 365), 360))))</f>
        <v/>
      </c>
      <c r="T693" s="49" t="str">
        <f t="shared" ca="1" si="66"/>
        <v/>
      </c>
      <c r="U693" s="49" t="str">
        <f t="shared" ca="1" si="67"/>
        <v/>
      </c>
      <c r="V693" s="49" t="str">
        <f t="shared" ca="1" si="68"/>
        <v/>
      </c>
      <c r="W693" s="11" t="str">
        <f t="shared" ca="1" si="69"/>
        <v/>
      </c>
      <c r="X693" s="11" t="str">
        <f t="shared" ca="1" si="70"/>
        <v/>
      </c>
    </row>
    <row r="694" spans="2:24" x14ac:dyDescent="0.25">
      <c r="B694" s="82" t="str">
        <f ca="1">IF(B693&lt;MIN($C$3, 'Terms&amp;Conditions + Transaction'!$B$6), B693+1, "")</f>
        <v/>
      </c>
      <c r="C694" t="str">
        <f ca="1">IF(B694="", "", IF(AND(WEEKDAY(B694, 2)&lt;=5, ISERROR(VLOOKUP(B694, 'Holiday Schedule'!$B$3:$B$1002, 1, FALSE))), 1, 0))</f>
        <v/>
      </c>
      <c r="D694" t="str">
        <f ca="1">IF(B694="", "", IF(LOWER('Terms&amp;Conditions + Transaction'!$C$15)="act", 1, IF(DAY(B694)=31, 0, IF(AND(DAY(B694+1)=1, MONTH(B694+1)=3), 31-DAY(B694), 1))))</f>
        <v/>
      </c>
      <c r="E694" s="18" t="str">
        <f ca="1">IF(B694="", "", IFERROR(VLOOKUP(B694, 'Accrual Schedule'!$B$3:$B$122, 1, TRUE), ""))</f>
        <v/>
      </c>
      <c r="F694" s="18" t="str" cm="1">
        <f t="array" aca="1" ref="F694" ca="1">IF(B694="", "", INDEX('Accrual Schedule'!$B$3:$B$122, MATCH(B694, 'Accrual Schedule'!$B$3:$B$122, 1)+1, 1))</f>
        <v/>
      </c>
      <c r="G694" s="18" t="str" cm="1">
        <f t="array" aca="1" ref="G694" ca="1">IF(B694="", "", INDEX('Accrual Schedule'!$B$3:$B$122, MATCH(H694, 'Accrual Schedule'!$B$3:$B$122, 1)-1, 1))</f>
        <v/>
      </c>
      <c r="H694" s="18" t="str">
        <f ca="1">IF(B694="", "", INDEX('Accrual Schedule'!$B$3:$B$122, MATCH(I694, 'Accrual Schedule'!$C$3:$C$122, 1), 1))</f>
        <v/>
      </c>
      <c r="I694" s="18" t="str" cm="1">
        <f t="array" aca="1" ref="I694" ca="1">IF(B694="", "", _xlfn.IFNA(INDEX('Accrual Schedule'!$C$4:$C$122, MATCH(B694, 'Accrual Schedule'!$C$4:$C$122, 1)+1, 1), INDEX('Accrual Schedule'!$C$4:$C$122, 1, 1)))</f>
        <v/>
      </c>
      <c r="J694" s="11" t="str">
        <f ca="1">IF(B694="","",'Terms&amp;Conditions + Transaction'!$F$5-SUMIF(Dispositions!$B$3:$B$32,"&lt;="&amp;B694,Dispositions!$C$3:$C$32))</f>
        <v/>
      </c>
      <c r="K694" s="84" t="str">
        <f ca="1">IF(B694="", "", IF(ISNA(MATCH(B694, 'Factor Schedule'!$B$3:$B$2002, -1)),1,IF(INDEX('Factor Schedule'!$B$3:$C$2002,MATCH(B694, 'Factor Schedule'!$B$3:$B$2002, -1), 1)=B694,MATCH(B694, 'Factor Schedule'!$B$3:$B$2002, -1),MATCH(B694, 'Factor Schedule'!$B$3:$B$2002, -1)+1)))</f>
        <v/>
      </c>
      <c r="L694" s="11" t="str" cm="1">
        <f t="array" aca="1" ref="L694" ca="1">IF(B694="","",ROUND(J694*_xlfn.IFNA(INDEX('Factor Schedule'!$B$3:$C$2002,K694, 2), 1), 2))</f>
        <v/>
      </c>
      <c r="M694" s="11" t="str">
        <f ca="1">IF(B694="", "", IF(OR(LOWER('Terms&amp;Conditions + Transaction'!$B$12)&lt;&gt;"compound", B694=$C$2, B694=E694), L694, L694+IF(LOWER('Terms&amp;Conditions + Transaction'!$B$13)&lt;&gt;"y", SUMIFS($T$8:$T$2007, $B$8:$B$2007, "&gt;="&amp;E694, $B$8:$B$2007, "&lt;"&amp;B694), SUMIFS($U$8:$U$1007, $B$8:$B$2007, "&gt;="&amp;E694, $B$8:$B$2007, "&lt;"&amp;B694))))</f>
        <v/>
      </c>
      <c r="N694" s="18" t="str">
        <f ca="1">IF(OR(B694 = "", F694=""), "", MIN(ForwardDays(B694,-'Terms&amp;Conditions + Transaction'!$B$22, 'Terms&amp;Conditions + Transaction'!$B$23, 'Holiday Schedule'!$B$3:$B$1002),ForwardDays(F694,-'Terms&amp;Conditions + Transaction'!$B$22, 'Terms&amp;Conditions + Transaction'!$B$23, 'Holiday Schedule'!$B$3:$B$1002)))</f>
        <v/>
      </c>
      <c r="O694" s="42" t="str">
        <f ca="1">IF(B694="", "", IF(ISNA(MATCH(N694, SOFR_INDEX!$A$2:$A$2001, -1)),1,IF(INDEX(SOFR_INDEX!$A$2:$E$2001,MATCH(N694, SOFR_INDEX!$A$2:$A$2001, -1), 1)=N694,MATCH(N694, SOFR_INDEX!$A$2:$A$2001, -1),MATCH(N694, SOFR_INDEX!$A$2:$A$2001, -1)+1)))</f>
        <v/>
      </c>
      <c r="P694" s="40" t="str" cm="1">
        <f t="array" aca="1" ref="P694" ca="1">IF(OR(B694="", F694=""), "", INDEX(SOFR_INDEX!$B$2:$E$2001, O694,$P$4) * IF(LEFT($P$3, 3)="180", 2, IF(LEFT($P$3, 2)="90", 4, IF(LEFT($P$3, 2)="30", 12, 1)))/100)</f>
        <v/>
      </c>
      <c r="Q694" s="43" t="str">
        <f ca="1">IF(OR(B694="", F694=""), "", P694+'Terms&amp;Conditions + Transaction'!$B$11/10000)</f>
        <v/>
      </c>
      <c r="R694" s="43" t="str">
        <f t="shared" ca="1" si="65"/>
        <v/>
      </c>
      <c r="S694" t="str">
        <f ca="1">IF(B694="",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Transaction'!$C$7*(F694-E694), 365), 360))))</f>
        <v/>
      </c>
      <c r="T694" s="49" t="str">
        <f t="shared" ca="1" si="66"/>
        <v/>
      </c>
      <c r="U694" s="49" t="str">
        <f t="shared" ca="1" si="67"/>
        <v/>
      </c>
      <c r="V694" s="49" t="str">
        <f t="shared" ca="1" si="68"/>
        <v/>
      </c>
      <c r="W694" s="11" t="str">
        <f t="shared" ca="1" si="69"/>
        <v/>
      </c>
      <c r="X694" s="11" t="str">
        <f t="shared" ca="1" si="70"/>
        <v/>
      </c>
    </row>
    <row r="695" spans="2:24" x14ac:dyDescent="0.25">
      <c r="B695" s="82" t="str">
        <f ca="1">IF(B694&lt;MIN($C$3, 'Terms&amp;Conditions + Transaction'!$B$6), B694+1, "")</f>
        <v/>
      </c>
      <c r="C695" t="str">
        <f ca="1">IF(B695="", "", IF(AND(WEEKDAY(B695, 2)&lt;=5, ISERROR(VLOOKUP(B695, 'Holiday Schedule'!$B$3:$B$1002, 1, FALSE))), 1, 0))</f>
        <v/>
      </c>
      <c r="D695" t="str">
        <f ca="1">IF(B695="", "", IF(LOWER('Terms&amp;Conditions + Transaction'!$C$15)="act", 1, IF(DAY(B695)=31, 0, IF(AND(DAY(B695+1)=1, MONTH(B695+1)=3), 31-DAY(B695), 1))))</f>
        <v/>
      </c>
      <c r="E695" s="18" t="str">
        <f ca="1">IF(B695="", "", IFERROR(VLOOKUP(B695, 'Accrual Schedule'!$B$3:$B$122, 1, TRUE), ""))</f>
        <v/>
      </c>
      <c r="F695" s="18" t="str" cm="1">
        <f t="array" aca="1" ref="F695" ca="1">IF(B695="", "", INDEX('Accrual Schedule'!$B$3:$B$122, MATCH(B695, 'Accrual Schedule'!$B$3:$B$122, 1)+1, 1))</f>
        <v/>
      </c>
      <c r="G695" s="18" t="str" cm="1">
        <f t="array" aca="1" ref="G695" ca="1">IF(B695="", "", INDEX('Accrual Schedule'!$B$3:$B$122, MATCH(H695, 'Accrual Schedule'!$B$3:$B$122, 1)-1, 1))</f>
        <v/>
      </c>
      <c r="H695" s="18" t="str">
        <f ca="1">IF(B695="", "", INDEX('Accrual Schedule'!$B$3:$B$122, MATCH(I695, 'Accrual Schedule'!$C$3:$C$122, 1), 1))</f>
        <v/>
      </c>
      <c r="I695" s="18" t="str" cm="1">
        <f t="array" aca="1" ref="I695" ca="1">IF(B695="", "", _xlfn.IFNA(INDEX('Accrual Schedule'!$C$4:$C$122, MATCH(B695, 'Accrual Schedule'!$C$4:$C$122, 1)+1, 1), INDEX('Accrual Schedule'!$C$4:$C$122, 1, 1)))</f>
        <v/>
      </c>
      <c r="J695" s="11" t="str">
        <f ca="1">IF(B695="","",'Terms&amp;Conditions + Transaction'!$F$5-SUMIF(Dispositions!$B$3:$B$32,"&lt;="&amp;B695,Dispositions!$C$3:$C$32))</f>
        <v/>
      </c>
      <c r="K695" s="84" t="str">
        <f ca="1">IF(B695="", "", IF(ISNA(MATCH(B695, 'Factor Schedule'!$B$3:$B$2002, -1)),1,IF(INDEX('Factor Schedule'!$B$3:$C$2002,MATCH(B695, 'Factor Schedule'!$B$3:$B$2002, -1), 1)=B695,MATCH(B695, 'Factor Schedule'!$B$3:$B$2002, -1),MATCH(B695, 'Factor Schedule'!$B$3:$B$2002, -1)+1)))</f>
        <v/>
      </c>
      <c r="L695" s="11" t="str" cm="1">
        <f t="array" aca="1" ref="L695" ca="1">IF(B695="","",ROUND(J695*_xlfn.IFNA(INDEX('Factor Schedule'!$B$3:$C$2002,K695, 2), 1), 2))</f>
        <v/>
      </c>
      <c r="M695" s="11" t="str">
        <f ca="1">IF(B695="", "", IF(OR(LOWER('Terms&amp;Conditions + Transaction'!$B$12)&lt;&gt;"compound", B695=$C$2, B695=E695), L695, L695+IF(LOWER('Terms&amp;Conditions + Transaction'!$B$13)&lt;&gt;"y", SUMIFS($T$8:$T$2007, $B$8:$B$2007, "&gt;="&amp;E695, $B$8:$B$2007, "&lt;"&amp;B695), SUMIFS($U$8:$U$1007, $B$8:$B$2007, "&gt;="&amp;E695, $B$8:$B$2007, "&lt;"&amp;B695))))</f>
        <v/>
      </c>
      <c r="N695" s="18" t="str">
        <f ca="1">IF(OR(B695 = "", F695=""), "", MIN(ForwardDays(B695,-'Terms&amp;Conditions + Transaction'!$B$22, 'Terms&amp;Conditions + Transaction'!$B$23, 'Holiday Schedule'!$B$3:$B$1002),ForwardDays(F695,-'Terms&amp;Conditions + Transaction'!$B$22, 'Terms&amp;Conditions + Transaction'!$B$23, 'Holiday Schedule'!$B$3:$B$1002)))</f>
        <v/>
      </c>
      <c r="O695" s="42" t="str">
        <f ca="1">IF(B695="", "", IF(ISNA(MATCH(N695, SOFR_INDEX!$A$2:$A$2001, -1)),1,IF(INDEX(SOFR_INDEX!$A$2:$E$2001,MATCH(N695, SOFR_INDEX!$A$2:$A$2001, -1), 1)=N695,MATCH(N695, SOFR_INDEX!$A$2:$A$2001, -1),MATCH(N695, SOFR_INDEX!$A$2:$A$2001, -1)+1)))</f>
        <v/>
      </c>
      <c r="P695" s="40" t="str" cm="1">
        <f t="array" aca="1" ref="P695" ca="1">IF(OR(B695="", F695=""), "", INDEX(SOFR_INDEX!$B$2:$E$2001, O695,$P$4) * IF(LEFT($P$3, 3)="180", 2, IF(LEFT($P$3, 2)="90", 4, IF(LEFT($P$3, 2)="30", 12, 1)))/100)</f>
        <v/>
      </c>
      <c r="Q695" s="43" t="str">
        <f ca="1">IF(OR(B695="", F695=""), "", P695+'Terms&amp;Conditions + Transaction'!$B$11/10000)</f>
        <v/>
      </c>
      <c r="R695" s="43" t="str">
        <f t="shared" ca="1" si="65"/>
        <v/>
      </c>
      <c r="S695" t="str">
        <f ca="1">IF(B695="",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Transaction'!$C$7*(F695-E695), 365), 360))))</f>
        <v/>
      </c>
      <c r="T695" s="49" t="str">
        <f t="shared" ca="1" si="66"/>
        <v/>
      </c>
      <c r="U695" s="49" t="str">
        <f t="shared" ca="1" si="67"/>
        <v/>
      </c>
      <c r="V695" s="49" t="str">
        <f t="shared" ca="1" si="68"/>
        <v/>
      </c>
      <c r="W695" s="11" t="str">
        <f t="shared" ca="1" si="69"/>
        <v/>
      </c>
      <c r="X695" s="11" t="str">
        <f t="shared" ca="1" si="70"/>
        <v/>
      </c>
    </row>
    <row r="696" spans="2:24" x14ac:dyDescent="0.25">
      <c r="B696" s="82" t="str">
        <f ca="1">IF(B695&lt;MIN($C$3, 'Terms&amp;Conditions + Transaction'!$B$6), B695+1, "")</f>
        <v/>
      </c>
      <c r="C696" t="str">
        <f ca="1">IF(B696="", "", IF(AND(WEEKDAY(B696, 2)&lt;=5, ISERROR(VLOOKUP(B696, 'Holiday Schedule'!$B$3:$B$1002, 1, FALSE))), 1, 0))</f>
        <v/>
      </c>
      <c r="D696" t="str">
        <f ca="1">IF(B696="", "", IF(LOWER('Terms&amp;Conditions + Transaction'!$C$15)="act", 1, IF(DAY(B696)=31, 0, IF(AND(DAY(B696+1)=1, MONTH(B696+1)=3), 31-DAY(B696), 1))))</f>
        <v/>
      </c>
      <c r="E696" s="18" t="str">
        <f ca="1">IF(B696="", "", IFERROR(VLOOKUP(B696, 'Accrual Schedule'!$B$3:$B$122, 1, TRUE), ""))</f>
        <v/>
      </c>
      <c r="F696" s="18" t="str" cm="1">
        <f t="array" aca="1" ref="F696" ca="1">IF(B696="", "", INDEX('Accrual Schedule'!$B$3:$B$122, MATCH(B696, 'Accrual Schedule'!$B$3:$B$122, 1)+1, 1))</f>
        <v/>
      </c>
      <c r="G696" s="18" t="str" cm="1">
        <f t="array" aca="1" ref="G696" ca="1">IF(B696="", "", INDEX('Accrual Schedule'!$B$3:$B$122, MATCH(H696, 'Accrual Schedule'!$B$3:$B$122, 1)-1, 1))</f>
        <v/>
      </c>
      <c r="H696" s="18" t="str">
        <f ca="1">IF(B696="", "", INDEX('Accrual Schedule'!$B$3:$B$122, MATCH(I696, 'Accrual Schedule'!$C$3:$C$122, 1), 1))</f>
        <v/>
      </c>
      <c r="I696" s="18" t="str" cm="1">
        <f t="array" aca="1" ref="I696" ca="1">IF(B696="", "", _xlfn.IFNA(INDEX('Accrual Schedule'!$C$4:$C$122, MATCH(B696, 'Accrual Schedule'!$C$4:$C$122, 1)+1, 1), INDEX('Accrual Schedule'!$C$4:$C$122, 1, 1)))</f>
        <v/>
      </c>
      <c r="J696" s="11" t="str">
        <f ca="1">IF(B696="","",'Terms&amp;Conditions + Transaction'!$F$5-SUMIF(Dispositions!$B$3:$B$32,"&lt;="&amp;B696,Dispositions!$C$3:$C$32))</f>
        <v/>
      </c>
      <c r="K696" s="84" t="str">
        <f ca="1">IF(B696="", "", IF(ISNA(MATCH(B696, 'Factor Schedule'!$B$3:$B$2002, -1)),1,IF(INDEX('Factor Schedule'!$B$3:$C$2002,MATCH(B696, 'Factor Schedule'!$B$3:$B$2002, -1), 1)=B696,MATCH(B696, 'Factor Schedule'!$B$3:$B$2002, -1),MATCH(B696, 'Factor Schedule'!$B$3:$B$2002, -1)+1)))</f>
        <v/>
      </c>
      <c r="L696" s="11" t="str" cm="1">
        <f t="array" aca="1" ref="L696" ca="1">IF(B696="","",ROUND(J696*_xlfn.IFNA(INDEX('Factor Schedule'!$B$3:$C$2002,K696, 2), 1), 2))</f>
        <v/>
      </c>
      <c r="M696" s="11" t="str">
        <f ca="1">IF(B696="", "", IF(OR(LOWER('Terms&amp;Conditions + Transaction'!$B$12)&lt;&gt;"compound", B696=$C$2, B696=E696), L696, L696+IF(LOWER('Terms&amp;Conditions + Transaction'!$B$13)&lt;&gt;"y", SUMIFS($T$8:$T$2007, $B$8:$B$2007, "&gt;="&amp;E696, $B$8:$B$2007, "&lt;"&amp;B696), SUMIFS($U$8:$U$1007, $B$8:$B$2007, "&gt;="&amp;E696, $B$8:$B$2007, "&lt;"&amp;B696))))</f>
        <v/>
      </c>
      <c r="N696" s="18" t="str">
        <f ca="1">IF(OR(B696 = "", F696=""), "", MIN(ForwardDays(B696,-'Terms&amp;Conditions + Transaction'!$B$22, 'Terms&amp;Conditions + Transaction'!$B$23, 'Holiday Schedule'!$B$3:$B$1002),ForwardDays(F696,-'Terms&amp;Conditions + Transaction'!$B$22, 'Terms&amp;Conditions + Transaction'!$B$23, 'Holiday Schedule'!$B$3:$B$1002)))</f>
        <v/>
      </c>
      <c r="O696" s="42" t="str">
        <f ca="1">IF(B696="", "", IF(ISNA(MATCH(N696, SOFR_INDEX!$A$2:$A$2001, -1)),1,IF(INDEX(SOFR_INDEX!$A$2:$E$2001,MATCH(N696, SOFR_INDEX!$A$2:$A$2001, -1), 1)=N696,MATCH(N696, SOFR_INDEX!$A$2:$A$2001, -1),MATCH(N696, SOFR_INDEX!$A$2:$A$2001, -1)+1)))</f>
        <v/>
      </c>
      <c r="P696" s="40" t="str" cm="1">
        <f t="array" aca="1" ref="P696" ca="1">IF(OR(B696="", F696=""), "", INDEX(SOFR_INDEX!$B$2:$E$2001, O696,$P$4) * IF(LEFT($P$3, 3)="180", 2, IF(LEFT($P$3, 2)="90", 4, IF(LEFT($P$3, 2)="30", 12, 1)))/100)</f>
        <v/>
      </c>
      <c r="Q696" s="43" t="str">
        <f ca="1">IF(OR(B696="", F696=""), "", P696+'Terms&amp;Conditions + Transaction'!$B$11/10000)</f>
        <v/>
      </c>
      <c r="R696" s="43" t="str">
        <f t="shared" ca="1" si="65"/>
        <v/>
      </c>
      <c r="S696" t="str">
        <f ca="1">IF(B696="",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Transaction'!$C$7*(F696-E696), 365), 360))))</f>
        <v/>
      </c>
      <c r="T696" s="49" t="str">
        <f t="shared" ca="1" si="66"/>
        <v/>
      </c>
      <c r="U696" s="49" t="str">
        <f t="shared" ca="1" si="67"/>
        <v/>
      </c>
      <c r="V696" s="49" t="str">
        <f t="shared" ca="1" si="68"/>
        <v/>
      </c>
      <c r="W696" s="11" t="str">
        <f t="shared" ca="1" si="69"/>
        <v/>
      </c>
      <c r="X696" s="11" t="str">
        <f t="shared" ca="1" si="70"/>
        <v/>
      </c>
    </row>
    <row r="697" spans="2:24" x14ac:dyDescent="0.25">
      <c r="B697" s="82" t="str">
        <f ca="1">IF(B696&lt;MIN($C$3, 'Terms&amp;Conditions + Transaction'!$B$6), B696+1, "")</f>
        <v/>
      </c>
      <c r="C697" t="str">
        <f ca="1">IF(B697="", "", IF(AND(WEEKDAY(B697, 2)&lt;=5, ISERROR(VLOOKUP(B697, 'Holiday Schedule'!$B$3:$B$1002, 1, FALSE))), 1, 0))</f>
        <v/>
      </c>
      <c r="D697" t="str">
        <f ca="1">IF(B697="", "", IF(LOWER('Terms&amp;Conditions + Transaction'!$C$15)="act", 1, IF(DAY(B697)=31, 0, IF(AND(DAY(B697+1)=1, MONTH(B697+1)=3), 31-DAY(B697), 1))))</f>
        <v/>
      </c>
      <c r="E697" s="18" t="str">
        <f ca="1">IF(B697="", "", IFERROR(VLOOKUP(B697, 'Accrual Schedule'!$B$3:$B$122, 1, TRUE), ""))</f>
        <v/>
      </c>
      <c r="F697" s="18" t="str" cm="1">
        <f t="array" aca="1" ref="F697" ca="1">IF(B697="", "", INDEX('Accrual Schedule'!$B$3:$B$122, MATCH(B697, 'Accrual Schedule'!$B$3:$B$122, 1)+1, 1))</f>
        <v/>
      </c>
      <c r="G697" s="18" t="str" cm="1">
        <f t="array" aca="1" ref="G697" ca="1">IF(B697="", "", INDEX('Accrual Schedule'!$B$3:$B$122, MATCH(H697, 'Accrual Schedule'!$B$3:$B$122, 1)-1, 1))</f>
        <v/>
      </c>
      <c r="H697" s="18" t="str">
        <f ca="1">IF(B697="", "", INDEX('Accrual Schedule'!$B$3:$B$122, MATCH(I697, 'Accrual Schedule'!$C$3:$C$122, 1), 1))</f>
        <v/>
      </c>
      <c r="I697" s="18" t="str" cm="1">
        <f t="array" aca="1" ref="I697" ca="1">IF(B697="", "", _xlfn.IFNA(INDEX('Accrual Schedule'!$C$4:$C$122, MATCH(B697, 'Accrual Schedule'!$C$4:$C$122, 1)+1, 1), INDEX('Accrual Schedule'!$C$4:$C$122, 1, 1)))</f>
        <v/>
      </c>
      <c r="J697" s="11" t="str">
        <f ca="1">IF(B697="","",'Terms&amp;Conditions + Transaction'!$F$5-SUMIF(Dispositions!$B$3:$B$32,"&lt;="&amp;B697,Dispositions!$C$3:$C$32))</f>
        <v/>
      </c>
      <c r="K697" s="84" t="str">
        <f ca="1">IF(B697="", "", IF(ISNA(MATCH(B697, 'Factor Schedule'!$B$3:$B$2002, -1)),1,IF(INDEX('Factor Schedule'!$B$3:$C$2002,MATCH(B697, 'Factor Schedule'!$B$3:$B$2002, -1), 1)=B697,MATCH(B697, 'Factor Schedule'!$B$3:$B$2002, -1),MATCH(B697, 'Factor Schedule'!$B$3:$B$2002, -1)+1)))</f>
        <v/>
      </c>
      <c r="L697" s="11" t="str" cm="1">
        <f t="array" aca="1" ref="L697" ca="1">IF(B697="","",ROUND(J697*_xlfn.IFNA(INDEX('Factor Schedule'!$B$3:$C$2002,K697, 2), 1), 2))</f>
        <v/>
      </c>
      <c r="M697" s="11" t="str">
        <f ca="1">IF(B697="", "", IF(OR(LOWER('Terms&amp;Conditions + Transaction'!$B$12)&lt;&gt;"compound", B697=$C$2, B697=E697), L697, L697+IF(LOWER('Terms&amp;Conditions + Transaction'!$B$13)&lt;&gt;"y", SUMIFS($T$8:$T$2007, $B$8:$B$2007, "&gt;="&amp;E697, $B$8:$B$2007, "&lt;"&amp;B697), SUMIFS($U$8:$U$1007, $B$8:$B$2007, "&gt;="&amp;E697, $B$8:$B$2007, "&lt;"&amp;B697))))</f>
        <v/>
      </c>
      <c r="N697" s="18" t="str">
        <f ca="1">IF(OR(B697 = "", F697=""), "", MIN(ForwardDays(B697,-'Terms&amp;Conditions + Transaction'!$B$22, 'Terms&amp;Conditions + Transaction'!$B$23, 'Holiday Schedule'!$B$3:$B$1002),ForwardDays(F697,-'Terms&amp;Conditions + Transaction'!$B$22, 'Terms&amp;Conditions + Transaction'!$B$23, 'Holiday Schedule'!$B$3:$B$1002)))</f>
        <v/>
      </c>
      <c r="O697" s="42" t="str">
        <f ca="1">IF(B697="", "", IF(ISNA(MATCH(N697, SOFR_INDEX!$A$2:$A$2001, -1)),1,IF(INDEX(SOFR_INDEX!$A$2:$E$2001,MATCH(N697, SOFR_INDEX!$A$2:$A$2001, -1), 1)=N697,MATCH(N697, SOFR_INDEX!$A$2:$A$2001, -1),MATCH(N697, SOFR_INDEX!$A$2:$A$2001, -1)+1)))</f>
        <v/>
      </c>
      <c r="P697" s="40" t="str" cm="1">
        <f t="array" aca="1" ref="P697" ca="1">IF(OR(B697="", F697=""), "", INDEX(SOFR_INDEX!$B$2:$E$2001, O697,$P$4) * IF(LEFT($P$3, 3)="180", 2, IF(LEFT($P$3, 2)="90", 4, IF(LEFT($P$3, 2)="30", 12, 1)))/100)</f>
        <v/>
      </c>
      <c r="Q697" s="43" t="str">
        <f ca="1">IF(OR(B697="", F697=""), "", P697+'Terms&amp;Conditions + Transaction'!$B$11/10000)</f>
        <v/>
      </c>
      <c r="R697" s="43" t="str">
        <f t="shared" ca="1" si="65"/>
        <v/>
      </c>
      <c r="S697" t="str">
        <f ca="1">IF(B697="",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Transaction'!$C$7*(F697-E697), 365), 360))))</f>
        <v/>
      </c>
      <c r="T697" s="49" t="str">
        <f t="shared" ca="1" si="66"/>
        <v/>
      </c>
      <c r="U697" s="49" t="str">
        <f t="shared" ca="1" si="67"/>
        <v/>
      </c>
      <c r="V697" s="49" t="str">
        <f t="shared" ca="1" si="68"/>
        <v/>
      </c>
      <c r="W697" s="11" t="str">
        <f t="shared" ca="1" si="69"/>
        <v/>
      </c>
      <c r="X697" s="11" t="str">
        <f t="shared" ca="1" si="70"/>
        <v/>
      </c>
    </row>
    <row r="698" spans="2:24" x14ac:dyDescent="0.25">
      <c r="B698" s="82" t="str">
        <f ca="1">IF(B697&lt;MIN($C$3, 'Terms&amp;Conditions + Transaction'!$B$6), B697+1, "")</f>
        <v/>
      </c>
      <c r="C698" t="str">
        <f ca="1">IF(B698="", "", IF(AND(WEEKDAY(B698, 2)&lt;=5, ISERROR(VLOOKUP(B698, 'Holiday Schedule'!$B$3:$B$1002, 1, FALSE))), 1, 0))</f>
        <v/>
      </c>
      <c r="D698" t="str">
        <f ca="1">IF(B698="", "", IF(LOWER('Terms&amp;Conditions + Transaction'!$C$15)="act", 1, IF(DAY(B698)=31, 0, IF(AND(DAY(B698+1)=1, MONTH(B698+1)=3), 31-DAY(B698), 1))))</f>
        <v/>
      </c>
      <c r="E698" s="18" t="str">
        <f ca="1">IF(B698="", "", IFERROR(VLOOKUP(B698, 'Accrual Schedule'!$B$3:$B$122, 1, TRUE), ""))</f>
        <v/>
      </c>
      <c r="F698" s="18" t="str" cm="1">
        <f t="array" aca="1" ref="F698" ca="1">IF(B698="", "", INDEX('Accrual Schedule'!$B$3:$B$122, MATCH(B698, 'Accrual Schedule'!$B$3:$B$122, 1)+1, 1))</f>
        <v/>
      </c>
      <c r="G698" s="18" t="str" cm="1">
        <f t="array" aca="1" ref="G698" ca="1">IF(B698="", "", INDEX('Accrual Schedule'!$B$3:$B$122, MATCH(H698, 'Accrual Schedule'!$B$3:$B$122, 1)-1, 1))</f>
        <v/>
      </c>
      <c r="H698" s="18" t="str">
        <f ca="1">IF(B698="", "", INDEX('Accrual Schedule'!$B$3:$B$122, MATCH(I698, 'Accrual Schedule'!$C$3:$C$122, 1), 1))</f>
        <v/>
      </c>
      <c r="I698" s="18" t="str" cm="1">
        <f t="array" aca="1" ref="I698" ca="1">IF(B698="", "", _xlfn.IFNA(INDEX('Accrual Schedule'!$C$4:$C$122, MATCH(B698, 'Accrual Schedule'!$C$4:$C$122, 1)+1, 1), INDEX('Accrual Schedule'!$C$4:$C$122, 1, 1)))</f>
        <v/>
      </c>
      <c r="J698" s="11" t="str">
        <f ca="1">IF(B698="","",'Terms&amp;Conditions + Transaction'!$F$5-SUMIF(Dispositions!$B$3:$B$32,"&lt;="&amp;B698,Dispositions!$C$3:$C$32))</f>
        <v/>
      </c>
      <c r="K698" s="84" t="str">
        <f ca="1">IF(B698="", "", IF(ISNA(MATCH(B698, 'Factor Schedule'!$B$3:$B$2002, -1)),1,IF(INDEX('Factor Schedule'!$B$3:$C$2002,MATCH(B698, 'Factor Schedule'!$B$3:$B$2002, -1), 1)=B698,MATCH(B698, 'Factor Schedule'!$B$3:$B$2002, -1),MATCH(B698, 'Factor Schedule'!$B$3:$B$2002, -1)+1)))</f>
        <v/>
      </c>
      <c r="L698" s="11" t="str" cm="1">
        <f t="array" aca="1" ref="L698" ca="1">IF(B698="","",ROUND(J698*_xlfn.IFNA(INDEX('Factor Schedule'!$B$3:$C$2002,K698, 2), 1), 2))</f>
        <v/>
      </c>
      <c r="M698" s="11" t="str">
        <f ca="1">IF(B698="", "", IF(OR(LOWER('Terms&amp;Conditions + Transaction'!$B$12)&lt;&gt;"compound", B698=$C$2, B698=E698), L698, L698+IF(LOWER('Terms&amp;Conditions + Transaction'!$B$13)&lt;&gt;"y", SUMIFS($T$8:$T$2007, $B$8:$B$2007, "&gt;="&amp;E698, $B$8:$B$2007, "&lt;"&amp;B698), SUMIFS($U$8:$U$1007, $B$8:$B$2007, "&gt;="&amp;E698, $B$8:$B$2007, "&lt;"&amp;B698))))</f>
        <v/>
      </c>
      <c r="N698" s="18" t="str">
        <f ca="1">IF(OR(B698 = "", F698=""), "", MIN(ForwardDays(B698,-'Terms&amp;Conditions + Transaction'!$B$22, 'Terms&amp;Conditions + Transaction'!$B$23, 'Holiday Schedule'!$B$3:$B$1002),ForwardDays(F698,-'Terms&amp;Conditions + Transaction'!$B$22, 'Terms&amp;Conditions + Transaction'!$B$23, 'Holiday Schedule'!$B$3:$B$1002)))</f>
        <v/>
      </c>
      <c r="O698" s="42" t="str">
        <f ca="1">IF(B698="", "", IF(ISNA(MATCH(N698, SOFR_INDEX!$A$2:$A$2001, -1)),1,IF(INDEX(SOFR_INDEX!$A$2:$E$2001,MATCH(N698, SOFR_INDEX!$A$2:$A$2001, -1), 1)=N698,MATCH(N698, SOFR_INDEX!$A$2:$A$2001, -1),MATCH(N698, SOFR_INDEX!$A$2:$A$2001, -1)+1)))</f>
        <v/>
      </c>
      <c r="P698" s="40" t="str" cm="1">
        <f t="array" aca="1" ref="P698" ca="1">IF(OR(B698="", F698=""), "", INDEX(SOFR_INDEX!$B$2:$E$2001, O698,$P$4) * IF(LEFT($P$3, 3)="180", 2, IF(LEFT($P$3, 2)="90", 4, IF(LEFT($P$3, 2)="30", 12, 1)))/100)</f>
        <v/>
      </c>
      <c r="Q698" s="43" t="str">
        <f ca="1">IF(OR(B698="", F698=""), "", P698+'Terms&amp;Conditions + Transaction'!$B$11/10000)</f>
        <v/>
      </c>
      <c r="R698" s="43" t="str">
        <f t="shared" ca="1" si="65"/>
        <v/>
      </c>
      <c r="S698" t="str">
        <f ca="1">IF(B698="",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Transaction'!$C$7*(F698-E698), 365), 360))))</f>
        <v/>
      </c>
      <c r="T698" s="49" t="str">
        <f t="shared" ca="1" si="66"/>
        <v/>
      </c>
      <c r="U698" s="49" t="str">
        <f t="shared" ca="1" si="67"/>
        <v/>
      </c>
      <c r="V698" s="49" t="str">
        <f t="shared" ca="1" si="68"/>
        <v/>
      </c>
      <c r="W698" s="11" t="str">
        <f t="shared" ca="1" si="69"/>
        <v/>
      </c>
      <c r="X698" s="11" t="str">
        <f t="shared" ca="1" si="70"/>
        <v/>
      </c>
    </row>
    <row r="699" spans="2:24" x14ac:dyDescent="0.25">
      <c r="B699" s="82" t="str">
        <f ca="1">IF(B698&lt;MIN($C$3, 'Terms&amp;Conditions + Transaction'!$B$6), B698+1, "")</f>
        <v/>
      </c>
      <c r="C699" t="str">
        <f ca="1">IF(B699="", "", IF(AND(WEEKDAY(B699, 2)&lt;=5, ISERROR(VLOOKUP(B699, 'Holiday Schedule'!$B$3:$B$1002, 1, FALSE))), 1, 0))</f>
        <v/>
      </c>
      <c r="D699" t="str">
        <f ca="1">IF(B699="", "", IF(LOWER('Terms&amp;Conditions + Transaction'!$C$15)="act", 1, IF(DAY(B699)=31, 0, IF(AND(DAY(B699+1)=1, MONTH(B699+1)=3), 31-DAY(B699), 1))))</f>
        <v/>
      </c>
      <c r="E699" s="18" t="str">
        <f ca="1">IF(B699="", "", IFERROR(VLOOKUP(B699, 'Accrual Schedule'!$B$3:$B$122, 1, TRUE), ""))</f>
        <v/>
      </c>
      <c r="F699" s="18" t="str" cm="1">
        <f t="array" aca="1" ref="F699" ca="1">IF(B699="", "", INDEX('Accrual Schedule'!$B$3:$B$122, MATCH(B699, 'Accrual Schedule'!$B$3:$B$122, 1)+1, 1))</f>
        <v/>
      </c>
      <c r="G699" s="18" t="str" cm="1">
        <f t="array" aca="1" ref="G699" ca="1">IF(B699="", "", INDEX('Accrual Schedule'!$B$3:$B$122, MATCH(H699, 'Accrual Schedule'!$B$3:$B$122, 1)-1, 1))</f>
        <v/>
      </c>
      <c r="H699" s="18" t="str">
        <f ca="1">IF(B699="", "", INDEX('Accrual Schedule'!$B$3:$B$122, MATCH(I699, 'Accrual Schedule'!$C$3:$C$122, 1), 1))</f>
        <v/>
      </c>
      <c r="I699" s="18" t="str" cm="1">
        <f t="array" aca="1" ref="I699" ca="1">IF(B699="", "", _xlfn.IFNA(INDEX('Accrual Schedule'!$C$4:$C$122, MATCH(B699, 'Accrual Schedule'!$C$4:$C$122, 1)+1, 1), INDEX('Accrual Schedule'!$C$4:$C$122, 1, 1)))</f>
        <v/>
      </c>
      <c r="J699" s="11" t="str">
        <f ca="1">IF(B699="","",'Terms&amp;Conditions + Transaction'!$F$5-SUMIF(Dispositions!$B$3:$B$32,"&lt;="&amp;B699,Dispositions!$C$3:$C$32))</f>
        <v/>
      </c>
      <c r="K699" s="84" t="str">
        <f ca="1">IF(B699="", "", IF(ISNA(MATCH(B699, 'Factor Schedule'!$B$3:$B$2002, -1)),1,IF(INDEX('Factor Schedule'!$B$3:$C$2002,MATCH(B699, 'Factor Schedule'!$B$3:$B$2002, -1), 1)=B699,MATCH(B699, 'Factor Schedule'!$B$3:$B$2002, -1),MATCH(B699, 'Factor Schedule'!$B$3:$B$2002, -1)+1)))</f>
        <v/>
      </c>
      <c r="L699" s="11" t="str" cm="1">
        <f t="array" aca="1" ref="L699" ca="1">IF(B699="","",ROUND(J699*_xlfn.IFNA(INDEX('Factor Schedule'!$B$3:$C$2002,K699, 2), 1), 2))</f>
        <v/>
      </c>
      <c r="M699" s="11" t="str">
        <f ca="1">IF(B699="", "", IF(OR(LOWER('Terms&amp;Conditions + Transaction'!$B$12)&lt;&gt;"compound", B699=$C$2, B699=E699), L699, L699+IF(LOWER('Terms&amp;Conditions + Transaction'!$B$13)&lt;&gt;"y", SUMIFS($T$8:$T$2007, $B$8:$B$2007, "&gt;="&amp;E699, $B$8:$B$2007, "&lt;"&amp;B699), SUMIFS($U$8:$U$1007, $B$8:$B$2007, "&gt;="&amp;E699, $B$8:$B$2007, "&lt;"&amp;B699))))</f>
        <v/>
      </c>
      <c r="N699" s="18" t="str">
        <f ca="1">IF(OR(B699 = "", F699=""), "", MIN(ForwardDays(B699,-'Terms&amp;Conditions + Transaction'!$B$22, 'Terms&amp;Conditions + Transaction'!$B$23, 'Holiday Schedule'!$B$3:$B$1002),ForwardDays(F699,-'Terms&amp;Conditions + Transaction'!$B$22, 'Terms&amp;Conditions + Transaction'!$B$23, 'Holiday Schedule'!$B$3:$B$1002)))</f>
        <v/>
      </c>
      <c r="O699" s="42" t="str">
        <f ca="1">IF(B699="", "", IF(ISNA(MATCH(N699, SOFR_INDEX!$A$2:$A$2001, -1)),1,IF(INDEX(SOFR_INDEX!$A$2:$E$2001,MATCH(N699, SOFR_INDEX!$A$2:$A$2001, -1), 1)=N699,MATCH(N699, SOFR_INDEX!$A$2:$A$2001, -1),MATCH(N699, SOFR_INDEX!$A$2:$A$2001, -1)+1)))</f>
        <v/>
      </c>
      <c r="P699" s="40" t="str" cm="1">
        <f t="array" aca="1" ref="P699" ca="1">IF(OR(B699="", F699=""), "", INDEX(SOFR_INDEX!$B$2:$E$2001, O699,$P$4) * IF(LEFT($P$3, 3)="180", 2, IF(LEFT($P$3, 2)="90", 4, IF(LEFT($P$3, 2)="30", 12, 1)))/100)</f>
        <v/>
      </c>
      <c r="Q699" s="43" t="str">
        <f ca="1">IF(OR(B699="", F699=""), "", P699+'Terms&amp;Conditions + Transaction'!$B$11/10000)</f>
        <v/>
      </c>
      <c r="R699" s="43" t="str">
        <f t="shared" ca="1" si="65"/>
        <v/>
      </c>
      <c r="S699" t="str">
        <f ca="1">IF(B699="",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Transaction'!$C$7*(F699-E699), 365), 360))))</f>
        <v/>
      </c>
      <c r="T699" s="49" t="str">
        <f t="shared" ca="1" si="66"/>
        <v/>
      </c>
      <c r="U699" s="49" t="str">
        <f t="shared" ca="1" si="67"/>
        <v/>
      </c>
      <c r="V699" s="49" t="str">
        <f t="shared" ca="1" si="68"/>
        <v/>
      </c>
      <c r="W699" s="11" t="str">
        <f t="shared" ca="1" si="69"/>
        <v/>
      </c>
      <c r="X699" s="11" t="str">
        <f t="shared" ca="1" si="70"/>
        <v/>
      </c>
    </row>
    <row r="700" spans="2:24" x14ac:dyDescent="0.25">
      <c r="B700" s="82" t="str">
        <f ca="1">IF(B699&lt;MIN($C$3, 'Terms&amp;Conditions + Transaction'!$B$6), B699+1, "")</f>
        <v/>
      </c>
      <c r="C700" t="str">
        <f ca="1">IF(B700="", "", IF(AND(WEEKDAY(B700, 2)&lt;=5, ISERROR(VLOOKUP(B700, 'Holiday Schedule'!$B$3:$B$1002, 1, FALSE))), 1, 0))</f>
        <v/>
      </c>
      <c r="D700" t="str">
        <f ca="1">IF(B700="", "", IF(LOWER('Terms&amp;Conditions + Transaction'!$C$15)="act", 1, IF(DAY(B700)=31, 0, IF(AND(DAY(B700+1)=1, MONTH(B700+1)=3), 31-DAY(B700), 1))))</f>
        <v/>
      </c>
      <c r="E700" s="18" t="str">
        <f ca="1">IF(B700="", "", IFERROR(VLOOKUP(B700, 'Accrual Schedule'!$B$3:$B$122, 1, TRUE), ""))</f>
        <v/>
      </c>
      <c r="F700" s="18" t="str" cm="1">
        <f t="array" aca="1" ref="F700" ca="1">IF(B700="", "", INDEX('Accrual Schedule'!$B$3:$B$122, MATCH(B700, 'Accrual Schedule'!$B$3:$B$122, 1)+1, 1))</f>
        <v/>
      </c>
      <c r="G700" s="18" t="str" cm="1">
        <f t="array" aca="1" ref="G700" ca="1">IF(B700="", "", INDEX('Accrual Schedule'!$B$3:$B$122, MATCH(H700, 'Accrual Schedule'!$B$3:$B$122, 1)-1, 1))</f>
        <v/>
      </c>
      <c r="H700" s="18" t="str">
        <f ca="1">IF(B700="", "", INDEX('Accrual Schedule'!$B$3:$B$122, MATCH(I700, 'Accrual Schedule'!$C$3:$C$122, 1), 1))</f>
        <v/>
      </c>
      <c r="I700" s="18" t="str" cm="1">
        <f t="array" aca="1" ref="I700" ca="1">IF(B700="", "", _xlfn.IFNA(INDEX('Accrual Schedule'!$C$4:$C$122, MATCH(B700, 'Accrual Schedule'!$C$4:$C$122, 1)+1, 1), INDEX('Accrual Schedule'!$C$4:$C$122, 1, 1)))</f>
        <v/>
      </c>
      <c r="J700" s="11" t="str">
        <f ca="1">IF(B700="","",'Terms&amp;Conditions + Transaction'!$F$5-SUMIF(Dispositions!$B$3:$B$32,"&lt;="&amp;B700,Dispositions!$C$3:$C$32))</f>
        <v/>
      </c>
      <c r="K700" s="84" t="str">
        <f ca="1">IF(B700="", "", IF(ISNA(MATCH(B700, 'Factor Schedule'!$B$3:$B$2002, -1)),1,IF(INDEX('Factor Schedule'!$B$3:$C$2002,MATCH(B700, 'Factor Schedule'!$B$3:$B$2002, -1), 1)=B700,MATCH(B700, 'Factor Schedule'!$B$3:$B$2002, -1),MATCH(B700, 'Factor Schedule'!$B$3:$B$2002, -1)+1)))</f>
        <v/>
      </c>
      <c r="L700" s="11" t="str" cm="1">
        <f t="array" aca="1" ref="L700" ca="1">IF(B700="","",ROUND(J700*_xlfn.IFNA(INDEX('Factor Schedule'!$B$3:$C$2002,K700, 2), 1), 2))</f>
        <v/>
      </c>
      <c r="M700" s="11" t="str">
        <f ca="1">IF(B700="", "", IF(OR(LOWER('Terms&amp;Conditions + Transaction'!$B$12)&lt;&gt;"compound", B700=$C$2, B700=E700), L700, L700+IF(LOWER('Terms&amp;Conditions + Transaction'!$B$13)&lt;&gt;"y", SUMIFS($T$8:$T$2007, $B$8:$B$2007, "&gt;="&amp;E700, $B$8:$B$2007, "&lt;"&amp;B700), SUMIFS($U$8:$U$1007, $B$8:$B$2007, "&gt;="&amp;E700, $B$8:$B$2007, "&lt;"&amp;B700))))</f>
        <v/>
      </c>
      <c r="N700" s="18" t="str">
        <f ca="1">IF(OR(B700 = "", F700=""), "", MIN(ForwardDays(B700,-'Terms&amp;Conditions + Transaction'!$B$22, 'Terms&amp;Conditions + Transaction'!$B$23, 'Holiday Schedule'!$B$3:$B$1002),ForwardDays(F700,-'Terms&amp;Conditions + Transaction'!$B$22, 'Terms&amp;Conditions + Transaction'!$B$23, 'Holiday Schedule'!$B$3:$B$1002)))</f>
        <v/>
      </c>
      <c r="O700" s="42" t="str">
        <f ca="1">IF(B700="", "", IF(ISNA(MATCH(N700, SOFR_INDEX!$A$2:$A$2001, -1)),1,IF(INDEX(SOFR_INDEX!$A$2:$E$2001,MATCH(N700, SOFR_INDEX!$A$2:$A$2001, -1), 1)=N700,MATCH(N700, SOFR_INDEX!$A$2:$A$2001, -1),MATCH(N700, SOFR_INDEX!$A$2:$A$2001, -1)+1)))</f>
        <v/>
      </c>
      <c r="P700" s="40" t="str" cm="1">
        <f t="array" aca="1" ref="P700" ca="1">IF(OR(B700="", F700=""), "", INDEX(SOFR_INDEX!$B$2:$E$2001, O700,$P$4) * IF(LEFT($P$3, 3)="180", 2, IF(LEFT($P$3, 2)="90", 4, IF(LEFT($P$3, 2)="30", 12, 1)))/100)</f>
        <v/>
      </c>
      <c r="Q700" s="43" t="str">
        <f ca="1">IF(OR(B700="", F700=""), "", P700+'Terms&amp;Conditions + Transaction'!$B$11/10000)</f>
        <v/>
      </c>
      <c r="R700" s="43" t="str">
        <f t="shared" ca="1" si="65"/>
        <v/>
      </c>
      <c r="S700" t="str">
        <f ca="1">IF(B700="",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Transaction'!$C$7*(F700-E700), 365), 360))))</f>
        <v/>
      </c>
      <c r="T700" s="49" t="str">
        <f t="shared" ca="1" si="66"/>
        <v/>
      </c>
      <c r="U700" s="49" t="str">
        <f t="shared" ca="1" si="67"/>
        <v/>
      </c>
      <c r="V700" s="49" t="str">
        <f t="shared" ca="1" si="68"/>
        <v/>
      </c>
      <c r="W700" s="11" t="str">
        <f t="shared" ca="1" si="69"/>
        <v/>
      </c>
      <c r="X700" s="11" t="str">
        <f t="shared" ca="1" si="70"/>
        <v/>
      </c>
    </row>
    <row r="701" spans="2:24" x14ac:dyDescent="0.25">
      <c r="B701" s="82" t="str">
        <f ca="1">IF(B700&lt;MIN($C$3, 'Terms&amp;Conditions + Transaction'!$B$6), B700+1, "")</f>
        <v/>
      </c>
      <c r="C701" t="str">
        <f ca="1">IF(B701="", "", IF(AND(WEEKDAY(B701, 2)&lt;=5, ISERROR(VLOOKUP(B701, 'Holiday Schedule'!$B$3:$B$1002, 1, FALSE))), 1, 0))</f>
        <v/>
      </c>
      <c r="D701" t="str">
        <f ca="1">IF(B701="", "", IF(LOWER('Terms&amp;Conditions + Transaction'!$C$15)="act", 1, IF(DAY(B701)=31, 0, IF(AND(DAY(B701+1)=1, MONTH(B701+1)=3), 31-DAY(B701), 1))))</f>
        <v/>
      </c>
      <c r="E701" s="18" t="str">
        <f ca="1">IF(B701="", "", IFERROR(VLOOKUP(B701, 'Accrual Schedule'!$B$3:$B$122, 1, TRUE), ""))</f>
        <v/>
      </c>
      <c r="F701" s="18" t="str" cm="1">
        <f t="array" aca="1" ref="F701" ca="1">IF(B701="", "", INDEX('Accrual Schedule'!$B$3:$B$122, MATCH(B701, 'Accrual Schedule'!$B$3:$B$122, 1)+1, 1))</f>
        <v/>
      </c>
      <c r="G701" s="18" t="str" cm="1">
        <f t="array" aca="1" ref="G701" ca="1">IF(B701="", "", INDEX('Accrual Schedule'!$B$3:$B$122, MATCH(H701, 'Accrual Schedule'!$B$3:$B$122, 1)-1, 1))</f>
        <v/>
      </c>
      <c r="H701" s="18" t="str">
        <f ca="1">IF(B701="", "", INDEX('Accrual Schedule'!$B$3:$B$122, MATCH(I701, 'Accrual Schedule'!$C$3:$C$122, 1), 1))</f>
        <v/>
      </c>
      <c r="I701" s="18" t="str" cm="1">
        <f t="array" aca="1" ref="I701" ca="1">IF(B701="", "", _xlfn.IFNA(INDEX('Accrual Schedule'!$C$4:$C$122, MATCH(B701, 'Accrual Schedule'!$C$4:$C$122, 1)+1, 1), INDEX('Accrual Schedule'!$C$4:$C$122, 1, 1)))</f>
        <v/>
      </c>
      <c r="J701" s="11" t="str">
        <f ca="1">IF(B701="","",'Terms&amp;Conditions + Transaction'!$F$5-SUMIF(Dispositions!$B$3:$B$32,"&lt;="&amp;B701,Dispositions!$C$3:$C$32))</f>
        <v/>
      </c>
      <c r="K701" s="84" t="str">
        <f ca="1">IF(B701="", "", IF(ISNA(MATCH(B701, 'Factor Schedule'!$B$3:$B$2002, -1)),1,IF(INDEX('Factor Schedule'!$B$3:$C$2002,MATCH(B701, 'Factor Schedule'!$B$3:$B$2002, -1), 1)=B701,MATCH(B701, 'Factor Schedule'!$B$3:$B$2002, -1),MATCH(B701, 'Factor Schedule'!$B$3:$B$2002, -1)+1)))</f>
        <v/>
      </c>
      <c r="L701" s="11" t="str" cm="1">
        <f t="array" aca="1" ref="L701" ca="1">IF(B701="","",ROUND(J701*_xlfn.IFNA(INDEX('Factor Schedule'!$B$3:$C$2002,K701, 2), 1), 2))</f>
        <v/>
      </c>
      <c r="M701" s="11" t="str">
        <f ca="1">IF(B701="", "", IF(OR(LOWER('Terms&amp;Conditions + Transaction'!$B$12)&lt;&gt;"compound", B701=$C$2, B701=E701), L701, L701+IF(LOWER('Terms&amp;Conditions + Transaction'!$B$13)&lt;&gt;"y", SUMIFS($T$8:$T$2007, $B$8:$B$2007, "&gt;="&amp;E701, $B$8:$B$2007, "&lt;"&amp;B701), SUMIFS($U$8:$U$1007, $B$8:$B$2007, "&gt;="&amp;E701, $B$8:$B$2007, "&lt;"&amp;B701))))</f>
        <v/>
      </c>
      <c r="N701" s="18" t="str">
        <f ca="1">IF(OR(B701 = "", F701=""), "", MIN(ForwardDays(B701,-'Terms&amp;Conditions + Transaction'!$B$22, 'Terms&amp;Conditions + Transaction'!$B$23, 'Holiday Schedule'!$B$3:$B$1002),ForwardDays(F701,-'Terms&amp;Conditions + Transaction'!$B$22, 'Terms&amp;Conditions + Transaction'!$B$23, 'Holiday Schedule'!$B$3:$B$1002)))</f>
        <v/>
      </c>
      <c r="O701" s="42" t="str">
        <f ca="1">IF(B701="", "", IF(ISNA(MATCH(N701, SOFR_INDEX!$A$2:$A$2001, -1)),1,IF(INDEX(SOFR_INDEX!$A$2:$E$2001,MATCH(N701, SOFR_INDEX!$A$2:$A$2001, -1), 1)=N701,MATCH(N701, SOFR_INDEX!$A$2:$A$2001, -1),MATCH(N701, SOFR_INDEX!$A$2:$A$2001, -1)+1)))</f>
        <v/>
      </c>
      <c r="P701" s="40" t="str" cm="1">
        <f t="array" aca="1" ref="P701" ca="1">IF(OR(B701="", F701=""), "", INDEX(SOFR_INDEX!$B$2:$E$2001, O701,$P$4) * IF(LEFT($P$3, 3)="180", 2, IF(LEFT($P$3, 2)="90", 4, IF(LEFT($P$3, 2)="30", 12, 1)))/100)</f>
        <v/>
      </c>
      <c r="Q701" s="43" t="str">
        <f ca="1">IF(OR(B701="", F701=""), "", P701+'Terms&amp;Conditions + Transaction'!$B$11/10000)</f>
        <v/>
      </c>
      <c r="R701" s="43" t="str">
        <f t="shared" ca="1" si="65"/>
        <v/>
      </c>
      <c r="S701" t="str">
        <f ca="1">IF(B701="",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Transaction'!$C$7*(F701-E701), 365), 360))))</f>
        <v/>
      </c>
      <c r="T701" s="49" t="str">
        <f t="shared" ca="1" si="66"/>
        <v/>
      </c>
      <c r="U701" s="49" t="str">
        <f t="shared" ca="1" si="67"/>
        <v/>
      </c>
      <c r="V701" s="49" t="str">
        <f t="shared" ca="1" si="68"/>
        <v/>
      </c>
      <c r="W701" s="11" t="str">
        <f t="shared" ca="1" si="69"/>
        <v/>
      </c>
      <c r="X701" s="11" t="str">
        <f t="shared" ca="1" si="70"/>
        <v/>
      </c>
    </row>
    <row r="702" spans="2:24" x14ac:dyDescent="0.25">
      <c r="B702" s="82" t="str">
        <f ca="1">IF(B701&lt;MIN($C$3, 'Terms&amp;Conditions + Transaction'!$B$6), B701+1, "")</f>
        <v/>
      </c>
      <c r="C702" t="str">
        <f ca="1">IF(B702="", "", IF(AND(WEEKDAY(B702, 2)&lt;=5, ISERROR(VLOOKUP(B702, 'Holiday Schedule'!$B$3:$B$1002, 1, FALSE))), 1, 0))</f>
        <v/>
      </c>
      <c r="D702" t="str">
        <f ca="1">IF(B702="", "", IF(LOWER('Terms&amp;Conditions + Transaction'!$C$15)="act", 1, IF(DAY(B702)=31, 0, IF(AND(DAY(B702+1)=1, MONTH(B702+1)=3), 31-DAY(B702), 1))))</f>
        <v/>
      </c>
      <c r="E702" s="18" t="str">
        <f ca="1">IF(B702="", "", IFERROR(VLOOKUP(B702, 'Accrual Schedule'!$B$3:$B$122, 1, TRUE), ""))</f>
        <v/>
      </c>
      <c r="F702" s="18" t="str" cm="1">
        <f t="array" aca="1" ref="F702" ca="1">IF(B702="", "", INDEX('Accrual Schedule'!$B$3:$B$122, MATCH(B702, 'Accrual Schedule'!$B$3:$B$122, 1)+1, 1))</f>
        <v/>
      </c>
      <c r="G702" s="18" t="str" cm="1">
        <f t="array" aca="1" ref="G702" ca="1">IF(B702="", "", INDEX('Accrual Schedule'!$B$3:$B$122, MATCH(H702, 'Accrual Schedule'!$B$3:$B$122, 1)-1, 1))</f>
        <v/>
      </c>
      <c r="H702" s="18" t="str">
        <f ca="1">IF(B702="", "", INDEX('Accrual Schedule'!$B$3:$B$122, MATCH(I702, 'Accrual Schedule'!$C$3:$C$122, 1), 1))</f>
        <v/>
      </c>
      <c r="I702" s="18" t="str" cm="1">
        <f t="array" aca="1" ref="I702" ca="1">IF(B702="", "", _xlfn.IFNA(INDEX('Accrual Schedule'!$C$4:$C$122, MATCH(B702, 'Accrual Schedule'!$C$4:$C$122, 1)+1, 1), INDEX('Accrual Schedule'!$C$4:$C$122, 1, 1)))</f>
        <v/>
      </c>
      <c r="J702" s="11" t="str">
        <f ca="1">IF(B702="","",'Terms&amp;Conditions + Transaction'!$F$5-SUMIF(Dispositions!$B$3:$B$32,"&lt;="&amp;B702,Dispositions!$C$3:$C$32))</f>
        <v/>
      </c>
      <c r="K702" s="84" t="str">
        <f ca="1">IF(B702="", "", IF(ISNA(MATCH(B702, 'Factor Schedule'!$B$3:$B$2002, -1)),1,IF(INDEX('Factor Schedule'!$B$3:$C$2002,MATCH(B702, 'Factor Schedule'!$B$3:$B$2002, -1), 1)=B702,MATCH(B702, 'Factor Schedule'!$B$3:$B$2002, -1),MATCH(B702, 'Factor Schedule'!$B$3:$B$2002, -1)+1)))</f>
        <v/>
      </c>
      <c r="L702" s="11" t="str" cm="1">
        <f t="array" aca="1" ref="L702" ca="1">IF(B702="","",ROUND(J702*_xlfn.IFNA(INDEX('Factor Schedule'!$B$3:$C$2002,K702, 2), 1), 2))</f>
        <v/>
      </c>
      <c r="M702" s="11" t="str">
        <f ca="1">IF(B702="", "", IF(OR(LOWER('Terms&amp;Conditions + Transaction'!$B$12)&lt;&gt;"compound", B702=$C$2, B702=E702), L702, L702+IF(LOWER('Terms&amp;Conditions + Transaction'!$B$13)&lt;&gt;"y", SUMIFS($T$8:$T$2007, $B$8:$B$2007, "&gt;="&amp;E702, $B$8:$B$2007, "&lt;"&amp;B702), SUMIFS($U$8:$U$1007, $B$8:$B$2007, "&gt;="&amp;E702, $B$8:$B$2007, "&lt;"&amp;B702))))</f>
        <v/>
      </c>
      <c r="N702" s="18" t="str">
        <f ca="1">IF(OR(B702 = "", F702=""), "", MIN(ForwardDays(B702,-'Terms&amp;Conditions + Transaction'!$B$22, 'Terms&amp;Conditions + Transaction'!$B$23, 'Holiday Schedule'!$B$3:$B$1002),ForwardDays(F702,-'Terms&amp;Conditions + Transaction'!$B$22, 'Terms&amp;Conditions + Transaction'!$B$23, 'Holiday Schedule'!$B$3:$B$1002)))</f>
        <v/>
      </c>
      <c r="O702" s="42" t="str">
        <f ca="1">IF(B702="", "", IF(ISNA(MATCH(N702, SOFR_INDEX!$A$2:$A$2001, -1)),1,IF(INDEX(SOFR_INDEX!$A$2:$E$2001,MATCH(N702, SOFR_INDEX!$A$2:$A$2001, -1), 1)=N702,MATCH(N702, SOFR_INDEX!$A$2:$A$2001, -1),MATCH(N702, SOFR_INDEX!$A$2:$A$2001, -1)+1)))</f>
        <v/>
      </c>
      <c r="P702" s="40" t="str" cm="1">
        <f t="array" aca="1" ref="P702" ca="1">IF(OR(B702="", F702=""), "", INDEX(SOFR_INDEX!$B$2:$E$2001, O702,$P$4) * IF(LEFT($P$3, 3)="180", 2, IF(LEFT($P$3, 2)="90", 4, IF(LEFT($P$3, 2)="30", 12, 1)))/100)</f>
        <v/>
      </c>
      <c r="Q702" s="43" t="str">
        <f ca="1">IF(OR(B702="", F702=""), "", P702+'Terms&amp;Conditions + Transaction'!$B$11/10000)</f>
        <v/>
      </c>
      <c r="R702" s="43" t="str">
        <f t="shared" ca="1" si="65"/>
        <v/>
      </c>
      <c r="S702" t="str">
        <f ca="1">IF(B702="",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Transaction'!$C$7*(F702-E702), 365), 360))))</f>
        <v/>
      </c>
      <c r="T702" s="49" t="str">
        <f t="shared" ca="1" si="66"/>
        <v/>
      </c>
      <c r="U702" s="49" t="str">
        <f t="shared" ca="1" si="67"/>
        <v/>
      </c>
      <c r="V702" s="49" t="str">
        <f t="shared" ca="1" si="68"/>
        <v/>
      </c>
      <c r="W702" s="11" t="str">
        <f t="shared" ca="1" si="69"/>
        <v/>
      </c>
      <c r="X702" s="11" t="str">
        <f t="shared" ca="1" si="70"/>
        <v/>
      </c>
    </row>
    <row r="703" spans="2:24" x14ac:dyDescent="0.25">
      <c r="B703" s="82" t="str">
        <f ca="1">IF(B702&lt;MIN($C$3, 'Terms&amp;Conditions + Transaction'!$B$6), B702+1, "")</f>
        <v/>
      </c>
      <c r="C703" t="str">
        <f ca="1">IF(B703="", "", IF(AND(WEEKDAY(B703, 2)&lt;=5, ISERROR(VLOOKUP(B703, 'Holiday Schedule'!$B$3:$B$1002, 1, FALSE))), 1, 0))</f>
        <v/>
      </c>
      <c r="D703" t="str">
        <f ca="1">IF(B703="", "", IF(LOWER('Terms&amp;Conditions + Transaction'!$C$15)="act", 1, IF(DAY(B703)=31, 0, IF(AND(DAY(B703+1)=1, MONTH(B703+1)=3), 31-DAY(B703), 1))))</f>
        <v/>
      </c>
      <c r="E703" s="18" t="str">
        <f ca="1">IF(B703="", "", IFERROR(VLOOKUP(B703, 'Accrual Schedule'!$B$3:$B$122, 1, TRUE), ""))</f>
        <v/>
      </c>
      <c r="F703" s="18" t="str" cm="1">
        <f t="array" aca="1" ref="F703" ca="1">IF(B703="", "", INDEX('Accrual Schedule'!$B$3:$B$122, MATCH(B703, 'Accrual Schedule'!$B$3:$B$122, 1)+1, 1))</f>
        <v/>
      </c>
      <c r="G703" s="18" t="str" cm="1">
        <f t="array" aca="1" ref="G703" ca="1">IF(B703="", "", INDEX('Accrual Schedule'!$B$3:$B$122, MATCH(H703, 'Accrual Schedule'!$B$3:$B$122, 1)-1, 1))</f>
        <v/>
      </c>
      <c r="H703" s="18" t="str">
        <f ca="1">IF(B703="", "", INDEX('Accrual Schedule'!$B$3:$B$122, MATCH(I703, 'Accrual Schedule'!$C$3:$C$122, 1), 1))</f>
        <v/>
      </c>
      <c r="I703" s="18" t="str" cm="1">
        <f t="array" aca="1" ref="I703" ca="1">IF(B703="", "", _xlfn.IFNA(INDEX('Accrual Schedule'!$C$4:$C$122, MATCH(B703, 'Accrual Schedule'!$C$4:$C$122, 1)+1, 1), INDEX('Accrual Schedule'!$C$4:$C$122, 1, 1)))</f>
        <v/>
      </c>
      <c r="J703" s="11" t="str">
        <f ca="1">IF(B703="","",'Terms&amp;Conditions + Transaction'!$F$5-SUMIF(Dispositions!$B$3:$B$32,"&lt;="&amp;B703,Dispositions!$C$3:$C$32))</f>
        <v/>
      </c>
      <c r="K703" s="84" t="str">
        <f ca="1">IF(B703="", "", IF(ISNA(MATCH(B703, 'Factor Schedule'!$B$3:$B$2002, -1)),1,IF(INDEX('Factor Schedule'!$B$3:$C$2002,MATCH(B703, 'Factor Schedule'!$B$3:$B$2002, -1), 1)=B703,MATCH(B703, 'Factor Schedule'!$B$3:$B$2002, -1),MATCH(B703, 'Factor Schedule'!$B$3:$B$2002, -1)+1)))</f>
        <v/>
      </c>
      <c r="L703" s="11" t="str" cm="1">
        <f t="array" aca="1" ref="L703" ca="1">IF(B703="","",ROUND(J703*_xlfn.IFNA(INDEX('Factor Schedule'!$B$3:$C$2002,K703, 2), 1), 2))</f>
        <v/>
      </c>
      <c r="M703" s="11" t="str">
        <f ca="1">IF(B703="", "", IF(OR(LOWER('Terms&amp;Conditions + Transaction'!$B$12)&lt;&gt;"compound", B703=$C$2, B703=E703), L703, L703+IF(LOWER('Terms&amp;Conditions + Transaction'!$B$13)&lt;&gt;"y", SUMIFS($T$8:$T$2007, $B$8:$B$2007, "&gt;="&amp;E703, $B$8:$B$2007, "&lt;"&amp;B703), SUMIFS($U$8:$U$1007, $B$8:$B$2007, "&gt;="&amp;E703, $B$8:$B$2007, "&lt;"&amp;B703))))</f>
        <v/>
      </c>
      <c r="N703" s="18" t="str">
        <f ca="1">IF(OR(B703 = "", F703=""), "", MIN(ForwardDays(B703,-'Terms&amp;Conditions + Transaction'!$B$22, 'Terms&amp;Conditions + Transaction'!$B$23, 'Holiday Schedule'!$B$3:$B$1002),ForwardDays(F703,-'Terms&amp;Conditions + Transaction'!$B$22, 'Terms&amp;Conditions + Transaction'!$B$23, 'Holiday Schedule'!$B$3:$B$1002)))</f>
        <v/>
      </c>
      <c r="O703" s="42" t="str">
        <f ca="1">IF(B703="", "", IF(ISNA(MATCH(N703, SOFR_INDEX!$A$2:$A$2001, -1)),1,IF(INDEX(SOFR_INDEX!$A$2:$E$2001,MATCH(N703, SOFR_INDEX!$A$2:$A$2001, -1), 1)=N703,MATCH(N703, SOFR_INDEX!$A$2:$A$2001, -1),MATCH(N703, SOFR_INDEX!$A$2:$A$2001, -1)+1)))</f>
        <v/>
      </c>
      <c r="P703" s="40" t="str" cm="1">
        <f t="array" aca="1" ref="P703" ca="1">IF(OR(B703="", F703=""), "", INDEX(SOFR_INDEX!$B$2:$E$2001, O703,$P$4) * IF(LEFT($P$3, 3)="180", 2, IF(LEFT($P$3, 2)="90", 4, IF(LEFT($P$3, 2)="30", 12, 1)))/100)</f>
        <v/>
      </c>
      <c r="Q703" s="43" t="str">
        <f ca="1">IF(OR(B703="", F703=""), "", P703+'Terms&amp;Conditions + Transaction'!$B$11/10000)</f>
        <v/>
      </c>
      <c r="R703" s="43" t="str">
        <f t="shared" ca="1" si="65"/>
        <v/>
      </c>
      <c r="S703" t="str">
        <f ca="1">IF(B703="",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Transaction'!$C$7*(F703-E703), 365), 360))))</f>
        <v/>
      </c>
      <c r="T703" s="49" t="str">
        <f t="shared" ca="1" si="66"/>
        <v/>
      </c>
      <c r="U703" s="49" t="str">
        <f t="shared" ca="1" si="67"/>
        <v/>
      </c>
      <c r="V703" s="49" t="str">
        <f t="shared" ca="1" si="68"/>
        <v/>
      </c>
      <c r="W703" s="11" t="str">
        <f t="shared" ca="1" si="69"/>
        <v/>
      </c>
      <c r="X703" s="11" t="str">
        <f t="shared" ca="1" si="70"/>
        <v/>
      </c>
    </row>
    <row r="704" spans="2:24" x14ac:dyDescent="0.25">
      <c r="B704" s="82" t="str">
        <f ca="1">IF(B703&lt;MIN($C$3, 'Terms&amp;Conditions + Transaction'!$B$6), B703+1, "")</f>
        <v/>
      </c>
      <c r="C704" t="str">
        <f ca="1">IF(B704="", "", IF(AND(WEEKDAY(B704, 2)&lt;=5, ISERROR(VLOOKUP(B704, 'Holiday Schedule'!$B$3:$B$1002, 1, FALSE))), 1, 0))</f>
        <v/>
      </c>
      <c r="D704" t="str">
        <f ca="1">IF(B704="", "", IF(LOWER('Terms&amp;Conditions + Transaction'!$C$15)="act", 1, IF(DAY(B704)=31, 0, IF(AND(DAY(B704+1)=1, MONTH(B704+1)=3), 31-DAY(B704), 1))))</f>
        <v/>
      </c>
      <c r="E704" s="18" t="str">
        <f ca="1">IF(B704="", "", IFERROR(VLOOKUP(B704, 'Accrual Schedule'!$B$3:$B$122, 1, TRUE), ""))</f>
        <v/>
      </c>
      <c r="F704" s="18" t="str" cm="1">
        <f t="array" aca="1" ref="F704" ca="1">IF(B704="", "", INDEX('Accrual Schedule'!$B$3:$B$122, MATCH(B704, 'Accrual Schedule'!$B$3:$B$122, 1)+1, 1))</f>
        <v/>
      </c>
      <c r="G704" s="18" t="str" cm="1">
        <f t="array" aca="1" ref="G704" ca="1">IF(B704="", "", INDEX('Accrual Schedule'!$B$3:$B$122, MATCH(H704, 'Accrual Schedule'!$B$3:$B$122, 1)-1, 1))</f>
        <v/>
      </c>
      <c r="H704" s="18" t="str">
        <f ca="1">IF(B704="", "", INDEX('Accrual Schedule'!$B$3:$B$122, MATCH(I704, 'Accrual Schedule'!$C$3:$C$122, 1), 1))</f>
        <v/>
      </c>
      <c r="I704" s="18" t="str" cm="1">
        <f t="array" aca="1" ref="I704" ca="1">IF(B704="", "", _xlfn.IFNA(INDEX('Accrual Schedule'!$C$4:$C$122, MATCH(B704, 'Accrual Schedule'!$C$4:$C$122, 1)+1, 1), INDEX('Accrual Schedule'!$C$4:$C$122, 1, 1)))</f>
        <v/>
      </c>
      <c r="J704" s="11" t="str">
        <f ca="1">IF(B704="","",'Terms&amp;Conditions + Transaction'!$F$5-SUMIF(Dispositions!$B$3:$B$32,"&lt;="&amp;B704,Dispositions!$C$3:$C$32))</f>
        <v/>
      </c>
      <c r="K704" s="84" t="str">
        <f ca="1">IF(B704="", "", IF(ISNA(MATCH(B704, 'Factor Schedule'!$B$3:$B$2002, -1)),1,IF(INDEX('Factor Schedule'!$B$3:$C$2002,MATCH(B704, 'Factor Schedule'!$B$3:$B$2002, -1), 1)=B704,MATCH(B704, 'Factor Schedule'!$B$3:$B$2002, -1),MATCH(B704, 'Factor Schedule'!$B$3:$B$2002, -1)+1)))</f>
        <v/>
      </c>
      <c r="L704" s="11" t="str" cm="1">
        <f t="array" aca="1" ref="L704" ca="1">IF(B704="","",ROUND(J704*_xlfn.IFNA(INDEX('Factor Schedule'!$B$3:$C$2002,K704, 2), 1), 2))</f>
        <v/>
      </c>
      <c r="M704" s="11" t="str">
        <f ca="1">IF(B704="", "", IF(OR(LOWER('Terms&amp;Conditions + Transaction'!$B$12)&lt;&gt;"compound", B704=$C$2, B704=E704), L704, L704+IF(LOWER('Terms&amp;Conditions + Transaction'!$B$13)&lt;&gt;"y", SUMIFS($T$8:$T$2007, $B$8:$B$2007, "&gt;="&amp;E704, $B$8:$B$2007, "&lt;"&amp;B704), SUMIFS($U$8:$U$1007, $B$8:$B$2007, "&gt;="&amp;E704, $B$8:$B$2007, "&lt;"&amp;B704))))</f>
        <v/>
      </c>
      <c r="N704" s="18" t="str">
        <f ca="1">IF(OR(B704 = "", F704=""), "", MIN(ForwardDays(B704,-'Terms&amp;Conditions + Transaction'!$B$22, 'Terms&amp;Conditions + Transaction'!$B$23, 'Holiday Schedule'!$B$3:$B$1002),ForwardDays(F704,-'Terms&amp;Conditions + Transaction'!$B$22, 'Terms&amp;Conditions + Transaction'!$B$23, 'Holiday Schedule'!$B$3:$B$1002)))</f>
        <v/>
      </c>
      <c r="O704" s="42" t="str">
        <f ca="1">IF(B704="", "", IF(ISNA(MATCH(N704, SOFR_INDEX!$A$2:$A$2001, -1)),1,IF(INDEX(SOFR_INDEX!$A$2:$E$2001,MATCH(N704, SOFR_INDEX!$A$2:$A$2001, -1), 1)=N704,MATCH(N704, SOFR_INDEX!$A$2:$A$2001, -1),MATCH(N704, SOFR_INDEX!$A$2:$A$2001, -1)+1)))</f>
        <v/>
      </c>
      <c r="P704" s="40" t="str" cm="1">
        <f t="array" aca="1" ref="P704" ca="1">IF(OR(B704="", F704=""), "", INDEX(SOFR_INDEX!$B$2:$E$2001, O704,$P$4) * IF(LEFT($P$3, 3)="180", 2, IF(LEFT($P$3, 2)="90", 4, IF(LEFT($P$3, 2)="30", 12, 1)))/100)</f>
        <v/>
      </c>
      <c r="Q704" s="43" t="str">
        <f ca="1">IF(OR(B704="", F704=""), "", P704+'Terms&amp;Conditions + Transaction'!$B$11/10000)</f>
        <v/>
      </c>
      <c r="R704" s="43" t="str">
        <f t="shared" ca="1" si="65"/>
        <v/>
      </c>
      <c r="S704" t="str">
        <f ca="1">IF(B704="",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Transaction'!$C$7*(F704-E704), 365), 360))))</f>
        <v/>
      </c>
      <c r="T704" s="49" t="str">
        <f t="shared" ca="1" si="66"/>
        <v/>
      </c>
      <c r="U704" s="49" t="str">
        <f t="shared" ca="1" si="67"/>
        <v/>
      </c>
      <c r="V704" s="49" t="str">
        <f t="shared" ca="1" si="68"/>
        <v/>
      </c>
      <c r="W704" s="11" t="str">
        <f t="shared" ca="1" si="69"/>
        <v/>
      </c>
      <c r="X704" s="11" t="str">
        <f t="shared" ca="1" si="70"/>
        <v/>
      </c>
    </row>
    <row r="705" spans="2:24" x14ac:dyDescent="0.25">
      <c r="B705" s="82" t="str">
        <f ca="1">IF(B704&lt;MIN($C$3, 'Terms&amp;Conditions + Transaction'!$B$6), B704+1, "")</f>
        <v/>
      </c>
      <c r="C705" t="str">
        <f ca="1">IF(B705="", "", IF(AND(WEEKDAY(B705, 2)&lt;=5, ISERROR(VLOOKUP(B705, 'Holiday Schedule'!$B$3:$B$1002, 1, FALSE))), 1, 0))</f>
        <v/>
      </c>
      <c r="D705" t="str">
        <f ca="1">IF(B705="", "", IF(LOWER('Terms&amp;Conditions + Transaction'!$C$15)="act", 1, IF(DAY(B705)=31, 0, IF(AND(DAY(B705+1)=1, MONTH(B705+1)=3), 31-DAY(B705), 1))))</f>
        <v/>
      </c>
      <c r="E705" s="18" t="str">
        <f ca="1">IF(B705="", "", IFERROR(VLOOKUP(B705, 'Accrual Schedule'!$B$3:$B$122, 1, TRUE), ""))</f>
        <v/>
      </c>
      <c r="F705" s="18" t="str" cm="1">
        <f t="array" aca="1" ref="F705" ca="1">IF(B705="", "", INDEX('Accrual Schedule'!$B$3:$B$122, MATCH(B705, 'Accrual Schedule'!$B$3:$B$122, 1)+1, 1))</f>
        <v/>
      </c>
      <c r="G705" s="18" t="str" cm="1">
        <f t="array" aca="1" ref="G705" ca="1">IF(B705="", "", INDEX('Accrual Schedule'!$B$3:$B$122, MATCH(H705, 'Accrual Schedule'!$B$3:$B$122, 1)-1, 1))</f>
        <v/>
      </c>
      <c r="H705" s="18" t="str">
        <f ca="1">IF(B705="", "", INDEX('Accrual Schedule'!$B$3:$B$122, MATCH(I705, 'Accrual Schedule'!$C$3:$C$122, 1), 1))</f>
        <v/>
      </c>
      <c r="I705" s="18" t="str" cm="1">
        <f t="array" aca="1" ref="I705" ca="1">IF(B705="", "", _xlfn.IFNA(INDEX('Accrual Schedule'!$C$4:$C$122, MATCH(B705, 'Accrual Schedule'!$C$4:$C$122, 1)+1, 1), INDEX('Accrual Schedule'!$C$4:$C$122, 1, 1)))</f>
        <v/>
      </c>
      <c r="J705" s="11" t="str">
        <f ca="1">IF(B705="","",'Terms&amp;Conditions + Transaction'!$F$5-SUMIF(Dispositions!$B$3:$B$32,"&lt;="&amp;B705,Dispositions!$C$3:$C$32))</f>
        <v/>
      </c>
      <c r="K705" s="84" t="str">
        <f ca="1">IF(B705="", "", IF(ISNA(MATCH(B705, 'Factor Schedule'!$B$3:$B$2002, -1)),1,IF(INDEX('Factor Schedule'!$B$3:$C$2002,MATCH(B705, 'Factor Schedule'!$B$3:$B$2002, -1), 1)=B705,MATCH(B705, 'Factor Schedule'!$B$3:$B$2002, -1),MATCH(B705, 'Factor Schedule'!$B$3:$B$2002, -1)+1)))</f>
        <v/>
      </c>
      <c r="L705" s="11" t="str" cm="1">
        <f t="array" aca="1" ref="L705" ca="1">IF(B705="","",ROUND(J705*_xlfn.IFNA(INDEX('Factor Schedule'!$B$3:$C$2002,K705, 2), 1), 2))</f>
        <v/>
      </c>
      <c r="M705" s="11" t="str">
        <f ca="1">IF(B705="", "", IF(OR(LOWER('Terms&amp;Conditions + Transaction'!$B$12)&lt;&gt;"compound", B705=$C$2, B705=E705), L705, L705+IF(LOWER('Terms&amp;Conditions + Transaction'!$B$13)&lt;&gt;"y", SUMIFS($T$8:$T$2007, $B$8:$B$2007, "&gt;="&amp;E705, $B$8:$B$2007, "&lt;"&amp;B705), SUMIFS($U$8:$U$1007, $B$8:$B$2007, "&gt;="&amp;E705, $B$8:$B$2007, "&lt;"&amp;B705))))</f>
        <v/>
      </c>
      <c r="N705" s="18" t="str">
        <f ca="1">IF(OR(B705 = "", F705=""), "", MIN(ForwardDays(B705,-'Terms&amp;Conditions + Transaction'!$B$22, 'Terms&amp;Conditions + Transaction'!$B$23, 'Holiday Schedule'!$B$3:$B$1002),ForwardDays(F705,-'Terms&amp;Conditions + Transaction'!$B$22, 'Terms&amp;Conditions + Transaction'!$B$23, 'Holiday Schedule'!$B$3:$B$1002)))</f>
        <v/>
      </c>
      <c r="O705" s="42" t="str">
        <f ca="1">IF(B705="", "", IF(ISNA(MATCH(N705, SOFR_INDEX!$A$2:$A$2001, -1)),1,IF(INDEX(SOFR_INDEX!$A$2:$E$2001,MATCH(N705, SOFR_INDEX!$A$2:$A$2001, -1), 1)=N705,MATCH(N705, SOFR_INDEX!$A$2:$A$2001, -1),MATCH(N705, SOFR_INDEX!$A$2:$A$2001, -1)+1)))</f>
        <v/>
      </c>
      <c r="P705" s="40" t="str" cm="1">
        <f t="array" aca="1" ref="P705" ca="1">IF(OR(B705="", F705=""), "", INDEX(SOFR_INDEX!$B$2:$E$2001, O705,$P$4) * IF(LEFT($P$3, 3)="180", 2, IF(LEFT($P$3, 2)="90", 4, IF(LEFT($P$3, 2)="30", 12, 1)))/100)</f>
        <v/>
      </c>
      <c r="Q705" s="43" t="str">
        <f ca="1">IF(OR(B705="", F705=""), "", P705+'Terms&amp;Conditions + Transaction'!$B$11/10000)</f>
        <v/>
      </c>
      <c r="R705" s="43" t="str">
        <f t="shared" ca="1" si="65"/>
        <v/>
      </c>
      <c r="S705" t="str">
        <f ca="1">IF(B705="",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Transaction'!$C$7*(F705-E705), 365), 360))))</f>
        <v/>
      </c>
      <c r="T705" s="49" t="str">
        <f t="shared" ca="1" si="66"/>
        <v/>
      </c>
      <c r="U705" s="49" t="str">
        <f t="shared" ca="1" si="67"/>
        <v/>
      </c>
      <c r="V705" s="49" t="str">
        <f t="shared" ca="1" si="68"/>
        <v/>
      </c>
      <c r="W705" s="11" t="str">
        <f t="shared" ca="1" si="69"/>
        <v/>
      </c>
      <c r="X705" s="11" t="str">
        <f t="shared" ca="1" si="70"/>
        <v/>
      </c>
    </row>
    <row r="706" spans="2:24" x14ac:dyDescent="0.25">
      <c r="B706" s="82" t="str">
        <f ca="1">IF(B705&lt;MIN($C$3, 'Terms&amp;Conditions + Transaction'!$B$6), B705+1, "")</f>
        <v/>
      </c>
      <c r="C706" t="str">
        <f ca="1">IF(B706="", "", IF(AND(WEEKDAY(B706, 2)&lt;=5, ISERROR(VLOOKUP(B706, 'Holiday Schedule'!$B$3:$B$1002, 1, FALSE))), 1, 0))</f>
        <v/>
      </c>
      <c r="D706" t="str">
        <f ca="1">IF(B706="", "", IF(LOWER('Terms&amp;Conditions + Transaction'!$C$15)="act", 1, IF(DAY(B706)=31, 0, IF(AND(DAY(B706+1)=1, MONTH(B706+1)=3), 31-DAY(B706), 1))))</f>
        <v/>
      </c>
      <c r="E706" s="18" t="str">
        <f ca="1">IF(B706="", "", IFERROR(VLOOKUP(B706, 'Accrual Schedule'!$B$3:$B$122, 1, TRUE), ""))</f>
        <v/>
      </c>
      <c r="F706" s="18" t="str" cm="1">
        <f t="array" aca="1" ref="F706" ca="1">IF(B706="", "", INDEX('Accrual Schedule'!$B$3:$B$122, MATCH(B706, 'Accrual Schedule'!$B$3:$B$122, 1)+1, 1))</f>
        <v/>
      </c>
      <c r="G706" s="18" t="str" cm="1">
        <f t="array" aca="1" ref="G706" ca="1">IF(B706="", "", INDEX('Accrual Schedule'!$B$3:$B$122, MATCH(H706, 'Accrual Schedule'!$B$3:$B$122, 1)-1, 1))</f>
        <v/>
      </c>
      <c r="H706" s="18" t="str">
        <f ca="1">IF(B706="", "", INDEX('Accrual Schedule'!$B$3:$B$122, MATCH(I706, 'Accrual Schedule'!$C$3:$C$122, 1), 1))</f>
        <v/>
      </c>
      <c r="I706" s="18" t="str" cm="1">
        <f t="array" aca="1" ref="I706" ca="1">IF(B706="", "", _xlfn.IFNA(INDEX('Accrual Schedule'!$C$4:$C$122, MATCH(B706, 'Accrual Schedule'!$C$4:$C$122, 1)+1, 1), INDEX('Accrual Schedule'!$C$4:$C$122, 1, 1)))</f>
        <v/>
      </c>
      <c r="J706" s="11" t="str">
        <f ca="1">IF(B706="","",'Terms&amp;Conditions + Transaction'!$F$5-SUMIF(Dispositions!$B$3:$B$32,"&lt;="&amp;B706,Dispositions!$C$3:$C$32))</f>
        <v/>
      </c>
      <c r="K706" s="84" t="str">
        <f ca="1">IF(B706="", "", IF(ISNA(MATCH(B706, 'Factor Schedule'!$B$3:$B$2002, -1)),1,IF(INDEX('Factor Schedule'!$B$3:$C$2002,MATCH(B706, 'Factor Schedule'!$B$3:$B$2002, -1), 1)=B706,MATCH(B706, 'Factor Schedule'!$B$3:$B$2002, -1),MATCH(B706, 'Factor Schedule'!$B$3:$B$2002, -1)+1)))</f>
        <v/>
      </c>
      <c r="L706" s="11" t="str" cm="1">
        <f t="array" aca="1" ref="L706" ca="1">IF(B706="","",ROUND(J706*_xlfn.IFNA(INDEX('Factor Schedule'!$B$3:$C$2002,K706, 2), 1), 2))</f>
        <v/>
      </c>
      <c r="M706" s="11" t="str">
        <f ca="1">IF(B706="", "", IF(OR(LOWER('Terms&amp;Conditions + Transaction'!$B$12)&lt;&gt;"compound", B706=$C$2, B706=E706), L706, L706+IF(LOWER('Terms&amp;Conditions + Transaction'!$B$13)&lt;&gt;"y", SUMIFS($T$8:$T$2007, $B$8:$B$2007, "&gt;="&amp;E706, $B$8:$B$2007, "&lt;"&amp;B706), SUMIFS($U$8:$U$1007, $B$8:$B$2007, "&gt;="&amp;E706, $B$8:$B$2007, "&lt;"&amp;B706))))</f>
        <v/>
      </c>
      <c r="N706" s="18" t="str">
        <f ca="1">IF(OR(B706 = "", F706=""), "", MIN(ForwardDays(B706,-'Terms&amp;Conditions + Transaction'!$B$22, 'Terms&amp;Conditions + Transaction'!$B$23, 'Holiday Schedule'!$B$3:$B$1002),ForwardDays(F706,-'Terms&amp;Conditions + Transaction'!$B$22, 'Terms&amp;Conditions + Transaction'!$B$23, 'Holiday Schedule'!$B$3:$B$1002)))</f>
        <v/>
      </c>
      <c r="O706" s="42" t="str">
        <f ca="1">IF(B706="", "", IF(ISNA(MATCH(N706, SOFR_INDEX!$A$2:$A$2001, -1)),1,IF(INDEX(SOFR_INDEX!$A$2:$E$2001,MATCH(N706, SOFR_INDEX!$A$2:$A$2001, -1), 1)=N706,MATCH(N706, SOFR_INDEX!$A$2:$A$2001, -1),MATCH(N706, SOFR_INDEX!$A$2:$A$2001, -1)+1)))</f>
        <v/>
      </c>
      <c r="P706" s="40" t="str" cm="1">
        <f t="array" aca="1" ref="P706" ca="1">IF(OR(B706="", F706=""), "", INDEX(SOFR_INDEX!$B$2:$E$2001, O706,$P$4) * IF(LEFT($P$3, 3)="180", 2, IF(LEFT($P$3, 2)="90", 4, IF(LEFT($P$3, 2)="30", 12, 1)))/100)</f>
        <v/>
      </c>
      <c r="Q706" s="43" t="str">
        <f ca="1">IF(OR(B706="", F706=""), "", P706+'Terms&amp;Conditions + Transaction'!$B$11/10000)</f>
        <v/>
      </c>
      <c r="R706" s="43" t="str">
        <f t="shared" ca="1" si="65"/>
        <v/>
      </c>
      <c r="S706" t="str">
        <f ca="1">IF(B706="",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Transaction'!$C$7*(F706-E706), 365), 360))))</f>
        <v/>
      </c>
      <c r="T706" s="49" t="str">
        <f t="shared" ca="1" si="66"/>
        <v/>
      </c>
      <c r="U706" s="49" t="str">
        <f t="shared" ca="1" si="67"/>
        <v/>
      </c>
      <c r="V706" s="49" t="str">
        <f t="shared" ca="1" si="68"/>
        <v/>
      </c>
      <c r="W706" s="11" t="str">
        <f t="shared" ca="1" si="69"/>
        <v/>
      </c>
      <c r="X706" s="11" t="str">
        <f t="shared" ca="1" si="70"/>
        <v/>
      </c>
    </row>
    <row r="707" spans="2:24" x14ac:dyDescent="0.25">
      <c r="B707" s="82" t="str">
        <f ca="1">IF(B706&lt;MIN($C$3, 'Terms&amp;Conditions + Transaction'!$B$6), B706+1, "")</f>
        <v/>
      </c>
      <c r="C707" t="str">
        <f ca="1">IF(B707="", "", IF(AND(WEEKDAY(B707, 2)&lt;=5, ISERROR(VLOOKUP(B707, 'Holiday Schedule'!$B$3:$B$1002, 1, FALSE))), 1, 0))</f>
        <v/>
      </c>
      <c r="D707" t="str">
        <f ca="1">IF(B707="", "", IF(LOWER('Terms&amp;Conditions + Transaction'!$C$15)="act", 1, IF(DAY(B707)=31, 0, IF(AND(DAY(B707+1)=1, MONTH(B707+1)=3), 31-DAY(B707), 1))))</f>
        <v/>
      </c>
      <c r="E707" s="18" t="str">
        <f ca="1">IF(B707="", "", IFERROR(VLOOKUP(B707, 'Accrual Schedule'!$B$3:$B$122, 1, TRUE), ""))</f>
        <v/>
      </c>
      <c r="F707" s="18" t="str" cm="1">
        <f t="array" aca="1" ref="F707" ca="1">IF(B707="", "", INDEX('Accrual Schedule'!$B$3:$B$122, MATCH(B707, 'Accrual Schedule'!$B$3:$B$122, 1)+1, 1))</f>
        <v/>
      </c>
      <c r="G707" s="18" t="str" cm="1">
        <f t="array" aca="1" ref="G707" ca="1">IF(B707="", "", INDEX('Accrual Schedule'!$B$3:$B$122, MATCH(H707, 'Accrual Schedule'!$B$3:$B$122, 1)-1, 1))</f>
        <v/>
      </c>
      <c r="H707" s="18" t="str">
        <f ca="1">IF(B707="", "", INDEX('Accrual Schedule'!$B$3:$B$122, MATCH(I707, 'Accrual Schedule'!$C$3:$C$122, 1), 1))</f>
        <v/>
      </c>
      <c r="I707" s="18" t="str" cm="1">
        <f t="array" aca="1" ref="I707" ca="1">IF(B707="", "", _xlfn.IFNA(INDEX('Accrual Schedule'!$C$4:$C$122, MATCH(B707, 'Accrual Schedule'!$C$4:$C$122, 1)+1, 1), INDEX('Accrual Schedule'!$C$4:$C$122, 1, 1)))</f>
        <v/>
      </c>
      <c r="J707" s="11" t="str">
        <f ca="1">IF(B707="","",'Terms&amp;Conditions + Transaction'!$F$5-SUMIF(Dispositions!$B$3:$B$32,"&lt;="&amp;B707,Dispositions!$C$3:$C$32))</f>
        <v/>
      </c>
      <c r="K707" s="84" t="str">
        <f ca="1">IF(B707="", "", IF(ISNA(MATCH(B707, 'Factor Schedule'!$B$3:$B$2002, -1)),1,IF(INDEX('Factor Schedule'!$B$3:$C$2002,MATCH(B707, 'Factor Schedule'!$B$3:$B$2002, -1), 1)=B707,MATCH(B707, 'Factor Schedule'!$B$3:$B$2002, -1),MATCH(B707, 'Factor Schedule'!$B$3:$B$2002, -1)+1)))</f>
        <v/>
      </c>
      <c r="L707" s="11" t="str" cm="1">
        <f t="array" aca="1" ref="L707" ca="1">IF(B707="","",ROUND(J707*_xlfn.IFNA(INDEX('Factor Schedule'!$B$3:$C$2002,K707, 2), 1), 2))</f>
        <v/>
      </c>
      <c r="M707" s="11" t="str">
        <f ca="1">IF(B707="", "", IF(OR(LOWER('Terms&amp;Conditions + Transaction'!$B$12)&lt;&gt;"compound", B707=$C$2, B707=E707), L707, L707+IF(LOWER('Terms&amp;Conditions + Transaction'!$B$13)&lt;&gt;"y", SUMIFS($T$8:$T$2007, $B$8:$B$2007, "&gt;="&amp;E707, $B$8:$B$2007, "&lt;"&amp;B707), SUMIFS($U$8:$U$1007, $B$8:$B$2007, "&gt;="&amp;E707, $B$8:$B$2007, "&lt;"&amp;B707))))</f>
        <v/>
      </c>
      <c r="N707" s="18" t="str">
        <f ca="1">IF(OR(B707 = "", F707=""), "", MIN(ForwardDays(B707,-'Terms&amp;Conditions + Transaction'!$B$22, 'Terms&amp;Conditions + Transaction'!$B$23, 'Holiday Schedule'!$B$3:$B$1002),ForwardDays(F707,-'Terms&amp;Conditions + Transaction'!$B$22, 'Terms&amp;Conditions + Transaction'!$B$23, 'Holiday Schedule'!$B$3:$B$1002)))</f>
        <v/>
      </c>
      <c r="O707" s="42" t="str">
        <f ca="1">IF(B707="", "", IF(ISNA(MATCH(N707, SOFR_INDEX!$A$2:$A$2001, -1)),1,IF(INDEX(SOFR_INDEX!$A$2:$E$2001,MATCH(N707, SOFR_INDEX!$A$2:$A$2001, -1), 1)=N707,MATCH(N707, SOFR_INDEX!$A$2:$A$2001, -1),MATCH(N707, SOFR_INDEX!$A$2:$A$2001, -1)+1)))</f>
        <v/>
      </c>
      <c r="P707" s="40" t="str" cm="1">
        <f t="array" aca="1" ref="P707" ca="1">IF(OR(B707="", F707=""), "", INDEX(SOFR_INDEX!$B$2:$E$2001, O707,$P$4) * IF(LEFT($P$3, 3)="180", 2, IF(LEFT($P$3, 2)="90", 4, IF(LEFT($P$3, 2)="30", 12, 1)))/100)</f>
        <v/>
      </c>
      <c r="Q707" s="43" t="str">
        <f ca="1">IF(OR(B707="", F707=""), "", P707+'Terms&amp;Conditions + Transaction'!$B$11/10000)</f>
        <v/>
      </c>
      <c r="R707" s="43" t="str">
        <f t="shared" ca="1" si="65"/>
        <v/>
      </c>
      <c r="S707" t="str">
        <f ca="1">IF(B707="",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Transaction'!$C$7*(F707-E707), 365), 360))))</f>
        <v/>
      </c>
      <c r="T707" s="49" t="str">
        <f t="shared" ca="1" si="66"/>
        <v/>
      </c>
      <c r="U707" s="49" t="str">
        <f t="shared" ca="1" si="67"/>
        <v/>
      </c>
      <c r="V707" s="49" t="str">
        <f t="shared" ca="1" si="68"/>
        <v/>
      </c>
      <c r="W707" s="11" t="str">
        <f t="shared" ca="1" si="69"/>
        <v/>
      </c>
      <c r="X707" s="11" t="str">
        <f t="shared" ca="1" si="70"/>
        <v/>
      </c>
    </row>
    <row r="708" spans="2:24" x14ac:dyDescent="0.25">
      <c r="B708" s="82" t="str">
        <f ca="1">IF(B707&lt;MIN($C$3, 'Terms&amp;Conditions + Transaction'!$B$6), B707+1, "")</f>
        <v/>
      </c>
      <c r="C708" t="str">
        <f ca="1">IF(B708="", "", IF(AND(WEEKDAY(B708, 2)&lt;=5, ISERROR(VLOOKUP(B708, 'Holiday Schedule'!$B$3:$B$1002, 1, FALSE))), 1, 0))</f>
        <v/>
      </c>
      <c r="D708" t="str">
        <f ca="1">IF(B708="", "", IF(LOWER('Terms&amp;Conditions + Transaction'!$C$15)="act", 1, IF(DAY(B708)=31, 0, IF(AND(DAY(B708+1)=1, MONTH(B708+1)=3), 31-DAY(B708), 1))))</f>
        <v/>
      </c>
      <c r="E708" s="18" t="str">
        <f ca="1">IF(B708="", "", IFERROR(VLOOKUP(B708, 'Accrual Schedule'!$B$3:$B$122, 1, TRUE), ""))</f>
        <v/>
      </c>
      <c r="F708" s="18" t="str" cm="1">
        <f t="array" aca="1" ref="F708" ca="1">IF(B708="", "", INDEX('Accrual Schedule'!$B$3:$B$122, MATCH(B708, 'Accrual Schedule'!$B$3:$B$122, 1)+1, 1))</f>
        <v/>
      </c>
      <c r="G708" s="18" t="str" cm="1">
        <f t="array" aca="1" ref="G708" ca="1">IF(B708="", "", INDEX('Accrual Schedule'!$B$3:$B$122, MATCH(H708, 'Accrual Schedule'!$B$3:$B$122, 1)-1, 1))</f>
        <v/>
      </c>
      <c r="H708" s="18" t="str">
        <f ca="1">IF(B708="", "", INDEX('Accrual Schedule'!$B$3:$B$122, MATCH(I708, 'Accrual Schedule'!$C$3:$C$122, 1), 1))</f>
        <v/>
      </c>
      <c r="I708" s="18" t="str" cm="1">
        <f t="array" aca="1" ref="I708" ca="1">IF(B708="", "", _xlfn.IFNA(INDEX('Accrual Schedule'!$C$4:$C$122, MATCH(B708, 'Accrual Schedule'!$C$4:$C$122, 1)+1, 1), INDEX('Accrual Schedule'!$C$4:$C$122, 1, 1)))</f>
        <v/>
      </c>
      <c r="J708" s="11" t="str">
        <f ca="1">IF(B708="","",'Terms&amp;Conditions + Transaction'!$F$5-SUMIF(Dispositions!$B$3:$B$32,"&lt;="&amp;B708,Dispositions!$C$3:$C$32))</f>
        <v/>
      </c>
      <c r="K708" s="84" t="str">
        <f ca="1">IF(B708="", "", IF(ISNA(MATCH(B708, 'Factor Schedule'!$B$3:$B$2002, -1)),1,IF(INDEX('Factor Schedule'!$B$3:$C$2002,MATCH(B708, 'Factor Schedule'!$B$3:$B$2002, -1), 1)=B708,MATCH(B708, 'Factor Schedule'!$B$3:$B$2002, -1),MATCH(B708, 'Factor Schedule'!$B$3:$B$2002, -1)+1)))</f>
        <v/>
      </c>
      <c r="L708" s="11" t="str" cm="1">
        <f t="array" aca="1" ref="L708" ca="1">IF(B708="","",ROUND(J708*_xlfn.IFNA(INDEX('Factor Schedule'!$B$3:$C$2002,K708, 2), 1), 2))</f>
        <v/>
      </c>
      <c r="M708" s="11" t="str">
        <f ca="1">IF(B708="", "", IF(OR(LOWER('Terms&amp;Conditions + Transaction'!$B$12)&lt;&gt;"compound", B708=$C$2, B708=E708), L708, L708+IF(LOWER('Terms&amp;Conditions + Transaction'!$B$13)&lt;&gt;"y", SUMIFS($T$8:$T$2007, $B$8:$B$2007, "&gt;="&amp;E708, $B$8:$B$2007, "&lt;"&amp;B708), SUMIFS($U$8:$U$1007, $B$8:$B$2007, "&gt;="&amp;E708, $B$8:$B$2007, "&lt;"&amp;B708))))</f>
        <v/>
      </c>
      <c r="N708" s="18" t="str">
        <f ca="1">IF(OR(B708 = "", F708=""), "", MIN(ForwardDays(B708,-'Terms&amp;Conditions + Transaction'!$B$22, 'Terms&amp;Conditions + Transaction'!$B$23, 'Holiday Schedule'!$B$3:$B$1002),ForwardDays(F708,-'Terms&amp;Conditions + Transaction'!$B$22, 'Terms&amp;Conditions + Transaction'!$B$23, 'Holiday Schedule'!$B$3:$B$1002)))</f>
        <v/>
      </c>
      <c r="O708" s="42" t="str">
        <f ca="1">IF(B708="", "", IF(ISNA(MATCH(N708, SOFR_INDEX!$A$2:$A$2001, -1)),1,IF(INDEX(SOFR_INDEX!$A$2:$E$2001,MATCH(N708, SOFR_INDEX!$A$2:$A$2001, -1), 1)=N708,MATCH(N708, SOFR_INDEX!$A$2:$A$2001, -1),MATCH(N708, SOFR_INDEX!$A$2:$A$2001, -1)+1)))</f>
        <v/>
      </c>
      <c r="P708" s="40" t="str" cm="1">
        <f t="array" aca="1" ref="P708" ca="1">IF(OR(B708="", F708=""), "", INDEX(SOFR_INDEX!$B$2:$E$2001, O708,$P$4) * IF(LEFT($P$3, 3)="180", 2, IF(LEFT($P$3, 2)="90", 4, IF(LEFT($P$3, 2)="30", 12, 1)))/100)</f>
        <v/>
      </c>
      <c r="Q708" s="43" t="str">
        <f ca="1">IF(OR(B708="", F708=""), "", P708+'Terms&amp;Conditions + Transaction'!$B$11/10000)</f>
        <v/>
      </c>
      <c r="R708" s="43" t="str">
        <f t="shared" ca="1" si="65"/>
        <v/>
      </c>
      <c r="S708" t="str">
        <f ca="1">IF(B708="",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Transaction'!$C$7*(F708-E708), 365), 360))))</f>
        <v/>
      </c>
      <c r="T708" s="49" t="str">
        <f t="shared" ca="1" si="66"/>
        <v/>
      </c>
      <c r="U708" s="49" t="str">
        <f t="shared" ca="1" si="67"/>
        <v/>
      </c>
      <c r="V708" s="49" t="str">
        <f t="shared" ca="1" si="68"/>
        <v/>
      </c>
      <c r="W708" s="11" t="str">
        <f t="shared" ca="1" si="69"/>
        <v/>
      </c>
      <c r="X708" s="11" t="str">
        <f t="shared" ca="1" si="70"/>
        <v/>
      </c>
    </row>
    <row r="709" spans="2:24" x14ac:dyDescent="0.25">
      <c r="B709" s="82" t="str">
        <f ca="1">IF(B708&lt;MIN($C$3, 'Terms&amp;Conditions + Transaction'!$B$6), B708+1, "")</f>
        <v/>
      </c>
      <c r="C709" t="str">
        <f ca="1">IF(B709="", "", IF(AND(WEEKDAY(B709, 2)&lt;=5, ISERROR(VLOOKUP(B709, 'Holiday Schedule'!$B$3:$B$1002, 1, FALSE))), 1, 0))</f>
        <v/>
      </c>
      <c r="D709" t="str">
        <f ca="1">IF(B709="", "", IF(LOWER('Terms&amp;Conditions + Transaction'!$C$15)="act", 1, IF(DAY(B709)=31, 0, IF(AND(DAY(B709+1)=1, MONTH(B709+1)=3), 31-DAY(B709), 1))))</f>
        <v/>
      </c>
      <c r="E709" s="18" t="str">
        <f ca="1">IF(B709="", "", IFERROR(VLOOKUP(B709, 'Accrual Schedule'!$B$3:$B$122, 1, TRUE), ""))</f>
        <v/>
      </c>
      <c r="F709" s="18" t="str" cm="1">
        <f t="array" aca="1" ref="F709" ca="1">IF(B709="", "", INDEX('Accrual Schedule'!$B$3:$B$122, MATCH(B709, 'Accrual Schedule'!$B$3:$B$122, 1)+1, 1))</f>
        <v/>
      </c>
      <c r="G709" s="18" t="str" cm="1">
        <f t="array" aca="1" ref="G709" ca="1">IF(B709="", "", INDEX('Accrual Schedule'!$B$3:$B$122, MATCH(H709, 'Accrual Schedule'!$B$3:$B$122, 1)-1, 1))</f>
        <v/>
      </c>
      <c r="H709" s="18" t="str">
        <f ca="1">IF(B709="", "", INDEX('Accrual Schedule'!$B$3:$B$122, MATCH(I709, 'Accrual Schedule'!$C$3:$C$122, 1), 1))</f>
        <v/>
      </c>
      <c r="I709" s="18" t="str" cm="1">
        <f t="array" aca="1" ref="I709" ca="1">IF(B709="", "", _xlfn.IFNA(INDEX('Accrual Schedule'!$C$4:$C$122, MATCH(B709, 'Accrual Schedule'!$C$4:$C$122, 1)+1, 1), INDEX('Accrual Schedule'!$C$4:$C$122, 1, 1)))</f>
        <v/>
      </c>
      <c r="J709" s="11" t="str">
        <f ca="1">IF(B709="","",'Terms&amp;Conditions + Transaction'!$F$5-SUMIF(Dispositions!$B$3:$B$32,"&lt;="&amp;B709,Dispositions!$C$3:$C$32))</f>
        <v/>
      </c>
      <c r="K709" s="84" t="str">
        <f ca="1">IF(B709="", "", IF(ISNA(MATCH(B709, 'Factor Schedule'!$B$3:$B$2002, -1)),1,IF(INDEX('Factor Schedule'!$B$3:$C$2002,MATCH(B709, 'Factor Schedule'!$B$3:$B$2002, -1), 1)=B709,MATCH(B709, 'Factor Schedule'!$B$3:$B$2002, -1),MATCH(B709, 'Factor Schedule'!$B$3:$B$2002, -1)+1)))</f>
        <v/>
      </c>
      <c r="L709" s="11" t="str" cm="1">
        <f t="array" aca="1" ref="L709" ca="1">IF(B709="","",ROUND(J709*_xlfn.IFNA(INDEX('Factor Schedule'!$B$3:$C$2002,K709, 2), 1), 2))</f>
        <v/>
      </c>
      <c r="M709" s="11" t="str">
        <f ca="1">IF(B709="", "", IF(OR(LOWER('Terms&amp;Conditions + Transaction'!$B$12)&lt;&gt;"compound", B709=$C$2, B709=E709), L709, L709+IF(LOWER('Terms&amp;Conditions + Transaction'!$B$13)&lt;&gt;"y", SUMIFS($T$8:$T$2007, $B$8:$B$2007, "&gt;="&amp;E709, $B$8:$B$2007, "&lt;"&amp;B709), SUMIFS($U$8:$U$1007, $B$8:$B$2007, "&gt;="&amp;E709, $B$8:$B$2007, "&lt;"&amp;B709))))</f>
        <v/>
      </c>
      <c r="N709" s="18" t="str">
        <f ca="1">IF(OR(B709 = "", F709=""), "", MIN(ForwardDays(B709,-'Terms&amp;Conditions + Transaction'!$B$22, 'Terms&amp;Conditions + Transaction'!$B$23, 'Holiday Schedule'!$B$3:$B$1002),ForwardDays(F709,-'Terms&amp;Conditions + Transaction'!$B$22, 'Terms&amp;Conditions + Transaction'!$B$23, 'Holiday Schedule'!$B$3:$B$1002)))</f>
        <v/>
      </c>
      <c r="O709" s="42" t="str">
        <f ca="1">IF(B709="", "", IF(ISNA(MATCH(N709, SOFR_INDEX!$A$2:$A$2001, -1)),1,IF(INDEX(SOFR_INDEX!$A$2:$E$2001,MATCH(N709, SOFR_INDEX!$A$2:$A$2001, -1), 1)=N709,MATCH(N709, SOFR_INDEX!$A$2:$A$2001, -1),MATCH(N709, SOFR_INDEX!$A$2:$A$2001, -1)+1)))</f>
        <v/>
      </c>
      <c r="P709" s="40" t="str" cm="1">
        <f t="array" aca="1" ref="P709" ca="1">IF(OR(B709="", F709=""), "", INDEX(SOFR_INDEX!$B$2:$E$2001, O709,$P$4) * IF(LEFT($P$3, 3)="180", 2, IF(LEFT($P$3, 2)="90", 4, IF(LEFT($P$3, 2)="30", 12, 1)))/100)</f>
        <v/>
      </c>
      <c r="Q709" s="43" t="str">
        <f ca="1">IF(OR(B709="", F709=""), "", P709+'Terms&amp;Conditions + Transaction'!$B$11/10000)</f>
        <v/>
      </c>
      <c r="R709" s="43" t="str">
        <f t="shared" ca="1" si="65"/>
        <v/>
      </c>
      <c r="S709" t="str">
        <f ca="1">IF(B709="",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Transaction'!$C$7*(F709-E709), 365), 360))))</f>
        <v/>
      </c>
      <c r="T709" s="49" t="str">
        <f t="shared" ca="1" si="66"/>
        <v/>
      </c>
      <c r="U709" s="49" t="str">
        <f t="shared" ca="1" si="67"/>
        <v/>
      </c>
      <c r="V709" s="49" t="str">
        <f t="shared" ca="1" si="68"/>
        <v/>
      </c>
      <c r="W709" s="11" t="str">
        <f t="shared" ca="1" si="69"/>
        <v/>
      </c>
      <c r="X709" s="11" t="str">
        <f t="shared" ca="1" si="70"/>
        <v/>
      </c>
    </row>
    <row r="710" spans="2:24" x14ac:dyDescent="0.25">
      <c r="B710" s="82" t="str">
        <f ca="1">IF(B709&lt;MIN($C$3, 'Terms&amp;Conditions + Transaction'!$B$6), B709+1, "")</f>
        <v/>
      </c>
      <c r="C710" t="str">
        <f ca="1">IF(B710="", "", IF(AND(WEEKDAY(B710, 2)&lt;=5, ISERROR(VLOOKUP(B710, 'Holiday Schedule'!$B$3:$B$1002, 1, FALSE))), 1, 0))</f>
        <v/>
      </c>
      <c r="D710" t="str">
        <f ca="1">IF(B710="", "", IF(LOWER('Terms&amp;Conditions + Transaction'!$C$15)="act", 1, IF(DAY(B710)=31, 0, IF(AND(DAY(B710+1)=1, MONTH(B710+1)=3), 31-DAY(B710), 1))))</f>
        <v/>
      </c>
      <c r="E710" s="18" t="str">
        <f ca="1">IF(B710="", "", IFERROR(VLOOKUP(B710, 'Accrual Schedule'!$B$3:$B$122, 1, TRUE), ""))</f>
        <v/>
      </c>
      <c r="F710" s="18" t="str" cm="1">
        <f t="array" aca="1" ref="F710" ca="1">IF(B710="", "", INDEX('Accrual Schedule'!$B$3:$B$122, MATCH(B710, 'Accrual Schedule'!$B$3:$B$122, 1)+1, 1))</f>
        <v/>
      </c>
      <c r="G710" s="18" t="str" cm="1">
        <f t="array" aca="1" ref="G710" ca="1">IF(B710="", "", INDEX('Accrual Schedule'!$B$3:$B$122, MATCH(H710, 'Accrual Schedule'!$B$3:$B$122, 1)-1, 1))</f>
        <v/>
      </c>
      <c r="H710" s="18" t="str">
        <f ca="1">IF(B710="", "", INDEX('Accrual Schedule'!$B$3:$B$122, MATCH(I710, 'Accrual Schedule'!$C$3:$C$122, 1), 1))</f>
        <v/>
      </c>
      <c r="I710" s="18" t="str" cm="1">
        <f t="array" aca="1" ref="I710" ca="1">IF(B710="", "", _xlfn.IFNA(INDEX('Accrual Schedule'!$C$4:$C$122, MATCH(B710, 'Accrual Schedule'!$C$4:$C$122, 1)+1, 1), INDEX('Accrual Schedule'!$C$4:$C$122, 1, 1)))</f>
        <v/>
      </c>
      <c r="J710" s="11" t="str">
        <f ca="1">IF(B710="","",'Terms&amp;Conditions + Transaction'!$F$5-SUMIF(Dispositions!$B$3:$B$32,"&lt;="&amp;B710,Dispositions!$C$3:$C$32))</f>
        <v/>
      </c>
      <c r="K710" s="84" t="str">
        <f ca="1">IF(B710="", "", IF(ISNA(MATCH(B710, 'Factor Schedule'!$B$3:$B$2002, -1)),1,IF(INDEX('Factor Schedule'!$B$3:$C$2002,MATCH(B710, 'Factor Schedule'!$B$3:$B$2002, -1), 1)=B710,MATCH(B710, 'Factor Schedule'!$B$3:$B$2002, -1),MATCH(B710, 'Factor Schedule'!$B$3:$B$2002, -1)+1)))</f>
        <v/>
      </c>
      <c r="L710" s="11" t="str" cm="1">
        <f t="array" aca="1" ref="L710" ca="1">IF(B710="","",ROUND(J710*_xlfn.IFNA(INDEX('Factor Schedule'!$B$3:$C$2002,K710, 2), 1), 2))</f>
        <v/>
      </c>
      <c r="M710" s="11" t="str">
        <f ca="1">IF(B710="", "", IF(OR(LOWER('Terms&amp;Conditions + Transaction'!$B$12)&lt;&gt;"compound", B710=$C$2, B710=E710), L710, L710+IF(LOWER('Terms&amp;Conditions + Transaction'!$B$13)&lt;&gt;"y", SUMIFS($T$8:$T$2007, $B$8:$B$2007, "&gt;="&amp;E710, $B$8:$B$2007, "&lt;"&amp;B710), SUMIFS($U$8:$U$1007, $B$8:$B$2007, "&gt;="&amp;E710, $B$8:$B$2007, "&lt;"&amp;B710))))</f>
        <v/>
      </c>
      <c r="N710" s="18" t="str">
        <f ca="1">IF(OR(B710 = "", F710=""), "", MIN(ForwardDays(B710,-'Terms&amp;Conditions + Transaction'!$B$22, 'Terms&amp;Conditions + Transaction'!$B$23, 'Holiday Schedule'!$B$3:$B$1002),ForwardDays(F710,-'Terms&amp;Conditions + Transaction'!$B$22, 'Terms&amp;Conditions + Transaction'!$B$23, 'Holiday Schedule'!$B$3:$B$1002)))</f>
        <v/>
      </c>
      <c r="O710" s="42" t="str">
        <f ca="1">IF(B710="", "", IF(ISNA(MATCH(N710, SOFR_INDEX!$A$2:$A$2001, -1)),1,IF(INDEX(SOFR_INDEX!$A$2:$E$2001,MATCH(N710, SOFR_INDEX!$A$2:$A$2001, -1), 1)=N710,MATCH(N710, SOFR_INDEX!$A$2:$A$2001, -1),MATCH(N710, SOFR_INDEX!$A$2:$A$2001, -1)+1)))</f>
        <v/>
      </c>
      <c r="P710" s="40" t="str" cm="1">
        <f t="array" aca="1" ref="P710" ca="1">IF(OR(B710="", F710=""), "", INDEX(SOFR_INDEX!$B$2:$E$2001, O710,$P$4) * IF(LEFT($P$3, 3)="180", 2, IF(LEFT($P$3, 2)="90", 4, IF(LEFT($P$3, 2)="30", 12, 1)))/100)</f>
        <v/>
      </c>
      <c r="Q710" s="43" t="str">
        <f ca="1">IF(OR(B710="", F710=""), "", P710+'Terms&amp;Conditions + Transaction'!$B$11/10000)</f>
        <v/>
      </c>
      <c r="R710" s="43" t="str">
        <f t="shared" ca="1" si="65"/>
        <v/>
      </c>
      <c r="S710" t="str">
        <f ca="1">IF(B710="",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Transaction'!$C$7*(F710-E710), 365), 360))))</f>
        <v/>
      </c>
      <c r="T710" s="49" t="str">
        <f t="shared" ca="1" si="66"/>
        <v/>
      </c>
      <c r="U710" s="49" t="str">
        <f t="shared" ca="1" si="67"/>
        <v/>
      </c>
      <c r="V710" s="49" t="str">
        <f t="shared" ca="1" si="68"/>
        <v/>
      </c>
      <c r="W710" s="11" t="str">
        <f t="shared" ca="1" si="69"/>
        <v/>
      </c>
      <c r="X710" s="11" t="str">
        <f t="shared" ca="1" si="70"/>
        <v/>
      </c>
    </row>
    <row r="711" spans="2:24" x14ac:dyDescent="0.25">
      <c r="B711" s="82" t="str">
        <f ca="1">IF(B710&lt;MIN($C$3, 'Terms&amp;Conditions + Transaction'!$B$6), B710+1, "")</f>
        <v/>
      </c>
      <c r="C711" t="str">
        <f ca="1">IF(B711="", "", IF(AND(WEEKDAY(B711, 2)&lt;=5, ISERROR(VLOOKUP(B711, 'Holiday Schedule'!$B$3:$B$1002, 1, FALSE))), 1, 0))</f>
        <v/>
      </c>
      <c r="D711" t="str">
        <f ca="1">IF(B711="", "", IF(LOWER('Terms&amp;Conditions + Transaction'!$C$15)="act", 1, IF(DAY(B711)=31, 0, IF(AND(DAY(B711+1)=1, MONTH(B711+1)=3), 31-DAY(B711), 1))))</f>
        <v/>
      </c>
      <c r="E711" s="18" t="str">
        <f ca="1">IF(B711="", "", IFERROR(VLOOKUP(B711, 'Accrual Schedule'!$B$3:$B$122, 1, TRUE), ""))</f>
        <v/>
      </c>
      <c r="F711" s="18" t="str" cm="1">
        <f t="array" aca="1" ref="F711" ca="1">IF(B711="", "", INDEX('Accrual Schedule'!$B$3:$B$122, MATCH(B711, 'Accrual Schedule'!$B$3:$B$122, 1)+1, 1))</f>
        <v/>
      </c>
      <c r="G711" s="18" t="str" cm="1">
        <f t="array" aca="1" ref="G711" ca="1">IF(B711="", "", INDEX('Accrual Schedule'!$B$3:$B$122, MATCH(H711, 'Accrual Schedule'!$B$3:$B$122, 1)-1, 1))</f>
        <v/>
      </c>
      <c r="H711" s="18" t="str">
        <f ca="1">IF(B711="", "", INDEX('Accrual Schedule'!$B$3:$B$122, MATCH(I711, 'Accrual Schedule'!$C$3:$C$122, 1), 1))</f>
        <v/>
      </c>
      <c r="I711" s="18" t="str" cm="1">
        <f t="array" aca="1" ref="I711" ca="1">IF(B711="", "", _xlfn.IFNA(INDEX('Accrual Schedule'!$C$4:$C$122, MATCH(B711, 'Accrual Schedule'!$C$4:$C$122, 1)+1, 1), INDEX('Accrual Schedule'!$C$4:$C$122, 1, 1)))</f>
        <v/>
      </c>
      <c r="J711" s="11" t="str">
        <f ca="1">IF(B711="","",'Terms&amp;Conditions + Transaction'!$F$5-SUMIF(Dispositions!$B$3:$B$32,"&lt;="&amp;B711,Dispositions!$C$3:$C$32))</f>
        <v/>
      </c>
      <c r="K711" s="84" t="str">
        <f ca="1">IF(B711="", "", IF(ISNA(MATCH(B711, 'Factor Schedule'!$B$3:$B$2002, -1)),1,IF(INDEX('Factor Schedule'!$B$3:$C$2002,MATCH(B711, 'Factor Schedule'!$B$3:$B$2002, -1), 1)=B711,MATCH(B711, 'Factor Schedule'!$B$3:$B$2002, -1),MATCH(B711, 'Factor Schedule'!$B$3:$B$2002, -1)+1)))</f>
        <v/>
      </c>
      <c r="L711" s="11" t="str" cm="1">
        <f t="array" aca="1" ref="L711" ca="1">IF(B711="","",ROUND(J711*_xlfn.IFNA(INDEX('Factor Schedule'!$B$3:$C$2002,K711, 2), 1), 2))</f>
        <v/>
      </c>
      <c r="M711" s="11" t="str">
        <f ca="1">IF(B711="", "", IF(OR(LOWER('Terms&amp;Conditions + Transaction'!$B$12)&lt;&gt;"compound", B711=$C$2, B711=E711), L711, L711+IF(LOWER('Terms&amp;Conditions + Transaction'!$B$13)&lt;&gt;"y", SUMIFS($T$8:$T$2007, $B$8:$B$2007, "&gt;="&amp;E711, $B$8:$B$2007, "&lt;"&amp;B711), SUMIFS($U$8:$U$1007, $B$8:$B$2007, "&gt;="&amp;E711, $B$8:$B$2007, "&lt;"&amp;B711))))</f>
        <v/>
      </c>
      <c r="N711" s="18" t="str">
        <f ca="1">IF(OR(B711 = "", F711=""), "", MIN(ForwardDays(B711,-'Terms&amp;Conditions + Transaction'!$B$22, 'Terms&amp;Conditions + Transaction'!$B$23, 'Holiday Schedule'!$B$3:$B$1002),ForwardDays(F711,-'Terms&amp;Conditions + Transaction'!$B$22, 'Terms&amp;Conditions + Transaction'!$B$23, 'Holiday Schedule'!$B$3:$B$1002)))</f>
        <v/>
      </c>
      <c r="O711" s="42" t="str">
        <f ca="1">IF(B711="", "", IF(ISNA(MATCH(N711, SOFR_INDEX!$A$2:$A$2001, -1)),1,IF(INDEX(SOFR_INDEX!$A$2:$E$2001,MATCH(N711, SOFR_INDEX!$A$2:$A$2001, -1), 1)=N711,MATCH(N711, SOFR_INDEX!$A$2:$A$2001, -1),MATCH(N711, SOFR_INDEX!$A$2:$A$2001, -1)+1)))</f>
        <v/>
      </c>
      <c r="P711" s="40" t="str" cm="1">
        <f t="array" aca="1" ref="P711" ca="1">IF(OR(B711="", F711=""), "", INDEX(SOFR_INDEX!$B$2:$E$2001, O711,$P$4) * IF(LEFT($P$3, 3)="180", 2, IF(LEFT($P$3, 2)="90", 4, IF(LEFT($P$3, 2)="30", 12, 1)))/100)</f>
        <v/>
      </c>
      <c r="Q711" s="43" t="str">
        <f ca="1">IF(OR(B711="", F711=""), "", P711+'Terms&amp;Conditions + Transaction'!$B$11/10000)</f>
        <v/>
      </c>
      <c r="R711" s="43" t="str">
        <f t="shared" ca="1" si="65"/>
        <v/>
      </c>
      <c r="S711" t="str">
        <f ca="1">IF(B711="",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Transaction'!$C$7*(F711-E711), 365), 360))))</f>
        <v/>
      </c>
      <c r="T711" s="49" t="str">
        <f t="shared" ca="1" si="66"/>
        <v/>
      </c>
      <c r="U711" s="49" t="str">
        <f t="shared" ca="1" si="67"/>
        <v/>
      </c>
      <c r="V711" s="49" t="str">
        <f t="shared" ca="1" si="68"/>
        <v/>
      </c>
      <c r="W711" s="11" t="str">
        <f t="shared" ca="1" si="69"/>
        <v/>
      </c>
      <c r="X711" s="11" t="str">
        <f t="shared" ca="1" si="70"/>
        <v/>
      </c>
    </row>
    <row r="712" spans="2:24" x14ac:dyDescent="0.25">
      <c r="B712" s="82" t="str">
        <f ca="1">IF(B711&lt;MIN($C$3, 'Terms&amp;Conditions + Transaction'!$B$6), B711+1, "")</f>
        <v/>
      </c>
      <c r="C712" t="str">
        <f ca="1">IF(B712="", "", IF(AND(WEEKDAY(B712, 2)&lt;=5, ISERROR(VLOOKUP(B712, 'Holiday Schedule'!$B$3:$B$1002, 1, FALSE))), 1, 0))</f>
        <v/>
      </c>
      <c r="D712" t="str">
        <f ca="1">IF(B712="", "", IF(LOWER('Terms&amp;Conditions + Transaction'!$C$15)="act", 1, IF(DAY(B712)=31, 0, IF(AND(DAY(B712+1)=1, MONTH(B712+1)=3), 31-DAY(B712), 1))))</f>
        <v/>
      </c>
      <c r="E712" s="18" t="str">
        <f ca="1">IF(B712="", "", IFERROR(VLOOKUP(B712, 'Accrual Schedule'!$B$3:$B$122, 1, TRUE), ""))</f>
        <v/>
      </c>
      <c r="F712" s="18" t="str" cm="1">
        <f t="array" aca="1" ref="F712" ca="1">IF(B712="", "", INDEX('Accrual Schedule'!$B$3:$B$122, MATCH(B712, 'Accrual Schedule'!$B$3:$B$122, 1)+1, 1))</f>
        <v/>
      </c>
      <c r="G712" s="18" t="str" cm="1">
        <f t="array" aca="1" ref="G712" ca="1">IF(B712="", "", INDEX('Accrual Schedule'!$B$3:$B$122, MATCH(H712, 'Accrual Schedule'!$B$3:$B$122, 1)-1, 1))</f>
        <v/>
      </c>
      <c r="H712" s="18" t="str">
        <f ca="1">IF(B712="", "", INDEX('Accrual Schedule'!$B$3:$B$122, MATCH(I712, 'Accrual Schedule'!$C$3:$C$122, 1), 1))</f>
        <v/>
      </c>
      <c r="I712" s="18" t="str" cm="1">
        <f t="array" aca="1" ref="I712" ca="1">IF(B712="", "", _xlfn.IFNA(INDEX('Accrual Schedule'!$C$4:$C$122, MATCH(B712, 'Accrual Schedule'!$C$4:$C$122, 1)+1, 1), INDEX('Accrual Schedule'!$C$4:$C$122, 1, 1)))</f>
        <v/>
      </c>
      <c r="J712" s="11" t="str">
        <f ca="1">IF(B712="","",'Terms&amp;Conditions + Transaction'!$F$5-SUMIF(Dispositions!$B$3:$B$32,"&lt;="&amp;B712,Dispositions!$C$3:$C$32))</f>
        <v/>
      </c>
      <c r="K712" s="84" t="str">
        <f ca="1">IF(B712="", "", IF(ISNA(MATCH(B712, 'Factor Schedule'!$B$3:$B$2002, -1)),1,IF(INDEX('Factor Schedule'!$B$3:$C$2002,MATCH(B712, 'Factor Schedule'!$B$3:$B$2002, -1), 1)=B712,MATCH(B712, 'Factor Schedule'!$B$3:$B$2002, -1),MATCH(B712, 'Factor Schedule'!$B$3:$B$2002, -1)+1)))</f>
        <v/>
      </c>
      <c r="L712" s="11" t="str" cm="1">
        <f t="array" aca="1" ref="L712" ca="1">IF(B712="","",ROUND(J712*_xlfn.IFNA(INDEX('Factor Schedule'!$B$3:$C$2002,K712, 2), 1), 2))</f>
        <v/>
      </c>
      <c r="M712" s="11" t="str">
        <f ca="1">IF(B712="", "", IF(OR(LOWER('Terms&amp;Conditions + Transaction'!$B$12)&lt;&gt;"compound", B712=$C$2, B712=E712), L712, L712+IF(LOWER('Terms&amp;Conditions + Transaction'!$B$13)&lt;&gt;"y", SUMIFS($T$8:$T$2007, $B$8:$B$2007, "&gt;="&amp;E712, $B$8:$B$2007, "&lt;"&amp;B712), SUMIFS($U$8:$U$1007, $B$8:$B$2007, "&gt;="&amp;E712, $B$8:$B$2007, "&lt;"&amp;B712))))</f>
        <v/>
      </c>
      <c r="N712" s="18" t="str">
        <f ca="1">IF(OR(B712 = "", F712=""), "", MIN(ForwardDays(B712,-'Terms&amp;Conditions + Transaction'!$B$22, 'Terms&amp;Conditions + Transaction'!$B$23, 'Holiday Schedule'!$B$3:$B$1002),ForwardDays(F712,-'Terms&amp;Conditions + Transaction'!$B$22, 'Terms&amp;Conditions + Transaction'!$B$23, 'Holiday Schedule'!$B$3:$B$1002)))</f>
        <v/>
      </c>
      <c r="O712" s="42" t="str">
        <f ca="1">IF(B712="", "", IF(ISNA(MATCH(N712, SOFR_INDEX!$A$2:$A$2001, -1)),1,IF(INDEX(SOFR_INDEX!$A$2:$E$2001,MATCH(N712, SOFR_INDEX!$A$2:$A$2001, -1), 1)=N712,MATCH(N712, SOFR_INDEX!$A$2:$A$2001, -1),MATCH(N712, SOFR_INDEX!$A$2:$A$2001, -1)+1)))</f>
        <v/>
      </c>
      <c r="P712" s="40" t="str" cm="1">
        <f t="array" aca="1" ref="P712" ca="1">IF(OR(B712="", F712=""), "", INDEX(SOFR_INDEX!$B$2:$E$2001, O712,$P$4) * IF(LEFT($P$3, 3)="180", 2, IF(LEFT($P$3, 2)="90", 4, IF(LEFT($P$3, 2)="30", 12, 1)))/100)</f>
        <v/>
      </c>
      <c r="Q712" s="43" t="str">
        <f ca="1">IF(OR(B712="", F712=""), "", P712+'Terms&amp;Conditions + Transaction'!$B$11/10000)</f>
        <v/>
      </c>
      <c r="R712" s="43" t="str">
        <f t="shared" ref="R712:R775" ca="1" si="71">IF(OR(B712="", B713=""), "", (V712/L712)/((B713-$B$8)/S712))</f>
        <v/>
      </c>
      <c r="S712" t="str">
        <f ca="1">IF(B712="",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Transaction'!$C$7*(F712-E712), 365), 360))))</f>
        <v/>
      </c>
      <c r="T712" s="49" t="str">
        <f t="shared" ca="1" si="66"/>
        <v/>
      </c>
      <c r="U712" s="49" t="str">
        <f t="shared" ca="1" si="67"/>
        <v/>
      </c>
      <c r="V712" s="49" t="str">
        <f t="shared" ca="1" si="68"/>
        <v/>
      </c>
      <c r="W712" s="11" t="str">
        <f t="shared" ca="1" si="69"/>
        <v/>
      </c>
      <c r="X712" s="11" t="str">
        <f t="shared" ca="1" si="70"/>
        <v/>
      </c>
    </row>
    <row r="713" spans="2:24" x14ac:dyDescent="0.25">
      <c r="B713" s="82" t="str">
        <f ca="1">IF(B712&lt;MIN($C$3, 'Terms&amp;Conditions + Transaction'!$B$6), B712+1, "")</f>
        <v/>
      </c>
      <c r="C713" t="str">
        <f ca="1">IF(B713="", "", IF(AND(WEEKDAY(B713, 2)&lt;=5, ISERROR(VLOOKUP(B713, 'Holiday Schedule'!$B$3:$B$1002, 1, FALSE))), 1, 0))</f>
        <v/>
      </c>
      <c r="D713" t="str">
        <f ca="1">IF(B713="", "", IF(LOWER('Terms&amp;Conditions + Transaction'!$C$15)="act", 1, IF(DAY(B713)=31, 0, IF(AND(DAY(B713+1)=1, MONTH(B713+1)=3), 31-DAY(B713), 1))))</f>
        <v/>
      </c>
      <c r="E713" s="18" t="str">
        <f ca="1">IF(B713="", "", IFERROR(VLOOKUP(B713, 'Accrual Schedule'!$B$3:$B$122, 1, TRUE), ""))</f>
        <v/>
      </c>
      <c r="F713" s="18" t="str" cm="1">
        <f t="array" aca="1" ref="F713" ca="1">IF(B713="", "", INDEX('Accrual Schedule'!$B$3:$B$122, MATCH(B713, 'Accrual Schedule'!$B$3:$B$122, 1)+1, 1))</f>
        <v/>
      </c>
      <c r="G713" s="18" t="str" cm="1">
        <f t="array" aca="1" ref="G713" ca="1">IF(B713="", "", INDEX('Accrual Schedule'!$B$3:$B$122, MATCH(H713, 'Accrual Schedule'!$B$3:$B$122, 1)-1, 1))</f>
        <v/>
      </c>
      <c r="H713" s="18" t="str">
        <f ca="1">IF(B713="", "", INDEX('Accrual Schedule'!$B$3:$B$122, MATCH(I713, 'Accrual Schedule'!$C$3:$C$122, 1), 1))</f>
        <v/>
      </c>
      <c r="I713" s="18" t="str" cm="1">
        <f t="array" aca="1" ref="I713" ca="1">IF(B713="", "", _xlfn.IFNA(INDEX('Accrual Schedule'!$C$4:$C$122, MATCH(B713, 'Accrual Schedule'!$C$4:$C$122, 1)+1, 1), INDEX('Accrual Schedule'!$C$4:$C$122, 1, 1)))</f>
        <v/>
      </c>
      <c r="J713" s="11" t="str">
        <f ca="1">IF(B713="","",'Terms&amp;Conditions + Transaction'!$F$5-SUMIF(Dispositions!$B$3:$B$32,"&lt;="&amp;B713,Dispositions!$C$3:$C$32))</f>
        <v/>
      </c>
      <c r="K713" s="84" t="str">
        <f ca="1">IF(B713="", "", IF(ISNA(MATCH(B713, 'Factor Schedule'!$B$3:$B$2002, -1)),1,IF(INDEX('Factor Schedule'!$B$3:$C$2002,MATCH(B713, 'Factor Schedule'!$B$3:$B$2002, -1), 1)=B713,MATCH(B713, 'Factor Schedule'!$B$3:$B$2002, -1),MATCH(B713, 'Factor Schedule'!$B$3:$B$2002, -1)+1)))</f>
        <v/>
      </c>
      <c r="L713" s="11" t="str" cm="1">
        <f t="array" aca="1" ref="L713" ca="1">IF(B713="","",ROUND(J713*_xlfn.IFNA(INDEX('Factor Schedule'!$B$3:$C$2002,K713, 2), 1), 2))</f>
        <v/>
      </c>
      <c r="M713" s="11" t="str">
        <f ca="1">IF(B713="", "", IF(OR(LOWER('Terms&amp;Conditions + Transaction'!$B$12)&lt;&gt;"compound", B713=$C$2, B713=E713), L713, L713+IF(LOWER('Terms&amp;Conditions + Transaction'!$B$13)&lt;&gt;"y", SUMIFS($T$8:$T$2007, $B$8:$B$2007, "&gt;="&amp;E713, $B$8:$B$2007, "&lt;"&amp;B713), SUMIFS($U$8:$U$1007, $B$8:$B$2007, "&gt;="&amp;E713, $B$8:$B$2007, "&lt;"&amp;B713))))</f>
        <v/>
      </c>
      <c r="N713" s="18" t="str">
        <f ca="1">IF(OR(B713 = "", F713=""), "", MIN(ForwardDays(B713,-'Terms&amp;Conditions + Transaction'!$B$22, 'Terms&amp;Conditions + Transaction'!$B$23, 'Holiday Schedule'!$B$3:$B$1002),ForwardDays(F713,-'Terms&amp;Conditions + Transaction'!$B$22, 'Terms&amp;Conditions + Transaction'!$B$23, 'Holiday Schedule'!$B$3:$B$1002)))</f>
        <v/>
      </c>
      <c r="O713" s="42" t="str">
        <f ca="1">IF(B713="", "", IF(ISNA(MATCH(N713, SOFR_INDEX!$A$2:$A$2001, -1)),1,IF(INDEX(SOFR_INDEX!$A$2:$E$2001,MATCH(N713, SOFR_INDEX!$A$2:$A$2001, -1), 1)=N713,MATCH(N713, SOFR_INDEX!$A$2:$A$2001, -1),MATCH(N713, SOFR_INDEX!$A$2:$A$2001, -1)+1)))</f>
        <v/>
      </c>
      <c r="P713" s="40" t="str" cm="1">
        <f t="array" aca="1" ref="P713" ca="1">IF(OR(B713="", F713=""), "", INDEX(SOFR_INDEX!$B$2:$E$2001, O713,$P$4) * IF(LEFT($P$3, 3)="180", 2, IF(LEFT($P$3, 2)="90", 4, IF(LEFT($P$3, 2)="30", 12, 1)))/100)</f>
        <v/>
      </c>
      <c r="Q713" s="43" t="str">
        <f ca="1">IF(OR(B713="", F713=""), "", P713+'Terms&amp;Conditions + Transaction'!$B$11/10000)</f>
        <v/>
      </c>
      <c r="R713" s="43" t="str">
        <f t="shared" ca="1" si="71"/>
        <v/>
      </c>
      <c r="S713" t="str">
        <f ca="1">IF(B713="",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Transaction'!$C$7*(F713-E713), 365), 360))))</f>
        <v/>
      </c>
      <c r="T713" s="49" t="str">
        <f t="shared" ca="1" si="66"/>
        <v/>
      </c>
      <c r="U713" s="49" t="str">
        <f t="shared" ca="1" si="67"/>
        <v/>
      </c>
      <c r="V713" s="49" t="str">
        <f t="shared" ca="1" si="68"/>
        <v/>
      </c>
      <c r="W713" s="11" t="str">
        <f t="shared" ca="1" si="69"/>
        <v/>
      </c>
      <c r="X713" s="11" t="str">
        <f t="shared" ca="1" si="70"/>
        <v/>
      </c>
    </row>
    <row r="714" spans="2:24" x14ac:dyDescent="0.25">
      <c r="B714" s="82" t="str">
        <f ca="1">IF(B713&lt;MIN($C$3, 'Terms&amp;Conditions + Transaction'!$B$6), B713+1, "")</f>
        <v/>
      </c>
      <c r="C714" t="str">
        <f ca="1">IF(B714="", "", IF(AND(WEEKDAY(B714, 2)&lt;=5, ISERROR(VLOOKUP(B714, 'Holiday Schedule'!$B$3:$B$1002, 1, FALSE))), 1, 0))</f>
        <v/>
      </c>
      <c r="D714" t="str">
        <f ca="1">IF(B714="", "", IF(LOWER('Terms&amp;Conditions + Transaction'!$C$15)="act", 1, IF(DAY(B714)=31, 0, IF(AND(DAY(B714+1)=1, MONTH(B714+1)=3), 31-DAY(B714), 1))))</f>
        <v/>
      </c>
      <c r="E714" s="18" t="str">
        <f ca="1">IF(B714="", "", IFERROR(VLOOKUP(B714, 'Accrual Schedule'!$B$3:$B$122, 1, TRUE), ""))</f>
        <v/>
      </c>
      <c r="F714" s="18" t="str" cm="1">
        <f t="array" aca="1" ref="F714" ca="1">IF(B714="", "", INDEX('Accrual Schedule'!$B$3:$B$122, MATCH(B714, 'Accrual Schedule'!$B$3:$B$122, 1)+1, 1))</f>
        <v/>
      </c>
      <c r="G714" s="18" t="str" cm="1">
        <f t="array" aca="1" ref="G714" ca="1">IF(B714="", "", INDEX('Accrual Schedule'!$B$3:$B$122, MATCH(H714, 'Accrual Schedule'!$B$3:$B$122, 1)-1, 1))</f>
        <v/>
      </c>
      <c r="H714" s="18" t="str">
        <f ca="1">IF(B714="", "", INDEX('Accrual Schedule'!$B$3:$B$122, MATCH(I714, 'Accrual Schedule'!$C$3:$C$122, 1), 1))</f>
        <v/>
      </c>
      <c r="I714" s="18" t="str" cm="1">
        <f t="array" aca="1" ref="I714" ca="1">IF(B714="", "", _xlfn.IFNA(INDEX('Accrual Schedule'!$C$4:$C$122, MATCH(B714, 'Accrual Schedule'!$C$4:$C$122, 1)+1, 1), INDEX('Accrual Schedule'!$C$4:$C$122, 1, 1)))</f>
        <v/>
      </c>
      <c r="J714" s="11" t="str">
        <f ca="1">IF(B714="","",'Terms&amp;Conditions + Transaction'!$F$5-SUMIF(Dispositions!$B$3:$B$32,"&lt;="&amp;B714,Dispositions!$C$3:$C$32))</f>
        <v/>
      </c>
      <c r="K714" s="84" t="str">
        <f ca="1">IF(B714="", "", IF(ISNA(MATCH(B714, 'Factor Schedule'!$B$3:$B$2002, -1)),1,IF(INDEX('Factor Schedule'!$B$3:$C$2002,MATCH(B714, 'Factor Schedule'!$B$3:$B$2002, -1), 1)=B714,MATCH(B714, 'Factor Schedule'!$B$3:$B$2002, -1),MATCH(B714, 'Factor Schedule'!$B$3:$B$2002, -1)+1)))</f>
        <v/>
      </c>
      <c r="L714" s="11" t="str" cm="1">
        <f t="array" aca="1" ref="L714" ca="1">IF(B714="","",ROUND(J714*_xlfn.IFNA(INDEX('Factor Schedule'!$B$3:$C$2002,K714, 2), 1), 2))</f>
        <v/>
      </c>
      <c r="M714" s="11" t="str">
        <f ca="1">IF(B714="", "", IF(OR(LOWER('Terms&amp;Conditions + Transaction'!$B$12)&lt;&gt;"compound", B714=$C$2, B714=E714), L714, L714+IF(LOWER('Terms&amp;Conditions + Transaction'!$B$13)&lt;&gt;"y", SUMIFS($T$8:$T$2007, $B$8:$B$2007, "&gt;="&amp;E714, $B$8:$B$2007, "&lt;"&amp;B714), SUMIFS($U$8:$U$1007, $B$8:$B$2007, "&gt;="&amp;E714, $B$8:$B$2007, "&lt;"&amp;B714))))</f>
        <v/>
      </c>
      <c r="N714" s="18" t="str">
        <f ca="1">IF(OR(B714 = "", F714=""), "", MIN(ForwardDays(B714,-'Terms&amp;Conditions + Transaction'!$B$22, 'Terms&amp;Conditions + Transaction'!$B$23, 'Holiday Schedule'!$B$3:$B$1002),ForwardDays(F714,-'Terms&amp;Conditions + Transaction'!$B$22, 'Terms&amp;Conditions + Transaction'!$B$23, 'Holiday Schedule'!$B$3:$B$1002)))</f>
        <v/>
      </c>
      <c r="O714" s="42" t="str">
        <f ca="1">IF(B714="", "", IF(ISNA(MATCH(N714, SOFR_INDEX!$A$2:$A$2001, -1)),1,IF(INDEX(SOFR_INDEX!$A$2:$E$2001,MATCH(N714, SOFR_INDEX!$A$2:$A$2001, -1), 1)=N714,MATCH(N714, SOFR_INDEX!$A$2:$A$2001, -1),MATCH(N714, SOFR_INDEX!$A$2:$A$2001, -1)+1)))</f>
        <v/>
      </c>
      <c r="P714" s="40" t="str" cm="1">
        <f t="array" aca="1" ref="P714" ca="1">IF(OR(B714="", F714=""), "", INDEX(SOFR_INDEX!$B$2:$E$2001, O714,$P$4) * IF(LEFT($P$3, 3)="180", 2, IF(LEFT($P$3, 2)="90", 4, IF(LEFT($P$3, 2)="30", 12, 1)))/100)</f>
        <v/>
      </c>
      <c r="Q714" s="43" t="str">
        <f ca="1">IF(OR(B714="", F714=""), "", P714+'Terms&amp;Conditions + Transaction'!$B$11/10000)</f>
        <v/>
      </c>
      <c r="R714" s="43" t="str">
        <f t="shared" ca="1" si="71"/>
        <v/>
      </c>
      <c r="S714" t="str">
        <f ca="1">IF(B714="",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Transaction'!$C$7*(F714-E714), 365), 360))))</f>
        <v/>
      </c>
      <c r="T714" s="49" t="str">
        <f t="shared" ca="1" si="66"/>
        <v/>
      </c>
      <c r="U714" s="49" t="str">
        <f t="shared" ca="1" si="67"/>
        <v/>
      </c>
      <c r="V714" s="49" t="str">
        <f t="shared" ca="1" si="68"/>
        <v/>
      </c>
      <c r="W714" s="11" t="str">
        <f t="shared" ca="1" si="69"/>
        <v/>
      </c>
      <c r="X714" s="11" t="str">
        <f t="shared" ca="1" si="70"/>
        <v/>
      </c>
    </row>
    <row r="715" spans="2:24" x14ac:dyDescent="0.25">
      <c r="B715" s="82" t="str">
        <f ca="1">IF(B714&lt;MIN($C$3, 'Terms&amp;Conditions + Transaction'!$B$6), B714+1, "")</f>
        <v/>
      </c>
      <c r="C715" t="str">
        <f ca="1">IF(B715="", "", IF(AND(WEEKDAY(B715, 2)&lt;=5, ISERROR(VLOOKUP(B715, 'Holiday Schedule'!$B$3:$B$1002, 1, FALSE))), 1, 0))</f>
        <v/>
      </c>
      <c r="D715" t="str">
        <f ca="1">IF(B715="", "", IF(LOWER('Terms&amp;Conditions + Transaction'!$C$15)="act", 1, IF(DAY(B715)=31, 0, IF(AND(DAY(B715+1)=1, MONTH(B715+1)=3), 31-DAY(B715), 1))))</f>
        <v/>
      </c>
      <c r="E715" s="18" t="str">
        <f ca="1">IF(B715="", "", IFERROR(VLOOKUP(B715, 'Accrual Schedule'!$B$3:$B$122, 1, TRUE), ""))</f>
        <v/>
      </c>
      <c r="F715" s="18" t="str" cm="1">
        <f t="array" aca="1" ref="F715" ca="1">IF(B715="", "", INDEX('Accrual Schedule'!$B$3:$B$122, MATCH(B715, 'Accrual Schedule'!$B$3:$B$122, 1)+1, 1))</f>
        <v/>
      </c>
      <c r="G715" s="18" t="str" cm="1">
        <f t="array" aca="1" ref="G715" ca="1">IF(B715="", "", INDEX('Accrual Schedule'!$B$3:$B$122, MATCH(H715, 'Accrual Schedule'!$B$3:$B$122, 1)-1, 1))</f>
        <v/>
      </c>
      <c r="H715" s="18" t="str">
        <f ca="1">IF(B715="", "", INDEX('Accrual Schedule'!$B$3:$B$122, MATCH(I715, 'Accrual Schedule'!$C$3:$C$122, 1), 1))</f>
        <v/>
      </c>
      <c r="I715" s="18" t="str" cm="1">
        <f t="array" aca="1" ref="I715" ca="1">IF(B715="", "", _xlfn.IFNA(INDEX('Accrual Schedule'!$C$4:$C$122, MATCH(B715, 'Accrual Schedule'!$C$4:$C$122, 1)+1, 1), INDEX('Accrual Schedule'!$C$4:$C$122, 1, 1)))</f>
        <v/>
      </c>
      <c r="J715" s="11" t="str">
        <f ca="1">IF(B715="","",'Terms&amp;Conditions + Transaction'!$F$5-SUMIF(Dispositions!$B$3:$B$32,"&lt;="&amp;B715,Dispositions!$C$3:$C$32))</f>
        <v/>
      </c>
      <c r="K715" s="84" t="str">
        <f ca="1">IF(B715="", "", IF(ISNA(MATCH(B715, 'Factor Schedule'!$B$3:$B$2002, -1)),1,IF(INDEX('Factor Schedule'!$B$3:$C$2002,MATCH(B715, 'Factor Schedule'!$B$3:$B$2002, -1), 1)=B715,MATCH(B715, 'Factor Schedule'!$B$3:$B$2002, -1),MATCH(B715, 'Factor Schedule'!$B$3:$B$2002, -1)+1)))</f>
        <v/>
      </c>
      <c r="L715" s="11" t="str" cm="1">
        <f t="array" aca="1" ref="L715" ca="1">IF(B715="","",ROUND(J715*_xlfn.IFNA(INDEX('Factor Schedule'!$B$3:$C$2002,K715, 2), 1), 2))</f>
        <v/>
      </c>
      <c r="M715" s="11" t="str">
        <f ca="1">IF(B715="", "", IF(OR(LOWER('Terms&amp;Conditions + Transaction'!$B$12)&lt;&gt;"compound", B715=$C$2, B715=E715), L715, L715+IF(LOWER('Terms&amp;Conditions + Transaction'!$B$13)&lt;&gt;"y", SUMIFS($T$8:$T$2007, $B$8:$B$2007, "&gt;="&amp;E715, $B$8:$B$2007, "&lt;"&amp;B715), SUMIFS($U$8:$U$1007, $B$8:$B$2007, "&gt;="&amp;E715, $B$8:$B$2007, "&lt;"&amp;B715))))</f>
        <v/>
      </c>
      <c r="N715" s="18" t="str">
        <f ca="1">IF(OR(B715 = "", F715=""), "", MIN(ForwardDays(B715,-'Terms&amp;Conditions + Transaction'!$B$22, 'Terms&amp;Conditions + Transaction'!$B$23, 'Holiday Schedule'!$B$3:$B$1002),ForwardDays(F715,-'Terms&amp;Conditions + Transaction'!$B$22, 'Terms&amp;Conditions + Transaction'!$B$23, 'Holiday Schedule'!$B$3:$B$1002)))</f>
        <v/>
      </c>
      <c r="O715" s="42" t="str">
        <f ca="1">IF(B715="", "", IF(ISNA(MATCH(N715, SOFR_INDEX!$A$2:$A$2001, -1)),1,IF(INDEX(SOFR_INDEX!$A$2:$E$2001,MATCH(N715, SOFR_INDEX!$A$2:$A$2001, -1), 1)=N715,MATCH(N715, SOFR_INDEX!$A$2:$A$2001, -1),MATCH(N715, SOFR_INDEX!$A$2:$A$2001, -1)+1)))</f>
        <v/>
      </c>
      <c r="P715" s="40" t="str" cm="1">
        <f t="array" aca="1" ref="P715" ca="1">IF(OR(B715="", F715=""), "", INDEX(SOFR_INDEX!$B$2:$E$2001, O715,$P$4) * IF(LEFT($P$3, 3)="180", 2, IF(LEFT($P$3, 2)="90", 4, IF(LEFT($P$3, 2)="30", 12, 1)))/100)</f>
        <v/>
      </c>
      <c r="Q715" s="43" t="str">
        <f ca="1">IF(OR(B715="", F715=""), "", P715+'Terms&amp;Conditions + Transaction'!$B$11/10000)</f>
        <v/>
      </c>
      <c r="R715" s="43" t="str">
        <f t="shared" ca="1" si="71"/>
        <v/>
      </c>
      <c r="S715" t="str">
        <f ca="1">IF(B715="",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Transaction'!$C$7*(F715-E715), 365), 360))))</f>
        <v/>
      </c>
      <c r="T715" s="49" t="str">
        <f t="shared" ref="T715:T778" ca="1" si="72">IF(OR(B715="", F715=""), "", IF(S715&gt;0, D715*M715* P715/S715, 0))</f>
        <v/>
      </c>
      <c r="U715" s="49" t="str">
        <f t="shared" ref="U715:U778" ca="1" si="73">IF(OR(B715="", F715=""), "", IF(S715&gt;0, D715*M715* Q715/S715, 0))</f>
        <v/>
      </c>
      <c r="V715" s="49" t="str">
        <f t="shared" ref="V715:V778" ca="1" si="74">IF(B715="","",SUMIFS($U$8:$U$1007, $B$8:$B$1007,"&gt;="&amp;G715,$B$8:$B$1007,"&lt;="&amp;B715))</f>
        <v/>
      </c>
      <c r="W715" s="11" t="str">
        <f t="shared" ref="W715:W778" ca="1" si="75">IF(B715="","",ROUND(V715, 2))</f>
        <v/>
      </c>
      <c r="X715" s="11" t="str">
        <f t="shared" ref="X715:X778" ca="1" si="76">IF(B715="","",IF(B714="","",IF(B715=I714,ROUND(SUMIFS($U$8:$U$1007, $B$8:$B$1007,"&gt;="&amp;G714,$B$8:$B$1007,"&lt;"&amp;H714), 2),"")))</f>
        <v/>
      </c>
    </row>
    <row r="716" spans="2:24" x14ac:dyDescent="0.25">
      <c r="B716" s="82" t="str">
        <f ca="1">IF(B715&lt;MIN($C$3, 'Terms&amp;Conditions + Transaction'!$B$6), B715+1, "")</f>
        <v/>
      </c>
      <c r="C716" t="str">
        <f ca="1">IF(B716="", "", IF(AND(WEEKDAY(B716, 2)&lt;=5, ISERROR(VLOOKUP(B716, 'Holiday Schedule'!$B$3:$B$1002, 1, FALSE))), 1, 0))</f>
        <v/>
      </c>
      <c r="D716" t="str">
        <f ca="1">IF(B716="", "", IF(LOWER('Terms&amp;Conditions + Transaction'!$C$15)="act", 1, IF(DAY(B716)=31, 0, IF(AND(DAY(B716+1)=1, MONTH(B716+1)=3), 31-DAY(B716), 1))))</f>
        <v/>
      </c>
      <c r="E716" s="18" t="str">
        <f ca="1">IF(B716="", "", IFERROR(VLOOKUP(B716, 'Accrual Schedule'!$B$3:$B$122, 1, TRUE), ""))</f>
        <v/>
      </c>
      <c r="F716" s="18" t="str" cm="1">
        <f t="array" aca="1" ref="F716" ca="1">IF(B716="", "", INDEX('Accrual Schedule'!$B$3:$B$122, MATCH(B716, 'Accrual Schedule'!$B$3:$B$122, 1)+1, 1))</f>
        <v/>
      </c>
      <c r="G716" s="18" t="str" cm="1">
        <f t="array" aca="1" ref="G716" ca="1">IF(B716="", "", INDEX('Accrual Schedule'!$B$3:$B$122, MATCH(H716, 'Accrual Schedule'!$B$3:$B$122, 1)-1, 1))</f>
        <v/>
      </c>
      <c r="H716" s="18" t="str">
        <f ca="1">IF(B716="", "", INDEX('Accrual Schedule'!$B$3:$B$122, MATCH(I716, 'Accrual Schedule'!$C$3:$C$122, 1), 1))</f>
        <v/>
      </c>
      <c r="I716" s="18" t="str" cm="1">
        <f t="array" aca="1" ref="I716" ca="1">IF(B716="", "", _xlfn.IFNA(INDEX('Accrual Schedule'!$C$4:$C$122, MATCH(B716, 'Accrual Schedule'!$C$4:$C$122, 1)+1, 1), INDEX('Accrual Schedule'!$C$4:$C$122, 1, 1)))</f>
        <v/>
      </c>
      <c r="J716" s="11" t="str">
        <f ca="1">IF(B716="","",'Terms&amp;Conditions + Transaction'!$F$5-SUMIF(Dispositions!$B$3:$B$32,"&lt;="&amp;B716,Dispositions!$C$3:$C$32))</f>
        <v/>
      </c>
      <c r="K716" s="84" t="str">
        <f ca="1">IF(B716="", "", IF(ISNA(MATCH(B716, 'Factor Schedule'!$B$3:$B$2002, -1)),1,IF(INDEX('Factor Schedule'!$B$3:$C$2002,MATCH(B716, 'Factor Schedule'!$B$3:$B$2002, -1), 1)=B716,MATCH(B716, 'Factor Schedule'!$B$3:$B$2002, -1),MATCH(B716, 'Factor Schedule'!$B$3:$B$2002, -1)+1)))</f>
        <v/>
      </c>
      <c r="L716" s="11" t="str" cm="1">
        <f t="array" aca="1" ref="L716" ca="1">IF(B716="","",ROUND(J716*_xlfn.IFNA(INDEX('Factor Schedule'!$B$3:$C$2002,K716, 2), 1), 2))</f>
        <v/>
      </c>
      <c r="M716" s="11" t="str">
        <f ca="1">IF(B716="", "", IF(OR(LOWER('Terms&amp;Conditions + Transaction'!$B$12)&lt;&gt;"compound", B716=$C$2, B716=E716), L716, L716+IF(LOWER('Terms&amp;Conditions + Transaction'!$B$13)&lt;&gt;"y", SUMIFS($T$8:$T$2007, $B$8:$B$2007, "&gt;="&amp;E716, $B$8:$B$2007, "&lt;"&amp;B716), SUMIFS($U$8:$U$1007, $B$8:$B$2007, "&gt;="&amp;E716, $B$8:$B$2007, "&lt;"&amp;B716))))</f>
        <v/>
      </c>
      <c r="N716" s="18" t="str">
        <f ca="1">IF(OR(B716 = "", F716=""), "", MIN(ForwardDays(B716,-'Terms&amp;Conditions + Transaction'!$B$22, 'Terms&amp;Conditions + Transaction'!$B$23, 'Holiday Schedule'!$B$3:$B$1002),ForwardDays(F716,-'Terms&amp;Conditions + Transaction'!$B$22, 'Terms&amp;Conditions + Transaction'!$B$23, 'Holiday Schedule'!$B$3:$B$1002)))</f>
        <v/>
      </c>
      <c r="O716" s="42" t="str">
        <f ca="1">IF(B716="", "", IF(ISNA(MATCH(N716, SOFR_INDEX!$A$2:$A$2001, -1)),1,IF(INDEX(SOFR_INDEX!$A$2:$E$2001,MATCH(N716, SOFR_INDEX!$A$2:$A$2001, -1), 1)=N716,MATCH(N716, SOFR_INDEX!$A$2:$A$2001, -1),MATCH(N716, SOFR_INDEX!$A$2:$A$2001, -1)+1)))</f>
        <v/>
      </c>
      <c r="P716" s="40" t="str" cm="1">
        <f t="array" aca="1" ref="P716" ca="1">IF(OR(B716="", F716=""), "", INDEX(SOFR_INDEX!$B$2:$E$2001, O716,$P$4) * IF(LEFT($P$3, 3)="180", 2, IF(LEFT($P$3, 2)="90", 4, IF(LEFT($P$3, 2)="30", 12, 1)))/100)</f>
        <v/>
      </c>
      <c r="Q716" s="43" t="str">
        <f ca="1">IF(OR(B716="", F716=""), "", P716+'Terms&amp;Conditions + Transaction'!$B$11/10000)</f>
        <v/>
      </c>
      <c r="R716" s="43" t="str">
        <f t="shared" ca="1" si="71"/>
        <v/>
      </c>
      <c r="S716" t="str">
        <f ca="1">IF(B716="",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Transaction'!$C$7*(F716-E716), 365), 360))))</f>
        <v/>
      </c>
      <c r="T716" s="49" t="str">
        <f t="shared" ca="1" si="72"/>
        <v/>
      </c>
      <c r="U716" s="49" t="str">
        <f t="shared" ca="1" si="73"/>
        <v/>
      </c>
      <c r="V716" s="49" t="str">
        <f t="shared" ca="1" si="74"/>
        <v/>
      </c>
      <c r="W716" s="11" t="str">
        <f t="shared" ca="1" si="75"/>
        <v/>
      </c>
      <c r="X716" s="11" t="str">
        <f t="shared" ca="1" si="76"/>
        <v/>
      </c>
    </row>
    <row r="717" spans="2:24" x14ac:dyDescent="0.25">
      <c r="B717" s="82" t="str">
        <f ca="1">IF(B716&lt;MIN($C$3, 'Terms&amp;Conditions + Transaction'!$B$6), B716+1, "")</f>
        <v/>
      </c>
      <c r="C717" t="str">
        <f ca="1">IF(B717="", "", IF(AND(WEEKDAY(B717, 2)&lt;=5, ISERROR(VLOOKUP(B717, 'Holiday Schedule'!$B$3:$B$1002, 1, FALSE))), 1, 0))</f>
        <v/>
      </c>
      <c r="D717" t="str">
        <f ca="1">IF(B717="", "", IF(LOWER('Terms&amp;Conditions + Transaction'!$C$15)="act", 1, IF(DAY(B717)=31, 0, IF(AND(DAY(B717+1)=1, MONTH(B717+1)=3), 31-DAY(B717), 1))))</f>
        <v/>
      </c>
      <c r="E717" s="18" t="str">
        <f ca="1">IF(B717="", "", IFERROR(VLOOKUP(B717, 'Accrual Schedule'!$B$3:$B$122, 1, TRUE), ""))</f>
        <v/>
      </c>
      <c r="F717" s="18" t="str" cm="1">
        <f t="array" aca="1" ref="F717" ca="1">IF(B717="", "", INDEX('Accrual Schedule'!$B$3:$B$122, MATCH(B717, 'Accrual Schedule'!$B$3:$B$122, 1)+1, 1))</f>
        <v/>
      </c>
      <c r="G717" s="18" t="str" cm="1">
        <f t="array" aca="1" ref="G717" ca="1">IF(B717="", "", INDEX('Accrual Schedule'!$B$3:$B$122, MATCH(H717, 'Accrual Schedule'!$B$3:$B$122, 1)-1, 1))</f>
        <v/>
      </c>
      <c r="H717" s="18" t="str">
        <f ca="1">IF(B717="", "", INDEX('Accrual Schedule'!$B$3:$B$122, MATCH(I717, 'Accrual Schedule'!$C$3:$C$122, 1), 1))</f>
        <v/>
      </c>
      <c r="I717" s="18" t="str" cm="1">
        <f t="array" aca="1" ref="I717" ca="1">IF(B717="", "", _xlfn.IFNA(INDEX('Accrual Schedule'!$C$4:$C$122, MATCH(B717, 'Accrual Schedule'!$C$4:$C$122, 1)+1, 1), INDEX('Accrual Schedule'!$C$4:$C$122, 1, 1)))</f>
        <v/>
      </c>
      <c r="J717" s="11" t="str">
        <f ca="1">IF(B717="","",'Terms&amp;Conditions + Transaction'!$F$5-SUMIF(Dispositions!$B$3:$B$32,"&lt;="&amp;B717,Dispositions!$C$3:$C$32))</f>
        <v/>
      </c>
      <c r="K717" s="84" t="str">
        <f ca="1">IF(B717="", "", IF(ISNA(MATCH(B717, 'Factor Schedule'!$B$3:$B$2002, -1)),1,IF(INDEX('Factor Schedule'!$B$3:$C$2002,MATCH(B717, 'Factor Schedule'!$B$3:$B$2002, -1), 1)=B717,MATCH(B717, 'Factor Schedule'!$B$3:$B$2002, -1),MATCH(B717, 'Factor Schedule'!$B$3:$B$2002, -1)+1)))</f>
        <v/>
      </c>
      <c r="L717" s="11" t="str" cm="1">
        <f t="array" aca="1" ref="L717" ca="1">IF(B717="","",ROUND(J717*_xlfn.IFNA(INDEX('Factor Schedule'!$B$3:$C$2002,K717, 2), 1), 2))</f>
        <v/>
      </c>
      <c r="M717" s="11" t="str">
        <f ca="1">IF(B717="", "", IF(OR(LOWER('Terms&amp;Conditions + Transaction'!$B$12)&lt;&gt;"compound", B717=$C$2, B717=E717), L717, L717+IF(LOWER('Terms&amp;Conditions + Transaction'!$B$13)&lt;&gt;"y", SUMIFS($T$8:$T$2007, $B$8:$B$2007, "&gt;="&amp;E717, $B$8:$B$2007, "&lt;"&amp;B717), SUMIFS($U$8:$U$1007, $B$8:$B$2007, "&gt;="&amp;E717, $B$8:$B$2007, "&lt;"&amp;B717))))</f>
        <v/>
      </c>
      <c r="N717" s="18" t="str">
        <f ca="1">IF(OR(B717 = "", F717=""), "", MIN(ForwardDays(B717,-'Terms&amp;Conditions + Transaction'!$B$22, 'Terms&amp;Conditions + Transaction'!$B$23, 'Holiday Schedule'!$B$3:$B$1002),ForwardDays(F717,-'Terms&amp;Conditions + Transaction'!$B$22, 'Terms&amp;Conditions + Transaction'!$B$23, 'Holiday Schedule'!$B$3:$B$1002)))</f>
        <v/>
      </c>
      <c r="O717" s="42" t="str">
        <f ca="1">IF(B717="", "", IF(ISNA(MATCH(N717, SOFR_INDEX!$A$2:$A$2001, -1)),1,IF(INDEX(SOFR_INDEX!$A$2:$E$2001,MATCH(N717, SOFR_INDEX!$A$2:$A$2001, -1), 1)=N717,MATCH(N717, SOFR_INDEX!$A$2:$A$2001, -1),MATCH(N717, SOFR_INDEX!$A$2:$A$2001, -1)+1)))</f>
        <v/>
      </c>
      <c r="P717" s="40" t="str" cm="1">
        <f t="array" aca="1" ref="P717" ca="1">IF(OR(B717="", F717=""), "", INDEX(SOFR_INDEX!$B$2:$E$2001, O717,$P$4) * IF(LEFT($P$3, 3)="180", 2, IF(LEFT($P$3, 2)="90", 4, IF(LEFT($P$3, 2)="30", 12, 1)))/100)</f>
        <v/>
      </c>
      <c r="Q717" s="43" t="str">
        <f ca="1">IF(OR(B717="", F717=""), "", P717+'Terms&amp;Conditions + Transaction'!$B$11/10000)</f>
        <v/>
      </c>
      <c r="R717" s="43" t="str">
        <f t="shared" ca="1" si="71"/>
        <v/>
      </c>
      <c r="S717" t="str">
        <f ca="1">IF(B717="",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Transaction'!$C$7*(F717-E717), 365), 360))))</f>
        <v/>
      </c>
      <c r="T717" s="49" t="str">
        <f t="shared" ca="1" si="72"/>
        <v/>
      </c>
      <c r="U717" s="49" t="str">
        <f t="shared" ca="1" si="73"/>
        <v/>
      </c>
      <c r="V717" s="49" t="str">
        <f t="shared" ca="1" si="74"/>
        <v/>
      </c>
      <c r="W717" s="11" t="str">
        <f t="shared" ca="1" si="75"/>
        <v/>
      </c>
      <c r="X717" s="11" t="str">
        <f t="shared" ca="1" si="76"/>
        <v/>
      </c>
    </row>
    <row r="718" spans="2:24" x14ac:dyDescent="0.25">
      <c r="B718" s="82" t="str">
        <f ca="1">IF(B717&lt;MIN($C$3, 'Terms&amp;Conditions + Transaction'!$B$6), B717+1, "")</f>
        <v/>
      </c>
      <c r="C718" t="str">
        <f ca="1">IF(B718="", "", IF(AND(WEEKDAY(B718, 2)&lt;=5, ISERROR(VLOOKUP(B718, 'Holiday Schedule'!$B$3:$B$1002, 1, FALSE))), 1, 0))</f>
        <v/>
      </c>
      <c r="D718" t="str">
        <f ca="1">IF(B718="", "", IF(LOWER('Terms&amp;Conditions + Transaction'!$C$15)="act", 1, IF(DAY(B718)=31, 0, IF(AND(DAY(B718+1)=1, MONTH(B718+1)=3), 31-DAY(B718), 1))))</f>
        <v/>
      </c>
      <c r="E718" s="18" t="str">
        <f ca="1">IF(B718="", "", IFERROR(VLOOKUP(B718, 'Accrual Schedule'!$B$3:$B$122, 1, TRUE), ""))</f>
        <v/>
      </c>
      <c r="F718" s="18" t="str" cm="1">
        <f t="array" aca="1" ref="F718" ca="1">IF(B718="", "", INDEX('Accrual Schedule'!$B$3:$B$122, MATCH(B718, 'Accrual Schedule'!$B$3:$B$122, 1)+1, 1))</f>
        <v/>
      </c>
      <c r="G718" s="18" t="str" cm="1">
        <f t="array" aca="1" ref="G718" ca="1">IF(B718="", "", INDEX('Accrual Schedule'!$B$3:$B$122, MATCH(H718, 'Accrual Schedule'!$B$3:$B$122, 1)-1, 1))</f>
        <v/>
      </c>
      <c r="H718" s="18" t="str">
        <f ca="1">IF(B718="", "", INDEX('Accrual Schedule'!$B$3:$B$122, MATCH(I718, 'Accrual Schedule'!$C$3:$C$122, 1), 1))</f>
        <v/>
      </c>
      <c r="I718" s="18" t="str" cm="1">
        <f t="array" aca="1" ref="I718" ca="1">IF(B718="", "", _xlfn.IFNA(INDEX('Accrual Schedule'!$C$4:$C$122, MATCH(B718, 'Accrual Schedule'!$C$4:$C$122, 1)+1, 1), INDEX('Accrual Schedule'!$C$4:$C$122, 1, 1)))</f>
        <v/>
      </c>
      <c r="J718" s="11" t="str">
        <f ca="1">IF(B718="","",'Terms&amp;Conditions + Transaction'!$F$5-SUMIF(Dispositions!$B$3:$B$32,"&lt;="&amp;B718,Dispositions!$C$3:$C$32))</f>
        <v/>
      </c>
      <c r="K718" s="84" t="str">
        <f ca="1">IF(B718="", "", IF(ISNA(MATCH(B718, 'Factor Schedule'!$B$3:$B$2002, -1)),1,IF(INDEX('Factor Schedule'!$B$3:$C$2002,MATCH(B718, 'Factor Schedule'!$B$3:$B$2002, -1), 1)=B718,MATCH(B718, 'Factor Schedule'!$B$3:$B$2002, -1),MATCH(B718, 'Factor Schedule'!$B$3:$B$2002, -1)+1)))</f>
        <v/>
      </c>
      <c r="L718" s="11" t="str" cm="1">
        <f t="array" aca="1" ref="L718" ca="1">IF(B718="","",ROUND(J718*_xlfn.IFNA(INDEX('Factor Schedule'!$B$3:$C$2002,K718, 2), 1), 2))</f>
        <v/>
      </c>
      <c r="M718" s="11" t="str">
        <f ca="1">IF(B718="", "", IF(OR(LOWER('Terms&amp;Conditions + Transaction'!$B$12)&lt;&gt;"compound", B718=$C$2, B718=E718), L718, L718+IF(LOWER('Terms&amp;Conditions + Transaction'!$B$13)&lt;&gt;"y", SUMIFS($T$8:$T$2007, $B$8:$B$2007, "&gt;="&amp;E718, $B$8:$B$2007, "&lt;"&amp;B718), SUMIFS($U$8:$U$1007, $B$8:$B$2007, "&gt;="&amp;E718, $B$8:$B$2007, "&lt;"&amp;B718))))</f>
        <v/>
      </c>
      <c r="N718" s="18" t="str">
        <f ca="1">IF(OR(B718 = "", F718=""), "", MIN(ForwardDays(B718,-'Terms&amp;Conditions + Transaction'!$B$22, 'Terms&amp;Conditions + Transaction'!$B$23, 'Holiday Schedule'!$B$3:$B$1002),ForwardDays(F718,-'Terms&amp;Conditions + Transaction'!$B$22, 'Terms&amp;Conditions + Transaction'!$B$23, 'Holiday Schedule'!$B$3:$B$1002)))</f>
        <v/>
      </c>
      <c r="O718" s="42" t="str">
        <f ca="1">IF(B718="", "", IF(ISNA(MATCH(N718, SOFR_INDEX!$A$2:$A$2001, -1)),1,IF(INDEX(SOFR_INDEX!$A$2:$E$2001,MATCH(N718, SOFR_INDEX!$A$2:$A$2001, -1), 1)=N718,MATCH(N718, SOFR_INDEX!$A$2:$A$2001, -1),MATCH(N718, SOFR_INDEX!$A$2:$A$2001, -1)+1)))</f>
        <v/>
      </c>
      <c r="P718" s="40" t="str" cm="1">
        <f t="array" aca="1" ref="P718" ca="1">IF(OR(B718="", F718=""), "", INDEX(SOFR_INDEX!$B$2:$E$2001, O718,$P$4) * IF(LEFT($P$3, 3)="180", 2, IF(LEFT($P$3, 2)="90", 4, IF(LEFT($P$3, 2)="30", 12, 1)))/100)</f>
        <v/>
      </c>
      <c r="Q718" s="43" t="str">
        <f ca="1">IF(OR(B718="", F718=""), "", P718+'Terms&amp;Conditions + Transaction'!$B$11/10000)</f>
        <v/>
      </c>
      <c r="R718" s="43" t="str">
        <f t="shared" ca="1" si="71"/>
        <v/>
      </c>
      <c r="S718" t="str">
        <f ca="1">IF(B718="",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Transaction'!$C$7*(F718-E718), 365), 360))))</f>
        <v/>
      </c>
      <c r="T718" s="49" t="str">
        <f t="shared" ca="1" si="72"/>
        <v/>
      </c>
      <c r="U718" s="49" t="str">
        <f t="shared" ca="1" si="73"/>
        <v/>
      </c>
      <c r="V718" s="49" t="str">
        <f t="shared" ca="1" si="74"/>
        <v/>
      </c>
      <c r="W718" s="11" t="str">
        <f t="shared" ca="1" si="75"/>
        <v/>
      </c>
      <c r="X718" s="11" t="str">
        <f t="shared" ca="1" si="76"/>
        <v/>
      </c>
    </row>
    <row r="719" spans="2:24" x14ac:dyDescent="0.25">
      <c r="B719" s="82" t="str">
        <f ca="1">IF(B718&lt;MIN($C$3, 'Terms&amp;Conditions + Transaction'!$B$6), B718+1, "")</f>
        <v/>
      </c>
      <c r="C719" t="str">
        <f ca="1">IF(B719="", "", IF(AND(WEEKDAY(B719, 2)&lt;=5, ISERROR(VLOOKUP(B719, 'Holiday Schedule'!$B$3:$B$1002, 1, FALSE))), 1, 0))</f>
        <v/>
      </c>
      <c r="D719" t="str">
        <f ca="1">IF(B719="", "", IF(LOWER('Terms&amp;Conditions + Transaction'!$C$15)="act", 1, IF(DAY(B719)=31, 0, IF(AND(DAY(B719+1)=1, MONTH(B719+1)=3), 31-DAY(B719), 1))))</f>
        <v/>
      </c>
      <c r="E719" s="18" t="str">
        <f ca="1">IF(B719="", "", IFERROR(VLOOKUP(B719, 'Accrual Schedule'!$B$3:$B$122, 1, TRUE), ""))</f>
        <v/>
      </c>
      <c r="F719" s="18" t="str" cm="1">
        <f t="array" aca="1" ref="F719" ca="1">IF(B719="", "", INDEX('Accrual Schedule'!$B$3:$B$122, MATCH(B719, 'Accrual Schedule'!$B$3:$B$122, 1)+1, 1))</f>
        <v/>
      </c>
      <c r="G719" s="18" t="str" cm="1">
        <f t="array" aca="1" ref="G719" ca="1">IF(B719="", "", INDEX('Accrual Schedule'!$B$3:$B$122, MATCH(H719, 'Accrual Schedule'!$B$3:$B$122, 1)-1, 1))</f>
        <v/>
      </c>
      <c r="H719" s="18" t="str">
        <f ca="1">IF(B719="", "", INDEX('Accrual Schedule'!$B$3:$B$122, MATCH(I719, 'Accrual Schedule'!$C$3:$C$122, 1), 1))</f>
        <v/>
      </c>
      <c r="I719" s="18" t="str" cm="1">
        <f t="array" aca="1" ref="I719" ca="1">IF(B719="", "", _xlfn.IFNA(INDEX('Accrual Schedule'!$C$4:$C$122, MATCH(B719, 'Accrual Schedule'!$C$4:$C$122, 1)+1, 1), INDEX('Accrual Schedule'!$C$4:$C$122, 1, 1)))</f>
        <v/>
      </c>
      <c r="J719" s="11" t="str">
        <f ca="1">IF(B719="","",'Terms&amp;Conditions + Transaction'!$F$5-SUMIF(Dispositions!$B$3:$B$32,"&lt;="&amp;B719,Dispositions!$C$3:$C$32))</f>
        <v/>
      </c>
      <c r="K719" s="84" t="str">
        <f ca="1">IF(B719="", "", IF(ISNA(MATCH(B719, 'Factor Schedule'!$B$3:$B$2002, -1)),1,IF(INDEX('Factor Schedule'!$B$3:$C$2002,MATCH(B719, 'Factor Schedule'!$B$3:$B$2002, -1), 1)=B719,MATCH(B719, 'Factor Schedule'!$B$3:$B$2002, -1),MATCH(B719, 'Factor Schedule'!$B$3:$B$2002, -1)+1)))</f>
        <v/>
      </c>
      <c r="L719" s="11" t="str" cm="1">
        <f t="array" aca="1" ref="L719" ca="1">IF(B719="","",ROUND(J719*_xlfn.IFNA(INDEX('Factor Schedule'!$B$3:$C$2002,K719, 2), 1), 2))</f>
        <v/>
      </c>
      <c r="M719" s="11" t="str">
        <f ca="1">IF(B719="", "", IF(OR(LOWER('Terms&amp;Conditions + Transaction'!$B$12)&lt;&gt;"compound", B719=$C$2, B719=E719), L719, L719+IF(LOWER('Terms&amp;Conditions + Transaction'!$B$13)&lt;&gt;"y", SUMIFS($T$8:$T$2007, $B$8:$B$2007, "&gt;="&amp;E719, $B$8:$B$2007, "&lt;"&amp;B719), SUMIFS($U$8:$U$1007, $B$8:$B$2007, "&gt;="&amp;E719, $B$8:$B$2007, "&lt;"&amp;B719))))</f>
        <v/>
      </c>
      <c r="N719" s="18" t="str">
        <f ca="1">IF(OR(B719 = "", F719=""), "", MIN(ForwardDays(B719,-'Terms&amp;Conditions + Transaction'!$B$22, 'Terms&amp;Conditions + Transaction'!$B$23, 'Holiday Schedule'!$B$3:$B$1002),ForwardDays(F719,-'Terms&amp;Conditions + Transaction'!$B$22, 'Terms&amp;Conditions + Transaction'!$B$23, 'Holiday Schedule'!$B$3:$B$1002)))</f>
        <v/>
      </c>
      <c r="O719" s="42" t="str">
        <f ca="1">IF(B719="", "", IF(ISNA(MATCH(N719, SOFR_INDEX!$A$2:$A$2001, -1)),1,IF(INDEX(SOFR_INDEX!$A$2:$E$2001,MATCH(N719, SOFR_INDEX!$A$2:$A$2001, -1), 1)=N719,MATCH(N719, SOFR_INDEX!$A$2:$A$2001, -1),MATCH(N719, SOFR_INDEX!$A$2:$A$2001, -1)+1)))</f>
        <v/>
      </c>
      <c r="P719" s="40" t="str" cm="1">
        <f t="array" aca="1" ref="P719" ca="1">IF(OR(B719="", F719=""), "", INDEX(SOFR_INDEX!$B$2:$E$2001, O719,$P$4) * IF(LEFT($P$3, 3)="180", 2, IF(LEFT($P$3, 2)="90", 4, IF(LEFT($P$3, 2)="30", 12, 1)))/100)</f>
        <v/>
      </c>
      <c r="Q719" s="43" t="str">
        <f ca="1">IF(OR(B719="", F719=""), "", P719+'Terms&amp;Conditions + Transaction'!$B$11/10000)</f>
        <v/>
      </c>
      <c r="R719" s="43" t="str">
        <f t="shared" ca="1" si="71"/>
        <v/>
      </c>
      <c r="S719" t="str">
        <f ca="1">IF(B719="",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Transaction'!$C$7*(F719-E719), 365), 360))))</f>
        <v/>
      </c>
      <c r="T719" s="49" t="str">
        <f t="shared" ca="1" si="72"/>
        <v/>
      </c>
      <c r="U719" s="49" t="str">
        <f t="shared" ca="1" si="73"/>
        <v/>
      </c>
      <c r="V719" s="49" t="str">
        <f t="shared" ca="1" si="74"/>
        <v/>
      </c>
      <c r="W719" s="11" t="str">
        <f t="shared" ca="1" si="75"/>
        <v/>
      </c>
      <c r="X719" s="11" t="str">
        <f t="shared" ca="1" si="76"/>
        <v/>
      </c>
    </row>
    <row r="720" spans="2:24" x14ac:dyDescent="0.25">
      <c r="B720" s="82" t="str">
        <f ca="1">IF(B719&lt;MIN($C$3, 'Terms&amp;Conditions + Transaction'!$B$6), B719+1, "")</f>
        <v/>
      </c>
      <c r="C720" t="str">
        <f ca="1">IF(B720="", "", IF(AND(WEEKDAY(B720, 2)&lt;=5, ISERROR(VLOOKUP(B720, 'Holiday Schedule'!$B$3:$B$1002, 1, FALSE))), 1, 0))</f>
        <v/>
      </c>
      <c r="D720" t="str">
        <f ca="1">IF(B720="", "", IF(LOWER('Terms&amp;Conditions + Transaction'!$C$15)="act", 1, IF(DAY(B720)=31, 0, IF(AND(DAY(B720+1)=1, MONTH(B720+1)=3), 31-DAY(B720), 1))))</f>
        <v/>
      </c>
      <c r="E720" s="18" t="str">
        <f ca="1">IF(B720="", "", IFERROR(VLOOKUP(B720, 'Accrual Schedule'!$B$3:$B$122, 1, TRUE), ""))</f>
        <v/>
      </c>
      <c r="F720" s="18" t="str" cm="1">
        <f t="array" aca="1" ref="F720" ca="1">IF(B720="", "", INDEX('Accrual Schedule'!$B$3:$B$122, MATCH(B720, 'Accrual Schedule'!$B$3:$B$122, 1)+1, 1))</f>
        <v/>
      </c>
      <c r="G720" s="18" t="str" cm="1">
        <f t="array" aca="1" ref="G720" ca="1">IF(B720="", "", INDEX('Accrual Schedule'!$B$3:$B$122, MATCH(H720, 'Accrual Schedule'!$B$3:$B$122, 1)-1, 1))</f>
        <v/>
      </c>
      <c r="H720" s="18" t="str">
        <f ca="1">IF(B720="", "", INDEX('Accrual Schedule'!$B$3:$B$122, MATCH(I720, 'Accrual Schedule'!$C$3:$C$122, 1), 1))</f>
        <v/>
      </c>
      <c r="I720" s="18" t="str" cm="1">
        <f t="array" aca="1" ref="I720" ca="1">IF(B720="", "", _xlfn.IFNA(INDEX('Accrual Schedule'!$C$4:$C$122, MATCH(B720, 'Accrual Schedule'!$C$4:$C$122, 1)+1, 1), INDEX('Accrual Schedule'!$C$4:$C$122, 1, 1)))</f>
        <v/>
      </c>
      <c r="J720" s="11" t="str">
        <f ca="1">IF(B720="","",'Terms&amp;Conditions + Transaction'!$F$5-SUMIF(Dispositions!$B$3:$B$32,"&lt;="&amp;B720,Dispositions!$C$3:$C$32))</f>
        <v/>
      </c>
      <c r="K720" s="84" t="str">
        <f ca="1">IF(B720="", "", IF(ISNA(MATCH(B720, 'Factor Schedule'!$B$3:$B$2002, -1)),1,IF(INDEX('Factor Schedule'!$B$3:$C$2002,MATCH(B720, 'Factor Schedule'!$B$3:$B$2002, -1), 1)=B720,MATCH(B720, 'Factor Schedule'!$B$3:$B$2002, -1),MATCH(B720, 'Factor Schedule'!$B$3:$B$2002, -1)+1)))</f>
        <v/>
      </c>
      <c r="L720" s="11" t="str" cm="1">
        <f t="array" aca="1" ref="L720" ca="1">IF(B720="","",ROUND(J720*_xlfn.IFNA(INDEX('Factor Schedule'!$B$3:$C$2002,K720, 2), 1), 2))</f>
        <v/>
      </c>
      <c r="M720" s="11" t="str">
        <f ca="1">IF(B720="", "", IF(OR(LOWER('Terms&amp;Conditions + Transaction'!$B$12)&lt;&gt;"compound", B720=$C$2, B720=E720), L720, L720+IF(LOWER('Terms&amp;Conditions + Transaction'!$B$13)&lt;&gt;"y", SUMIFS($T$8:$T$2007, $B$8:$B$2007, "&gt;="&amp;E720, $B$8:$B$2007, "&lt;"&amp;B720), SUMIFS($U$8:$U$1007, $B$8:$B$2007, "&gt;="&amp;E720, $B$8:$B$2007, "&lt;"&amp;B720))))</f>
        <v/>
      </c>
      <c r="N720" s="18" t="str">
        <f ca="1">IF(OR(B720 = "", F720=""), "", MIN(ForwardDays(B720,-'Terms&amp;Conditions + Transaction'!$B$22, 'Terms&amp;Conditions + Transaction'!$B$23, 'Holiday Schedule'!$B$3:$B$1002),ForwardDays(F720,-'Terms&amp;Conditions + Transaction'!$B$22, 'Terms&amp;Conditions + Transaction'!$B$23, 'Holiday Schedule'!$B$3:$B$1002)))</f>
        <v/>
      </c>
      <c r="O720" s="42" t="str">
        <f ca="1">IF(B720="", "", IF(ISNA(MATCH(N720, SOFR_INDEX!$A$2:$A$2001, -1)),1,IF(INDEX(SOFR_INDEX!$A$2:$E$2001,MATCH(N720, SOFR_INDEX!$A$2:$A$2001, -1), 1)=N720,MATCH(N720, SOFR_INDEX!$A$2:$A$2001, -1),MATCH(N720, SOFR_INDEX!$A$2:$A$2001, -1)+1)))</f>
        <v/>
      </c>
      <c r="P720" s="40" t="str" cm="1">
        <f t="array" aca="1" ref="P720" ca="1">IF(OR(B720="", F720=""), "", INDEX(SOFR_INDEX!$B$2:$E$2001, O720,$P$4) * IF(LEFT($P$3, 3)="180", 2, IF(LEFT($P$3, 2)="90", 4, IF(LEFT($P$3, 2)="30", 12, 1)))/100)</f>
        <v/>
      </c>
      <c r="Q720" s="43" t="str">
        <f ca="1">IF(OR(B720="", F720=""), "", P720+'Terms&amp;Conditions + Transaction'!$B$11/10000)</f>
        <v/>
      </c>
      <c r="R720" s="43" t="str">
        <f t="shared" ca="1" si="71"/>
        <v/>
      </c>
      <c r="S720" t="str">
        <f ca="1">IF(B720="",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Transaction'!$C$7*(F720-E720), 365), 360))))</f>
        <v/>
      </c>
      <c r="T720" s="49" t="str">
        <f t="shared" ca="1" si="72"/>
        <v/>
      </c>
      <c r="U720" s="49" t="str">
        <f t="shared" ca="1" si="73"/>
        <v/>
      </c>
      <c r="V720" s="49" t="str">
        <f t="shared" ca="1" si="74"/>
        <v/>
      </c>
      <c r="W720" s="11" t="str">
        <f t="shared" ca="1" si="75"/>
        <v/>
      </c>
      <c r="X720" s="11" t="str">
        <f t="shared" ca="1" si="76"/>
        <v/>
      </c>
    </row>
    <row r="721" spans="2:24" x14ac:dyDescent="0.25">
      <c r="B721" s="82" t="str">
        <f ca="1">IF(B720&lt;MIN($C$3, 'Terms&amp;Conditions + Transaction'!$B$6), B720+1, "")</f>
        <v/>
      </c>
      <c r="C721" t="str">
        <f ca="1">IF(B721="", "", IF(AND(WEEKDAY(B721, 2)&lt;=5, ISERROR(VLOOKUP(B721, 'Holiday Schedule'!$B$3:$B$1002, 1, FALSE))), 1, 0))</f>
        <v/>
      </c>
      <c r="D721" t="str">
        <f ca="1">IF(B721="", "", IF(LOWER('Terms&amp;Conditions + Transaction'!$C$15)="act", 1, IF(DAY(B721)=31, 0, IF(AND(DAY(B721+1)=1, MONTH(B721+1)=3), 31-DAY(B721), 1))))</f>
        <v/>
      </c>
      <c r="E721" s="18" t="str">
        <f ca="1">IF(B721="", "", IFERROR(VLOOKUP(B721, 'Accrual Schedule'!$B$3:$B$122, 1, TRUE), ""))</f>
        <v/>
      </c>
      <c r="F721" s="18" t="str" cm="1">
        <f t="array" aca="1" ref="F721" ca="1">IF(B721="", "", INDEX('Accrual Schedule'!$B$3:$B$122, MATCH(B721, 'Accrual Schedule'!$B$3:$B$122, 1)+1, 1))</f>
        <v/>
      </c>
      <c r="G721" s="18" t="str" cm="1">
        <f t="array" aca="1" ref="G721" ca="1">IF(B721="", "", INDEX('Accrual Schedule'!$B$3:$B$122, MATCH(H721, 'Accrual Schedule'!$B$3:$B$122, 1)-1, 1))</f>
        <v/>
      </c>
      <c r="H721" s="18" t="str">
        <f ca="1">IF(B721="", "", INDEX('Accrual Schedule'!$B$3:$B$122, MATCH(I721, 'Accrual Schedule'!$C$3:$C$122, 1), 1))</f>
        <v/>
      </c>
      <c r="I721" s="18" t="str" cm="1">
        <f t="array" aca="1" ref="I721" ca="1">IF(B721="", "", _xlfn.IFNA(INDEX('Accrual Schedule'!$C$4:$C$122, MATCH(B721, 'Accrual Schedule'!$C$4:$C$122, 1)+1, 1), INDEX('Accrual Schedule'!$C$4:$C$122, 1, 1)))</f>
        <v/>
      </c>
      <c r="J721" s="11" t="str">
        <f ca="1">IF(B721="","",'Terms&amp;Conditions + Transaction'!$F$5-SUMIF(Dispositions!$B$3:$B$32,"&lt;="&amp;B721,Dispositions!$C$3:$C$32))</f>
        <v/>
      </c>
      <c r="K721" s="84" t="str">
        <f ca="1">IF(B721="", "", IF(ISNA(MATCH(B721, 'Factor Schedule'!$B$3:$B$2002, -1)),1,IF(INDEX('Factor Schedule'!$B$3:$C$2002,MATCH(B721, 'Factor Schedule'!$B$3:$B$2002, -1), 1)=B721,MATCH(B721, 'Factor Schedule'!$B$3:$B$2002, -1),MATCH(B721, 'Factor Schedule'!$B$3:$B$2002, -1)+1)))</f>
        <v/>
      </c>
      <c r="L721" s="11" t="str" cm="1">
        <f t="array" aca="1" ref="L721" ca="1">IF(B721="","",ROUND(J721*_xlfn.IFNA(INDEX('Factor Schedule'!$B$3:$C$2002,K721, 2), 1), 2))</f>
        <v/>
      </c>
      <c r="M721" s="11" t="str">
        <f ca="1">IF(B721="", "", IF(OR(LOWER('Terms&amp;Conditions + Transaction'!$B$12)&lt;&gt;"compound", B721=$C$2, B721=E721), L721, L721+IF(LOWER('Terms&amp;Conditions + Transaction'!$B$13)&lt;&gt;"y", SUMIFS($T$8:$T$2007, $B$8:$B$2007, "&gt;="&amp;E721, $B$8:$B$2007, "&lt;"&amp;B721), SUMIFS($U$8:$U$1007, $B$8:$B$2007, "&gt;="&amp;E721, $B$8:$B$2007, "&lt;"&amp;B721))))</f>
        <v/>
      </c>
      <c r="N721" s="18" t="str">
        <f ca="1">IF(OR(B721 = "", F721=""), "", MIN(ForwardDays(B721,-'Terms&amp;Conditions + Transaction'!$B$22, 'Terms&amp;Conditions + Transaction'!$B$23, 'Holiday Schedule'!$B$3:$B$1002),ForwardDays(F721,-'Terms&amp;Conditions + Transaction'!$B$22, 'Terms&amp;Conditions + Transaction'!$B$23, 'Holiday Schedule'!$B$3:$B$1002)))</f>
        <v/>
      </c>
      <c r="O721" s="42" t="str">
        <f ca="1">IF(B721="", "", IF(ISNA(MATCH(N721, SOFR_INDEX!$A$2:$A$2001, -1)),1,IF(INDEX(SOFR_INDEX!$A$2:$E$2001,MATCH(N721, SOFR_INDEX!$A$2:$A$2001, -1), 1)=N721,MATCH(N721, SOFR_INDEX!$A$2:$A$2001, -1),MATCH(N721, SOFR_INDEX!$A$2:$A$2001, -1)+1)))</f>
        <v/>
      </c>
      <c r="P721" s="40" t="str" cm="1">
        <f t="array" aca="1" ref="P721" ca="1">IF(OR(B721="", F721=""), "", INDEX(SOFR_INDEX!$B$2:$E$2001, O721,$P$4) * IF(LEFT($P$3, 3)="180", 2, IF(LEFT($P$3, 2)="90", 4, IF(LEFT($P$3, 2)="30", 12, 1)))/100)</f>
        <v/>
      </c>
      <c r="Q721" s="43" t="str">
        <f ca="1">IF(OR(B721="", F721=""), "", P721+'Terms&amp;Conditions + Transaction'!$B$11/10000)</f>
        <v/>
      </c>
      <c r="R721" s="43" t="str">
        <f t="shared" ca="1" si="71"/>
        <v/>
      </c>
      <c r="S721" t="str">
        <f ca="1">IF(B721="",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Transaction'!$C$7*(F721-E721), 365), 360))))</f>
        <v/>
      </c>
      <c r="T721" s="49" t="str">
        <f t="shared" ca="1" si="72"/>
        <v/>
      </c>
      <c r="U721" s="49" t="str">
        <f t="shared" ca="1" si="73"/>
        <v/>
      </c>
      <c r="V721" s="49" t="str">
        <f t="shared" ca="1" si="74"/>
        <v/>
      </c>
      <c r="W721" s="11" t="str">
        <f t="shared" ca="1" si="75"/>
        <v/>
      </c>
      <c r="X721" s="11" t="str">
        <f t="shared" ca="1" si="76"/>
        <v/>
      </c>
    </row>
    <row r="722" spans="2:24" x14ac:dyDescent="0.25">
      <c r="B722" s="82" t="str">
        <f ca="1">IF(B721&lt;MIN($C$3, 'Terms&amp;Conditions + Transaction'!$B$6), B721+1, "")</f>
        <v/>
      </c>
      <c r="C722" t="str">
        <f ca="1">IF(B722="", "", IF(AND(WEEKDAY(B722, 2)&lt;=5, ISERROR(VLOOKUP(B722, 'Holiday Schedule'!$B$3:$B$1002, 1, FALSE))), 1, 0))</f>
        <v/>
      </c>
      <c r="D722" t="str">
        <f ca="1">IF(B722="", "", IF(LOWER('Terms&amp;Conditions + Transaction'!$C$15)="act", 1, IF(DAY(B722)=31, 0, IF(AND(DAY(B722+1)=1, MONTH(B722+1)=3), 31-DAY(B722), 1))))</f>
        <v/>
      </c>
      <c r="E722" s="18" t="str">
        <f ca="1">IF(B722="", "", IFERROR(VLOOKUP(B722, 'Accrual Schedule'!$B$3:$B$122, 1, TRUE), ""))</f>
        <v/>
      </c>
      <c r="F722" s="18" t="str" cm="1">
        <f t="array" aca="1" ref="F722" ca="1">IF(B722="", "", INDEX('Accrual Schedule'!$B$3:$B$122, MATCH(B722, 'Accrual Schedule'!$B$3:$B$122, 1)+1, 1))</f>
        <v/>
      </c>
      <c r="G722" s="18" t="str" cm="1">
        <f t="array" aca="1" ref="G722" ca="1">IF(B722="", "", INDEX('Accrual Schedule'!$B$3:$B$122, MATCH(H722, 'Accrual Schedule'!$B$3:$B$122, 1)-1, 1))</f>
        <v/>
      </c>
      <c r="H722" s="18" t="str">
        <f ca="1">IF(B722="", "", INDEX('Accrual Schedule'!$B$3:$B$122, MATCH(I722, 'Accrual Schedule'!$C$3:$C$122, 1), 1))</f>
        <v/>
      </c>
      <c r="I722" s="18" t="str" cm="1">
        <f t="array" aca="1" ref="I722" ca="1">IF(B722="", "", _xlfn.IFNA(INDEX('Accrual Schedule'!$C$4:$C$122, MATCH(B722, 'Accrual Schedule'!$C$4:$C$122, 1)+1, 1), INDEX('Accrual Schedule'!$C$4:$C$122, 1, 1)))</f>
        <v/>
      </c>
      <c r="J722" s="11" t="str">
        <f ca="1">IF(B722="","",'Terms&amp;Conditions + Transaction'!$F$5-SUMIF(Dispositions!$B$3:$B$32,"&lt;="&amp;B722,Dispositions!$C$3:$C$32))</f>
        <v/>
      </c>
      <c r="K722" s="84" t="str">
        <f ca="1">IF(B722="", "", IF(ISNA(MATCH(B722, 'Factor Schedule'!$B$3:$B$2002, -1)),1,IF(INDEX('Factor Schedule'!$B$3:$C$2002,MATCH(B722, 'Factor Schedule'!$B$3:$B$2002, -1), 1)=B722,MATCH(B722, 'Factor Schedule'!$B$3:$B$2002, -1),MATCH(B722, 'Factor Schedule'!$B$3:$B$2002, -1)+1)))</f>
        <v/>
      </c>
      <c r="L722" s="11" t="str" cm="1">
        <f t="array" aca="1" ref="L722" ca="1">IF(B722="","",ROUND(J722*_xlfn.IFNA(INDEX('Factor Schedule'!$B$3:$C$2002,K722, 2), 1), 2))</f>
        <v/>
      </c>
      <c r="M722" s="11" t="str">
        <f ca="1">IF(B722="", "", IF(OR(LOWER('Terms&amp;Conditions + Transaction'!$B$12)&lt;&gt;"compound", B722=$C$2, B722=E722), L722, L722+IF(LOWER('Terms&amp;Conditions + Transaction'!$B$13)&lt;&gt;"y", SUMIFS($T$8:$T$2007, $B$8:$B$2007, "&gt;="&amp;E722, $B$8:$B$2007, "&lt;"&amp;B722), SUMIFS($U$8:$U$1007, $B$8:$B$2007, "&gt;="&amp;E722, $B$8:$B$2007, "&lt;"&amp;B722))))</f>
        <v/>
      </c>
      <c r="N722" s="18" t="str">
        <f ca="1">IF(OR(B722 = "", F722=""), "", MIN(ForwardDays(B722,-'Terms&amp;Conditions + Transaction'!$B$22, 'Terms&amp;Conditions + Transaction'!$B$23, 'Holiday Schedule'!$B$3:$B$1002),ForwardDays(F722,-'Terms&amp;Conditions + Transaction'!$B$22, 'Terms&amp;Conditions + Transaction'!$B$23, 'Holiday Schedule'!$B$3:$B$1002)))</f>
        <v/>
      </c>
      <c r="O722" s="42" t="str">
        <f ca="1">IF(B722="", "", IF(ISNA(MATCH(N722, SOFR_INDEX!$A$2:$A$2001, -1)),1,IF(INDEX(SOFR_INDEX!$A$2:$E$2001,MATCH(N722, SOFR_INDEX!$A$2:$A$2001, -1), 1)=N722,MATCH(N722, SOFR_INDEX!$A$2:$A$2001, -1),MATCH(N722, SOFR_INDEX!$A$2:$A$2001, -1)+1)))</f>
        <v/>
      </c>
      <c r="P722" s="40" t="str" cm="1">
        <f t="array" aca="1" ref="P722" ca="1">IF(OR(B722="", F722=""), "", INDEX(SOFR_INDEX!$B$2:$E$2001, O722,$P$4) * IF(LEFT($P$3, 3)="180", 2, IF(LEFT($P$3, 2)="90", 4, IF(LEFT($P$3, 2)="30", 12, 1)))/100)</f>
        <v/>
      </c>
      <c r="Q722" s="43" t="str">
        <f ca="1">IF(OR(B722="", F722=""), "", P722+'Terms&amp;Conditions + Transaction'!$B$11/10000)</f>
        <v/>
      </c>
      <c r="R722" s="43" t="str">
        <f t="shared" ca="1" si="71"/>
        <v/>
      </c>
      <c r="S722" t="str">
        <f ca="1">IF(B722="",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Transaction'!$C$7*(F722-E722), 365), 360))))</f>
        <v/>
      </c>
      <c r="T722" s="49" t="str">
        <f t="shared" ca="1" si="72"/>
        <v/>
      </c>
      <c r="U722" s="49" t="str">
        <f t="shared" ca="1" si="73"/>
        <v/>
      </c>
      <c r="V722" s="49" t="str">
        <f t="shared" ca="1" si="74"/>
        <v/>
      </c>
      <c r="W722" s="11" t="str">
        <f t="shared" ca="1" si="75"/>
        <v/>
      </c>
      <c r="X722" s="11" t="str">
        <f t="shared" ca="1" si="76"/>
        <v/>
      </c>
    </row>
    <row r="723" spans="2:24" x14ac:dyDescent="0.25">
      <c r="B723" s="82" t="str">
        <f ca="1">IF(B722&lt;MIN($C$3, 'Terms&amp;Conditions + Transaction'!$B$6), B722+1, "")</f>
        <v/>
      </c>
      <c r="C723" t="str">
        <f ca="1">IF(B723="", "", IF(AND(WEEKDAY(B723, 2)&lt;=5, ISERROR(VLOOKUP(B723, 'Holiday Schedule'!$B$3:$B$1002, 1, FALSE))), 1, 0))</f>
        <v/>
      </c>
      <c r="D723" t="str">
        <f ca="1">IF(B723="", "", IF(LOWER('Terms&amp;Conditions + Transaction'!$C$15)="act", 1, IF(DAY(B723)=31, 0, IF(AND(DAY(B723+1)=1, MONTH(B723+1)=3), 31-DAY(B723), 1))))</f>
        <v/>
      </c>
      <c r="E723" s="18" t="str">
        <f ca="1">IF(B723="", "", IFERROR(VLOOKUP(B723, 'Accrual Schedule'!$B$3:$B$122, 1, TRUE), ""))</f>
        <v/>
      </c>
      <c r="F723" s="18" t="str" cm="1">
        <f t="array" aca="1" ref="F723" ca="1">IF(B723="", "", INDEX('Accrual Schedule'!$B$3:$B$122, MATCH(B723, 'Accrual Schedule'!$B$3:$B$122, 1)+1, 1))</f>
        <v/>
      </c>
      <c r="G723" s="18" t="str" cm="1">
        <f t="array" aca="1" ref="G723" ca="1">IF(B723="", "", INDEX('Accrual Schedule'!$B$3:$B$122, MATCH(H723, 'Accrual Schedule'!$B$3:$B$122, 1)-1, 1))</f>
        <v/>
      </c>
      <c r="H723" s="18" t="str">
        <f ca="1">IF(B723="", "", INDEX('Accrual Schedule'!$B$3:$B$122, MATCH(I723, 'Accrual Schedule'!$C$3:$C$122, 1), 1))</f>
        <v/>
      </c>
      <c r="I723" s="18" t="str" cm="1">
        <f t="array" aca="1" ref="I723" ca="1">IF(B723="", "", _xlfn.IFNA(INDEX('Accrual Schedule'!$C$4:$C$122, MATCH(B723, 'Accrual Schedule'!$C$4:$C$122, 1)+1, 1), INDEX('Accrual Schedule'!$C$4:$C$122, 1, 1)))</f>
        <v/>
      </c>
      <c r="J723" s="11" t="str">
        <f ca="1">IF(B723="","",'Terms&amp;Conditions + Transaction'!$F$5-SUMIF(Dispositions!$B$3:$B$32,"&lt;="&amp;B723,Dispositions!$C$3:$C$32))</f>
        <v/>
      </c>
      <c r="K723" s="84" t="str">
        <f ca="1">IF(B723="", "", IF(ISNA(MATCH(B723, 'Factor Schedule'!$B$3:$B$2002, -1)),1,IF(INDEX('Factor Schedule'!$B$3:$C$2002,MATCH(B723, 'Factor Schedule'!$B$3:$B$2002, -1), 1)=B723,MATCH(B723, 'Factor Schedule'!$B$3:$B$2002, -1),MATCH(B723, 'Factor Schedule'!$B$3:$B$2002, -1)+1)))</f>
        <v/>
      </c>
      <c r="L723" s="11" t="str" cm="1">
        <f t="array" aca="1" ref="L723" ca="1">IF(B723="","",ROUND(J723*_xlfn.IFNA(INDEX('Factor Schedule'!$B$3:$C$2002,K723, 2), 1), 2))</f>
        <v/>
      </c>
      <c r="M723" s="11" t="str">
        <f ca="1">IF(B723="", "", IF(OR(LOWER('Terms&amp;Conditions + Transaction'!$B$12)&lt;&gt;"compound", B723=$C$2, B723=E723), L723, L723+IF(LOWER('Terms&amp;Conditions + Transaction'!$B$13)&lt;&gt;"y", SUMIFS($T$8:$T$2007, $B$8:$B$2007, "&gt;="&amp;E723, $B$8:$B$2007, "&lt;"&amp;B723), SUMIFS($U$8:$U$1007, $B$8:$B$2007, "&gt;="&amp;E723, $B$8:$B$2007, "&lt;"&amp;B723))))</f>
        <v/>
      </c>
      <c r="N723" s="18" t="str">
        <f ca="1">IF(OR(B723 = "", F723=""), "", MIN(ForwardDays(B723,-'Terms&amp;Conditions + Transaction'!$B$22, 'Terms&amp;Conditions + Transaction'!$B$23, 'Holiday Schedule'!$B$3:$B$1002),ForwardDays(F723,-'Terms&amp;Conditions + Transaction'!$B$22, 'Terms&amp;Conditions + Transaction'!$B$23, 'Holiday Schedule'!$B$3:$B$1002)))</f>
        <v/>
      </c>
      <c r="O723" s="42" t="str">
        <f ca="1">IF(B723="", "", IF(ISNA(MATCH(N723, SOFR_INDEX!$A$2:$A$2001, -1)),1,IF(INDEX(SOFR_INDEX!$A$2:$E$2001,MATCH(N723, SOFR_INDEX!$A$2:$A$2001, -1), 1)=N723,MATCH(N723, SOFR_INDEX!$A$2:$A$2001, -1),MATCH(N723, SOFR_INDEX!$A$2:$A$2001, -1)+1)))</f>
        <v/>
      </c>
      <c r="P723" s="40" t="str" cm="1">
        <f t="array" aca="1" ref="P723" ca="1">IF(OR(B723="", F723=""), "", INDEX(SOFR_INDEX!$B$2:$E$2001, O723,$P$4) * IF(LEFT($P$3, 3)="180", 2, IF(LEFT($P$3, 2)="90", 4, IF(LEFT($P$3, 2)="30", 12, 1)))/100)</f>
        <v/>
      </c>
      <c r="Q723" s="43" t="str">
        <f ca="1">IF(OR(B723="", F723=""), "", P723+'Terms&amp;Conditions + Transaction'!$B$11/10000)</f>
        <v/>
      </c>
      <c r="R723" s="43" t="str">
        <f t="shared" ca="1" si="71"/>
        <v/>
      </c>
      <c r="S723" t="str">
        <f ca="1">IF(B723="",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Transaction'!$C$7*(F723-E723), 365), 360))))</f>
        <v/>
      </c>
      <c r="T723" s="49" t="str">
        <f t="shared" ca="1" si="72"/>
        <v/>
      </c>
      <c r="U723" s="49" t="str">
        <f t="shared" ca="1" si="73"/>
        <v/>
      </c>
      <c r="V723" s="49" t="str">
        <f t="shared" ca="1" si="74"/>
        <v/>
      </c>
      <c r="W723" s="11" t="str">
        <f t="shared" ca="1" si="75"/>
        <v/>
      </c>
      <c r="X723" s="11" t="str">
        <f t="shared" ca="1" si="76"/>
        <v/>
      </c>
    </row>
    <row r="724" spans="2:24" x14ac:dyDescent="0.25">
      <c r="B724" s="82" t="str">
        <f ca="1">IF(B723&lt;MIN($C$3, 'Terms&amp;Conditions + Transaction'!$B$6), B723+1, "")</f>
        <v/>
      </c>
      <c r="C724" t="str">
        <f ca="1">IF(B724="", "", IF(AND(WEEKDAY(B724, 2)&lt;=5, ISERROR(VLOOKUP(B724, 'Holiday Schedule'!$B$3:$B$1002, 1, FALSE))), 1, 0))</f>
        <v/>
      </c>
      <c r="D724" t="str">
        <f ca="1">IF(B724="", "", IF(LOWER('Terms&amp;Conditions + Transaction'!$C$15)="act", 1, IF(DAY(B724)=31, 0, IF(AND(DAY(B724+1)=1, MONTH(B724+1)=3), 31-DAY(B724), 1))))</f>
        <v/>
      </c>
      <c r="E724" s="18" t="str">
        <f ca="1">IF(B724="", "", IFERROR(VLOOKUP(B724, 'Accrual Schedule'!$B$3:$B$122, 1, TRUE), ""))</f>
        <v/>
      </c>
      <c r="F724" s="18" t="str" cm="1">
        <f t="array" aca="1" ref="F724" ca="1">IF(B724="", "", INDEX('Accrual Schedule'!$B$3:$B$122, MATCH(B724, 'Accrual Schedule'!$B$3:$B$122, 1)+1, 1))</f>
        <v/>
      </c>
      <c r="G724" s="18" t="str" cm="1">
        <f t="array" aca="1" ref="G724" ca="1">IF(B724="", "", INDEX('Accrual Schedule'!$B$3:$B$122, MATCH(H724, 'Accrual Schedule'!$B$3:$B$122, 1)-1, 1))</f>
        <v/>
      </c>
      <c r="H724" s="18" t="str">
        <f ca="1">IF(B724="", "", INDEX('Accrual Schedule'!$B$3:$B$122, MATCH(I724, 'Accrual Schedule'!$C$3:$C$122, 1), 1))</f>
        <v/>
      </c>
      <c r="I724" s="18" t="str" cm="1">
        <f t="array" aca="1" ref="I724" ca="1">IF(B724="", "", _xlfn.IFNA(INDEX('Accrual Schedule'!$C$4:$C$122, MATCH(B724, 'Accrual Schedule'!$C$4:$C$122, 1)+1, 1), INDEX('Accrual Schedule'!$C$4:$C$122, 1, 1)))</f>
        <v/>
      </c>
      <c r="J724" s="11" t="str">
        <f ca="1">IF(B724="","",'Terms&amp;Conditions + Transaction'!$F$5-SUMIF(Dispositions!$B$3:$B$32,"&lt;="&amp;B724,Dispositions!$C$3:$C$32))</f>
        <v/>
      </c>
      <c r="K724" s="84" t="str">
        <f ca="1">IF(B724="", "", IF(ISNA(MATCH(B724, 'Factor Schedule'!$B$3:$B$2002, -1)),1,IF(INDEX('Factor Schedule'!$B$3:$C$2002,MATCH(B724, 'Factor Schedule'!$B$3:$B$2002, -1), 1)=B724,MATCH(B724, 'Factor Schedule'!$B$3:$B$2002, -1),MATCH(B724, 'Factor Schedule'!$B$3:$B$2002, -1)+1)))</f>
        <v/>
      </c>
      <c r="L724" s="11" t="str" cm="1">
        <f t="array" aca="1" ref="L724" ca="1">IF(B724="","",ROUND(J724*_xlfn.IFNA(INDEX('Factor Schedule'!$B$3:$C$2002,K724, 2), 1), 2))</f>
        <v/>
      </c>
      <c r="M724" s="11" t="str">
        <f ca="1">IF(B724="", "", IF(OR(LOWER('Terms&amp;Conditions + Transaction'!$B$12)&lt;&gt;"compound", B724=$C$2, B724=E724), L724, L724+IF(LOWER('Terms&amp;Conditions + Transaction'!$B$13)&lt;&gt;"y", SUMIFS($T$8:$T$2007, $B$8:$B$2007, "&gt;="&amp;E724, $B$8:$B$2007, "&lt;"&amp;B724), SUMIFS($U$8:$U$1007, $B$8:$B$2007, "&gt;="&amp;E724, $B$8:$B$2007, "&lt;"&amp;B724))))</f>
        <v/>
      </c>
      <c r="N724" s="18" t="str">
        <f ca="1">IF(OR(B724 = "", F724=""), "", MIN(ForwardDays(B724,-'Terms&amp;Conditions + Transaction'!$B$22, 'Terms&amp;Conditions + Transaction'!$B$23, 'Holiday Schedule'!$B$3:$B$1002),ForwardDays(F724,-'Terms&amp;Conditions + Transaction'!$B$22, 'Terms&amp;Conditions + Transaction'!$B$23, 'Holiday Schedule'!$B$3:$B$1002)))</f>
        <v/>
      </c>
      <c r="O724" s="42" t="str">
        <f ca="1">IF(B724="", "", IF(ISNA(MATCH(N724, SOFR_INDEX!$A$2:$A$2001, -1)),1,IF(INDEX(SOFR_INDEX!$A$2:$E$2001,MATCH(N724, SOFR_INDEX!$A$2:$A$2001, -1), 1)=N724,MATCH(N724, SOFR_INDEX!$A$2:$A$2001, -1),MATCH(N724, SOFR_INDEX!$A$2:$A$2001, -1)+1)))</f>
        <v/>
      </c>
      <c r="P724" s="40" t="str" cm="1">
        <f t="array" aca="1" ref="P724" ca="1">IF(OR(B724="", F724=""), "", INDEX(SOFR_INDEX!$B$2:$E$2001, O724,$P$4) * IF(LEFT($P$3, 3)="180", 2, IF(LEFT($P$3, 2)="90", 4, IF(LEFT($P$3, 2)="30", 12, 1)))/100)</f>
        <v/>
      </c>
      <c r="Q724" s="43" t="str">
        <f ca="1">IF(OR(B724="", F724=""), "", P724+'Terms&amp;Conditions + Transaction'!$B$11/10000)</f>
        <v/>
      </c>
      <c r="R724" s="43" t="str">
        <f t="shared" ca="1" si="71"/>
        <v/>
      </c>
      <c r="S724" t="str">
        <f ca="1">IF(B724="",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Transaction'!$C$7*(F724-E724), 365), 360))))</f>
        <v/>
      </c>
      <c r="T724" s="49" t="str">
        <f t="shared" ca="1" si="72"/>
        <v/>
      </c>
      <c r="U724" s="49" t="str">
        <f t="shared" ca="1" si="73"/>
        <v/>
      </c>
      <c r="V724" s="49" t="str">
        <f t="shared" ca="1" si="74"/>
        <v/>
      </c>
      <c r="W724" s="11" t="str">
        <f t="shared" ca="1" si="75"/>
        <v/>
      </c>
      <c r="X724" s="11" t="str">
        <f t="shared" ca="1" si="76"/>
        <v/>
      </c>
    </row>
    <row r="725" spans="2:24" x14ac:dyDescent="0.25">
      <c r="B725" s="82" t="str">
        <f ca="1">IF(B724&lt;MIN($C$3, 'Terms&amp;Conditions + Transaction'!$B$6), B724+1, "")</f>
        <v/>
      </c>
      <c r="C725" t="str">
        <f ca="1">IF(B725="", "", IF(AND(WEEKDAY(B725, 2)&lt;=5, ISERROR(VLOOKUP(B725, 'Holiday Schedule'!$B$3:$B$1002, 1, FALSE))), 1, 0))</f>
        <v/>
      </c>
      <c r="D725" t="str">
        <f ca="1">IF(B725="", "", IF(LOWER('Terms&amp;Conditions + Transaction'!$C$15)="act", 1, IF(DAY(B725)=31, 0, IF(AND(DAY(B725+1)=1, MONTH(B725+1)=3), 31-DAY(B725), 1))))</f>
        <v/>
      </c>
      <c r="E725" s="18" t="str">
        <f ca="1">IF(B725="", "", IFERROR(VLOOKUP(B725, 'Accrual Schedule'!$B$3:$B$122, 1, TRUE), ""))</f>
        <v/>
      </c>
      <c r="F725" s="18" t="str" cm="1">
        <f t="array" aca="1" ref="F725" ca="1">IF(B725="", "", INDEX('Accrual Schedule'!$B$3:$B$122, MATCH(B725, 'Accrual Schedule'!$B$3:$B$122, 1)+1, 1))</f>
        <v/>
      </c>
      <c r="G725" s="18" t="str" cm="1">
        <f t="array" aca="1" ref="G725" ca="1">IF(B725="", "", INDEX('Accrual Schedule'!$B$3:$B$122, MATCH(H725, 'Accrual Schedule'!$B$3:$B$122, 1)-1, 1))</f>
        <v/>
      </c>
      <c r="H725" s="18" t="str">
        <f ca="1">IF(B725="", "", INDEX('Accrual Schedule'!$B$3:$B$122, MATCH(I725, 'Accrual Schedule'!$C$3:$C$122, 1), 1))</f>
        <v/>
      </c>
      <c r="I725" s="18" t="str" cm="1">
        <f t="array" aca="1" ref="I725" ca="1">IF(B725="", "", _xlfn.IFNA(INDEX('Accrual Schedule'!$C$4:$C$122, MATCH(B725, 'Accrual Schedule'!$C$4:$C$122, 1)+1, 1), INDEX('Accrual Schedule'!$C$4:$C$122, 1, 1)))</f>
        <v/>
      </c>
      <c r="J725" s="11" t="str">
        <f ca="1">IF(B725="","",'Terms&amp;Conditions + Transaction'!$F$5-SUMIF(Dispositions!$B$3:$B$32,"&lt;="&amp;B725,Dispositions!$C$3:$C$32))</f>
        <v/>
      </c>
      <c r="K725" s="84" t="str">
        <f ca="1">IF(B725="", "", IF(ISNA(MATCH(B725, 'Factor Schedule'!$B$3:$B$2002, -1)),1,IF(INDEX('Factor Schedule'!$B$3:$C$2002,MATCH(B725, 'Factor Schedule'!$B$3:$B$2002, -1), 1)=B725,MATCH(B725, 'Factor Schedule'!$B$3:$B$2002, -1),MATCH(B725, 'Factor Schedule'!$B$3:$B$2002, -1)+1)))</f>
        <v/>
      </c>
      <c r="L725" s="11" t="str" cm="1">
        <f t="array" aca="1" ref="L725" ca="1">IF(B725="","",ROUND(J725*_xlfn.IFNA(INDEX('Factor Schedule'!$B$3:$C$2002,K725, 2), 1), 2))</f>
        <v/>
      </c>
      <c r="M725" s="11" t="str">
        <f ca="1">IF(B725="", "", IF(OR(LOWER('Terms&amp;Conditions + Transaction'!$B$12)&lt;&gt;"compound", B725=$C$2, B725=E725), L725, L725+IF(LOWER('Terms&amp;Conditions + Transaction'!$B$13)&lt;&gt;"y", SUMIFS($T$8:$T$2007, $B$8:$B$2007, "&gt;="&amp;E725, $B$8:$B$2007, "&lt;"&amp;B725), SUMIFS($U$8:$U$1007, $B$8:$B$2007, "&gt;="&amp;E725, $B$8:$B$2007, "&lt;"&amp;B725))))</f>
        <v/>
      </c>
      <c r="N725" s="18" t="str">
        <f ca="1">IF(OR(B725 = "", F725=""), "", MIN(ForwardDays(B725,-'Terms&amp;Conditions + Transaction'!$B$22, 'Terms&amp;Conditions + Transaction'!$B$23, 'Holiday Schedule'!$B$3:$B$1002),ForwardDays(F725,-'Terms&amp;Conditions + Transaction'!$B$22, 'Terms&amp;Conditions + Transaction'!$B$23, 'Holiday Schedule'!$B$3:$B$1002)))</f>
        <v/>
      </c>
      <c r="O725" s="42" t="str">
        <f ca="1">IF(B725="", "", IF(ISNA(MATCH(N725, SOFR_INDEX!$A$2:$A$2001, -1)),1,IF(INDEX(SOFR_INDEX!$A$2:$E$2001,MATCH(N725, SOFR_INDEX!$A$2:$A$2001, -1), 1)=N725,MATCH(N725, SOFR_INDEX!$A$2:$A$2001, -1),MATCH(N725, SOFR_INDEX!$A$2:$A$2001, -1)+1)))</f>
        <v/>
      </c>
      <c r="P725" s="40" t="str" cm="1">
        <f t="array" aca="1" ref="P725" ca="1">IF(OR(B725="", F725=""), "", INDEX(SOFR_INDEX!$B$2:$E$2001, O725,$P$4) * IF(LEFT($P$3, 3)="180", 2, IF(LEFT($P$3, 2)="90", 4, IF(LEFT($P$3, 2)="30", 12, 1)))/100)</f>
        <v/>
      </c>
      <c r="Q725" s="43" t="str">
        <f ca="1">IF(OR(B725="", F725=""), "", P725+'Terms&amp;Conditions + Transaction'!$B$11/10000)</f>
        <v/>
      </c>
      <c r="R725" s="43" t="str">
        <f t="shared" ca="1" si="71"/>
        <v/>
      </c>
      <c r="S725" t="str">
        <f ca="1">IF(B725="",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Transaction'!$C$7*(F725-E725), 365), 360))))</f>
        <v/>
      </c>
      <c r="T725" s="49" t="str">
        <f t="shared" ca="1" si="72"/>
        <v/>
      </c>
      <c r="U725" s="49" t="str">
        <f t="shared" ca="1" si="73"/>
        <v/>
      </c>
      <c r="V725" s="49" t="str">
        <f t="shared" ca="1" si="74"/>
        <v/>
      </c>
      <c r="W725" s="11" t="str">
        <f t="shared" ca="1" si="75"/>
        <v/>
      </c>
      <c r="X725" s="11" t="str">
        <f t="shared" ca="1" si="76"/>
        <v/>
      </c>
    </row>
    <row r="726" spans="2:24" x14ac:dyDescent="0.25">
      <c r="B726" s="82" t="str">
        <f ca="1">IF(B725&lt;MIN($C$3, 'Terms&amp;Conditions + Transaction'!$B$6), B725+1, "")</f>
        <v/>
      </c>
      <c r="C726" t="str">
        <f ca="1">IF(B726="", "", IF(AND(WEEKDAY(B726, 2)&lt;=5, ISERROR(VLOOKUP(B726, 'Holiday Schedule'!$B$3:$B$1002, 1, FALSE))), 1, 0))</f>
        <v/>
      </c>
      <c r="D726" t="str">
        <f ca="1">IF(B726="", "", IF(LOWER('Terms&amp;Conditions + Transaction'!$C$15)="act", 1, IF(DAY(B726)=31, 0, IF(AND(DAY(B726+1)=1, MONTH(B726+1)=3), 31-DAY(B726), 1))))</f>
        <v/>
      </c>
      <c r="E726" s="18" t="str">
        <f ca="1">IF(B726="", "", IFERROR(VLOOKUP(B726, 'Accrual Schedule'!$B$3:$B$122, 1, TRUE), ""))</f>
        <v/>
      </c>
      <c r="F726" s="18" t="str" cm="1">
        <f t="array" aca="1" ref="F726" ca="1">IF(B726="", "", INDEX('Accrual Schedule'!$B$3:$B$122, MATCH(B726, 'Accrual Schedule'!$B$3:$B$122, 1)+1, 1))</f>
        <v/>
      </c>
      <c r="G726" s="18" t="str" cm="1">
        <f t="array" aca="1" ref="G726" ca="1">IF(B726="", "", INDEX('Accrual Schedule'!$B$3:$B$122, MATCH(H726, 'Accrual Schedule'!$B$3:$B$122, 1)-1, 1))</f>
        <v/>
      </c>
      <c r="H726" s="18" t="str">
        <f ca="1">IF(B726="", "", INDEX('Accrual Schedule'!$B$3:$B$122, MATCH(I726, 'Accrual Schedule'!$C$3:$C$122, 1), 1))</f>
        <v/>
      </c>
      <c r="I726" s="18" t="str" cm="1">
        <f t="array" aca="1" ref="I726" ca="1">IF(B726="", "", _xlfn.IFNA(INDEX('Accrual Schedule'!$C$4:$C$122, MATCH(B726, 'Accrual Schedule'!$C$4:$C$122, 1)+1, 1), INDEX('Accrual Schedule'!$C$4:$C$122, 1, 1)))</f>
        <v/>
      </c>
      <c r="J726" s="11" t="str">
        <f ca="1">IF(B726="","",'Terms&amp;Conditions + Transaction'!$F$5-SUMIF(Dispositions!$B$3:$B$32,"&lt;="&amp;B726,Dispositions!$C$3:$C$32))</f>
        <v/>
      </c>
      <c r="K726" s="84" t="str">
        <f ca="1">IF(B726="", "", IF(ISNA(MATCH(B726, 'Factor Schedule'!$B$3:$B$2002, -1)),1,IF(INDEX('Factor Schedule'!$B$3:$C$2002,MATCH(B726, 'Factor Schedule'!$B$3:$B$2002, -1), 1)=B726,MATCH(B726, 'Factor Schedule'!$B$3:$B$2002, -1),MATCH(B726, 'Factor Schedule'!$B$3:$B$2002, -1)+1)))</f>
        <v/>
      </c>
      <c r="L726" s="11" t="str" cm="1">
        <f t="array" aca="1" ref="L726" ca="1">IF(B726="","",ROUND(J726*_xlfn.IFNA(INDEX('Factor Schedule'!$B$3:$C$2002,K726, 2), 1), 2))</f>
        <v/>
      </c>
      <c r="M726" s="11" t="str">
        <f ca="1">IF(B726="", "", IF(OR(LOWER('Terms&amp;Conditions + Transaction'!$B$12)&lt;&gt;"compound", B726=$C$2, B726=E726), L726, L726+IF(LOWER('Terms&amp;Conditions + Transaction'!$B$13)&lt;&gt;"y", SUMIFS($T$8:$T$2007, $B$8:$B$2007, "&gt;="&amp;E726, $B$8:$B$2007, "&lt;"&amp;B726), SUMIFS($U$8:$U$1007, $B$8:$B$2007, "&gt;="&amp;E726, $B$8:$B$2007, "&lt;"&amp;B726))))</f>
        <v/>
      </c>
      <c r="N726" s="18" t="str">
        <f ca="1">IF(OR(B726 = "", F726=""), "", MIN(ForwardDays(B726,-'Terms&amp;Conditions + Transaction'!$B$22, 'Terms&amp;Conditions + Transaction'!$B$23, 'Holiday Schedule'!$B$3:$B$1002),ForwardDays(F726,-'Terms&amp;Conditions + Transaction'!$B$22, 'Terms&amp;Conditions + Transaction'!$B$23, 'Holiday Schedule'!$B$3:$B$1002)))</f>
        <v/>
      </c>
      <c r="O726" s="42" t="str">
        <f ca="1">IF(B726="", "", IF(ISNA(MATCH(N726, SOFR_INDEX!$A$2:$A$2001, -1)),1,IF(INDEX(SOFR_INDEX!$A$2:$E$2001,MATCH(N726, SOFR_INDEX!$A$2:$A$2001, -1), 1)=N726,MATCH(N726, SOFR_INDEX!$A$2:$A$2001, -1),MATCH(N726, SOFR_INDEX!$A$2:$A$2001, -1)+1)))</f>
        <v/>
      </c>
      <c r="P726" s="40" t="str" cm="1">
        <f t="array" aca="1" ref="P726" ca="1">IF(OR(B726="", F726=""), "", INDEX(SOFR_INDEX!$B$2:$E$2001, O726,$P$4) * IF(LEFT($P$3, 3)="180", 2, IF(LEFT($P$3, 2)="90", 4, IF(LEFT($P$3, 2)="30", 12, 1)))/100)</f>
        <v/>
      </c>
      <c r="Q726" s="43" t="str">
        <f ca="1">IF(OR(B726="", F726=""), "", P726+'Terms&amp;Conditions + Transaction'!$B$11/10000)</f>
        <v/>
      </c>
      <c r="R726" s="43" t="str">
        <f t="shared" ca="1" si="71"/>
        <v/>
      </c>
      <c r="S726" t="str">
        <f ca="1">IF(B726="",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Transaction'!$C$7*(F726-E726), 365), 360))))</f>
        <v/>
      </c>
      <c r="T726" s="49" t="str">
        <f t="shared" ca="1" si="72"/>
        <v/>
      </c>
      <c r="U726" s="49" t="str">
        <f t="shared" ca="1" si="73"/>
        <v/>
      </c>
      <c r="V726" s="49" t="str">
        <f t="shared" ca="1" si="74"/>
        <v/>
      </c>
      <c r="W726" s="11" t="str">
        <f t="shared" ca="1" si="75"/>
        <v/>
      </c>
      <c r="X726" s="11" t="str">
        <f t="shared" ca="1" si="76"/>
        <v/>
      </c>
    </row>
    <row r="727" spans="2:24" x14ac:dyDescent="0.25">
      <c r="B727" s="82" t="str">
        <f ca="1">IF(B726&lt;MIN($C$3, 'Terms&amp;Conditions + Transaction'!$B$6), B726+1, "")</f>
        <v/>
      </c>
      <c r="C727" t="str">
        <f ca="1">IF(B727="", "", IF(AND(WEEKDAY(B727, 2)&lt;=5, ISERROR(VLOOKUP(B727, 'Holiday Schedule'!$B$3:$B$1002, 1, FALSE))), 1, 0))</f>
        <v/>
      </c>
      <c r="D727" t="str">
        <f ca="1">IF(B727="", "", IF(LOWER('Terms&amp;Conditions + Transaction'!$C$15)="act", 1, IF(DAY(B727)=31, 0, IF(AND(DAY(B727+1)=1, MONTH(B727+1)=3), 31-DAY(B727), 1))))</f>
        <v/>
      </c>
      <c r="E727" s="18" t="str">
        <f ca="1">IF(B727="", "", IFERROR(VLOOKUP(B727, 'Accrual Schedule'!$B$3:$B$122, 1, TRUE), ""))</f>
        <v/>
      </c>
      <c r="F727" s="18" t="str" cm="1">
        <f t="array" aca="1" ref="F727" ca="1">IF(B727="", "", INDEX('Accrual Schedule'!$B$3:$B$122, MATCH(B727, 'Accrual Schedule'!$B$3:$B$122, 1)+1, 1))</f>
        <v/>
      </c>
      <c r="G727" s="18" t="str" cm="1">
        <f t="array" aca="1" ref="G727" ca="1">IF(B727="", "", INDEX('Accrual Schedule'!$B$3:$B$122, MATCH(H727, 'Accrual Schedule'!$B$3:$B$122, 1)-1, 1))</f>
        <v/>
      </c>
      <c r="H727" s="18" t="str">
        <f ca="1">IF(B727="", "", INDEX('Accrual Schedule'!$B$3:$B$122, MATCH(I727, 'Accrual Schedule'!$C$3:$C$122, 1), 1))</f>
        <v/>
      </c>
      <c r="I727" s="18" t="str" cm="1">
        <f t="array" aca="1" ref="I727" ca="1">IF(B727="", "", _xlfn.IFNA(INDEX('Accrual Schedule'!$C$4:$C$122, MATCH(B727, 'Accrual Schedule'!$C$4:$C$122, 1)+1, 1), INDEX('Accrual Schedule'!$C$4:$C$122, 1, 1)))</f>
        <v/>
      </c>
      <c r="J727" s="11" t="str">
        <f ca="1">IF(B727="","",'Terms&amp;Conditions + Transaction'!$F$5-SUMIF(Dispositions!$B$3:$B$32,"&lt;="&amp;B727,Dispositions!$C$3:$C$32))</f>
        <v/>
      </c>
      <c r="K727" s="84" t="str">
        <f ca="1">IF(B727="", "", IF(ISNA(MATCH(B727, 'Factor Schedule'!$B$3:$B$2002, -1)),1,IF(INDEX('Factor Schedule'!$B$3:$C$2002,MATCH(B727, 'Factor Schedule'!$B$3:$B$2002, -1), 1)=B727,MATCH(B727, 'Factor Schedule'!$B$3:$B$2002, -1),MATCH(B727, 'Factor Schedule'!$B$3:$B$2002, -1)+1)))</f>
        <v/>
      </c>
      <c r="L727" s="11" t="str" cm="1">
        <f t="array" aca="1" ref="L727" ca="1">IF(B727="","",ROUND(J727*_xlfn.IFNA(INDEX('Factor Schedule'!$B$3:$C$2002,K727, 2), 1), 2))</f>
        <v/>
      </c>
      <c r="M727" s="11" t="str">
        <f ca="1">IF(B727="", "", IF(OR(LOWER('Terms&amp;Conditions + Transaction'!$B$12)&lt;&gt;"compound", B727=$C$2, B727=E727), L727, L727+IF(LOWER('Terms&amp;Conditions + Transaction'!$B$13)&lt;&gt;"y", SUMIFS($T$8:$T$2007, $B$8:$B$2007, "&gt;="&amp;E727, $B$8:$B$2007, "&lt;"&amp;B727), SUMIFS($U$8:$U$1007, $B$8:$B$2007, "&gt;="&amp;E727, $B$8:$B$2007, "&lt;"&amp;B727))))</f>
        <v/>
      </c>
      <c r="N727" s="18" t="str">
        <f ca="1">IF(OR(B727 = "", F727=""), "", MIN(ForwardDays(B727,-'Terms&amp;Conditions + Transaction'!$B$22, 'Terms&amp;Conditions + Transaction'!$B$23, 'Holiday Schedule'!$B$3:$B$1002),ForwardDays(F727,-'Terms&amp;Conditions + Transaction'!$B$22, 'Terms&amp;Conditions + Transaction'!$B$23, 'Holiday Schedule'!$B$3:$B$1002)))</f>
        <v/>
      </c>
      <c r="O727" s="42" t="str">
        <f ca="1">IF(B727="", "", IF(ISNA(MATCH(N727, SOFR_INDEX!$A$2:$A$2001, -1)),1,IF(INDEX(SOFR_INDEX!$A$2:$E$2001,MATCH(N727, SOFR_INDEX!$A$2:$A$2001, -1), 1)=N727,MATCH(N727, SOFR_INDEX!$A$2:$A$2001, -1),MATCH(N727, SOFR_INDEX!$A$2:$A$2001, -1)+1)))</f>
        <v/>
      </c>
      <c r="P727" s="40" t="str" cm="1">
        <f t="array" aca="1" ref="P727" ca="1">IF(OR(B727="", F727=""), "", INDEX(SOFR_INDEX!$B$2:$E$2001, O727,$P$4) * IF(LEFT($P$3, 3)="180", 2, IF(LEFT($P$3, 2)="90", 4, IF(LEFT($P$3, 2)="30", 12, 1)))/100)</f>
        <v/>
      </c>
      <c r="Q727" s="43" t="str">
        <f ca="1">IF(OR(B727="", F727=""), "", P727+'Terms&amp;Conditions + Transaction'!$B$11/10000)</f>
        <v/>
      </c>
      <c r="R727" s="43" t="str">
        <f t="shared" ca="1" si="71"/>
        <v/>
      </c>
      <c r="S727" t="str">
        <f ca="1">IF(B727="",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Transaction'!$C$7*(F727-E727), 365), 360))))</f>
        <v/>
      </c>
      <c r="T727" s="49" t="str">
        <f t="shared" ca="1" si="72"/>
        <v/>
      </c>
      <c r="U727" s="49" t="str">
        <f t="shared" ca="1" si="73"/>
        <v/>
      </c>
      <c r="V727" s="49" t="str">
        <f t="shared" ca="1" si="74"/>
        <v/>
      </c>
      <c r="W727" s="11" t="str">
        <f t="shared" ca="1" si="75"/>
        <v/>
      </c>
      <c r="X727" s="11" t="str">
        <f t="shared" ca="1" si="76"/>
        <v/>
      </c>
    </row>
    <row r="728" spans="2:24" x14ac:dyDescent="0.25">
      <c r="B728" s="82" t="str">
        <f ca="1">IF(B727&lt;MIN($C$3, 'Terms&amp;Conditions + Transaction'!$B$6), B727+1, "")</f>
        <v/>
      </c>
      <c r="C728" t="str">
        <f ca="1">IF(B728="", "", IF(AND(WEEKDAY(B728, 2)&lt;=5, ISERROR(VLOOKUP(B728, 'Holiday Schedule'!$B$3:$B$1002, 1, FALSE))), 1, 0))</f>
        <v/>
      </c>
      <c r="D728" t="str">
        <f ca="1">IF(B728="", "", IF(LOWER('Terms&amp;Conditions + Transaction'!$C$15)="act", 1, IF(DAY(B728)=31, 0, IF(AND(DAY(B728+1)=1, MONTH(B728+1)=3), 31-DAY(B728), 1))))</f>
        <v/>
      </c>
      <c r="E728" s="18" t="str">
        <f ca="1">IF(B728="", "", IFERROR(VLOOKUP(B728, 'Accrual Schedule'!$B$3:$B$122, 1, TRUE), ""))</f>
        <v/>
      </c>
      <c r="F728" s="18" t="str" cm="1">
        <f t="array" aca="1" ref="F728" ca="1">IF(B728="", "", INDEX('Accrual Schedule'!$B$3:$B$122, MATCH(B728, 'Accrual Schedule'!$B$3:$B$122, 1)+1, 1))</f>
        <v/>
      </c>
      <c r="G728" s="18" t="str" cm="1">
        <f t="array" aca="1" ref="G728" ca="1">IF(B728="", "", INDEX('Accrual Schedule'!$B$3:$B$122, MATCH(H728, 'Accrual Schedule'!$B$3:$B$122, 1)-1, 1))</f>
        <v/>
      </c>
      <c r="H728" s="18" t="str">
        <f ca="1">IF(B728="", "", INDEX('Accrual Schedule'!$B$3:$B$122, MATCH(I728, 'Accrual Schedule'!$C$3:$C$122, 1), 1))</f>
        <v/>
      </c>
      <c r="I728" s="18" t="str" cm="1">
        <f t="array" aca="1" ref="I728" ca="1">IF(B728="", "", _xlfn.IFNA(INDEX('Accrual Schedule'!$C$4:$C$122, MATCH(B728, 'Accrual Schedule'!$C$4:$C$122, 1)+1, 1), INDEX('Accrual Schedule'!$C$4:$C$122, 1, 1)))</f>
        <v/>
      </c>
      <c r="J728" s="11" t="str">
        <f ca="1">IF(B728="","",'Terms&amp;Conditions + Transaction'!$F$5-SUMIF(Dispositions!$B$3:$B$32,"&lt;="&amp;B728,Dispositions!$C$3:$C$32))</f>
        <v/>
      </c>
      <c r="K728" s="84" t="str">
        <f ca="1">IF(B728="", "", IF(ISNA(MATCH(B728, 'Factor Schedule'!$B$3:$B$2002, -1)),1,IF(INDEX('Factor Schedule'!$B$3:$C$2002,MATCH(B728, 'Factor Schedule'!$B$3:$B$2002, -1), 1)=B728,MATCH(B728, 'Factor Schedule'!$B$3:$B$2002, -1),MATCH(B728, 'Factor Schedule'!$B$3:$B$2002, -1)+1)))</f>
        <v/>
      </c>
      <c r="L728" s="11" t="str" cm="1">
        <f t="array" aca="1" ref="L728" ca="1">IF(B728="","",ROUND(J728*_xlfn.IFNA(INDEX('Factor Schedule'!$B$3:$C$2002,K728, 2), 1), 2))</f>
        <v/>
      </c>
      <c r="M728" s="11" t="str">
        <f ca="1">IF(B728="", "", IF(OR(LOWER('Terms&amp;Conditions + Transaction'!$B$12)&lt;&gt;"compound", B728=$C$2, B728=E728), L728, L728+IF(LOWER('Terms&amp;Conditions + Transaction'!$B$13)&lt;&gt;"y", SUMIFS($T$8:$T$2007, $B$8:$B$2007, "&gt;="&amp;E728, $B$8:$B$2007, "&lt;"&amp;B728), SUMIFS($U$8:$U$1007, $B$8:$B$2007, "&gt;="&amp;E728, $B$8:$B$2007, "&lt;"&amp;B728))))</f>
        <v/>
      </c>
      <c r="N728" s="18" t="str">
        <f ca="1">IF(OR(B728 = "", F728=""), "", MIN(ForwardDays(B728,-'Terms&amp;Conditions + Transaction'!$B$22, 'Terms&amp;Conditions + Transaction'!$B$23, 'Holiday Schedule'!$B$3:$B$1002),ForwardDays(F728,-'Terms&amp;Conditions + Transaction'!$B$22, 'Terms&amp;Conditions + Transaction'!$B$23, 'Holiday Schedule'!$B$3:$B$1002)))</f>
        <v/>
      </c>
      <c r="O728" s="42" t="str">
        <f ca="1">IF(B728="", "", IF(ISNA(MATCH(N728, SOFR_INDEX!$A$2:$A$2001, -1)),1,IF(INDEX(SOFR_INDEX!$A$2:$E$2001,MATCH(N728, SOFR_INDEX!$A$2:$A$2001, -1), 1)=N728,MATCH(N728, SOFR_INDEX!$A$2:$A$2001, -1),MATCH(N728, SOFR_INDEX!$A$2:$A$2001, -1)+1)))</f>
        <v/>
      </c>
      <c r="P728" s="40" t="str" cm="1">
        <f t="array" aca="1" ref="P728" ca="1">IF(OR(B728="", F728=""), "", INDEX(SOFR_INDEX!$B$2:$E$2001, O728,$P$4) * IF(LEFT($P$3, 3)="180", 2, IF(LEFT($P$3, 2)="90", 4, IF(LEFT($P$3, 2)="30", 12, 1)))/100)</f>
        <v/>
      </c>
      <c r="Q728" s="43" t="str">
        <f ca="1">IF(OR(B728="", F728=""), "", P728+'Terms&amp;Conditions + Transaction'!$B$11/10000)</f>
        <v/>
      </c>
      <c r="R728" s="43" t="str">
        <f t="shared" ca="1" si="71"/>
        <v/>
      </c>
      <c r="S728" t="str">
        <f ca="1">IF(B728="",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Transaction'!$C$7*(F728-E728), 365), 360))))</f>
        <v/>
      </c>
      <c r="T728" s="49" t="str">
        <f t="shared" ca="1" si="72"/>
        <v/>
      </c>
      <c r="U728" s="49" t="str">
        <f t="shared" ca="1" si="73"/>
        <v/>
      </c>
      <c r="V728" s="49" t="str">
        <f t="shared" ca="1" si="74"/>
        <v/>
      </c>
      <c r="W728" s="11" t="str">
        <f t="shared" ca="1" si="75"/>
        <v/>
      </c>
      <c r="X728" s="11" t="str">
        <f t="shared" ca="1" si="76"/>
        <v/>
      </c>
    </row>
    <row r="729" spans="2:24" x14ac:dyDescent="0.25">
      <c r="B729" s="82" t="str">
        <f ca="1">IF(B728&lt;MIN($C$3, 'Terms&amp;Conditions + Transaction'!$B$6), B728+1, "")</f>
        <v/>
      </c>
      <c r="C729" t="str">
        <f ca="1">IF(B729="", "", IF(AND(WEEKDAY(B729, 2)&lt;=5, ISERROR(VLOOKUP(B729, 'Holiday Schedule'!$B$3:$B$1002, 1, FALSE))), 1, 0))</f>
        <v/>
      </c>
      <c r="D729" t="str">
        <f ca="1">IF(B729="", "", IF(LOWER('Terms&amp;Conditions + Transaction'!$C$15)="act", 1, IF(DAY(B729)=31, 0, IF(AND(DAY(B729+1)=1, MONTH(B729+1)=3), 31-DAY(B729), 1))))</f>
        <v/>
      </c>
      <c r="E729" s="18" t="str">
        <f ca="1">IF(B729="", "", IFERROR(VLOOKUP(B729, 'Accrual Schedule'!$B$3:$B$122, 1, TRUE), ""))</f>
        <v/>
      </c>
      <c r="F729" s="18" t="str" cm="1">
        <f t="array" aca="1" ref="F729" ca="1">IF(B729="", "", INDEX('Accrual Schedule'!$B$3:$B$122, MATCH(B729, 'Accrual Schedule'!$B$3:$B$122, 1)+1, 1))</f>
        <v/>
      </c>
      <c r="G729" s="18" t="str" cm="1">
        <f t="array" aca="1" ref="G729" ca="1">IF(B729="", "", INDEX('Accrual Schedule'!$B$3:$B$122, MATCH(H729, 'Accrual Schedule'!$B$3:$B$122, 1)-1, 1))</f>
        <v/>
      </c>
      <c r="H729" s="18" t="str">
        <f ca="1">IF(B729="", "", INDEX('Accrual Schedule'!$B$3:$B$122, MATCH(I729, 'Accrual Schedule'!$C$3:$C$122, 1), 1))</f>
        <v/>
      </c>
      <c r="I729" s="18" t="str" cm="1">
        <f t="array" aca="1" ref="I729" ca="1">IF(B729="", "", _xlfn.IFNA(INDEX('Accrual Schedule'!$C$4:$C$122, MATCH(B729, 'Accrual Schedule'!$C$4:$C$122, 1)+1, 1), INDEX('Accrual Schedule'!$C$4:$C$122, 1, 1)))</f>
        <v/>
      </c>
      <c r="J729" s="11" t="str">
        <f ca="1">IF(B729="","",'Terms&amp;Conditions + Transaction'!$F$5-SUMIF(Dispositions!$B$3:$B$32,"&lt;="&amp;B729,Dispositions!$C$3:$C$32))</f>
        <v/>
      </c>
      <c r="K729" s="84" t="str">
        <f ca="1">IF(B729="", "", IF(ISNA(MATCH(B729, 'Factor Schedule'!$B$3:$B$2002, -1)),1,IF(INDEX('Factor Schedule'!$B$3:$C$2002,MATCH(B729, 'Factor Schedule'!$B$3:$B$2002, -1), 1)=B729,MATCH(B729, 'Factor Schedule'!$B$3:$B$2002, -1),MATCH(B729, 'Factor Schedule'!$B$3:$B$2002, -1)+1)))</f>
        <v/>
      </c>
      <c r="L729" s="11" t="str" cm="1">
        <f t="array" aca="1" ref="L729" ca="1">IF(B729="","",ROUND(J729*_xlfn.IFNA(INDEX('Factor Schedule'!$B$3:$C$2002,K729, 2), 1), 2))</f>
        <v/>
      </c>
      <c r="M729" s="11" t="str">
        <f ca="1">IF(B729="", "", IF(OR(LOWER('Terms&amp;Conditions + Transaction'!$B$12)&lt;&gt;"compound", B729=$C$2, B729=E729), L729, L729+IF(LOWER('Terms&amp;Conditions + Transaction'!$B$13)&lt;&gt;"y", SUMIFS($T$8:$T$2007, $B$8:$B$2007, "&gt;="&amp;E729, $B$8:$B$2007, "&lt;"&amp;B729), SUMIFS($U$8:$U$1007, $B$8:$B$2007, "&gt;="&amp;E729, $B$8:$B$2007, "&lt;"&amp;B729))))</f>
        <v/>
      </c>
      <c r="N729" s="18" t="str">
        <f ca="1">IF(OR(B729 = "", F729=""), "", MIN(ForwardDays(B729,-'Terms&amp;Conditions + Transaction'!$B$22, 'Terms&amp;Conditions + Transaction'!$B$23, 'Holiday Schedule'!$B$3:$B$1002),ForwardDays(F729,-'Terms&amp;Conditions + Transaction'!$B$22, 'Terms&amp;Conditions + Transaction'!$B$23, 'Holiday Schedule'!$B$3:$B$1002)))</f>
        <v/>
      </c>
      <c r="O729" s="42" t="str">
        <f ca="1">IF(B729="", "", IF(ISNA(MATCH(N729, SOFR_INDEX!$A$2:$A$2001, -1)),1,IF(INDEX(SOFR_INDEX!$A$2:$E$2001,MATCH(N729, SOFR_INDEX!$A$2:$A$2001, -1), 1)=N729,MATCH(N729, SOFR_INDEX!$A$2:$A$2001, -1),MATCH(N729, SOFR_INDEX!$A$2:$A$2001, -1)+1)))</f>
        <v/>
      </c>
      <c r="P729" s="40" t="str" cm="1">
        <f t="array" aca="1" ref="P729" ca="1">IF(OR(B729="", F729=""), "", INDEX(SOFR_INDEX!$B$2:$E$2001, O729,$P$4) * IF(LEFT($P$3, 3)="180", 2, IF(LEFT($P$3, 2)="90", 4, IF(LEFT($P$3, 2)="30", 12, 1)))/100)</f>
        <v/>
      </c>
      <c r="Q729" s="43" t="str">
        <f ca="1">IF(OR(B729="", F729=""), "", P729+'Terms&amp;Conditions + Transaction'!$B$11/10000)</f>
        <v/>
      </c>
      <c r="R729" s="43" t="str">
        <f t="shared" ca="1" si="71"/>
        <v/>
      </c>
      <c r="S729" t="str">
        <f ca="1">IF(B729="",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Transaction'!$C$7*(F729-E729), 365), 360))))</f>
        <v/>
      </c>
      <c r="T729" s="49" t="str">
        <f t="shared" ca="1" si="72"/>
        <v/>
      </c>
      <c r="U729" s="49" t="str">
        <f t="shared" ca="1" si="73"/>
        <v/>
      </c>
      <c r="V729" s="49" t="str">
        <f t="shared" ca="1" si="74"/>
        <v/>
      </c>
      <c r="W729" s="11" t="str">
        <f t="shared" ca="1" si="75"/>
        <v/>
      </c>
      <c r="X729" s="11" t="str">
        <f t="shared" ca="1" si="76"/>
        <v/>
      </c>
    </row>
    <row r="730" spans="2:24" x14ac:dyDescent="0.25">
      <c r="B730" s="82" t="str">
        <f ca="1">IF(B729&lt;MIN($C$3, 'Terms&amp;Conditions + Transaction'!$B$6), B729+1, "")</f>
        <v/>
      </c>
      <c r="C730" t="str">
        <f ca="1">IF(B730="", "", IF(AND(WEEKDAY(B730, 2)&lt;=5, ISERROR(VLOOKUP(B730, 'Holiday Schedule'!$B$3:$B$1002, 1, FALSE))), 1, 0))</f>
        <v/>
      </c>
      <c r="D730" t="str">
        <f ca="1">IF(B730="", "", IF(LOWER('Terms&amp;Conditions + Transaction'!$C$15)="act", 1, IF(DAY(B730)=31, 0, IF(AND(DAY(B730+1)=1, MONTH(B730+1)=3), 31-DAY(B730), 1))))</f>
        <v/>
      </c>
      <c r="E730" s="18" t="str">
        <f ca="1">IF(B730="", "", IFERROR(VLOOKUP(B730, 'Accrual Schedule'!$B$3:$B$122, 1, TRUE), ""))</f>
        <v/>
      </c>
      <c r="F730" s="18" t="str" cm="1">
        <f t="array" aca="1" ref="F730" ca="1">IF(B730="", "", INDEX('Accrual Schedule'!$B$3:$B$122, MATCH(B730, 'Accrual Schedule'!$B$3:$B$122, 1)+1, 1))</f>
        <v/>
      </c>
      <c r="G730" s="18" t="str" cm="1">
        <f t="array" aca="1" ref="G730" ca="1">IF(B730="", "", INDEX('Accrual Schedule'!$B$3:$B$122, MATCH(H730, 'Accrual Schedule'!$B$3:$B$122, 1)-1, 1))</f>
        <v/>
      </c>
      <c r="H730" s="18" t="str">
        <f ca="1">IF(B730="", "", INDEX('Accrual Schedule'!$B$3:$B$122, MATCH(I730, 'Accrual Schedule'!$C$3:$C$122, 1), 1))</f>
        <v/>
      </c>
      <c r="I730" s="18" t="str" cm="1">
        <f t="array" aca="1" ref="I730" ca="1">IF(B730="", "", _xlfn.IFNA(INDEX('Accrual Schedule'!$C$4:$C$122, MATCH(B730, 'Accrual Schedule'!$C$4:$C$122, 1)+1, 1), INDEX('Accrual Schedule'!$C$4:$C$122, 1, 1)))</f>
        <v/>
      </c>
      <c r="J730" s="11" t="str">
        <f ca="1">IF(B730="","",'Terms&amp;Conditions + Transaction'!$F$5-SUMIF(Dispositions!$B$3:$B$32,"&lt;="&amp;B730,Dispositions!$C$3:$C$32))</f>
        <v/>
      </c>
      <c r="K730" s="84" t="str">
        <f ca="1">IF(B730="", "", IF(ISNA(MATCH(B730, 'Factor Schedule'!$B$3:$B$2002, -1)),1,IF(INDEX('Factor Schedule'!$B$3:$C$2002,MATCH(B730, 'Factor Schedule'!$B$3:$B$2002, -1), 1)=B730,MATCH(B730, 'Factor Schedule'!$B$3:$B$2002, -1),MATCH(B730, 'Factor Schedule'!$B$3:$B$2002, -1)+1)))</f>
        <v/>
      </c>
      <c r="L730" s="11" t="str" cm="1">
        <f t="array" aca="1" ref="L730" ca="1">IF(B730="","",ROUND(J730*_xlfn.IFNA(INDEX('Factor Schedule'!$B$3:$C$2002,K730, 2), 1), 2))</f>
        <v/>
      </c>
      <c r="M730" s="11" t="str">
        <f ca="1">IF(B730="", "", IF(OR(LOWER('Terms&amp;Conditions + Transaction'!$B$12)&lt;&gt;"compound", B730=$C$2, B730=E730), L730, L730+IF(LOWER('Terms&amp;Conditions + Transaction'!$B$13)&lt;&gt;"y", SUMIFS($T$8:$T$2007, $B$8:$B$2007, "&gt;="&amp;E730, $B$8:$B$2007, "&lt;"&amp;B730), SUMIFS($U$8:$U$1007, $B$8:$B$2007, "&gt;="&amp;E730, $B$8:$B$2007, "&lt;"&amp;B730))))</f>
        <v/>
      </c>
      <c r="N730" s="18" t="str">
        <f ca="1">IF(OR(B730 = "", F730=""), "", MIN(ForwardDays(B730,-'Terms&amp;Conditions + Transaction'!$B$22, 'Terms&amp;Conditions + Transaction'!$B$23, 'Holiday Schedule'!$B$3:$B$1002),ForwardDays(F730,-'Terms&amp;Conditions + Transaction'!$B$22, 'Terms&amp;Conditions + Transaction'!$B$23, 'Holiday Schedule'!$B$3:$B$1002)))</f>
        <v/>
      </c>
      <c r="O730" s="42" t="str">
        <f ca="1">IF(B730="", "", IF(ISNA(MATCH(N730, SOFR_INDEX!$A$2:$A$2001, -1)),1,IF(INDEX(SOFR_INDEX!$A$2:$E$2001,MATCH(N730, SOFR_INDEX!$A$2:$A$2001, -1), 1)=N730,MATCH(N730, SOFR_INDEX!$A$2:$A$2001, -1),MATCH(N730, SOFR_INDEX!$A$2:$A$2001, -1)+1)))</f>
        <v/>
      </c>
      <c r="P730" s="40" t="str" cm="1">
        <f t="array" aca="1" ref="P730" ca="1">IF(OR(B730="", F730=""), "", INDEX(SOFR_INDEX!$B$2:$E$2001, O730,$P$4) * IF(LEFT($P$3, 3)="180", 2, IF(LEFT($P$3, 2)="90", 4, IF(LEFT($P$3, 2)="30", 12, 1)))/100)</f>
        <v/>
      </c>
      <c r="Q730" s="43" t="str">
        <f ca="1">IF(OR(B730="", F730=""), "", P730+'Terms&amp;Conditions + Transaction'!$B$11/10000)</f>
        <v/>
      </c>
      <c r="R730" s="43" t="str">
        <f t="shared" ca="1" si="71"/>
        <v/>
      </c>
      <c r="S730" t="str">
        <f ca="1">IF(B730="",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Transaction'!$C$7*(F730-E730), 365), 360))))</f>
        <v/>
      </c>
      <c r="T730" s="49" t="str">
        <f t="shared" ca="1" si="72"/>
        <v/>
      </c>
      <c r="U730" s="49" t="str">
        <f t="shared" ca="1" si="73"/>
        <v/>
      </c>
      <c r="V730" s="49" t="str">
        <f t="shared" ca="1" si="74"/>
        <v/>
      </c>
      <c r="W730" s="11" t="str">
        <f t="shared" ca="1" si="75"/>
        <v/>
      </c>
      <c r="X730" s="11" t="str">
        <f t="shared" ca="1" si="76"/>
        <v/>
      </c>
    </row>
    <row r="731" spans="2:24" x14ac:dyDescent="0.25">
      <c r="B731" s="82" t="str">
        <f ca="1">IF(B730&lt;MIN($C$3, 'Terms&amp;Conditions + Transaction'!$B$6), B730+1, "")</f>
        <v/>
      </c>
      <c r="C731" t="str">
        <f ca="1">IF(B731="", "", IF(AND(WEEKDAY(B731, 2)&lt;=5, ISERROR(VLOOKUP(B731, 'Holiday Schedule'!$B$3:$B$1002, 1, FALSE))), 1, 0))</f>
        <v/>
      </c>
      <c r="D731" t="str">
        <f ca="1">IF(B731="", "", IF(LOWER('Terms&amp;Conditions + Transaction'!$C$15)="act", 1, IF(DAY(B731)=31, 0, IF(AND(DAY(B731+1)=1, MONTH(B731+1)=3), 31-DAY(B731), 1))))</f>
        <v/>
      </c>
      <c r="E731" s="18" t="str">
        <f ca="1">IF(B731="", "", IFERROR(VLOOKUP(B731, 'Accrual Schedule'!$B$3:$B$122, 1, TRUE), ""))</f>
        <v/>
      </c>
      <c r="F731" s="18" t="str" cm="1">
        <f t="array" aca="1" ref="F731" ca="1">IF(B731="", "", INDEX('Accrual Schedule'!$B$3:$B$122, MATCH(B731, 'Accrual Schedule'!$B$3:$B$122, 1)+1, 1))</f>
        <v/>
      </c>
      <c r="G731" s="18" t="str" cm="1">
        <f t="array" aca="1" ref="G731" ca="1">IF(B731="", "", INDEX('Accrual Schedule'!$B$3:$B$122, MATCH(H731, 'Accrual Schedule'!$B$3:$B$122, 1)-1, 1))</f>
        <v/>
      </c>
      <c r="H731" s="18" t="str">
        <f ca="1">IF(B731="", "", INDEX('Accrual Schedule'!$B$3:$B$122, MATCH(I731, 'Accrual Schedule'!$C$3:$C$122, 1), 1))</f>
        <v/>
      </c>
      <c r="I731" s="18" t="str" cm="1">
        <f t="array" aca="1" ref="I731" ca="1">IF(B731="", "", _xlfn.IFNA(INDEX('Accrual Schedule'!$C$4:$C$122, MATCH(B731, 'Accrual Schedule'!$C$4:$C$122, 1)+1, 1), INDEX('Accrual Schedule'!$C$4:$C$122, 1, 1)))</f>
        <v/>
      </c>
      <c r="J731" s="11" t="str">
        <f ca="1">IF(B731="","",'Terms&amp;Conditions + Transaction'!$F$5-SUMIF(Dispositions!$B$3:$B$32,"&lt;="&amp;B731,Dispositions!$C$3:$C$32))</f>
        <v/>
      </c>
      <c r="K731" s="84" t="str">
        <f ca="1">IF(B731="", "", IF(ISNA(MATCH(B731, 'Factor Schedule'!$B$3:$B$2002, -1)),1,IF(INDEX('Factor Schedule'!$B$3:$C$2002,MATCH(B731, 'Factor Schedule'!$B$3:$B$2002, -1), 1)=B731,MATCH(B731, 'Factor Schedule'!$B$3:$B$2002, -1),MATCH(B731, 'Factor Schedule'!$B$3:$B$2002, -1)+1)))</f>
        <v/>
      </c>
      <c r="L731" s="11" t="str" cm="1">
        <f t="array" aca="1" ref="L731" ca="1">IF(B731="","",ROUND(J731*_xlfn.IFNA(INDEX('Factor Schedule'!$B$3:$C$2002,K731, 2), 1), 2))</f>
        <v/>
      </c>
      <c r="M731" s="11" t="str">
        <f ca="1">IF(B731="", "", IF(OR(LOWER('Terms&amp;Conditions + Transaction'!$B$12)&lt;&gt;"compound", B731=$C$2, B731=E731), L731, L731+IF(LOWER('Terms&amp;Conditions + Transaction'!$B$13)&lt;&gt;"y", SUMIFS($T$8:$T$2007, $B$8:$B$2007, "&gt;="&amp;E731, $B$8:$B$2007, "&lt;"&amp;B731), SUMIFS($U$8:$U$1007, $B$8:$B$2007, "&gt;="&amp;E731, $B$8:$B$2007, "&lt;"&amp;B731))))</f>
        <v/>
      </c>
      <c r="N731" s="18" t="str">
        <f ca="1">IF(OR(B731 = "", F731=""), "", MIN(ForwardDays(B731,-'Terms&amp;Conditions + Transaction'!$B$22, 'Terms&amp;Conditions + Transaction'!$B$23, 'Holiday Schedule'!$B$3:$B$1002),ForwardDays(F731,-'Terms&amp;Conditions + Transaction'!$B$22, 'Terms&amp;Conditions + Transaction'!$B$23, 'Holiday Schedule'!$B$3:$B$1002)))</f>
        <v/>
      </c>
      <c r="O731" s="42" t="str">
        <f ca="1">IF(B731="", "", IF(ISNA(MATCH(N731, SOFR_INDEX!$A$2:$A$2001, -1)),1,IF(INDEX(SOFR_INDEX!$A$2:$E$2001,MATCH(N731, SOFR_INDEX!$A$2:$A$2001, -1), 1)=N731,MATCH(N731, SOFR_INDEX!$A$2:$A$2001, -1),MATCH(N731, SOFR_INDEX!$A$2:$A$2001, -1)+1)))</f>
        <v/>
      </c>
      <c r="P731" s="40" t="str" cm="1">
        <f t="array" aca="1" ref="P731" ca="1">IF(OR(B731="", F731=""), "", INDEX(SOFR_INDEX!$B$2:$E$2001, O731,$P$4) * IF(LEFT($P$3, 3)="180", 2, IF(LEFT($P$3, 2)="90", 4, IF(LEFT($P$3, 2)="30", 12, 1)))/100)</f>
        <v/>
      </c>
      <c r="Q731" s="43" t="str">
        <f ca="1">IF(OR(B731="", F731=""), "", P731+'Terms&amp;Conditions + Transaction'!$B$11/10000)</f>
        <v/>
      </c>
      <c r="R731" s="43" t="str">
        <f t="shared" ca="1" si="71"/>
        <v/>
      </c>
      <c r="S731" t="str">
        <f ca="1">IF(B731="",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Transaction'!$C$7*(F731-E731), 365), 360))))</f>
        <v/>
      </c>
      <c r="T731" s="49" t="str">
        <f t="shared" ca="1" si="72"/>
        <v/>
      </c>
      <c r="U731" s="49" t="str">
        <f t="shared" ca="1" si="73"/>
        <v/>
      </c>
      <c r="V731" s="49" t="str">
        <f t="shared" ca="1" si="74"/>
        <v/>
      </c>
      <c r="W731" s="11" t="str">
        <f t="shared" ca="1" si="75"/>
        <v/>
      </c>
      <c r="X731" s="11" t="str">
        <f t="shared" ca="1" si="76"/>
        <v/>
      </c>
    </row>
    <row r="732" spans="2:24" x14ac:dyDescent="0.25">
      <c r="B732" s="82" t="str">
        <f ca="1">IF(B731&lt;MIN($C$3, 'Terms&amp;Conditions + Transaction'!$B$6), B731+1, "")</f>
        <v/>
      </c>
      <c r="C732" t="str">
        <f ca="1">IF(B732="", "", IF(AND(WEEKDAY(B732, 2)&lt;=5, ISERROR(VLOOKUP(B732, 'Holiday Schedule'!$B$3:$B$1002, 1, FALSE))), 1, 0))</f>
        <v/>
      </c>
      <c r="D732" t="str">
        <f ca="1">IF(B732="", "", IF(LOWER('Terms&amp;Conditions + Transaction'!$C$15)="act", 1, IF(DAY(B732)=31, 0, IF(AND(DAY(B732+1)=1, MONTH(B732+1)=3), 31-DAY(B732), 1))))</f>
        <v/>
      </c>
      <c r="E732" s="18" t="str">
        <f ca="1">IF(B732="", "", IFERROR(VLOOKUP(B732, 'Accrual Schedule'!$B$3:$B$122, 1, TRUE), ""))</f>
        <v/>
      </c>
      <c r="F732" s="18" t="str" cm="1">
        <f t="array" aca="1" ref="F732" ca="1">IF(B732="", "", INDEX('Accrual Schedule'!$B$3:$B$122, MATCH(B732, 'Accrual Schedule'!$B$3:$B$122, 1)+1, 1))</f>
        <v/>
      </c>
      <c r="G732" s="18" t="str" cm="1">
        <f t="array" aca="1" ref="G732" ca="1">IF(B732="", "", INDEX('Accrual Schedule'!$B$3:$B$122, MATCH(H732, 'Accrual Schedule'!$B$3:$B$122, 1)-1, 1))</f>
        <v/>
      </c>
      <c r="H732" s="18" t="str">
        <f ca="1">IF(B732="", "", INDEX('Accrual Schedule'!$B$3:$B$122, MATCH(I732, 'Accrual Schedule'!$C$3:$C$122, 1), 1))</f>
        <v/>
      </c>
      <c r="I732" s="18" t="str" cm="1">
        <f t="array" aca="1" ref="I732" ca="1">IF(B732="", "", _xlfn.IFNA(INDEX('Accrual Schedule'!$C$4:$C$122, MATCH(B732, 'Accrual Schedule'!$C$4:$C$122, 1)+1, 1), INDEX('Accrual Schedule'!$C$4:$C$122, 1, 1)))</f>
        <v/>
      </c>
      <c r="J732" s="11" t="str">
        <f ca="1">IF(B732="","",'Terms&amp;Conditions + Transaction'!$F$5-SUMIF(Dispositions!$B$3:$B$32,"&lt;="&amp;B732,Dispositions!$C$3:$C$32))</f>
        <v/>
      </c>
      <c r="K732" s="84" t="str">
        <f ca="1">IF(B732="", "", IF(ISNA(MATCH(B732, 'Factor Schedule'!$B$3:$B$2002, -1)),1,IF(INDEX('Factor Schedule'!$B$3:$C$2002,MATCH(B732, 'Factor Schedule'!$B$3:$B$2002, -1), 1)=B732,MATCH(B732, 'Factor Schedule'!$B$3:$B$2002, -1),MATCH(B732, 'Factor Schedule'!$B$3:$B$2002, -1)+1)))</f>
        <v/>
      </c>
      <c r="L732" s="11" t="str" cm="1">
        <f t="array" aca="1" ref="L732" ca="1">IF(B732="","",ROUND(J732*_xlfn.IFNA(INDEX('Factor Schedule'!$B$3:$C$2002,K732, 2), 1), 2))</f>
        <v/>
      </c>
      <c r="M732" s="11" t="str">
        <f ca="1">IF(B732="", "", IF(OR(LOWER('Terms&amp;Conditions + Transaction'!$B$12)&lt;&gt;"compound", B732=$C$2, B732=E732), L732, L732+IF(LOWER('Terms&amp;Conditions + Transaction'!$B$13)&lt;&gt;"y", SUMIFS($T$8:$T$2007, $B$8:$B$2007, "&gt;="&amp;E732, $B$8:$B$2007, "&lt;"&amp;B732), SUMIFS($U$8:$U$1007, $B$8:$B$2007, "&gt;="&amp;E732, $B$8:$B$2007, "&lt;"&amp;B732))))</f>
        <v/>
      </c>
      <c r="N732" s="18" t="str">
        <f ca="1">IF(OR(B732 = "", F732=""), "", MIN(ForwardDays(B732,-'Terms&amp;Conditions + Transaction'!$B$22, 'Terms&amp;Conditions + Transaction'!$B$23, 'Holiday Schedule'!$B$3:$B$1002),ForwardDays(F732,-'Terms&amp;Conditions + Transaction'!$B$22, 'Terms&amp;Conditions + Transaction'!$B$23, 'Holiday Schedule'!$B$3:$B$1002)))</f>
        <v/>
      </c>
      <c r="O732" s="42" t="str">
        <f ca="1">IF(B732="", "", IF(ISNA(MATCH(N732, SOFR_INDEX!$A$2:$A$2001, -1)),1,IF(INDEX(SOFR_INDEX!$A$2:$E$2001,MATCH(N732, SOFR_INDEX!$A$2:$A$2001, -1), 1)=N732,MATCH(N732, SOFR_INDEX!$A$2:$A$2001, -1),MATCH(N732, SOFR_INDEX!$A$2:$A$2001, -1)+1)))</f>
        <v/>
      </c>
      <c r="P732" s="40" t="str" cm="1">
        <f t="array" aca="1" ref="P732" ca="1">IF(OR(B732="", F732=""), "", INDEX(SOFR_INDEX!$B$2:$E$2001, O732,$P$4) * IF(LEFT($P$3, 3)="180", 2, IF(LEFT($P$3, 2)="90", 4, IF(LEFT($P$3, 2)="30", 12, 1)))/100)</f>
        <v/>
      </c>
      <c r="Q732" s="43" t="str">
        <f ca="1">IF(OR(B732="", F732=""), "", P732+'Terms&amp;Conditions + Transaction'!$B$11/10000)</f>
        <v/>
      </c>
      <c r="R732" s="43" t="str">
        <f t="shared" ca="1" si="71"/>
        <v/>
      </c>
      <c r="S732" t="str">
        <f ca="1">IF(B732="",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Transaction'!$C$7*(F732-E732), 365), 360))))</f>
        <v/>
      </c>
      <c r="T732" s="49" t="str">
        <f t="shared" ca="1" si="72"/>
        <v/>
      </c>
      <c r="U732" s="49" t="str">
        <f t="shared" ca="1" si="73"/>
        <v/>
      </c>
      <c r="V732" s="49" t="str">
        <f t="shared" ca="1" si="74"/>
        <v/>
      </c>
      <c r="W732" s="11" t="str">
        <f t="shared" ca="1" si="75"/>
        <v/>
      </c>
      <c r="X732" s="11" t="str">
        <f t="shared" ca="1" si="76"/>
        <v/>
      </c>
    </row>
    <row r="733" spans="2:24" x14ac:dyDescent="0.25">
      <c r="B733" s="82" t="str">
        <f ca="1">IF(B732&lt;MIN($C$3, 'Terms&amp;Conditions + Transaction'!$B$6), B732+1, "")</f>
        <v/>
      </c>
      <c r="C733" t="str">
        <f ca="1">IF(B733="", "", IF(AND(WEEKDAY(B733, 2)&lt;=5, ISERROR(VLOOKUP(B733, 'Holiday Schedule'!$B$3:$B$1002, 1, FALSE))), 1, 0))</f>
        <v/>
      </c>
      <c r="D733" t="str">
        <f ca="1">IF(B733="", "", IF(LOWER('Terms&amp;Conditions + Transaction'!$C$15)="act", 1, IF(DAY(B733)=31, 0, IF(AND(DAY(B733+1)=1, MONTH(B733+1)=3), 31-DAY(B733), 1))))</f>
        <v/>
      </c>
      <c r="E733" s="18" t="str">
        <f ca="1">IF(B733="", "", IFERROR(VLOOKUP(B733, 'Accrual Schedule'!$B$3:$B$122, 1, TRUE), ""))</f>
        <v/>
      </c>
      <c r="F733" s="18" t="str" cm="1">
        <f t="array" aca="1" ref="F733" ca="1">IF(B733="", "", INDEX('Accrual Schedule'!$B$3:$B$122, MATCH(B733, 'Accrual Schedule'!$B$3:$B$122, 1)+1, 1))</f>
        <v/>
      </c>
      <c r="G733" s="18" t="str" cm="1">
        <f t="array" aca="1" ref="G733" ca="1">IF(B733="", "", INDEX('Accrual Schedule'!$B$3:$B$122, MATCH(H733, 'Accrual Schedule'!$B$3:$B$122, 1)-1, 1))</f>
        <v/>
      </c>
      <c r="H733" s="18" t="str">
        <f ca="1">IF(B733="", "", INDEX('Accrual Schedule'!$B$3:$B$122, MATCH(I733, 'Accrual Schedule'!$C$3:$C$122, 1), 1))</f>
        <v/>
      </c>
      <c r="I733" s="18" t="str" cm="1">
        <f t="array" aca="1" ref="I733" ca="1">IF(B733="", "", _xlfn.IFNA(INDEX('Accrual Schedule'!$C$4:$C$122, MATCH(B733, 'Accrual Schedule'!$C$4:$C$122, 1)+1, 1), INDEX('Accrual Schedule'!$C$4:$C$122, 1, 1)))</f>
        <v/>
      </c>
      <c r="J733" s="11" t="str">
        <f ca="1">IF(B733="","",'Terms&amp;Conditions + Transaction'!$F$5-SUMIF(Dispositions!$B$3:$B$32,"&lt;="&amp;B733,Dispositions!$C$3:$C$32))</f>
        <v/>
      </c>
      <c r="K733" s="84" t="str">
        <f ca="1">IF(B733="", "", IF(ISNA(MATCH(B733, 'Factor Schedule'!$B$3:$B$2002, -1)),1,IF(INDEX('Factor Schedule'!$B$3:$C$2002,MATCH(B733, 'Factor Schedule'!$B$3:$B$2002, -1), 1)=B733,MATCH(B733, 'Factor Schedule'!$B$3:$B$2002, -1),MATCH(B733, 'Factor Schedule'!$B$3:$B$2002, -1)+1)))</f>
        <v/>
      </c>
      <c r="L733" s="11" t="str" cm="1">
        <f t="array" aca="1" ref="L733" ca="1">IF(B733="","",ROUND(J733*_xlfn.IFNA(INDEX('Factor Schedule'!$B$3:$C$2002,K733, 2), 1), 2))</f>
        <v/>
      </c>
      <c r="M733" s="11" t="str">
        <f ca="1">IF(B733="", "", IF(OR(LOWER('Terms&amp;Conditions + Transaction'!$B$12)&lt;&gt;"compound", B733=$C$2, B733=E733), L733, L733+IF(LOWER('Terms&amp;Conditions + Transaction'!$B$13)&lt;&gt;"y", SUMIFS($T$8:$T$2007, $B$8:$B$2007, "&gt;="&amp;E733, $B$8:$B$2007, "&lt;"&amp;B733), SUMIFS($U$8:$U$1007, $B$8:$B$2007, "&gt;="&amp;E733, $B$8:$B$2007, "&lt;"&amp;B733))))</f>
        <v/>
      </c>
      <c r="N733" s="18" t="str">
        <f ca="1">IF(OR(B733 = "", F733=""), "", MIN(ForwardDays(B733,-'Terms&amp;Conditions + Transaction'!$B$22, 'Terms&amp;Conditions + Transaction'!$B$23, 'Holiday Schedule'!$B$3:$B$1002),ForwardDays(F733,-'Terms&amp;Conditions + Transaction'!$B$22, 'Terms&amp;Conditions + Transaction'!$B$23, 'Holiday Schedule'!$B$3:$B$1002)))</f>
        <v/>
      </c>
      <c r="O733" s="42" t="str">
        <f ca="1">IF(B733="", "", IF(ISNA(MATCH(N733, SOFR_INDEX!$A$2:$A$2001, -1)),1,IF(INDEX(SOFR_INDEX!$A$2:$E$2001,MATCH(N733, SOFR_INDEX!$A$2:$A$2001, -1), 1)=N733,MATCH(N733, SOFR_INDEX!$A$2:$A$2001, -1),MATCH(N733, SOFR_INDEX!$A$2:$A$2001, -1)+1)))</f>
        <v/>
      </c>
      <c r="P733" s="40" t="str" cm="1">
        <f t="array" aca="1" ref="P733" ca="1">IF(OR(B733="", F733=""), "", INDEX(SOFR_INDEX!$B$2:$E$2001, O733,$P$4) * IF(LEFT($P$3, 3)="180", 2, IF(LEFT($P$3, 2)="90", 4, IF(LEFT($P$3, 2)="30", 12, 1)))/100)</f>
        <v/>
      </c>
      <c r="Q733" s="43" t="str">
        <f ca="1">IF(OR(B733="", F733=""), "", P733+'Terms&amp;Conditions + Transaction'!$B$11/10000)</f>
        <v/>
      </c>
      <c r="R733" s="43" t="str">
        <f t="shared" ca="1" si="71"/>
        <v/>
      </c>
      <c r="S733" t="str">
        <f ca="1">IF(B733="",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Transaction'!$C$7*(F733-E733), 365), 360))))</f>
        <v/>
      </c>
      <c r="T733" s="49" t="str">
        <f t="shared" ca="1" si="72"/>
        <v/>
      </c>
      <c r="U733" s="49" t="str">
        <f t="shared" ca="1" si="73"/>
        <v/>
      </c>
      <c r="V733" s="49" t="str">
        <f t="shared" ca="1" si="74"/>
        <v/>
      </c>
      <c r="W733" s="11" t="str">
        <f t="shared" ca="1" si="75"/>
        <v/>
      </c>
      <c r="X733" s="11" t="str">
        <f t="shared" ca="1" si="76"/>
        <v/>
      </c>
    </row>
    <row r="734" spans="2:24" x14ac:dyDescent="0.25">
      <c r="B734" s="82" t="str">
        <f ca="1">IF(B733&lt;MIN($C$3, 'Terms&amp;Conditions + Transaction'!$B$6), B733+1, "")</f>
        <v/>
      </c>
      <c r="C734" t="str">
        <f ca="1">IF(B734="", "", IF(AND(WEEKDAY(B734, 2)&lt;=5, ISERROR(VLOOKUP(B734, 'Holiday Schedule'!$B$3:$B$1002, 1, FALSE))), 1, 0))</f>
        <v/>
      </c>
      <c r="D734" t="str">
        <f ca="1">IF(B734="", "", IF(LOWER('Terms&amp;Conditions + Transaction'!$C$15)="act", 1, IF(DAY(B734)=31, 0, IF(AND(DAY(B734+1)=1, MONTH(B734+1)=3), 31-DAY(B734), 1))))</f>
        <v/>
      </c>
      <c r="E734" s="18" t="str">
        <f ca="1">IF(B734="", "", IFERROR(VLOOKUP(B734, 'Accrual Schedule'!$B$3:$B$122, 1, TRUE), ""))</f>
        <v/>
      </c>
      <c r="F734" s="18" t="str" cm="1">
        <f t="array" aca="1" ref="F734" ca="1">IF(B734="", "", INDEX('Accrual Schedule'!$B$3:$B$122, MATCH(B734, 'Accrual Schedule'!$B$3:$B$122, 1)+1, 1))</f>
        <v/>
      </c>
      <c r="G734" s="18" t="str" cm="1">
        <f t="array" aca="1" ref="G734" ca="1">IF(B734="", "", INDEX('Accrual Schedule'!$B$3:$B$122, MATCH(H734, 'Accrual Schedule'!$B$3:$B$122, 1)-1, 1))</f>
        <v/>
      </c>
      <c r="H734" s="18" t="str">
        <f ca="1">IF(B734="", "", INDEX('Accrual Schedule'!$B$3:$B$122, MATCH(I734, 'Accrual Schedule'!$C$3:$C$122, 1), 1))</f>
        <v/>
      </c>
      <c r="I734" s="18" t="str" cm="1">
        <f t="array" aca="1" ref="I734" ca="1">IF(B734="", "", _xlfn.IFNA(INDEX('Accrual Schedule'!$C$4:$C$122, MATCH(B734, 'Accrual Schedule'!$C$4:$C$122, 1)+1, 1), INDEX('Accrual Schedule'!$C$4:$C$122, 1, 1)))</f>
        <v/>
      </c>
      <c r="J734" s="11" t="str">
        <f ca="1">IF(B734="","",'Terms&amp;Conditions + Transaction'!$F$5-SUMIF(Dispositions!$B$3:$B$32,"&lt;="&amp;B734,Dispositions!$C$3:$C$32))</f>
        <v/>
      </c>
      <c r="K734" s="84" t="str">
        <f ca="1">IF(B734="", "", IF(ISNA(MATCH(B734, 'Factor Schedule'!$B$3:$B$2002, -1)),1,IF(INDEX('Factor Schedule'!$B$3:$C$2002,MATCH(B734, 'Factor Schedule'!$B$3:$B$2002, -1), 1)=B734,MATCH(B734, 'Factor Schedule'!$B$3:$B$2002, -1),MATCH(B734, 'Factor Schedule'!$B$3:$B$2002, -1)+1)))</f>
        <v/>
      </c>
      <c r="L734" s="11" t="str" cm="1">
        <f t="array" aca="1" ref="L734" ca="1">IF(B734="","",ROUND(J734*_xlfn.IFNA(INDEX('Factor Schedule'!$B$3:$C$2002,K734, 2), 1), 2))</f>
        <v/>
      </c>
      <c r="M734" s="11" t="str">
        <f ca="1">IF(B734="", "", IF(OR(LOWER('Terms&amp;Conditions + Transaction'!$B$12)&lt;&gt;"compound", B734=$C$2, B734=E734), L734, L734+IF(LOWER('Terms&amp;Conditions + Transaction'!$B$13)&lt;&gt;"y", SUMIFS($T$8:$T$2007, $B$8:$B$2007, "&gt;="&amp;E734, $B$8:$B$2007, "&lt;"&amp;B734), SUMIFS($U$8:$U$1007, $B$8:$B$2007, "&gt;="&amp;E734, $B$8:$B$2007, "&lt;"&amp;B734))))</f>
        <v/>
      </c>
      <c r="N734" s="18" t="str">
        <f ca="1">IF(OR(B734 = "", F734=""), "", MIN(ForwardDays(B734,-'Terms&amp;Conditions + Transaction'!$B$22, 'Terms&amp;Conditions + Transaction'!$B$23, 'Holiday Schedule'!$B$3:$B$1002),ForwardDays(F734,-'Terms&amp;Conditions + Transaction'!$B$22, 'Terms&amp;Conditions + Transaction'!$B$23, 'Holiday Schedule'!$B$3:$B$1002)))</f>
        <v/>
      </c>
      <c r="O734" s="42" t="str">
        <f ca="1">IF(B734="", "", IF(ISNA(MATCH(N734, SOFR_INDEX!$A$2:$A$2001, -1)),1,IF(INDEX(SOFR_INDEX!$A$2:$E$2001,MATCH(N734, SOFR_INDEX!$A$2:$A$2001, -1), 1)=N734,MATCH(N734, SOFR_INDEX!$A$2:$A$2001, -1),MATCH(N734, SOFR_INDEX!$A$2:$A$2001, -1)+1)))</f>
        <v/>
      </c>
      <c r="P734" s="40" t="str" cm="1">
        <f t="array" aca="1" ref="P734" ca="1">IF(OR(B734="", F734=""), "", INDEX(SOFR_INDEX!$B$2:$E$2001, O734,$P$4) * IF(LEFT($P$3, 3)="180", 2, IF(LEFT($P$3, 2)="90", 4, IF(LEFT($P$3, 2)="30", 12, 1)))/100)</f>
        <v/>
      </c>
      <c r="Q734" s="43" t="str">
        <f ca="1">IF(OR(B734="", F734=""), "", P734+'Terms&amp;Conditions + Transaction'!$B$11/10000)</f>
        <v/>
      </c>
      <c r="R734" s="43" t="str">
        <f t="shared" ca="1" si="71"/>
        <v/>
      </c>
      <c r="S734" t="str">
        <f ca="1">IF(B734="",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Transaction'!$C$7*(F734-E734), 365), 360))))</f>
        <v/>
      </c>
      <c r="T734" s="49" t="str">
        <f t="shared" ca="1" si="72"/>
        <v/>
      </c>
      <c r="U734" s="49" t="str">
        <f t="shared" ca="1" si="73"/>
        <v/>
      </c>
      <c r="V734" s="49" t="str">
        <f t="shared" ca="1" si="74"/>
        <v/>
      </c>
      <c r="W734" s="11" t="str">
        <f t="shared" ca="1" si="75"/>
        <v/>
      </c>
      <c r="X734" s="11" t="str">
        <f t="shared" ca="1" si="76"/>
        <v/>
      </c>
    </row>
    <row r="735" spans="2:24" x14ac:dyDescent="0.25">
      <c r="B735" s="82" t="str">
        <f ca="1">IF(B734&lt;MIN($C$3, 'Terms&amp;Conditions + Transaction'!$B$6), B734+1, "")</f>
        <v/>
      </c>
      <c r="C735" t="str">
        <f ca="1">IF(B735="", "", IF(AND(WEEKDAY(B735, 2)&lt;=5, ISERROR(VLOOKUP(B735, 'Holiday Schedule'!$B$3:$B$1002, 1, FALSE))), 1, 0))</f>
        <v/>
      </c>
      <c r="D735" t="str">
        <f ca="1">IF(B735="", "", IF(LOWER('Terms&amp;Conditions + Transaction'!$C$15)="act", 1, IF(DAY(B735)=31, 0, IF(AND(DAY(B735+1)=1, MONTH(B735+1)=3), 31-DAY(B735), 1))))</f>
        <v/>
      </c>
      <c r="E735" s="18" t="str">
        <f ca="1">IF(B735="", "", IFERROR(VLOOKUP(B735, 'Accrual Schedule'!$B$3:$B$122, 1, TRUE), ""))</f>
        <v/>
      </c>
      <c r="F735" s="18" t="str" cm="1">
        <f t="array" aca="1" ref="F735" ca="1">IF(B735="", "", INDEX('Accrual Schedule'!$B$3:$B$122, MATCH(B735, 'Accrual Schedule'!$B$3:$B$122, 1)+1, 1))</f>
        <v/>
      </c>
      <c r="G735" s="18" t="str" cm="1">
        <f t="array" aca="1" ref="G735" ca="1">IF(B735="", "", INDEX('Accrual Schedule'!$B$3:$B$122, MATCH(H735, 'Accrual Schedule'!$B$3:$B$122, 1)-1, 1))</f>
        <v/>
      </c>
      <c r="H735" s="18" t="str">
        <f ca="1">IF(B735="", "", INDEX('Accrual Schedule'!$B$3:$B$122, MATCH(I735, 'Accrual Schedule'!$C$3:$C$122, 1), 1))</f>
        <v/>
      </c>
      <c r="I735" s="18" t="str" cm="1">
        <f t="array" aca="1" ref="I735" ca="1">IF(B735="", "", _xlfn.IFNA(INDEX('Accrual Schedule'!$C$4:$C$122, MATCH(B735, 'Accrual Schedule'!$C$4:$C$122, 1)+1, 1), INDEX('Accrual Schedule'!$C$4:$C$122, 1, 1)))</f>
        <v/>
      </c>
      <c r="J735" s="11" t="str">
        <f ca="1">IF(B735="","",'Terms&amp;Conditions + Transaction'!$F$5-SUMIF(Dispositions!$B$3:$B$32,"&lt;="&amp;B735,Dispositions!$C$3:$C$32))</f>
        <v/>
      </c>
      <c r="K735" s="84" t="str">
        <f ca="1">IF(B735="", "", IF(ISNA(MATCH(B735, 'Factor Schedule'!$B$3:$B$2002, -1)),1,IF(INDEX('Factor Schedule'!$B$3:$C$2002,MATCH(B735, 'Factor Schedule'!$B$3:$B$2002, -1), 1)=B735,MATCH(B735, 'Factor Schedule'!$B$3:$B$2002, -1),MATCH(B735, 'Factor Schedule'!$B$3:$B$2002, -1)+1)))</f>
        <v/>
      </c>
      <c r="L735" s="11" t="str" cm="1">
        <f t="array" aca="1" ref="L735" ca="1">IF(B735="","",ROUND(J735*_xlfn.IFNA(INDEX('Factor Schedule'!$B$3:$C$2002,K735, 2), 1), 2))</f>
        <v/>
      </c>
      <c r="M735" s="11" t="str">
        <f ca="1">IF(B735="", "", IF(OR(LOWER('Terms&amp;Conditions + Transaction'!$B$12)&lt;&gt;"compound", B735=$C$2, B735=E735), L735, L735+IF(LOWER('Terms&amp;Conditions + Transaction'!$B$13)&lt;&gt;"y", SUMIFS($T$8:$T$2007, $B$8:$B$2007, "&gt;="&amp;E735, $B$8:$B$2007, "&lt;"&amp;B735), SUMIFS($U$8:$U$1007, $B$8:$B$2007, "&gt;="&amp;E735, $B$8:$B$2007, "&lt;"&amp;B735))))</f>
        <v/>
      </c>
      <c r="N735" s="18" t="str">
        <f ca="1">IF(OR(B735 = "", F735=""), "", MIN(ForwardDays(B735,-'Terms&amp;Conditions + Transaction'!$B$22, 'Terms&amp;Conditions + Transaction'!$B$23, 'Holiday Schedule'!$B$3:$B$1002),ForwardDays(F735,-'Terms&amp;Conditions + Transaction'!$B$22, 'Terms&amp;Conditions + Transaction'!$B$23, 'Holiday Schedule'!$B$3:$B$1002)))</f>
        <v/>
      </c>
      <c r="O735" s="42" t="str">
        <f ca="1">IF(B735="", "", IF(ISNA(MATCH(N735, SOFR_INDEX!$A$2:$A$2001, -1)),1,IF(INDEX(SOFR_INDEX!$A$2:$E$2001,MATCH(N735, SOFR_INDEX!$A$2:$A$2001, -1), 1)=N735,MATCH(N735, SOFR_INDEX!$A$2:$A$2001, -1),MATCH(N735, SOFR_INDEX!$A$2:$A$2001, -1)+1)))</f>
        <v/>
      </c>
      <c r="P735" s="40" t="str" cm="1">
        <f t="array" aca="1" ref="P735" ca="1">IF(OR(B735="", F735=""), "", INDEX(SOFR_INDEX!$B$2:$E$2001, O735,$P$4) * IF(LEFT($P$3, 3)="180", 2, IF(LEFT($P$3, 2)="90", 4, IF(LEFT($P$3, 2)="30", 12, 1)))/100)</f>
        <v/>
      </c>
      <c r="Q735" s="43" t="str">
        <f ca="1">IF(OR(B735="", F735=""), "", P735+'Terms&amp;Conditions + Transaction'!$B$11/10000)</f>
        <v/>
      </c>
      <c r="R735" s="43" t="str">
        <f t="shared" ca="1" si="71"/>
        <v/>
      </c>
      <c r="S735" t="str">
        <f ca="1">IF(B735="",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Transaction'!$C$7*(F735-E735), 365), 360))))</f>
        <v/>
      </c>
      <c r="T735" s="49" t="str">
        <f t="shared" ca="1" si="72"/>
        <v/>
      </c>
      <c r="U735" s="49" t="str">
        <f t="shared" ca="1" si="73"/>
        <v/>
      </c>
      <c r="V735" s="49" t="str">
        <f t="shared" ca="1" si="74"/>
        <v/>
      </c>
      <c r="W735" s="11" t="str">
        <f t="shared" ca="1" si="75"/>
        <v/>
      </c>
      <c r="X735" s="11" t="str">
        <f t="shared" ca="1" si="76"/>
        <v/>
      </c>
    </row>
    <row r="736" spans="2:24" x14ac:dyDescent="0.25">
      <c r="B736" s="82" t="str">
        <f ca="1">IF(B735&lt;MIN($C$3, 'Terms&amp;Conditions + Transaction'!$B$6), B735+1, "")</f>
        <v/>
      </c>
      <c r="C736" t="str">
        <f ca="1">IF(B736="", "", IF(AND(WEEKDAY(B736, 2)&lt;=5, ISERROR(VLOOKUP(B736, 'Holiday Schedule'!$B$3:$B$1002, 1, FALSE))), 1, 0))</f>
        <v/>
      </c>
      <c r="D736" t="str">
        <f ca="1">IF(B736="", "", IF(LOWER('Terms&amp;Conditions + Transaction'!$C$15)="act", 1, IF(DAY(B736)=31, 0, IF(AND(DAY(B736+1)=1, MONTH(B736+1)=3), 31-DAY(B736), 1))))</f>
        <v/>
      </c>
      <c r="E736" s="18" t="str">
        <f ca="1">IF(B736="", "", IFERROR(VLOOKUP(B736, 'Accrual Schedule'!$B$3:$B$122, 1, TRUE), ""))</f>
        <v/>
      </c>
      <c r="F736" s="18" t="str" cm="1">
        <f t="array" aca="1" ref="F736" ca="1">IF(B736="", "", INDEX('Accrual Schedule'!$B$3:$B$122, MATCH(B736, 'Accrual Schedule'!$B$3:$B$122, 1)+1, 1))</f>
        <v/>
      </c>
      <c r="G736" s="18" t="str" cm="1">
        <f t="array" aca="1" ref="G736" ca="1">IF(B736="", "", INDEX('Accrual Schedule'!$B$3:$B$122, MATCH(H736, 'Accrual Schedule'!$B$3:$B$122, 1)-1, 1))</f>
        <v/>
      </c>
      <c r="H736" s="18" t="str">
        <f ca="1">IF(B736="", "", INDEX('Accrual Schedule'!$B$3:$B$122, MATCH(I736, 'Accrual Schedule'!$C$3:$C$122, 1), 1))</f>
        <v/>
      </c>
      <c r="I736" s="18" t="str" cm="1">
        <f t="array" aca="1" ref="I736" ca="1">IF(B736="", "", _xlfn.IFNA(INDEX('Accrual Schedule'!$C$4:$C$122, MATCH(B736, 'Accrual Schedule'!$C$4:$C$122, 1)+1, 1), INDEX('Accrual Schedule'!$C$4:$C$122, 1, 1)))</f>
        <v/>
      </c>
      <c r="J736" s="11" t="str">
        <f ca="1">IF(B736="","",'Terms&amp;Conditions + Transaction'!$F$5-SUMIF(Dispositions!$B$3:$B$32,"&lt;="&amp;B736,Dispositions!$C$3:$C$32))</f>
        <v/>
      </c>
      <c r="K736" s="84" t="str">
        <f ca="1">IF(B736="", "", IF(ISNA(MATCH(B736, 'Factor Schedule'!$B$3:$B$2002, -1)),1,IF(INDEX('Factor Schedule'!$B$3:$C$2002,MATCH(B736, 'Factor Schedule'!$B$3:$B$2002, -1), 1)=B736,MATCH(B736, 'Factor Schedule'!$B$3:$B$2002, -1),MATCH(B736, 'Factor Schedule'!$B$3:$B$2002, -1)+1)))</f>
        <v/>
      </c>
      <c r="L736" s="11" t="str" cm="1">
        <f t="array" aca="1" ref="L736" ca="1">IF(B736="","",ROUND(J736*_xlfn.IFNA(INDEX('Factor Schedule'!$B$3:$C$2002,K736, 2), 1), 2))</f>
        <v/>
      </c>
      <c r="M736" s="11" t="str">
        <f ca="1">IF(B736="", "", IF(OR(LOWER('Terms&amp;Conditions + Transaction'!$B$12)&lt;&gt;"compound", B736=$C$2, B736=E736), L736, L736+IF(LOWER('Terms&amp;Conditions + Transaction'!$B$13)&lt;&gt;"y", SUMIFS($T$8:$T$2007, $B$8:$B$2007, "&gt;="&amp;E736, $B$8:$B$2007, "&lt;"&amp;B736), SUMIFS($U$8:$U$1007, $B$8:$B$2007, "&gt;="&amp;E736, $B$8:$B$2007, "&lt;"&amp;B736))))</f>
        <v/>
      </c>
      <c r="N736" s="18" t="str">
        <f ca="1">IF(OR(B736 = "", F736=""), "", MIN(ForwardDays(B736,-'Terms&amp;Conditions + Transaction'!$B$22, 'Terms&amp;Conditions + Transaction'!$B$23, 'Holiday Schedule'!$B$3:$B$1002),ForwardDays(F736,-'Terms&amp;Conditions + Transaction'!$B$22, 'Terms&amp;Conditions + Transaction'!$B$23, 'Holiday Schedule'!$B$3:$B$1002)))</f>
        <v/>
      </c>
      <c r="O736" s="42" t="str">
        <f ca="1">IF(B736="", "", IF(ISNA(MATCH(N736, SOFR_INDEX!$A$2:$A$2001, -1)),1,IF(INDEX(SOFR_INDEX!$A$2:$E$2001,MATCH(N736, SOFR_INDEX!$A$2:$A$2001, -1), 1)=N736,MATCH(N736, SOFR_INDEX!$A$2:$A$2001, -1),MATCH(N736, SOFR_INDEX!$A$2:$A$2001, -1)+1)))</f>
        <v/>
      </c>
      <c r="P736" s="40" t="str" cm="1">
        <f t="array" aca="1" ref="P736" ca="1">IF(OR(B736="", F736=""), "", INDEX(SOFR_INDEX!$B$2:$E$2001, O736,$P$4) * IF(LEFT($P$3, 3)="180", 2, IF(LEFT($P$3, 2)="90", 4, IF(LEFT($P$3, 2)="30", 12, 1)))/100)</f>
        <v/>
      </c>
      <c r="Q736" s="43" t="str">
        <f ca="1">IF(OR(B736="", F736=""), "", P736+'Terms&amp;Conditions + Transaction'!$B$11/10000)</f>
        <v/>
      </c>
      <c r="R736" s="43" t="str">
        <f t="shared" ca="1" si="71"/>
        <v/>
      </c>
      <c r="S736" t="str">
        <f ca="1">IF(B736="",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Transaction'!$C$7*(F736-E736), 365), 360))))</f>
        <v/>
      </c>
      <c r="T736" s="49" t="str">
        <f t="shared" ca="1" si="72"/>
        <v/>
      </c>
      <c r="U736" s="49" t="str">
        <f t="shared" ca="1" si="73"/>
        <v/>
      </c>
      <c r="V736" s="49" t="str">
        <f t="shared" ca="1" si="74"/>
        <v/>
      </c>
      <c r="W736" s="11" t="str">
        <f t="shared" ca="1" si="75"/>
        <v/>
      </c>
      <c r="X736" s="11" t="str">
        <f t="shared" ca="1" si="76"/>
        <v/>
      </c>
    </row>
    <row r="737" spans="2:24" x14ac:dyDescent="0.25">
      <c r="B737" s="82" t="str">
        <f ca="1">IF(B736&lt;MIN($C$3, 'Terms&amp;Conditions + Transaction'!$B$6), B736+1, "")</f>
        <v/>
      </c>
      <c r="C737" t="str">
        <f ca="1">IF(B737="", "", IF(AND(WEEKDAY(B737, 2)&lt;=5, ISERROR(VLOOKUP(B737, 'Holiday Schedule'!$B$3:$B$1002, 1, FALSE))), 1, 0))</f>
        <v/>
      </c>
      <c r="D737" t="str">
        <f ca="1">IF(B737="", "", IF(LOWER('Terms&amp;Conditions + Transaction'!$C$15)="act", 1, IF(DAY(B737)=31, 0, IF(AND(DAY(B737+1)=1, MONTH(B737+1)=3), 31-DAY(B737), 1))))</f>
        <v/>
      </c>
      <c r="E737" s="18" t="str">
        <f ca="1">IF(B737="", "", IFERROR(VLOOKUP(B737, 'Accrual Schedule'!$B$3:$B$122, 1, TRUE), ""))</f>
        <v/>
      </c>
      <c r="F737" s="18" t="str" cm="1">
        <f t="array" aca="1" ref="F737" ca="1">IF(B737="", "", INDEX('Accrual Schedule'!$B$3:$B$122, MATCH(B737, 'Accrual Schedule'!$B$3:$B$122, 1)+1, 1))</f>
        <v/>
      </c>
      <c r="G737" s="18" t="str" cm="1">
        <f t="array" aca="1" ref="G737" ca="1">IF(B737="", "", INDEX('Accrual Schedule'!$B$3:$B$122, MATCH(H737, 'Accrual Schedule'!$B$3:$B$122, 1)-1, 1))</f>
        <v/>
      </c>
      <c r="H737" s="18" t="str">
        <f ca="1">IF(B737="", "", INDEX('Accrual Schedule'!$B$3:$B$122, MATCH(I737, 'Accrual Schedule'!$C$3:$C$122, 1), 1))</f>
        <v/>
      </c>
      <c r="I737" s="18" t="str" cm="1">
        <f t="array" aca="1" ref="I737" ca="1">IF(B737="", "", _xlfn.IFNA(INDEX('Accrual Schedule'!$C$4:$C$122, MATCH(B737, 'Accrual Schedule'!$C$4:$C$122, 1)+1, 1), INDEX('Accrual Schedule'!$C$4:$C$122, 1, 1)))</f>
        <v/>
      </c>
      <c r="J737" s="11" t="str">
        <f ca="1">IF(B737="","",'Terms&amp;Conditions + Transaction'!$F$5-SUMIF(Dispositions!$B$3:$B$32,"&lt;="&amp;B737,Dispositions!$C$3:$C$32))</f>
        <v/>
      </c>
      <c r="K737" s="84" t="str">
        <f ca="1">IF(B737="", "", IF(ISNA(MATCH(B737, 'Factor Schedule'!$B$3:$B$2002, -1)),1,IF(INDEX('Factor Schedule'!$B$3:$C$2002,MATCH(B737, 'Factor Schedule'!$B$3:$B$2002, -1), 1)=B737,MATCH(B737, 'Factor Schedule'!$B$3:$B$2002, -1),MATCH(B737, 'Factor Schedule'!$B$3:$B$2002, -1)+1)))</f>
        <v/>
      </c>
      <c r="L737" s="11" t="str" cm="1">
        <f t="array" aca="1" ref="L737" ca="1">IF(B737="","",ROUND(J737*_xlfn.IFNA(INDEX('Factor Schedule'!$B$3:$C$2002,K737, 2), 1), 2))</f>
        <v/>
      </c>
      <c r="M737" s="11" t="str">
        <f ca="1">IF(B737="", "", IF(OR(LOWER('Terms&amp;Conditions + Transaction'!$B$12)&lt;&gt;"compound", B737=$C$2, B737=E737), L737, L737+IF(LOWER('Terms&amp;Conditions + Transaction'!$B$13)&lt;&gt;"y", SUMIFS($T$8:$T$2007, $B$8:$B$2007, "&gt;="&amp;E737, $B$8:$B$2007, "&lt;"&amp;B737), SUMIFS($U$8:$U$1007, $B$8:$B$2007, "&gt;="&amp;E737, $B$8:$B$2007, "&lt;"&amp;B737))))</f>
        <v/>
      </c>
      <c r="N737" s="18" t="str">
        <f ca="1">IF(OR(B737 = "", F737=""), "", MIN(ForwardDays(B737,-'Terms&amp;Conditions + Transaction'!$B$22, 'Terms&amp;Conditions + Transaction'!$B$23, 'Holiday Schedule'!$B$3:$B$1002),ForwardDays(F737,-'Terms&amp;Conditions + Transaction'!$B$22, 'Terms&amp;Conditions + Transaction'!$B$23, 'Holiday Schedule'!$B$3:$B$1002)))</f>
        <v/>
      </c>
      <c r="O737" s="42" t="str">
        <f ca="1">IF(B737="", "", IF(ISNA(MATCH(N737, SOFR_INDEX!$A$2:$A$2001, -1)),1,IF(INDEX(SOFR_INDEX!$A$2:$E$2001,MATCH(N737, SOFR_INDEX!$A$2:$A$2001, -1), 1)=N737,MATCH(N737, SOFR_INDEX!$A$2:$A$2001, -1),MATCH(N737, SOFR_INDEX!$A$2:$A$2001, -1)+1)))</f>
        <v/>
      </c>
      <c r="P737" s="40" t="str" cm="1">
        <f t="array" aca="1" ref="P737" ca="1">IF(OR(B737="", F737=""), "", INDEX(SOFR_INDEX!$B$2:$E$2001, O737,$P$4) * IF(LEFT($P$3, 3)="180", 2, IF(LEFT($P$3, 2)="90", 4, IF(LEFT($P$3, 2)="30", 12, 1)))/100)</f>
        <v/>
      </c>
      <c r="Q737" s="43" t="str">
        <f ca="1">IF(OR(B737="", F737=""), "", P737+'Terms&amp;Conditions + Transaction'!$B$11/10000)</f>
        <v/>
      </c>
      <c r="R737" s="43" t="str">
        <f t="shared" ca="1" si="71"/>
        <v/>
      </c>
      <c r="S737" t="str">
        <f ca="1">IF(B737="",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Transaction'!$C$7*(F737-E737), 365), 360))))</f>
        <v/>
      </c>
      <c r="T737" s="49" t="str">
        <f t="shared" ca="1" si="72"/>
        <v/>
      </c>
      <c r="U737" s="49" t="str">
        <f t="shared" ca="1" si="73"/>
        <v/>
      </c>
      <c r="V737" s="49" t="str">
        <f t="shared" ca="1" si="74"/>
        <v/>
      </c>
      <c r="W737" s="11" t="str">
        <f t="shared" ca="1" si="75"/>
        <v/>
      </c>
      <c r="X737" s="11" t="str">
        <f t="shared" ca="1" si="76"/>
        <v/>
      </c>
    </row>
    <row r="738" spans="2:24" x14ac:dyDescent="0.25">
      <c r="B738" s="82" t="str">
        <f ca="1">IF(B737&lt;MIN($C$3, 'Terms&amp;Conditions + Transaction'!$B$6), B737+1, "")</f>
        <v/>
      </c>
      <c r="C738" t="str">
        <f ca="1">IF(B738="", "", IF(AND(WEEKDAY(B738, 2)&lt;=5, ISERROR(VLOOKUP(B738, 'Holiday Schedule'!$B$3:$B$1002, 1, FALSE))), 1, 0))</f>
        <v/>
      </c>
      <c r="D738" t="str">
        <f ca="1">IF(B738="", "", IF(LOWER('Terms&amp;Conditions + Transaction'!$C$15)="act", 1, IF(DAY(B738)=31, 0, IF(AND(DAY(B738+1)=1, MONTH(B738+1)=3), 31-DAY(B738), 1))))</f>
        <v/>
      </c>
      <c r="E738" s="18" t="str">
        <f ca="1">IF(B738="", "", IFERROR(VLOOKUP(B738, 'Accrual Schedule'!$B$3:$B$122, 1, TRUE), ""))</f>
        <v/>
      </c>
      <c r="F738" s="18" t="str" cm="1">
        <f t="array" aca="1" ref="F738" ca="1">IF(B738="", "", INDEX('Accrual Schedule'!$B$3:$B$122, MATCH(B738, 'Accrual Schedule'!$B$3:$B$122, 1)+1, 1))</f>
        <v/>
      </c>
      <c r="G738" s="18" t="str" cm="1">
        <f t="array" aca="1" ref="G738" ca="1">IF(B738="", "", INDEX('Accrual Schedule'!$B$3:$B$122, MATCH(H738, 'Accrual Schedule'!$B$3:$B$122, 1)-1, 1))</f>
        <v/>
      </c>
      <c r="H738" s="18" t="str">
        <f ca="1">IF(B738="", "", INDEX('Accrual Schedule'!$B$3:$B$122, MATCH(I738, 'Accrual Schedule'!$C$3:$C$122, 1), 1))</f>
        <v/>
      </c>
      <c r="I738" s="18" t="str" cm="1">
        <f t="array" aca="1" ref="I738" ca="1">IF(B738="", "", _xlfn.IFNA(INDEX('Accrual Schedule'!$C$4:$C$122, MATCH(B738, 'Accrual Schedule'!$C$4:$C$122, 1)+1, 1), INDEX('Accrual Schedule'!$C$4:$C$122, 1, 1)))</f>
        <v/>
      </c>
      <c r="J738" s="11" t="str">
        <f ca="1">IF(B738="","",'Terms&amp;Conditions + Transaction'!$F$5-SUMIF(Dispositions!$B$3:$B$32,"&lt;="&amp;B738,Dispositions!$C$3:$C$32))</f>
        <v/>
      </c>
      <c r="K738" s="84" t="str">
        <f ca="1">IF(B738="", "", IF(ISNA(MATCH(B738, 'Factor Schedule'!$B$3:$B$2002, -1)),1,IF(INDEX('Factor Schedule'!$B$3:$C$2002,MATCH(B738, 'Factor Schedule'!$B$3:$B$2002, -1), 1)=B738,MATCH(B738, 'Factor Schedule'!$B$3:$B$2002, -1),MATCH(B738, 'Factor Schedule'!$B$3:$B$2002, -1)+1)))</f>
        <v/>
      </c>
      <c r="L738" s="11" t="str" cm="1">
        <f t="array" aca="1" ref="L738" ca="1">IF(B738="","",ROUND(J738*_xlfn.IFNA(INDEX('Factor Schedule'!$B$3:$C$2002,K738, 2), 1), 2))</f>
        <v/>
      </c>
      <c r="M738" s="11" t="str">
        <f ca="1">IF(B738="", "", IF(OR(LOWER('Terms&amp;Conditions + Transaction'!$B$12)&lt;&gt;"compound", B738=$C$2, B738=E738), L738, L738+IF(LOWER('Terms&amp;Conditions + Transaction'!$B$13)&lt;&gt;"y", SUMIFS($T$8:$T$2007, $B$8:$B$2007, "&gt;="&amp;E738, $B$8:$B$2007, "&lt;"&amp;B738), SUMIFS($U$8:$U$1007, $B$8:$B$2007, "&gt;="&amp;E738, $B$8:$B$2007, "&lt;"&amp;B738))))</f>
        <v/>
      </c>
      <c r="N738" s="18" t="str">
        <f ca="1">IF(OR(B738 = "", F738=""), "", MIN(ForwardDays(B738,-'Terms&amp;Conditions + Transaction'!$B$22, 'Terms&amp;Conditions + Transaction'!$B$23, 'Holiday Schedule'!$B$3:$B$1002),ForwardDays(F738,-'Terms&amp;Conditions + Transaction'!$B$22, 'Terms&amp;Conditions + Transaction'!$B$23, 'Holiday Schedule'!$B$3:$B$1002)))</f>
        <v/>
      </c>
      <c r="O738" s="42" t="str">
        <f ca="1">IF(B738="", "", IF(ISNA(MATCH(N738, SOFR_INDEX!$A$2:$A$2001, -1)),1,IF(INDEX(SOFR_INDEX!$A$2:$E$2001,MATCH(N738, SOFR_INDEX!$A$2:$A$2001, -1), 1)=N738,MATCH(N738, SOFR_INDEX!$A$2:$A$2001, -1),MATCH(N738, SOFR_INDEX!$A$2:$A$2001, -1)+1)))</f>
        <v/>
      </c>
      <c r="P738" s="40" t="str" cm="1">
        <f t="array" aca="1" ref="P738" ca="1">IF(OR(B738="", F738=""), "", INDEX(SOFR_INDEX!$B$2:$E$2001, O738,$P$4) * IF(LEFT($P$3, 3)="180", 2, IF(LEFT($P$3, 2)="90", 4, IF(LEFT($P$3, 2)="30", 12, 1)))/100)</f>
        <v/>
      </c>
      <c r="Q738" s="43" t="str">
        <f ca="1">IF(OR(B738="", F738=""), "", P738+'Terms&amp;Conditions + Transaction'!$B$11/10000)</f>
        <v/>
      </c>
      <c r="R738" s="43" t="str">
        <f t="shared" ca="1" si="71"/>
        <v/>
      </c>
      <c r="S738" t="str">
        <f ca="1">IF(B738="",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Transaction'!$C$7*(F738-E738), 365), 360))))</f>
        <v/>
      </c>
      <c r="T738" s="49" t="str">
        <f t="shared" ca="1" si="72"/>
        <v/>
      </c>
      <c r="U738" s="49" t="str">
        <f t="shared" ca="1" si="73"/>
        <v/>
      </c>
      <c r="V738" s="49" t="str">
        <f t="shared" ca="1" si="74"/>
        <v/>
      </c>
      <c r="W738" s="11" t="str">
        <f t="shared" ca="1" si="75"/>
        <v/>
      </c>
      <c r="X738" s="11" t="str">
        <f t="shared" ca="1" si="76"/>
        <v/>
      </c>
    </row>
    <row r="739" spans="2:24" x14ac:dyDescent="0.25">
      <c r="B739" s="82" t="str">
        <f ca="1">IF(B738&lt;MIN($C$3, 'Terms&amp;Conditions + Transaction'!$B$6), B738+1, "")</f>
        <v/>
      </c>
      <c r="C739" t="str">
        <f ca="1">IF(B739="", "", IF(AND(WEEKDAY(B739, 2)&lt;=5, ISERROR(VLOOKUP(B739, 'Holiday Schedule'!$B$3:$B$1002, 1, FALSE))), 1, 0))</f>
        <v/>
      </c>
      <c r="D739" t="str">
        <f ca="1">IF(B739="", "", IF(LOWER('Terms&amp;Conditions + Transaction'!$C$15)="act", 1, IF(DAY(B739)=31, 0, IF(AND(DAY(B739+1)=1, MONTH(B739+1)=3), 31-DAY(B739), 1))))</f>
        <v/>
      </c>
      <c r="E739" s="18" t="str">
        <f ca="1">IF(B739="", "", IFERROR(VLOOKUP(B739, 'Accrual Schedule'!$B$3:$B$122, 1, TRUE), ""))</f>
        <v/>
      </c>
      <c r="F739" s="18" t="str" cm="1">
        <f t="array" aca="1" ref="F739" ca="1">IF(B739="", "", INDEX('Accrual Schedule'!$B$3:$B$122, MATCH(B739, 'Accrual Schedule'!$B$3:$B$122, 1)+1, 1))</f>
        <v/>
      </c>
      <c r="G739" s="18" t="str" cm="1">
        <f t="array" aca="1" ref="G739" ca="1">IF(B739="", "", INDEX('Accrual Schedule'!$B$3:$B$122, MATCH(H739, 'Accrual Schedule'!$B$3:$B$122, 1)-1, 1))</f>
        <v/>
      </c>
      <c r="H739" s="18" t="str">
        <f ca="1">IF(B739="", "", INDEX('Accrual Schedule'!$B$3:$B$122, MATCH(I739, 'Accrual Schedule'!$C$3:$C$122, 1), 1))</f>
        <v/>
      </c>
      <c r="I739" s="18" t="str" cm="1">
        <f t="array" aca="1" ref="I739" ca="1">IF(B739="", "", _xlfn.IFNA(INDEX('Accrual Schedule'!$C$4:$C$122, MATCH(B739, 'Accrual Schedule'!$C$4:$C$122, 1)+1, 1), INDEX('Accrual Schedule'!$C$4:$C$122, 1, 1)))</f>
        <v/>
      </c>
      <c r="J739" s="11" t="str">
        <f ca="1">IF(B739="","",'Terms&amp;Conditions + Transaction'!$F$5-SUMIF(Dispositions!$B$3:$B$32,"&lt;="&amp;B739,Dispositions!$C$3:$C$32))</f>
        <v/>
      </c>
      <c r="K739" s="84" t="str">
        <f ca="1">IF(B739="", "", IF(ISNA(MATCH(B739, 'Factor Schedule'!$B$3:$B$2002, -1)),1,IF(INDEX('Factor Schedule'!$B$3:$C$2002,MATCH(B739, 'Factor Schedule'!$B$3:$B$2002, -1), 1)=B739,MATCH(B739, 'Factor Schedule'!$B$3:$B$2002, -1),MATCH(B739, 'Factor Schedule'!$B$3:$B$2002, -1)+1)))</f>
        <v/>
      </c>
      <c r="L739" s="11" t="str" cm="1">
        <f t="array" aca="1" ref="L739" ca="1">IF(B739="","",ROUND(J739*_xlfn.IFNA(INDEX('Factor Schedule'!$B$3:$C$2002,K739, 2), 1), 2))</f>
        <v/>
      </c>
      <c r="M739" s="11" t="str">
        <f ca="1">IF(B739="", "", IF(OR(LOWER('Terms&amp;Conditions + Transaction'!$B$12)&lt;&gt;"compound", B739=$C$2, B739=E739), L739, L739+IF(LOWER('Terms&amp;Conditions + Transaction'!$B$13)&lt;&gt;"y", SUMIFS($T$8:$T$2007, $B$8:$B$2007, "&gt;="&amp;E739, $B$8:$B$2007, "&lt;"&amp;B739), SUMIFS($U$8:$U$1007, $B$8:$B$2007, "&gt;="&amp;E739, $B$8:$B$2007, "&lt;"&amp;B739))))</f>
        <v/>
      </c>
      <c r="N739" s="18" t="str">
        <f ca="1">IF(OR(B739 = "", F739=""), "", MIN(ForwardDays(B739,-'Terms&amp;Conditions + Transaction'!$B$22, 'Terms&amp;Conditions + Transaction'!$B$23, 'Holiday Schedule'!$B$3:$B$1002),ForwardDays(F739,-'Terms&amp;Conditions + Transaction'!$B$22, 'Terms&amp;Conditions + Transaction'!$B$23, 'Holiday Schedule'!$B$3:$B$1002)))</f>
        <v/>
      </c>
      <c r="O739" s="42" t="str">
        <f ca="1">IF(B739="", "", IF(ISNA(MATCH(N739, SOFR_INDEX!$A$2:$A$2001, -1)),1,IF(INDEX(SOFR_INDEX!$A$2:$E$2001,MATCH(N739, SOFR_INDEX!$A$2:$A$2001, -1), 1)=N739,MATCH(N739, SOFR_INDEX!$A$2:$A$2001, -1),MATCH(N739, SOFR_INDEX!$A$2:$A$2001, -1)+1)))</f>
        <v/>
      </c>
      <c r="P739" s="40" t="str" cm="1">
        <f t="array" aca="1" ref="P739" ca="1">IF(OR(B739="", F739=""), "", INDEX(SOFR_INDEX!$B$2:$E$2001, O739,$P$4) * IF(LEFT($P$3, 3)="180", 2, IF(LEFT($P$3, 2)="90", 4, IF(LEFT($P$3, 2)="30", 12, 1)))/100)</f>
        <v/>
      </c>
      <c r="Q739" s="43" t="str">
        <f ca="1">IF(OR(B739="", F739=""), "", P739+'Terms&amp;Conditions + Transaction'!$B$11/10000)</f>
        <v/>
      </c>
      <c r="R739" s="43" t="str">
        <f t="shared" ca="1" si="71"/>
        <v/>
      </c>
      <c r="S739" t="str">
        <f ca="1">IF(B739="",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Transaction'!$C$7*(F739-E739), 365), 360))))</f>
        <v/>
      </c>
      <c r="T739" s="49" t="str">
        <f t="shared" ca="1" si="72"/>
        <v/>
      </c>
      <c r="U739" s="49" t="str">
        <f t="shared" ca="1" si="73"/>
        <v/>
      </c>
      <c r="V739" s="49" t="str">
        <f t="shared" ca="1" si="74"/>
        <v/>
      </c>
      <c r="W739" s="11" t="str">
        <f t="shared" ca="1" si="75"/>
        <v/>
      </c>
      <c r="X739" s="11" t="str">
        <f t="shared" ca="1" si="76"/>
        <v/>
      </c>
    </row>
    <row r="740" spans="2:24" x14ac:dyDescent="0.25">
      <c r="B740" s="82" t="str">
        <f ca="1">IF(B739&lt;MIN($C$3, 'Terms&amp;Conditions + Transaction'!$B$6), B739+1, "")</f>
        <v/>
      </c>
      <c r="C740" t="str">
        <f ca="1">IF(B740="", "", IF(AND(WEEKDAY(B740, 2)&lt;=5, ISERROR(VLOOKUP(B740, 'Holiday Schedule'!$B$3:$B$1002, 1, FALSE))), 1, 0))</f>
        <v/>
      </c>
      <c r="D740" t="str">
        <f ca="1">IF(B740="", "", IF(LOWER('Terms&amp;Conditions + Transaction'!$C$15)="act", 1, IF(DAY(B740)=31, 0, IF(AND(DAY(B740+1)=1, MONTH(B740+1)=3), 31-DAY(B740), 1))))</f>
        <v/>
      </c>
      <c r="E740" s="18" t="str">
        <f ca="1">IF(B740="", "", IFERROR(VLOOKUP(B740, 'Accrual Schedule'!$B$3:$B$122, 1, TRUE), ""))</f>
        <v/>
      </c>
      <c r="F740" s="18" t="str" cm="1">
        <f t="array" aca="1" ref="F740" ca="1">IF(B740="", "", INDEX('Accrual Schedule'!$B$3:$B$122, MATCH(B740, 'Accrual Schedule'!$B$3:$B$122, 1)+1, 1))</f>
        <v/>
      </c>
      <c r="G740" s="18" t="str" cm="1">
        <f t="array" aca="1" ref="G740" ca="1">IF(B740="", "", INDEX('Accrual Schedule'!$B$3:$B$122, MATCH(H740, 'Accrual Schedule'!$B$3:$B$122, 1)-1, 1))</f>
        <v/>
      </c>
      <c r="H740" s="18" t="str">
        <f ca="1">IF(B740="", "", INDEX('Accrual Schedule'!$B$3:$B$122, MATCH(I740, 'Accrual Schedule'!$C$3:$C$122, 1), 1))</f>
        <v/>
      </c>
      <c r="I740" s="18" t="str" cm="1">
        <f t="array" aca="1" ref="I740" ca="1">IF(B740="", "", _xlfn.IFNA(INDEX('Accrual Schedule'!$C$4:$C$122, MATCH(B740, 'Accrual Schedule'!$C$4:$C$122, 1)+1, 1), INDEX('Accrual Schedule'!$C$4:$C$122, 1, 1)))</f>
        <v/>
      </c>
      <c r="J740" s="11" t="str">
        <f ca="1">IF(B740="","",'Terms&amp;Conditions + Transaction'!$F$5-SUMIF(Dispositions!$B$3:$B$32,"&lt;="&amp;B740,Dispositions!$C$3:$C$32))</f>
        <v/>
      </c>
      <c r="K740" s="84" t="str">
        <f ca="1">IF(B740="", "", IF(ISNA(MATCH(B740, 'Factor Schedule'!$B$3:$B$2002, -1)),1,IF(INDEX('Factor Schedule'!$B$3:$C$2002,MATCH(B740, 'Factor Schedule'!$B$3:$B$2002, -1), 1)=B740,MATCH(B740, 'Factor Schedule'!$B$3:$B$2002, -1),MATCH(B740, 'Factor Schedule'!$B$3:$B$2002, -1)+1)))</f>
        <v/>
      </c>
      <c r="L740" s="11" t="str" cm="1">
        <f t="array" aca="1" ref="L740" ca="1">IF(B740="","",ROUND(J740*_xlfn.IFNA(INDEX('Factor Schedule'!$B$3:$C$2002,K740, 2), 1), 2))</f>
        <v/>
      </c>
      <c r="M740" s="11" t="str">
        <f ca="1">IF(B740="", "", IF(OR(LOWER('Terms&amp;Conditions + Transaction'!$B$12)&lt;&gt;"compound", B740=$C$2, B740=E740), L740, L740+IF(LOWER('Terms&amp;Conditions + Transaction'!$B$13)&lt;&gt;"y", SUMIFS($T$8:$T$2007, $B$8:$B$2007, "&gt;="&amp;E740, $B$8:$B$2007, "&lt;"&amp;B740), SUMIFS($U$8:$U$1007, $B$8:$B$2007, "&gt;="&amp;E740, $B$8:$B$2007, "&lt;"&amp;B740))))</f>
        <v/>
      </c>
      <c r="N740" s="18" t="str">
        <f ca="1">IF(OR(B740 = "", F740=""), "", MIN(ForwardDays(B740,-'Terms&amp;Conditions + Transaction'!$B$22, 'Terms&amp;Conditions + Transaction'!$B$23, 'Holiday Schedule'!$B$3:$B$1002),ForwardDays(F740,-'Terms&amp;Conditions + Transaction'!$B$22, 'Terms&amp;Conditions + Transaction'!$B$23, 'Holiday Schedule'!$B$3:$B$1002)))</f>
        <v/>
      </c>
      <c r="O740" s="42" t="str">
        <f ca="1">IF(B740="", "", IF(ISNA(MATCH(N740, SOFR_INDEX!$A$2:$A$2001, -1)),1,IF(INDEX(SOFR_INDEX!$A$2:$E$2001,MATCH(N740, SOFR_INDEX!$A$2:$A$2001, -1), 1)=N740,MATCH(N740, SOFR_INDEX!$A$2:$A$2001, -1),MATCH(N740, SOFR_INDEX!$A$2:$A$2001, -1)+1)))</f>
        <v/>
      </c>
      <c r="P740" s="40" t="str" cm="1">
        <f t="array" aca="1" ref="P740" ca="1">IF(OR(B740="", F740=""), "", INDEX(SOFR_INDEX!$B$2:$E$2001, O740,$P$4) * IF(LEFT($P$3, 3)="180", 2, IF(LEFT($P$3, 2)="90", 4, IF(LEFT($P$3, 2)="30", 12, 1)))/100)</f>
        <v/>
      </c>
      <c r="Q740" s="43" t="str">
        <f ca="1">IF(OR(B740="", F740=""), "", P740+'Terms&amp;Conditions + Transaction'!$B$11/10000)</f>
        <v/>
      </c>
      <c r="R740" s="43" t="str">
        <f t="shared" ca="1" si="71"/>
        <v/>
      </c>
      <c r="S740" t="str">
        <f ca="1">IF(B740="",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Transaction'!$C$7*(F740-E740), 365), 360))))</f>
        <v/>
      </c>
      <c r="T740" s="49" t="str">
        <f t="shared" ca="1" si="72"/>
        <v/>
      </c>
      <c r="U740" s="49" t="str">
        <f t="shared" ca="1" si="73"/>
        <v/>
      </c>
      <c r="V740" s="49" t="str">
        <f t="shared" ca="1" si="74"/>
        <v/>
      </c>
      <c r="W740" s="11" t="str">
        <f t="shared" ca="1" si="75"/>
        <v/>
      </c>
      <c r="X740" s="11" t="str">
        <f t="shared" ca="1" si="76"/>
        <v/>
      </c>
    </row>
    <row r="741" spans="2:24" x14ac:dyDescent="0.25">
      <c r="B741" s="82" t="str">
        <f ca="1">IF(B740&lt;MIN($C$3, 'Terms&amp;Conditions + Transaction'!$B$6), B740+1, "")</f>
        <v/>
      </c>
      <c r="C741" t="str">
        <f ca="1">IF(B741="", "", IF(AND(WEEKDAY(B741, 2)&lt;=5, ISERROR(VLOOKUP(B741, 'Holiday Schedule'!$B$3:$B$1002, 1, FALSE))), 1, 0))</f>
        <v/>
      </c>
      <c r="D741" t="str">
        <f ca="1">IF(B741="", "", IF(LOWER('Terms&amp;Conditions + Transaction'!$C$15)="act", 1, IF(DAY(B741)=31, 0, IF(AND(DAY(B741+1)=1, MONTH(B741+1)=3), 31-DAY(B741), 1))))</f>
        <v/>
      </c>
      <c r="E741" s="18" t="str">
        <f ca="1">IF(B741="", "", IFERROR(VLOOKUP(B741, 'Accrual Schedule'!$B$3:$B$122, 1, TRUE), ""))</f>
        <v/>
      </c>
      <c r="F741" s="18" t="str" cm="1">
        <f t="array" aca="1" ref="F741" ca="1">IF(B741="", "", INDEX('Accrual Schedule'!$B$3:$B$122, MATCH(B741, 'Accrual Schedule'!$B$3:$B$122, 1)+1, 1))</f>
        <v/>
      </c>
      <c r="G741" s="18" t="str" cm="1">
        <f t="array" aca="1" ref="G741" ca="1">IF(B741="", "", INDEX('Accrual Schedule'!$B$3:$B$122, MATCH(H741, 'Accrual Schedule'!$B$3:$B$122, 1)-1, 1))</f>
        <v/>
      </c>
      <c r="H741" s="18" t="str">
        <f ca="1">IF(B741="", "", INDEX('Accrual Schedule'!$B$3:$B$122, MATCH(I741, 'Accrual Schedule'!$C$3:$C$122, 1), 1))</f>
        <v/>
      </c>
      <c r="I741" s="18" t="str" cm="1">
        <f t="array" aca="1" ref="I741" ca="1">IF(B741="", "", _xlfn.IFNA(INDEX('Accrual Schedule'!$C$4:$C$122, MATCH(B741, 'Accrual Schedule'!$C$4:$C$122, 1)+1, 1), INDEX('Accrual Schedule'!$C$4:$C$122, 1, 1)))</f>
        <v/>
      </c>
      <c r="J741" s="11" t="str">
        <f ca="1">IF(B741="","",'Terms&amp;Conditions + Transaction'!$F$5-SUMIF(Dispositions!$B$3:$B$32,"&lt;="&amp;B741,Dispositions!$C$3:$C$32))</f>
        <v/>
      </c>
      <c r="K741" s="84" t="str">
        <f ca="1">IF(B741="", "", IF(ISNA(MATCH(B741, 'Factor Schedule'!$B$3:$B$2002, -1)),1,IF(INDEX('Factor Schedule'!$B$3:$C$2002,MATCH(B741, 'Factor Schedule'!$B$3:$B$2002, -1), 1)=B741,MATCH(B741, 'Factor Schedule'!$B$3:$B$2002, -1),MATCH(B741, 'Factor Schedule'!$B$3:$B$2002, -1)+1)))</f>
        <v/>
      </c>
      <c r="L741" s="11" t="str" cm="1">
        <f t="array" aca="1" ref="L741" ca="1">IF(B741="","",ROUND(J741*_xlfn.IFNA(INDEX('Factor Schedule'!$B$3:$C$2002,K741, 2), 1), 2))</f>
        <v/>
      </c>
      <c r="M741" s="11" t="str">
        <f ca="1">IF(B741="", "", IF(OR(LOWER('Terms&amp;Conditions + Transaction'!$B$12)&lt;&gt;"compound", B741=$C$2, B741=E741), L741, L741+IF(LOWER('Terms&amp;Conditions + Transaction'!$B$13)&lt;&gt;"y", SUMIFS($T$8:$T$2007, $B$8:$B$2007, "&gt;="&amp;E741, $B$8:$B$2007, "&lt;"&amp;B741), SUMIFS($U$8:$U$1007, $B$8:$B$2007, "&gt;="&amp;E741, $B$8:$B$2007, "&lt;"&amp;B741))))</f>
        <v/>
      </c>
      <c r="N741" s="18" t="str">
        <f ca="1">IF(OR(B741 = "", F741=""), "", MIN(ForwardDays(B741,-'Terms&amp;Conditions + Transaction'!$B$22, 'Terms&amp;Conditions + Transaction'!$B$23, 'Holiday Schedule'!$B$3:$B$1002),ForwardDays(F741,-'Terms&amp;Conditions + Transaction'!$B$22, 'Terms&amp;Conditions + Transaction'!$B$23, 'Holiday Schedule'!$B$3:$B$1002)))</f>
        <v/>
      </c>
      <c r="O741" s="42" t="str">
        <f ca="1">IF(B741="", "", IF(ISNA(MATCH(N741, SOFR_INDEX!$A$2:$A$2001, -1)),1,IF(INDEX(SOFR_INDEX!$A$2:$E$2001,MATCH(N741, SOFR_INDEX!$A$2:$A$2001, -1), 1)=N741,MATCH(N741, SOFR_INDEX!$A$2:$A$2001, -1),MATCH(N741, SOFR_INDEX!$A$2:$A$2001, -1)+1)))</f>
        <v/>
      </c>
      <c r="P741" s="40" t="str" cm="1">
        <f t="array" aca="1" ref="P741" ca="1">IF(OR(B741="", F741=""), "", INDEX(SOFR_INDEX!$B$2:$E$2001, O741,$P$4) * IF(LEFT($P$3, 3)="180", 2, IF(LEFT($P$3, 2)="90", 4, IF(LEFT($P$3, 2)="30", 12, 1)))/100)</f>
        <v/>
      </c>
      <c r="Q741" s="43" t="str">
        <f ca="1">IF(OR(B741="", F741=""), "", P741+'Terms&amp;Conditions + Transaction'!$B$11/10000)</f>
        <v/>
      </c>
      <c r="R741" s="43" t="str">
        <f t="shared" ca="1" si="71"/>
        <v/>
      </c>
      <c r="S741" t="str">
        <f ca="1">IF(B741="",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Transaction'!$C$7*(F741-E741), 365), 360))))</f>
        <v/>
      </c>
      <c r="T741" s="49" t="str">
        <f t="shared" ca="1" si="72"/>
        <v/>
      </c>
      <c r="U741" s="49" t="str">
        <f t="shared" ca="1" si="73"/>
        <v/>
      </c>
      <c r="V741" s="49" t="str">
        <f t="shared" ca="1" si="74"/>
        <v/>
      </c>
      <c r="W741" s="11" t="str">
        <f t="shared" ca="1" si="75"/>
        <v/>
      </c>
      <c r="X741" s="11" t="str">
        <f t="shared" ca="1" si="76"/>
        <v/>
      </c>
    </row>
    <row r="742" spans="2:24" x14ac:dyDescent="0.25">
      <c r="B742" s="82" t="str">
        <f ca="1">IF(B741&lt;MIN($C$3, 'Terms&amp;Conditions + Transaction'!$B$6), B741+1, "")</f>
        <v/>
      </c>
      <c r="C742" t="str">
        <f ca="1">IF(B742="", "", IF(AND(WEEKDAY(B742, 2)&lt;=5, ISERROR(VLOOKUP(B742, 'Holiday Schedule'!$B$3:$B$1002, 1, FALSE))), 1, 0))</f>
        <v/>
      </c>
      <c r="D742" t="str">
        <f ca="1">IF(B742="", "", IF(LOWER('Terms&amp;Conditions + Transaction'!$C$15)="act", 1, IF(DAY(B742)=31, 0, IF(AND(DAY(B742+1)=1, MONTH(B742+1)=3), 31-DAY(B742), 1))))</f>
        <v/>
      </c>
      <c r="E742" s="18" t="str">
        <f ca="1">IF(B742="", "", IFERROR(VLOOKUP(B742, 'Accrual Schedule'!$B$3:$B$122, 1, TRUE), ""))</f>
        <v/>
      </c>
      <c r="F742" s="18" t="str" cm="1">
        <f t="array" aca="1" ref="F742" ca="1">IF(B742="", "", INDEX('Accrual Schedule'!$B$3:$B$122, MATCH(B742, 'Accrual Schedule'!$B$3:$B$122, 1)+1, 1))</f>
        <v/>
      </c>
      <c r="G742" s="18" t="str" cm="1">
        <f t="array" aca="1" ref="G742" ca="1">IF(B742="", "", INDEX('Accrual Schedule'!$B$3:$B$122, MATCH(H742, 'Accrual Schedule'!$B$3:$B$122, 1)-1, 1))</f>
        <v/>
      </c>
      <c r="H742" s="18" t="str">
        <f ca="1">IF(B742="", "", INDEX('Accrual Schedule'!$B$3:$B$122, MATCH(I742, 'Accrual Schedule'!$C$3:$C$122, 1), 1))</f>
        <v/>
      </c>
      <c r="I742" s="18" t="str" cm="1">
        <f t="array" aca="1" ref="I742" ca="1">IF(B742="", "", _xlfn.IFNA(INDEX('Accrual Schedule'!$C$4:$C$122, MATCH(B742, 'Accrual Schedule'!$C$4:$C$122, 1)+1, 1), INDEX('Accrual Schedule'!$C$4:$C$122, 1, 1)))</f>
        <v/>
      </c>
      <c r="J742" s="11" t="str">
        <f ca="1">IF(B742="","",'Terms&amp;Conditions + Transaction'!$F$5-SUMIF(Dispositions!$B$3:$B$32,"&lt;="&amp;B742,Dispositions!$C$3:$C$32))</f>
        <v/>
      </c>
      <c r="K742" s="84" t="str">
        <f ca="1">IF(B742="", "", IF(ISNA(MATCH(B742, 'Factor Schedule'!$B$3:$B$2002, -1)),1,IF(INDEX('Factor Schedule'!$B$3:$C$2002,MATCH(B742, 'Factor Schedule'!$B$3:$B$2002, -1), 1)=B742,MATCH(B742, 'Factor Schedule'!$B$3:$B$2002, -1),MATCH(B742, 'Factor Schedule'!$B$3:$B$2002, -1)+1)))</f>
        <v/>
      </c>
      <c r="L742" s="11" t="str" cm="1">
        <f t="array" aca="1" ref="L742" ca="1">IF(B742="","",ROUND(J742*_xlfn.IFNA(INDEX('Factor Schedule'!$B$3:$C$2002,K742, 2), 1), 2))</f>
        <v/>
      </c>
      <c r="M742" s="11" t="str">
        <f ca="1">IF(B742="", "", IF(OR(LOWER('Terms&amp;Conditions + Transaction'!$B$12)&lt;&gt;"compound", B742=$C$2, B742=E742), L742, L742+IF(LOWER('Terms&amp;Conditions + Transaction'!$B$13)&lt;&gt;"y", SUMIFS($T$8:$T$2007, $B$8:$B$2007, "&gt;="&amp;E742, $B$8:$B$2007, "&lt;"&amp;B742), SUMIFS($U$8:$U$1007, $B$8:$B$2007, "&gt;="&amp;E742, $B$8:$B$2007, "&lt;"&amp;B742))))</f>
        <v/>
      </c>
      <c r="N742" s="18" t="str">
        <f ca="1">IF(OR(B742 = "", F742=""), "", MIN(ForwardDays(B742,-'Terms&amp;Conditions + Transaction'!$B$22, 'Terms&amp;Conditions + Transaction'!$B$23, 'Holiday Schedule'!$B$3:$B$1002),ForwardDays(F742,-'Terms&amp;Conditions + Transaction'!$B$22, 'Terms&amp;Conditions + Transaction'!$B$23, 'Holiday Schedule'!$B$3:$B$1002)))</f>
        <v/>
      </c>
      <c r="O742" s="42" t="str">
        <f ca="1">IF(B742="", "", IF(ISNA(MATCH(N742, SOFR_INDEX!$A$2:$A$2001, -1)),1,IF(INDEX(SOFR_INDEX!$A$2:$E$2001,MATCH(N742, SOFR_INDEX!$A$2:$A$2001, -1), 1)=N742,MATCH(N742, SOFR_INDEX!$A$2:$A$2001, -1),MATCH(N742, SOFR_INDEX!$A$2:$A$2001, -1)+1)))</f>
        <v/>
      </c>
      <c r="P742" s="40" t="str" cm="1">
        <f t="array" aca="1" ref="P742" ca="1">IF(OR(B742="", F742=""), "", INDEX(SOFR_INDEX!$B$2:$E$2001, O742,$P$4) * IF(LEFT($P$3, 3)="180", 2, IF(LEFT($P$3, 2)="90", 4, IF(LEFT($P$3, 2)="30", 12, 1)))/100)</f>
        <v/>
      </c>
      <c r="Q742" s="43" t="str">
        <f ca="1">IF(OR(B742="", F742=""), "", P742+'Terms&amp;Conditions + Transaction'!$B$11/10000)</f>
        <v/>
      </c>
      <c r="R742" s="43" t="str">
        <f t="shared" ca="1" si="71"/>
        <v/>
      </c>
      <c r="S742" t="str">
        <f ca="1">IF(B742="",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Transaction'!$C$7*(F742-E742), 365), 360))))</f>
        <v/>
      </c>
      <c r="T742" s="49" t="str">
        <f t="shared" ca="1" si="72"/>
        <v/>
      </c>
      <c r="U742" s="49" t="str">
        <f t="shared" ca="1" si="73"/>
        <v/>
      </c>
      <c r="V742" s="49" t="str">
        <f t="shared" ca="1" si="74"/>
        <v/>
      </c>
      <c r="W742" s="11" t="str">
        <f t="shared" ca="1" si="75"/>
        <v/>
      </c>
      <c r="X742" s="11" t="str">
        <f t="shared" ca="1" si="76"/>
        <v/>
      </c>
    </row>
    <row r="743" spans="2:24" x14ac:dyDescent="0.25">
      <c r="B743" s="82" t="str">
        <f ca="1">IF(B742&lt;MIN($C$3, 'Terms&amp;Conditions + Transaction'!$B$6), B742+1, "")</f>
        <v/>
      </c>
      <c r="C743" t="str">
        <f ca="1">IF(B743="", "", IF(AND(WEEKDAY(B743, 2)&lt;=5, ISERROR(VLOOKUP(B743, 'Holiday Schedule'!$B$3:$B$1002, 1, FALSE))), 1, 0))</f>
        <v/>
      </c>
      <c r="D743" t="str">
        <f ca="1">IF(B743="", "", IF(LOWER('Terms&amp;Conditions + Transaction'!$C$15)="act", 1, IF(DAY(B743)=31, 0, IF(AND(DAY(B743+1)=1, MONTH(B743+1)=3), 31-DAY(B743), 1))))</f>
        <v/>
      </c>
      <c r="E743" s="18" t="str">
        <f ca="1">IF(B743="", "", IFERROR(VLOOKUP(B743, 'Accrual Schedule'!$B$3:$B$122, 1, TRUE), ""))</f>
        <v/>
      </c>
      <c r="F743" s="18" t="str" cm="1">
        <f t="array" aca="1" ref="F743" ca="1">IF(B743="", "", INDEX('Accrual Schedule'!$B$3:$B$122, MATCH(B743, 'Accrual Schedule'!$B$3:$B$122, 1)+1, 1))</f>
        <v/>
      </c>
      <c r="G743" s="18" t="str" cm="1">
        <f t="array" aca="1" ref="G743" ca="1">IF(B743="", "", INDEX('Accrual Schedule'!$B$3:$B$122, MATCH(H743, 'Accrual Schedule'!$B$3:$B$122, 1)-1, 1))</f>
        <v/>
      </c>
      <c r="H743" s="18" t="str">
        <f ca="1">IF(B743="", "", INDEX('Accrual Schedule'!$B$3:$B$122, MATCH(I743, 'Accrual Schedule'!$C$3:$C$122, 1), 1))</f>
        <v/>
      </c>
      <c r="I743" s="18" t="str" cm="1">
        <f t="array" aca="1" ref="I743" ca="1">IF(B743="", "", _xlfn.IFNA(INDEX('Accrual Schedule'!$C$4:$C$122, MATCH(B743, 'Accrual Schedule'!$C$4:$C$122, 1)+1, 1), INDEX('Accrual Schedule'!$C$4:$C$122, 1, 1)))</f>
        <v/>
      </c>
      <c r="J743" s="11" t="str">
        <f ca="1">IF(B743="","",'Terms&amp;Conditions + Transaction'!$F$5-SUMIF(Dispositions!$B$3:$B$32,"&lt;="&amp;B743,Dispositions!$C$3:$C$32))</f>
        <v/>
      </c>
      <c r="K743" s="84" t="str">
        <f ca="1">IF(B743="", "", IF(ISNA(MATCH(B743, 'Factor Schedule'!$B$3:$B$2002, -1)),1,IF(INDEX('Factor Schedule'!$B$3:$C$2002,MATCH(B743, 'Factor Schedule'!$B$3:$B$2002, -1), 1)=B743,MATCH(B743, 'Factor Schedule'!$B$3:$B$2002, -1),MATCH(B743, 'Factor Schedule'!$B$3:$B$2002, -1)+1)))</f>
        <v/>
      </c>
      <c r="L743" s="11" t="str" cm="1">
        <f t="array" aca="1" ref="L743" ca="1">IF(B743="","",ROUND(J743*_xlfn.IFNA(INDEX('Factor Schedule'!$B$3:$C$2002,K743, 2), 1), 2))</f>
        <v/>
      </c>
      <c r="M743" s="11" t="str">
        <f ca="1">IF(B743="", "", IF(OR(LOWER('Terms&amp;Conditions + Transaction'!$B$12)&lt;&gt;"compound", B743=$C$2, B743=E743), L743, L743+IF(LOWER('Terms&amp;Conditions + Transaction'!$B$13)&lt;&gt;"y", SUMIFS($T$8:$T$2007, $B$8:$B$2007, "&gt;="&amp;E743, $B$8:$B$2007, "&lt;"&amp;B743), SUMIFS($U$8:$U$1007, $B$8:$B$2007, "&gt;="&amp;E743, $B$8:$B$2007, "&lt;"&amp;B743))))</f>
        <v/>
      </c>
      <c r="N743" s="18" t="str">
        <f ca="1">IF(OR(B743 = "", F743=""), "", MIN(ForwardDays(B743,-'Terms&amp;Conditions + Transaction'!$B$22, 'Terms&amp;Conditions + Transaction'!$B$23, 'Holiday Schedule'!$B$3:$B$1002),ForwardDays(F743,-'Terms&amp;Conditions + Transaction'!$B$22, 'Terms&amp;Conditions + Transaction'!$B$23, 'Holiday Schedule'!$B$3:$B$1002)))</f>
        <v/>
      </c>
      <c r="O743" s="42" t="str">
        <f ca="1">IF(B743="", "", IF(ISNA(MATCH(N743, SOFR_INDEX!$A$2:$A$2001, -1)),1,IF(INDEX(SOFR_INDEX!$A$2:$E$2001,MATCH(N743, SOFR_INDEX!$A$2:$A$2001, -1), 1)=N743,MATCH(N743, SOFR_INDEX!$A$2:$A$2001, -1),MATCH(N743, SOFR_INDEX!$A$2:$A$2001, -1)+1)))</f>
        <v/>
      </c>
      <c r="P743" s="40" t="str" cm="1">
        <f t="array" aca="1" ref="P743" ca="1">IF(OR(B743="", F743=""), "", INDEX(SOFR_INDEX!$B$2:$E$2001, O743,$P$4) * IF(LEFT($P$3, 3)="180", 2, IF(LEFT($P$3, 2)="90", 4, IF(LEFT($P$3, 2)="30", 12, 1)))/100)</f>
        <v/>
      </c>
      <c r="Q743" s="43" t="str">
        <f ca="1">IF(OR(B743="", F743=""), "", P743+'Terms&amp;Conditions + Transaction'!$B$11/10000)</f>
        <v/>
      </c>
      <c r="R743" s="43" t="str">
        <f t="shared" ca="1" si="71"/>
        <v/>
      </c>
      <c r="S743" t="str">
        <f ca="1">IF(B743="",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Transaction'!$C$7*(F743-E743), 365), 360))))</f>
        <v/>
      </c>
      <c r="T743" s="49" t="str">
        <f t="shared" ca="1" si="72"/>
        <v/>
      </c>
      <c r="U743" s="49" t="str">
        <f t="shared" ca="1" si="73"/>
        <v/>
      </c>
      <c r="V743" s="49" t="str">
        <f t="shared" ca="1" si="74"/>
        <v/>
      </c>
      <c r="W743" s="11" t="str">
        <f t="shared" ca="1" si="75"/>
        <v/>
      </c>
      <c r="X743" s="11" t="str">
        <f t="shared" ca="1" si="76"/>
        <v/>
      </c>
    </row>
    <row r="744" spans="2:24" x14ac:dyDescent="0.25">
      <c r="B744" s="82" t="str">
        <f ca="1">IF(B743&lt;MIN($C$3, 'Terms&amp;Conditions + Transaction'!$B$6), B743+1, "")</f>
        <v/>
      </c>
      <c r="C744" t="str">
        <f ca="1">IF(B744="", "", IF(AND(WEEKDAY(B744, 2)&lt;=5, ISERROR(VLOOKUP(B744, 'Holiday Schedule'!$B$3:$B$1002, 1, FALSE))), 1, 0))</f>
        <v/>
      </c>
      <c r="D744" t="str">
        <f ca="1">IF(B744="", "", IF(LOWER('Terms&amp;Conditions + Transaction'!$C$15)="act", 1, IF(DAY(B744)=31, 0, IF(AND(DAY(B744+1)=1, MONTH(B744+1)=3), 31-DAY(B744), 1))))</f>
        <v/>
      </c>
      <c r="E744" s="18" t="str">
        <f ca="1">IF(B744="", "", IFERROR(VLOOKUP(B744, 'Accrual Schedule'!$B$3:$B$122, 1, TRUE), ""))</f>
        <v/>
      </c>
      <c r="F744" s="18" t="str" cm="1">
        <f t="array" aca="1" ref="F744" ca="1">IF(B744="", "", INDEX('Accrual Schedule'!$B$3:$B$122, MATCH(B744, 'Accrual Schedule'!$B$3:$B$122, 1)+1, 1))</f>
        <v/>
      </c>
      <c r="G744" s="18" t="str" cm="1">
        <f t="array" aca="1" ref="G744" ca="1">IF(B744="", "", INDEX('Accrual Schedule'!$B$3:$B$122, MATCH(H744, 'Accrual Schedule'!$B$3:$B$122, 1)-1, 1))</f>
        <v/>
      </c>
      <c r="H744" s="18" t="str">
        <f ca="1">IF(B744="", "", INDEX('Accrual Schedule'!$B$3:$B$122, MATCH(I744, 'Accrual Schedule'!$C$3:$C$122, 1), 1))</f>
        <v/>
      </c>
      <c r="I744" s="18" t="str" cm="1">
        <f t="array" aca="1" ref="I744" ca="1">IF(B744="", "", _xlfn.IFNA(INDEX('Accrual Schedule'!$C$4:$C$122, MATCH(B744, 'Accrual Schedule'!$C$4:$C$122, 1)+1, 1), INDEX('Accrual Schedule'!$C$4:$C$122, 1, 1)))</f>
        <v/>
      </c>
      <c r="J744" s="11" t="str">
        <f ca="1">IF(B744="","",'Terms&amp;Conditions + Transaction'!$F$5-SUMIF(Dispositions!$B$3:$B$32,"&lt;="&amp;B744,Dispositions!$C$3:$C$32))</f>
        <v/>
      </c>
      <c r="K744" s="84" t="str">
        <f ca="1">IF(B744="", "", IF(ISNA(MATCH(B744, 'Factor Schedule'!$B$3:$B$2002, -1)),1,IF(INDEX('Factor Schedule'!$B$3:$C$2002,MATCH(B744, 'Factor Schedule'!$B$3:$B$2002, -1), 1)=B744,MATCH(B744, 'Factor Schedule'!$B$3:$B$2002, -1),MATCH(B744, 'Factor Schedule'!$B$3:$B$2002, -1)+1)))</f>
        <v/>
      </c>
      <c r="L744" s="11" t="str" cm="1">
        <f t="array" aca="1" ref="L744" ca="1">IF(B744="","",ROUND(J744*_xlfn.IFNA(INDEX('Factor Schedule'!$B$3:$C$2002,K744, 2), 1), 2))</f>
        <v/>
      </c>
      <c r="M744" s="11" t="str">
        <f ca="1">IF(B744="", "", IF(OR(LOWER('Terms&amp;Conditions + Transaction'!$B$12)&lt;&gt;"compound", B744=$C$2, B744=E744), L744, L744+IF(LOWER('Terms&amp;Conditions + Transaction'!$B$13)&lt;&gt;"y", SUMIFS($T$8:$T$2007, $B$8:$B$2007, "&gt;="&amp;E744, $B$8:$B$2007, "&lt;"&amp;B744), SUMIFS($U$8:$U$1007, $B$8:$B$2007, "&gt;="&amp;E744, $B$8:$B$2007, "&lt;"&amp;B744))))</f>
        <v/>
      </c>
      <c r="N744" s="18" t="str">
        <f ca="1">IF(OR(B744 = "", F744=""), "", MIN(ForwardDays(B744,-'Terms&amp;Conditions + Transaction'!$B$22, 'Terms&amp;Conditions + Transaction'!$B$23, 'Holiday Schedule'!$B$3:$B$1002),ForwardDays(F744,-'Terms&amp;Conditions + Transaction'!$B$22, 'Terms&amp;Conditions + Transaction'!$B$23, 'Holiday Schedule'!$B$3:$B$1002)))</f>
        <v/>
      </c>
      <c r="O744" s="42" t="str">
        <f ca="1">IF(B744="", "", IF(ISNA(MATCH(N744, SOFR_INDEX!$A$2:$A$2001, -1)),1,IF(INDEX(SOFR_INDEX!$A$2:$E$2001,MATCH(N744, SOFR_INDEX!$A$2:$A$2001, -1), 1)=N744,MATCH(N744, SOFR_INDEX!$A$2:$A$2001, -1),MATCH(N744, SOFR_INDEX!$A$2:$A$2001, -1)+1)))</f>
        <v/>
      </c>
      <c r="P744" s="40" t="str" cm="1">
        <f t="array" aca="1" ref="P744" ca="1">IF(OR(B744="", F744=""), "", INDEX(SOFR_INDEX!$B$2:$E$2001, O744,$P$4) * IF(LEFT($P$3, 3)="180", 2, IF(LEFT($P$3, 2)="90", 4, IF(LEFT($P$3, 2)="30", 12, 1)))/100)</f>
        <v/>
      </c>
      <c r="Q744" s="43" t="str">
        <f ca="1">IF(OR(B744="", F744=""), "", P744+'Terms&amp;Conditions + Transaction'!$B$11/10000)</f>
        <v/>
      </c>
      <c r="R744" s="43" t="str">
        <f t="shared" ca="1" si="71"/>
        <v/>
      </c>
      <c r="S744" t="str">
        <f ca="1">IF(B744="",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Transaction'!$C$7*(F744-E744), 365), 360))))</f>
        <v/>
      </c>
      <c r="T744" s="49" t="str">
        <f t="shared" ca="1" si="72"/>
        <v/>
      </c>
      <c r="U744" s="49" t="str">
        <f t="shared" ca="1" si="73"/>
        <v/>
      </c>
      <c r="V744" s="49" t="str">
        <f t="shared" ca="1" si="74"/>
        <v/>
      </c>
      <c r="W744" s="11" t="str">
        <f t="shared" ca="1" si="75"/>
        <v/>
      </c>
      <c r="X744" s="11" t="str">
        <f t="shared" ca="1" si="76"/>
        <v/>
      </c>
    </row>
    <row r="745" spans="2:24" x14ac:dyDescent="0.25">
      <c r="B745" s="82" t="str">
        <f ca="1">IF(B744&lt;MIN($C$3, 'Terms&amp;Conditions + Transaction'!$B$6), B744+1, "")</f>
        <v/>
      </c>
      <c r="C745" t="str">
        <f ca="1">IF(B745="", "", IF(AND(WEEKDAY(B745, 2)&lt;=5, ISERROR(VLOOKUP(B745, 'Holiday Schedule'!$B$3:$B$1002, 1, FALSE))), 1, 0))</f>
        <v/>
      </c>
      <c r="D745" t="str">
        <f ca="1">IF(B745="", "", IF(LOWER('Terms&amp;Conditions + Transaction'!$C$15)="act", 1, IF(DAY(B745)=31, 0, IF(AND(DAY(B745+1)=1, MONTH(B745+1)=3), 31-DAY(B745), 1))))</f>
        <v/>
      </c>
      <c r="E745" s="18" t="str">
        <f ca="1">IF(B745="", "", IFERROR(VLOOKUP(B745, 'Accrual Schedule'!$B$3:$B$122, 1, TRUE), ""))</f>
        <v/>
      </c>
      <c r="F745" s="18" t="str" cm="1">
        <f t="array" aca="1" ref="F745" ca="1">IF(B745="", "", INDEX('Accrual Schedule'!$B$3:$B$122, MATCH(B745, 'Accrual Schedule'!$B$3:$B$122, 1)+1, 1))</f>
        <v/>
      </c>
      <c r="G745" s="18" t="str" cm="1">
        <f t="array" aca="1" ref="G745" ca="1">IF(B745="", "", INDEX('Accrual Schedule'!$B$3:$B$122, MATCH(H745, 'Accrual Schedule'!$B$3:$B$122, 1)-1, 1))</f>
        <v/>
      </c>
      <c r="H745" s="18" t="str">
        <f ca="1">IF(B745="", "", INDEX('Accrual Schedule'!$B$3:$B$122, MATCH(I745, 'Accrual Schedule'!$C$3:$C$122, 1), 1))</f>
        <v/>
      </c>
      <c r="I745" s="18" t="str" cm="1">
        <f t="array" aca="1" ref="I745" ca="1">IF(B745="", "", _xlfn.IFNA(INDEX('Accrual Schedule'!$C$4:$C$122, MATCH(B745, 'Accrual Schedule'!$C$4:$C$122, 1)+1, 1), INDEX('Accrual Schedule'!$C$4:$C$122, 1, 1)))</f>
        <v/>
      </c>
      <c r="J745" s="11" t="str">
        <f ca="1">IF(B745="","",'Terms&amp;Conditions + Transaction'!$F$5-SUMIF(Dispositions!$B$3:$B$32,"&lt;="&amp;B745,Dispositions!$C$3:$C$32))</f>
        <v/>
      </c>
      <c r="K745" s="84" t="str">
        <f ca="1">IF(B745="", "", IF(ISNA(MATCH(B745, 'Factor Schedule'!$B$3:$B$2002, -1)),1,IF(INDEX('Factor Schedule'!$B$3:$C$2002,MATCH(B745, 'Factor Schedule'!$B$3:$B$2002, -1), 1)=B745,MATCH(B745, 'Factor Schedule'!$B$3:$B$2002, -1),MATCH(B745, 'Factor Schedule'!$B$3:$B$2002, -1)+1)))</f>
        <v/>
      </c>
      <c r="L745" s="11" t="str" cm="1">
        <f t="array" aca="1" ref="L745" ca="1">IF(B745="","",ROUND(J745*_xlfn.IFNA(INDEX('Factor Schedule'!$B$3:$C$2002,K745, 2), 1), 2))</f>
        <v/>
      </c>
      <c r="M745" s="11" t="str">
        <f ca="1">IF(B745="", "", IF(OR(LOWER('Terms&amp;Conditions + Transaction'!$B$12)&lt;&gt;"compound", B745=$C$2, B745=E745), L745, L745+IF(LOWER('Terms&amp;Conditions + Transaction'!$B$13)&lt;&gt;"y", SUMIFS($T$8:$T$2007, $B$8:$B$2007, "&gt;="&amp;E745, $B$8:$B$2007, "&lt;"&amp;B745), SUMIFS($U$8:$U$1007, $B$8:$B$2007, "&gt;="&amp;E745, $B$8:$B$2007, "&lt;"&amp;B745))))</f>
        <v/>
      </c>
      <c r="N745" s="18" t="str">
        <f ca="1">IF(OR(B745 = "", F745=""), "", MIN(ForwardDays(B745,-'Terms&amp;Conditions + Transaction'!$B$22, 'Terms&amp;Conditions + Transaction'!$B$23, 'Holiday Schedule'!$B$3:$B$1002),ForwardDays(F745,-'Terms&amp;Conditions + Transaction'!$B$22, 'Terms&amp;Conditions + Transaction'!$B$23, 'Holiday Schedule'!$B$3:$B$1002)))</f>
        <v/>
      </c>
      <c r="O745" s="42" t="str">
        <f ca="1">IF(B745="", "", IF(ISNA(MATCH(N745, SOFR_INDEX!$A$2:$A$2001, -1)),1,IF(INDEX(SOFR_INDEX!$A$2:$E$2001,MATCH(N745, SOFR_INDEX!$A$2:$A$2001, -1), 1)=N745,MATCH(N745, SOFR_INDEX!$A$2:$A$2001, -1),MATCH(N745, SOFR_INDEX!$A$2:$A$2001, -1)+1)))</f>
        <v/>
      </c>
      <c r="P745" s="40" t="str" cm="1">
        <f t="array" aca="1" ref="P745" ca="1">IF(OR(B745="", F745=""), "", INDEX(SOFR_INDEX!$B$2:$E$2001, O745,$P$4) * IF(LEFT($P$3, 3)="180", 2, IF(LEFT($P$3, 2)="90", 4, IF(LEFT($P$3, 2)="30", 12, 1)))/100)</f>
        <v/>
      </c>
      <c r="Q745" s="43" t="str">
        <f ca="1">IF(OR(B745="", F745=""), "", P745+'Terms&amp;Conditions + Transaction'!$B$11/10000)</f>
        <v/>
      </c>
      <c r="R745" s="43" t="str">
        <f t="shared" ca="1" si="71"/>
        <v/>
      </c>
      <c r="S745" t="str">
        <f ca="1">IF(B745="",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Transaction'!$C$7*(F745-E745), 365), 360))))</f>
        <v/>
      </c>
      <c r="T745" s="49" t="str">
        <f t="shared" ca="1" si="72"/>
        <v/>
      </c>
      <c r="U745" s="49" t="str">
        <f t="shared" ca="1" si="73"/>
        <v/>
      </c>
      <c r="V745" s="49" t="str">
        <f t="shared" ca="1" si="74"/>
        <v/>
      </c>
      <c r="W745" s="11" t="str">
        <f t="shared" ca="1" si="75"/>
        <v/>
      </c>
      <c r="X745" s="11" t="str">
        <f t="shared" ca="1" si="76"/>
        <v/>
      </c>
    </row>
    <row r="746" spans="2:24" x14ac:dyDescent="0.25">
      <c r="B746" s="82" t="str">
        <f ca="1">IF(B745&lt;MIN($C$3, 'Terms&amp;Conditions + Transaction'!$B$6), B745+1, "")</f>
        <v/>
      </c>
      <c r="C746" t="str">
        <f ca="1">IF(B746="", "", IF(AND(WEEKDAY(B746, 2)&lt;=5, ISERROR(VLOOKUP(B746, 'Holiday Schedule'!$B$3:$B$1002, 1, FALSE))), 1, 0))</f>
        <v/>
      </c>
      <c r="D746" t="str">
        <f ca="1">IF(B746="", "", IF(LOWER('Terms&amp;Conditions + Transaction'!$C$15)="act", 1, IF(DAY(B746)=31, 0, IF(AND(DAY(B746+1)=1, MONTH(B746+1)=3), 31-DAY(B746), 1))))</f>
        <v/>
      </c>
      <c r="E746" s="18" t="str">
        <f ca="1">IF(B746="", "", IFERROR(VLOOKUP(B746, 'Accrual Schedule'!$B$3:$B$122, 1, TRUE), ""))</f>
        <v/>
      </c>
      <c r="F746" s="18" t="str" cm="1">
        <f t="array" aca="1" ref="F746" ca="1">IF(B746="", "", INDEX('Accrual Schedule'!$B$3:$B$122, MATCH(B746, 'Accrual Schedule'!$B$3:$B$122, 1)+1, 1))</f>
        <v/>
      </c>
      <c r="G746" s="18" t="str" cm="1">
        <f t="array" aca="1" ref="G746" ca="1">IF(B746="", "", INDEX('Accrual Schedule'!$B$3:$B$122, MATCH(H746, 'Accrual Schedule'!$B$3:$B$122, 1)-1, 1))</f>
        <v/>
      </c>
      <c r="H746" s="18" t="str">
        <f ca="1">IF(B746="", "", INDEX('Accrual Schedule'!$B$3:$B$122, MATCH(I746, 'Accrual Schedule'!$C$3:$C$122, 1), 1))</f>
        <v/>
      </c>
      <c r="I746" s="18" t="str" cm="1">
        <f t="array" aca="1" ref="I746" ca="1">IF(B746="", "", _xlfn.IFNA(INDEX('Accrual Schedule'!$C$4:$C$122, MATCH(B746, 'Accrual Schedule'!$C$4:$C$122, 1)+1, 1), INDEX('Accrual Schedule'!$C$4:$C$122, 1, 1)))</f>
        <v/>
      </c>
      <c r="J746" s="11" t="str">
        <f ca="1">IF(B746="","",'Terms&amp;Conditions + Transaction'!$F$5-SUMIF(Dispositions!$B$3:$B$32,"&lt;="&amp;B746,Dispositions!$C$3:$C$32))</f>
        <v/>
      </c>
      <c r="K746" s="84" t="str">
        <f ca="1">IF(B746="", "", IF(ISNA(MATCH(B746, 'Factor Schedule'!$B$3:$B$2002, -1)),1,IF(INDEX('Factor Schedule'!$B$3:$C$2002,MATCH(B746, 'Factor Schedule'!$B$3:$B$2002, -1), 1)=B746,MATCH(B746, 'Factor Schedule'!$B$3:$B$2002, -1),MATCH(B746, 'Factor Schedule'!$B$3:$B$2002, -1)+1)))</f>
        <v/>
      </c>
      <c r="L746" s="11" t="str" cm="1">
        <f t="array" aca="1" ref="L746" ca="1">IF(B746="","",ROUND(J746*_xlfn.IFNA(INDEX('Factor Schedule'!$B$3:$C$2002,K746, 2), 1), 2))</f>
        <v/>
      </c>
      <c r="M746" s="11" t="str">
        <f ca="1">IF(B746="", "", IF(OR(LOWER('Terms&amp;Conditions + Transaction'!$B$12)&lt;&gt;"compound", B746=$C$2, B746=E746), L746, L746+IF(LOWER('Terms&amp;Conditions + Transaction'!$B$13)&lt;&gt;"y", SUMIFS($T$8:$T$2007, $B$8:$B$2007, "&gt;="&amp;E746, $B$8:$B$2007, "&lt;"&amp;B746), SUMIFS($U$8:$U$1007, $B$8:$B$2007, "&gt;="&amp;E746, $B$8:$B$2007, "&lt;"&amp;B746))))</f>
        <v/>
      </c>
      <c r="N746" s="18" t="str">
        <f ca="1">IF(OR(B746 = "", F746=""), "", MIN(ForwardDays(B746,-'Terms&amp;Conditions + Transaction'!$B$22, 'Terms&amp;Conditions + Transaction'!$B$23, 'Holiday Schedule'!$B$3:$B$1002),ForwardDays(F746,-'Terms&amp;Conditions + Transaction'!$B$22, 'Terms&amp;Conditions + Transaction'!$B$23, 'Holiday Schedule'!$B$3:$B$1002)))</f>
        <v/>
      </c>
      <c r="O746" s="42" t="str">
        <f ca="1">IF(B746="", "", IF(ISNA(MATCH(N746, SOFR_INDEX!$A$2:$A$2001, -1)),1,IF(INDEX(SOFR_INDEX!$A$2:$E$2001,MATCH(N746, SOFR_INDEX!$A$2:$A$2001, -1), 1)=N746,MATCH(N746, SOFR_INDEX!$A$2:$A$2001, -1),MATCH(N746, SOFR_INDEX!$A$2:$A$2001, -1)+1)))</f>
        <v/>
      </c>
      <c r="P746" s="40" t="str" cm="1">
        <f t="array" aca="1" ref="P746" ca="1">IF(OR(B746="", F746=""), "", INDEX(SOFR_INDEX!$B$2:$E$2001, O746,$P$4) * IF(LEFT($P$3, 3)="180", 2, IF(LEFT($P$3, 2)="90", 4, IF(LEFT($P$3, 2)="30", 12, 1)))/100)</f>
        <v/>
      </c>
      <c r="Q746" s="43" t="str">
        <f ca="1">IF(OR(B746="", F746=""), "", P746+'Terms&amp;Conditions + Transaction'!$B$11/10000)</f>
        <v/>
      </c>
      <c r="R746" s="43" t="str">
        <f t="shared" ca="1" si="71"/>
        <v/>
      </c>
      <c r="S746" t="str">
        <f ca="1">IF(B746="",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Transaction'!$C$7*(F746-E746), 365), 360))))</f>
        <v/>
      </c>
      <c r="T746" s="49" t="str">
        <f t="shared" ca="1" si="72"/>
        <v/>
      </c>
      <c r="U746" s="49" t="str">
        <f t="shared" ca="1" si="73"/>
        <v/>
      </c>
      <c r="V746" s="49" t="str">
        <f t="shared" ca="1" si="74"/>
        <v/>
      </c>
      <c r="W746" s="11" t="str">
        <f t="shared" ca="1" si="75"/>
        <v/>
      </c>
      <c r="X746" s="11" t="str">
        <f t="shared" ca="1" si="76"/>
        <v/>
      </c>
    </row>
    <row r="747" spans="2:24" x14ac:dyDescent="0.25">
      <c r="B747" s="82" t="str">
        <f ca="1">IF(B746&lt;MIN($C$3, 'Terms&amp;Conditions + Transaction'!$B$6), B746+1, "")</f>
        <v/>
      </c>
      <c r="C747" t="str">
        <f ca="1">IF(B747="", "", IF(AND(WEEKDAY(B747, 2)&lt;=5, ISERROR(VLOOKUP(B747, 'Holiday Schedule'!$B$3:$B$1002, 1, FALSE))), 1, 0))</f>
        <v/>
      </c>
      <c r="D747" t="str">
        <f ca="1">IF(B747="", "", IF(LOWER('Terms&amp;Conditions + Transaction'!$C$15)="act", 1, IF(DAY(B747)=31, 0, IF(AND(DAY(B747+1)=1, MONTH(B747+1)=3), 31-DAY(B747), 1))))</f>
        <v/>
      </c>
      <c r="E747" s="18" t="str">
        <f ca="1">IF(B747="", "", IFERROR(VLOOKUP(B747, 'Accrual Schedule'!$B$3:$B$122, 1, TRUE), ""))</f>
        <v/>
      </c>
      <c r="F747" s="18" t="str" cm="1">
        <f t="array" aca="1" ref="F747" ca="1">IF(B747="", "", INDEX('Accrual Schedule'!$B$3:$B$122, MATCH(B747, 'Accrual Schedule'!$B$3:$B$122, 1)+1, 1))</f>
        <v/>
      </c>
      <c r="G747" s="18" t="str" cm="1">
        <f t="array" aca="1" ref="G747" ca="1">IF(B747="", "", INDEX('Accrual Schedule'!$B$3:$B$122, MATCH(H747, 'Accrual Schedule'!$B$3:$B$122, 1)-1, 1))</f>
        <v/>
      </c>
      <c r="H747" s="18" t="str">
        <f ca="1">IF(B747="", "", INDEX('Accrual Schedule'!$B$3:$B$122, MATCH(I747, 'Accrual Schedule'!$C$3:$C$122, 1), 1))</f>
        <v/>
      </c>
      <c r="I747" s="18" t="str" cm="1">
        <f t="array" aca="1" ref="I747" ca="1">IF(B747="", "", _xlfn.IFNA(INDEX('Accrual Schedule'!$C$4:$C$122, MATCH(B747, 'Accrual Schedule'!$C$4:$C$122, 1)+1, 1), INDEX('Accrual Schedule'!$C$4:$C$122, 1, 1)))</f>
        <v/>
      </c>
      <c r="J747" s="11" t="str">
        <f ca="1">IF(B747="","",'Terms&amp;Conditions + Transaction'!$F$5-SUMIF(Dispositions!$B$3:$B$32,"&lt;="&amp;B747,Dispositions!$C$3:$C$32))</f>
        <v/>
      </c>
      <c r="K747" s="84" t="str">
        <f ca="1">IF(B747="", "", IF(ISNA(MATCH(B747, 'Factor Schedule'!$B$3:$B$2002, -1)),1,IF(INDEX('Factor Schedule'!$B$3:$C$2002,MATCH(B747, 'Factor Schedule'!$B$3:$B$2002, -1), 1)=B747,MATCH(B747, 'Factor Schedule'!$B$3:$B$2002, -1),MATCH(B747, 'Factor Schedule'!$B$3:$B$2002, -1)+1)))</f>
        <v/>
      </c>
      <c r="L747" s="11" t="str" cm="1">
        <f t="array" aca="1" ref="L747" ca="1">IF(B747="","",ROUND(J747*_xlfn.IFNA(INDEX('Factor Schedule'!$B$3:$C$2002,K747, 2), 1), 2))</f>
        <v/>
      </c>
      <c r="M747" s="11" t="str">
        <f ca="1">IF(B747="", "", IF(OR(LOWER('Terms&amp;Conditions + Transaction'!$B$12)&lt;&gt;"compound", B747=$C$2, B747=E747), L747, L747+IF(LOWER('Terms&amp;Conditions + Transaction'!$B$13)&lt;&gt;"y", SUMIFS($T$8:$T$2007, $B$8:$B$2007, "&gt;="&amp;E747, $B$8:$B$2007, "&lt;"&amp;B747), SUMIFS($U$8:$U$1007, $B$8:$B$2007, "&gt;="&amp;E747, $B$8:$B$2007, "&lt;"&amp;B747))))</f>
        <v/>
      </c>
      <c r="N747" s="18" t="str">
        <f ca="1">IF(OR(B747 = "", F747=""), "", MIN(ForwardDays(B747,-'Terms&amp;Conditions + Transaction'!$B$22, 'Terms&amp;Conditions + Transaction'!$B$23, 'Holiday Schedule'!$B$3:$B$1002),ForwardDays(F747,-'Terms&amp;Conditions + Transaction'!$B$22, 'Terms&amp;Conditions + Transaction'!$B$23, 'Holiday Schedule'!$B$3:$B$1002)))</f>
        <v/>
      </c>
      <c r="O747" s="42" t="str">
        <f ca="1">IF(B747="", "", IF(ISNA(MATCH(N747, SOFR_INDEX!$A$2:$A$2001, -1)),1,IF(INDEX(SOFR_INDEX!$A$2:$E$2001,MATCH(N747, SOFR_INDEX!$A$2:$A$2001, -1), 1)=N747,MATCH(N747, SOFR_INDEX!$A$2:$A$2001, -1),MATCH(N747, SOFR_INDEX!$A$2:$A$2001, -1)+1)))</f>
        <v/>
      </c>
      <c r="P747" s="40" t="str" cm="1">
        <f t="array" aca="1" ref="P747" ca="1">IF(OR(B747="", F747=""), "", INDEX(SOFR_INDEX!$B$2:$E$2001, O747,$P$4) * IF(LEFT($P$3, 3)="180", 2, IF(LEFT($P$3, 2)="90", 4, IF(LEFT($P$3, 2)="30", 12, 1)))/100)</f>
        <v/>
      </c>
      <c r="Q747" s="43" t="str">
        <f ca="1">IF(OR(B747="", F747=""), "", P747+'Terms&amp;Conditions + Transaction'!$B$11/10000)</f>
        <v/>
      </c>
      <c r="R747" s="43" t="str">
        <f t="shared" ca="1" si="71"/>
        <v/>
      </c>
      <c r="S747" t="str">
        <f ca="1">IF(B747="",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Transaction'!$C$7*(F747-E747), 365), 360))))</f>
        <v/>
      </c>
      <c r="T747" s="49" t="str">
        <f t="shared" ca="1" si="72"/>
        <v/>
      </c>
      <c r="U747" s="49" t="str">
        <f t="shared" ca="1" si="73"/>
        <v/>
      </c>
      <c r="V747" s="49" t="str">
        <f t="shared" ca="1" si="74"/>
        <v/>
      </c>
      <c r="W747" s="11" t="str">
        <f t="shared" ca="1" si="75"/>
        <v/>
      </c>
      <c r="X747" s="11" t="str">
        <f t="shared" ca="1" si="76"/>
        <v/>
      </c>
    </row>
    <row r="748" spans="2:24" x14ac:dyDescent="0.25">
      <c r="B748" s="82" t="str">
        <f ca="1">IF(B747&lt;MIN($C$3, 'Terms&amp;Conditions + Transaction'!$B$6), B747+1, "")</f>
        <v/>
      </c>
      <c r="C748" t="str">
        <f ca="1">IF(B748="", "", IF(AND(WEEKDAY(B748, 2)&lt;=5, ISERROR(VLOOKUP(B748, 'Holiday Schedule'!$B$3:$B$1002, 1, FALSE))), 1, 0))</f>
        <v/>
      </c>
      <c r="D748" t="str">
        <f ca="1">IF(B748="", "", IF(LOWER('Terms&amp;Conditions + Transaction'!$C$15)="act", 1, IF(DAY(B748)=31, 0, IF(AND(DAY(B748+1)=1, MONTH(B748+1)=3), 31-DAY(B748), 1))))</f>
        <v/>
      </c>
      <c r="E748" s="18" t="str">
        <f ca="1">IF(B748="", "", IFERROR(VLOOKUP(B748, 'Accrual Schedule'!$B$3:$B$122, 1, TRUE), ""))</f>
        <v/>
      </c>
      <c r="F748" s="18" t="str" cm="1">
        <f t="array" aca="1" ref="F748" ca="1">IF(B748="", "", INDEX('Accrual Schedule'!$B$3:$B$122, MATCH(B748, 'Accrual Schedule'!$B$3:$B$122, 1)+1, 1))</f>
        <v/>
      </c>
      <c r="G748" s="18" t="str" cm="1">
        <f t="array" aca="1" ref="G748" ca="1">IF(B748="", "", INDEX('Accrual Schedule'!$B$3:$B$122, MATCH(H748, 'Accrual Schedule'!$B$3:$B$122, 1)-1, 1))</f>
        <v/>
      </c>
      <c r="H748" s="18" t="str">
        <f ca="1">IF(B748="", "", INDEX('Accrual Schedule'!$B$3:$B$122, MATCH(I748, 'Accrual Schedule'!$C$3:$C$122, 1), 1))</f>
        <v/>
      </c>
      <c r="I748" s="18" t="str" cm="1">
        <f t="array" aca="1" ref="I748" ca="1">IF(B748="", "", _xlfn.IFNA(INDEX('Accrual Schedule'!$C$4:$C$122, MATCH(B748, 'Accrual Schedule'!$C$4:$C$122, 1)+1, 1), INDEX('Accrual Schedule'!$C$4:$C$122, 1, 1)))</f>
        <v/>
      </c>
      <c r="J748" s="11" t="str">
        <f ca="1">IF(B748="","",'Terms&amp;Conditions + Transaction'!$F$5-SUMIF(Dispositions!$B$3:$B$32,"&lt;="&amp;B748,Dispositions!$C$3:$C$32))</f>
        <v/>
      </c>
      <c r="K748" s="84" t="str">
        <f ca="1">IF(B748="", "", IF(ISNA(MATCH(B748, 'Factor Schedule'!$B$3:$B$2002, -1)),1,IF(INDEX('Factor Schedule'!$B$3:$C$2002,MATCH(B748, 'Factor Schedule'!$B$3:$B$2002, -1), 1)=B748,MATCH(B748, 'Factor Schedule'!$B$3:$B$2002, -1),MATCH(B748, 'Factor Schedule'!$B$3:$B$2002, -1)+1)))</f>
        <v/>
      </c>
      <c r="L748" s="11" t="str" cm="1">
        <f t="array" aca="1" ref="L748" ca="1">IF(B748="","",ROUND(J748*_xlfn.IFNA(INDEX('Factor Schedule'!$B$3:$C$2002,K748, 2), 1), 2))</f>
        <v/>
      </c>
      <c r="M748" s="11" t="str">
        <f ca="1">IF(B748="", "", IF(OR(LOWER('Terms&amp;Conditions + Transaction'!$B$12)&lt;&gt;"compound", B748=$C$2, B748=E748), L748, L748+IF(LOWER('Terms&amp;Conditions + Transaction'!$B$13)&lt;&gt;"y", SUMIFS($T$8:$T$2007, $B$8:$B$2007, "&gt;="&amp;E748, $B$8:$B$2007, "&lt;"&amp;B748), SUMIFS($U$8:$U$1007, $B$8:$B$2007, "&gt;="&amp;E748, $B$8:$B$2007, "&lt;"&amp;B748))))</f>
        <v/>
      </c>
      <c r="N748" s="18" t="str">
        <f ca="1">IF(OR(B748 = "", F748=""), "", MIN(ForwardDays(B748,-'Terms&amp;Conditions + Transaction'!$B$22, 'Terms&amp;Conditions + Transaction'!$B$23, 'Holiday Schedule'!$B$3:$B$1002),ForwardDays(F748,-'Terms&amp;Conditions + Transaction'!$B$22, 'Terms&amp;Conditions + Transaction'!$B$23, 'Holiday Schedule'!$B$3:$B$1002)))</f>
        <v/>
      </c>
      <c r="O748" s="42" t="str">
        <f ca="1">IF(B748="", "", IF(ISNA(MATCH(N748, SOFR_INDEX!$A$2:$A$2001, -1)),1,IF(INDEX(SOFR_INDEX!$A$2:$E$2001,MATCH(N748, SOFR_INDEX!$A$2:$A$2001, -1), 1)=N748,MATCH(N748, SOFR_INDEX!$A$2:$A$2001, -1),MATCH(N748, SOFR_INDEX!$A$2:$A$2001, -1)+1)))</f>
        <v/>
      </c>
      <c r="P748" s="40" t="str" cm="1">
        <f t="array" aca="1" ref="P748" ca="1">IF(OR(B748="", F748=""), "", INDEX(SOFR_INDEX!$B$2:$E$2001, O748,$P$4) * IF(LEFT($P$3, 3)="180", 2, IF(LEFT($P$3, 2)="90", 4, IF(LEFT($P$3, 2)="30", 12, 1)))/100)</f>
        <v/>
      </c>
      <c r="Q748" s="43" t="str">
        <f ca="1">IF(OR(B748="", F748=""), "", P748+'Terms&amp;Conditions + Transaction'!$B$11/10000)</f>
        <v/>
      </c>
      <c r="R748" s="43" t="str">
        <f t="shared" ca="1" si="71"/>
        <v/>
      </c>
      <c r="S748" t="str">
        <f ca="1">IF(B748="",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Transaction'!$C$7*(F748-E748), 365), 360))))</f>
        <v/>
      </c>
      <c r="T748" s="49" t="str">
        <f t="shared" ca="1" si="72"/>
        <v/>
      </c>
      <c r="U748" s="49" t="str">
        <f t="shared" ca="1" si="73"/>
        <v/>
      </c>
      <c r="V748" s="49" t="str">
        <f t="shared" ca="1" si="74"/>
        <v/>
      </c>
      <c r="W748" s="11" t="str">
        <f t="shared" ca="1" si="75"/>
        <v/>
      </c>
      <c r="X748" s="11" t="str">
        <f t="shared" ca="1" si="76"/>
        <v/>
      </c>
    </row>
    <row r="749" spans="2:24" x14ac:dyDescent="0.25">
      <c r="B749" s="82" t="str">
        <f ca="1">IF(B748&lt;MIN($C$3, 'Terms&amp;Conditions + Transaction'!$B$6), B748+1, "")</f>
        <v/>
      </c>
      <c r="C749" t="str">
        <f ca="1">IF(B749="", "", IF(AND(WEEKDAY(B749, 2)&lt;=5, ISERROR(VLOOKUP(B749, 'Holiday Schedule'!$B$3:$B$1002, 1, FALSE))), 1, 0))</f>
        <v/>
      </c>
      <c r="D749" t="str">
        <f ca="1">IF(B749="", "", IF(LOWER('Terms&amp;Conditions + Transaction'!$C$15)="act", 1, IF(DAY(B749)=31, 0, IF(AND(DAY(B749+1)=1, MONTH(B749+1)=3), 31-DAY(B749), 1))))</f>
        <v/>
      </c>
      <c r="E749" s="18" t="str">
        <f ca="1">IF(B749="", "", IFERROR(VLOOKUP(B749, 'Accrual Schedule'!$B$3:$B$122, 1, TRUE), ""))</f>
        <v/>
      </c>
      <c r="F749" s="18" t="str" cm="1">
        <f t="array" aca="1" ref="F749" ca="1">IF(B749="", "", INDEX('Accrual Schedule'!$B$3:$B$122, MATCH(B749, 'Accrual Schedule'!$B$3:$B$122, 1)+1, 1))</f>
        <v/>
      </c>
      <c r="G749" s="18" t="str" cm="1">
        <f t="array" aca="1" ref="G749" ca="1">IF(B749="", "", INDEX('Accrual Schedule'!$B$3:$B$122, MATCH(H749, 'Accrual Schedule'!$B$3:$B$122, 1)-1, 1))</f>
        <v/>
      </c>
      <c r="H749" s="18" t="str">
        <f ca="1">IF(B749="", "", INDEX('Accrual Schedule'!$B$3:$B$122, MATCH(I749, 'Accrual Schedule'!$C$3:$C$122, 1), 1))</f>
        <v/>
      </c>
      <c r="I749" s="18" t="str" cm="1">
        <f t="array" aca="1" ref="I749" ca="1">IF(B749="", "", _xlfn.IFNA(INDEX('Accrual Schedule'!$C$4:$C$122, MATCH(B749, 'Accrual Schedule'!$C$4:$C$122, 1)+1, 1), INDEX('Accrual Schedule'!$C$4:$C$122, 1, 1)))</f>
        <v/>
      </c>
      <c r="J749" s="11" t="str">
        <f ca="1">IF(B749="","",'Terms&amp;Conditions + Transaction'!$F$5-SUMIF(Dispositions!$B$3:$B$32,"&lt;="&amp;B749,Dispositions!$C$3:$C$32))</f>
        <v/>
      </c>
      <c r="K749" s="84" t="str">
        <f ca="1">IF(B749="", "", IF(ISNA(MATCH(B749, 'Factor Schedule'!$B$3:$B$2002, -1)),1,IF(INDEX('Factor Schedule'!$B$3:$C$2002,MATCH(B749, 'Factor Schedule'!$B$3:$B$2002, -1), 1)=B749,MATCH(B749, 'Factor Schedule'!$B$3:$B$2002, -1),MATCH(B749, 'Factor Schedule'!$B$3:$B$2002, -1)+1)))</f>
        <v/>
      </c>
      <c r="L749" s="11" t="str" cm="1">
        <f t="array" aca="1" ref="L749" ca="1">IF(B749="","",ROUND(J749*_xlfn.IFNA(INDEX('Factor Schedule'!$B$3:$C$2002,K749, 2), 1), 2))</f>
        <v/>
      </c>
      <c r="M749" s="11" t="str">
        <f ca="1">IF(B749="", "", IF(OR(LOWER('Terms&amp;Conditions + Transaction'!$B$12)&lt;&gt;"compound", B749=$C$2, B749=E749), L749, L749+IF(LOWER('Terms&amp;Conditions + Transaction'!$B$13)&lt;&gt;"y", SUMIFS($T$8:$T$2007, $B$8:$B$2007, "&gt;="&amp;E749, $B$8:$B$2007, "&lt;"&amp;B749), SUMIFS($U$8:$U$1007, $B$8:$B$2007, "&gt;="&amp;E749, $B$8:$B$2007, "&lt;"&amp;B749))))</f>
        <v/>
      </c>
      <c r="N749" s="18" t="str">
        <f ca="1">IF(OR(B749 = "", F749=""), "", MIN(ForwardDays(B749,-'Terms&amp;Conditions + Transaction'!$B$22, 'Terms&amp;Conditions + Transaction'!$B$23, 'Holiday Schedule'!$B$3:$B$1002),ForwardDays(F749,-'Terms&amp;Conditions + Transaction'!$B$22, 'Terms&amp;Conditions + Transaction'!$B$23, 'Holiday Schedule'!$B$3:$B$1002)))</f>
        <v/>
      </c>
      <c r="O749" s="42" t="str">
        <f ca="1">IF(B749="", "", IF(ISNA(MATCH(N749, SOFR_INDEX!$A$2:$A$2001, -1)),1,IF(INDEX(SOFR_INDEX!$A$2:$E$2001,MATCH(N749, SOFR_INDEX!$A$2:$A$2001, -1), 1)=N749,MATCH(N749, SOFR_INDEX!$A$2:$A$2001, -1),MATCH(N749, SOFR_INDEX!$A$2:$A$2001, -1)+1)))</f>
        <v/>
      </c>
      <c r="P749" s="40" t="str" cm="1">
        <f t="array" aca="1" ref="P749" ca="1">IF(OR(B749="", F749=""), "", INDEX(SOFR_INDEX!$B$2:$E$2001, O749,$P$4) * IF(LEFT($P$3, 3)="180", 2, IF(LEFT($P$3, 2)="90", 4, IF(LEFT($P$3, 2)="30", 12, 1)))/100)</f>
        <v/>
      </c>
      <c r="Q749" s="43" t="str">
        <f ca="1">IF(OR(B749="", F749=""), "", P749+'Terms&amp;Conditions + Transaction'!$B$11/10000)</f>
        <v/>
      </c>
      <c r="R749" s="43" t="str">
        <f t="shared" ca="1" si="71"/>
        <v/>
      </c>
      <c r="S749" t="str">
        <f ca="1">IF(B749="",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Transaction'!$C$7*(F749-E749), 365), 360))))</f>
        <v/>
      </c>
      <c r="T749" s="49" t="str">
        <f t="shared" ca="1" si="72"/>
        <v/>
      </c>
      <c r="U749" s="49" t="str">
        <f t="shared" ca="1" si="73"/>
        <v/>
      </c>
      <c r="V749" s="49" t="str">
        <f t="shared" ca="1" si="74"/>
        <v/>
      </c>
      <c r="W749" s="11" t="str">
        <f t="shared" ca="1" si="75"/>
        <v/>
      </c>
      <c r="X749" s="11" t="str">
        <f t="shared" ca="1" si="76"/>
        <v/>
      </c>
    </row>
    <row r="750" spans="2:24" x14ac:dyDescent="0.25">
      <c r="B750" s="82" t="str">
        <f ca="1">IF(B749&lt;MIN($C$3, 'Terms&amp;Conditions + Transaction'!$B$6), B749+1, "")</f>
        <v/>
      </c>
      <c r="C750" t="str">
        <f ca="1">IF(B750="", "", IF(AND(WEEKDAY(B750, 2)&lt;=5, ISERROR(VLOOKUP(B750, 'Holiday Schedule'!$B$3:$B$1002, 1, FALSE))), 1, 0))</f>
        <v/>
      </c>
      <c r="D750" t="str">
        <f ca="1">IF(B750="", "", IF(LOWER('Terms&amp;Conditions + Transaction'!$C$15)="act", 1, IF(DAY(B750)=31, 0, IF(AND(DAY(B750+1)=1, MONTH(B750+1)=3), 31-DAY(B750), 1))))</f>
        <v/>
      </c>
      <c r="E750" s="18" t="str">
        <f ca="1">IF(B750="", "", IFERROR(VLOOKUP(B750, 'Accrual Schedule'!$B$3:$B$122, 1, TRUE), ""))</f>
        <v/>
      </c>
      <c r="F750" s="18" t="str" cm="1">
        <f t="array" aca="1" ref="F750" ca="1">IF(B750="", "", INDEX('Accrual Schedule'!$B$3:$B$122, MATCH(B750, 'Accrual Schedule'!$B$3:$B$122, 1)+1, 1))</f>
        <v/>
      </c>
      <c r="G750" s="18" t="str" cm="1">
        <f t="array" aca="1" ref="G750" ca="1">IF(B750="", "", INDEX('Accrual Schedule'!$B$3:$B$122, MATCH(H750, 'Accrual Schedule'!$B$3:$B$122, 1)-1, 1))</f>
        <v/>
      </c>
      <c r="H750" s="18" t="str">
        <f ca="1">IF(B750="", "", INDEX('Accrual Schedule'!$B$3:$B$122, MATCH(I750, 'Accrual Schedule'!$C$3:$C$122, 1), 1))</f>
        <v/>
      </c>
      <c r="I750" s="18" t="str" cm="1">
        <f t="array" aca="1" ref="I750" ca="1">IF(B750="", "", _xlfn.IFNA(INDEX('Accrual Schedule'!$C$4:$C$122, MATCH(B750, 'Accrual Schedule'!$C$4:$C$122, 1)+1, 1), INDEX('Accrual Schedule'!$C$4:$C$122, 1, 1)))</f>
        <v/>
      </c>
      <c r="J750" s="11" t="str">
        <f ca="1">IF(B750="","",'Terms&amp;Conditions + Transaction'!$F$5-SUMIF(Dispositions!$B$3:$B$32,"&lt;="&amp;B750,Dispositions!$C$3:$C$32))</f>
        <v/>
      </c>
      <c r="K750" s="84" t="str">
        <f ca="1">IF(B750="", "", IF(ISNA(MATCH(B750, 'Factor Schedule'!$B$3:$B$2002, -1)),1,IF(INDEX('Factor Schedule'!$B$3:$C$2002,MATCH(B750, 'Factor Schedule'!$B$3:$B$2002, -1), 1)=B750,MATCH(B750, 'Factor Schedule'!$B$3:$B$2002, -1),MATCH(B750, 'Factor Schedule'!$B$3:$B$2002, -1)+1)))</f>
        <v/>
      </c>
      <c r="L750" s="11" t="str" cm="1">
        <f t="array" aca="1" ref="L750" ca="1">IF(B750="","",ROUND(J750*_xlfn.IFNA(INDEX('Factor Schedule'!$B$3:$C$2002,K750, 2), 1), 2))</f>
        <v/>
      </c>
      <c r="M750" s="11" t="str">
        <f ca="1">IF(B750="", "", IF(OR(LOWER('Terms&amp;Conditions + Transaction'!$B$12)&lt;&gt;"compound", B750=$C$2, B750=E750), L750, L750+IF(LOWER('Terms&amp;Conditions + Transaction'!$B$13)&lt;&gt;"y", SUMIFS($T$8:$T$2007, $B$8:$B$2007, "&gt;="&amp;E750, $B$8:$B$2007, "&lt;"&amp;B750), SUMIFS($U$8:$U$1007, $B$8:$B$2007, "&gt;="&amp;E750, $B$8:$B$2007, "&lt;"&amp;B750))))</f>
        <v/>
      </c>
      <c r="N750" s="18" t="str">
        <f ca="1">IF(OR(B750 = "", F750=""), "", MIN(ForwardDays(B750,-'Terms&amp;Conditions + Transaction'!$B$22, 'Terms&amp;Conditions + Transaction'!$B$23, 'Holiday Schedule'!$B$3:$B$1002),ForwardDays(F750,-'Terms&amp;Conditions + Transaction'!$B$22, 'Terms&amp;Conditions + Transaction'!$B$23, 'Holiday Schedule'!$B$3:$B$1002)))</f>
        <v/>
      </c>
      <c r="O750" s="42" t="str">
        <f ca="1">IF(B750="", "", IF(ISNA(MATCH(N750, SOFR_INDEX!$A$2:$A$2001, -1)),1,IF(INDEX(SOFR_INDEX!$A$2:$E$2001,MATCH(N750, SOFR_INDEX!$A$2:$A$2001, -1), 1)=N750,MATCH(N750, SOFR_INDEX!$A$2:$A$2001, -1),MATCH(N750, SOFR_INDEX!$A$2:$A$2001, -1)+1)))</f>
        <v/>
      </c>
      <c r="P750" s="40" t="str" cm="1">
        <f t="array" aca="1" ref="P750" ca="1">IF(OR(B750="", F750=""), "", INDEX(SOFR_INDEX!$B$2:$E$2001, O750,$P$4) * IF(LEFT($P$3, 3)="180", 2, IF(LEFT($P$3, 2)="90", 4, IF(LEFT($P$3, 2)="30", 12, 1)))/100)</f>
        <v/>
      </c>
      <c r="Q750" s="43" t="str">
        <f ca="1">IF(OR(B750="", F750=""), "", P750+'Terms&amp;Conditions + Transaction'!$B$11/10000)</f>
        <v/>
      </c>
      <c r="R750" s="43" t="str">
        <f t="shared" ca="1" si="71"/>
        <v/>
      </c>
      <c r="S750" t="str">
        <f ca="1">IF(B750="",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Transaction'!$C$7*(F750-E750), 365), 360))))</f>
        <v/>
      </c>
      <c r="T750" s="49" t="str">
        <f t="shared" ca="1" si="72"/>
        <v/>
      </c>
      <c r="U750" s="49" t="str">
        <f t="shared" ca="1" si="73"/>
        <v/>
      </c>
      <c r="V750" s="49" t="str">
        <f t="shared" ca="1" si="74"/>
        <v/>
      </c>
      <c r="W750" s="11" t="str">
        <f t="shared" ca="1" si="75"/>
        <v/>
      </c>
      <c r="X750" s="11" t="str">
        <f t="shared" ca="1" si="76"/>
        <v/>
      </c>
    </row>
    <row r="751" spans="2:24" x14ac:dyDescent="0.25">
      <c r="B751" s="82" t="str">
        <f ca="1">IF(B750&lt;MIN($C$3, 'Terms&amp;Conditions + Transaction'!$B$6), B750+1, "")</f>
        <v/>
      </c>
      <c r="C751" t="str">
        <f ca="1">IF(B751="", "", IF(AND(WEEKDAY(B751, 2)&lt;=5, ISERROR(VLOOKUP(B751, 'Holiday Schedule'!$B$3:$B$1002, 1, FALSE))), 1, 0))</f>
        <v/>
      </c>
      <c r="D751" t="str">
        <f ca="1">IF(B751="", "", IF(LOWER('Terms&amp;Conditions + Transaction'!$C$15)="act", 1, IF(DAY(B751)=31, 0, IF(AND(DAY(B751+1)=1, MONTH(B751+1)=3), 31-DAY(B751), 1))))</f>
        <v/>
      </c>
      <c r="E751" s="18" t="str">
        <f ca="1">IF(B751="", "", IFERROR(VLOOKUP(B751, 'Accrual Schedule'!$B$3:$B$122, 1, TRUE), ""))</f>
        <v/>
      </c>
      <c r="F751" s="18" t="str" cm="1">
        <f t="array" aca="1" ref="F751" ca="1">IF(B751="", "", INDEX('Accrual Schedule'!$B$3:$B$122, MATCH(B751, 'Accrual Schedule'!$B$3:$B$122, 1)+1, 1))</f>
        <v/>
      </c>
      <c r="G751" s="18" t="str" cm="1">
        <f t="array" aca="1" ref="G751" ca="1">IF(B751="", "", INDEX('Accrual Schedule'!$B$3:$B$122, MATCH(H751, 'Accrual Schedule'!$B$3:$B$122, 1)-1, 1))</f>
        <v/>
      </c>
      <c r="H751" s="18" t="str">
        <f ca="1">IF(B751="", "", INDEX('Accrual Schedule'!$B$3:$B$122, MATCH(I751, 'Accrual Schedule'!$C$3:$C$122, 1), 1))</f>
        <v/>
      </c>
      <c r="I751" s="18" t="str" cm="1">
        <f t="array" aca="1" ref="I751" ca="1">IF(B751="", "", _xlfn.IFNA(INDEX('Accrual Schedule'!$C$4:$C$122, MATCH(B751, 'Accrual Schedule'!$C$4:$C$122, 1)+1, 1), INDEX('Accrual Schedule'!$C$4:$C$122, 1, 1)))</f>
        <v/>
      </c>
      <c r="J751" s="11" t="str">
        <f ca="1">IF(B751="","",'Terms&amp;Conditions + Transaction'!$F$5-SUMIF(Dispositions!$B$3:$B$32,"&lt;="&amp;B751,Dispositions!$C$3:$C$32))</f>
        <v/>
      </c>
      <c r="K751" s="84" t="str">
        <f ca="1">IF(B751="", "", IF(ISNA(MATCH(B751, 'Factor Schedule'!$B$3:$B$2002, -1)),1,IF(INDEX('Factor Schedule'!$B$3:$C$2002,MATCH(B751, 'Factor Schedule'!$B$3:$B$2002, -1), 1)=B751,MATCH(B751, 'Factor Schedule'!$B$3:$B$2002, -1),MATCH(B751, 'Factor Schedule'!$B$3:$B$2002, -1)+1)))</f>
        <v/>
      </c>
      <c r="L751" s="11" t="str" cm="1">
        <f t="array" aca="1" ref="L751" ca="1">IF(B751="","",ROUND(J751*_xlfn.IFNA(INDEX('Factor Schedule'!$B$3:$C$2002,K751, 2), 1), 2))</f>
        <v/>
      </c>
      <c r="M751" s="11" t="str">
        <f ca="1">IF(B751="", "", IF(OR(LOWER('Terms&amp;Conditions + Transaction'!$B$12)&lt;&gt;"compound", B751=$C$2, B751=E751), L751, L751+IF(LOWER('Terms&amp;Conditions + Transaction'!$B$13)&lt;&gt;"y", SUMIFS($T$8:$T$2007, $B$8:$B$2007, "&gt;="&amp;E751, $B$8:$B$2007, "&lt;"&amp;B751), SUMIFS($U$8:$U$1007, $B$8:$B$2007, "&gt;="&amp;E751, $B$8:$B$2007, "&lt;"&amp;B751))))</f>
        <v/>
      </c>
      <c r="N751" s="18" t="str">
        <f ca="1">IF(OR(B751 = "", F751=""), "", MIN(ForwardDays(B751,-'Terms&amp;Conditions + Transaction'!$B$22, 'Terms&amp;Conditions + Transaction'!$B$23, 'Holiday Schedule'!$B$3:$B$1002),ForwardDays(F751,-'Terms&amp;Conditions + Transaction'!$B$22, 'Terms&amp;Conditions + Transaction'!$B$23, 'Holiday Schedule'!$B$3:$B$1002)))</f>
        <v/>
      </c>
      <c r="O751" s="42" t="str">
        <f ca="1">IF(B751="", "", IF(ISNA(MATCH(N751, SOFR_INDEX!$A$2:$A$2001, -1)),1,IF(INDEX(SOFR_INDEX!$A$2:$E$2001,MATCH(N751, SOFR_INDEX!$A$2:$A$2001, -1), 1)=N751,MATCH(N751, SOFR_INDEX!$A$2:$A$2001, -1),MATCH(N751, SOFR_INDEX!$A$2:$A$2001, -1)+1)))</f>
        <v/>
      </c>
      <c r="P751" s="40" t="str" cm="1">
        <f t="array" aca="1" ref="P751" ca="1">IF(OR(B751="", F751=""), "", INDEX(SOFR_INDEX!$B$2:$E$2001, O751,$P$4) * IF(LEFT($P$3, 3)="180", 2, IF(LEFT($P$3, 2)="90", 4, IF(LEFT($P$3, 2)="30", 12, 1)))/100)</f>
        <v/>
      </c>
      <c r="Q751" s="43" t="str">
        <f ca="1">IF(OR(B751="", F751=""), "", P751+'Terms&amp;Conditions + Transaction'!$B$11/10000)</f>
        <v/>
      </c>
      <c r="R751" s="43" t="str">
        <f t="shared" ca="1" si="71"/>
        <v/>
      </c>
      <c r="S751" t="str">
        <f ca="1">IF(B751="",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Transaction'!$C$7*(F751-E751), 365), 360))))</f>
        <v/>
      </c>
      <c r="T751" s="49" t="str">
        <f t="shared" ca="1" si="72"/>
        <v/>
      </c>
      <c r="U751" s="49" t="str">
        <f t="shared" ca="1" si="73"/>
        <v/>
      </c>
      <c r="V751" s="49" t="str">
        <f t="shared" ca="1" si="74"/>
        <v/>
      </c>
      <c r="W751" s="11" t="str">
        <f t="shared" ca="1" si="75"/>
        <v/>
      </c>
      <c r="X751" s="11" t="str">
        <f t="shared" ca="1" si="76"/>
        <v/>
      </c>
    </row>
    <row r="752" spans="2:24" x14ac:dyDescent="0.25">
      <c r="B752" s="82" t="str">
        <f ca="1">IF(B751&lt;MIN($C$3, 'Terms&amp;Conditions + Transaction'!$B$6), B751+1, "")</f>
        <v/>
      </c>
      <c r="C752" t="str">
        <f ca="1">IF(B752="", "", IF(AND(WEEKDAY(B752, 2)&lt;=5, ISERROR(VLOOKUP(B752, 'Holiday Schedule'!$B$3:$B$1002, 1, FALSE))), 1, 0))</f>
        <v/>
      </c>
      <c r="D752" t="str">
        <f ca="1">IF(B752="", "", IF(LOWER('Terms&amp;Conditions + Transaction'!$C$15)="act", 1, IF(DAY(B752)=31, 0, IF(AND(DAY(B752+1)=1, MONTH(B752+1)=3), 31-DAY(B752), 1))))</f>
        <v/>
      </c>
      <c r="E752" s="18" t="str">
        <f ca="1">IF(B752="", "", IFERROR(VLOOKUP(B752, 'Accrual Schedule'!$B$3:$B$122, 1, TRUE), ""))</f>
        <v/>
      </c>
      <c r="F752" s="18" t="str" cm="1">
        <f t="array" aca="1" ref="F752" ca="1">IF(B752="", "", INDEX('Accrual Schedule'!$B$3:$B$122, MATCH(B752, 'Accrual Schedule'!$B$3:$B$122, 1)+1, 1))</f>
        <v/>
      </c>
      <c r="G752" s="18" t="str" cm="1">
        <f t="array" aca="1" ref="G752" ca="1">IF(B752="", "", INDEX('Accrual Schedule'!$B$3:$B$122, MATCH(H752, 'Accrual Schedule'!$B$3:$B$122, 1)-1, 1))</f>
        <v/>
      </c>
      <c r="H752" s="18" t="str">
        <f ca="1">IF(B752="", "", INDEX('Accrual Schedule'!$B$3:$B$122, MATCH(I752, 'Accrual Schedule'!$C$3:$C$122, 1), 1))</f>
        <v/>
      </c>
      <c r="I752" s="18" t="str" cm="1">
        <f t="array" aca="1" ref="I752" ca="1">IF(B752="", "", _xlfn.IFNA(INDEX('Accrual Schedule'!$C$4:$C$122, MATCH(B752, 'Accrual Schedule'!$C$4:$C$122, 1)+1, 1), INDEX('Accrual Schedule'!$C$4:$C$122, 1, 1)))</f>
        <v/>
      </c>
      <c r="J752" s="11" t="str">
        <f ca="1">IF(B752="","",'Terms&amp;Conditions + Transaction'!$F$5-SUMIF(Dispositions!$B$3:$B$32,"&lt;="&amp;B752,Dispositions!$C$3:$C$32))</f>
        <v/>
      </c>
      <c r="K752" s="84" t="str">
        <f ca="1">IF(B752="", "", IF(ISNA(MATCH(B752, 'Factor Schedule'!$B$3:$B$2002, -1)),1,IF(INDEX('Factor Schedule'!$B$3:$C$2002,MATCH(B752, 'Factor Schedule'!$B$3:$B$2002, -1), 1)=B752,MATCH(B752, 'Factor Schedule'!$B$3:$B$2002, -1),MATCH(B752, 'Factor Schedule'!$B$3:$B$2002, -1)+1)))</f>
        <v/>
      </c>
      <c r="L752" s="11" t="str" cm="1">
        <f t="array" aca="1" ref="L752" ca="1">IF(B752="","",ROUND(J752*_xlfn.IFNA(INDEX('Factor Schedule'!$B$3:$C$2002,K752, 2), 1), 2))</f>
        <v/>
      </c>
      <c r="M752" s="11" t="str">
        <f ca="1">IF(B752="", "", IF(OR(LOWER('Terms&amp;Conditions + Transaction'!$B$12)&lt;&gt;"compound", B752=$C$2, B752=E752), L752, L752+IF(LOWER('Terms&amp;Conditions + Transaction'!$B$13)&lt;&gt;"y", SUMIFS($T$8:$T$2007, $B$8:$B$2007, "&gt;="&amp;E752, $B$8:$B$2007, "&lt;"&amp;B752), SUMIFS($U$8:$U$1007, $B$8:$B$2007, "&gt;="&amp;E752, $B$8:$B$2007, "&lt;"&amp;B752))))</f>
        <v/>
      </c>
      <c r="N752" s="18" t="str">
        <f ca="1">IF(OR(B752 = "", F752=""), "", MIN(ForwardDays(B752,-'Terms&amp;Conditions + Transaction'!$B$22, 'Terms&amp;Conditions + Transaction'!$B$23, 'Holiday Schedule'!$B$3:$B$1002),ForwardDays(F752,-'Terms&amp;Conditions + Transaction'!$B$22, 'Terms&amp;Conditions + Transaction'!$B$23, 'Holiday Schedule'!$B$3:$B$1002)))</f>
        <v/>
      </c>
      <c r="O752" s="42" t="str">
        <f ca="1">IF(B752="", "", IF(ISNA(MATCH(N752, SOFR_INDEX!$A$2:$A$2001, -1)),1,IF(INDEX(SOFR_INDEX!$A$2:$E$2001,MATCH(N752, SOFR_INDEX!$A$2:$A$2001, -1), 1)=N752,MATCH(N752, SOFR_INDEX!$A$2:$A$2001, -1),MATCH(N752, SOFR_INDEX!$A$2:$A$2001, -1)+1)))</f>
        <v/>
      </c>
      <c r="P752" s="40" t="str" cm="1">
        <f t="array" aca="1" ref="P752" ca="1">IF(OR(B752="", F752=""), "", INDEX(SOFR_INDEX!$B$2:$E$2001, O752,$P$4) * IF(LEFT($P$3, 3)="180", 2, IF(LEFT($P$3, 2)="90", 4, IF(LEFT($P$3, 2)="30", 12, 1)))/100)</f>
        <v/>
      </c>
      <c r="Q752" s="43" t="str">
        <f ca="1">IF(OR(B752="", F752=""), "", P752+'Terms&amp;Conditions + Transaction'!$B$11/10000)</f>
        <v/>
      </c>
      <c r="R752" s="43" t="str">
        <f t="shared" ca="1" si="71"/>
        <v/>
      </c>
      <c r="S752" t="str">
        <f ca="1">IF(B752="",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Transaction'!$C$7*(F752-E752), 365), 360))))</f>
        <v/>
      </c>
      <c r="T752" s="49" t="str">
        <f t="shared" ca="1" si="72"/>
        <v/>
      </c>
      <c r="U752" s="49" t="str">
        <f t="shared" ca="1" si="73"/>
        <v/>
      </c>
      <c r="V752" s="49" t="str">
        <f t="shared" ca="1" si="74"/>
        <v/>
      </c>
      <c r="W752" s="11" t="str">
        <f t="shared" ca="1" si="75"/>
        <v/>
      </c>
      <c r="X752" s="11" t="str">
        <f t="shared" ca="1" si="76"/>
        <v/>
      </c>
    </row>
    <row r="753" spans="2:24" x14ac:dyDescent="0.25">
      <c r="B753" s="82" t="str">
        <f ca="1">IF(B752&lt;MIN($C$3, 'Terms&amp;Conditions + Transaction'!$B$6), B752+1, "")</f>
        <v/>
      </c>
      <c r="C753" t="str">
        <f ca="1">IF(B753="", "", IF(AND(WEEKDAY(B753, 2)&lt;=5, ISERROR(VLOOKUP(B753, 'Holiday Schedule'!$B$3:$B$1002, 1, FALSE))), 1, 0))</f>
        <v/>
      </c>
      <c r="D753" t="str">
        <f ca="1">IF(B753="", "", IF(LOWER('Terms&amp;Conditions + Transaction'!$C$15)="act", 1, IF(DAY(B753)=31, 0, IF(AND(DAY(B753+1)=1, MONTH(B753+1)=3), 31-DAY(B753), 1))))</f>
        <v/>
      </c>
      <c r="E753" s="18" t="str">
        <f ca="1">IF(B753="", "", IFERROR(VLOOKUP(B753, 'Accrual Schedule'!$B$3:$B$122, 1, TRUE), ""))</f>
        <v/>
      </c>
      <c r="F753" s="18" t="str" cm="1">
        <f t="array" aca="1" ref="F753" ca="1">IF(B753="", "", INDEX('Accrual Schedule'!$B$3:$B$122, MATCH(B753, 'Accrual Schedule'!$B$3:$B$122, 1)+1, 1))</f>
        <v/>
      </c>
      <c r="G753" s="18" t="str" cm="1">
        <f t="array" aca="1" ref="G753" ca="1">IF(B753="", "", INDEX('Accrual Schedule'!$B$3:$B$122, MATCH(H753, 'Accrual Schedule'!$B$3:$B$122, 1)-1, 1))</f>
        <v/>
      </c>
      <c r="H753" s="18" t="str">
        <f ca="1">IF(B753="", "", INDEX('Accrual Schedule'!$B$3:$B$122, MATCH(I753, 'Accrual Schedule'!$C$3:$C$122, 1), 1))</f>
        <v/>
      </c>
      <c r="I753" s="18" t="str" cm="1">
        <f t="array" aca="1" ref="I753" ca="1">IF(B753="", "", _xlfn.IFNA(INDEX('Accrual Schedule'!$C$4:$C$122, MATCH(B753, 'Accrual Schedule'!$C$4:$C$122, 1)+1, 1), INDEX('Accrual Schedule'!$C$4:$C$122, 1, 1)))</f>
        <v/>
      </c>
      <c r="J753" s="11" t="str">
        <f ca="1">IF(B753="","",'Terms&amp;Conditions + Transaction'!$F$5-SUMIF(Dispositions!$B$3:$B$32,"&lt;="&amp;B753,Dispositions!$C$3:$C$32))</f>
        <v/>
      </c>
      <c r="K753" s="84" t="str">
        <f ca="1">IF(B753="", "", IF(ISNA(MATCH(B753, 'Factor Schedule'!$B$3:$B$2002, -1)),1,IF(INDEX('Factor Schedule'!$B$3:$C$2002,MATCH(B753, 'Factor Schedule'!$B$3:$B$2002, -1), 1)=B753,MATCH(B753, 'Factor Schedule'!$B$3:$B$2002, -1),MATCH(B753, 'Factor Schedule'!$B$3:$B$2002, -1)+1)))</f>
        <v/>
      </c>
      <c r="L753" s="11" t="str" cm="1">
        <f t="array" aca="1" ref="L753" ca="1">IF(B753="","",ROUND(J753*_xlfn.IFNA(INDEX('Factor Schedule'!$B$3:$C$2002,K753, 2), 1), 2))</f>
        <v/>
      </c>
      <c r="M753" s="11" t="str">
        <f ca="1">IF(B753="", "", IF(OR(LOWER('Terms&amp;Conditions + Transaction'!$B$12)&lt;&gt;"compound", B753=$C$2, B753=E753), L753, L753+IF(LOWER('Terms&amp;Conditions + Transaction'!$B$13)&lt;&gt;"y", SUMIFS($T$8:$T$2007, $B$8:$B$2007, "&gt;="&amp;E753, $B$8:$B$2007, "&lt;"&amp;B753), SUMIFS($U$8:$U$1007, $B$8:$B$2007, "&gt;="&amp;E753, $B$8:$B$2007, "&lt;"&amp;B753))))</f>
        <v/>
      </c>
      <c r="N753" s="18" t="str">
        <f ca="1">IF(OR(B753 = "", F753=""), "", MIN(ForwardDays(B753,-'Terms&amp;Conditions + Transaction'!$B$22, 'Terms&amp;Conditions + Transaction'!$B$23, 'Holiday Schedule'!$B$3:$B$1002),ForwardDays(F753,-'Terms&amp;Conditions + Transaction'!$B$22, 'Terms&amp;Conditions + Transaction'!$B$23, 'Holiday Schedule'!$B$3:$B$1002)))</f>
        <v/>
      </c>
      <c r="O753" s="42" t="str">
        <f ca="1">IF(B753="", "", IF(ISNA(MATCH(N753, SOFR_INDEX!$A$2:$A$2001, -1)),1,IF(INDEX(SOFR_INDEX!$A$2:$E$2001,MATCH(N753, SOFR_INDEX!$A$2:$A$2001, -1), 1)=N753,MATCH(N753, SOFR_INDEX!$A$2:$A$2001, -1),MATCH(N753, SOFR_INDEX!$A$2:$A$2001, -1)+1)))</f>
        <v/>
      </c>
      <c r="P753" s="40" t="str" cm="1">
        <f t="array" aca="1" ref="P753" ca="1">IF(OR(B753="", F753=""), "", INDEX(SOFR_INDEX!$B$2:$E$2001, O753,$P$4) * IF(LEFT($P$3, 3)="180", 2, IF(LEFT($P$3, 2)="90", 4, IF(LEFT($P$3, 2)="30", 12, 1)))/100)</f>
        <v/>
      </c>
      <c r="Q753" s="43" t="str">
        <f ca="1">IF(OR(B753="", F753=""), "", P753+'Terms&amp;Conditions + Transaction'!$B$11/10000)</f>
        <v/>
      </c>
      <c r="R753" s="43" t="str">
        <f t="shared" ca="1" si="71"/>
        <v/>
      </c>
      <c r="S753" t="str">
        <f ca="1">IF(B753="",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Transaction'!$C$7*(F753-E753), 365), 360))))</f>
        <v/>
      </c>
      <c r="T753" s="49" t="str">
        <f t="shared" ca="1" si="72"/>
        <v/>
      </c>
      <c r="U753" s="49" t="str">
        <f t="shared" ca="1" si="73"/>
        <v/>
      </c>
      <c r="V753" s="49" t="str">
        <f t="shared" ca="1" si="74"/>
        <v/>
      </c>
      <c r="W753" s="11" t="str">
        <f t="shared" ca="1" si="75"/>
        <v/>
      </c>
      <c r="X753" s="11" t="str">
        <f t="shared" ca="1" si="76"/>
        <v/>
      </c>
    </row>
    <row r="754" spans="2:24" x14ac:dyDescent="0.25">
      <c r="B754" s="82" t="str">
        <f ca="1">IF(B753&lt;MIN($C$3, 'Terms&amp;Conditions + Transaction'!$B$6), B753+1, "")</f>
        <v/>
      </c>
      <c r="C754" t="str">
        <f ca="1">IF(B754="", "", IF(AND(WEEKDAY(B754, 2)&lt;=5, ISERROR(VLOOKUP(B754, 'Holiday Schedule'!$B$3:$B$1002, 1, FALSE))), 1, 0))</f>
        <v/>
      </c>
      <c r="D754" t="str">
        <f ca="1">IF(B754="", "", IF(LOWER('Terms&amp;Conditions + Transaction'!$C$15)="act", 1, IF(DAY(B754)=31, 0, IF(AND(DAY(B754+1)=1, MONTH(B754+1)=3), 31-DAY(B754), 1))))</f>
        <v/>
      </c>
      <c r="E754" s="18" t="str">
        <f ca="1">IF(B754="", "", IFERROR(VLOOKUP(B754, 'Accrual Schedule'!$B$3:$B$122, 1, TRUE), ""))</f>
        <v/>
      </c>
      <c r="F754" s="18" t="str" cm="1">
        <f t="array" aca="1" ref="F754" ca="1">IF(B754="", "", INDEX('Accrual Schedule'!$B$3:$B$122, MATCH(B754, 'Accrual Schedule'!$B$3:$B$122, 1)+1, 1))</f>
        <v/>
      </c>
      <c r="G754" s="18" t="str" cm="1">
        <f t="array" aca="1" ref="G754" ca="1">IF(B754="", "", INDEX('Accrual Schedule'!$B$3:$B$122, MATCH(H754, 'Accrual Schedule'!$B$3:$B$122, 1)-1, 1))</f>
        <v/>
      </c>
      <c r="H754" s="18" t="str">
        <f ca="1">IF(B754="", "", INDEX('Accrual Schedule'!$B$3:$B$122, MATCH(I754, 'Accrual Schedule'!$C$3:$C$122, 1), 1))</f>
        <v/>
      </c>
      <c r="I754" s="18" t="str" cm="1">
        <f t="array" aca="1" ref="I754" ca="1">IF(B754="", "", _xlfn.IFNA(INDEX('Accrual Schedule'!$C$4:$C$122, MATCH(B754, 'Accrual Schedule'!$C$4:$C$122, 1)+1, 1), INDEX('Accrual Schedule'!$C$4:$C$122, 1, 1)))</f>
        <v/>
      </c>
      <c r="J754" s="11" t="str">
        <f ca="1">IF(B754="","",'Terms&amp;Conditions + Transaction'!$F$5-SUMIF(Dispositions!$B$3:$B$32,"&lt;="&amp;B754,Dispositions!$C$3:$C$32))</f>
        <v/>
      </c>
      <c r="K754" s="84" t="str">
        <f ca="1">IF(B754="", "", IF(ISNA(MATCH(B754, 'Factor Schedule'!$B$3:$B$2002, -1)),1,IF(INDEX('Factor Schedule'!$B$3:$C$2002,MATCH(B754, 'Factor Schedule'!$B$3:$B$2002, -1), 1)=B754,MATCH(B754, 'Factor Schedule'!$B$3:$B$2002, -1),MATCH(B754, 'Factor Schedule'!$B$3:$B$2002, -1)+1)))</f>
        <v/>
      </c>
      <c r="L754" s="11" t="str" cm="1">
        <f t="array" aca="1" ref="L754" ca="1">IF(B754="","",ROUND(J754*_xlfn.IFNA(INDEX('Factor Schedule'!$B$3:$C$2002,K754, 2), 1), 2))</f>
        <v/>
      </c>
      <c r="M754" s="11" t="str">
        <f ca="1">IF(B754="", "", IF(OR(LOWER('Terms&amp;Conditions + Transaction'!$B$12)&lt;&gt;"compound", B754=$C$2, B754=E754), L754, L754+IF(LOWER('Terms&amp;Conditions + Transaction'!$B$13)&lt;&gt;"y", SUMIFS($T$8:$T$2007, $B$8:$B$2007, "&gt;="&amp;E754, $B$8:$B$2007, "&lt;"&amp;B754), SUMIFS($U$8:$U$1007, $B$8:$B$2007, "&gt;="&amp;E754, $B$8:$B$2007, "&lt;"&amp;B754))))</f>
        <v/>
      </c>
      <c r="N754" s="18" t="str">
        <f ca="1">IF(OR(B754 = "", F754=""), "", MIN(ForwardDays(B754,-'Terms&amp;Conditions + Transaction'!$B$22, 'Terms&amp;Conditions + Transaction'!$B$23, 'Holiday Schedule'!$B$3:$B$1002),ForwardDays(F754,-'Terms&amp;Conditions + Transaction'!$B$22, 'Terms&amp;Conditions + Transaction'!$B$23, 'Holiday Schedule'!$B$3:$B$1002)))</f>
        <v/>
      </c>
      <c r="O754" s="42" t="str">
        <f ca="1">IF(B754="", "", IF(ISNA(MATCH(N754, SOFR_INDEX!$A$2:$A$2001, -1)),1,IF(INDEX(SOFR_INDEX!$A$2:$E$2001,MATCH(N754, SOFR_INDEX!$A$2:$A$2001, -1), 1)=N754,MATCH(N754, SOFR_INDEX!$A$2:$A$2001, -1),MATCH(N754, SOFR_INDEX!$A$2:$A$2001, -1)+1)))</f>
        <v/>
      </c>
      <c r="P754" s="40" t="str" cm="1">
        <f t="array" aca="1" ref="P754" ca="1">IF(OR(B754="", F754=""), "", INDEX(SOFR_INDEX!$B$2:$E$2001, O754,$P$4) * IF(LEFT($P$3, 3)="180", 2, IF(LEFT($P$3, 2)="90", 4, IF(LEFT($P$3, 2)="30", 12, 1)))/100)</f>
        <v/>
      </c>
      <c r="Q754" s="43" t="str">
        <f ca="1">IF(OR(B754="", F754=""), "", P754+'Terms&amp;Conditions + Transaction'!$B$11/10000)</f>
        <v/>
      </c>
      <c r="R754" s="43" t="str">
        <f t="shared" ca="1" si="71"/>
        <v/>
      </c>
      <c r="S754" t="str">
        <f ca="1">IF(B754="",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Transaction'!$C$7*(F754-E754), 365), 360))))</f>
        <v/>
      </c>
      <c r="T754" s="49" t="str">
        <f t="shared" ca="1" si="72"/>
        <v/>
      </c>
      <c r="U754" s="49" t="str">
        <f t="shared" ca="1" si="73"/>
        <v/>
      </c>
      <c r="V754" s="49" t="str">
        <f t="shared" ca="1" si="74"/>
        <v/>
      </c>
      <c r="W754" s="11" t="str">
        <f t="shared" ca="1" si="75"/>
        <v/>
      </c>
      <c r="X754" s="11" t="str">
        <f t="shared" ca="1" si="76"/>
        <v/>
      </c>
    </row>
    <row r="755" spans="2:24" x14ac:dyDescent="0.25">
      <c r="B755" s="82" t="str">
        <f ca="1">IF(B754&lt;MIN($C$3, 'Terms&amp;Conditions + Transaction'!$B$6), B754+1, "")</f>
        <v/>
      </c>
      <c r="C755" t="str">
        <f ca="1">IF(B755="", "", IF(AND(WEEKDAY(B755, 2)&lt;=5, ISERROR(VLOOKUP(B755, 'Holiday Schedule'!$B$3:$B$1002, 1, FALSE))), 1, 0))</f>
        <v/>
      </c>
      <c r="D755" t="str">
        <f ca="1">IF(B755="", "", IF(LOWER('Terms&amp;Conditions + Transaction'!$C$15)="act", 1, IF(DAY(B755)=31, 0, IF(AND(DAY(B755+1)=1, MONTH(B755+1)=3), 31-DAY(B755), 1))))</f>
        <v/>
      </c>
      <c r="E755" s="18" t="str">
        <f ca="1">IF(B755="", "", IFERROR(VLOOKUP(B755, 'Accrual Schedule'!$B$3:$B$122, 1, TRUE), ""))</f>
        <v/>
      </c>
      <c r="F755" s="18" t="str" cm="1">
        <f t="array" aca="1" ref="F755" ca="1">IF(B755="", "", INDEX('Accrual Schedule'!$B$3:$B$122, MATCH(B755, 'Accrual Schedule'!$B$3:$B$122, 1)+1, 1))</f>
        <v/>
      </c>
      <c r="G755" s="18" t="str" cm="1">
        <f t="array" aca="1" ref="G755" ca="1">IF(B755="", "", INDEX('Accrual Schedule'!$B$3:$B$122, MATCH(H755, 'Accrual Schedule'!$B$3:$B$122, 1)-1, 1))</f>
        <v/>
      </c>
      <c r="H755" s="18" t="str">
        <f ca="1">IF(B755="", "", INDEX('Accrual Schedule'!$B$3:$B$122, MATCH(I755, 'Accrual Schedule'!$C$3:$C$122, 1), 1))</f>
        <v/>
      </c>
      <c r="I755" s="18" t="str" cm="1">
        <f t="array" aca="1" ref="I755" ca="1">IF(B755="", "", _xlfn.IFNA(INDEX('Accrual Schedule'!$C$4:$C$122, MATCH(B755, 'Accrual Schedule'!$C$4:$C$122, 1)+1, 1), INDEX('Accrual Schedule'!$C$4:$C$122, 1, 1)))</f>
        <v/>
      </c>
      <c r="J755" s="11" t="str">
        <f ca="1">IF(B755="","",'Terms&amp;Conditions + Transaction'!$F$5-SUMIF(Dispositions!$B$3:$B$32,"&lt;="&amp;B755,Dispositions!$C$3:$C$32))</f>
        <v/>
      </c>
      <c r="K755" s="84" t="str">
        <f ca="1">IF(B755="", "", IF(ISNA(MATCH(B755, 'Factor Schedule'!$B$3:$B$2002, -1)),1,IF(INDEX('Factor Schedule'!$B$3:$C$2002,MATCH(B755, 'Factor Schedule'!$B$3:$B$2002, -1), 1)=B755,MATCH(B755, 'Factor Schedule'!$B$3:$B$2002, -1),MATCH(B755, 'Factor Schedule'!$B$3:$B$2002, -1)+1)))</f>
        <v/>
      </c>
      <c r="L755" s="11" t="str" cm="1">
        <f t="array" aca="1" ref="L755" ca="1">IF(B755="","",ROUND(J755*_xlfn.IFNA(INDEX('Factor Schedule'!$B$3:$C$2002,K755, 2), 1), 2))</f>
        <v/>
      </c>
      <c r="M755" s="11" t="str">
        <f ca="1">IF(B755="", "", IF(OR(LOWER('Terms&amp;Conditions + Transaction'!$B$12)&lt;&gt;"compound", B755=$C$2, B755=E755), L755, L755+IF(LOWER('Terms&amp;Conditions + Transaction'!$B$13)&lt;&gt;"y", SUMIFS($T$8:$T$2007, $B$8:$B$2007, "&gt;="&amp;E755, $B$8:$B$2007, "&lt;"&amp;B755), SUMIFS($U$8:$U$1007, $B$8:$B$2007, "&gt;="&amp;E755, $B$8:$B$2007, "&lt;"&amp;B755))))</f>
        <v/>
      </c>
      <c r="N755" s="18" t="str">
        <f ca="1">IF(OR(B755 = "", F755=""), "", MIN(ForwardDays(B755,-'Terms&amp;Conditions + Transaction'!$B$22, 'Terms&amp;Conditions + Transaction'!$B$23, 'Holiday Schedule'!$B$3:$B$1002),ForwardDays(F755,-'Terms&amp;Conditions + Transaction'!$B$22, 'Terms&amp;Conditions + Transaction'!$B$23, 'Holiday Schedule'!$B$3:$B$1002)))</f>
        <v/>
      </c>
      <c r="O755" s="42" t="str">
        <f ca="1">IF(B755="", "", IF(ISNA(MATCH(N755, SOFR_INDEX!$A$2:$A$2001, -1)),1,IF(INDEX(SOFR_INDEX!$A$2:$E$2001,MATCH(N755, SOFR_INDEX!$A$2:$A$2001, -1), 1)=N755,MATCH(N755, SOFR_INDEX!$A$2:$A$2001, -1),MATCH(N755, SOFR_INDEX!$A$2:$A$2001, -1)+1)))</f>
        <v/>
      </c>
      <c r="P755" s="40" t="str" cm="1">
        <f t="array" aca="1" ref="P755" ca="1">IF(OR(B755="", F755=""), "", INDEX(SOFR_INDEX!$B$2:$E$2001, O755,$P$4) * IF(LEFT($P$3, 3)="180", 2, IF(LEFT($P$3, 2)="90", 4, IF(LEFT($P$3, 2)="30", 12, 1)))/100)</f>
        <v/>
      </c>
      <c r="Q755" s="43" t="str">
        <f ca="1">IF(OR(B755="", F755=""), "", P755+'Terms&amp;Conditions + Transaction'!$B$11/10000)</f>
        <v/>
      </c>
      <c r="R755" s="43" t="str">
        <f t="shared" ca="1" si="71"/>
        <v/>
      </c>
      <c r="S755" t="str">
        <f ca="1">IF(B755="",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Transaction'!$C$7*(F755-E755), 365), 360))))</f>
        <v/>
      </c>
      <c r="T755" s="49" t="str">
        <f t="shared" ca="1" si="72"/>
        <v/>
      </c>
      <c r="U755" s="49" t="str">
        <f t="shared" ca="1" si="73"/>
        <v/>
      </c>
      <c r="V755" s="49" t="str">
        <f t="shared" ca="1" si="74"/>
        <v/>
      </c>
      <c r="W755" s="11" t="str">
        <f t="shared" ca="1" si="75"/>
        <v/>
      </c>
      <c r="X755" s="11" t="str">
        <f t="shared" ca="1" si="76"/>
        <v/>
      </c>
    </row>
    <row r="756" spans="2:24" x14ac:dyDescent="0.25">
      <c r="B756" s="82" t="str">
        <f ca="1">IF(B755&lt;MIN($C$3, 'Terms&amp;Conditions + Transaction'!$B$6), B755+1, "")</f>
        <v/>
      </c>
      <c r="C756" t="str">
        <f ca="1">IF(B756="", "", IF(AND(WEEKDAY(B756, 2)&lt;=5, ISERROR(VLOOKUP(B756, 'Holiday Schedule'!$B$3:$B$1002, 1, FALSE))), 1, 0))</f>
        <v/>
      </c>
      <c r="D756" t="str">
        <f ca="1">IF(B756="", "", IF(LOWER('Terms&amp;Conditions + Transaction'!$C$15)="act", 1, IF(DAY(B756)=31, 0, IF(AND(DAY(B756+1)=1, MONTH(B756+1)=3), 31-DAY(B756), 1))))</f>
        <v/>
      </c>
      <c r="E756" s="18" t="str">
        <f ca="1">IF(B756="", "", IFERROR(VLOOKUP(B756, 'Accrual Schedule'!$B$3:$B$122, 1, TRUE), ""))</f>
        <v/>
      </c>
      <c r="F756" s="18" t="str" cm="1">
        <f t="array" aca="1" ref="F756" ca="1">IF(B756="", "", INDEX('Accrual Schedule'!$B$3:$B$122, MATCH(B756, 'Accrual Schedule'!$B$3:$B$122, 1)+1, 1))</f>
        <v/>
      </c>
      <c r="G756" s="18" t="str" cm="1">
        <f t="array" aca="1" ref="G756" ca="1">IF(B756="", "", INDEX('Accrual Schedule'!$B$3:$B$122, MATCH(H756, 'Accrual Schedule'!$B$3:$B$122, 1)-1, 1))</f>
        <v/>
      </c>
      <c r="H756" s="18" t="str">
        <f ca="1">IF(B756="", "", INDEX('Accrual Schedule'!$B$3:$B$122, MATCH(I756, 'Accrual Schedule'!$C$3:$C$122, 1), 1))</f>
        <v/>
      </c>
      <c r="I756" s="18" t="str" cm="1">
        <f t="array" aca="1" ref="I756" ca="1">IF(B756="", "", _xlfn.IFNA(INDEX('Accrual Schedule'!$C$4:$C$122, MATCH(B756, 'Accrual Schedule'!$C$4:$C$122, 1)+1, 1), INDEX('Accrual Schedule'!$C$4:$C$122, 1, 1)))</f>
        <v/>
      </c>
      <c r="J756" s="11" t="str">
        <f ca="1">IF(B756="","",'Terms&amp;Conditions + Transaction'!$F$5-SUMIF(Dispositions!$B$3:$B$32,"&lt;="&amp;B756,Dispositions!$C$3:$C$32))</f>
        <v/>
      </c>
      <c r="K756" s="84" t="str">
        <f ca="1">IF(B756="", "", IF(ISNA(MATCH(B756, 'Factor Schedule'!$B$3:$B$2002, -1)),1,IF(INDEX('Factor Schedule'!$B$3:$C$2002,MATCH(B756, 'Factor Schedule'!$B$3:$B$2002, -1), 1)=B756,MATCH(B756, 'Factor Schedule'!$B$3:$B$2002, -1),MATCH(B756, 'Factor Schedule'!$B$3:$B$2002, -1)+1)))</f>
        <v/>
      </c>
      <c r="L756" s="11" t="str" cm="1">
        <f t="array" aca="1" ref="L756" ca="1">IF(B756="","",ROUND(J756*_xlfn.IFNA(INDEX('Factor Schedule'!$B$3:$C$2002,K756, 2), 1), 2))</f>
        <v/>
      </c>
      <c r="M756" s="11" t="str">
        <f ca="1">IF(B756="", "", IF(OR(LOWER('Terms&amp;Conditions + Transaction'!$B$12)&lt;&gt;"compound", B756=$C$2, B756=E756), L756, L756+IF(LOWER('Terms&amp;Conditions + Transaction'!$B$13)&lt;&gt;"y", SUMIFS($T$8:$T$2007, $B$8:$B$2007, "&gt;="&amp;E756, $B$8:$B$2007, "&lt;"&amp;B756), SUMIFS($U$8:$U$1007, $B$8:$B$2007, "&gt;="&amp;E756, $B$8:$B$2007, "&lt;"&amp;B756))))</f>
        <v/>
      </c>
      <c r="N756" s="18" t="str">
        <f ca="1">IF(OR(B756 = "", F756=""), "", MIN(ForwardDays(B756,-'Terms&amp;Conditions + Transaction'!$B$22, 'Terms&amp;Conditions + Transaction'!$B$23, 'Holiday Schedule'!$B$3:$B$1002),ForwardDays(F756,-'Terms&amp;Conditions + Transaction'!$B$22, 'Terms&amp;Conditions + Transaction'!$B$23, 'Holiday Schedule'!$B$3:$B$1002)))</f>
        <v/>
      </c>
      <c r="O756" s="42" t="str">
        <f ca="1">IF(B756="", "", IF(ISNA(MATCH(N756, SOFR_INDEX!$A$2:$A$2001, -1)),1,IF(INDEX(SOFR_INDEX!$A$2:$E$2001,MATCH(N756, SOFR_INDEX!$A$2:$A$2001, -1), 1)=N756,MATCH(N756, SOFR_INDEX!$A$2:$A$2001, -1),MATCH(N756, SOFR_INDEX!$A$2:$A$2001, -1)+1)))</f>
        <v/>
      </c>
      <c r="P756" s="40" t="str" cm="1">
        <f t="array" aca="1" ref="P756" ca="1">IF(OR(B756="", F756=""), "", INDEX(SOFR_INDEX!$B$2:$E$2001, O756,$P$4) * IF(LEFT($P$3, 3)="180", 2, IF(LEFT($P$3, 2)="90", 4, IF(LEFT($P$3, 2)="30", 12, 1)))/100)</f>
        <v/>
      </c>
      <c r="Q756" s="43" t="str">
        <f ca="1">IF(OR(B756="", F756=""), "", P756+'Terms&amp;Conditions + Transaction'!$B$11/10000)</f>
        <v/>
      </c>
      <c r="R756" s="43" t="str">
        <f t="shared" ca="1" si="71"/>
        <v/>
      </c>
      <c r="S756" t="str">
        <f ca="1">IF(B756="",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Transaction'!$C$7*(F756-E756), 365), 360))))</f>
        <v/>
      </c>
      <c r="T756" s="49" t="str">
        <f t="shared" ca="1" si="72"/>
        <v/>
      </c>
      <c r="U756" s="49" t="str">
        <f t="shared" ca="1" si="73"/>
        <v/>
      </c>
      <c r="V756" s="49" t="str">
        <f t="shared" ca="1" si="74"/>
        <v/>
      </c>
      <c r="W756" s="11" t="str">
        <f t="shared" ca="1" si="75"/>
        <v/>
      </c>
      <c r="X756" s="11" t="str">
        <f t="shared" ca="1" si="76"/>
        <v/>
      </c>
    </row>
    <row r="757" spans="2:24" x14ac:dyDescent="0.25">
      <c r="B757" s="82" t="str">
        <f ca="1">IF(B756&lt;MIN($C$3, 'Terms&amp;Conditions + Transaction'!$B$6), B756+1, "")</f>
        <v/>
      </c>
      <c r="C757" t="str">
        <f ca="1">IF(B757="", "", IF(AND(WEEKDAY(B757, 2)&lt;=5, ISERROR(VLOOKUP(B757, 'Holiday Schedule'!$B$3:$B$1002, 1, FALSE))), 1, 0))</f>
        <v/>
      </c>
      <c r="D757" t="str">
        <f ca="1">IF(B757="", "", IF(LOWER('Terms&amp;Conditions + Transaction'!$C$15)="act", 1, IF(DAY(B757)=31, 0, IF(AND(DAY(B757+1)=1, MONTH(B757+1)=3), 31-DAY(B757), 1))))</f>
        <v/>
      </c>
      <c r="E757" s="18" t="str">
        <f ca="1">IF(B757="", "", IFERROR(VLOOKUP(B757, 'Accrual Schedule'!$B$3:$B$122, 1, TRUE), ""))</f>
        <v/>
      </c>
      <c r="F757" s="18" t="str" cm="1">
        <f t="array" aca="1" ref="F757" ca="1">IF(B757="", "", INDEX('Accrual Schedule'!$B$3:$B$122, MATCH(B757, 'Accrual Schedule'!$B$3:$B$122, 1)+1, 1))</f>
        <v/>
      </c>
      <c r="G757" s="18" t="str" cm="1">
        <f t="array" aca="1" ref="G757" ca="1">IF(B757="", "", INDEX('Accrual Schedule'!$B$3:$B$122, MATCH(H757, 'Accrual Schedule'!$B$3:$B$122, 1)-1, 1))</f>
        <v/>
      </c>
      <c r="H757" s="18" t="str">
        <f ca="1">IF(B757="", "", INDEX('Accrual Schedule'!$B$3:$B$122, MATCH(I757, 'Accrual Schedule'!$C$3:$C$122, 1), 1))</f>
        <v/>
      </c>
      <c r="I757" s="18" t="str" cm="1">
        <f t="array" aca="1" ref="I757" ca="1">IF(B757="", "", _xlfn.IFNA(INDEX('Accrual Schedule'!$C$4:$C$122, MATCH(B757, 'Accrual Schedule'!$C$4:$C$122, 1)+1, 1), INDEX('Accrual Schedule'!$C$4:$C$122, 1, 1)))</f>
        <v/>
      </c>
      <c r="J757" s="11" t="str">
        <f ca="1">IF(B757="","",'Terms&amp;Conditions + Transaction'!$F$5-SUMIF(Dispositions!$B$3:$B$32,"&lt;="&amp;B757,Dispositions!$C$3:$C$32))</f>
        <v/>
      </c>
      <c r="K757" s="84" t="str">
        <f ca="1">IF(B757="", "", IF(ISNA(MATCH(B757, 'Factor Schedule'!$B$3:$B$2002, -1)),1,IF(INDEX('Factor Schedule'!$B$3:$C$2002,MATCH(B757, 'Factor Schedule'!$B$3:$B$2002, -1), 1)=B757,MATCH(B757, 'Factor Schedule'!$B$3:$B$2002, -1),MATCH(B757, 'Factor Schedule'!$B$3:$B$2002, -1)+1)))</f>
        <v/>
      </c>
      <c r="L757" s="11" t="str" cm="1">
        <f t="array" aca="1" ref="L757" ca="1">IF(B757="","",ROUND(J757*_xlfn.IFNA(INDEX('Factor Schedule'!$B$3:$C$2002,K757, 2), 1), 2))</f>
        <v/>
      </c>
      <c r="M757" s="11" t="str">
        <f ca="1">IF(B757="", "", IF(OR(LOWER('Terms&amp;Conditions + Transaction'!$B$12)&lt;&gt;"compound", B757=$C$2, B757=E757), L757, L757+IF(LOWER('Terms&amp;Conditions + Transaction'!$B$13)&lt;&gt;"y", SUMIFS($T$8:$T$2007, $B$8:$B$2007, "&gt;="&amp;E757, $B$8:$B$2007, "&lt;"&amp;B757), SUMIFS($U$8:$U$1007, $B$8:$B$2007, "&gt;="&amp;E757, $B$8:$B$2007, "&lt;"&amp;B757))))</f>
        <v/>
      </c>
      <c r="N757" s="18" t="str">
        <f ca="1">IF(OR(B757 = "", F757=""), "", MIN(ForwardDays(B757,-'Terms&amp;Conditions + Transaction'!$B$22, 'Terms&amp;Conditions + Transaction'!$B$23, 'Holiday Schedule'!$B$3:$B$1002),ForwardDays(F757,-'Terms&amp;Conditions + Transaction'!$B$22, 'Terms&amp;Conditions + Transaction'!$B$23, 'Holiday Schedule'!$B$3:$B$1002)))</f>
        <v/>
      </c>
      <c r="O757" s="42" t="str">
        <f ca="1">IF(B757="", "", IF(ISNA(MATCH(N757, SOFR_INDEX!$A$2:$A$2001, -1)),1,IF(INDEX(SOFR_INDEX!$A$2:$E$2001,MATCH(N757, SOFR_INDEX!$A$2:$A$2001, -1), 1)=N757,MATCH(N757, SOFR_INDEX!$A$2:$A$2001, -1),MATCH(N757, SOFR_INDEX!$A$2:$A$2001, -1)+1)))</f>
        <v/>
      </c>
      <c r="P757" s="40" t="str" cm="1">
        <f t="array" aca="1" ref="P757" ca="1">IF(OR(B757="", F757=""), "", INDEX(SOFR_INDEX!$B$2:$E$2001, O757,$P$4) * IF(LEFT($P$3, 3)="180", 2, IF(LEFT($P$3, 2)="90", 4, IF(LEFT($P$3, 2)="30", 12, 1)))/100)</f>
        <v/>
      </c>
      <c r="Q757" s="43" t="str">
        <f ca="1">IF(OR(B757="", F757=""), "", P757+'Terms&amp;Conditions + Transaction'!$B$11/10000)</f>
        <v/>
      </c>
      <c r="R757" s="43" t="str">
        <f t="shared" ca="1" si="71"/>
        <v/>
      </c>
      <c r="S757" t="str">
        <f ca="1">IF(B757="",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Transaction'!$C$7*(F757-E757), 365), 360))))</f>
        <v/>
      </c>
      <c r="T757" s="49" t="str">
        <f t="shared" ca="1" si="72"/>
        <v/>
      </c>
      <c r="U757" s="49" t="str">
        <f t="shared" ca="1" si="73"/>
        <v/>
      </c>
      <c r="V757" s="49" t="str">
        <f t="shared" ca="1" si="74"/>
        <v/>
      </c>
      <c r="W757" s="11" t="str">
        <f t="shared" ca="1" si="75"/>
        <v/>
      </c>
      <c r="X757" s="11" t="str">
        <f t="shared" ca="1" si="76"/>
        <v/>
      </c>
    </row>
    <row r="758" spans="2:24" x14ac:dyDescent="0.25">
      <c r="B758" s="82" t="str">
        <f ca="1">IF(B757&lt;MIN($C$3, 'Terms&amp;Conditions + Transaction'!$B$6), B757+1, "")</f>
        <v/>
      </c>
      <c r="C758" t="str">
        <f ca="1">IF(B758="", "", IF(AND(WEEKDAY(B758, 2)&lt;=5, ISERROR(VLOOKUP(B758, 'Holiday Schedule'!$B$3:$B$1002, 1, FALSE))), 1, 0))</f>
        <v/>
      </c>
      <c r="D758" t="str">
        <f ca="1">IF(B758="", "", IF(LOWER('Terms&amp;Conditions + Transaction'!$C$15)="act", 1, IF(DAY(B758)=31, 0, IF(AND(DAY(B758+1)=1, MONTH(B758+1)=3), 31-DAY(B758), 1))))</f>
        <v/>
      </c>
      <c r="E758" s="18" t="str">
        <f ca="1">IF(B758="", "", IFERROR(VLOOKUP(B758, 'Accrual Schedule'!$B$3:$B$122, 1, TRUE), ""))</f>
        <v/>
      </c>
      <c r="F758" s="18" t="str" cm="1">
        <f t="array" aca="1" ref="F758" ca="1">IF(B758="", "", INDEX('Accrual Schedule'!$B$3:$B$122, MATCH(B758, 'Accrual Schedule'!$B$3:$B$122, 1)+1, 1))</f>
        <v/>
      </c>
      <c r="G758" s="18" t="str" cm="1">
        <f t="array" aca="1" ref="G758" ca="1">IF(B758="", "", INDEX('Accrual Schedule'!$B$3:$B$122, MATCH(H758, 'Accrual Schedule'!$B$3:$B$122, 1)-1, 1))</f>
        <v/>
      </c>
      <c r="H758" s="18" t="str">
        <f ca="1">IF(B758="", "", INDEX('Accrual Schedule'!$B$3:$B$122, MATCH(I758, 'Accrual Schedule'!$C$3:$C$122, 1), 1))</f>
        <v/>
      </c>
      <c r="I758" s="18" t="str" cm="1">
        <f t="array" aca="1" ref="I758" ca="1">IF(B758="", "", _xlfn.IFNA(INDEX('Accrual Schedule'!$C$4:$C$122, MATCH(B758, 'Accrual Schedule'!$C$4:$C$122, 1)+1, 1), INDEX('Accrual Schedule'!$C$4:$C$122, 1, 1)))</f>
        <v/>
      </c>
      <c r="J758" s="11" t="str">
        <f ca="1">IF(B758="","",'Terms&amp;Conditions + Transaction'!$F$5-SUMIF(Dispositions!$B$3:$B$32,"&lt;="&amp;B758,Dispositions!$C$3:$C$32))</f>
        <v/>
      </c>
      <c r="K758" s="84" t="str">
        <f ca="1">IF(B758="", "", IF(ISNA(MATCH(B758, 'Factor Schedule'!$B$3:$B$2002, -1)),1,IF(INDEX('Factor Schedule'!$B$3:$C$2002,MATCH(B758, 'Factor Schedule'!$B$3:$B$2002, -1), 1)=B758,MATCH(B758, 'Factor Schedule'!$B$3:$B$2002, -1),MATCH(B758, 'Factor Schedule'!$B$3:$B$2002, -1)+1)))</f>
        <v/>
      </c>
      <c r="L758" s="11" t="str" cm="1">
        <f t="array" aca="1" ref="L758" ca="1">IF(B758="","",ROUND(J758*_xlfn.IFNA(INDEX('Factor Schedule'!$B$3:$C$2002,K758, 2), 1), 2))</f>
        <v/>
      </c>
      <c r="M758" s="11" t="str">
        <f ca="1">IF(B758="", "", IF(OR(LOWER('Terms&amp;Conditions + Transaction'!$B$12)&lt;&gt;"compound", B758=$C$2, B758=E758), L758, L758+IF(LOWER('Terms&amp;Conditions + Transaction'!$B$13)&lt;&gt;"y", SUMIFS($T$8:$T$2007, $B$8:$B$2007, "&gt;="&amp;E758, $B$8:$B$2007, "&lt;"&amp;B758), SUMIFS($U$8:$U$1007, $B$8:$B$2007, "&gt;="&amp;E758, $B$8:$B$2007, "&lt;"&amp;B758))))</f>
        <v/>
      </c>
      <c r="N758" s="18" t="str">
        <f ca="1">IF(OR(B758 = "", F758=""), "", MIN(ForwardDays(B758,-'Terms&amp;Conditions + Transaction'!$B$22, 'Terms&amp;Conditions + Transaction'!$B$23, 'Holiday Schedule'!$B$3:$B$1002),ForwardDays(F758,-'Terms&amp;Conditions + Transaction'!$B$22, 'Terms&amp;Conditions + Transaction'!$B$23, 'Holiday Schedule'!$B$3:$B$1002)))</f>
        <v/>
      </c>
      <c r="O758" s="42" t="str">
        <f ca="1">IF(B758="", "", IF(ISNA(MATCH(N758, SOFR_INDEX!$A$2:$A$2001, -1)),1,IF(INDEX(SOFR_INDEX!$A$2:$E$2001,MATCH(N758, SOFR_INDEX!$A$2:$A$2001, -1), 1)=N758,MATCH(N758, SOFR_INDEX!$A$2:$A$2001, -1),MATCH(N758, SOFR_INDEX!$A$2:$A$2001, -1)+1)))</f>
        <v/>
      </c>
      <c r="P758" s="40" t="str" cm="1">
        <f t="array" aca="1" ref="P758" ca="1">IF(OR(B758="", F758=""), "", INDEX(SOFR_INDEX!$B$2:$E$2001, O758,$P$4) * IF(LEFT($P$3, 3)="180", 2, IF(LEFT($P$3, 2)="90", 4, IF(LEFT($P$3, 2)="30", 12, 1)))/100)</f>
        <v/>
      </c>
      <c r="Q758" s="43" t="str">
        <f ca="1">IF(OR(B758="", F758=""), "", P758+'Terms&amp;Conditions + Transaction'!$B$11/10000)</f>
        <v/>
      </c>
      <c r="R758" s="43" t="str">
        <f t="shared" ca="1" si="71"/>
        <v/>
      </c>
      <c r="S758" t="str">
        <f ca="1">IF(B758="",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Transaction'!$C$7*(F758-E758), 365), 360))))</f>
        <v/>
      </c>
      <c r="T758" s="49" t="str">
        <f t="shared" ca="1" si="72"/>
        <v/>
      </c>
      <c r="U758" s="49" t="str">
        <f t="shared" ca="1" si="73"/>
        <v/>
      </c>
      <c r="V758" s="49" t="str">
        <f t="shared" ca="1" si="74"/>
        <v/>
      </c>
      <c r="W758" s="11" t="str">
        <f t="shared" ca="1" si="75"/>
        <v/>
      </c>
      <c r="X758" s="11" t="str">
        <f t="shared" ca="1" si="76"/>
        <v/>
      </c>
    </row>
    <row r="759" spans="2:24" x14ac:dyDescent="0.25">
      <c r="B759" s="82" t="str">
        <f ca="1">IF(B758&lt;MIN($C$3, 'Terms&amp;Conditions + Transaction'!$B$6), B758+1, "")</f>
        <v/>
      </c>
      <c r="C759" t="str">
        <f ca="1">IF(B759="", "", IF(AND(WEEKDAY(B759, 2)&lt;=5, ISERROR(VLOOKUP(B759, 'Holiday Schedule'!$B$3:$B$1002, 1, FALSE))), 1, 0))</f>
        <v/>
      </c>
      <c r="D759" t="str">
        <f ca="1">IF(B759="", "", IF(LOWER('Terms&amp;Conditions + Transaction'!$C$15)="act", 1, IF(DAY(B759)=31, 0, IF(AND(DAY(B759+1)=1, MONTH(B759+1)=3), 31-DAY(B759), 1))))</f>
        <v/>
      </c>
      <c r="E759" s="18" t="str">
        <f ca="1">IF(B759="", "", IFERROR(VLOOKUP(B759, 'Accrual Schedule'!$B$3:$B$122, 1, TRUE), ""))</f>
        <v/>
      </c>
      <c r="F759" s="18" t="str" cm="1">
        <f t="array" aca="1" ref="F759" ca="1">IF(B759="", "", INDEX('Accrual Schedule'!$B$3:$B$122, MATCH(B759, 'Accrual Schedule'!$B$3:$B$122, 1)+1, 1))</f>
        <v/>
      </c>
      <c r="G759" s="18" t="str" cm="1">
        <f t="array" aca="1" ref="G759" ca="1">IF(B759="", "", INDEX('Accrual Schedule'!$B$3:$B$122, MATCH(H759, 'Accrual Schedule'!$B$3:$B$122, 1)-1, 1))</f>
        <v/>
      </c>
      <c r="H759" s="18" t="str">
        <f ca="1">IF(B759="", "", INDEX('Accrual Schedule'!$B$3:$B$122, MATCH(I759, 'Accrual Schedule'!$C$3:$C$122, 1), 1))</f>
        <v/>
      </c>
      <c r="I759" s="18" t="str" cm="1">
        <f t="array" aca="1" ref="I759" ca="1">IF(B759="", "", _xlfn.IFNA(INDEX('Accrual Schedule'!$C$4:$C$122, MATCH(B759, 'Accrual Schedule'!$C$4:$C$122, 1)+1, 1), INDEX('Accrual Schedule'!$C$4:$C$122, 1, 1)))</f>
        <v/>
      </c>
      <c r="J759" s="11" t="str">
        <f ca="1">IF(B759="","",'Terms&amp;Conditions + Transaction'!$F$5-SUMIF(Dispositions!$B$3:$B$32,"&lt;="&amp;B759,Dispositions!$C$3:$C$32))</f>
        <v/>
      </c>
      <c r="K759" s="84" t="str">
        <f ca="1">IF(B759="", "", IF(ISNA(MATCH(B759, 'Factor Schedule'!$B$3:$B$2002, -1)),1,IF(INDEX('Factor Schedule'!$B$3:$C$2002,MATCH(B759, 'Factor Schedule'!$B$3:$B$2002, -1), 1)=B759,MATCH(B759, 'Factor Schedule'!$B$3:$B$2002, -1),MATCH(B759, 'Factor Schedule'!$B$3:$B$2002, -1)+1)))</f>
        <v/>
      </c>
      <c r="L759" s="11" t="str" cm="1">
        <f t="array" aca="1" ref="L759" ca="1">IF(B759="","",ROUND(J759*_xlfn.IFNA(INDEX('Factor Schedule'!$B$3:$C$2002,K759, 2), 1), 2))</f>
        <v/>
      </c>
      <c r="M759" s="11" t="str">
        <f ca="1">IF(B759="", "", IF(OR(LOWER('Terms&amp;Conditions + Transaction'!$B$12)&lt;&gt;"compound", B759=$C$2, B759=E759), L759, L759+IF(LOWER('Terms&amp;Conditions + Transaction'!$B$13)&lt;&gt;"y", SUMIFS($T$8:$T$2007, $B$8:$B$2007, "&gt;="&amp;E759, $B$8:$B$2007, "&lt;"&amp;B759), SUMIFS($U$8:$U$1007, $B$8:$B$2007, "&gt;="&amp;E759, $B$8:$B$2007, "&lt;"&amp;B759))))</f>
        <v/>
      </c>
      <c r="N759" s="18" t="str">
        <f ca="1">IF(OR(B759 = "", F759=""), "", MIN(ForwardDays(B759,-'Terms&amp;Conditions + Transaction'!$B$22, 'Terms&amp;Conditions + Transaction'!$B$23, 'Holiday Schedule'!$B$3:$B$1002),ForwardDays(F759,-'Terms&amp;Conditions + Transaction'!$B$22, 'Terms&amp;Conditions + Transaction'!$B$23, 'Holiday Schedule'!$B$3:$B$1002)))</f>
        <v/>
      </c>
      <c r="O759" s="42" t="str">
        <f ca="1">IF(B759="", "", IF(ISNA(MATCH(N759, SOFR_INDEX!$A$2:$A$2001, -1)),1,IF(INDEX(SOFR_INDEX!$A$2:$E$2001,MATCH(N759, SOFR_INDEX!$A$2:$A$2001, -1), 1)=N759,MATCH(N759, SOFR_INDEX!$A$2:$A$2001, -1),MATCH(N759, SOFR_INDEX!$A$2:$A$2001, -1)+1)))</f>
        <v/>
      </c>
      <c r="P759" s="40" t="str" cm="1">
        <f t="array" aca="1" ref="P759" ca="1">IF(OR(B759="", F759=""), "", INDEX(SOFR_INDEX!$B$2:$E$2001, O759,$P$4) * IF(LEFT($P$3, 3)="180", 2, IF(LEFT($P$3, 2)="90", 4, IF(LEFT($P$3, 2)="30", 12, 1)))/100)</f>
        <v/>
      </c>
      <c r="Q759" s="43" t="str">
        <f ca="1">IF(OR(B759="", F759=""), "", P759+'Terms&amp;Conditions + Transaction'!$B$11/10000)</f>
        <v/>
      </c>
      <c r="R759" s="43" t="str">
        <f t="shared" ca="1" si="71"/>
        <v/>
      </c>
      <c r="S759" t="str">
        <f ca="1">IF(B759="",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Transaction'!$C$7*(F759-E759), 365), 360))))</f>
        <v/>
      </c>
      <c r="T759" s="49" t="str">
        <f t="shared" ca="1" si="72"/>
        <v/>
      </c>
      <c r="U759" s="49" t="str">
        <f t="shared" ca="1" si="73"/>
        <v/>
      </c>
      <c r="V759" s="49" t="str">
        <f t="shared" ca="1" si="74"/>
        <v/>
      </c>
      <c r="W759" s="11" t="str">
        <f t="shared" ca="1" si="75"/>
        <v/>
      </c>
      <c r="X759" s="11" t="str">
        <f t="shared" ca="1" si="76"/>
        <v/>
      </c>
    </row>
    <row r="760" spans="2:24" x14ac:dyDescent="0.25">
      <c r="B760" s="82" t="str">
        <f ca="1">IF(B759&lt;MIN($C$3, 'Terms&amp;Conditions + Transaction'!$B$6), B759+1, "")</f>
        <v/>
      </c>
      <c r="C760" t="str">
        <f ca="1">IF(B760="", "", IF(AND(WEEKDAY(B760, 2)&lt;=5, ISERROR(VLOOKUP(B760, 'Holiday Schedule'!$B$3:$B$1002, 1, FALSE))), 1, 0))</f>
        <v/>
      </c>
      <c r="D760" t="str">
        <f ca="1">IF(B760="", "", IF(LOWER('Terms&amp;Conditions + Transaction'!$C$15)="act", 1, IF(DAY(B760)=31, 0, IF(AND(DAY(B760+1)=1, MONTH(B760+1)=3), 31-DAY(B760), 1))))</f>
        <v/>
      </c>
      <c r="E760" s="18" t="str">
        <f ca="1">IF(B760="", "", IFERROR(VLOOKUP(B760, 'Accrual Schedule'!$B$3:$B$122, 1, TRUE), ""))</f>
        <v/>
      </c>
      <c r="F760" s="18" t="str" cm="1">
        <f t="array" aca="1" ref="F760" ca="1">IF(B760="", "", INDEX('Accrual Schedule'!$B$3:$B$122, MATCH(B760, 'Accrual Schedule'!$B$3:$B$122, 1)+1, 1))</f>
        <v/>
      </c>
      <c r="G760" s="18" t="str" cm="1">
        <f t="array" aca="1" ref="G760" ca="1">IF(B760="", "", INDEX('Accrual Schedule'!$B$3:$B$122, MATCH(H760, 'Accrual Schedule'!$B$3:$B$122, 1)-1, 1))</f>
        <v/>
      </c>
      <c r="H760" s="18" t="str">
        <f ca="1">IF(B760="", "", INDEX('Accrual Schedule'!$B$3:$B$122, MATCH(I760, 'Accrual Schedule'!$C$3:$C$122, 1), 1))</f>
        <v/>
      </c>
      <c r="I760" s="18" t="str" cm="1">
        <f t="array" aca="1" ref="I760" ca="1">IF(B760="", "", _xlfn.IFNA(INDEX('Accrual Schedule'!$C$4:$C$122, MATCH(B760, 'Accrual Schedule'!$C$4:$C$122, 1)+1, 1), INDEX('Accrual Schedule'!$C$4:$C$122, 1, 1)))</f>
        <v/>
      </c>
      <c r="J760" s="11" t="str">
        <f ca="1">IF(B760="","",'Terms&amp;Conditions + Transaction'!$F$5-SUMIF(Dispositions!$B$3:$B$32,"&lt;="&amp;B760,Dispositions!$C$3:$C$32))</f>
        <v/>
      </c>
      <c r="K760" s="84" t="str">
        <f ca="1">IF(B760="", "", IF(ISNA(MATCH(B760, 'Factor Schedule'!$B$3:$B$2002, -1)),1,IF(INDEX('Factor Schedule'!$B$3:$C$2002,MATCH(B760, 'Factor Schedule'!$B$3:$B$2002, -1), 1)=B760,MATCH(B760, 'Factor Schedule'!$B$3:$B$2002, -1),MATCH(B760, 'Factor Schedule'!$B$3:$B$2002, -1)+1)))</f>
        <v/>
      </c>
      <c r="L760" s="11" t="str" cm="1">
        <f t="array" aca="1" ref="L760" ca="1">IF(B760="","",ROUND(J760*_xlfn.IFNA(INDEX('Factor Schedule'!$B$3:$C$2002,K760, 2), 1), 2))</f>
        <v/>
      </c>
      <c r="M760" s="11" t="str">
        <f ca="1">IF(B760="", "", IF(OR(LOWER('Terms&amp;Conditions + Transaction'!$B$12)&lt;&gt;"compound", B760=$C$2, B760=E760), L760, L760+IF(LOWER('Terms&amp;Conditions + Transaction'!$B$13)&lt;&gt;"y", SUMIFS($T$8:$T$2007, $B$8:$B$2007, "&gt;="&amp;E760, $B$8:$B$2007, "&lt;"&amp;B760), SUMIFS($U$8:$U$1007, $B$8:$B$2007, "&gt;="&amp;E760, $B$8:$B$2007, "&lt;"&amp;B760))))</f>
        <v/>
      </c>
      <c r="N760" s="18" t="str">
        <f ca="1">IF(OR(B760 = "", F760=""), "", MIN(ForwardDays(B760,-'Terms&amp;Conditions + Transaction'!$B$22, 'Terms&amp;Conditions + Transaction'!$B$23, 'Holiday Schedule'!$B$3:$B$1002),ForwardDays(F760,-'Terms&amp;Conditions + Transaction'!$B$22, 'Terms&amp;Conditions + Transaction'!$B$23, 'Holiday Schedule'!$B$3:$B$1002)))</f>
        <v/>
      </c>
      <c r="O760" s="42" t="str">
        <f ca="1">IF(B760="", "", IF(ISNA(MATCH(N760, SOFR_INDEX!$A$2:$A$2001, -1)),1,IF(INDEX(SOFR_INDEX!$A$2:$E$2001,MATCH(N760, SOFR_INDEX!$A$2:$A$2001, -1), 1)=N760,MATCH(N760, SOFR_INDEX!$A$2:$A$2001, -1),MATCH(N760, SOFR_INDEX!$A$2:$A$2001, -1)+1)))</f>
        <v/>
      </c>
      <c r="P760" s="40" t="str" cm="1">
        <f t="array" aca="1" ref="P760" ca="1">IF(OR(B760="", F760=""), "", INDEX(SOFR_INDEX!$B$2:$E$2001, O760,$P$4) * IF(LEFT($P$3, 3)="180", 2, IF(LEFT($P$3, 2)="90", 4, IF(LEFT($P$3, 2)="30", 12, 1)))/100)</f>
        <v/>
      </c>
      <c r="Q760" s="43" t="str">
        <f ca="1">IF(OR(B760="", F760=""), "", P760+'Terms&amp;Conditions + Transaction'!$B$11/10000)</f>
        <v/>
      </c>
      <c r="R760" s="43" t="str">
        <f t="shared" ca="1" si="71"/>
        <v/>
      </c>
      <c r="S760" t="str">
        <f ca="1">IF(B760="",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Transaction'!$C$7*(F760-E760), 365), 360))))</f>
        <v/>
      </c>
      <c r="T760" s="49" t="str">
        <f t="shared" ca="1" si="72"/>
        <v/>
      </c>
      <c r="U760" s="49" t="str">
        <f t="shared" ca="1" si="73"/>
        <v/>
      </c>
      <c r="V760" s="49" t="str">
        <f t="shared" ca="1" si="74"/>
        <v/>
      </c>
      <c r="W760" s="11" t="str">
        <f t="shared" ca="1" si="75"/>
        <v/>
      </c>
      <c r="X760" s="11" t="str">
        <f t="shared" ca="1" si="76"/>
        <v/>
      </c>
    </row>
    <row r="761" spans="2:24" x14ac:dyDescent="0.25">
      <c r="B761" s="82" t="str">
        <f ca="1">IF(B760&lt;MIN($C$3, 'Terms&amp;Conditions + Transaction'!$B$6), B760+1, "")</f>
        <v/>
      </c>
      <c r="C761" t="str">
        <f ca="1">IF(B761="", "", IF(AND(WEEKDAY(B761, 2)&lt;=5, ISERROR(VLOOKUP(B761, 'Holiday Schedule'!$B$3:$B$1002, 1, FALSE))), 1, 0))</f>
        <v/>
      </c>
      <c r="D761" t="str">
        <f ca="1">IF(B761="", "", IF(LOWER('Terms&amp;Conditions + Transaction'!$C$15)="act", 1, IF(DAY(B761)=31, 0, IF(AND(DAY(B761+1)=1, MONTH(B761+1)=3), 31-DAY(B761), 1))))</f>
        <v/>
      </c>
      <c r="E761" s="18" t="str">
        <f ca="1">IF(B761="", "", IFERROR(VLOOKUP(B761, 'Accrual Schedule'!$B$3:$B$122, 1, TRUE), ""))</f>
        <v/>
      </c>
      <c r="F761" s="18" t="str" cm="1">
        <f t="array" aca="1" ref="F761" ca="1">IF(B761="", "", INDEX('Accrual Schedule'!$B$3:$B$122, MATCH(B761, 'Accrual Schedule'!$B$3:$B$122, 1)+1, 1))</f>
        <v/>
      </c>
      <c r="G761" s="18" t="str" cm="1">
        <f t="array" aca="1" ref="G761" ca="1">IF(B761="", "", INDEX('Accrual Schedule'!$B$3:$B$122, MATCH(H761, 'Accrual Schedule'!$B$3:$B$122, 1)-1, 1))</f>
        <v/>
      </c>
      <c r="H761" s="18" t="str">
        <f ca="1">IF(B761="", "", INDEX('Accrual Schedule'!$B$3:$B$122, MATCH(I761, 'Accrual Schedule'!$C$3:$C$122, 1), 1))</f>
        <v/>
      </c>
      <c r="I761" s="18" t="str" cm="1">
        <f t="array" aca="1" ref="I761" ca="1">IF(B761="", "", _xlfn.IFNA(INDEX('Accrual Schedule'!$C$4:$C$122, MATCH(B761, 'Accrual Schedule'!$C$4:$C$122, 1)+1, 1), INDEX('Accrual Schedule'!$C$4:$C$122, 1, 1)))</f>
        <v/>
      </c>
      <c r="J761" s="11" t="str">
        <f ca="1">IF(B761="","",'Terms&amp;Conditions + Transaction'!$F$5-SUMIF(Dispositions!$B$3:$B$32,"&lt;="&amp;B761,Dispositions!$C$3:$C$32))</f>
        <v/>
      </c>
      <c r="K761" s="84" t="str">
        <f ca="1">IF(B761="", "", IF(ISNA(MATCH(B761, 'Factor Schedule'!$B$3:$B$2002, -1)),1,IF(INDEX('Factor Schedule'!$B$3:$C$2002,MATCH(B761, 'Factor Schedule'!$B$3:$B$2002, -1), 1)=B761,MATCH(B761, 'Factor Schedule'!$B$3:$B$2002, -1),MATCH(B761, 'Factor Schedule'!$B$3:$B$2002, -1)+1)))</f>
        <v/>
      </c>
      <c r="L761" s="11" t="str" cm="1">
        <f t="array" aca="1" ref="L761" ca="1">IF(B761="","",ROUND(J761*_xlfn.IFNA(INDEX('Factor Schedule'!$B$3:$C$2002,K761, 2), 1), 2))</f>
        <v/>
      </c>
      <c r="M761" s="11" t="str">
        <f ca="1">IF(B761="", "", IF(OR(LOWER('Terms&amp;Conditions + Transaction'!$B$12)&lt;&gt;"compound", B761=$C$2, B761=E761), L761, L761+IF(LOWER('Terms&amp;Conditions + Transaction'!$B$13)&lt;&gt;"y", SUMIFS($T$8:$T$2007, $B$8:$B$2007, "&gt;="&amp;E761, $B$8:$B$2007, "&lt;"&amp;B761), SUMIFS($U$8:$U$1007, $B$8:$B$2007, "&gt;="&amp;E761, $B$8:$B$2007, "&lt;"&amp;B761))))</f>
        <v/>
      </c>
      <c r="N761" s="18" t="str">
        <f ca="1">IF(OR(B761 = "", F761=""), "", MIN(ForwardDays(B761,-'Terms&amp;Conditions + Transaction'!$B$22, 'Terms&amp;Conditions + Transaction'!$B$23, 'Holiday Schedule'!$B$3:$B$1002),ForwardDays(F761,-'Terms&amp;Conditions + Transaction'!$B$22, 'Terms&amp;Conditions + Transaction'!$B$23, 'Holiday Schedule'!$B$3:$B$1002)))</f>
        <v/>
      </c>
      <c r="O761" s="42" t="str">
        <f ca="1">IF(B761="", "", IF(ISNA(MATCH(N761, SOFR_INDEX!$A$2:$A$2001, -1)),1,IF(INDEX(SOFR_INDEX!$A$2:$E$2001,MATCH(N761, SOFR_INDEX!$A$2:$A$2001, -1), 1)=N761,MATCH(N761, SOFR_INDEX!$A$2:$A$2001, -1),MATCH(N761, SOFR_INDEX!$A$2:$A$2001, -1)+1)))</f>
        <v/>
      </c>
      <c r="P761" s="40" t="str" cm="1">
        <f t="array" aca="1" ref="P761" ca="1">IF(OR(B761="", F761=""), "", INDEX(SOFR_INDEX!$B$2:$E$2001, O761,$P$4) * IF(LEFT($P$3, 3)="180", 2, IF(LEFT($P$3, 2)="90", 4, IF(LEFT($P$3, 2)="30", 12, 1)))/100)</f>
        <v/>
      </c>
      <c r="Q761" s="43" t="str">
        <f ca="1">IF(OR(B761="", F761=""), "", P761+'Terms&amp;Conditions + Transaction'!$B$11/10000)</f>
        <v/>
      </c>
      <c r="R761" s="43" t="str">
        <f t="shared" ca="1" si="71"/>
        <v/>
      </c>
      <c r="S761" t="str">
        <f ca="1">IF(B761="",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Transaction'!$C$7*(F761-E761), 365), 360))))</f>
        <v/>
      </c>
      <c r="T761" s="49" t="str">
        <f t="shared" ca="1" si="72"/>
        <v/>
      </c>
      <c r="U761" s="49" t="str">
        <f t="shared" ca="1" si="73"/>
        <v/>
      </c>
      <c r="V761" s="49" t="str">
        <f t="shared" ca="1" si="74"/>
        <v/>
      </c>
      <c r="W761" s="11" t="str">
        <f t="shared" ca="1" si="75"/>
        <v/>
      </c>
      <c r="X761" s="11" t="str">
        <f t="shared" ca="1" si="76"/>
        <v/>
      </c>
    </row>
    <row r="762" spans="2:24" x14ac:dyDescent="0.25">
      <c r="B762" s="82" t="str">
        <f ca="1">IF(B761&lt;MIN($C$3, 'Terms&amp;Conditions + Transaction'!$B$6), B761+1, "")</f>
        <v/>
      </c>
      <c r="C762" t="str">
        <f ca="1">IF(B762="", "", IF(AND(WEEKDAY(B762, 2)&lt;=5, ISERROR(VLOOKUP(B762, 'Holiday Schedule'!$B$3:$B$1002, 1, FALSE))), 1, 0))</f>
        <v/>
      </c>
      <c r="D762" t="str">
        <f ca="1">IF(B762="", "", IF(LOWER('Terms&amp;Conditions + Transaction'!$C$15)="act", 1, IF(DAY(B762)=31, 0, IF(AND(DAY(B762+1)=1, MONTH(B762+1)=3), 31-DAY(B762), 1))))</f>
        <v/>
      </c>
      <c r="E762" s="18" t="str">
        <f ca="1">IF(B762="", "", IFERROR(VLOOKUP(B762, 'Accrual Schedule'!$B$3:$B$122, 1, TRUE), ""))</f>
        <v/>
      </c>
      <c r="F762" s="18" t="str" cm="1">
        <f t="array" aca="1" ref="F762" ca="1">IF(B762="", "", INDEX('Accrual Schedule'!$B$3:$B$122, MATCH(B762, 'Accrual Schedule'!$B$3:$B$122, 1)+1, 1))</f>
        <v/>
      </c>
      <c r="G762" s="18" t="str" cm="1">
        <f t="array" aca="1" ref="G762" ca="1">IF(B762="", "", INDEX('Accrual Schedule'!$B$3:$B$122, MATCH(H762, 'Accrual Schedule'!$B$3:$B$122, 1)-1, 1))</f>
        <v/>
      </c>
      <c r="H762" s="18" t="str">
        <f ca="1">IF(B762="", "", INDEX('Accrual Schedule'!$B$3:$B$122, MATCH(I762, 'Accrual Schedule'!$C$3:$C$122, 1), 1))</f>
        <v/>
      </c>
      <c r="I762" s="18" t="str" cm="1">
        <f t="array" aca="1" ref="I762" ca="1">IF(B762="", "", _xlfn.IFNA(INDEX('Accrual Schedule'!$C$4:$C$122, MATCH(B762, 'Accrual Schedule'!$C$4:$C$122, 1)+1, 1), INDEX('Accrual Schedule'!$C$4:$C$122, 1, 1)))</f>
        <v/>
      </c>
      <c r="J762" s="11" t="str">
        <f ca="1">IF(B762="","",'Terms&amp;Conditions + Transaction'!$F$5-SUMIF(Dispositions!$B$3:$B$32,"&lt;="&amp;B762,Dispositions!$C$3:$C$32))</f>
        <v/>
      </c>
      <c r="K762" s="84" t="str">
        <f ca="1">IF(B762="", "", IF(ISNA(MATCH(B762, 'Factor Schedule'!$B$3:$B$2002, -1)),1,IF(INDEX('Factor Schedule'!$B$3:$C$2002,MATCH(B762, 'Factor Schedule'!$B$3:$B$2002, -1), 1)=B762,MATCH(B762, 'Factor Schedule'!$B$3:$B$2002, -1),MATCH(B762, 'Factor Schedule'!$B$3:$B$2002, -1)+1)))</f>
        <v/>
      </c>
      <c r="L762" s="11" t="str" cm="1">
        <f t="array" aca="1" ref="L762" ca="1">IF(B762="","",ROUND(J762*_xlfn.IFNA(INDEX('Factor Schedule'!$B$3:$C$2002,K762, 2), 1), 2))</f>
        <v/>
      </c>
      <c r="M762" s="11" t="str">
        <f ca="1">IF(B762="", "", IF(OR(LOWER('Terms&amp;Conditions + Transaction'!$B$12)&lt;&gt;"compound", B762=$C$2, B762=E762), L762, L762+IF(LOWER('Terms&amp;Conditions + Transaction'!$B$13)&lt;&gt;"y", SUMIFS($T$8:$T$2007, $B$8:$B$2007, "&gt;="&amp;E762, $B$8:$B$2007, "&lt;"&amp;B762), SUMIFS($U$8:$U$1007, $B$8:$B$2007, "&gt;="&amp;E762, $B$8:$B$2007, "&lt;"&amp;B762))))</f>
        <v/>
      </c>
      <c r="N762" s="18" t="str">
        <f ca="1">IF(OR(B762 = "", F762=""), "", MIN(ForwardDays(B762,-'Terms&amp;Conditions + Transaction'!$B$22, 'Terms&amp;Conditions + Transaction'!$B$23, 'Holiday Schedule'!$B$3:$B$1002),ForwardDays(F762,-'Terms&amp;Conditions + Transaction'!$B$22, 'Terms&amp;Conditions + Transaction'!$B$23, 'Holiday Schedule'!$B$3:$B$1002)))</f>
        <v/>
      </c>
      <c r="O762" s="42" t="str">
        <f ca="1">IF(B762="", "", IF(ISNA(MATCH(N762, SOFR_INDEX!$A$2:$A$2001, -1)),1,IF(INDEX(SOFR_INDEX!$A$2:$E$2001,MATCH(N762, SOFR_INDEX!$A$2:$A$2001, -1), 1)=N762,MATCH(N762, SOFR_INDEX!$A$2:$A$2001, -1),MATCH(N762, SOFR_INDEX!$A$2:$A$2001, -1)+1)))</f>
        <v/>
      </c>
      <c r="P762" s="40" t="str" cm="1">
        <f t="array" aca="1" ref="P762" ca="1">IF(OR(B762="", F762=""), "", INDEX(SOFR_INDEX!$B$2:$E$2001, O762,$P$4) * IF(LEFT($P$3, 3)="180", 2, IF(LEFT($P$3, 2)="90", 4, IF(LEFT($P$3, 2)="30", 12, 1)))/100)</f>
        <v/>
      </c>
      <c r="Q762" s="43" t="str">
        <f ca="1">IF(OR(B762="", F762=""), "", P762+'Terms&amp;Conditions + Transaction'!$B$11/10000)</f>
        <v/>
      </c>
      <c r="R762" s="43" t="str">
        <f t="shared" ca="1" si="71"/>
        <v/>
      </c>
      <c r="S762" t="str">
        <f ca="1">IF(B762="",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Transaction'!$C$7*(F762-E762), 365), 360))))</f>
        <v/>
      </c>
      <c r="T762" s="49" t="str">
        <f t="shared" ca="1" si="72"/>
        <v/>
      </c>
      <c r="U762" s="49" t="str">
        <f t="shared" ca="1" si="73"/>
        <v/>
      </c>
      <c r="V762" s="49" t="str">
        <f t="shared" ca="1" si="74"/>
        <v/>
      </c>
      <c r="W762" s="11" t="str">
        <f t="shared" ca="1" si="75"/>
        <v/>
      </c>
      <c r="X762" s="11" t="str">
        <f t="shared" ca="1" si="76"/>
        <v/>
      </c>
    </row>
    <row r="763" spans="2:24" x14ac:dyDescent="0.25">
      <c r="B763" s="82" t="str">
        <f ca="1">IF(B762&lt;MIN($C$3, 'Terms&amp;Conditions + Transaction'!$B$6), B762+1, "")</f>
        <v/>
      </c>
      <c r="C763" t="str">
        <f ca="1">IF(B763="", "", IF(AND(WEEKDAY(B763, 2)&lt;=5, ISERROR(VLOOKUP(B763, 'Holiday Schedule'!$B$3:$B$1002, 1, FALSE))), 1, 0))</f>
        <v/>
      </c>
      <c r="D763" t="str">
        <f ca="1">IF(B763="", "", IF(LOWER('Terms&amp;Conditions + Transaction'!$C$15)="act", 1, IF(DAY(B763)=31, 0, IF(AND(DAY(B763+1)=1, MONTH(B763+1)=3), 31-DAY(B763), 1))))</f>
        <v/>
      </c>
      <c r="E763" s="18" t="str">
        <f ca="1">IF(B763="", "", IFERROR(VLOOKUP(B763, 'Accrual Schedule'!$B$3:$B$122, 1, TRUE), ""))</f>
        <v/>
      </c>
      <c r="F763" s="18" t="str" cm="1">
        <f t="array" aca="1" ref="F763" ca="1">IF(B763="", "", INDEX('Accrual Schedule'!$B$3:$B$122, MATCH(B763, 'Accrual Schedule'!$B$3:$B$122, 1)+1, 1))</f>
        <v/>
      </c>
      <c r="G763" s="18" t="str" cm="1">
        <f t="array" aca="1" ref="G763" ca="1">IF(B763="", "", INDEX('Accrual Schedule'!$B$3:$B$122, MATCH(H763, 'Accrual Schedule'!$B$3:$B$122, 1)-1, 1))</f>
        <v/>
      </c>
      <c r="H763" s="18" t="str">
        <f ca="1">IF(B763="", "", INDEX('Accrual Schedule'!$B$3:$B$122, MATCH(I763, 'Accrual Schedule'!$C$3:$C$122, 1), 1))</f>
        <v/>
      </c>
      <c r="I763" s="18" t="str" cm="1">
        <f t="array" aca="1" ref="I763" ca="1">IF(B763="", "", _xlfn.IFNA(INDEX('Accrual Schedule'!$C$4:$C$122, MATCH(B763, 'Accrual Schedule'!$C$4:$C$122, 1)+1, 1), INDEX('Accrual Schedule'!$C$4:$C$122, 1, 1)))</f>
        <v/>
      </c>
      <c r="J763" s="11" t="str">
        <f ca="1">IF(B763="","",'Terms&amp;Conditions + Transaction'!$F$5-SUMIF(Dispositions!$B$3:$B$32,"&lt;="&amp;B763,Dispositions!$C$3:$C$32))</f>
        <v/>
      </c>
      <c r="K763" s="84" t="str">
        <f ca="1">IF(B763="", "", IF(ISNA(MATCH(B763, 'Factor Schedule'!$B$3:$B$2002, -1)),1,IF(INDEX('Factor Schedule'!$B$3:$C$2002,MATCH(B763, 'Factor Schedule'!$B$3:$B$2002, -1), 1)=B763,MATCH(B763, 'Factor Schedule'!$B$3:$B$2002, -1),MATCH(B763, 'Factor Schedule'!$B$3:$B$2002, -1)+1)))</f>
        <v/>
      </c>
      <c r="L763" s="11" t="str" cm="1">
        <f t="array" aca="1" ref="L763" ca="1">IF(B763="","",ROUND(J763*_xlfn.IFNA(INDEX('Factor Schedule'!$B$3:$C$2002,K763, 2), 1), 2))</f>
        <v/>
      </c>
      <c r="M763" s="11" t="str">
        <f ca="1">IF(B763="", "", IF(OR(LOWER('Terms&amp;Conditions + Transaction'!$B$12)&lt;&gt;"compound", B763=$C$2, B763=E763), L763, L763+IF(LOWER('Terms&amp;Conditions + Transaction'!$B$13)&lt;&gt;"y", SUMIFS($T$8:$T$2007, $B$8:$B$2007, "&gt;="&amp;E763, $B$8:$B$2007, "&lt;"&amp;B763), SUMIFS($U$8:$U$1007, $B$8:$B$2007, "&gt;="&amp;E763, $B$8:$B$2007, "&lt;"&amp;B763))))</f>
        <v/>
      </c>
      <c r="N763" s="18" t="str">
        <f ca="1">IF(OR(B763 = "", F763=""), "", MIN(ForwardDays(B763,-'Terms&amp;Conditions + Transaction'!$B$22, 'Terms&amp;Conditions + Transaction'!$B$23, 'Holiday Schedule'!$B$3:$B$1002),ForwardDays(F763,-'Terms&amp;Conditions + Transaction'!$B$22, 'Terms&amp;Conditions + Transaction'!$B$23, 'Holiday Schedule'!$B$3:$B$1002)))</f>
        <v/>
      </c>
      <c r="O763" s="42" t="str">
        <f ca="1">IF(B763="", "", IF(ISNA(MATCH(N763, SOFR_INDEX!$A$2:$A$2001, -1)),1,IF(INDEX(SOFR_INDEX!$A$2:$E$2001,MATCH(N763, SOFR_INDEX!$A$2:$A$2001, -1), 1)=N763,MATCH(N763, SOFR_INDEX!$A$2:$A$2001, -1),MATCH(N763, SOFR_INDEX!$A$2:$A$2001, -1)+1)))</f>
        <v/>
      </c>
      <c r="P763" s="40" t="str" cm="1">
        <f t="array" aca="1" ref="P763" ca="1">IF(OR(B763="", F763=""), "", INDEX(SOFR_INDEX!$B$2:$E$2001, O763,$P$4) * IF(LEFT($P$3, 3)="180", 2, IF(LEFT($P$3, 2)="90", 4, IF(LEFT($P$3, 2)="30", 12, 1)))/100)</f>
        <v/>
      </c>
      <c r="Q763" s="43" t="str">
        <f ca="1">IF(OR(B763="", F763=""), "", P763+'Terms&amp;Conditions + Transaction'!$B$11/10000)</f>
        <v/>
      </c>
      <c r="R763" s="43" t="str">
        <f t="shared" ca="1" si="71"/>
        <v/>
      </c>
      <c r="S763" t="str">
        <f ca="1">IF(B763="",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Transaction'!$C$7*(F763-E763), 365), 360))))</f>
        <v/>
      </c>
      <c r="T763" s="49" t="str">
        <f t="shared" ca="1" si="72"/>
        <v/>
      </c>
      <c r="U763" s="49" t="str">
        <f t="shared" ca="1" si="73"/>
        <v/>
      </c>
      <c r="V763" s="49" t="str">
        <f t="shared" ca="1" si="74"/>
        <v/>
      </c>
      <c r="W763" s="11" t="str">
        <f t="shared" ca="1" si="75"/>
        <v/>
      </c>
      <c r="X763" s="11" t="str">
        <f t="shared" ca="1" si="76"/>
        <v/>
      </c>
    </row>
    <row r="764" spans="2:24" x14ac:dyDescent="0.25">
      <c r="B764" s="82" t="str">
        <f ca="1">IF(B763&lt;MIN($C$3, 'Terms&amp;Conditions + Transaction'!$B$6), B763+1, "")</f>
        <v/>
      </c>
      <c r="C764" t="str">
        <f ca="1">IF(B764="", "", IF(AND(WEEKDAY(B764, 2)&lt;=5, ISERROR(VLOOKUP(B764, 'Holiday Schedule'!$B$3:$B$1002, 1, FALSE))), 1, 0))</f>
        <v/>
      </c>
      <c r="D764" t="str">
        <f ca="1">IF(B764="", "", IF(LOWER('Terms&amp;Conditions + Transaction'!$C$15)="act", 1, IF(DAY(B764)=31, 0, IF(AND(DAY(B764+1)=1, MONTH(B764+1)=3), 31-DAY(B764), 1))))</f>
        <v/>
      </c>
      <c r="E764" s="18" t="str">
        <f ca="1">IF(B764="", "", IFERROR(VLOOKUP(B764, 'Accrual Schedule'!$B$3:$B$122, 1, TRUE), ""))</f>
        <v/>
      </c>
      <c r="F764" s="18" t="str" cm="1">
        <f t="array" aca="1" ref="F764" ca="1">IF(B764="", "", INDEX('Accrual Schedule'!$B$3:$B$122, MATCH(B764, 'Accrual Schedule'!$B$3:$B$122, 1)+1, 1))</f>
        <v/>
      </c>
      <c r="G764" s="18" t="str" cm="1">
        <f t="array" aca="1" ref="G764" ca="1">IF(B764="", "", INDEX('Accrual Schedule'!$B$3:$B$122, MATCH(H764, 'Accrual Schedule'!$B$3:$B$122, 1)-1, 1))</f>
        <v/>
      </c>
      <c r="H764" s="18" t="str">
        <f ca="1">IF(B764="", "", INDEX('Accrual Schedule'!$B$3:$B$122, MATCH(I764, 'Accrual Schedule'!$C$3:$C$122, 1), 1))</f>
        <v/>
      </c>
      <c r="I764" s="18" t="str" cm="1">
        <f t="array" aca="1" ref="I764" ca="1">IF(B764="", "", _xlfn.IFNA(INDEX('Accrual Schedule'!$C$4:$C$122, MATCH(B764, 'Accrual Schedule'!$C$4:$C$122, 1)+1, 1), INDEX('Accrual Schedule'!$C$4:$C$122, 1, 1)))</f>
        <v/>
      </c>
      <c r="J764" s="11" t="str">
        <f ca="1">IF(B764="","",'Terms&amp;Conditions + Transaction'!$F$5-SUMIF(Dispositions!$B$3:$B$32,"&lt;="&amp;B764,Dispositions!$C$3:$C$32))</f>
        <v/>
      </c>
      <c r="K764" s="84" t="str">
        <f ca="1">IF(B764="", "", IF(ISNA(MATCH(B764, 'Factor Schedule'!$B$3:$B$2002, -1)),1,IF(INDEX('Factor Schedule'!$B$3:$C$2002,MATCH(B764, 'Factor Schedule'!$B$3:$B$2002, -1), 1)=B764,MATCH(B764, 'Factor Schedule'!$B$3:$B$2002, -1),MATCH(B764, 'Factor Schedule'!$B$3:$B$2002, -1)+1)))</f>
        <v/>
      </c>
      <c r="L764" s="11" t="str" cm="1">
        <f t="array" aca="1" ref="L764" ca="1">IF(B764="","",ROUND(J764*_xlfn.IFNA(INDEX('Factor Schedule'!$B$3:$C$2002,K764, 2), 1), 2))</f>
        <v/>
      </c>
      <c r="M764" s="11" t="str">
        <f ca="1">IF(B764="", "", IF(OR(LOWER('Terms&amp;Conditions + Transaction'!$B$12)&lt;&gt;"compound", B764=$C$2, B764=E764), L764, L764+IF(LOWER('Terms&amp;Conditions + Transaction'!$B$13)&lt;&gt;"y", SUMIFS($T$8:$T$2007, $B$8:$B$2007, "&gt;="&amp;E764, $B$8:$B$2007, "&lt;"&amp;B764), SUMIFS($U$8:$U$1007, $B$8:$B$2007, "&gt;="&amp;E764, $B$8:$B$2007, "&lt;"&amp;B764))))</f>
        <v/>
      </c>
      <c r="N764" s="18" t="str">
        <f ca="1">IF(OR(B764 = "", F764=""), "", MIN(ForwardDays(B764,-'Terms&amp;Conditions + Transaction'!$B$22, 'Terms&amp;Conditions + Transaction'!$B$23, 'Holiday Schedule'!$B$3:$B$1002),ForwardDays(F764,-'Terms&amp;Conditions + Transaction'!$B$22, 'Terms&amp;Conditions + Transaction'!$B$23, 'Holiday Schedule'!$B$3:$B$1002)))</f>
        <v/>
      </c>
      <c r="O764" s="42" t="str">
        <f ca="1">IF(B764="", "", IF(ISNA(MATCH(N764, SOFR_INDEX!$A$2:$A$2001, -1)),1,IF(INDEX(SOFR_INDEX!$A$2:$E$2001,MATCH(N764, SOFR_INDEX!$A$2:$A$2001, -1), 1)=N764,MATCH(N764, SOFR_INDEX!$A$2:$A$2001, -1),MATCH(N764, SOFR_INDEX!$A$2:$A$2001, -1)+1)))</f>
        <v/>
      </c>
      <c r="P764" s="40" t="str" cm="1">
        <f t="array" aca="1" ref="P764" ca="1">IF(OR(B764="", F764=""), "", INDEX(SOFR_INDEX!$B$2:$E$2001, O764,$P$4) * IF(LEFT($P$3, 3)="180", 2, IF(LEFT($P$3, 2)="90", 4, IF(LEFT($P$3, 2)="30", 12, 1)))/100)</f>
        <v/>
      </c>
      <c r="Q764" s="43" t="str">
        <f ca="1">IF(OR(B764="", F764=""), "", P764+'Terms&amp;Conditions + Transaction'!$B$11/10000)</f>
        <v/>
      </c>
      <c r="R764" s="43" t="str">
        <f t="shared" ca="1" si="71"/>
        <v/>
      </c>
      <c r="S764" t="str">
        <f ca="1">IF(B764="",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Transaction'!$C$7*(F764-E764), 365), 360))))</f>
        <v/>
      </c>
      <c r="T764" s="49" t="str">
        <f t="shared" ca="1" si="72"/>
        <v/>
      </c>
      <c r="U764" s="49" t="str">
        <f t="shared" ca="1" si="73"/>
        <v/>
      </c>
      <c r="V764" s="49" t="str">
        <f t="shared" ca="1" si="74"/>
        <v/>
      </c>
      <c r="W764" s="11" t="str">
        <f t="shared" ca="1" si="75"/>
        <v/>
      </c>
      <c r="X764" s="11" t="str">
        <f t="shared" ca="1" si="76"/>
        <v/>
      </c>
    </row>
    <row r="765" spans="2:24" x14ac:dyDescent="0.25">
      <c r="B765" s="82" t="str">
        <f ca="1">IF(B764&lt;MIN($C$3, 'Terms&amp;Conditions + Transaction'!$B$6), B764+1, "")</f>
        <v/>
      </c>
      <c r="C765" t="str">
        <f ca="1">IF(B765="", "", IF(AND(WEEKDAY(B765, 2)&lt;=5, ISERROR(VLOOKUP(B765, 'Holiday Schedule'!$B$3:$B$1002, 1, FALSE))), 1, 0))</f>
        <v/>
      </c>
      <c r="D765" t="str">
        <f ca="1">IF(B765="", "", IF(LOWER('Terms&amp;Conditions + Transaction'!$C$15)="act", 1, IF(DAY(B765)=31, 0, IF(AND(DAY(B765+1)=1, MONTH(B765+1)=3), 31-DAY(B765), 1))))</f>
        <v/>
      </c>
      <c r="E765" s="18" t="str">
        <f ca="1">IF(B765="", "", IFERROR(VLOOKUP(B765, 'Accrual Schedule'!$B$3:$B$122, 1, TRUE), ""))</f>
        <v/>
      </c>
      <c r="F765" s="18" t="str" cm="1">
        <f t="array" aca="1" ref="F765" ca="1">IF(B765="", "", INDEX('Accrual Schedule'!$B$3:$B$122, MATCH(B765, 'Accrual Schedule'!$B$3:$B$122, 1)+1, 1))</f>
        <v/>
      </c>
      <c r="G765" s="18" t="str" cm="1">
        <f t="array" aca="1" ref="G765" ca="1">IF(B765="", "", INDEX('Accrual Schedule'!$B$3:$B$122, MATCH(H765, 'Accrual Schedule'!$B$3:$B$122, 1)-1, 1))</f>
        <v/>
      </c>
      <c r="H765" s="18" t="str">
        <f ca="1">IF(B765="", "", INDEX('Accrual Schedule'!$B$3:$B$122, MATCH(I765, 'Accrual Schedule'!$C$3:$C$122, 1), 1))</f>
        <v/>
      </c>
      <c r="I765" s="18" t="str" cm="1">
        <f t="array" aca="1" ref="I765" ca="1">IF(B765="", "", _xlfn.IFNA(INDEX('Accrual Schedule'!$C$4:$C$122, MATCH(B765, 'Accrual Schedule'!$C$4:$C$122, 1)+1, 1), INDEX('Accrual Schedule'!$C$4:$C$122, 1, 1)))</f>
        <v/>
      </c>
      <c r="J765" s="11" t="str">
        <f ca="1">IF(B765="","",'Terms&amp;Conditions + Transaction'!$F$5-SUMIF(Dispositions!$B$3:$B$32,"&lt;="&amp;B765,Dispositions!$C$3:$C$32))</f>
        <v/>
      </c>
      <c r="K765" s="84" t="str">
        <f ca="1">IF(B765="", "", IF(ISNA(MATCH(B765, 'Factor Schedule'!$B$3:$B$2002, -1)),1,IF(INDEX('Factor Schedule'!$B$3:$C$2002,MATCH(B765, 'Factor Schedule'!$B$3:$B$2002, -1), 1)=B765,MATCH(B765, 'Factor Schedule'!$B$3:$B$2002, -1),MATCH(B765, 'Factor Schedule'!$B$3:$B$2002, -1)+1)))</f>
        <v/>
      </c>
      <c r="L765" s="11" t="str" cm="1">
        <f t="array" aca="1" ref="L765" ca="1">IF(B765="","",ROUND(J765*_xlfn.IFNA(INDEX('Factor Schedule'!$B$3:$C$2002,K765, 2), 1), 2))</f>
        <v/>
      </c>
      <c r="M765" s="11" t="str">
        <f ca="1">IF(B765="", "", IF(OR(LOWER('Terms&amp;Conditions + Transaction'!$B$12)&lt;&gt;"compound", B765=$C$2, B765=E765), L765, L765+IF(LOWER('Terms&amp;Conditions + Transaction'!$B$13)&lt;&gt;"y", SUMIFS($T$8:$T$2007, $B$8:$B$2007, "&gt;="&amp;E765, $B$8:$B$2007, "&lt;"&amp;B765), SUMIFS($U$8:$U$1007, $B$8:$B$2007, "&gt;="&amp;E765, $B$8:$B$2007, "&lt;"&amp;B765))))</f>
        <v/>
      </c>
      <c r="N765" s="18" t="str">
        <f ca="1">IF(OR(B765 = "", F765=""), "", MIN(ForwardDays(B765,-'Terms&amp;Conditions + Transaction'!$B$22, 'Terms&amp;Conditions + Transaction'!$B$23, 'Holiday Schedule'!$B$3:$B$1002),ForwardDays(F765,-'Terms&amp;Conditions + Transaction'!$B$22, 'Terms&amp;Conditions + Transaction'!$B$23, 'Holiday Schedule'!$B$3:$B$1002)))</f>
        <v/>
      </c>
      <c r="O765" s="42" t="str">
        <f ca="1">IF(B765="", "", IF(ISNA(MATCH(N765, SOFR_INDEX!$A$2:$A$2001, -1)),1,IF(INDEX(SOFR_INDEX!$A$2:$E$2001,MATCH(N765, SOFR_INDEX!$A$2:$A$2001, -1), 1)=N765,MATCH(N765, SOFR_INDEX!$A$2:$A$2001, -1),MATCH(N765, SOFR_INDEX!$A$2:$A$2001, -1)+1)))</f>
        <v/>
      </c>
      <c r="P765" s="40" t="str" cm="1">
        <f t="array" aca="1" ref="P765" ca="1">IF(OR(B765="", F765=""), "", INDEX(SOFR_INDEX!$B$2:$E$2001, O765,$P$4) * IF(LEFT($P$3, 3)="180", 2, IF(LEFT($P$3, 2)="90", 4, IF(LEFT($P$3, 2)="30", 12, 1)))/100)</f>
        <v/>
      </c>
      <c r="Q765" s="43" t="str">
        <f ca="1">IF(OR(B765="", F765=""), "", P765+'Terms&amp;Conditions + Transaction'!$B$11/10000)</f>
        <v/>
      </c>
      <c r="R765" s="43" t="str">
        <f t="shared" ca="1" si="71"/>
        <v/>
      </c>
      <c r="S765" t="str">
        <f ca="1">IF(B765="",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Transaction'!$C$7*(F765-E765), 365), 360))))</f>
        <v/>
      </c>
      <c r="T765" s="49" t="str">
        <f t="shared" ca="1" si="72"/>
        <v/>
      </c>
      <c r="U765" s="49" t="str">
        <f t="shared" ca="1" si="73"/>
        <v/>
      </c>
      <c r="V765" s="49" t="str">
        <f t="shared" ca="1" si="74"/>
        <v/>
      </c>
      <c r="W765" s="11" t="str">
        <f t="shared" ca="1" si="75"/>
        <v/>
      </c>
      <c r="X765" s="11" t="str">
        <f t="shared" ca="1" si="76"/>
        <v/>
      </c>
    </row>
    <row r="766" spans="2:24" x14ac:dyDescent="0.25">
      <c r="B766" s="82" t="str">
        <f ca="1">IF(B765&lt;MIN($C$3, 'Terms&amp;Conditions + Transaction'!$B$6), B765+1, "")</f>
        <v/>
      </c>
      <c r="C766" t="str">
        <f ca="1">IF(B766="", "", IF(AND(WEEKDAY(B766, 2)&lt;=5, ISERROR(VLOOKUP(B766, 'Holiday Schedule'!$B$3:$B$1002, 1, FALSE))), 1, 0))</f>
        <v/>
      </c>
      <c r="D766" t="str">
        <f ca="1">IF(B766="", "", IF(LOWER('Terms&amp;Conditions + Transaction'!$C$15)="act", 1, IF(DAY(B766)=31, 0, IF(AND(DAY(B766+1)=1, MONTH(B766+1)=3), 31-DAY(B766), 1))))</f>
        <v/>
      </c>
      <c r="E766" s="18" t="str">
        <f ca="1">IF(B766="", "", IFERROR(VLOOKUP(B766, 'Accrual Schedule'!$B$3:$B$122, 1, TRUE), ""))</f>
        <v/>
      </c>
      <c r="F766" s="18" t="str" cm="1">
        <f t="array" aca="1" ref="F766" ca="1">IF(B766="", "", INDEX('Accrual Schedule'!$B$3:$B$122, MATCH(B766, 'Accrual Schedule'!$B$3:$B$122, 1)+1, 1))</f>
        <v/>
      </c>
      <c r="G766" s="18" t="str" cm="1">
        <f t="array" aca="1" ref="G766" ca="1">IF(B766="", "", INDEX('Accrual Schedule'!$B$3:$B$122, MATCH(H766, 'Accrual Schedule'!$B$3:$B$122, 1)-1, 1))</f>
        <v/>
      </c>
      <c r="H766" s="18" t="str">
        <f ca="1">IF(B766="", "", INDEX('Accrual Schedule'!$B$3:$B$122, MATCH(I766, 'Accrual Schedule'!$C$3:$C$122, 1), 1))</f>
        <v/>
      </c>
      <c r="I766" s="18" t="str" cm="1">
        <f t="array" aca="1" ref="I766" ca="1">IF(B766="", "", _xlfn.IFNA(INDEX('Accrual Schedule'!$C$4:$C$122, MATCH(B766, 'Accrual Schedule'!$C$4:$C$122, 1)+1, 1), INDEX('Accrual Schedule'!$C$4:$C$122, 1, 1)))</f>
        <v/>
      </c>
      <c r="J766" s="11" t="str">
        <f ca="1">IF(B766="","",'Terms&amp;Conditions + Transaction'!$F$5-SUMIF(Dispositions!$B$3:$B$32,"&lt;="&amp;B766,Dispositions!$C$3:$C$32))</f>
        <v/>
      </c>
      <c r="K766" s="84" t="str">
        <f ca="1">IF(B766="", "", IF(ISNA(MATCH(B766, 'Factor Schedule'!$B$3:$B$2002, -1)),1,IF(INDEX('Factor Schedule'!$B$3:$C$2002,MATCH(B766, 'Factor Schedule'!$B$3:$B$2002, -1), 1)=B766,MATCH(B766, 'Factor Schedule'!$B$3:$B$2002, -1),MATCH(B766, 'Factor Schedule'!$B$3:$B$2002, -1)+1)))</f>
        <v/>
      </c>
      <c r="L766" s="11" t="str" cm="1">
        <f t="array" aca="1" ref="L766" ca="1">IF(B766="","",ROUND(J766*_xlfn.IFNA(INDEX('Factor Schedule'!$B$3:$C$2002,K766, 2), 1), 2))</f>
        <v/>
      </c>
      <c r="M766" s="11" t="str">
        <f ca="1">IF(B766="", "", IF(OR(LOWER('Terms&amp;Conditions + Transaction'!$B$12)&lt;&gt;"compound", B766=$C$2, B766=E766), L766, L766+IF(LOWER('Terms&amp;Conditions + Transaction'!$B$13)&lt;&gt;"y", SUMIFS($T$8:$T$2007, $B$8:$B$2007, "&gt;="&amp;E766, $B$8:$B$2007, "&lt;"&amp;B766), SUMIFS($U$8:$U$1007, $B$8:$B$2007, "&gt;="&amp;E766, $B$8:$B$2007, "&lt;"&amp;B766))))</f>
        <v/>
      </c>
      <c r="N766" s="18" t="str">
        <f ca="1">IF(OR(B766 = "", F766=""), "", MIN(ForwardDays(B766,-'Terms&amp;Conditions + Transaction'!$B$22, 'Terms&amp;Conditions + Transaction'!$B$23, 'Holiday Schedule'!$B$3:$B$1002),ForwardDays(F766,-'Terms&amp;Conditions + Transaction'!$B$22, 'Terms&amp;Conditions + Transaction'!$B$23, 'Holiday Schedule'!$B$3:$B$1002)))</f>
        <v/>
      </c>
      <c r="O766" s="42" t="str">
        <f ca="1">IF(B766="", "", IF(ISNA(MATCH(N766, SOFR_INDEX!$A$2:$A$2001, -1)),1,IF(INDEX(SOFR_INDEX!$A$2:$E$2001,MATCH(N766, SOFR_INDEX!$A$2:$A$2001, -1), 1)=N766,MATCH(N766, SOFR_INDEX!$A$2:$A$2001, -1),MATCH(N766, SOFR_INDEX!$A$2:$A$2001, -1)+1)))</f>
        <v/>
      </c>
      <c r="P766" s="40" t="str" cm="1">
        <f t="array" aca="1" ref="P766" ca="1">IF(OR(B766="", F766=""), "", INDEX(SOFR_INDEX!$B$2:$E$2001, O766,$P$4) * IF(LEFT($P$3, 3)="180", 2, IF(LEFT($P$3, 2)="90", 4, IF(LEFT($P$3, 2)="30", 12, 1)))/100)</f>
        <v/>
      </c>
      <c r="Q766" s="43" t="str">
        <f ca="1">IF(OR(B766="", F766=""), "", P766+'Terms&amp;Conditions + Transaction'!$B$11/10000)</f>
        <v/>
      </c>
      <c r="R766" s="43" t="str">
        <f t="shared" ca="1" si="71"/>
        <v/>
      </c>
      <c r="S766" t="str">
        <f ca="1">IF(B766="",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Transaction'!$C$7*(F766-E766), 365), 360))))</f>
        <v/>
      </c>
      <c r="T766" s="49" t="str">
        <f t="shared" ca="1" si="72"/>
        <v/>
      </c>
      <c r="U766" s="49" t="str">
        <f t="shared" ca="1" si="73"/>
        <v/>
      </c>
      <c r="V766" s="49" t="str">
        <f t="shared" ca="1" si="74"/>
        <v/>
      </c>
      <c r="W766" s="11" t="str">
        <f t="shared" ca="1" si="75"/>
        <v/>
      </c>
      <c r="X766" s="11" t="str">
        <f t="shared" ca="1" si="76"/>
        <v/>
      </c>
    </row>
    <row r="767" spans="2:24" x14ac:dyDescent="0.25">
      <c r="B767" s="82" t="str">
        <f ca="1">IF(B766&lt;MIN($C$3, 'Terms&amp;Conditions + Transaction'!$B$6), B766+1, "")</f>
        <v/>
      </c>
      <c r="C767" t="str">
        <f ca="1">IF(B767="", "", IF(AND(WEEKDAY(B767, 2)&lt;=5, ISERROR(VLOOKUP(B767, 'Holiday Schedule'!$B$3:$B$1002, 1, FALSE))), 1, 0))</f>
        <v/>
      </c>
      <c r="D767" t="str">
        <f ca="1">IF(B767="", "", IF(LOWER('Terms&amp;Conditions + Transaction'!$C$15)="act", 1, IF(DAY(B767)=31, 0, IF(AND(DAY(B767+1)=1, MONTH(B767+1)=3), 31-DAY(B767), 1))))</f>
        <v/>
      </c>
      <c r="E767" s="18" t="str">
        <f ca="1">IF(B767="", "", IFERROR(VLOOKUP(B767, 'Accrual Schedule'!$B$3:$B$122, 1, TRUE), ""))</f>
        <v/>
      </c>
      <c r="F767" s="18" t="str" cm="1">
        <f t="array" aca="1" ref="F767" ca="1">IF(B767="", "", INDEX('Accrual Schedule'!$B$3:$B$122, MATCH(B767, 'Accrual Schedule'!$B$3:$B$122, 1)+1, 1))</f>
        <v/>
      </c>
      <c r="G767" s="18" t="str" cm="1">
        <f t="array" aca="1" ref="G767" ca="1">IF(B767="", "", INDEX('Accrual Schedule'!$B$3:$B$122, MATCH(H767, 'Accrual Schedule'!$B$3:$B$122, 1)-1, 1))</f>
        <v/>
      </c>
      <c r="H767" s="18" t="str">
        <f ca="1">IF(B767="", "", INDEX('Accrual Schedule'!$B$3:$B$122, MATCH(I767, 'Accrual Schedule'!$C$3:$C$122, 1), 1))</f>
        <v/>
      </c>
      <c r="I767" s="18" t="str" cm="1">
        <f t="array" aca="1" ref="I767" ca="1">IF(B767="", "", _xlfn.IFNA(INDEX('Accrual Schedule'!$C$4:$C$122, MATCH(B767, 'Accrual Schedule'!$C$4:$C$122, 1)+1, 1), INDEX('Accrual Schedule'!$C$4:$C$122, 1, 1)))</f>
        <v/>
      </c>
      <c r="J767" s="11" t="str">
        <f ca="1">IF(B767="","",'Terms&amp;Conditions + Transaction'!$F$5-SUMIF(Dispositions!$B$3:$B$32,"&lt;="&amp;B767,Dispositions!$C$3:$C$32))</f>
        <v/>
      </c>
      <c r="K767" s="84" t="str">
        <f ca="1">IF(B767="", "", IF(ISNA(MATCH(B767, 'Factor Schedule'!$B$3:$B$2002, -1)),1,IF(INDEX('Factor Schedule'!$B$3:$C$2002,MATCH(B767, 'Factor Schedule'!$B$3:$B$2002, -1), 1)=B767,MATCH(B767, 'Factor Schedule'!$B$3:$B$2002, -1),MATCH(B767, 'Factor Schedule'!$B$3:$B$2002, -1)+1)))</f>
        <v/>
      </c>
      <c r="L767" s="11" t="str" cm="1">
        <f t="array" aca="1" ref="L767" ca="1">IF(B767="","",ROUND(J767*_xlfn.IFNA(INDEX('Factor Schedule'!$B$3:$C$2002,K767, 2), 1), 2))</f>
        <v/>
      </c>
      <c r="M767" s="11" t="str">
        <f ca="1">IF(B767="", "", IF(OR(LOWER('Terms&amp;Conditions + Transaction'!$B$12)&lt;&gt;"compound", B767=$C$2, B767=E767), L767, L767+IF(LOWER('Terms&amp;Conditions + Transaction'!$B$13)&lt;&gt;"y", SUMIFS($T$8:$T$2007, $B$8:$B$2007, "&gt;="&amp;E767, $B$8:$B$2007, "&lt;"&amp;B767), SUMIFS($U$8:$U$1007, $B$8:$B$2007, "&gt;="&amp;E767, $B$8:$B$2007, "&lt;"&amp;B767))))</f>
        <v/>
      </c>
      <c r="N767" s="18" t="str">
        <f ca="1">IF(OR(B767 = "", F767=""), "", MIN(ForwardDays(B767,-'Terms&amp;Conditions + Transaction'!$B$22, 'Terms&amp;Conditions + Transaction'!$B$23, 'Holiday Schedule'!$B$3:$B$1002),ForwardDays(F767,-'Terms&amp;Conditions + Transaction'!$B$22, 'Terms&amp;Conditions + Transaction'!$B$23, 'Holiday Schedule'!$B$3:$B$1002)))</f>
        <v/>
      </c>
      <c r="O767" s="42" t="str">
        <f ca="1">IF(B767="", "", IF(ISNA(MATCH(N767, SOFR_INDEX!$A$2:$A$2001, -1)),1,IF(INDEX(SOFR_INDEX!$A$2:$E$2001,MATCH(N767, SOFR_INDEX!$A$2:$A$2001, -1), 1)=N767,MATCH(N767, SOFR_INDEX!$A$2:$A$2001, -1),MATCH(N767, SOFR_INDEX!$A$2:$A$2001, -1)+1)))</f>
        <v/>
      </c>
      <c r="P767" s="40" t="str" cm="1">
        <f t="array" aca="1" ref="P767" ca="1">IF(OR(B767="", F767=""), "", INDEX(SOFR_INDEX!$B$2:$E$2001, O767,$P$4) * IF(LEFT($P$3, 3)="180", 2, IF(LEFT($P$3, 2)="90", 4, IF(LEFT($P$3, 2)="30", 12, 1)))/100)</f>
        <v/>
      </c>
      <c r="Q767" s="43" t="str">
        <f ca="1">IF(OR(B767="", F767=""), "", P767+'Terms&amp;Conditions + Transaction'!$B$11/10000)</f>
        <v/>
      </c>
      <c r="R767" s="43" t="str">
        <f t="shared" ca="1" si="71"/>
        <v/>
      </c>
      <c r="S767" t="str">
        <f ca="1">IF(B767="",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Transaction'!$C$7*(F767-E767), 365), 360))))</f>
        <v/>
      </c>
      <c r="T767" s="49" t="str">
        <f t="shared" ca="1" si="72"/>
        <v/>
      </c>
      <c r="U767" s="49" t="str">
        <f t="shared" ca="1" si="73"/>
        <v/>
      </c>
      <c r="V767" s="49" t="str">
        <f t="shared" ca="1" si="74"/>
        <v/>
      </c>
      <c r="W767" s="11" t="str">
        <f t="shared" ca="1" si="75"/>
        <v/>
      </c>
      <c r="X767" s="11" t="str">
        <f t="shared" ca="1" si="76"/>
        <v/>
      </c>
    </row>
    <row r="768" spans="2:24" x14ac:dyDescent="0.25">
      <c r="B768" s="82" t="str">
        <f ca="1">IF(B767&lt;MIN($C$3, 'Terms&amp;Conditions + Transaction'!$B$6), B767+1, "")</f>
        <v/>
      </c>
      <c r="C768" t="str">
        <f ca="1">IF(B768="", "", IF(AND(WEEKDAY(B768, 2)&lt;=5, ISERROR(VLOOKUP(B768, 'Holiday Schedule'!$B$3:$B$1002, 1, FALSE))), 1, 0))</f>
        <v/>
      </c>
      <c r="D768" t="str">
        <f ca="1">IF(B768="", "", IF(LOWER('Terms&amp;Conditions + Transaction'!$C$15)="act", 1, IF(DAY(B768)=31, 0, IF(AND(DAY(B768+1)=1, MONTH(B768+1)=3), 31-DAY(B768), 1))))</f>
        <v/>
      </c>
      <c r="E768" s="18" t="str">
        <f ca="1">IF(B768="", "", IFERROR(VLOOKUP(B768, 'Accrual Schedule'!$B$3:$B$122, 1, TRUE), ""))</f>
        <v/>
      </c>
      <c r="F768" s="18" t="str" cm="1">
        <f t="array" aca="1" ref="F768" ca="1">IF(B768="", "", INDEX('Accrual Schedule'!$B$3:$B$122, MATCH(B768, 'Accrual Schedule'!$B$3:$B$122, 1)+1, 1))</f>
        <v/>
      </c>
      <c r="G768" s="18" t="str" cm="1">
        <f t="array" aca="1" ref="G768" ca="1">IF(B768="", "", INDEX('Accrual Schedule'!$B$3:$B$122, MATCH(H768, 'Accrual Schedule'!$B$3:$B$122, 1)-1, 1))</f>
        <v/>
      </c>
      <c r="H768" s="18" t="str">
        <f ca="1">IF(B768="", "", INDEX('Accrual Schedule'!$B$3:$B$122, MATCH(I768, 'Accrual Schedule'!$C$3:$C$122, 1), 1))</f>
        <v/>
      </c>
      <c r="I768" s="18" t="str" cm="1">
        <f t="array" aca="1" ref="I768" ca="1">IF(B768="", "", _xlfn.IFNA(INDEX('Accrual Schedule'!$C$4:$C$122, MATCH(B768, 'Accrual Schedule'!$C$4:$C$122, 1)+1, 1), INDEX('Accrual Schedule'!$C$4:$C$122, 1, 1)))</f>
        <v/>
      </c>
      <c r="J768" s="11" t="str">
        <f ca="1">IF(B768="","",'Terms&amp;Conditions + Transaction'!$F$5-SUMIF(Dispositions!$B$3:$B$32,"&lt;="&amp;B768,Dispositions!$C$3:$C$32))</f>
        <v/>
      </c>
      <c r="K768" s="84" t="str">
        <f ca="1">IF(B768="", "", IF(ISNA(MATCH(B768, 'Factor Schedule'!$B$3:$B$2002, -1)),1,IF(INDEX('Factor Schedule'!$B$3:$C$2002,MATCH(B768, 'Factor Schedule'!$B$3:$B$2002, -1), 1)=B768,MATCH(B768, 'Factor Schedule'!$B$3:$B$2002, -1),MATCH(B768, 'Factor Schedule'!$B$3:$B$2002, -1)+1)))</f>
        <v/>
      </c>
      <c r="L768" s="11" t="str" cm="1">
        <f t="array" aca="1" ref="L768" ca="1">IF(B768="","",ROUND(J768*_xlfn.IFNA(INDEX('Factor Schedule'!$B$3:$C$2002,K768, 2), 1), 2))</f>
        <v/>
      </c>
      <c r="M768" s="11" t="str">
        <f ca="1">IF(B768="", "", IF(OR(LOWER('Terms&amp;Conditions + Transaction'!$B$12)&lt;&gt;"compound", B768=$C$2, B768=E768), L768, L768+IF(LOWER('Terms&amp;Conditions + Transaction'!$B$13)&lt;&gt;"y", SUMIFS($T$8:$T$2007, $B$8:$B$2007, "&gt;="&amp;E768, $B$8:$B$2007, "&lt;"&amp;B768), SUMIFS($U$8:$U$1007, $B$8:$B$2007, "&gt;="&amp;E768, $B$8:$B$2007, "&lt;"&amp;B768))))</f>
        <v/>
      </c>
      <c r="N768" s="18" t="str">
        <f ca="1">IF(OR(B768 = "", F768=""), "", MIN(ForwardDays(B768,-'Terms&amp;Conditions + Transaction'!$B$22, 'Terms&amp;Conditions + Transaction'!$B$23, 'Holiday Schedule'!$B$3:$B$1002),ForwardDays(F768,-'Terms&amp;Conditions + Transaction'!$B$22, 'Terms&amp;Conditions + Transaction'!$B$23, 'Holiday Schedule'!$B$3:$B$1002)))</f>
        <v/>
      </c>
      <c r="O768" s="42" t="str">
        <f ca="1">IF(B768="", "", IF(ISNA(MATCH(N768, SOFR_INDEX!$A$2:$A$2001, -1)),1,IF(INDEX(SOFR_INDEX!$A$2:$E$2001,MATCH(N768, SOFR_INDEX!$A$2:$A$2001, -1), 1)=N768,MATCH(N768, SOFR_INDEX!$A$2:$A$2001, -1),MATCH(N768, SOFR_INDEX!$A$2:$A$2001, -1)+1)))</f>
        <v/>
      </c>
      <c r="P768" s="40" t="str" cm="1">
        <f t="array" aca="1" ref="P768" ca="1">IF(OR(B768="", F768=""), "", INDEX(SOFR_INDEX!$B$2:$E$2001, O768,$P$4) * IF(LEFT($P$3, 3)="180", 2, IF(LEFT($P$3, 2)="90", 4, IF(LEFT($P$3, 2)="30", 12, 1)))/100)</f>
        <v/>
      </c>
      <c r="Q768" s="43" t="str">
        <f ca="1">IF(OR(B768="", F768=""), "", P768+'Terms&amp;Conditions + Transaction'!$B$11/10000)</f>
        <v/>
      </c>
      <c r="R768" s="43" t="str">
        <f t="shared" ca="1" si="71"/>
        <v/>
      </c>
      <c r="S768" t="str">
        <f ca="1">IF(B768="",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Transaction'!$C$7*(F768-E768), 365), 360))))</f>
        <v/>
      </c>
      <c r="T768" s="49" t="str">
        <f t="shared" ca="1" si="72"/>
        <v/>
      </c>
      <c r="U768" s="49" t="str">
        <f t="shared" ca="1" si="73"/>
        <v/>
      </c>
      <c r="V768" s="49" t="str">
        <f t="shared" ca="1" si="74"/>
        <v/>
      </c>
      <c r="W768" s="11" t="str">
        <f t="shared" ca="1" si="75"/>
        <v/>
      </c>
      <c r="X768" s="11" t="str">
        <f t="shared" ca="1" si="76"/>
        <v/>
      </c>
    </row>
    <row r="769" spans="2:24" x14ac:dyDescent="0.25">
      <c r="B769" s="82" t="str">
        <f ca="1">IF(B768&lt;MIN($C$3, 'Terms&amp;Conditions + Transaction'!$B$6), B768+1, "")</f>
        <v/>
      </c>
      <c r="C769" t="str">
        <f ca="1">IF(B769="", "", IF(AND(WEEKDAY(B769, 2)&lt;=5, ISERROR(VLOOKUP(B769, 'Holiday Schedule'!$B$3:$B$1002, 1, FALSE))), 1, 0))</f>
        <v/>
      </c>
      <c r="D769" t="str">
        <f ca="1">IF(B769="", "", IF(LOWER('Terms&amp;Conditions + Transaction'!$C$15)="act", 1, IF(DAY(B769)=31, 0, IF(AND(DAY(B769+1)=1, MONTH(B769+1)=3), 31-DAY(B769), 1))))</f>
        <v/>
      </c>
      <c r="E769" s="18" t="str">
        <f ca="1">IF(B769="", "", IFERROR(VLOOKUP(B769, 'Accrual Schedule'!$B$3:$B$122, 1, TRUE), ""))</f>
        <v/>
      </c>
      <c r="F769" s="18" t="str" cm="1">
        <f t="array" aca="1" ref="F769" ca="1">IF(B769="", "", INDEX('Accrual Schedule'!$B$3:$B$122, MATCH(B769, 'Accrual Schedule'!$B$3:$B$122, 1)+1, 1))</f>
        <v/>
      </c>
      <c r="G769" s="18" t="str" cm="1">
        <f t="array" aca="1" ref="G769" ca="1">IF(B769="", "", INDEX('Accrual Schedule'!$B$3:$B$122, MATCH(H769, 'Accrual Schedule'!$B$3:$B$122, 1)-1, 1))</f>
        <v/>
      </c>
      <c r="H769" s="18" t="str">
        <f ca="1">IF(B769="", "", INDEX('Accrual Schedule'!$B$3:$B$122, MATCH(I769, 'Accrual Schedule'!$C$3:$C$122, 1), 1))</f>
        <v/>
      </c>
      <c r="I769" s="18" t="str" cm="1">
        <f t="array" aca="1" ref="I769" ca="1">IF(B769="", "", _xlfn.IFNA(INDEX('Accrual Schedule'!$C$4:$C$122, MATCH(B769, 'Accrual Schedule'!$C$4:$C$122, 1)+1, 1), INDEX('Accrual Schedule'!$C$4:$C$122, 1, 1)))</f>
        <v/>
      </c>
      <c r="J769" s="11" t="str">
        <f ca="1">IF(B769="","",'Terms&amp;Conditions + Transaction'!$F$5-SUMIF(Dispositions!$B$3:$B$32,"&lt;="&amp;B769,Dispositions!$C$3:$C$32))</f>
        <v/>
      </c>
      <c r="K769" s="84" t="str">
        <f ca="1">IF(B769="", "", IF(ISNA(MATCH(B769, 'Factor Schedule'!$B$3:$B$2002, -1)),1,IF(INDEX('Factor Schedule'!$B$3:$C$2002,MATCH(B769, 'Factor Schedule'!$B$3:$B$2002, -1), 1)=B769,MATCH(B769, 'Factor Schedule'!$B$3:$B$2002, -1),MATCH(B769, 'Factor Schedule'!$B$3:$B$2002, -1)+1)))</f>
        <v/>
      </c>
      <c r="L769" s="11" t="str" cm="1">
        <f t="array" aca="1" ref="L769" ca="1">IF(B769="","",ROUND(J769*_xlfn.IFNA(INDEX('Factor Schedule'!$B$3:$C$2002,K769, 2), 1), 2))</f>
        <v/>
      </c>
      <c r="M769" s="11" t="str">
        <f ca="1">IF(B769="", "", IF(OR(LOWER('Terms&amp;Conditions + Transaction'!$B$12)&lt;&gt;"compound", B769=$C$2, B769=E769), L769, L769+IF(LOWER('Terms&amp;Conditions + Transaction'!$B$13)&lt;&gt;"y", SUMIFS($T$8:$T$2007, $B$8:$B$2007, "&gt;="&amp;E769, $B$8:$B$2007, "&lt;"&amp;B769), SUMIFS($U$8:$U$1007, $B$8:$B$2007, "&gt;="&amp;E769, $B$8:$B$2007, "&lt;"&amp;B769))))</f>
        <v/>
      </c>
      <c r="N769" s="18" t="str">
        <f ca="1">IF(OR(B769 = "", F769=""), "", MIN(ForwardDays(B769,-'Terms&amp;Conditions + Transaction'!$B$22, 'Terms&amp;Conditions + Transaction'!$B$23, 'Holiday Schedule'!$B$3:$B$1002),ForwardDays(F769,-'Terms&amp;Conditions + Transaction'!$B$22, 'Terms&amp;Conditions + Transaction'!$B$23, 'Holiday Schedule'!$B$3:$B$1002)))</f>
        <v/>
      </c>
      <c r="O769" s="42" t="str">
        <f ca="1">IF(B769="", "", IF(ISNA(MATCH(N769, SOFR_INDEX!$A$2:$A$2001, -1)),1,IF(INDEX(SOFR_INDEX!$A$2:$E$2001,MATCH(N769, SOFR_INDEX!$A$2:$A$2001, -1), 1)=N769,MATCH(N769, SOFR_INDEX!$A$2:$A$2001, -1),MATCH(N769, SOFR_INDEX!$A$2:$A$2001, -1)+1)))</f>
        <v/>
      </c>
      <c r="P769" s="40" t="str" cm="1">
        <f t="array" aca="1" ref="P769" ca="1">IF(OR(B769="", F769=""), "", INDEX(SOFR_INDEX!$B$2:$E$2001, O769,$P$4) * IF(LEFT($P$3, 3)="180", 2, IF(LEFT($P$3, 2)="90", 4, IF(LEFT($P$3, 2)="30", 12, 1)))/100)</f>
        <v/>
      </c>
      <c r="Q769" s="43" t="str">
        <f ca="1">IF(OR(B769="", F769=""), "", P769+'Terms&amp;Conditions + Transaction'!$B$11/10000)</f>
        <v/>
      </c>
      <c r="R769" s="43" t="str">
        <f t="shared" ca="1" si="71"/>
        <v/>
      </c>
      <c r="S769" t="str">
        <f ca="1">IF(B769="",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Transaction'!$C$7*(F769-E769), 365), 360))))</f>
        <v/>
      </c>
      <c r="T769" s="49" t="str">
        <f t="shared" ca="1" si="72"/>
        <v/>
      </c>
      <c r="U769" s="49" t="str">
        <f t="shared" ca="1" si="73"/>
        <v/>
      </c>
      <c r="V769" s="49" t="str">
        <f t="shared" ca="1" si="74"/>
        <v/>
      </c>
      <c r="W769" s="11" t="str">
        <f t="shared" ca="1" si="75"/>
        <v/>
      </c>
      <c r="X769" s="11" t="str">
        <f t="shared" ca="1" si="76"/>
        <v/>
      </c>
    </row>
    <row r="770" spans="2:24" x14ac:dyDescent="0.25">
      <c r="B770" s="82" t="str">
        <f ca="1">IF(B769&lt;MIN($C$3, 'Terms&amp;Conditions + Transaction'!$B$6), B769+1, "")</f>
        <v/>
      </c>
      <c r="C770" t="str">
        <f ca="1">IF(B770="", "", IF(AND(WEEKDAY(B770, 2)&lt;=5, ISERROR(VLOOKUP(B770, 'Holiday Schedule'!$B$3:$B$1002, 1, FALSE))), 1, 0))</f>
        <v/>
      </c>
      <c r="D770" t="str">
        <f ca="1">IF(B770="", "", IF(LOWER('Terms&amp;Conditions + Transaction'!$C$15)="act", 1, IF(DAY(B770)=31, 0, IF(AND(DAY(B770+1)=1, MONTH(B770+1)=3), 31-DAY(B770), 1))))</f>
        <v/>
      </c>
      <c r="E770" s="18" t="str">
        <f ca="1">IF(B770="", "", IFERROR(VLOOKUP(B770, 'Accrual Schedule'!$B$3:$B$122, 1, TRUE), ""))</f>
        <v/>
      </c>
      <c r="F770" s="18" t="str" cm="1">
        <f t="array" aca="1" ref="F770" ca="1">IF(B770="", "", INDEX('Accrual Schedule'!$B$3:$B$122, MATCH(B770, 'Accrual Schedule'!$B$3:$B$122, 1)+1, 1))</f>
        <v/>
      </c>
      <c r="G770" s="18" t="str" cm="1">
        <f t="array" aca="1" ref="G770" ca="1">IF(B770="", "", INDEX('Accrual Schedule'!$B$3:$B$122, MATCH(H770, 'Accrual Schedule'!$B$3:$B$122, 1)-1, 1))</f>
        <v/>
      </c>
      <c r="H770" s="18" t="str">
        <f ca="1">IF(B770="", "", INDEX('Accrual Schedule'!$B$3:$B$122, MATCH(I770, 'Accrual Schedule'!$C$3:$C$122, 1), 1))</f>
        <v/>
      </c>
      <c r="I770" s="18" t="str" cm="1">
        <f t="array" aca="1" ref="I770" ca="1">IF(B770="", "", _xlfn.IFNA(INDEX('Accrual Schedule'!$C$4:$C$122, MATCH(B770, 'Accrual Schedule'!$C$4:$C$122, 1)+1, 1), INDEX('Accrual Schedule'!$C$4:$C$122, 1, 1)))</f>
        <v/>
      </c>
      <c r="J770" s="11" t="str">
        <f ca="1">IF(B770="","",'Terms&amp;Conditions + Transaction'!$F$5-SUMIF(Dispositions!$B$3:$B$32,"&lt;="&amp;B770,Dispositions!$C$3:$C$32))</f>
        <v/>
      </c>
      <c r="K770" s="84" t="str">
        <f ca="1">IF(B770="", "", IF(ISNA(MATCH(B770, 'Factor Schedule'!$B$3:$B$2002, -1)),1,IF(INDEX('Factor Schedule'!$B$3:$C$2002,MATCH(B770, 'Factor Schedule'!$B$3:$B$2002, -1), 1)=B770,MATCH(B770, 'Factor Schedule'!$B$3:$B$2002, -1),MATCH(B770, 'Factor Schedule'!$B$3:$B$2002, -1)+1)))</f>
        <v/>
      </c>
      <c r="L770" s="11" t="str" cm="1">
        <f t="array" aca="1" ref="L770" ca="1">IF(B770="","",ROUND(J770*_xlfn.IFNA(INDEX('Factor Schedule'!$B$3:$C$2002,K770, 2), 1), 2))</f>
        <v/>
      </c>
      <c r="M770" s="11" t="str">
        <f ca="1">IF(B770="", "", IF(OR(LOWER('Terms&amp;Conditions + Transaction'!$B$12)&lt;&gt;"compound", B770=$C$2, B770=E770), L770, L770+IF(LOWER('Terms&amp;Conditions + Transaction'!$B$13)&lt;&gt;"y", SUMIFS($T$8:$T$2007, $B$8:$B$2007, "&gt;="&amp;E770, $B$8:$B$2007, "&lt;"&amp;B770), SUMIFS($U$8:$U$1007, $B$8:$B$2007, "&gt;="&amp;E770, $B$8:$B$2007, "&lt;"&amp;B770))))</f>
        <v/>
      </c>
      <c r="N770" s="18" t="str">
        <f ca="1">IF(OR(B770 = "", F770=""), "", MIN(ForwardDays(B770,-'Terms&amp;Conditions + Transaction'!$B$22, 'Terms&amp;Conditions + Transaction'!$B$23, 'Holiday Schedule'!$B$3:$B$1002),ForwardDays(F770,-'Terms&amp;Conditions + Transaction'!$B$22, 'Terms&amp;Conditions + Transaction'!$B$23, 'Holiday Schedule'!$B$3:$B$1002)))</f>
        <v/>
      </c>
      <c r="O770" s="42" t="str">
        <f ca="1">IF(B770="", "", IF(ISNA(MATCH(N770, SOFR_INDEX!$A$2:$A$2001, -1)),1,IF(INDEX(SOFR_INDEX!$A$2:$E$2001,MATCH(N770, SOFR_INDEX!$A$2:$A$2001, -1), 1)=N770,MATCH(N770, SOFR_INDEX!$A$2:$A$2001, -1),MATCH(N770, SOFR_INDEX!$A$2:$A$2001, -1)+1)))</f>
        <v/>
      </c>
      <c r="P770" s="40" t="str" cm="1">
        <f t="array" aca="1" ref="P770" ca="1">IF(OR(B770="", F770=""), "", INDEX(SOFR_INDEX!$B$2:$E$2001, O770,$P$4) * IF(LEFT($P$3, 3)="180", 2, IF(LEFT($P$3, 2)="90", 4, IF(LEFT($P$3, 2)="30", 12, 1)))/100)</f>
        <v/>
      </c>
      <c r="Q770" s="43" t="str">
        <f ca="1">IF(OR(B770="", F770=""), "", P770+'Terms&amp;Conditions + Transaction'!$B$11/10000)</f>
        <v/>
      </c>
      <c r="R770" s="43" t="str">
        <f t="shared" ca="1" si="71"/>
        <v/>
      </c>
      <c r="S770" t="str">
        <f ca="1">IF(B770="",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Transaction'!$C$7*(F770-E770), 365), 360))))</f>
        <v/>
      </c>
      <c r="T770" s="49" t="str">
        <f t="shared" ca="1" si="72"/>
        <v/>
      </c>
      <c r="U770" s="49" t="str">
        <f t="shared" ca="1" si="73"/>
        <v/>
      </c>
      <c r="V770" s="49" t="str">
        <f t="shared" ca="1" si="74"/>
        <v/>
      </c>
      <c r="W770" s="11" t="str">
        <f t="shared" ca="1" si="75"/>
        <v/>
      </c>
      <c r="X770" s="11" t="str">
        <f t="shared" ca="1" si="76"/>
        <v/>
      </c>
    </row>
    <row r="771" spans="2:24" x14ac:dyDescent="0.25">
      <c r="B771" s="82" t="str">
        <f ca="1">IF(B770&lt;MIN($C$3, 'Terms&amp;Conditions + Transaction'!$B$6), B770+1, "")</f>
        <v/>
      </c>
      <c r="C771" t="str">
        <f ca="1">IF(B771="", "", IF(AND(WEEKDAY(B771, 2)&lt;=5, ISERROR(VLOOKUP(B771, 'Holiday Schedule'!$B$3:$B$1002, 1, FALSE))), 1, 0))</f>
        <v/>
      </c>
      <c r="D771" t="str">
        <f ca="1">IF(B771="", "", IF(LOWER('Terms&amp;Conditions + Transaction'!$C$15)="act", 1, IF(DAY(B771)=31, 0, IF(AND(DAY(B771+1)=1, MONTH(B771+1)=3), 31-DAY(B771), 1))))</f>
        <v/>
      </c>
      <c r="E771" s="18" t="str">
        <f ca="1">IF(B771="", "", IFERROR(VLOOKUP(B771, 'Accrual Schedule'!$B$3:$B$122, 1, TRUE), ""))</f>
        <v/>
      </c>
      <c r="F771" s="18" t="str" cm="1">
        <f t="array" aca="1" ref="F771" ca="1">IF(B771="", "", INDEX('Accrual Schedule'!$B$3:$B$122, MATCH(B771, 'Accrual Schedule'!$B$3:$B$122, 1)+1, 1))</f>
        <v/>
      </c>
      <c r="G771" s="18" t="str" cm="1">
        <f t="array" aca="1" ref="G771" ca="1">IF(B771="", "", INDEX('Accrual Schedule'!$B$3:$B$122, MATCH(H771, 'Accrual Schedule'!$B$3:$B$122, 1)-1, 1))</f>
        <v/>
      </c>
      <c r="H771" s="18" t="str">
        <f ca="1">IF(B771="", "", INDEX('Accrual Schedule'!$B$3:$B$122, MATCH(I771, 'Accrual Schedule'!$C$3:$C$122, 1), 1))</f>
        <v/>
      </c>
      <c r="I771" s="18" t="str" cm="1">
        <f t="array" aca="1" ref="I771" ca="1">IF(B771="", "", _xlfn.IFNA(INDEX('Accrual Schedule'!$C$4:$C$122, MATCH(B771, 'Accrual Schedule'!$C$4:$C$122, 1)+1, 1), INDEX('Accrual Schedule'!$C$4:$C$122, 1, 1)))</f>
        <v/>
      </c>
      <c r="J771" s="11" t="str">
        <f ca="1">IF(B771="","",'Terms&amp;Conditions + Transaction'!$F$5-SUMIF(Dispositions!$B$3:$B$32,"&lt;="&amp;B771,Dispositions!$C$3:$C$32))</f>
        <v/>
      </c>
      <c r="K771" s="84" t="str">
        <f ca="1">IF(B771="", "", IF(ISNA(MATCH(B771, 'Factor Schedule'!$B$3:$B$2002, -1)),1,IF(INDEX('Factor Schedule'!$B$3:$C$2002,MATCH(B771, 'Factor Schedule'!$B$3:$B$2002, -1), 1)=B771,MATCH(B771, 'Factor Schedule'!$B$3:$B$2002, -1),MATCH(B771, 'Factor Schedule'!$B$3:$B$2002, -1)+1)))</f>
        <v/>
      </c>
      <c r="L771" s="11" t="str" cm="1">
        <f t="array" aca="1" ref="L771" ca="1">IF(B771="","",ROUND(J771*_xlfn.IFNA(INDEX('Factor Schedule'!$B$3:$C$2002,K771, 2), 1), 2))</f>
        <v/>
      </c>
      <c r="M771" s="11" t="str">
        <f ca="1">IF(B771="", "", IF(OR(LOWER('Terms&amp;Conditions + Transaction'!$B$12)&lt;&gt;"compound", B771=$C$2, B771=E771), L771, L771+IF(LOWER('Terms&amp;Conditions + Transaction'!$B$13)&lt;&gt;"y", SUMIFS($T$8:$T$2007, $B$8:$B$2007, "&gt;="&amp;E771, $B$8:$B$2007, "&lt;"&amp;B771), SUMIFS($U$8:$U$1007, $B$8:$B$2007, "&gt;="&amp;E771, $B$8:$B$2007, "&lt;"&amp;B771))))</f>
        <v/>
      </c>
      <c r="N771" s="18" t="str">
        <f ca="1">IF(OR(B771 = "", F771=""), "", MIN(ForwardDays(B771,-'Terms&amp;Conditions + Transaction'!$B$22, 'Terms&amp;Conditions + Transaction'!$B$23, 'Holiday Schedule'!$B$3:$B$1002),ForwardDays(F771,-'Terms&amp;Conditions + Transaction'!$B$22, 'Terms&amp;Conditions + Transaction'!$B$23, 'Holiday Schedule'!$B$3:$B$1002)))</f>
        <v/>
      </c>
      <c r="O771" s="42" t="str">
        <f ca="1">IF(B771="", "", IF(ISNA(MATCH(N771, SOFR_INDEX!$A$2:$A$2001, -1)),1,IF(INDEX(SOFR_INDEX!$A$2:$E$2001,MATCH(N771, SOFR_INDEX!$A$2:$A$2001, -1), 1)=N771,MATCH(N771, SOFR_INDEX!$A$2:$A$2001, -1),MATCH(N771, SOFR_INDEX!$A$2:$A$2001, -1)+1)))</f>
        <v/>
      </c>
      <c r="P771" s="40" t="str" cm="1">
        <f t="array" aca="1" ref="P771" ca="1">IF(OR(B771="", F771=""), "", INDEX(SOFR_INDEX!$B$2:$E$2001, O771,$P$4) * IF(LEFT($P$3, 3)="180", 2, IF(LEFT($P$3, 2)="90", 4, IF(LEFT($P$3, 2)="30", 12, 1)))/100)</f>
        <v/>
      </c>
      <c r="Q771" s="43" t="str">
        <f ca="1">IF(OR(B771="", F771=""), "", P771+'Terms&amp;Conditions + Transaction'!$B$11/10000)</f>
        <v/>
      </c>
      <c r="R771" s="43" t="str">
        <f t="shared" ca="1" si="71"/>
        <v/>
      </c>
      <c r="S771" t="str">
        <f ca="1">IF(B771="",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Transaction'!$C$7*(F771-E771), 365), 360))))</f>
        <v/>
      </c>
      <c r="T771" s="49" t="str">
        <f t="shared" ca="1" si="72"/>
        <v/>
      </c>
      <c r="U771" s="49" t="str">
        <f t="shared" ca="1" si="73"/>
        <v/>
      </c>
      <c r="V771" s="49" t="str">
        <f t="shared" ca="1" si="74"/>
        <v/>
      </c>
      <c r="W771" s="11" t="str">
        <f t="shared" ca="1" si="75"/>
        <v/>
      </c>
      <c r="X771" s="11" t="str">
        <f t="shared" ca="1" si="76"/>
        <v/>
      </c>
    </row>
    <row r="772" spans="2:24" x14ac:dyDescent="0.25">
      <c r="B772" s="82" t="str">
        <f ca="1">IF(B771&lt;MIN($C$3, 'Terms&amp;Conditions + Transaction'!$B$6), B771+1, "")</f>
        <v/>
      </c>
      <c r="C772" t="str">
        <f ca="1">IF(B772="", "", IF(AND(WEEKDAY(B772, 2)&lt;=5, ISERROR(VLOOKUP(B772, 'Holiday Schedule'!$B$3:$B$1002, 1, FALSE))), 1, 0))</f>
        <v/>
      </c>
      <c r="D772" t="str">
        <f ca="1">IF(B772="", "", IF(LOWER('Terms&amp;Conditions + Transaction'!$C$15)="act", 1, IF(DAY(B772)=31, 0, IF(AND(DAY(B772+1)=1, MONTH(B772+1)=3), 31-DAY(B772), 1))))</f>
        <v/>
      </c>
      <c r="E772" s="18" t="str">
        <f ca="1">IF(B772="", "", IFERROR(VLOOKUP(B772, 'Accrual Schedule'!$B$3:$B$122, 1, TRUE), ""))</f>
        <v/>
      </c>
      <c r="F772" s="18" t="str" cm="1">
        <f t="array" aca="1" ref="F772" ca="1">IF(B772="", "", INDEX('Accrual Schedule'!$B$3:$B$122, MATCH(B772, 'Accrual Schedule'!$B$3:$B$122, 1)+1, 1))</f>
        <v/>
      </c>
      <c r="G772" s="18" t="str" cm="1">
        <f t="array" aca="1" ref="G772" ca="1">IF(B772="", "", INDEX('Accrual Schedule'!$B$3:$B$122, MATCH(H772, 'Accrual Schedule'!$B$3:$B$122, 1)-1, 1))</f>
        <v/>
      </c>
      <c r="H772" s="18" t="str">
        <f ca="1">IF(B772="", "", INDEX('Accrual Schedule'!$B$3:$B$122, MATCH(I772, 'Accrual Schedule'!$C$3:$C$122, 1), 1))</f>
        <v/>
      </c>
      <c r="I772" s="18" t="str" cm="1">
        <f t="array" aca="1" ref="I772" ca="1">IF(B772="", "", _xlfn.IFNA(INDEX('Accrual Schedule'!$C$4:$C$122, MATCH(B772, 'Accrual Schedule'!$C$4:$C$122, 1)+1, 1), INDEX('Accrual Schedule'!$C$4:$C$122, 1, 1)))</f>
        <v/>
      </c>
      <c r="J772" s="11" t="str">
        <f ca="1">IF(B772="","",'Terms&amp;Conditions + Transaction'!$F$5-SUMIF(Dispositions!$B$3:$B$32,"&lt;="&amp;B772,Dispositions!$C$3:$C$32))</f>
        <v/>
      </c>
      <c r="K772" s="84" t="str">
        <f ca="1">IF(B772="", "", IF(ISNA(MATCH(B772, 'Factor Schedule'!$B$3:$B$2002, -1)),1,IF(INDEX('Factor Schedule'!$B$3:$C$2002,MATCH(B772, 'Factor Schedule'!$B$3:$B$2002, -1), 1)=B772,MATCH(B772, 'Factor Schedule'!$B$3:$B$2002, -1),MATCH(B772, 'Factor Schedule'!$B$3:$B$2002, -1)+1)))</f>
        <v/>
      </c>
      <c r="L772" s="11" t="str" cm="1">
        <f t="array" aca="1" ref="L772" ca="1">IF(B772="","",ROUND(J772*_xlfn.IFNA(INDEX('Factor Schedule'!$B$3:$C$2002,K772, 2), 1), 2))</f>
        <v/>
      </c>
      <c r="M772" s="11" t="str">
        <f ca="1">IF(B772="", "", IF(OR(LOWER('Terms&amp;Conditions + Transaction'!$B$12)&lt;&gt;"compound", B772=$C$2, B772=E772), L772, L772+IF(LOWER('Terms&amp;Conditions + Transaction'!$B$13)&lt;&gt;"y", SUMIFS($T$8:$T$2007, $B$8:$B$2007, "&gt;="&amp;E772, $B$8:$B$2007, "&lt;"&amp;B772), SUMIFS($U$8:$U$1007, $B$8:$B$2007, "&gt;="&amp;E772, $B$8:$B$2007, "&lt;"&amp;B772))))</f>
        <v/>
      </c>
      <c r="N772" s="18" t="str">
        <f ca="1">IF(OR(B772 = "", F772=""), "", MIN(ForwardDays(B772,-'Terms&amp;Conditions + Transaction'!$B$22, 'Terms&amp;Conditions + Transaction'!$B$23, 'Holiday Schedule'!$B$3:$B$1002),ForwardDays(F772,-'Terms&amp;Conditions + Transaction'!$B$22, 'Terms&amp;Conditions + Transaction'!$B$23, 'Holiday Schedule'!$B$3:$B$1002)))</f>
        <v/>
      </c>
      <c r="O772" s="42" t="str">
        <f ca="1">IF(B772="", "", IF(ISNA(MATCH(N772, SOFR_INDEX!$A$2:$A$2001, -1)),1,IF(INDEX(SOFR_INDEX!$A$2:$E$2001,MATCH(N772, SOFR_INDEX!$A$2:$A$2001, -1), 1)=N772,MATCH(N772, SOFR_INDEX!$A$2:$A$2001, -1),MATCH(N772, SOFR_INDEX!$A$2:$A$2001, -1)+1)))</f>
        <v/>
      </c>
      <c r="P772" s="40" t="str" cm="1">
        <f t="array" aca="1" ref="P772" ca="1">IF(OR(B772="", F772=""), "", INDEX(SOFR_INDEX!$B$2:$E$2001, O772,$P$4) * IF(LEFT($P$3, 3)="180", 2, IF(LEFT($P$3, 2)="90", 4, IF(LEFT($P$3, 2)="30", 12, 1)))/100)</f>
        <v/>
      </c>
      <c r="Q772" s="43" t="str">
        <f ca="1">IF(OR(B772="", F772=""), "", P772+'Terms&amp;Conditions + Transaction'!$B$11/10000)</f>
        <v/>
      </c>
      <c r="R772" s="43" t="str">
        <f t="shared" ca="1" si="71"/>
        <v/>
      </c>
      <c r="S772" t="str">
        <f ca="1">IF(B772="",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Transaction'!$C$7*(F772-E772), 365), 360))))</f>
        <v/>
      </c>
      <c r="T772" s="49" t="str">
        <f t="shared" ca="1" si="72"/>
        <v/>
      </c>
      <c r="U772" s="49" t="str">
        <f t="shared" ca="1" si="73"/>
        <v/>
      </c>
      <c r="V772" s="49" t="str">
        <f t="shared" ca="1" si="74"/>
        <v/>
      </c>
      <c r="W772" s="11" t="str">
        <f t="shared" ca="1" si="75"/>
        <v/>
      </c>
      <c r="X772" s="11" t="str">
        <f t="shared" ca="1" si="76"/>
        <v/>
      </c>
    </row>
    <row r="773" spans="2:24" x14ac:dyDescent="0.25">
      <c r="B773" s="82" t="str">
        <f ca="1">IF(B772&lt;MIN($C$3, 'Terms&amp;Conditions + Transaction'!$B$6), B772+1, "")</f>
        <v/>
      </c>
      <c r="C773" t="str">
        <f ca="1">IF(B773="", "", IF(AND(WEEKDAY(B773, 2)&lt;=5, ISERROR(VLOOKUP(B773, 'Holiday Schedule'!$B$3:$B$1002, 1, FALSE))), 1, 0))</f>
        <v/>
      </c>
      <c r="D773" t="str">
        <f ca="1">IF(B773="", "", IF(LOWER('Terms&amp;Conditions + Transaction'!$C$15)="act", 1, IF(DAY(B773)=31, 0, IF(AND(DAY(B773+1)=1, MONTH(B773+1)=3), 31-DAY(B773), 1))))</f>
        <v/>
      </c>
      <c r="E773" s="18" t="str">
        <f ca="1">IF(B773="", "", IFERROR(VLOOKUP(B773, 'Accrual Schedule'!$B$3:$B$122, 1, TRUE), ""))</f>
        <v/>
      </c>
      <c r="F773" s="18" t="str" cm="1">
        <f t="array" aca="1" ref="F773" ca="1">IF(B773="", "", INDEX('Accrual Schedule'!$B$3:$B$122, MATCH(B773, 'Accrual Schedule'!$B$3:$B$122, 1)+1, 1))</f>
        <v/>
      </c>
      <c r="G773" s="18" t="str" cm="1">
        <f t="array" aca="1" ref="G773" ca="1">IF(B773="", "", INDEX('Accrual Schedule'!$B$3:$B$122, MATCH(H773, 'Accrual Schedule'!$B$3:$B$122, 1)-1, 1))</f>
        <v/>
      </c>
      <c r="H773" s="18" t="str">
        <f ca="1">IF(B773="", "", INDEX('Accrual Schedule'!$B$3:$B$122, MATCH(I773, 'Accrual Schedule'!$C$3:$C$122, 1), 1))</f>
        <v/>
      </c>
      <c r="I773" s="18" t="str" cm="1">
        <f t="array" aca="1" ref="I773" ca="1">IF(B773="", "", _xlfn.IFNA(INDEX('Accrual Schedule'!$C$4:$C$122, MATCH(B773, 'Accrual Schedule'!$C$4:$C$122, 1)+1, 1), INDEX('Accrual Schedule'!$C$4:$C$122, 1, 1)))</f>
        <v/>
      </c>
      <c r="J773" s="11" t="str">
        <f ca="1">IF(B773="","",'Terms&amp;Conditions + Transaction'!$F$5-SUMIF(Dispositions!$B$3:$B$32,"&lt;="&amp;B773,Dispositions!$C$3:$C$32))</f>
        <v/>
      </c>
      <c r="K773" s="84" t="str">
        <f ca="1">IF(B773="", "", IF(ISNA(MATCH(B773, 'Factor Schedule'!$B$3:$B$2002, -1)),1,IF(INDEX('Factor Schedule'!$B$3:$C$2002,MATCH(B773, 'Factor Schedule'!$B$3:$B$2002, -1), 1)=B773,MATCH(B773, 'Factor Schedule'!$B$3:$B$2002, -1),MATCH(B773, 'Factor Schedule'!$B$3:$B$2002, -1)+1)))</f>
        <v/>
      </c>
      <c r="L773" s="11" t="str" cm="1">
        <f t="array" aca="1" ref="L773" ca="1">IF(B773="","",ROUND(J773*_xlfn.IFNA(INDEX('Factor Schedule'!$B$3:$C$2002,K773, 2), 1), 2))</f>
        <v/>
      </c>
      <c r="M773" s="11" t="str">
        <f ca="1">IF(B773="", "", IF(OR(LOWER('Terms&amp;Conditions + Transaction'!$B$12)&lt;&gt;"compound", B773=$C$2, B773=E773), L773, L773+IF(LOWER('Terms&amp;Conditions + Transaction'!$B$13)&lt;&gt;"y", SUMIFS($T$8:$T$2007, $B$8:$B$2007, "&gt;="&amp;E773, $B$8:$B$2007, "&lt;"&amp;B773), SUMIFS($U$8:$U$1007, $B$8:$B$2007, "&gt;="&amp;E773, $B$8:$B$2007, "&lt;"&amp;B773))))</f>
        <v/>
      </c>
      <c r="N773" s="18" t="str">
        <f ca="1">IF(OR(B773 = "", F773=""), "", MIN(ForwardDays(B773,-'Terms&amp;Conditions + Transaction'!$B$22, 'Terms&amp;Conditions + Transaction'!$B$23, 'Holiday Schedule'!$B$3:$B$1002),ForwardDays(F773,-'Terms&amp;Conditions + Transaction'!$B$22, 'Terms&amp;Conditions + Transaction'!$B$23, 'Holiday Schedule'!$B$3:$B$1002)))</f>
        <v/>
      </c>
      <c r="O773" s="42" t="str">
        <f ca="1">IF(B773="", "", IF(ISNA(MATCH(N773, SOFR_INDEX!$A$2:$A$2001, -1)),1,IF(INDEX(SOFR_INDEX!$A$2:$E$2001,MATCH(N773, SOFR_INDEX!$A$2:$A$2001, -1), 1)=N773,MATCH(N773, SOFR_INDEX!$A$2:$A$2001, -1),MATCH(N773, SOFR_INDEX!$A$2:$A$2001, -1)+1)))</f>
        <v/>
      </c>
      <c r="P773" s="40" t="str" cm="1">
        <f t="array" aca="1" ref="P773" ca="1">IF(OR(B773="", F773=""), "", INDEX(SOFR_INDEX!$B$2:$E$2001, O773,$P$4) * IF(LEFT($P$3, 3)="180", 2, IF(LEFT($P$3, 2)="90", 4, IF(LEFT($P$3, 2)="30", 12, 1)))/100)</f>
        <v/>
      </c>
      <c r="Q773" s="43" t="str">
        <f ca="1">IF(OR(B773="", F773=""), "", P773+'Terms&amp;Conditions + Transaction'!$B$11/10000)</f>
        <v/>
      </c>
      <c r="R773" s="43" t="str">
        <f t="shared" ca="1" si="71"/>
        <v/>
      </c>
      <c r="S773" t="str">
        <f ca="1">IF(B773="",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Transaction'!$C$7*(F773-E773), 365), 360))))</f>
        <v/>
      </c>
      <c r="T773" s="49" t="str">
        <f t="shared" ca="1" si="72"/>
        <v/>
      </c>
      <c r="U773" s="49" t="str">
        <f t="shared" ca="1" si="73"/>
        <v/>
      </c>
      <c r="V773" s="49" t="str">
        <f t="shared" ca="1" si="74"/>
        <v/>
      </c>
      <c r="W773" s="11" t="str">
        <f t="shared" ca="1" si="75"/>
        <v/>
      </c>
      <c r="X773" s="11" t="str">
        <f t="shared" ca="1" si="76"/>
        <v/>
      </c>
    </row>
    <row r="774" spans="2:24" x14ac:dyDescent="0.25">
      <c r="B774" s="82" t="str">
        <f ca="1">IF(B773&lt;MIN($C$3, 'Terms&amp;Conditions + Transaction'!$B$6), B773+1, "")</f>
        <v/>
      </c>
      <c r="C774" t="str">
        <f ca="1">IF(B774="", "", IF(AND(WEEKDAY(B774, 2)&lt;=5, ISERROR(VLOOKUP(B774, 'Holiday Schedule'!$B$3:$B$1002, 1, FALSE))), 1, 0))</f>
        <v/>
      </c>
      <c r="D774" t="str">
        <f ca="1">IF(B774="", "", IF(LOWER('Terms&amp;Conditions + Transaction'!$C$15)="act", 1, IF(DAY(B774)=31, 0, IF(AND(DAY(B774+1)=1, MONTH(B774+1)=3), 31-DAY(B774), 1))))</f>
        <v/>
      </c>
      <c r="E774" s="18" t="str">
        <f ca="1">IF(B774="", "", IFERROR(VLOOKUP(B774, 'Accrual Schedule'!$B$3:$B$122, 1, TRUE), ""))</f>
        <v/>
      </c>
      <c r="F774" s="18" t="str" cm="1">
        <f t="array" aca="1" ref="F774" ca="1">IF(B774="", "", INDEX('Accrual Schedule'!$B$3:$B$122, MATCH(B774, 'Accrual Schedule'!$B$3:$B$122, 1)+1, 1))</f>
        <v/>
      </c>
      <c r="G774" s="18" t="str" cm="1">
        <f t="array" aca="1" ref="G774" ca="1">IF(B774="", "", INDEX('Accrual Schedule'!$B$3:$B$122, MATCH(H774, 'Accrual Schedule'!$B$3:$B$122, 1)-1, 1))</f>
        <v/>
      </c>
      <c r="H774" s="18" t="str">
        <f ca="1">IF(B774="", "", INDEX('Accrual Schedule'!$B$3:$B$122, MATCH(I774, 'Accrual Schedule'!$C$3:$C$122, 1), 1))</f>
        <v/>
      </c>
      <c r="I774" s="18" t="str" cm="1">
        <f t="array" aca="1" ref="I774" ca="1">IF(B774="", "", _xlfn.IFNA(INDEX('Accrual Schedule'!$C$4:$C$122, MATCH(B774, 'Accrual Schedule'!$C$4:$C$122, 1)+1, 1), INDEX('Accrual Schedule'!$C$4:$C$122, 1, 1)))</f>
        <v/>
      </c>
      <c r="J774" s="11" t="str">
        <f ca="1">IF(B774="","",'Terms&amp;Conditions + Transaction'!$F$5-SUMIF(Dispositions!$B$3:$B$32,"&lt;="&amp;B774,Dispositions!$C$3:$C$32))</f>
        <v/>
      </c>
      <c r="K774" s="84" t="str">
        <f ca="1">IF(B774="", "", IF(ISNA(MATCH(B774, 'Factor Schedule'!$B$3:$B$2002, -1)),1,IF(INDEX('Factor Schedule'!$B$3:$C$2002,MATCH(B774, 'Factor Schedule'!$B$3:$B$2002, -1), 1)=B774,MATCH(B774, 'Factor Schedule'!$B$3:$B$2002, -1),MATCH(B774, 'Factor Schedule'!$B$3:$B$2002, -1)+1)))</f>
        <v/>
      </c>
      <c r="L774" s="11" t="str" cm="1">
        <f t="array" aca="1" ref="L774" ca="1">IF(B774="","",ROUND(J774*_xlfn.IFNA(INDEX('Factor Schedule'!$B$3:$C$2002,K774, 2), 1), 2))</f>
        <v/>
      </c>
      <c r="M774" s="11" t="str">
        <f ca="1">IF(B774="", "", IF(OR(LOWER('Terms&amp;Conditions + Transaction'!$B$12)&lt;&gt;"compound", B774=$C$2, B774=E774), L774, L774+IF(LOWER('Terms&amp;Conditions + Transaction'!$B$13)&lt;&gt;"y", SUMIFS($T$8:$T$2007, $B$8:$B$2007, "&gt;="&amp;E774, $B$8:$B$2007, "&lt;"&amp;B774), SUMIFS($U$8:$U$1007, $B$8:$B$2007, "&gt;="&amp;E774, $B$8:$B$2007, "&lt;"&amp;B774))))</f>
        <v/>
      </c>
      <c r="N774" s="18" t="str">
        <f ca="1">IF(OR(B774 = "", F774=""), "", MIN(ForwardDays(B774,-'Terms&amp;Conditions + Transaction'!$B$22, 'Terms&amp;Conditions + Transaction'!$B$23, 'Holiday Schedule'!$B$3:$B$1002),ForwardDays(F774,-'Terms&amp;Conditions + Transaction'!$B$22, 'Terms&amp;Conditions + Transaction'!$B$23, 'Holiday Schedule'!$B$3:$B$1002)))</f>
        <v/>
      </c>
      <c r="O774" s="42" t="str">
        <f ca="1">IF(B774="", "", IF(ISNA(MATCH(N774, SOFR_INDEX!$A$2:$A$2001, -1)),1,IF(INDEX(SOFR_INDEX!$A$2:$E$2001,MATCH(N774, SOFR_INDEX!$A$2:$A$2001, -1), 1)=N774,MATCH(N774, SOFR_INDEX!$A$2:$A$2001, -1),MATCH(N774, SOFR_INDEX!$A$2:$A$2001, -1)+1)))</f>
        <v/>
      </c>
      <c r="P774" s="40" t="str" cm="1">
        <f t="array" aca="1" ref="P774" ca="1">IF(OR(B774="", F774=""), "", INDEX(SOFR_INDEX!$B$2:$E$2001, O774,$P$4) * IF(LEFT($P$3, 3)="180", 2, IF(LEFT($P$3, 2)="90", 4, IF(LEFT($P$3, 2)="30", 12, 1)))/100)</f>
        <v/>
      </c>
      <c r="Q774" s="43" t="str">
        <f ca="1">IF(OR(B774="", F774=""), "", P774+'Terms&amp;Conditions + Transaction'!$B$11/10000)</f>
        <v/>
      </c>
      <c r="R774" s="43" t="str">
        <f t="shared" ca="1" si="71"/>
        <v/>
      </c>
      <c r="S774" t="str">
        <f ca="1">IF(B774="",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Transaction'!$C$7*(F774-E774), 365), 360))))</f>
        <v/>
      </c>
      <c r="T774" s="49" t="str">
        <f t="shared" ca="1" si="72"/>
        <v/>
      </c>
      <c r="U774" s="49" t="str">
        <f t="shared" ca="1" si="73"/>
        <v/>
      </c>
      <c r="V774" s="49" t="str">
        <f t="shared" ca="1" si="74"/>
        <v/>
      </c>
      <c r="W774" s="11" t="str">
        <f t="shared" ca="1" si="75"/>
        <v/>
      </c>
      <c r="X774" s="11" t="str">
        <f t="shared" ca="1" si="76"/>
        <v/>
      </c>
    </row>
    <row r="775" spans="2:24" x14ac:dyDescent="0.25">
      <c r="B775" s="82" t="str">
        <f ca="1">IF(B774&lt;MIN($C$3, 'Terms&amp;Conditions + Transaction'!$B$6), B774+1, "")</f>
        <v/>
      </c>
      <c r="C775" t="str">
        <f ca="1">IF(B775="", "", IF(AND(WEEKDAY(B775, 2)&lt;=5, ISERROR(VLOOKUP(B775, 'Holiday Schedule'!$B$3:$B$1002, 1, FALSE))), 1, 0))</f>
        <v/>
      </c>
      <c r="D775" t="str">
        <f ca="1">IF(B775="", "", IF(LOWER('Terms&amp;Conditions + Transaction'!$C$15)="act", 1, IF(DAY(B775)=31, 0, IF(AND(DAY(B775+1)=1, MONTH(B775+1)=3), 31-DAY(B775), 1))))</f>
        <v/>
      </c>
      <c r="E775" s="18" t="str">
        <f ca="1">IF(B775="", "", IFERROR(VLOOKUP(B775, 'Accrual Schedule'!$B$3:$B$122, 1, TRUE), ""))</f>
        <v/>
      </c>
      <c r="F775" s="18" t="str" cm="1">
        <f t="array" aca="1" ref="F775" ca="1">IF(B775="", "", INDEX('Accrual Schedule'!$B$3:$B$122, MATCH(B775, 'Accrual Schedule'!$B$3:$B$122, 1)+1, 1))</f>
        <v/>
      </c>
      <c r="G775" s="18" t="str" cm="1">
        <f t="array" aca="1" ref="G775" ca="1">IF(B775="", "", INDEX('Accrual Schedule'!$B$3:$B$122, MATCH(H775, 'Accrual Schedule'!$B$3:$B$122, 1)-1, 1))</f>
        <v/>
      </c>
      <c r="H775" s="18" t="str">
        <f ca="1">IF(B775="", "", INDEX('Accrual Schedule'!$B$3:$B$122, MATCH(I775, 'Accrual Schedule'!$C$3:$C$122, 1), 1))</f>
        <v/>
      </c>
      <c r="I775" s="18" t="str" cm="1">
        <f t="array" aca="1" ref="I775" ca="1">IF(B775="", "", _xlfn.IFNA(INDEX('Accrual Schedule'!$C$4:$C$122, MATCH(B775, 'Accrual Schedule'!$C$4:$C$122, 1)+1, 1), INDEX('Accrual Schedule'!$C$4:$C$122, 1, 1)))</f>
        <v/>
      </c>
      <c r="J775" s="11" t="str">
        <f ca="1">IF(B775="","",'Terms&amp;Conditions + Transaction'!$F$5-SUMIF(Dispositions!$B$3:$B$32,"&lt;="&amp;B775,Dispositions!$C$3:$C$32))</f>
        <v/>
      </c>
      <c r="K775" s="84" t="str">
        <f ca="1">IF(B775="", "", IF(ISNA(MATCH(B775, 'Factor Schedule'!$B$3:$B$2002, -1)),1,IF(INDEX('Factor Schedule'!$B$3:$C$2002,MATCH(B775, 'Factor Schedule'!$B$3:$B$2002, -1), 1)=B775,MATCH(B775, 'Factor Schedule'!$B$3:$B$2002, -1),MATCH(B775, 'Factor Schedule'!$B$3:$B$2002, -1)+1)))</f>
        <v/>
      </c>
      <c r="L775" s="11" t="str" cm="1">
        <f t="array" aca="1" ref="L775" ca="1">IF(B775="","",ROUND(J775*_xlfn.IFNA(INDEX('Factor Schedule'!$B$3:$C$2002,K775, 2), 1), 2))</f>
        <v/>
      </c>
      <c r="M775" s="11" t="str">
        <f ca="1">IF(B775="", "", IF(OR(LOWER('Terms&amp;Conditions + Transaction'!$B$12)&lt;&gt;"compound", B775=$C$2, B775=E775), L775, L775+IF(LOWER('Terms&amp;Conditions + Transaction'!$B$13)&lt;&gt;"y", SUMIFS($T$8:$T$2007, $B$8:$B$2007, "&gt;="&amp;E775, $B$8:$B$2007, "&lt;"&amp;B775), SUMIFS($U$8:$U$1007, $B$8:$B$2007, "&gt;="&amp;E775, $B$8:$B$2007, "&lt;"&amp;B775))))</f>
        <v/>
      </c>
      <c r="N775" s="18" t="str">
        <f ca="1">IF(OR(B775 = "", F775=""), "", MIN(ForwardDays(B775,-'Terms&amp;Conditions + Transaction'!$B$22, 'Terms&amp;Conditions + Transaction'!$B$23, 'Holiday Schedule'!$B$3:$B$1002),ForwardDays(F775,-'Terms&amp;Conditions + Transaction'!$B$22, 'Terms&amp;Conditions + Transaction'!$B$23, 'Holiday Schedule'!$B$3:$B$1002)))</f>
        <v/>
      </c>
      <c r="O775" s="42" t="str">
        <f ca="1">IF(B775="", "", IF(ISNA(MATCH(N775, SOFR_INDEX!$A$2:$A$2001, -1)),1,IF(INDEX(SOFR_INDEX!$A$2:$E$2001,MATCH(N775, SOFR_INDEX!$A$2:$A$2001, -1), 1)=N775,MATCH(N775, SOFR_INDEX!$A$2:$A$2001, -1),MATCH(N775, SOFR_INDEX!$A$2:$A$2001, -1)+1)))</f>
        <v/>
      </c>
      <c r="P775" s="40" t="str" cm="1">
        <f t="array" aca="1" ref="P775" ca="1">IF(OR(B775="", F775=""), "", INDEX(SOFR_INDEX!$B$2:$E$2001, O775,$P$4) * IF(LEFT($P$3, 3)="180", 2, IF(LEFT($P$3, 2)="90", 4, IF(LEFT($P$3, 2)="30", 12, 1)))/100)</f>
        <v/>
      </c>
      <c r="Q775" s="43" t="str">
        <f ca="1">IF(OR(B775="", F775=""), "", P775+'Terms&amp;Conditions + Transaction'!$B$11/10000)</f>
        <v/>
      </c>
      <c r="R775" s="43" t="str">
        <f t="shared" ca="1" si="71"/>
        <v/>
      </c>
      <c r="S775" t="str">
        <f ca="1">IF(B775="",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Transaction'!$C$7*(F775-E775), 365), 360))))</f>
        <v/>
      </c>
      <c r="T775" s="49" t="str">
        <f t="shared" ca="1" si="72"/>
        <v/>
      </c>
      <c r="U775" s="49" t="str">
        <f t="shared" ca="1" si="73"/>
        <v/>
      </c>
      <c r="V775" s="49" t="str">
        <f t="shared" ca="1" si="74"/>
        <v/>
      </c>
      <c r="W775" s="11" t="str">
        <f t="shared" ca="1" si="75"/>
        <v/>
      </c>
      <c r="X775" s="11" t="str">
        <f t="shared" ca="1" si="76"/>
        <v/>
      </c>
    </row>
    <row r="776" spans="2:24" x14ac:dyDescent="0.25">
      <c r="B776" s="82" t="str">
        <f ca="1">IF(B775&lt;MIN($C$3, 'Terms&amp;Conditions + Transaction'!$B$6), B775+1, "")</f>
        <v/>
      </c>
      <c r="C776" t="str">
        <f ca="1">IF(B776="", "", IF(AND(WEEKDAY(B776, 2)&lt;=5, ISERROR(VLOOKUP(B776, 'Holiday Schedule'!$B$3:$B$1002, 1, FALSE))), 1, 0))</f>
        <v/>
      </c>
      <c r="D776" t="str">
        <f ca="1">IF(B776="", "", IF(LOWER('Terms&amp;Conditions + Transaction'!$C$15)="act", 1, IF(DAY(B776)=31, 0, IF(AND(DAY(B776+1)=1, MONTH(B776+1)=3), 31-DAY(B776), 1))))</f>
        <v/>
      </c>
      <c r="E776" s="18" t="str">
        <f ca="1">IF(B776="", "", IFERROR(VLOOKUP(B776, 'Accrual Schedule'!$B$3:$B$122, 1, TRUE), ""))</f>
        <v/>
      </c>
      <c r="F776" s="18" t="str" cm="1">
        <f t="array" aca="1" ref="F776" ca="1">IF(B776="", "", INDEX('Accrual Schedule'!$B$3:$B$122, MATCH(B776, 'Accrual Schedule'!$B$3:$B$122, 1)+1, 1))</f>
        <v/>
      </c>
      <c r="G776" s="18" t="str" cm="1">
        <f t="array" aca="1" ref="G776" ca="1">IF(B776="", "", INDEX('Accrual Schedule'!$B$3:$B$122, MATCH(H776, 'Accrual Schedule'!$B$3:$B$122, 1)-1, 1))</f>
        <v/>
      </c>
      <c r="H776" s="18" t="str">
        <f ca="1">IF(B776="", "", INDEX('Accrual Schedule'!$B$3:$B$122, MATCH(I776, 'Accrual Schedule'!$C$3:$C$122, 1), 1))</f>
        <v/>
      </c>
      <c r="I776" s="18" t="str" cm="1">
        <f t="array" aca="1" ref="I776" ca="1">IF(B776="", "", _xlfn.IFNA(INDEX('Accrual Schedule'!$C$4:$C$122, MATCH(B776, 'Accrual Schedule'!$C$4:$C$122, 1)+1, 1), INDEX('Accrual Schedule'!$C$4:$C$122, 1, 1)))</f>
        <v/>
      </c>
      <c r="J776" s="11" t="str">
        <f ca="1">IF(B776="","",'Terms&amp;Conditions + Transaction'!$F$5-SUMIF(Dispositions!$B$3:$B$32,"&lt;="&amp;B776,Dispositions!$C$3:$C$32))</f>
        <v/>
      </c>
      <c r="K776" s="84" t="str">
        <f ca="1">IF(B776="", "", IF(ISNA(MATCH(B776, 'Factor Schedule'!$B$3:$B$2002, -1)),1,IF(INDEX('Factor Schedule'!$B$3:$C$2002,MATCH(B776, 'Factor Schedule'!$B$3:$B$2002, -1), 1)=B776,MATCH(B776, 'Factor Schedule'!$B$3:$B$2002, -1),MATCH(B776, 'Factor Schedule'!$B$3:$B$2002, -1)+1)))</f>
        <v/>
      </c>
      <c r="L776" s="11" t="str" cm="1">
        <f t="array" aca="1" ref="L776" ca="1">IF(B776="","",ROUND(J776*_xlfn.IFNA(INDEX('Factor Schedule'!$B$3:$C$2002,K776, 2), 1), 2))</f>
        <v/>
      </c>
      <c r="M776" s="11" t="str">
        <f ca="1">IF(B776="", "", IF(OR(LOWER('Terms&amp;Conditions + Transaction'!$B$12)&lt;&gt;"compound", B776=$C$2, B776=E776), L776, L776+IF(LOWER('Terms&amp;Conditions + Transaction'!$B$13)&lt;&gt;"y", SUMIFS($T$8:$T$2007, $B$8:$B$2007, "&gt;="&amp;E776, $B$8:$B$2007, "&lt;"&amp;B776), SUMIFS($U$8:$U$1007, $B$8:$B$2007, "&gt;="&amp;E776, $B$8:$B$2007, "&lt;"&amp;B776))))</f>
        <v/>
      </c>
      <c r="N776" s="18" t="str">
        <f ca="1">IF(OR(B776 = "", F776=""), "", MIN(ForwardDays(B776,-'Terms&amp;Conditions + Transaction'!$B$22, 'Terms&amp;Conditions + Transaction'!$B$23, 'Holiday Schedule'!$B$3:$B$1002),ForwardDays(F776,-'Terms&amp;Conditions + Transaction'!$B$22, 'Terms&amp;Conditions + Transaction'!$B$23, 'Holiday Schedule'!$B$3:$B$1002)))</f>
        <v/>
      </c>
      <c r="O776" s="42" t="str">
        <f ca="1">IF(B776="", "", IF(ISNA(MATCH(N776, SOFR_INDEX!$A$2:$A$2001, -1)),1,IF(INDEX(SOFR_INDEX!$A$2:$E$2001,MATCH(N776, SOFR_INDEX!$A$2:$A$2001, -1), 1)=N776,MATCH(N776, SOFR_INDEX!$A$2:$A$2001, -1),MATCH(N776, SOFR_INDEX!$A$2:$A$2001, -1)+1)))</f>
        <v/>
      </c>
      <c r="P776" s="40" t="str" cm="1">
        <f t="array" aca="1" ref="P776" ca="1">IF(OR(B776="", F776=""), "", INDEX(SOFR_INDEX!$B$2:$E$2001, O776,$P$4) * IF(LEFT($P$3, 3)="180", 2, IF(LEFT($P$3, 2)="90", 4, IF(LEFT($P$3, 2)="30", 12, 1)))/100)</f>
        <v/>
      </c>
      <c r="Q776" s="43" t="str">
        <f ca="1">IF(OR(B776="", F776=""), "", P776+'Terms&amp;Conditions + Transaction'!$B$11/10000)</f>
        <v/>
      </c>
      <c r="R776" s="43" t="str">
        <f t="shared" ref="R776:R839" ca="1" si="77">IF(OR(B776="", B777=""), "", (V776/L776)/((B777-$B$8)/S776))</f>
        <v/>
      </c>
      <c r="S776" t="str">
        <f ca="1">IF(B776="",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Transaction'!$C$7*(F776-E776), 365), 360))))</f>
        <v/>
      </c>
      <c r="T776" s="49" t="str">
        <f t="shared" ca="1" si="72"/>
        <v/>
      </c>
      <c r="U776" s="49" t="str">
        <f t="shared" ca="1" si="73"/>
        <v/>
      </c>
      <c r="V776" s="49" t="str">
        <f t="shared" ca="1" si="74"/>
        <v/>
      </c>
      <c r="W776" s="11" t="str">
        <f t="shared" ca="1" si="75"/>
        <v/>
      </c>
      <c r="X776" s="11" t="str">
        <f t="shared" ca="1" si="76"/>
        <v/>
      </c>
    </row>
    <row r="777" spans="2:24" x14ac:dyDescent="0.25">
      <c r="B777" s="82" t="str">
        <f ca="1">IF(B776&lt;MIN($C$3, 'Terms&amp;Conditions + Transaction'!$B$6), B776+1, "")</f>
        <v/>
      </c>
      <c r="C777" t="str">
        <f ca="1">IF(B777="", "", IF(AND(WEEKDAY(B777, 2)&lt;=5, ISERROR(VLOOKUP(B777, 'Holiday Schedule'!$B$3:$B$1002, 1, FALSE))), 1, 0))</f>
        <v/>
      </c>
      <c r="D777" t="str">
        <f ca="1">IF(B777="", "", IF(LOWER('Terms&amp;Conditions + Transaction'!$C$15)="act", 1, IF(DAY(B777)=31, 0, IF(AND(DAY(B777+1)=1, MONTH(B777+1)=3), 31-DAY(B777), 1))))</f>
        <v/>
      </c>
      <c r="E777" s="18" t="str">
        <f ca="1">IF(B777="", "", IFERROR(VLOOKUP(B777, 'Accrual Schedule'!$B$3:$B$122, 1, TRUE), ""))</f>
        <v/>
      </c>
      <c r="F777" s="18" t="str" cm="1">
        <f t="array" aca="1" ref="F777" ca="1">IF(B777="", "", INDEX('Accrual Schedule'!$B$3:$B$122, MATCH(B777, 'Accrual Schedule'!$B$3:$B$122, 1)+1, 1))</f>
        <v/>
      </c>
      <c r="G777" s="18" t="str" cm="1">
        <f t="array" aca="1" ref="G777" ca="1">IF(B777="", "", INDEX('Accrual Schedule'!$B$3:$B$122, MATCH(H777, 'Accrual Schedule'!$B$3:$B$122, 1)-1, 1))</f>
        <v/>
      </c>
      <c r="H777" s="18" t="str">
        <f ca="1">IF(B777="", "", INDEX('Accrual Schedule'!$B$3:$B$122, MATCH(I777, 'Accrual Schedule'!$C$3:$C$122, 1), 1))</f>
        <v/>
      </c>
      <c r="I777" s="18" t="str" cm="1">
        <f t="array" aca="1" ref="I777" ca="1">IF(B777="", "", _xlfn.IFNA(INDEX('Accrual Schedule'!$C$4:$C$122, MATCH(B777, 'Accrual Schedule'!$C$4:$C$122, 1)+1, 1), INDEX('Accrual Schedule'!$C$4:$C$122, 1, 1)))</f>
        <v/>
      </c>
      <c r="J777" s="11" t="str">
        <f ca="1">IF(B777="","",'Terms&amp;Conditions + Transaction'!$F$5-SUMIF(Dispositions!$B$3:$B$32,"&lt;="&amp;B777,Dispositions!$C$3:$C$32))</f>
        <v/>
      </c>
      <c r="K777" s="84" t="str">
        <f ca="1">IF(B777="", "", IF(ISNA(MATCH(B777, 'Factor Schedule'!$B$3:$B$2002, -1)),1,IF(INDEX('Factor Schedule'!$B$3:$C$2002,MATCH(B777, 'Factor Schedule'!$B$3:$B$2002, -1), 1)=B777,MATCH(B777, 'Factor Schedule'!$B$3:$B$2002, -1),MATCH(B777, 'Factor Schedule'!$B$3:$B$2002, -1)+1)))</f>
        <v/>
      </c>
      <c r="L777" s="11" t="str" cm="1">
        <f t="array" aca="1" ref="L777" ca="1">IF(B777="","",ROUND(J777*_xlfn.IFNA(INDEX('Factor Schedule'!$B$3:$C$2002,K777, 2), 1), 2))</f>
        <v/>
      </c>
      <c r="M777" s="11" t="str">
        <f ca="1">IF(B777="", "", IF(OR(LOWER('Terms&amp;Conditions + Transaction'!$B$12)&lt;&gt;"compound", B777=$C$2, B777=E777), L777, L777+IF(LOWER('Terms&amp;Conditions + Transaction'!$B$13)&lt;&gt;"y", SUMIFS($T$8:$T$2007, $B$8:$B$2007, "&gt;="&amp;E777, $B$8:$B$2007, "&lt;"&amp;B777), SUMIFS($U$8:$U$1007, $B$8:$B$2007, "&gt;="&amp;E777, $B$8:$B$2007, "&lt;"&amp;B777))))</f>
        <v/>
      </c>
      <c r="N777" s="18" t="str">
        <f ca="1">IF(OR(B777 = "", F777=""), "", MIN(ForwardDays(B777,-'Terms&amp;Conditions + Transaction'!$B$22, 'Terms&amp;Conditions + Transaction'!$B$23, 'Holiday Schedule'!$B$3:$B$1002),ForwardDays(F777,-'Terms&amp;Conditions + Transaction'!$B$22, 'Terms&amp;Conditions + Transaction'!$B$23, 'Holiday Schedule'!$B$3:$B$1002)))</f>
        <v/>
      </c>
      <c r="O777" s="42" t="str">
        <f ca="1">IF(B777="", "", IF(ISNA(MATCH(N777, SOFR_INDEX!$A$2:$A$2001, -1)),1,IF(INDEX(SOFR_INDEX!$A$2:$E$2001,MATCH(N777, SOFR_INDEX!$A$2:$A$2001, -1), 1)=N777,MATCH(N777, SOFR_INDEX!$A$2:$A$2001, -1),MATCH(N777, SOFR_INDEX!$A$2:$A$2001, -1)+1)))</f>
        <v/>
      </c>
      <c r="P777" s="40" t="str" cm="1">
        <f t="array" aca="1" ref="P777" ca="1">IF(OR(B777="", F777=""), "", INDEX(SOFR_INDEX!$B$2:$E$2001, O777,$P$4) * IF(LEFT($P$3, 3)="180", 2, IF(LEFT($P$3, 2)="90", 4, IF(LEFT($P$3, 2)="30", 12, 1)))/100)</f>
        <v/>
      </c>
      <c r="Q777" s="43" t="str">
        <f ca="1">IF(OR(B777="", F777=""), "", P777+'Terms&amp;Conditions + Transaction'!$B$11/10000)</f>
        <v/>
      </c>
      <c r="R777" s="43" t="str">
        <f t="shared" ca="1" si="77"/>
        <v/>
      </c>
      <c r="S777" t="str">
        <f ca="1">IF(B777="",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Transaction'!$C$7*(F777-E777), 365), 360))))</f>
        <v/>
      </c>
      <c r="T777" s="49" t="str">
        <f t="shared" ca="1" si="72"/>
        <v/>
      </c>
      <c r="U777" s="49" t="str">
        <f t="shared" ca="1" si="73"/>
        <v/>
      </c>
      <c r="V777" s="49" t="str">
        <f t="shared" ca="1" si="74"/>
        <v/>
      </c>
      <c r="W777" s="11" t="str">
        <f t="shared" ca="1" si="75"/>
        <v/>
      </c>
      <c r="X777" s="11" t="str">
        <f t="shared" ca="1" si="76"/>
        <v/>
      </c>
    </row>
    <row r="778" spans="2:24" x14ac:dyDescent="0.25">
      <c r="B778" s="82" t="str">
        <f ca="1">IF(B777&lt;MIN($C$3, 'Terms&amp;Conditions + Transaction'!$B$6), B777+1, "")</f>
        <v/>
      </c>
      <c r="C778" t="str">
        <f ca="1">IF(B778="", "", IF(AND(WEEKDAY(B778, 2)&lt;=5, ISERROR(VLOOKUP(B778, 'Holiday Schedule'!$B$3:$B$1002, 1, FALSE))), 1, 0))</f>
        <v/>
      </c>
      <c r="D778" t="str">
        <f ca="1">IF(B778="", "", IF(LOWER('Terms&amp;Conditions + Transaction'!$C$15)="act", 1, IF(DAY(B778)=31, 0, IF(AND(DAY(B778+1)=1, MONTH(B778+1)=3), 31-DAY(B778), 1))))</f>
        <v/>
      </c>
      <c r="E778" s="18" t="str">
        <f ca="1">IF(B778="", "", IFERROR(VLOOKUP(B778, 'Accrual Schedule'!$B$3:$B$122, 1, TRUE), ""))</f>
        <v/>
      </c>
      <c r="F778" s="18" t="str" cm="1">
        <f t="array" aca="1" ref="F778" ca="1">IF(B778="", "", INDEX('Accrual Schedule'!$B$3:$B$122, MATCH(B778, 'Accrual Schedule'!$B$3:$B$122, 1)+1, 1))</f>
        <v/>
      </c>
      <c r="G778" s="18" t="str" cm="1">
        <f t="array" aca="1" ref="G778" ca="1">IF(B778="", "", INDEX('Accrual Schedule'!$B$3:$B$122, MATCH(H778, 'Accrual Schedule'!$B$3:$B$122, 1)-1, 1))</f>
        <v/>
      </c>
      <c r="H778" s="18" t="str">
        <f ca="1">IF(B778="", "", INDEX('Accrual Schedule'!$B$3:$B$122, MATCH(I778, 'Accrual Schedule'!$C$3:$C$122, 1), 1))</f>
        <v/>
      </c>
      <c r="I778" s="18" t="str" cm="1">
        <f t="array" aca="1" ref="I778" ca="1">IF(B778="", "", _xlfn.IFNA(INDEX('Accrual Schedule'!$C$4:$C$122, MATCH(B778, 'Accrual Schedule'!$C$4:$C$122, 1)+1, 1), INDEX('Accrual Schedule'!$C$4:$C$122, 1, 1)))</f>
        <v/>
      </c>
      <c r="J778" s="11" t="str">
        <f ca="1">IF(B778="","",'Terms&amp;Conditions + Transaction'!$F$5-SUMIF(Dispositions!$B$3:$B$32,"&lt;="&amp;B778,Dispositions!$C$3:$C$32))</f>
        <v/>
      </c>
      <c r="K778" s="84" t="str">
        <f ca="1">IF(B778="", "", IF(ISNA(MATCH(B778, 'Factor Schedule'!$B$3:$B$2002, -1)),1,IF(INDEX('Factor Schedule'!$B$3:$C$2002,MATCH(B778, 'Factor Schedule'!$B$3:$B$2002, -1), 1)=B778,MATCH(B778, 'Factor Schedule'!$B$3:$B$2002, -1),MATCH(B778, 'Factor Schedule'!$B$3:$B$2002, -1)+1)))</f>
        <v/>
      </c>
      <c r="L778" s="11" t="str" cm="1">
        <f t="array" aca="1" ref="L778" ca="1">IF(B778="","",ROUND(J778*_xlfn.IFNA(INDEX('Factor Schedule'!$B$3:$C$2002,K778, 2), 1), 2))</f>
        <v/>
      </c>
      <c r="M778" s="11" t="str">
        <f ca="1">IF(B778="", "", IF(OR(LOWER('Terms&amp;Conditions + Transaction'!$B$12)&lt;&gt;"compound", B778=$C$2, B778=E778), L778, L778+IF(LOWER('Terms&amp;Conditions + Transaction'!$B$13)&lt;&gt;"y", SUMIFS($T$8:$T$2007, $B$8:$B$2007, "&gt;="&amp;E778, $B$8:$B$2007, "&lt;"&amp;B778), SUMIFS($U$8:$U$1007, $B$8:$B$2007, "&gt;="&amp;E778, $B$8:$B$2007, "&lt;"&amp;B778))))</f>
        <v/>
      </c>
      <c r="N778" s="18" t="str">
        <f ca="1">IF(OR(B778 = "", F778=""), "", MIN(ForwardDays(B778,-'Terms&amp;Conditions + Transaction'!$B$22, 'Terms&amp;Conditions + Transaction'!$B$23, 'Holiday Schedule'!$B$3:$B$1002),ForwardDays(F778,-'Terms&amp;Conditions + Transaction'!$B$22, 'Terms&amp;Conditions + Transaction'!$B$23, 'Holiday Schedule'!$B$3:$B$1002)))</f>
        <v/>
      </c>
      <c r="O778" s="42" t="str">
        <f ca="1">IF(B778="", "", IF(ISNA(MATCH(N778, SOFR_INDEX!$A$2:$A$2001, -1)),1,IF(INDEX(SOFR_INDEX!$A$2:$E$2001,MATCH(N778, SOFR_INDEX!$A$2:$A$2001, -1), 1)=N778,MATCH(N778, SOFR_INDEX!$A$2:$A$2001, -1),MATCH(N778, SOFR_INDEX!$A$2:$A$2001, -1)+1)))</f>
        <v/>
      </c>
      <c r="P778" s="40" t="str" cm="1">
        <f t="array" aca="1" ref="P778" ca="1">IF(OR(B778="", F778=""), "", INDEX(SOFR_INDEX!$B$2:$E$2001, O778,$P$4) * IF(LEFT($P$3, 3)="180", 2, IF(LEFT($P$3, 2)="90", 4, IF(LEFT($P$3, 2)="30", 12, 1)))/100)</f>
        <v/>
      </c>
      <c r="Q778" s="43" t="str">
        <f ca="1">IF(OR(B778="", F778=""), "", P778+'Terms&amp;Conditions + Transaction'!$B$11/10000)</f>
        <v/>
      </c>
      <c r="R778" s="43" t="str">
        <f t="shared" ca="1" si="77"/>
        <v/>
      </c>
      <c r="S778" t="str">
        <f ca="1">IF(B778="",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Transaction'!$C$7*(F778-E778), 365), 360))))</f>
        <v/>
      </c>
      <c r="T778" s="49" t="str">
        <f t="shared" ca="1" si="72"/>
        <v/>
      </c>
      <c r="U778" s="49" t="str">
        <f t="shared" ca="1" si="73"/>
        <v/>
      </c>
      <c r="V778" s="49" t="str">
        <f t="shared" ca="1" si="74"/>
        <v/>
      </c>
      <c r="W778" s="11" t="str">
        <f t="shared" ca="1" si="75"/>
        <v/>
      </c>
      <c r="X778" s="11" t="str">
        <f t="shared" ca="1" si="76"/>
        <v/>
      </c>
    </row>
    <row r="779" spans="2:24" x14ac:dyDescent="0.25">
      <c r="B779" s="82" t="str">
        <f ca="1">IF(B778&lt;MIN($C$3, 'Terms&amp;Conditions + Transaction'!$B$6), B778+1, "")</f>
        <v/>
      </c>
      <c r="C779" t="str">
        <f ca="1">IF(B779="", "", IF(AND(WEEKDAY(B779, 2)&lt;=5, ISERROR(VLOOKUP(B779, 'Holiday Schedule'!$B$3:$B$1002, 1, FALSE))), 1, 0))</f>
        <v/>
      </c>
      <c r="D779" t="str">
        <f ca="1">IF(B779="", "", IF(LOWER('Terms&amp;Conditions + Transaction'!$C$15)="act", 1, IF(DAY(B779)=31, 0, IF(AND(DAY(B779+1)=1, MONTH(B779+1)=3), 31-DAY(B779), 1))))</f>
        <v/>
      </c>
      <c r="E779" s="18" t="str">
        <f ca="1">IF(B779="", "", IFERROR(VLOOKUP(B779, 'Accrual Schedule'!$B$3:$B$122, 1, TRUE), ""))</f>
        <v/>
      </c>
      <c r="F779" s="18" t="str" cm="1">
        <f t="array" aca="1" ref="F779" ca="1">IF(B779="", "", INDEX('Accrual Schedule'!$B$3:$B$122, MATCH(B779, 'Accrual Schedule'!$B$3:$B$122, 1)+1, 1))</f>
        <v/>
      </c>
      <c r="G779" s="18" t="str" cm="1">
        <f t="array" aca="1" ref="G779" ca="1">IF(B779="", "", INDEX('Accrual Schedule'!$B$3:$B$122, MATCH(H779, 'Accrual Schedule'!$B$3:$B$122, 1)-1, 1))</f>
        <v/>
      </c>
      <c r="H779" s="18" t="str">
        <f ca="1">IF(B779="", "", INDEX('Accrual Schedule'!$B$3:$B$122, MATCH(I779, 'Accrual Schedule'!$C$3:$C$122, 1), 1))</f>
        <v/>
      </c>
      <c r="I779" s="18" t="str" cm="1">
        <f t="array" aca="1" ref="I779" ca="1">IF(B779="", "", _xlfn.IFNA(INDEX('Accrual Schedule'!$C$4:$C$122, MATCH(B779, 'Accrual Schedule'!$C$4:$C$122, 1)+1, 1), INDEX('Accrual Schedule'!$C$4:$C$122, 1, 1)))</f>
        <v/>
      </c>
      <c r="J779" s="11" t="str">
        <f ca="1">IF(B779="","",'Terms&amp;Conditions + Transaction'!$F$5-SUMIF(Dispositions!$B$3:$B$32,"&lt;="&amp;B779,Dispositions!$C$3:$C$32))</f>
        <v/>
      </c>
      <c r="K779" s="84" t="str">
        <f ca="1">IF(B779="", "", IF(ISNA(MATCH(B779, 'Factor Schedule'!$B$3:$B$2002, -1)),1,IF(INDEX('Factor Schedule'!$B$3:$C$2002,MATCH(B779, 'Factor Schedule'!$B$3:$B$2002, -1), 1)=B779,MATCH(B779, 'Factor Schedule'!$B$3:$B$2002, -1),MATCH(B779, 'Factor Schedule'!$B$3:$B$2002, -1)+1)))</f>
        <v/>
      </c>
      <c r="L779" s="11" t="str" cm="1">
        <f t="array" aca="1" ref="L779" ca="1">IF(B779="","",ROUND(J779*_xlfn.IFNA(INDEX('Factor Schedule'!$B$3:$C$2002,K779, 2), 1), 2))</f>
        <v/>
      </c>
      <c r="M779" s="11" t="str">
        <f ca="1">IF(B779="", "", IF(OR(LOWER('Terms&amp;Conditions + Transaction'!$B$12)&lt;&gt;"compound", B779=$C$2, B779=E779), L779, L779+IF(LOWER('Terms&amp;Conditions + Transaction'!$B$13)&lt;&gt;"y", SUMIFS($T$8:$T$2007, $B$8:$B$2007, "&gt;="&amp;E779, $B$8:$B$2007, "&lt;"&amp;B779), SUMIFS($U$8:$U$1007, $B$8:$B$2007, "&gt;="&amp;E779, $B$8:$B$2007, "&lt;"&amp;B779))))</f>
        <v/>
      </c>
      <c r="N779" s="18" t="str">
        <f ca="1">IF(OR(B779 = "", F779=""), "", MIN(ForwardDays(B779,-'Terms&amp;Conditions + Transaction'!$B$22, 'Terms&amp;Conditions + Transaction'!$B$23, 'Holiday Schedule'!$B$3:$B$1002),ForwardDays(F779,-'Terms&amp;Conditions + Transaction'!$B$22, 'Terms&amp;Conditions + Transaction'!$B$23, 'Holiday Schedule'!$B$3:$B$1002)))</f>
        <v/>
      </c>
      <c r="O779" s="42" t="str">
        <f ca="1">IF(B779="", "", IF(ISNA(MATCH(N779, SOFR_INDEX!$A$2:$A$2001, -1)),1,IF(INDEX(SOFR_INDEX!$A$2:$E$2001,MATCH(N779, SOFR_INDEX!$A$2:$A$2001, -1), 1)=N779,MATCH(N779, SOFR_INDEX!$A$2:$A$2001, -1),MATCH(N779, SOFR_INDEX!$A$2:$A$2001, -1)+1)))</f>
        <v/>
      </c>
      <c r="P779" s="40" t="str" cm="1">
        <f t="array" aca="1" ref="P779" ca="1">IF(OR(B779="", F779=""), "", INDEX(SOFR_INDEX!$B$2:$E$2001, O779,$P$4) * IF(LEFT($P$3, 3)="180", 2, IF(LEFT($P$3, 2)="90", 4, IF(LEFT($P$3, 2)="30", 12, 1)))/100)</f>
        <v/>
      </c>
      <c r="Q779" s="43" t="str">
        <f ca="1">IF(OR(B779="", F779=""), "", P779+'Terms&amp;Conditions + Transaction'!$B$11/10000)</f>
        <v/>
      </c>
      <c r="R779" s="43" t="str">
        <f t="shared" ca="1" si="77"/>
        <v/>
      </c>
      <c r="S779" t="str">
        <f ca="1">IF(B779="",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Transaction'!$C$7*(F779-E779), 365), 360))))</f>
        <v/>
      </c>
      <c r="T779" s="49" t="str">
        <f t="shared" ref="T779:T842" ca="1" si="78">IF(OR(B779="", F779=""), "", IF(S779&gt;0, D779*M779* P779/S779, 0))</f>
        <v/>
      </c>
      <c r="U779" s="49" t="str">
        <f t="shared" ref="U779:U842" ca="1" si="79">IF(OR(B779="", F779=""), "", IF(S779&gt;0, D779*M779* Q779/S779, 0))</f>
        <v/>
      </c>
      <c r="V779" s="49" t="str">
        <f t="shared" ref="V779:V842" ca="1" si="80">IF(B779="","",SUMIFS($U$8:$U$1007, $B$8:$B$1007,"&gt;="&amp;G779,$B$8:$B$1007,"&lt;="&amp;B779))</f>
        <v/>
      </c>
      <c r="W779" s="11" t="str">
        <f t="shared" ref="W779:W842" ca="1" si="81">IF(B779="","",ROUND(V779, 2))</f>
        <v/>
      </c>
      <c r="X779" s="11" t="str">
        <f t="shared" ref="X779:X842" ca="1" si="82">IF(B779="","",IF(B778="","",IF(B779=I778,ROUND(SUMIFS($U$8:$U$1007, $B$8:$B$1007,"&gt;="&amp;G778,$B$8:$B$1007,"&lt;"&amp;H778), 2),"")))</f>
        <v/>
      </c>
    </row>
    <row r="780" spans="2:24" x14ac:dyDescent="0.25">
      <c r="B780" s="82" t="str">
        <f ca="1">IF(B779&lt;MIN($C$3, 'Terms&amp;Conditions + Transaction'!$B$6), B779+1, "")</f>
        <v/>
      </c>
      <c r="C780" t="str">
        <f ca="1">IF(B780="", "", IF(AND(WEEKDAY(B780, 2)&lt;=5, ISERROR(VLOOKUP(B780, 'Holiday Schedule'!$B$3:$B$1002, 1, FALSE))), 1, 0))</f>
        <v/>
      </c>
      <c r="D780" t="str">
        <f ca="1">IF(B780="", "", IF(LOWER('Terms&amp;Conditions + Transaction'!$C$15)="act", 1, IF(DAY(B780)=31, 0, IF(AND(DAY(B780+1)=1, MONTH(B780+1)=3), 31-DAY(B780), 1))))</f>
        <v/>
      </c>
      <c r="E780" s="18" t="str">
        <f ca="1">IF(B780="", "", IFERROR(VLOOKUP(B780, 'Accrual Schedule'!$B$3:$B$122, 1, TRUE), ""))</f>
        <v/>
      </c>
      <c r="F780" s="18" t="str" cm="1">
        <f t="array" aca="1" ref="F780" ca="1">IF(B780="", "", INDEX('Accrual Schedule'!$B$3:$B$122, MATCH(B780, 'Accrual Schedule'!$B$3:$B$122, 1)+1, 1))</f>
        <v/>
      </c>
      <c r="G780" s="18" t="str" cm="1">
        <f t="array" aca="1" ref="G780" ca="1">IF(B780="", "", INDEX('Accrual Schedule'!$B$3:$B$122, MATCH(H780, 'Accrual Schedule'!$B$3:$B$122, 1)-1, 1))</f>
        <v/>
      </c>
      <c r="H780" s="18" t="str">
        <f ca="1">IF(B780="", "", INDEX('Accrual Schedule'!$B$3:$B$122, MATCH(I780, 'Accrual Schedule'!$C$3:$C$122, 1), 1))</f>
        <v/>
      </c>
      <c r="I780" s="18" t="str" cm="1">
        <f t="array" aca="1" ref="I780" ca="1">IF(B780="", "", _xlfn.IFNA(INDEX('Accrual Schedule'!$C$4:$C$122, MATCH(B780, 'Accrual Schedule'!$C$4:$C$122, 1)+1, 1), INDEX('Accrual Schedule'!$C$4:$C$122, 1, 1)))</f>
        <v/>
      </c>
      <c r="J780" s="11" t="str">
        <f ca="1">IF(B780="","",'Terms&amp;Conditions + Transaction'!$F$5-SUMIF(Dispositions!$B$3:$B$32,"&lt;="&amp;B780,Dispositions!$C$3:$C$32))</f>
        <v/>
      </c>
      <c r="K780" s="84" t="str">
        <f ca="1">IF(B780="", "", IF(ISNA(MATCH(B780, 'Factor Schedule'!$B$3:$B$2002, -1)),1,IF(INDEX('Factor Schedule'!$B$3:$C$2002,MATCH(B780, 'Factor Schedule'!$B$3:$B$2002, -1), 1)=B780,MATCH(B780, 'Factor Schedule'!$B$3:$B$2002, -1),MATCH(B780, 'Factor Schedule'!$B$3:$B$2002, -1)+1)))</f>
        <v/>
      </c>
      <c r="L780" s="11" t="str" cm="1">
        <f t="array" aca="1" ref="L780" ca="1">IF(B780="","",ROUND(J780*_xlfn.IFNA(INDEX('Factor Schedule'!$B$3:$C$2002,K780, 2), 1), 2))</f>
        <v/>
      </c>
      <c r="M780" s="11" t="str">
        <f ca="1">IF(B780="", "", IF(OR(LOWER('Terms&amp;Conditions + Transaction'!$B$12)&lt;&gt;"compound", B780=$C$2, B780=E780), L780, L780+IF(LOWER('Terms&amp;Conditions + Transaction'!$B$13)&lt;&gt;"y", SUMIFS($T$8:$T$2007, $B$8:$B$2007, "&gt;="&amp;E780, $B$8:$B$2007, "&lt;"&amp;B780), SUMIFS($U$8:$U$1007, $B$8:$B$2007, "&gt;="&amp;E780, $B$8:$B$2007, "&lt;"&amp;B780))))</f>
        <v/>
      </c>
      <c r="N780" s="18" t="str">
        <f ca="1">IF(OR(B780 = "", F780=""), "", MIN(ForwardDays(B780,-'Terms&amp;Conditions + Transaction'!$B$22, 'Terms&amp;Conditions + Transaction'!$B$23, 'Holiday Schedule'!$B$3:$B$1002),ForwardDays(F780,-'Terms&amp;Conditions + Transaction'!$B$22, 'Terms&amp;Conditions + Transaction'!$B$23, 'Holiday Schedule'!$B$3:$B$1002)))</f>
        <v/>
      </c>
      <c r="O780" s="42" t="str">
        <f ca="1">IF(B780="", "", IF(ISNA(MATCH(N780, SOFR_INDEX!$A$2:$A$2001, -1)),1,IF(INDEX(SOFR_INDEX!$A$2:$E$2001,MATCH(N780, SOFR_INDEX!$A$2:$A$2001, -1), 1)=N780,MATCH(N780, SOFR_INDEX!$A$2:$A$2001, -1),MATCH(N780, SOFR_INDEX!$A$2:$A$2001, -1)+1)))</f>
        <v/>
      </c>
      <c r="P780" s="40" t="str" cm="1">
        <f t="array" aca="1" ref="P780" ca="1">IF(OR(B780="", F780=""), "", INDEX(SOFR_INDEX!$B$2:$E$2001, O780,$P$4) * IF(LEFT($P$3, 3)="180", 2, IF(LEFT($P$3, 2)="90", 4, IF(LEFT($P$3, 2)="30", 12, 1)))/100)</f>
        <v/>
      </c>
      <c r="Q780" s="43" t="str">
        <f ca="1">IF(OR(B780="", F780=""), "", P780+'Terms&amp;Conditions + Transaction'!$B$11/10000)</f>
        <v/>
      </c>
      <c r="R780" s="43" t="str">
        <f t="shared" ca="1" si="77"/>
        <v/>
      </c>
      <c r="S780" t="str">
        <f ca="1">IF(B780="",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Transaction'!$C$7*(F780-E780), 365), 360))))</f>
        <v/>
      </c>
      <c r="T780" s="49" t="str">
        <f t="shared" ca="1" si="78"/>
        <v/>
      </c>
      <c r="U780" s="49" t="str">
        <f t="shared" ca="1" si="79"/>
        <v/>
      </c>
      <c r="V780" s="49" t="str">
        <f t="shared" ca="1" si="80"/>
        <v/>
      </c>
      <c r="W780" s="11" t="str">
        <f t="shared" ca="1" si="81"/>
        <v/>
      </c>
      <c r="X780" s="11" t="str">
        <f t="shared" ca="1" si="82"/>
        <v/>
      </c>
    </row>
    <row r="781" spans="2:24" x14ac:dyDescent="0.25">
      <c r="B781" s="82" t="str">
        <f ca="1">IF(B780&lt;MIN($C$3, 'Terms&amp;Conditions + Transaction'!$B$6), B780+1, "")</f>
        <v/>
      </c>
      <c r="C781" t="str">
        <f ca="1">IF(B781="", "", IF(AND(WEEKDAY(B781, 2)&lt;=5, ISERROR(VLOOKUP(B781, 'Holiday Schedule'!$B$3:$B$1002, 1, FALSE))), 1, 0))</f>
        <v/>
      </c>
      <c r="D781" t="str">
        <f ca="1">IF(B781="", "", IF(LOWER('Terms&amp;Conditions + Transaction'!$C$15)="act", 1, IF(DAY(B781)=31, 0, IF(AND(DAY(B781+1)=1, MONTH(B781+1)=3), 31-DAY(B781), 1))))</f>
        <v/>
      </c>
      <c r="E781" s="18" t="str">
        <f ca="1">IF(B781="", "", IFERROR(VLOOKUP(B781, 'Accrual Schedule'!$B$3:$B$122, 1, TRUE), ""))</f>
        <v/>
      </c>
      <c r="F781" s="18" t="str" cm="1">
        <f t="array" aca="1" ref="F781" ca="1">IF(B781="", "", INDEX('Accrual Schedule'!$B$3:$B$122, MATCH(B781, 'Accrual Schedule'!$B$3:$B$122, 1)+1, 1))</f>
        <v/>
      </c>
      <c r="G781" s="18" t="str" cm="1">
        <f t="array" aca="1" ref="G781" ca="1">IF(B781="", "", INDEX('Accrual Schedule'!$B$3:$B$122, MATCH(H781, 'Accrual Schedule'!$B$3:$B$122, 1)-1, 1))</f>
        <v/>
      </c>
      <c r="H781" s="18" t="str">
        <f ca="1">IF(B781="", "", INDEX('Accrual Schedule'!$B$3:$B$122, MATCH(I781, 'Accrual Schedule'!$C$3:$C$122, 1), 1))</f>
        <v/>
      </c>
      <c r="I781" s="18" t="str" cm="1">
        <f t="array" aca="1" ref="I781" ca="1">IF(B781="", "", _xlfn.IFNA(INDEX('Accrual Schedule'!$C$4:$C$122, MATCH(B781, 'Accrual Schedule'!$C$4:$C$122, 1)+1, 1), INDEX('Accrual Schedule'!$C$4:$C$122, 1, 1)))</f>
        <v/>
      </c>
      <c r="J781" s="11" t="str">
        <f ca="1">IF(B781="","",'Terms&amp;Conditions + Transaction'!$F$5-SUMIF(Dispositions!$B$3:$B$32,"&lt;="&amp;B781,Dispositions!$C$3:$C$32))</f>
        <v/>
      </c>
      <c r="K781" s="84" t="str">
        <f ca="1">IF(B781="", "", IF(ISNA(MATCH(B781, 'Factor Schedule'!$B$3:$B$2002, -1)),1,IF(INDEX('Factor Schedule'!$B$3:$C$2002,MATCH(B781, 'Factor Schedule'!$B$3:$B$2002, -1), 1)=B781,MATCH(B781, 'Factor Schedule'!$B$3:$B$2002, -1),MATCH(B781, 'Factor Schedule'!$B$3:$B$2002, -1)+1)))</f>
        <v/>
      </c>
      <c r="L781" s="11" t="str" cm="1">
        <f t="array" aca="1" ref="L781" ca="1">IF(B781="","",ROUND(J781*_xlfn.IFNA(INDEX('Factor Schedule'!$B$3:$C$2002,K781, 2), 1), 2))</f>
        <v/>
      </c>
      <c r="M781" s="11" t="str">
        <f ca="1">IF(B781="", "", IF(OR(LOWER('Terms&amp;Conditions + Transaction'!$B$12)&lt;&gt;"compound", B781=$C$2, B781=E781), L781, L781+IF(LOWER('Terms&amp;Conditions + Transaction'!$B$13)&lt;&gt;"y", SUMIFS($T$8:$T$2007, $B$8:$B$2007, "&gt;="&amp;E781, $B$8:$B$2007, "&lt;"&amp;B781), SUMIFS($U$8:$U$1007, $B$8:$B$2007, "&gt;="&amp;E781, $B$8:$B$2007, "&lt;"&amp;B781))))</f>
        <v/>
      </c>
      <c r="N781" s="18" t="str">
        <f ca="1">IF(OR(B781 = "", F781=""), "", MIN(ForwardDays(B781,-'Terms&amp;Conditions + Transaction'!$B$22, 'Terms&amp;Conditions + Transaction'!$B$23, 'Holiday Schedule'!$B$3:$B$1002),ForwardDays(F781,-'Terms&amp;Conditions + Transaction'!$B$22, 'Terms&amp;Conditions + Transaction'!$B$23, 'Holiday Schedule'!$B$3:$B$1002)))</f>
        <v/>
      </c>
      <c r="O781" s="42" t="str">
        <f ca="1">IF(B781="", "", IF(ISNA(MATCH(N781, SOFR_INDEX!$A$2:$A$2001, -1)),1,IF(INDEX(SOFR_INDEX!$A$2:$E$2001,MATCH(N781, SOFR_INDEX!$A$2:$A$2001, -1), 1)=N781,MATCH(N781, SOFR_INDEX!$A$2:$A$2001, -1),MATCH(N781, SOFR_INDEX!$A$2:$A$2001, -1)+1)))</f>
        <v/>
      </c>
      <c r="P781" s="40" t="str" cm="1">
        <f t="array" aca="1" ref="P781" ca="1">IF(OR(B781="", F781=""), "", INDEX(SOFR_INDEX!$B$2:$E$2001, O781,$P$4) * IF(LEFT($P$3, 3)="180", 2, IF(LEFT($P$3, 2)="90", 4, IF(LEFT($P$3, 2)="30", 12, 1)))/100)</f>
        <v/>
      </c>
      <c r="Q781" s="43" t="str">
        <f ca="1">IF(OR(B781="", F781=""), "", P781+'Terms&amp;Conditions + Transaction'!$B$11/10000)</f>
        <v/>
      </c>
      <c r="R781" s="43" t="str">
        <f t="shared" ca="1" si="77"/>
        <v/>
      </c>
      <c r="S781" t="str">
        <f ca="1">IF(B781="",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Transaction'!$C$7*(F781-E781), 365), 360))))</f>
        <v/>
      </c>
      <c r="T781" s="49" t="str">
        <f t="shared" ca="1" si="78"/>
        <v/>
      </c>
      <c r="U781" s="49" t="str">
        <f t="shared" ca="1" si="79"/>
        <v/>
      </c>
      <c r="V781" s="49" t="str">
        <f t="shared" ca="1" si="80"/>
        <v/>
      </c>
      <c r="W781" s="11" t="str">
        <f t="shared" ca="1" si="81"/>
        <v/>
      </c>
      <c r="X781" s="11" t="str">
        <f t="shared" ca="1" si="82"/>
        <v/>
      </c>
    </row>
    <row r="782" spans="2:24" x14ac:dyDescent="0.25">
      <c r="B782" s="82" t="str">
        <f ca="1">IF(B781&lt;MIN($C$3, 'Terms&amp;Conditions + Transaction'!$B$6), B781+1, "")</f>
        <v/>
      </c>
      <c r="C782" t="str">
        <f ca="1">IF(B782="", "", IF(AND(WEEKDAY(B782, 2)&lt;=5, ISERROR(VLOOKUP(B782, 'Holiday Schedule'!$B$3:$B$1002, 1, FALSE))), 1, 0))</f>
        <v/>
      </c>
      <c r="D782" t="str">
        <f ca="1">IF(B782="", "", IF(LOWER('Terms&amp;Conditions + Transaction'!$C$15)="act", 1, IF(DAY(B782)=31, 0, IF(AND(DAY(B782+1)=1, MONTH(B782+1)=3), 31-DAY(B782), 1))))</f>
        <v/>
      </c>
      <c r="E782" s="18" t="str">
        <f ca="1">IF(B782="", "", IFERROR(VLOOKUP(B782, 'Accrual Schedule'!$B$3:$B$122, 1, TRUE), ""))</f>
        <v/>
      </c>
      <c r="F782" s="18" t="str" cm="1">
        <f t="array" aca="1" ref="F782" ca="1">IF(B782="", "", INDEX('Accrual Schedule'!$B$3:$B$122, MATCH(B782, 'Accrual Schedule'!$B$3:$B$122, 1)+1, 1))</f>
        <v/>
      </c>
      <c r="G782" s="18" t="str" cm="1">
        <f t="array" aca="1" ref="G782" ca="1">IF(B782="", "", INDEX('Accrual Schedule'!$B$3:$B$122, MATCH(H782, 'Accrual Schedule'!$B$3:$B$122, 1)-1, 1))</f>
        <v/>
      </c>
      <c r="H782" s="18" t="str">
        <f ca="1">IF(B782="", "", INDEX('Accrual Schedule'!$B$3:$B$122, MATCH(I782, 'Accrual Schedule'!$C$3:$C$122, 1), 1))</f>
        <v/>
      </c>
      <c r="I782" s="18" t="str" cm="1">
        <f t="array" aca="1" ref="I782" ca="1">IF(B782="", "", _xlfn.IFNA(INDEX('Accrual Schedule'!$C$4:$C$122, MATCH(B782, 'Accrual Schedule'!$C$4:$C$122, 1)+1, 1), INDEX('Accrual Schedule'!$C$4:$C$122, 1, 1)))</f>
        <v/>
      </c>
      <c r="J782" s="11" t="str">
        <f ca="1">IF(B782="","",'Terms&amp;Conditions + Transaction'!$F$5-SUMIF(Dispositions!$B$3:$B$32,"&lt;="&amp;B782,Dispositions!$C$3:$C$32))</f>
        <v/>
      </c>
      <c r="K782" s="84" t="str">
        <f ca="1">IF(B782="", "", IF(ISNA(MATCH(B782, 'Factor Schedule'!$B$3:$B$2002, -1)),1,IF(INDEX('Factor Schedule'!$B$3:$C$2002,MATCH(B782, 'Factor Schedule'!$B$3:$B$2002, -1), 1)=B782,MATCH(B782, 'Factor Schedule'!$B$3:$B$2002, -1),MATCH(B782, 'Factor Schedule'!$B$3:$B$2002, -1)+1)))</f>
        <v/>
      </c>
      <c r="L782" s="11" t="str" cm="1">
        <f t="array" aca="1" ref="L782" ca="1">IF(B782="","",ROUND(J782*_xlfn.IFNA(INDEX('Factor Schedule'!$B$3:$C$2002,K782, 2), 1), 2))</f>
        <v/>
      </c>
      <c r="M782" s="11" t="str">
        <f ca="1">IF(B782="", "", IF(OR(LOWER('Terms&amp;Conditions + Transaction'!$B$12)&lt;&gt;"compound", B782=$C$2, B782=E782), L782, L782+IF(LOWER('Terms&amp;Conditions + Transaction'!$B$13)&lt;&gt;"y", SUMIFS($T$8:$T$2007, $B$8:$B$2007, "&gt;="&amp;E782, $B$8:$B$2007, "&lt;"&amp;B782), SUMIFS($U$8:$U$1007, $B$8:$B$2007, "&gt;="&amp;E782, $B$8:$B$2007, "&lt;"&amp;B782))))</f>
        <v/>
      </c>
      <c r="N782" s="18" t="str">
        <f ca="1">IF(OR(B782 = "", F782=""), "", MIN(ForwardDays(B782,-'Terms&amp;Conditions + Transaction'!$B$22, 'Terms&amp;Conditions + Transaction'!$B$23, 'Holiday Schedule'!$B$3:$B$1002),ForwardDays(F782,-'Terms&amp;Conditions + Transaction'!$B$22, 'Terms&amp;Conditions + Transaction'!$B$23, 'Holiday Schedule'!$B$3:$B$1002)))</f>
        <v/>
      </c>
      <c r="O782" s="42" t="str">
        <f ca="1">IF(B782="", "", IF(ISNA(MATCH(N782, SOFR_INDEX!$A$2:$A$2001, -1)),1,IF(INDEX(SOFR_INDEX!$A$2:$E$2001,MATCH(N782, SOFR_INDEX!$A$2:$A$2001, -1), 1)=N782,MATCH(N782, SOFR_INDEX!$A$2:$A$2001, -1),MATCH(N782, SOFR_INDEX!$A$2:$A$2001, -1)+1)))</f>
        <v/>
      </c>
      <c r="P782" s="40" t="str" cm="1">
        <f t="array" aca="1" ref="P782" ca="1">IF(OR(B782="", F782=""), "", INDEX(SOFR_INDEX!$B$2:$E$2001, O782,$P$4) * IF(LEFT($P$3, 3)="180", 2, IF(LEFT($P$3, 2)="90", 4, IF(LEFT($P$3, 2)="30", 12, 1)))/100)</f>
        <v/>
      </c>
      <c r="Q782" s="43" t="str">
        <f ca="1">IF(OR(B782="", F782=""), "", P782+'Terms&amp;Conditions + Transaction'!$B$11/10000)</f>
        <v/>
      </c>
      <c r="R782" s="43" t="str">
        <f t="shared" ca="1" si="77"/>
        <v/>
      </c>
      <c r="S782" t="str">
        <f ca="1">IF(B782="",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Transaction'!$C$7*(F782-E782), 365), 360))))</f>
        <v/>
      </c>
      <c r="T782" s="49" t="str">
        <f t="shared" ca="1" si="78"/>
        <v/>
      </c>
      <c r="U782" s="49" t="str">
        <f t="shared" ca="1" si="79"/>
        <v/>
      </c>
      <c r="V782" s="49" t="str">
        <f t="shared" ca="1" si="80"/>
        <v/>
      </c>
      <c r="W782" s="11" t="str">
        <f t="shared" ca="1" si="81"/>
        <v/>
      </c>
      <c r="X782" s="11" t="str">
        <f t="shared" ca="1" si="82"/>
        <v/>
      </c>
    </row>
    <row r="783" spans="2:24" x14ac:dyDescent="0.25">
      <c r="B783" s="82" t="str">
        <f ca="1">IF(B782&lt;MIN($C$3, 'Terms&amp;Conditions + Transaction'!$B$6), B782+1, "")</f>
        <v/>
      </c>
      <c r="C783" t="str">
        <f ca="1">IF(B783="", "", IF(AND(WEEKDAY(B783, 2)&lt;=5, ISERROR(VLOOKUP(B783, 'Holiday Schedule'!$B$3:$B$1002, 1, FALSE))), 1, 0))</f>
        <v/>
      </c>
      <c r="D783" t="str">
        <f ca="1">IF(B783="", "", IF(LOWER('Terms&amp;Conditions + Transaction'!$C$15)="act", 1, IF(DAY(B783)=31, 0, IF(AND(DAY(B783+1)=1, MONTH(B783+1)=3), 31-DAY(B783), 1))))</f>
        <v/>
      </c>
      <c r="E783" s="18" t="str">
        <f ca="1">IF(B783="", "", IFERROR(VLOOKUP(B783, 'Accrual Schedule'!$B$3:$B$122, 1, TRUE), ""))</f>
        <v/>
      </c>
      <c r="F783" s="18" t="str" cm="1">
        <f t="array" aca="1" ref="F783" ca="1">IF(B783="", "", INDEX('Accrual Schedule'!$B$3:$B$122, MATCH(B783, 'Accrual Schedule'!$B$3:$B$122, 1)+1, 1))</f>
        <v/>
      </c>
      <c r="G783" s="18" t="str" cm="1">
        <f t="array" aca="1" ref="G783" ca="1">IF(B783="", "", INDEX('Accrual Schedule'!$B$3:$B$122, MATCH(H783, 'Accrual Schedule'!$B$3:$B$122, 1)-1, 1))</f>
        <v/>
      </c>
      <c r="H783" s="18" t="str">
        <f ca="1">IF(B783="", "", INDEX('Accrual Schedule'!$B$3:$B$122, MATCH(I783, 'Accrual Schedule'!$C$3:$C$122, 1), 1))</f>
        <v/>
      </c>
      <c r="I783" s="18" t="str" cm="1">
        <f t="array" aca="1" ref="I783" ca="1">IF(B783="", "", _xlfn.IFNA(INDEX('Accrual Schedule'!$C$4:$C$122, MATCH(B783, 'Accrual Schedule'!$C$4:$C$122, 1)+1, 1), INDEX('Accrual Schedule'!$C$4:$C$122, 1, 1)))</f>
        <v/>
      </c>
      <c r="J783" s="11" t="str">
        <f ca="1">IF(B783="","",'Terms&amp;Conditions + Transaction'!$F$5-SUMIF(Dispositions!$B$3:$B$32,"&lt;="&amp;B783,Dispositions!$C$3:$C$32))</f>
        <v/>
      </c>
      <c r="K783" s="84" t="str">
        <f ca="1">IF(B783="", "", IF(ISNA(MATCH(B783, 'Factor Schedule'!$B$3:$B$2002, -1)),1,IF(INDEX('Factor Schedule'!$B$3:$C$2002,MATCH(B783, 'Factor Schedule'!$B$3:$B$2002, -1), 1)=B783,MATCH(B783, 'Factor Schedule'!$B$3:$B$2002, -1),MATCH(B783, 'Factor Schedule'!$B$3:$B$2002, -1)+1)))</f>
        <v/>
      </c>
      <c r="L783" s="11" t="str" cm="1">
        <f t="array" aca="1" ref="L783" ca="1">IF(B783="","",ROUND(J783*_xlfn.IFNA(INDEX('Factor Schedule'!$B$3:$C$2002,K783, 2), 1), 2))</f>
        <v/>
      </c>
      <c r="M783" s="11" t="str">
        <f ca="1">IF(B783="", "", IF(OR(LOWER('Terms&amp;Conditions + Transaction'!$B$12)&lt;&gt;"compound", B783=$C$2, B783=E783), L783, L783+IF(LOWER('Terms&amp;Conditions + Transaction'!$B$13)&lt;&gt;"y", SUMIFS($T$8:$T$2007, $B$8:$B$2007, "&gt;="&amp;E783, $B$8:$B$2007, "&lt;"&amp;B783), SUMIFS($U$8:$U$1007, $B$8:$B$2007, "&gt;="&amp;E783, $B$8:$B$2007, "&lt;"&amp;B783))))</f>
        <v/>
      </c>
      <c r="N783" s="18" t="str">
        <f ca="1">IF(OR(B783 = "", F783=""), "", MIN(ForwardDays(B783,-'Terms&amp;Conditions + Transaction'!$B$22, 'Terms&amp;Conditions + Transaction'!$B$23, 'Holiday Schedule'!$B$3:$B$1002),ForwardDays(F783,-'Terms&amp;Conditions + Transaction'!$B$22, 'Terms&amp;Conditions + Transaction'!$B$23, 'Holiday Schedule'!$B$3:$B$1002)))</f>
        <v/>
      </c>
      <c r="O783" s="42" t="str">
        <f ca="1">IF(B783="", "", IF(ISNA(MATCH(N783, SOFR_INDEX!$A$2:$A$2001, -1)),1,IF(INDEX(SOFR_INDEX!$A$2:$E$2001,MATCH(N783, SOFR_INDEX!$A$2:$A$2001, -1), 1)=N783,MATCH(N783, SOFR_INDEX!$A$2:$A$2001, -1),MATCH(N783, SOFR_INDEX!$A$2:$A$2001, -1)+1)))</f>
        <v/>
      </c>
      <c r="P783" s="40" t="str" cm="1">
        <f t="array" aca="1" ref="P783" ca="1">IF(OR(B783="", F783=""), "", INDEX(SOFR_INDEX!$B$2:$E$2001, O783,$P$4) * IF(LEFT($P$3, 3)="180", 2, IF(LEFT($P$3, 2)="90", 4, IF(LEFT($P$3, 2)="30", 12, 1)))/100)</f>
        <v/>
      </c>
      <c r="Q783" s="43" t="str">
        <f ca="1">IF(OR(B783="", F783=""), "", P783+'Terms&amp;Conditions + Transaction'!$B$11/10000)</f>
        <v/>
      </c>
      <c r="R783" s="43" t="str">
        <f t="shared" ca="1" si="77"/>
        <v/>
      </c>
      <c r="S783" t="str">
        <f ca="1">IF(B783="",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Transaction'!$C$7*(F783-E783), 365), 360))))</f>
        <v/>
      </c>
      <c r="T783" s="49" t="str">
        <f t="shared" ca="1" si="78"/>
        <v/>
      </c>
      <c r="U783" s="49" t="str">
        <f t="shared" ca="1" si="79"/>
        <v/>
      </c>
      <c r="V783" s="49" t="str">
        <f t="shared" ca="1" si="80"/>
        <v/>
      </c>
      <c r="W783" s="11" t="str">
        <f t="shared" ca="1" si="81"/>
        <v/>
      </c>
      <c r="X783" s="11" t="str">
        <f t="shared" ca="1" si="82"/>
        <v/>
      </c>
    </row>
    <row r="784" spans="2:24" x14ac:dyDescent="0.25">
      <c r="B784" s="82" t="str">
        <f ca="1">IF(B783&lt;MIN($C$3, 'Terms&amp;Conditions + Transaction'!$B$6), B783+1, "")</f>
        <v/>
      </c>
      <c r="C784" t="str">
        <f ca="1">IF(B784="", "", IF(AND(WEEKDAY(B784, 2)&lt;=5, ISERROR(VLOOKUP(B784, 'Holiday Schedule'!$B$3:$B$1002, 1, FALSE))), 1, 0))</f>
        <v/>
      </c>
      <c r="D784" t="str">
        <f ca="1">IF(B784="", "", IF(LOWER('Terms&amp;Conditions + Transaction'!$C$15)="act", 1, IF(DAY(B784)=31, 0, IF(AND(DAY(B784+1)=1, MONTH(B784+1)=3), 31-DAY(B784), 1))))</f>
        <v/>
      </c>
      <c r="E784" s="18" t="str">
        <f ca="1">IF(B784="", "", IFERROR(VLOOKUP(B784, 'Accrual Schedule'!$B$3:$B$122, 1, TRUE), ""))</f>
        <v/>
      </c>
      <c r="F784" s="18" t="str" cm="1">
        <f t="array" aca="1" ref="F784" ca="1">IF(B784="", "", INDEX('Accrual Schedule'!$B$3:$B$122, MATCH(B784, 'Accrual Schedule'!$B$3:$B$122, 1)+1, 1))</f>
        <v/>
      </c>
      <c r="G784" s="18" t="str" cm="1">
        <f t="array" aca="1" ref="G784" ca="1">IF(B784="", "", INDEX('Accrual Schedule'!$B$3:$B$122, MATCH(H784, 'Accrual Schedule'!$B$3:$B$122, 1)-1, 1))</f>
        <v/>
      </c>
      <c r="H784" s="18" t="str">
        <f ca="1">IF(B784="", "", INDEX('Accrual Schedule'!$B$3:$B$122, MATCH(I784, 'Accrual Schedule'!$C$3:$C$122, 1), 1))</f>
        <v/>
      </c>
      <c r="I784" s="18" t="str" cm="1">
        <f t="array" aca="1" ref="I784" ca="1">IF(B784="", "", _xlfn.IFNA(INDEX('Accrual Schedule'!$C$4:$C$122, MATCH(B784, 'Accrual Schedule'!$C$4:$C$122, 1)+1, 1), INDEX('Accrual Schedule'!$C$4:$C$122, 1, 1)))</f>
        <v/>
      </c>
      <c r="J784" s="11" t="str">
        <f ca="1">IF(B784="","",'Terms&amp;Conditions + Transaction'!$F$5-SUMIF(Dispositions!$B$3:$B$32,"&lt;="&amp;B784,Dispositions!$C$3:$C$32))</f>
        <v/>
      </c>
      <c r="K784" s="84" t="str">
        <f ca="1">IF(B784="", "", IF(ISNA(MATCH(B784, 'Factor Schedule'!$B$3:$B$2002, -1)),1,IF(INDEX('Factor Schedule'!$B$3:$C$2002,MATCH(B784, 'Factor Schedule'!$B$3:$B$2002, -1), 1)=B784,MATCH(B784, 'Factor Schedule'!$B$3:$B$2002, -1),MATCH(B784, 'Factor Schedule'!$B$3:$B$2002, -1)+1)))</f>
        <v/>
      </c>
      <c r="L784" s="11" t="str" cm="1">
        <f t="array" aca="1" ref="L784" ca="1">IF(B784="","",ROUND(J784*_xlfn.IFNA(INDEX('Factor Schedule'!$B$3:$C$2002,K784, 2), 1), 2))</f>
        <v/>
      </c>
      <c r="M784" s="11" t="str">
        <f ca="1">IF(B784="", "", IF(OR(LOWER('Terms&amp;Conditions + Transaction'!$B$12)&lt;&gt;"compound", B784=$C$2, B784=E784), L784, L784+IF(LOWER('Terms&amp;Conditions + Transaction'!$B$13)&lt;&gt;"y", SUMIFS($T$8:$T$2007, $B$8:$B$2007, "&gt;="&amp;E784, $B$8:$B$2007, "&lt;"&amp;B784), SUMIFS($U$8:$U$1007, $B$8:$B$2007, "&gt;="&amp;E784, $B$8:$B$2007, "&lt;"&amp;B784))))</f>
        <v/>
      </c>
      <c r="N784" s="18" t="str">
        <f ca="1">IF(OR(B784 = "", F784=""), "", MIN(ForwardDays(B784,-'Terms&amp;Conditions + Transaction'!$B$22, 'Terms&amp;Conditions + Transaction'!$B$23, 'Holiday Schedule'!$B$3:$B$1002),ForwardDays(F784,-'Terms&amp;Conditions + Transaction'!$B$22, 'Terms&amp;Conditions + Transaction'!$B$23, 'Holiday Schedule'!$B$3:$B$1002)))</f>
        <v/>
      </c>
      <c r="O784" s="42" t="str">
        <f ca="1">IF(B784="", "", IF(ISNA(MATCH(N784, SOFR_INDEX!$A$2:$A$2001, -1)),1,IF(INDEX(SOFR_INDEX!$A$2:$E$2001,MATCH(N784, SOFR_INDEX!$A$2:$A$2001, -1), 1)=N784,MATCH(N784, SOFR_INDEX!$A$2:$A$2001, -1),MATCH(N784, SOFR_INDEX!$A$2:$A$2001, -1)+1)))</f>
        <v/>
      </c>
      <c r="P784" s="40" t="str" cm="1">
        <f t="array" aca="1" ref="P784" ca="1">IF(OR(B784="", F784=""), "", INDEX(SOFR_INDEX!$B$2:$E$2001, O784,$P$4) * IF(LEFT($P$3, 3)="180", 2, IF(LEFT($P$3, 2)="90", 4, IF(LEFT($P$3, 2)="30", 12, 1)))/100)</f>
        <v/>
      </c>
      <c r="Q784" s="43" t="str">
        <f ca="1">IF(OR(B784="", F784=""), "", P784+'Terms&amp;Conditions + Transaction'!$B$11/10000)</f>
        <v/>
      </c>
      <c r="R784" s="43" t="str">
        <f t="shared" ca="1" si="77"/>
        <v/>
      </c>
      <c r="S784" t="str">
        <f ca="1">IF(B784="",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Transaction'!$C$7*(F784-E784), 365), 360))))</f>
        <v/>
      </c>
      <c r="T784" s="49" t="str">
        <f t="shared" ca="1" si="78"/>
        <v/>
      </c>
      <c r="U784" s="49" t="str">
        <f t="shared" ca="1" si="79"/>
        <v/>
      </c>
      <c r="V784" s="49" t="str">
        <f t="shared" ca="1" si="80"/>
        <v/>
      </c>
      <c r="W784" s="11" t="str">
        <f t="shared" ca="1" si="81"/>
        <v/>
      </c>
      <c r="X784" s="11" t="str">
        <f t="shared" ca="1" si="82"/>
        <v/>
      </c>
    </row>
    <row r="785" spans="2:24" x14ac:dyDescent="0.25">
      <c r="B785" s="82" t="str">
        <f ca="1">IF(B784&lt;MIN($C$3, 'Terms&amp;Conditions + Transaction'!$B$6), B784+1, "")</f>
        <v/>
      </c>
      <c r="C785" t="str">
        <f ca="1">IF(B785="", "", IF(AND(WEEKDAY(B785, 2)&lt;=5, ISERROR(VLOOKUP(B785, 'Holiday Schedule'!$B$3:$B$1002, 1, FALSE))), 1, 0))</f>
        <v/>
      </c>
      <c r="D785" t="str">
        <f ca="1">IF(B785="", "", IF(LOWER('Terms&amp;Conditions + Transaction'!$C$15)="act", 1, IF(DAY(B785)=31, 0, IF(AND(DAY(B785+1)=1, MONTH(B785+1)=3), 31-DAY(B785), 1))))</f>
        <v/>
      </c>
      <c r="E785" s="18" t="str">
        <f ca="1">IF(B785="", "", IFERROR(VLOOKUP(B785, 'Accrual Schedule'!$B$3:$B$122, 1, TRUE), ""))</f>
        <v/>
      </c>
      <c r="F785" s="18" t="str" cm="1">
        <f t="array" aca="1" ref="F785" ca="1">IF(B785="", "", INDEX('Accrual Schedule'!$B$3:$B$122, MATCH(B785, 'Accrual Schedule'!$B$3:$B$122, 1)+1, 1))</f>
        <v/>
      </c>
      <c r="G785" s="18" t="str" cm="1">
        <f t="array" aca="1" ref="G785" ca="1">IF(B785="", "", INDEX('Accrual Schedule'!$B$3:$B$122, MATCH(H785, 'Accrual Schedule'!$B$3:$B$122, 1)-1, 1))</f>
        <v/>
      </c>
      <c r="H785" s="18" t="str">
        <f ca="1">IF(B785="", "", INDEX('Accrual Schedule'!$B$3:$B$122, MATCH(I785, 'Accrual Schedule'!$C$3:$C$122, 1), 1))</f>
        <v/>
      </c>
      <c r="I785" s="18" t="str" cm="1">
        <f t="array" aca="1" ref="I785" ca="1">IF(B785="", "", _xlfn.IFNA(INDEX('Accrual Schedule'!$C$4:$C$122, MATCH(B785, 'Accrual Schedule'!$C$4:$C$122, 1)+1, 1), INDEX('Accrual Schedule'!$C$4:$C$122, 1, 1)))</f>
        <v/>
      </c>
      <c r="J785" s="11" t="str">
        <f ca="1">IF(B785="","",'Terms&amp;Conditions + Transaction'!$F$5-SUMIF(Dispositions!$B$3:$B$32,"&lt;="&amp;B785,Dispositions!$C$3:$C$32))</f>
        <v/>
      </c>
      <c r="K785" s="84" t="str">
        <f ca="1">IF(B785="", "", IF(ISNA(MATCH(B785, 'Factor Schedule'!$B$3:$B$2002, -1)),1,IF(INDEX('Factor Schedule'!$B$3:$C$2002,MATCH(B785, 'Factor Schedule'!$B$3:$B$2002, -1), 1)=B785,MATCH(B785, 'Factor Schedule'!$B$3:$B$2002, -1),MATCH(B785, 'Factor Schedule'!$B$3:$B$2002, -1)+1)))</f>
        <v/>
      </c>
      <c r="L785" s="11" t="str" cm="1">
        <f t="array" aca="1" ref="L785" ca="1">IF(B785="","",ROUND(J785*_xlfn.IFNA(INDEX('Factor Schedule'!$B$3:$C$2002,K785, 2), 1), 2))</f>
        <v/>
      </c>
      <c r="M785" s="11" t="str">
        <f ca="1">IF(B785="", "", IF(OR(LOWER('Terms&amp;Conditions + Transaction'!$B$12)&lt;&gt;"compound", B785=$C$2, B785=E785), L785, L785+IF(LOWER('Terms&amp;Conditions + Transaction'!$B$13)&lt;&gt;"y", SUMIFS($T$8:$T$2007, $B$8:$B$2007, "&gt;="&amp;E785, $B$8:$B$2007, "&lt;"&amp;B785), SUMIFS($U$8:$U$1007, $B$8:$B$2007, "&gt;="&amp;E785, $B$8:$B$2007, "&lt;"&amp;B785))))</f>
        <v/>
      </c>
      <c r="N785" s="18" t="str">
        <f ca="1">IF(OR(B785 = "", F785=""), "", MIN(ForwardDays(B785,-'Terms&amp;Conditions + Transaction'!$B$22, 'Terms&amp;Conditions + Transaction'!$B$23, 'Holiday Schedule'!$B$3:$B$1002),ForwardDays(F785,-'Terms&amp;Conditions + Transaction'!$B$22, 'Terms&amp;Conditions + Transaction'!$B$23, 'Holiday Schedule'!$B$3:$B$1002)))</f>
        <v/>
      </c>
      <c r="O785" s="42" t="str">
        <f ca="1">IF(B785="", "", IF(ISNA(MATCH(N785, SOFR_INDEX!$A$2:$A$2001, -1)),1,IF(INDEX(SOFR_INDEX!$A$2:$E$2001,MATCH(N785, SOFR_INDEX!$A$2:$A$2001, -1), 1)=N785,MATCH(N785, SOFR_INDEX!$A$2:$A$2001, -1),MATCH(N785, SOFR_INDEX!$A$2:$A$2001, -1)+1)))</f>
        <v/>
      </c>
      <c r="P785" s="40" t="str" cm="1">
        <f t="array" aca="1" ref="P785" ca="1">IF(OR(B785="", F785=""), "", INDEX(SOFR_INDEX!$B$2:$E$2001, O785,$P$4) * IF(LEFT($P$3, 3)="180", 2, IF(LEFT($P$3, 2)="90", 4, IF(LEFT($P$3, 2)="30", 12, 1)))/100)</f>
        <v/>
      </c>
      <c r="Q785" s="43" t="str">
        <f ca="1">IF(OR(B785="", F785=""), "", P785+'Terms&amp;Conditions + Transaction'!$B$11/10000)</f>
        <v/>
      </c>
      <c r="R785" s="43" t="str">
        <f t="shared" ca="1" si="77"/>
        <v/>
      </c>
      <c r="S785" t="str">
        <f ca="1">IF(B785="",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Transaction'!$C$7*(F785-E785), 365), 360))))</f>
        <v/>
      </c>
      <c r="T785" s="49" t="str">
        <f t="shared" ca="1" si="78"/>
        <v/>
      </c>
      <c r="U785" s="49" t="str">
        <f t="shared" ca="1" si="79"/>
        <v/>
      </c>
      <c r="V785" s="49" t="str">
        <f t="shared" ca="1" si="80"/>
        <v/>
      </c>
      <c r="W785" s="11" t="str">
        <f t="shared" ca="1" si="81"/>
        <v/>
      </c>
      <c r="X785" s="11" t="str">
        <f t="shared" ca="1" si="82"/>
        <v/>
      </c>
    </row>
    <row r="786" spans="2:24" x14ac:dyDescent="0.25">
      <c r="B786" s="82" t="str">
        <f ca="1">IF(B785&lt;MIN($C$3, 'Terms&amp;Conditions + Transaction'!$B$6), B785+1, "")</f>
        <v/>
      </c>
      <c r="C786" t="str">
        <f ca="1">IF(B786="", "", IF(AND(WEEKDAY(B786, 2)&lt;=5, ISERROR(VLOOKUP(B786, 'Holiday Schedule'!$B$3:$B$1002, 1, FALSE))), 1, 0))</f>
        <v/>
      </c>
      <c r="D786" t="str">
        <f ca="1">IF(B786="", "", IF(LOWER('Terms&amp;Conditions + Transaction'!$C$15)="act", 1, IF(DAY(B786)=31, 0, IF(AND(DAY(B786+1)=1, MONTH(B786+1)=3), 31-DAY(B786), 1))))</f>
        <v/>
      </c>
      <c r="E786" s="18" t="str">
        <f ca="1">IF(B786="", "", IFERROR(VLOOKUP(B786, 'Accrual Schedule'!$B$3:$B$122, 1, TRUE), ""))</f>
        <v/>
      </c>
      <c r="F786" s="18" t="str" cm="1">
        <f t="array" aca="1" ref="F786" ca="1">IF(B786="", "", INDEX('Accrual Schedule'!$B$3:$B$122, MATCH(B786, 'Accrual Schedule'!$B$3:$B$122, 1)+1, 1))</f>
        <v/>
      </c>
      <c r="G786" s="18" t="str" cm="1">
        <f t="array" aca="1" ref="G786" ca="1">IF(B786="", "", INDEX('Accrual Schedule'!$B$3:$B$122, MATCH(H786, 'Accrual Schedule'!$B$3:$B$122, 1)-1, 1))</f>
        <v/>
      </c>
      <c r="H786" s="18" t="str">
        <f ca="1">IF(B786="", "", INDEX('Accrual Schedule'!$B$3:$B$122, MATCH(I786, 'Accrual Schedule'!$C$3:$C$122, 1), 1))</f>
        <v/>
      </c>
      <c r="I786" s="18" t="str" cm="1">
        <f t="array" aca="1" ref="I786" ca="1">IF(B786="", "", _xlfn.IFNA(INDEX('Accrual Schedule'!$C$4:$C$122, MATCH(B786, 'Accrual Schedule'!$C$4:$C$122, 1)+1, 1), INDEX('Accrual Schedule'!$C$4:$C$122, 1, 1)))</f>
        <v/>
      </c>
      <c r="J786" s="11" t="str">
        <f ca="1">IF(B786="","",'Terms&amp;Conditions + Transaction'!$F$5-SUMIF(Dispositions!$B$3:$B$32,"&lt;="&amp;B786,Dispositions!$C$3:$C$32))</f>
        <v/>
      </c>
      <c r="K786" s="84" t="str">
        <f ca="1">IF(B786="", "", IF(ISNA(MATCH(B786, 'Factor Schedule'!$B$3:$B$2002, -1)),1,IF(INDEX('Factor Schedule'!$B$3:$C$2002,MATCH(B786, 'Factor Schedule'!$B$3:$B$2002, -1), 1)=B786,MATCH(B786, 'Factor Schedule'!$B$3:$B$2002, -1),MATCH(B786, 'Factor Schedule'!$B$3:$B$2002, -1)+1)))</f>
        <v/>
      </c>
      <c r="L786" s="11" t="str" cm="1">
        <f t="array" aca="1" ref="L786" ca="1">IF(B786="","",ROUND(J786*_xlfn.IFNA(INDEX('Factor Schedule'!$B$3:$C$2002,K786, 2), 1), 2))</f>
        <v/>
      </c>
      <c r="M786" s="11" t="str">
        <f ca="1">IF(B786="", "", IF(OR(LOWER('Terms&amp;Conditions + Transaction'!$B$12)&lt;&gt;"compound", B786=$C$2, B786=E786), L786, L786+IF(LOWER('Terms&amp;Conditions + Transaction'!$B$13)&lt;&gt;"y", SUMIFS($T$8:$T$2007, $B$8:$B$2007, "&gt;="&amp;E786, $B$8:$B$2007, "&lt;"&amp;B786), SUMIFS($U$8:$U$1007, $B$8:$B$2007, "&gt;="&amp;E786, $B$8:$B$2007, "&lt;"&amp;B786))))</f>
        <v/>
      </c>
      <c r="N786" s="18" t="str">
        <f ca="1">IF(OR(B786 = "", F786=""), "", MIN(ForwardDays(B786,-'Terms&amp;Conditions + Transaction'!$B$22, 'Terms&amp;Conditions + Transaction'!$B$23, 'Holiday Schedule'!$B$3:$B$1002),ForwardDays(F786,-'Terms&amp;Conditions + Transaction'!$B$22, 'Terms&amp;Conditions + Transaction'!$B$23, 'Holiday Schedule'!$B$3:$B$1002)))</f>
        <v/>
      </c>
      <c r="O786" s="42" t="str">
        <f ca="1">IF(B786="", "", IF(ISNA(MATCH(N786, SOFR_INDEX!$A$2:$A$2001, -1)),1,IF(INDEX(SOFR_INDEX!$A$2:$E$2001,MATCH(N786, SOFR_INDEX!$A$2:$A$2001, -1), 1)=N786,MATCH(N786, SOFR_INDEX!$A$2:$A$2001, -1),MATCH(N786, SOFR_INDEX!$A$2:$A$2001, -1)+1)))</f>
        <v/>
      </c>
      <c r="P786" s="40" t="str" cm="1">
        <f t="array" aca="1" ref="P786" ca="1">IF(OR(B786="", F786=""), "", INDEX(SOFR_INDEX!$B$2:$E$2001, O786,$P$4) * IF(LEFT($P$3, 3)="180", 2, IF(LEFT($P$3, 2)="90", 4, IF(LEFT($P$3, 2)="30", 12, 1)))/100)</f>
        <v/>
      </c>
      <c r="Q786" s="43" t="str">
        <f ca="1">IF(OR(B786="", F786=""), "", P786+'Terms&amp;Conditions + Transaction'!$B$11/10000)</f>
        <v/>
      </c>
      <c r="R786" s="43" t="str">
        <f t="shared" ca="1" si="77"/>
        <v/>
      </c>
      <c r="S786" t="str">
        <f ca="1">IF(B786="",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Transaction'!$C$7*(F786-E786), 365), 360))))</f>
        <v/>
      </c>
      <c r="T786" s="49" t="str">
        <f t="shared" ca="1" si="78"/>
        <v/>
      </c>
      <c r="U786" s="49" t="str">
        <f t="shared" ca="1" si="79"/>
        <v/>
      </c>
      <c r="V786" s="49" t="str">
        <f t="shared" ca="1" si="80"/>
        <v/>
      </c>
      <c r="W786" s="11" t="str">
        <f t="shared" ca="1" si="81"/>
        <v/>
      </c>
      <c r="X786" s="11" t="str">
        <f t="shared" ca="1" si="82"/>
        <v/>
      </c>
    </row>
    <row r="787" spans="2:24" x14ac:dyDescent="0.25">
      <c r="B787" s="82" t="str">
        <f ca="1">IF(B786&lt;MIN($C$3, 'Terms&amp;Conditions + Transaction'!$B$6), B786+1, "")</f>
        <v/>
      </c>
      <c r="C787" t="str">
        <f ca="1">IF(B787="", "", IF(AND(WEEKDAY(B787, 2)&lt;=5, ISERROR(VLOOKUP(B787, 'Holiday Schedule'!$B$3:$B$1002, 1, FALSE))), 1, 0))</f>
        <v/>
      </c>
      <c r="D787" t="str">
        <f ca="1">IF(B787="", "", IF(LOWER('Terms&amp;Conditions + Transaction'!$C$15)="act", 1, IF(DAY(B787)=31, 0, IF(AND(DAY(B787+1)=1, MONTH(B787+1)=3), 31-DAY(B787), 1))))</f>
        <v/>
      </c>
      <c r="E787" s="18" t="str">
        <f ca="1">IF(B787="", "", IFERROR(VLOOKUP(B787, 'Accrual Schedule'!$B$3:$B$122, 1, TRUE), ""))</f>
        <v/>
      </c>
      <c r="F787" s="18" t="str" cm="1">
        <f t="array" aca="1" ref="F787" ca="1">IF(B787="", "", INDEX('Accrual Schedule'!$B$3:$B$122, MATCH(B787, 'Accrual Schedule'!$B$3:$B$122, 1)+1, 1))</f>
        <v/>
      </c>
      <c r="G787" s="18" t="str" cm="1">
        <f t="array" aca="1" ref="G787" ca="1">IF(B787="", "", INDEX('Accrual Schedule'!$B$3:$B$122, MATCH(H787, 'Accrual Schedule'!$B$3:$B$122, 1)-1, 1))</f>
        <v/>
      </c>
      <c r="H787" s="18" t="str">
        <f ca="1">IF(B787="", "", INDEX('Accrual Schedule'!$B$3:$B$122, MATCH(I787, 'Accrual Schedule'!$C$3:$C$122, 1), 1))</f>
        <v/>
      </c>
      <c r="I787" s="18" t="str" cm="1">
        <f t="array" aca="1" ref="I787" ca="1">IF(B787="", "", _xlfn.IFNA(INDEX('Accrual Schedule'!$C$4:$C$122, MATCH(B787, 'Accrual Schedule'!$C$4:$C$122, 1)+1, 1), INDEX('Accrual Schedule'!$C$4:$C$122, 1, 1)))</f>
        <v/>
      </c>
      <c r="J787" s="11" t="str">
        <f ca="1">IF(B787="","",'Terms&amp;Conditions + Transaction'!$F$5-SUMIF(Dispositions!$B$3:$B$32,"&lt;="&amp;B787,Dispositions!$C$3:$C$32))</f>
        <v/>
      </c>
      <c r="K787" s="84" t="str">
        <f ca="1">IF(B787="", "", IF(ISNA(MATCH(B787, 'Factor Schedule'!$B$3:$B$2002, -1)),1,IF(INDEX('Factor Schedule'!$B$3:$C$2002,MATCH(B787, 'Factor Schedule'!$B$3:$B$2002, -1), 1)=B787,MATCH(B787, 'Factor Schedule'!$B$3:$B$2002, -1),MATCH(B787, 'Factor Schedule'!$B$3:$B$2002, -1)+1)))</f>
        <v/>
      </c>
      <c r="L787" s="11" t="str" cm="1">
        <f t="array" aca="1" ref="L787" ca="1">IF(B787="","",ROUND(J787*_xlfn.IFNA(INDEX('Factor Schedule'!$B$3:$C$2002,K787, 2), 1), 2))</f>
        <v/>
      </c>
      <c r="M787" s="11" t="str">
        <f ca="1">IF(B787="", "", IF(OR(LOWER('Terms&amp;Conditions + Transaction'!$B$12)&lt;&gt;"compound", B787=$C$2, B787=E787), L787, L787+IF(LOWER('Terms&amp;Conditions + Transaction'!$B$13)&lt;&gt;"y", SUMIFS($T$8:$T$2007, $B$8:$B$2007, "&gt;="&amp;E787, $B$8:$B$2007, "&lt;"&amp;B787), SUMIFS($U$8:$U$1007, $B$8:$B$2007, "&gt;="&amp;E787, $B$8:$B$2007, "&lt;"&amp;B787))))</f>
        <v/>
      </c>
      <c r="N787" s="18" t="str">
        <f ca="1">IF(OR(B787 = "", F787=""), "", MIN(ForwardDays(B787,-'Terms&amp;Conditions + Transaction'!$B$22, 'Terms&amp;Conditions + Transaction'!$B$23, 'Holiday Schedule'!$B$3:$B$1002),ForwardDays(F787,-'Terms&amp;Conditions + Transaction'!$B$22, 'Terms&amp;Conditions + Transaction'!$B$23, 'Holiday Schedule'!$B$3:$B$1002)))</f>
        <v/>
      </c>
      <c r="O787" s="42" t="str">
        <f ca="1">IF(B787="", "", IF(ISNA(MATCH(N787, SOFR_INDEX!$A$2:$A$2001, -1)),1,IF(INDEX(SOFR_INDEX!$A$2:$E$2001,MATCH(N787, SOFR_INDEX!$A$2:$A$2001, -1), 1)=N787,MATCH(N787, SOFR_INDEX!$A$2:$A$2001, -1),MATCH(N787, SOFR_INDEX!$A$2:$A$2001, -1)+1)))</f>
        <v/>
      </c>
      <c r="P787" s="40" t="str" cm="1">
        <f t="array" aca="1" ref="P787" ca="1">IF(OR(B787="", F787=""), "", INDEX(SOFR_INDEX!$B$2:$E$2001, O787,$P$4) * IF(LEFT($P$3, 3)="180", 2, IF(LEFT($P$3, 2)="90", 4, IF(LEFT($P$3, 2)="30", 12, 1)))/100)</f>
        <v/>
      </c>
      <c r="Q787" s="43" t="str">
        <f ca="1">IF(OR(B787="", F787=""), "", P787+'Terms&amp;Conditions + Transaction'!$B$11/10000)</f>
        <v/>
      </c>
      <c r="R787" s="43" t="str">
        <f t="shared" ca="1" si="77"/>
        <v/>
      </c>
      <c r="S787" t="str">
        <f ca="1">IF(B787="",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Transaction'!$C$7*(F787-E787), 365), 360))))</f>
        <v/>
      </c>
      <c r="T787" s="49" t="str">
        <f t="shared" ca="1" si="78"/>
        <v/>
      </c>
      <c r="U787" s="49" t="str">
        <f t="shared" ca="1" si="79"/>
        <v/>
      </c>
      <c r="V787" s="49" t="str">
        <f t="shared" ca="1" si="80"/>
        <v/>
      </c>
      <c r="W787" s="11" t="str">
        <f t="shared" ca="1" si="81"/>
        <v/>
      </c>
      <c r="X787" s="11" t="str">
        <f t="shared" ca="1" si="82"/>
        <v/>
      </c>
    </row>
    <row r="788" spans="2:24" x14ac:dyDescent="0.25">
      <c r="B788" s="82" t="str">
        <f ca="1">IF(B787&lt;MIN($C$3, 'Terms&amp;Conditions + Transaction'!$B$6), B787+1, "")</f>
        <v/>
      </c>
      <c r="C788" t="str">
        <f ca="1">IF(B788="", "", IF(AND(WEEKDAY(B788, 2)&lt;=5, ISERROR(VLOOKUP(B788, 'Holiday Schedule'!$B$3:$B$1002, 1, FALSE))), 1, 0))</f>
        <v/>
      </c>
      <c r="D788" t="str">
        <f ca="1">IF(B788="", "", IF(LOWER('Terms&amp;Conditions + Transaction'!$C$15)="act", 1, IF(DAY(B788)=31, 0, IF(AND(DAY(B788+1)=1, MONTH(B788+1)=3), 31-DAY(B788), 1))))</f>
        <v/>
      </c>
      <c r="E788" s="18" t="str">
        <f ca="1">IF(B788="", "", IFERROR(VLOOKUP(B788, 'Accrual Schedule'!$B$3:$B$122, 1, TRUE), ""))</f>
        <v/>
      </c>
      <c r="F788" s="18" t="str" cm="1">
        <f t="array" aca="1" ref="F788" ca="1">IF(B788="", "", INDEX('Accrual Schedule'!$B$3:$B$122, MATCH(B788, 'Accrual Schedule'!$B$3:$B$122, 1)+1, 1))</f>
        <v/>
      </c>
      <c r="G788" s="18" t="str" cm="1">
        <f t="array" aca="1" ref="G788" ca="1">IF(B788="", "", INDEX('Accrual Schedule'!$B$3:$B$122, MATCH(H788, 'Accrual Schedule'!$B$3:$B$122, 1)-1, 1))</f>
        <v/>
      </c>
      <c r="H788" s="18" t="str">
        <f ca="1">IF(B788="", "", INDEX('Accrual Schedule'!$B$3:$B$122, MATCH(I788, 'Accrual Schedule'!$C$3:$C$122, 1), 1))</f>
        <v/>
      </c>
      <c r="I788" s="18" t="str" cm="1">
        <f t="array" aca="1" ref="I788" ca="1">IF(B788="", "", _xlfn.IFNA(INDEX('Accrual Schedule'!$C$4:$C$122, MATCH(B788, 'Accrual Schedule'!$C$4:$C$122, 1)+1, 1), INDEX('Accrual Schedule'!$C$4:$C$122, 1, 1)))</f>
        <v/>
      </c>
      <c r="J788" s="11" t="str">
        <f ca="1">IF(B788="","",'Terms&amp;Conditions + Transaction'!$F$5-SUMIF(Dispositions!$B$3:$B$32,"&lt;="&amp;B788,Dispositions!$C$3:$C$32))</f>
        <v/>
      </c>
      <c r="K788" s="84" t="str">
        <f ca="1">IF(B788="", "", IF(ISNA(MATCH(B788, 'Factor Schedule'!$B$3:$B$2002, -1)),1,IF(INDEX('Factor Schedule'!$B$3:$C$2002,MATCH(B788, 'Factor Schedule'!$B$3:$B$2002, -1), 1)=B788,MATCH(B788, 'Factor Schedule'!$B$3:$B$2002, -1),MATCH(B788, 'Factor Schedule'!$B$3:$B$2002, -1)+1)))</f>
        <v/>
      </c>
      <c r="L788" s="11" t="str" cm="1">
        <f t="array" aca="1" ref="L788" ca="1">IF(B788="","",ROUND(J788*_xlfn.IFNA(INDEX('Factor Schedule'!$B$3:$C$2002,K788, 2), 1), 2))</f>
        <v/>
      </c>
      <c r="M788" s="11" t="str">
        <f ca="1">IF(B788="", "", IF(OR(LOWER('Terms&amp;Conditions + Transaction'!$B$12)&lt;&gt;"compound", B788=$C$2, B788=E788), L788, L788+IF(LOWER('Terms&amp;Conditions + Transaction'!$B$13)&lt;&gt;"y", SUMIFS($T$8:$T$2007, $B$8:$B$2007, "&gt;="&amp;E788, $B$8:$B$2007, "&lt;"&amp;B788), SUMIFS($U$8:$U$1007, $B$8:$B$2007, "&gt;="&amp;E788, $B$8:$B$2007, "&lt;"&amp;B788))))</f>
        <v/>
      </c>
      <c r="N788" s="18" t="str">
        <f ca="1">IF(OR(B788 = "", F788=""), "", MIN(ForwardDays(B788,-'Terms&amp;Conditions + Transaction'!$B$22, 'Terms&amp;Conditions + Transaction'!$B$23, 'Holiday Schedule'!$B$3:$B$1002),ForwardDays(F788,-'Terms&amp;Conditions + Transaction'!$B$22, 'Terms&amp;Conditions + Transaction'!$B$23, 'Holiday Schedule'!$B$3:$B$1002)))</f>
        <v/>
      </c>
      <c r="O788" s="42" t="str">
        <f ca="1">IF(B788="", "", IF(ISNA(MATCH(N788, SOFR_INDEX!$A$2:$A$2001, -1)),1,IF(INDEX(SOFR_INDEX!$A$2:$E$2001,MATCH(N788, SOFR_INDEX!$A$2:$A$2001, -1), 1)=N788,MATCH(N788, SOFR_INDEX!$A$2:$A$2001, -1),MATCH(N788, SOFR_INDEX!$A$2:$A$2001, -1)+1)))</f>
        <v/>
      </c>
      <c r="P788" s="40" t="str" cm="1">
        <f t="array" aca="1" ref="P788" ca="1">IF(OR(B788="", F788=""), "", INDEX(SOFR_INDEX!$B$2:$E$2001, O788,$P$4) * IF(LEFT($P$3, 3)="180", 2, IF(LEFT($P$3, 2)="90", 4, IF(LEFT($P$3, 2)="30", 12, 1)))/100)</f>
        <v/>
      </c>
      <c r="Q788" s="43" t="str">
        <f ca="1">IF(OR(B788="", F788=""), "", P788+'Terms&amp;Conditions + Transaction'!$B$11/10000)</f>
        <v/>
      </c>
      <c r="R788" s="43" t="str">
        <f t="shared" ca="1" si="77"/>
        <v/>
      </c>
      <c r="S788" t="str">
        <f ca="1">IF(B788="",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Transaction'!$C$7*(F788-E788), 365), 360))))</f>
        <v/>
      </c>
      <c r="T788" s="49" t="str">
        <f t="shared" ca="1" si="78"/>
        <v/>
      </c>
      <c r="U788" s="49" t="str">
        <f t="shared" ca="1" si="79"/>
        <v/>
      </c>
      <c r="V788" s="49" t="str">
        <f t="shared" ca="1" si="80"/>
        <v/>
      </c>
      <c r="W788" s="11" t="str">
        <f t="shared" ca="1" si="81"/>
        <v/>
      </c>
      <c r="X788" s="11" t="str">
        <f t="shared" ca="1" si="82"/>
        <v/>
      </c>
    </row>
    <row r="789" spans="2:24" x14ac:dyDescent="0.25">
      <c r="B789" s="82" t="str">
        <f ca="1">IF(B788&lt;MIN($C$3, 'Terms&amp;Conditions + Transaction'!$B$6), B788+1, "")</f>
        <v/>
      </c>
      <c r="C789" t="str">
        <f ca="1">IF(B789="", "", IF(AND(WEEKDAY(B789, 2)&lt;=5, ISERROR(VLOOKUP(B789, 'Holiday Schedule'!$B$3:$B$1002, 1, FALSE))), 1, 0))</f>
        <v/>
      </c>
      <c r="D789" t="str">
        <f ca="1">IF(B789="", "", IF(LOWER('Terms&amp;Conditions + Transaction'!$C$15)="act", 1, IF(DAY(B789)=31, 0, IF(AND(DAY(B789+1)=1, MONTH(B789+1)=3), 31-DAY(B789), 1))))</f>
        <v/>
      </c>
      <c r="E789" s="18" t="str">
        <f ca="1">IF(B789="", "", IFERROR(VLOOKUP(B789, 'Accrual Schedule'!$B$3:$B$122, 1, TRUE), ""))</f>
        <v/>
      </c>
      <c r="F789" s="18" t="str" cm="1">
        <f t="array" aca="1" ref="F789" ca="1">IF(B789="", "", INDEX('Accrual Schedule'!$B$3:$B$122, MATCH(B789, 'Accrual Schedule'!$B$3:$B$122, 1)+1, 1))</f>
        <v/>
      </c>
      <c r="G789" s="18" t="str" cm="1">
        <f t="array" aca="1" ref="G789" ca="1">IF(B789="", "", INDEX('Accrual Schedule'!$B$3:$B$122, MATCH(H789, 'Accrual Schedule'!$B$3:$B$122, 1)-1, 1))</f>
        <v/>
      </c>
      <c r="H789" s="18" t="str">
        <f ca="1">IF(B789="", "", INDEX('Accrual Schedule'!$B$3:$B$122, MATCH(I789, 'Accrual Schedule'!$C$3:$C$122, 1), 1))</f>
        <v/>
      </c>
      <c r="I789" s="18" t="str" cm="1">
        <f t="array" aca="1" ref="I789" ca="1">IF(B789="", "", _xlfn.IFNA(INDEX('Accrual Schedule'!$C$4:$C$122, MATCH(B789, 'Accrual Schedule'!$C$4:$C$122, 1)+1, 1), INDEX('Accrual Schedule'!$C$4:$C$122, 1, 1)))</f>
        <v/>
      </c>
      <c r="J789" s="11" t="str">
        <f ca="1">IF(B789="","",'Terms&amp;Conditions + Transaction'!$F$5-SUMIF(Dispositions!$B$3:$B$32,"&lt;="&amp;B789,Dispositions!$C$3:$C$32))</f>
        <v/>
      </c>
      <c r="K789" s="84" t="str">
        <f ca="1">IF(B789="", "", IF(ISNA(MATCH(B789, 'Factor Schedule'!$B$3:$B$2002, -1)),1,IF(INDEX('Factor Schedule'!$B$3:$C$2002,MATCH(B789, 'Factor Schedule'!$B$3:$B$2002, -1), 1)=B789,MATCH(B789, 'Factor Schedule'!$B$3:$B$2002, -1),MATCH(B789, 'Factor Schedule'!$B$3:$B$2002, -1)+1)))</f>
        <v/>
      </c>
      <c r="L789" s="11" t="str" cm="1">
        <f t="array" aca="1" ref="L789" ca="1">IF(B789="","",ROUND(J789*_xlfn.IFNA(INDEX('Factor Schedule'!$B$3:$C$2002,K789, 2), 1), 2))</f>
        <v/>
      </c>
      <c r="M789" s="11" t="str">
        <f ca="1">IF(B789="", "", IF(OR(LOWER('Terms&amp;Conditions + Transaction'!$B$12)&lt;&gt;"compound", B789=$C$2, B789=E789), L789, L789+IF(LOWER('Terms&amp;Conditions + Transaction'!$B$13)&lt;&gt;"y", SUMIFS($T$8:$T$2007, $B$8:$B$2007, "&gt;="&amp;E789, $B$8:$B$2007, "&lt;"&amp;B789), SUMIFS($U$8:$U$1007, $B$8:$B$2007, "&gt;="&amp;E789, $B$8:$B$2007, "&lt;"&amp;B789))))</f>
        <v/>
      </c>
      <c r="N789" s="18" t="str">
        <f ca="1">IF(OR(B789 = "", F789=""), "", MIN(ForwardDays(B789,-'Terms&amp;Conditions + Transaction'!$B$22, 'Terms&amp;Conditions + Transaction'!$B$23, 'Holiday Schedule'!$B$3:$B$1002),ForwardDays(F789,-'Terms&amp;Conditions + Transaction'!$B$22, 'Terms&amp;Conditions + Transaction'!$B$23, 'Holiday Schedule'!$B$3:$B$1002)))</f>
        <v/>
      </c>
      <c r="O789" s="42" t="str">
        <f ca="1">IF(B789="", "", IF(ISNA(MATCH(N789, SOFR_INDEX!$A$2:$A$2001, -1)),1,IF(INDEX(SOFR_INDEX!$A$2:$E$2001,MATCH(N789, SOFR_INDEX!$A$2:$A$2001, -1), 1)=N789,MATCH(N789, SOFR_INDEX!$A$2:$A$2001, -1),MATCH(N789, SOFR_INDEX!$A$2:$A$2001, -1)+1)))</f>
        <v/>
      </c>
      <c r="P789" s="40" t="str" cm="1">
        <f t="array" aca="1" ref="P789" ca="1">IF(OR(B789="", F789=""), "", INDEX(SOFR_INDEX!$B$2:$E$2001, O789,$P$4) * IF(LEFT($P$3, 3)="180", 2, IF(LEFT($P$3, 2)="90", 4, IF(LEFT($P$3, 2)="30", 12, 1)))/100)</f>
        <v/>
      </c>
      <c r="Q789" s="43" t="str">
        <f ca="1">IF(OR(B789="", F789=""), "", P789+'Terms&amp;Conditions + Transaction'!$B$11/10000)</f>
        <v/>
      </c>
      <c r="R789" s="43" t="str">
        <f t="shared" ca="1" si="77"/>
        <v/>
      </c>
      <c r="S789" t="str">
        <f ca="1">IF(B789="",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Transaction'!$C$7*(F789-E789), 365), 360))))</f>
        <v/>
      </c>
      <c r="T789" s="49" t="str">
        <f t="shared" ca="1" si="78"/>
        <v/>
      </c>
      <c r="U789" s="49" t="str">
        <f t="shared" ca="1" si="79"/>
        <v/>
      </c>
      <c r="V789" s="49" t="str">
        <f t="shared" ca="1" si="80"/>
        <v/>
      </c>
      <c r="W789" s="11" t="str">
        <f t="shared" ca="1" si="81"/>
        <v/>
      </c>
      <c r="X789" s="11" t="str">
        <f t="shared" ca="1" si="82"/>
        <v/>
      </c>
    </row>
    <row r="790" spans="2:24" x14ac:dyDescent="0.25">
      <c r="B790" s="82" t="str">
        <f ca="1">IF(B789&lt;MIN($C$3, 'Terms&amp;Conditions + Transaction'!$B$6), B789+1, "")</f>
        <v/>
      </c>
      <c r="C790" t="str">
        <f ca="1">IF(B790="", "", IF(AND(WEEKDAY(B790, 2)&lt;=5, ISERROR(VLOOKUP(B790, 'Holiday Schedule'!$B$3:$B$1002, 1, FALSE))), 1, 0))</f>
        <v/>
      </c>
      <c r="D790" t="str">
        <f ca="1">IF(B790="", "", IF(LOWER('Terms&amp;Conditions + Transaction'!$C$15)="act", 1, IF(DAY(B790)=31, 0, IF(AND(DAY(B790+1)=1, MONTH(B790+1)=3), 31-DAY(B790), 1))))</f>
        <v/>
      </c>
      <c r="E790" s="18" t="str">
        <f ca="1">IF(B790="", "", IFERROR(VLOOKUP(B790, 'Accrual Schedule'!$B$3:$B$122, 1, TRUE), ""))</f>
        <v/>
      </c>
      <c r="F790" s="18" t="str" cm="1">
        <f t="array" aca="1" ref="F790" ca="1">IF(B790="", "", INDEX('Accrual Schedule'!$B$3:$B$122, MATCH(B790, 'Accrual Schedule'!$B$3:$B$122, 1)+1, 1))</f>
        <v/>
      </c>
      <c r="G790" s="18" t="str" cm="1">
        <f t="array" aca="1" ref="G790" ca="1">IF(B790="", "", INDEX('Accrual Schedule'!$B$3:$B$122, MATCH(H790, 'Accrual Schedule'!$B$3:$B$122, 1)-1, 1))</f>
        <v/>
      </c>
      <c r="H790" s="18" t="str">
        <f ca="1">IF(B790="", "", INDEX('Accrual Schedule'!$B$3:$B$122, MATCH(I790, 'Accrual Schedule'!$C$3:$C$122, 1), 1))</f>
        <v/>
      </c>
      <c r="I790" s="18" t="str" cm="1">
        <f t="array" aca="1" ref="I790" ca="1">IF(B790="", "", _xlfn.IFNA(INDEX('Accrual Schedule'!$C$4:$C$122, MATCH(B790, 'Accrual Schedule'!$C$4:$C$122, 1)+1, 1), INDEX('Accrual Schedule'!$C$4:$C$122, 1, 1)))</f>
        <v/>
      </c>
      <c r="J790" s="11" t="str">
        <f ca="1">IF(B790="","",'Terms&amp;Conditions + Transaction'!$F$5-SUMIF(Dispositions!$B$3:$B$32,"&lt;="&amp;B790,Dispositions!$C$3:$C$32))</f>
        <v/>
      </c>
      <c r="K790" s="84" t="str">
        <f ca="1">IF(B790="", "", IF(ISNA(MATCH(B790, 'Factor Schedule'!$B$3:$B$2002, -1)),1,IF(INDEX('Factor Schedule'!$B$3:$C$2002,MATCH(B790, 'Factor Schedule'!$B$3:$B$2002, -1), 1)=B790,MATCH(B790, 'Factor Schedule'!$B$3:$B$2002, -1),MATCH(B790, 'Factor Schedule'!$B$3:$B$2002, -1)+1)))</f>
        <v/>
      </c>
      <c r="L790" s="11" t="str" cm="1">
        <f t="array" aca="1" ref="L790" ca="1">IF(B790="","",ROUND(J790*_xlfn.IFNA(INDEX('Factor Schedule'!$B$3:$C$2002,K790, 2), 1), 2))</f>
        <v/>
      </c>
      <c r="M790" s="11" t="str">
        <f ca="1">IF(B790="", "", IF(OR(LOWER('Terms&amp;Conditions + Transaction'!$B$12)&lt;&gt;"compound", B790=$C$2, B790=E790), L790, L790+IF(LOWER('Terms&amp;Conditions + Transaction'!$B$13)&lt;&gt;"y", SUMIFS($T$8:$T$2007, $B$8:$B$2007, "&gt;="&amp;E790, $B$8:$B$2007, "&lt;"&amp;B790), SUMIFS($U$8:$U$1007, $B$8:$B$2007, "&gt;="&amp;E790, $B$8:$B$2007, "&lt;"&amp;B790))))</f>
        <v/>
      </c>
      <c r="N790" s="18" t="str">
        <f ca="1">IF(OR(B790 = "", F790=""), "", MIN(ForwardDays(B790,-'Terms&amp;Conditions + Transaction'!$B$22, 'Terms&amp;Conditions + Transaction'!$B$23, 'Holiday Schedule'!$B$3:$B$1002),ForwardDays(F790,-'Terms&amp;Conditions + Transaction'!$B$22, 'Terms&amp;Conditions + Transaction'!$B$23, 'Holiday Schedule'!$B$3:$B$1002)))</f>
        <v/>
      </c>
      <c r="O790" s="42" t="str">
        <f ca="1">IF(B790="", "", IF(ISNA(MATCH(N790, SOFR_INDEX!$A$2:$A$2001, -1)),1,IF(INDEX(SOFR_INDEX!$A$2:$E$2001,MATCH(N790, SOFR_INDEX!$A$2:$A$2001, -1), 1)=N790,MATCH(N790, SOFR_INDEX!$A$2:$A$2001, -1),MATCH(N790, SOFR_INDEX!$A$2:$A$2001, -1)+1)))</f>
        <v/>
      </c>
      <c r="P790" s="40" t="str" cm="1">
        <f t="array" aca="1" ref="P790" ca="1">IF(OR(B790="", F790=""), "", INDEX(SOFR_INDEX!$B$2:$E$2001, O790,$P$4) * IF(LEFT($P$3, 3)="180", 2, IF(LEFT($P$3, 2)="90", 4, IF(LEFT($P$3, 2)="30", 12, 1)))/100)</f>
        <v/>
      </c>
      <c r="Q790" s="43" t="str">
        <f ca="1">IF(OR(B790="", F790=""), "", P790+'Terms&amp;Conditions + Transaction'!$B$11/10000)</f>
        <v/>
      </c>
      <c r="R790" s="43" t="str">
        <f t="shared" ca="1" si="77"/>
        <v/>
      </c>
      <c r="S790" t="str">
        <f ca="1">IF(B790="",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Transaction'!$C$7*(F790-E790), 365), 360))))</f>
        <v/>
      </c>
      <c r="T790" s="49" t="str">
        <f t="shared" ca="1" si="78"/>
        <v/>
      </c>
      <c r="U790" s="49" t="str">
        <f t="shared" ca="1" si="79"/>
        <v/>
      </c>
      <c r="V790" s="49" t="str">
        <f t="shared" ca="1" si="80"/>
        <v/>
      </c>
      <c r="W790" s="11" t="str">
        <f t="shared" ca="1" si="81"/>
        <v/>
      </c>
      <c r="X790" s="11" t="str">
        <f t="shared" ca="1" si="82"/>
        <v/>
      </c>
    </row>
    <row r="791" spans="2:24" x14ac:dyDescent="0.25">
      <c r="B791" s="82" t="str">
        <f ca="1">IF(B790&lt;MIN($C$3, 'Terms&amp;Conditions + Transaction'!$B$6), B790+1, "")</f>
        <v/>
      </c>
      <c r="C791" t="str">
        <f ca="1">IF(B791="", "", IF(AND(WEEKDAY(B791, 2)&lt;=5, ISERROR(VLOOKUP(B791, 'Holiday Schedule'!$B$3:$B$1002, 1, FALSE))), 1, 0))</f>
        <v/>
      </c>
      <c r="D791" t="str">
        <f ca="1">IF(B791="", "", IF(LOWER('Terms&amp;Conditions + Transaction'!$C$15)="act", 1, IF(DAY(B791)=31, 0, IF(AND(DAY(B791+1)=1, MONTH(B791+1)=3), 31-DAY(B791), 1))))</f>
        <v/>
      </c>
      <c r="E791" s="18" t="str">
        <f ca="1">IF(B791="", "", IFERROR(VLOOKUP(B791, 'Accrual Schedule'!$B$3:$B$122, 1, TRUE), ""))</f>
        <v/>
      </c>
      <c r="F791" s="18" t="str" cm="1">
        <f t="array" aca="1" ref="F791" ca="1">IF(B791="", "", INDEX('Accrual Schedule'!$B$3:$B$122, MATCH(B791, 'Accrual Schedule'!$B$3:$B$122, 1)+1, 1))</f>
        <v/>
      </c>
      <c r="G791" s="18" t="str" cm="1">
        <f t="array" aca="1" ref="G791" ca="1">IF(B791="", "", INDEX('Accrual Schedule'!$B$3:$B$122, MATCH(H791, 'Accrual Schedule'!$B$3:$B$122, 1)-1, 1))</f>
        <v/>
      </c>
      <c r="H791" s="18" t="str">
        <f ca="1">IF(B791="", "", INDEX('Accrual Schedule'!$B$3:$B$122, MATCH(I791, 'Accrual Schedule'!$C$3:$C$122, 1), 1))</f>
        <v/>
      </c>
      <c r="I791" s="18" t="str" cm="1">
        <f t="array" aca="1" ref="I791" ca="1">IF(B791="", "", _xlfn.IFNA(INDEX('Accrual Schedule'!$C$4:$C$122, MATCH(B791, 'Accrual Schedule'!$C$4:$C$122, 1)+1, 1), INDEX('Accrual Schedule'!$C$4:$C$122, 1, 1)))</f>
        <v/>
      </c>
      <c r="J791" s="11" t="str">
        <f ca="1">IF(B791="","",'Terms&amp;Conditions + Transaction'!$F$5-SUMIF(Dispositions!$B$3:$B$32,"&lt;="&amp;B791,Dispositions!$C$3:$C$32))</f>
        <v/>
      </c>
      <c r="K791" s="84" t="str">
        <f ca="1">IF(B791="", "", IF(ISNA(MATCH(B791, 'Factor Schedule'!$B$3:$B$2002, -1)),1,IF(INDEX('Factor Schedule'!$B$3:$C$2002,MATCH(B791, 'Factor Schedule'!$B$3:$B$2002, -1), 1)=B791,MATCH(B791, 'Factor Schedule'!$B$3:$B$2002, -1),MATCH(B791, 'Factor Schedule'!$B$3:$B$2002, -1)+1)))</f>
        <v/>
      </c>
      <c r="L791" s="11" t="str" cm="1">
        <f t="array" aca="1" ref="L791" ca="1">IF(B791="","",ROUND(J791*_xlfn.IFNA(INDEX('Factor Schedule'!$B$3:$C$2002,K791, 2), 1), 2))</f>
        <v/>
      </c>
      <c r="M791" s="11" t="str">
        <f ca="1">IF(B791="", "", IF(OR(LOWER('Terms&amp;Conditions + Transaction'!$B$12)&lt;&gt;"compound", B791=$C$2, B791=E791), L791, L791+IF(LOWER('Terms&amp;Conditions + Transaction'!$B$13)&lt;&gt;"y", SUMIFS($T$8:$T$2007, $B$8:$B$2007, "&gt;="&amp;E791, $B$8:$B$2007, "&lt;"&amp;B791), SUMIFS($U$8:$U$1007, $B$8:$B$2007, "&gt;="&amp;E791, $B$8:$B$2007, "&lt;"&amp;B791))))</f>
        <v/>
      </c>
      <c r="N791" s="18" t="str">
        <f ca="1">IF(OR(B791 = "", F791=""), "", MIN(ForwardDays(B791,-'Terms&amp;Conditions + Transaction'!$B$22, 'Terms&amp;Conditions + Transaction'!$B$23, 'Holiday Schedule'!$B$3:$B$1002),ForwardDays(F791,-'Terms&amp;Conditions + Transaction'!$B$22, 'Terms&amp;Conditions + Transaction'!$B$23, 'Holiday Schedule'!$B$3:$B$1002)))</f>
        <v/>
      </c>
      <c r="O791" s="42" t="str">
        <f ca="1">IF(B791="", "", IF(ISNA(MATCH(N791, SOFR_INDEX!$A$2:$A$2001, -1)),1,IF(INDEX(SOFR_INDEX!$A$2:$E$2001,MATCH(N791, SOFR_INDEX!$A$2:$A$2001, -1), 1)=N791,MATCH(N791, SOFR_INDEX!$A$2:$A$2001, -1),MATCH(N791, SOFR_INDEX!$A$2:$A$2001, -1)+1)))</f>
        <v/>
      </c>
      <c r="P791" s="40" t="str" cm="1">
        <f t="array" aca="1" ref="P791" ca="1">IF(OR(B791="", F791=""), "", INDEX(SOFR_INDEX!$B$2:$E$2001, O791,$P$4) * IF(LEFT($P$3, 3)="180", 2, IF(LEFT($P$3, 2)="90", 4, IF(LEFT($P$3, 2)="30", 12, 1)))/100)</f>
        <v/>
      </c>
      <c r="Q791" s="43" t="str">
        <f ca="1">IF(OR(B791="", F791=""), "", P791+'Terms&amp;Conditions + Transaction'!$B$11/10000)</f>
        <v/>
      </c>
      <c r="R791" s="43" t="str">
        <f t="shared" ca="1" si="77"/>
        <v/>
      </c>
      <c r="S791" t="str">
        <f ca="1">IF(B791="",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Transaction'!$C$7*(F791-E791), 365), 360))))</f>
        <v/>
      </c>
      <c r="T791" s="49" t="str">
        <f t="shared" ca="1" si="78"/>
        <v/>
      </c>
      <c r="U791" s="49" t="str">
        <f t="shared" ca="1" si="79"/>
        <v/>
      </c>
      <c r="V791" s="49" t="str">
        <f t="shared" ca="1" si="80"/>
        <v/>
      </c>
      <c r="W791" s="11" t="str">
        <f t="shared" ca="1" si="81"/>
        <v/>
      </c>
      <c r="X791" s="11" t="str">
        <f t="shared" ca="1" si="82"/>
        <v/>
      </c>
    </row>
    <row r="792" spans="2:24" x14ac:dyDescent="0.25">
      <c r="B792" s="82" t="str">
        <f ca="1">IF(B791&lt;MIN($C$3, 'Terms&amp;Conditions + Transaction'!$B$6), B791+1, "")</f>
        <v/>
      </c>
      <c r="C792" t="str">
        <f ca="1">IF(B792="", "", IF(AND(WEEKDAY(B792, 2)&lt;=5, ISERROR(VLOOKUP(B792, 'Holiday Schedule'!$B$3:$B$1002, 1, FALSE))), 1, 0))</f>
        <v/>
      </c>
      <c r="D792" t="str">
        <f ca="1">IF(B792="", "", IF(LOWER('Terms&amp;Conditions + Transaction'!$C$15)="act", 1, IF(DAY(B792)=31, 0, IF(AND(DAY(B792+1)=1, MONTH(B792+1)=3), 31-DAY(B792), 1))))</f>
        <v/>
      </c>
      <c r="E792" s="18" t="str">
        <f ca="1">IF(B792="", "", IFERROR(VLOOKUP(B792, 'Accrual Schedule'!$B$3:$B$122, 1, TRUE), ""))</f>
        <v/>
      </c>
      <c r="F792" s="18" t="str" cm="1">
        <f t="array" aca="1" ref="F792" ca="1">IF(B792="", "", INDEX('Accrual Schedule'!$B$3:$B$122, MATCH(B792, 'Accrual Schedule'!$B$3:$B$122, 1)+1, 1))</f>
        <v/>
      </c>
      <c r="G792" s="18" t="str" cm="1">
        <f t="array" aca="1" ref="G792" ca="1">IF(B792="", "", INDEX('Accrual Schedule'!$B$3:$B$122, MATCH(H792, 'Accrual Schedule'!$B$3:$B$122, 1)-1, 1))</f>
        <v/>
      </c>
      <c r="H792" s="18" t="str">
        <f ca="1">IF(B792="", "", INDEX('Accrual Schedule'!$B$3:$B$122, MATCH(I792, 'Accrual Schedule'!$C$3:$C$122, 1), 1))</f>
        <v/>
      </c>
      <c r="I792" s="18" t="str" cm="1">
        <f t="array" aca="1" ref="I792" ca="1">IF(B792="", "", _xlfn.IFNA(INDEX('Accrual Schedule'!$C$4:$C$122, MATCH(B792, 'Accrual Schedule'!$C$4:$C$122, 1)+1, 1), INDEX('Accrual Schedule'!$C$4:$C$122, 1, 1)))</f>
        <v/>
      </c>
      <c r="J792" s="11" t="str">
        <f ca="1">IF(B792="","",'Terms&amp;Conditions + Transaction'!$F$5-SUMIF(Dispositions!$B$3:$B$32,"&lt;="&amp;B792,Dispositions!$C$3:$C$32))</f>
        <v/>
      </c>
      <c r="K792" s="84" t="str">
        <f ca="1">IF(B792="", "", IF(ISNA(MATCH(B792, 'Factor Schedule'!$B$3:$B$2002, -1)),1,IF(INDEX('Factor Schedule'!$B$3:$C$2002,MATCH(B792, 'Factor Schedule'!$B$3:$B$2002, -1), 1)=B792,MATCH(B792, 'Factor Schedule'!$B$3:$B$2002, -1),MATCH(B792, 'Factor Schedule'!$B$3:$B$2002, -1)+1)))</f>
        <v/>
      </c>
      <c r="L792" s="11" t="str" cm="1">
        <f t="array" aca="1" ref="L792" ca="1">IF(B792="","",ROUND(J792*_xlfn.IFNA(INDEX('Factor Schedule'!$B$3:$C$2002,K792, 2), 1), 2))</f>
        <v/>
      </c>
      <c r="M792" s="11" t="str">
        <f ca="1">IF(B792="", "", IF(OR(LOWER('Terms&amp;Conditions + Transaction'!$B$12)&lt;&gt;"compound", B792=$C$2, B792=E792), L792, L792+IF(LOWER('Terms&amp;Conditions + Transaction'!$B$13)&lt;&gt;"y", SUMIFS($T$8:$T$2007, $B$8:$B$2007, "&gt;="&amp;E792, $B$8:$B$2007, "&lt;"&amp;B792), SUMIFS($U$8:$U$1007, $B$8:$B$2007, "&gt;="&amp;E792, $B$8:$B$2007, "&lt;"&amp;B792))))</f>
        <v/>
      </c>
      <c r="N792" s="18" t="str">
        <f ca="1">IF(OR(B792 = "", F792=""), "", MIN(ForwardDays(B792,-'Terms&amp;Conditions + Transaction'!$B$22, 'Terms&amp;Conditions + Transaction'!$B$23, 'Holiday Schedule'!$B$3:$B$1002),ForwardDays(F792,-'Terms&amp;Conditions + Transaction'!$B$22, 'Terms&amp;Conditions + Transaction'!$B$23, 'Holiday Schedule'!$B$3:$B$1002)))</f>
        <v/>
      </c>
      <c r="O792" s="42" t="str">
        <f ca="1">IF(B792="", "", IF(ISNA(MATCH(N792, SOFR_INDEX!$A$2:$A$2001, -1)),1,IF(INDEX(SOFR_INDEX!$A$2:$E$2001,MATCH(N792, SOFR_INDEX!$A$2:$A$2001, -1), 1)=N792,MATCH(N792, SOFR_INDEX!$A$2:$A$2001, -1),MATCH(N792, SOFR_INDEX!$A$2:$A$2001, -1)+1)))</f>
        <v/>
      </c>
      <c r="P792" s="40" t="str" cm="1">
        <f t="array" aca="1" ref="P792" ca="1">IF(OR(B792="", F792=""), "", INDEX(SOFR_INDEX!$B$2:$E$2001, O792,$P$4) * IF(LEFT($P$3, 3)="180", 2, IF(LEFT($P$3, 2)="90", 4, IF(LEFT($P$3, 2)="30", 12, 1)))/100)</f>
        <v/>
      </c>
      <c r="Q792" s="43" t="str">
        <f ca="1">IF(OR(B792="", F792=""), "", P792+'Terms&amp;Conditions + Transaction'!$B$11/10000)</f>
        <v/>
      </c>
      <c r="R792" s="43" t="str">
        <f t="shared" ca="1" si="77"/>
        <v/>
      </c>
      <c r="S792" t="str">
        <f ca="1">IF(B792="",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Transaction'!$C$7*(F792-E792), 365), 360))))</f>
        <v/>
      </c>
      <c r="T792" s="49" t="str">
        <f t="shared" ca="1" si="78"/>
        <v/>
      </c>
      <c r="U792" s="49" t="str">
        <f t="shared" ca="1" si="79"/>
        <v/>
      </c>
      <c r="V792" s="49" t="str">
        <f t="shared" ca="1" si="80"/>
        <v/>
      </c>
      <c r="W792" s="11" t="str">
        <f t="shared" ca="1" si="81"/>
        <v/>
      </c>
      <c r="X792" s="11" t="str">
        <f t="shared" ca="1" si="82"/>
        <v/>
      </c>
    </row>
    <row r="793" spans="2:24" x14ac:dyDescent="0.25">
      <c r="B793" s="82" t="str">
        <f ca="1">IF(B792&lt;MIN($C$3, 'Terms&amp;Conditions + Transaction'!$B$6), B792+1, "")</f>
        <v/>
      </c>
      <c r="C793" t="str">
        <f ca="1">IF(B793="", "", IF(AND(WEEKDAY(B793, 2)&lt;=5, ISERROR(VLOOKUP(B793, 'Holiday Schedule'!$B$3:$B$1002, 1, FALSE))), 1, 0))</f>
        <v/>
      </c>
      <c r="D793" t="str">
        <f ca="1">IF(B793="", "", IF(LOWER('Terms&amp;Conditions + Transaction'!$C$15)="act", 1, IF(DAY(B793)=31, 0, IF(AND(DAY(B793+1)=1, MONTH(B793+1)=3), 31-DAY(B793), 1))))</f>
        <v/>
      </c>
      <c r="E793" s="18" t="str">
        <f ca="1">IF(B793="", "", IFERROR(VLOOKUP(B793, 'Accrual Schedule'!$B$3:$B$122, 1, TRUE), ""))</f>
        <v/>
      </c>
      <c r="F793" s="18" t="str" cm="1">
        <f t="array" aca="1" ref="F793" ca="1">IF(B793="", "", INDEX('Accrual Schedule'!$B$3:$B$122, MATCH(B793, 'Accrual Schedule'!$B$3:$B$122, 1)+1, 1))</f>
        <v/>
      </c>
      <c r="G793" s="18" t="str" cm="1">
        <f t="array" aca="1" ref="G793" ca="1">IF(B793="", "", INDEX('Accrual Schedule'!$B$3:$B$122, MATCH(H793, 'Accrual Schedule'!$B$3:$B$122, 1)-1, 1))</f>
        <v/>
      </c>
      <c r="H793" s="18" t="str">
        <f ca="1">IF(B793="", "", INDEX('Accrual Schedule'!$B$3:$B$122, MATCH(I793, 'Accrual Schedule'!$C$3:$C$122, 1), 1))</f>
        <v/>
      </c>
      <c r="I793" s="18" t="str" cm="1">
        <f t="array" aca="1" ref="I793" ca="1">IF(B793="", "", _xlfn.IFNA(INDEX('Accrual Schedule'!$C$4:$C$122, MATCH(B793, 'Accrual Schedule'!$C$4:$C$122, 1)+1, 1), INDEX('Accrual Schedule'!$C$4:$C$122, 1, 1)))</f>
        <v/>
      </c>
      <c r="J793" s="11" t="str">
        <f ca="1">IF(B793="","",'Terms&amp;Conditions + Transaction'!$F$5-SUMIF(Dispositions!$B$3:$B$32,"&lt;="&amp;B793,Dispositions!$C$3:$C$32))</f>
        <v/>
      </c>
      <c r="K793" s="84" t="str">
        <f ca="1">IF(B793="", "", IF(ISNA(MATCH(B793, 'Factor Schedule'!$B$3:$B$2002, -1)),1,IF(INDEX('Factor Schedule'!$B$3:$C$2002,MATCH(B793, 'Factor Schedule'!$B$3:$B$2002, -1), 1)=B793,MATCH(B793, 'Factor Schedule'!$B$3:$B$2002, -1),MATCH(B793, 'Factor Schedule'!$B$3:$B$2002, -1)+1)))</f>
        <v/>
      </c>
      <c r="L793" s="11" t="str" cm="1">
        <f t="array" aca="1" ref="L793" ca="1">IF(B793="","",ROUND(J793*_xlfn.IFNA(INDEX('Factor Schedule'!$B$3:$C$2002,K793, 2), 1), 2))</f>
        <v/>
      </c>
      <c r="M793" s="11" t="str">
        <f ca="1">IF(B793="", "", IF(OR(LOWER('Terms&amp;Conditions + Transaction'!$B$12)&lt;&gt;"compound", B793=$C$2, B793=E793), L793, L793+IF(LOWER('Terms&amp;Conditions + Transaction'!$B$13)&lt;&gt;"y", SUMIFS($T$8:$T$2007, $B$8:$B$2007, "&gt;="&amp;E793, $B$8:$B$2007, "&lt;"&amp;B793), SUMIFS($U$8:$U$1007, $B$8:$B$2007, "&gt;="&amp;E793, $B$8:$B$2007, "&lt;"&amp;B793))))</f>
        <v/>
      </c>
      <c r="N793" s="18" t="str">
        <f ca="1">IF(OR(B793 = "", F793=""), "", MIN(ForwardDays(B793,-'Terms&amp;Conditions + Transaction'!$B$22, 'Terms&amp;Conditions + Transaction'!$B$23, 'Holiday Schedule'!$B$3:$B$1002),ForwardDays(F793,-'Terms&amp;Conditions + Transaction'!$B$22, 'Terms&amp;Conditions + Transaction'!$B$23, 'Holiday Schedule'!$B$3:$B$1002)))</f>
        <v/>
      </c>
      <c r="O793" s="42" t="str">
        <f ca="1">IF(B793="", "", IF(ISNA(MATCH(N793, SOFR_INDEX!$A$2:$A$2001, -1)),1,IF(INDEX(SOFR_INDEX!$A$2:$E$2001,MATCH(N793, SOFR_INDEX!$A$2:$A$2001, -1), 1)=N793,MATCH(N793, SOFR_INDEX!$A$2:$A$2001, -1),MATCH(N793, SOFR_INDEX!$A$2:$A$2001, -1)+1)))</f>
        <v/>
      </c>
      <c r="P793" s="40" t="str" cm="1">
        <f t="array" aca="1" ref="P793" ca="1">IF(OR(B793="", F793=""), "", INDEX(SOFR_INDEX!$B$2:$E$2001, O793,$P$4) * IF(LEFT($P$3, 3)="180", 2, IF(LEFT($P$3, 2)="90", 4, IF(LEFT($P$3, 2)="30", 12, 1)))/100)</f>
        <v/>
      </c>
      <c r="Q793" s="43" t="str">
        <f ca="1">IF(OR(B793="", F793=""), "", P793+'Terms&amp;Conditions + Transaction'!$B$11/10000)</f>
        <v/>
      </c>
      <c r="R793" s="43" t="str">
        <f t="shared" ca="1" si="77"/>
        <v/>
      </c>
      <c r="S793" t="str">
        <f ca="1">IF(B793="",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Transaction'!$C$7*(F793-E793), 365), 360))))</f>
        <v/>
      </c>
      <c r="T793" s="49" t="str">
        <f t="shared" ca="1" si="78"/>
        <v/>
      </c>
      <c r="U793" s="49" t="str">
        <f t="shared" ca="1" si="79"/>
        <v/>
      </c>
      <c r="V793" s="49" t="str">
        <f t="shared" ca="1" si="80"/>
        <v/>
      </c>
      <c r="W793" s="11" t="str">
        <f t="shared" ca="1" si="81"/>
        <v/>
      </c>
      <c r="X793" s="11" t="str">
        <f t="shared" ca="1" si="82"/>
        <v/>
      </c>
    </row>
    <row r="794" spans="2:24" x14ac:dyDescent="0.25">
      <c r="B794" s="82" t="str">
        <f ca="1">IF(B793&lt;MIN($C$3, 'Terms&amp;Conditions + Transaction'!$B$6), B793+1, "")</f>
        <v/>
      </c>
      <c r="C794" t="str">
        <f ca="1">IF(B794="", "", IF(AND(WEEKDAY(B794, 2)&lt;=5, ISERROR(VLOOKUP(B794, 'Holiday Schedule'!$B$3:$B$1002, 1, FALSE))), 1, 0))</f>
        <v/>
      </c>
      <c r="D794" t="str">
        <f ca="1">IF(B794="", "", IF(LOWER('Terms&amp;Conditions + Transaction'!$C$15)="act", 1, IF(DAY(B794)=31, 0, IF(AND(DAY(B794+1)=1, MONTH(B794+1)=3), 31-DAY(B794), 1))))</f>
        <v/>
      </c>
      <c r="E794" s="18" t="str">
        <f ca="1">IF(B794="", "", IFERROR(VLOOKUP(B794, 'Accrual Schedule'!$B$3:$B$122, 1, TRUE), ""))</f>
        <v/>
      </c>
      <c r="F794" s="18" t="str" cm="1">
        <f t="array" aca="1" ref="F794" ca="1">IF(B794="", "", INDEX('Accrual Schedule'!$B$3:$B$122, MATCH(B794, 'Accrual Schedule'!$B$3:$B$122, 1)+1, 1))</f>
        <v/>
      </c>
      <c r="G794" s="18" t="str" cm="1">
        <f t="array" aca="1" ref="G794" ca="1">IF(B794="", "", INDEX('Accrual Schedule'!$B$3:$B$122, MATCH(H794, 'Accrual Schedule'!$B$3:$B$122, 1)-1, 1))</f>
        <v/>
      </c>
      <c r="H794" s="18" t="str">
        <f ca="1">IF(B794="", "", INDEX('Accrual Schedule'!$B$3:$B$122, MATCH(I794, 'Accrual Schedule'!$C$3:$C$122, 1), 1))</f>
        <v/>
      </c>
      <c r="I794" s="18" t="str" cm="1">
        <f t="array" aca="1" ref="I794" ca="1">IF(B794="", "", _xlfn.IFNA(INDEX('Accrual Schedule'!$C$4:$C$122, MATCH(B794, 'Accrual Schedule'!$C$4:$C$122, 1)+1, 1), INDEX('Accrual Schedule'!$C$4:$C$122, 1, 1)))</f>
        <v/>
      </c>
      <c r="J794" s="11" t="str">
        <f ca="1">IF(B794="","",'Terms&amp;Conditions + Transaction'!$F$5-SUMIF(Dispositions!$B$3:$B$32,"&lt;="&amp;B794,Dispositions!$C$3:$C$32))</f>
        <v/>
      </c>
      <c r="K794" s="84" t="str">
        <f ca="1">IF(B794="", "", IF(ISNA(MATCH(B794, 'Factor Schedule'!$B$3:$B$2002, -1)),1,IF(INDEX('Factor Schedule'!$B$3:$C$2002,MATCH(B794, 'Factor Schedule'!$B$3:$B$2002, -1), 1)=B794,MATCH(B794, 'Factor Schedule'!$B$3:$B$2002, -1),MATCH(B794, 'Factor Schedule'!$B$3:$B$2002, -1)+1)))</f>
        <v/>
      </c>
      <c r="L794" s="11" t="str" cm="1">
        <f t="array" aca="1" ref="L794" ca="1">IF(B794="","",ROUND(J794*_xlfn.IFNA(INDEX('Factor Schedule'!$B$3:$C$2002,K794, 2), 1), 2))</f>
        <v/>
      </c>
      <c r="M794" s="11" t="str">
        <f ca="1">IF(B794="", "", IF(OR(LOWER('Terms&amp;Conditions + Transaction'!$B$12)&lt;&gt;"compound", B794=$C$2, B794=E794), L794, L794+IF(LOWER('Terms&amp;Conditions + Transaction'!$B$13)&lt;&gt;"y", SUMIFS($T$8:$T$2007, $B$8:$B$2007, "&gt;="&amp;E794, $B$8:$B$2007, "&lt;"&amp;B794), SUMIFS($U$8:$U$1007, $B$8:$B$2007, "&gt;="&amp;E794, $B$8:$B$2007, "&lt;"&amp;B794))))</f>
        <v/>
      </c>
      <c r="N794" s="18" t="str">
        <f ca="1">IF(OR(B794 = "", F794=""), "", MIN(ForwardDays(B794,-'Terms&amp;Conditions + Transaction'!$B$22, 'Terms&amp;Conditions + Transaction'!$B$23, 'Holiday Schedule'!$B$3:$B$1002),ForwardDays(F794,-'Terms&amp;Conditions + Transaction'!$B$22, 'Terms&amp;Conditions + Transaction'!$B$23, 'Holiday Schedule'!$B$3:$B$1002)))</f>
        <v/>
      </c>
      <c r="O794" s="42" t="str">
        <f ca="1">IF(B794="", "", IF(ISNA(MATCH(N794, SOFR_INDEX!$A$2:$A$2001, -1)),1,IF(INDEX(SOFR_INDEX!$A$2:$E$2001,MATCH(N794, SOFR_INDEX!$A$2:$A$2001, -1), 1)=N794,MATCH(N794, SOFR_INDEX!$A$2:$A$2001, -1),MATCH(N794, SOFR_INDEX!$A$2:$A$2001, -1)+1)))</f>
        <v/>
      </c>
      <c r="P794" s="40" t="str" cm="1">
        <f t="array" aca="1" ref="P794" ca="1">IF(OR(B794="", F794=""), "", INDEX(SOFR_INDEX!$B$2:$E$2001, O794,$P$4) * IF(LEFT($P$3, 3)="180", 2, IF(LEFT($P$3, 2)="90", 4, IF(LEFT($P$3, 2)="30", 12, 1)))/100)</f>
        <v/>
      </c>
      <c r="Q794" s="43" t="str">
        <f ca="1">IF(OR(B794="", F794=""), "", P794+'Terms&amp;Conditions + Transaction'!$B$11/10000)</f>
        <v/>
      </c>
      <c r="R794" s="43" t="str">
        <f t="shared" ca="1" si="77"/>
        <v/>
      </c>
      <c r="S794" t="str">
        <f ca="1">IF(B794="",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Transaction'!$C$7*(F794-E794), 365), 360))))</f>
        <v/>
      </c>
      <c r="T794" s="49" t="str">
        <f t="shared" ca="1" si="78"/>
        <v/>
      </c>
      <c r="U794" s="49" t="str">
        <f t="shared" ca="1" si="79"/>
        <v/>
      </c>
      <c r="V794" s="49" t="str">
        <f t="shared" ca="1" si="80"/>
        <v/>
      </c>
      <c r="W794" s="11" t="str">
        <f t="shared" ca="1" si="81"/>
        <v/>
      </c>
      <c r="X794" s="11" t="str">
        <f t="shared" ca="1" si="82"/>
        <v/>
      </c>
    </row>
    <row r="795" spans="2:24" x14ac:dyDescent="0.25">
      <c r="B795" s="82" t="str">
        <f ca="1">IF(B794&lt;MIN($C$3, 'Terms&amp;Conditions + Transaction'!$B$6), B794+1, "")</f>
        <v/>
      </c>
      <c r="C795" t="str">
        <f ca="1">IF(B795="", "", IF(AND(WEEKDAY(B795, 2)&lt;=5, ISERROR(VLOOKUP(B795, 'Holiday Schedule'!$B$3:$B$1002, 1, FALSE))), 1, 0))</f>
        <v/>
      </c>
      <c r="D795" t="str">
        <f ca="1">IF(B795="", "", IF(LOWER('Terms&amp;Conditions + Transaction'!$C$15)="act", 1, IF(DAY(B795)=31, 0, IF(AND(DAY(B795+1)=1, MONTH(B795+1)=3), 31-DAY(B795), 1))))</f>
        <v/>
      </c>
      <c r="E795" s="18" t="str">
        <f ca="1">IF(B795="", "", IFERROR(VLOOKUP(B795, 'Accrual Schedule'!$B$3:$B$122, 1, TRUE), ""))</f>
        <v/>
      </c>
      <c r="F795" s="18" t="str" cm="1">
        <f t="array" aca="1" ref="F795" ca="1">IF(B795="", "", INDEX('Accrual Schedule'!$B$3:$B$122, MATCH(B795, 'Accrual Schedule'!$B$3:$B$122, 1)+1, 1))</f>
        <v/>
      </c>
      <c r="G795" s="18" t="str" cm="1">
        <f t="array" aca="1" ref="G795" ca="1">IF(B795="", "", INDEX('Accrual Schedule'!$B$3:$B$122, MATCH(H795, 'Accrual Schedule'!$B$3:$B$122, 1)-1, 1))</f>
        <v/>
      </c>
      <c r="H795" s="18" t="str">
        <f ca="1">IF(B795="", "", INDEX('Accrual Schedule'!$B$3:$B$122, MATCH(I795, 'Accrual Schedule'!$C$3:$C$122, 1), 1))</f>
        <v/>
      </c>
      <c r="I795" s="18" t="str" cm="1">
        <f t="array" aca="1" ref="I795" ca="1">IF(B795="", "", _xlfn.IFNA(INDEX('Accrual Schedule'!$C$4:$C$122, MATCH(B795, 'Accrual Schedule'!$C$4:$C$122, 1)+1, 1), INDEX('Accrual Schedule'!$C$4:$C$122, 1, 1)))</f>
        <v/>
      </c>
      <c r="J795" s="11" t="str">
        <f ca="1">IF(B795="","",'Terms&amp;Conditions + Transaction'!$F$5-SUMIF(Dispositions!$B$3:$B$32,"&lt;="&amp;B795,Dispositions!$C$3:$C$32))</f>
        <v/>
      </c>
      <c r="K795" s="84" t="str">
        <f ca="1">IF(B795="", "", IF(ISNA(MATCH(B795, 'Factor Schedule'!$B$3:$B$2002, -1)),1,IF(INDEX('Factor Schedule'!$B$3:$C$2002,MATCH(B795, 'Factor Schedule'!$B$3:$B$2002, -1), 1)=B795,MATCH(B795, 'Factor Schedule'!$B$3:$B$2002, -1),MATCH(B795, 'Factor Schedule'!$B$3:$B$2002, -1)+1)))</f>
        <v/>
      </c>
      <c r="L795" s="11" t="str" cm="1">
        <f t="array" aca="1" ref="L795" ca="1">IF(B795="","",ROUND(J795*_xlfn.IFNA(INDEX('Factor Schedule'!$B$3:$C$2002,K795, 2), 1), 2))</f>
        <v/>
      </c>
      <c r="M795" s="11" t="str">
        <f ca="1">IF(B795="", "", IF(OR(LOWER('Terms&amp;Conditions + Transaction'!$B$12)&lt;&gt;"compound", B795=$C$2, B795=E795), L795, L795+IF(LOWER('Terms&amp;Conditions + Transaction'!$B$13)&lt;&gt;"y", SUMIFS($T$8:$T$2007, $B$8:$B$2007, "&gt;="&amp;E795, $B$8:$B$2007, "&lt;"&amp;B795), SUMIFS($U$8:$U$1007, $B$8:$B$2007, "&gt;="&amp;E795, $B$8:$B$2007, "&lt;"&amp;B795))))</f>
        <v/>
      </c>
      <c r="N795" s="18" t="str">
        <f ca="1">IF(OR(B795 = "", F795=""), "", MIN(ForwardDays(B795,-'Terms&amp;Conditions + Transaction'!$B$22, 'Terms&amp;Conditions + Transaction'!$B$23, 'Holiday Schedule'!$B$3:$B$1002),ForwardDays(F795,-'Terms&amp;Conditions + Transaction'!$B$22, 'Terms&amp;Conditions + Transaction'!$B$23, 'Holiday Schedule'!$B$3:$B$1002)))</f>
        <v/>
      </c>
      <c r="O795" s="42" t="str">
        <f ca="1">IF(B795="", "", IF(ISNA(MATCH(N795, SOFR_INDEX!$A$2:$A$2001, -1)),1,IF(INDEX(SOFR_INDEX!$A$2:$E$2001,MATCH(N795, SOFR_INDEX!$A$2:$A$2001, -1), 1)=N795,MATCH(N795, SOFR_INDEX!$A$2:$A$2001, -1),MATCH(N795, SOFR_INDEX!$A$2:$A$2001, -1)+1)))</f>
        <v/>
      </c>
      <c r="P795" s="40" t="str" cm="1">
        <f t="array" aca="1" ref="P795" ca="1">IF(OR(B795="", F795=""), "", INDEX(SOFR_INDEX!$B$2:$E$2001, O795,$P$4) * IF(LEFT($P$3, 3)="180", 2, IF(LEFT($P$3, 2)="90", 4, IF(LEFT($P$3, 2)="30", 12, 1)))/100)</f>
        <v/>
      </c>
      <c r="Q795" s="43" t="str">
        <f ca="1">IF(OR(B795="", F795=""), "", P795+'Terms&amp;Conditions + Transaction'!$B$11/10000)</f>
        <v/>
      </c>
      <c r="R795" s="43" t="str">
        <f t="shared" ca="1" si="77"/>
        <v/>
      </c>
      <c r="S795" t="str">
        <f ca="1">IF(B795="",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Transaction'!$C$7*(F795-E795), 365), 360))))</f>
        <v/>
      </c>
      <c r="T795" s="49" t="str">
        <f t="shared" ca="1" si="78"/>
        <v/>
      </c>
      <c r="U795" s="49" t="str">
        <f t="shared" ca="1" si="79"/>
        <v/>
      </c>
      <c r="V795" s="49" t="str">
        <f t="shared" ca="1" si="80"/>
        <v/>
      </c>
      <c r="W795" s="11" t="str">
        <f t="shared" ca="1" si="81"/>
        <v/>
      </c>
      <c r="X795" s="11" t="str">
        <f t="shared" ca="1" si="82"/>
        <v/>
      </c>
    </row>
    <row r="796" spans="2:24" x14ac:dyDescent="0.25">
      <c r="B796" s="82" t="str">
        <f ca="1">IF(B795&lt;MIN($C$3, 'Terms&amp;Conditions + Transaction'!$B$6), B795+1, "")</f>
        <v/>
      </c>
      <c r="C796" t="str">
        <f ca="1">IF(B796="", "", IF(AND(WEEKDAY(B796, 2)&lt;=5, ISERROR(VLOOKUP(B796, 'Holiday Schedule'!$B$3:$B$1002, 1, FALSE))), 1, 0))</f>
        <v/>
      </c>
      <c r="D796" t="str">
        <f ca="1">IF(B796="", "", IF(LOWER('Terms&amp;Conditions + Transaction'!$C$15)="act", 1, IF(DAY(B796)=31, 0, IF(AND(DAY(B796+1)=1, MONTH(B796+1)=3), 31-DAY(B796), 1))))</f>
        <v/>
      </c>
      <c r="E796" s="18" t="str">
        <f ca="1">IF(B796="", "", IFERROR(VLOOKUP(B796, 'Accrual Schedule'!$B$3:$B$122, 1, TRUE), ""))</f>
        <v/>
      </c>
      <c r="F796" s="18" t="str" cm="1">
        <f t="array" aca="1" ref="F796" ca="1">IF(B796="", "", INDEX('Accrual Schedule'!$B$3:$B$122, MATCH(B796, 'Accrual Schedule'!$B$3:$B$122, 1)+1, 1))</f>
        <v/>
      </c>
      <c r="G796" s="18" t="str" cm="1">
        <f t="array" aca="1" ref="G796" ca="1">IF(B796="", "", INDEX('Accrual Schedule'!$B$3:$B$122, MATCH(H796, 'Accrual Schedule'!$B$3:$B$122, 1)-1, 1))</f>
        <v/>
      </c>
      <c r="H796" s="18" t="str">
        <f ca="1">IF(B796="", "", INDEX('Accrual Schedule'!$B$3:$B$122, MATCH(I796, 'Accrual Schedule'!$C$3:$C$122, 1), 1))</f>
        <v/>
      </c>
      <c r="I796" s="18" t="str" cm="1">
        <f t="array" aca="1" ref="I796" ca="1">IF(B796="", "", _xlfn.IFNA(INDEX('Accrual Schedule'!$C$4:$C$122, MATCH(B796, 'Accrual Schedule'!$C$4:$C$122, 1)+1, 1), INDEX('Accrual Schedule'!$C$4:$C$122, 1, 1)))</f>
        <v/>
      </c>
      <c r="J796" s="11" t="str">
        <f ca="1">IF(B796="","",'Terms&amp;Conditions + Transaction'!$F$5-SUMIF(Dispositions!$B$3:$B$32,"&lt;="&amp;B796,Dispositions!$C$3:$C$32))</f>
        <v/>
      </c>
      <c r="K796" s="84" t="str">
        <f ca="1">IF(B796="", "", IF(ISNA(MATCH(B796, 'Factor Schedule'!$B$3:$B$2002, -1)),1,IF(INDEX('Factor Schedule'!$B$3:$C$2002,MATCH(B796, 'Factor Schedule'!$B$3:$B$2002, -1), 1)=B796,MATCH(B796, 'Factor Schedule'!$B$3:$B$2002, -1),MATCH(B796, 'Factor Schedule'!$B$3:$B$2002, -1)+1)))</f>
        <v/>
      </c>
      <c r="L796" s="11" t="str" cm="1">
        <f t="array" aca="1" ref="L796" ca="1">IF(B796="","",ROUND(J796*_xlfn.IFNA(INDEX('Factor Schedule'!$B$3:$C$2002,K796, 2), 1), 2))</f>
        <v/>
      </c>
      <c r="M796" s="11" t="str">
        <f ca="1">IF(B796="", "", IF(OR(LOWER('Terms&amp;Conditions + Transaction'!$B$12)&lt;&gt;"compound", B796=$C$2, B796=E796), L796, L796+IF(LOWER('Terms&amp;Conditions + Transaction'!$B$13)&lt;&gt;"y", SUMIFS($T$8:$T$2007, $B$8:$B$2007, "&gt;="&amp;E796, $B$8:$B$2007, "&lt;"&amp;B796), SUMIFS($U$8:$U$1007, $B$8:$B$2007, "&gt;="&amp;E796, $B$8:$B$2007, "&lt;"&amp;B796))))</f>
        <v/>
      </c>
      <c r="N796" s="18" t="str">
        <f ca="1">IF(OR(B796 = "", F796=""), "", MIN(ForwardDays(B796,-'Terms&amp;Conditions + Transaction'!$B$22, 'Terms&amp;Conditions + Transaction'!$B$23, 'Holiday Schedule'!$B$3:$B$1002),ForwardDays(F796,-'Terms&amp;Conditions + Transaction'!$B$22, 'Terms&amp;Conditions + Transaction'!$B$23, 'Holiday Schedule'!$B$3:$B$1002)))</f>
        <v/>
      </c>
      <c r="O796" s="42" t="str">
        <f ca="1">IF(B796="", "", IF(ISNA(MATCH(N796, SOFR_INDEX!$A$2:$A$2001, -1)),1,IF(INDEX(SOFR_INDEX!$A$2:$E$2001,MATCH(N796, SOFR_INDEX!$A$2:$A$2001, -1), 1)=N796,MATCH(N796, SOFR_INDEX!$A$2:$A$2001, -1),MATCH(N796, SOFR_INDEX!$A$2:$A$2001, -1)+1)))</f>
        <v/>
      </c>
      <c r="P796" s="40" t="str" cm="1">
        <f t="array" aca="1" ref="P796" ca="1">IF(OR(B796="", F796=""), "", INDEX(SOFR_INDEX!$B$2:$E$2001, O796,$P$4) * IF(LEFT($P$3, 3)="180", 2, IF(LEFT($P$3, 2)="90", 4, IF(LEFT($P$3, 2)="30", 12, 1)))/100)</f>
        <v/>
      </c>
      <c r="Q796" s="43" t="str">
        <f ca="1">IF(OR(B796="", F796=""), "", P796+'Terms&amp;Conditions + Transaction'!$B$11/10000)</f>
        <v/>
      </c>
      <c r="R796" s="43" t="str">
        <f t="shared" ca="1" si="77"/>
        <v/>
      </c>
      <c r="S796" t="str">
        <f ca="1">IF(B796="",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Transaction'!$C$7*(F796-E796), 365), 360))))</f>
        <v/>
      </c>
      <c r="T796" s="49" t="str">
        <f t="shared" ca="1" si="78"/>
        <v/>
      </c>
      <c r="U796" s="49" t="str">
        <f t="shared" ca="1" si="79"/>
        <v/>
      </c>
      <c r="V796" s="49" t="str">
        <f t="shared" ca="1" si="80"/>
        <v/>
      </c>
      <c r="W796" s="11" t="str">
        <f t="shared" ca="1" si="81"/>
        <v/>
      </c>
      <c r="X796" s="11" t="str">
        <f t="shared" ca="1" si="82"/>
        <v/>
      </c>
    </row>
    <row r="797" spans="2:24" x14ac:dyDescent="0.25">
      <c r="B797" s="82" t="str">
        <f ca="1">IF(B796&lt;MIN($C$3, 'Terms&amp;Conditions + Transaction'!$B$6), B796+1, "")</f>
        <v/>
      </c>
      <c r="C797" t="str">
        <f ca="1">IF(B797="", "", IF(AND(WEEKDAY(B797, 2)&lt;=5, ISERROR(VLOOKUP(B797, 'Holiday Schedule'!$B$3:$B$1002, 1, FALSE))), 1, 0))</f>
        <v/>
      </c>
      <c r="D797" t="str">
        <f ca="1">IF(B797="", "", IF(LOWER('Terms&amp;Conditions + Transaction'!$C$15)="act", 1, IF(DAY(B797)=31, 0, IF(AND(DAY(B797+1)=1, MONTH(B797+1)=3), 31-DAY(B797), 1))))</f>
        <v/>
      </c>
      <c r="E797" s="18" t="str">
        <f ca="1">IF(B797="", "", IFERROR(VLOOKUP(B797, 'Accrual Schedule'!$B$3:$B$122, 1, TRUE), ""))</f>
        <v/>
      </c>
      <c r="F797" s="18" t="str" cm="1">
        <f t="array" aca="1" ref="F797" ca="1">IF(B797="", "", INDEX('Accrual Schedule'!$B$3:$B$122, MATCH(B797, 'Accrual Schedule'!$B$3:$B$122, 1)+1, 1))</f>
        <v/>
      </c>
      <c r="G797" s="18" t="str" cm="1">
        <f t="array" aca="1" ref="G797" ca="1">IF(B797="", "", INDEX('Accrual Schedule'!$B$3:$B$122, MATCH(H797, 'Accrual Schedule'!$B$3:$B$122, 1)-1, 1))</f>
        <v/>
      </c>
      <c r="H797" s="18" t="str">
        <f ca="1">IF(B797="", "", INDEX('Accrual Schedule'!$B$3:$B$122, MATCH(I797, 'Accrual Schedule'!$C$3:$C$122, 1), 1))</f>
        <v/>
      </c>
      <c r="I797" s="18" t="str" cm="1">
        <f t="array" aca="1" ref="I797" ca="1">IF(B797="", "", _xlfn.IFNA(INDEX('Accrual Schedule'!$C$4:$C$122, MATCH(B797, 'Accrual Schedule'!$C$4:$C$122, 1)+1, 1), INDEX('Accrual Schedule'!$C$4:$C$122, 1, 1)))</f>
        <v/>
      </c>
      <c r="J797" s="11" t="str">
        <f ca="1">IF(B797="","",'Terms&amp;Conditions + Transaction'!$F$5-SUMIF(Dispositions!$B$3:$B$32,"&lt;="&amp;B797,Dispositions!$C$3:$C$32))</f>
        <v/>
      </c>
      <c r="K797" s="84" t="str">
        <f ca="1">IF(B797="", "", IF(ISNA(MATCH(B797, 'Factor Schedule'!$B$3:$B$2002, -1)),1,IF(INDEX('Factor Schedule'!$B$3:$C$2002,MATCH(B797, 'Factor Schedule'!$B$3:$B$2002, -1), 1)=B797,MATCH(B797, 'Factor Schedule'!$B$3:$B$2002, -1),MATCH(B797, 'Factor Schedule'!$B$3:$B$2002, -1)+1)))</f>
        <v/>
      </c>
      <c r="L797" s="11" t="str" cm="1">
        <f t="array" aca="1" ref="L797" ca="1">IF(B797="","",ROUND(J797*_xlfn.IFNA(INDEX('Factor Schedule'!$B$3:$C$2002,K797, 2), 1), 2))</f>
        <v/>
      </c>
      <c r="M797" s="11" t="str">
        <f ca="1">IF(B797="", "", IF(OR(LOWER('Terms&amp;Conditions + Transaction'!$B$12)&lt;&gt;"compound", B797=$C$2, B797=E797), L797, L797+IF(LOWER('Terms&amp;Conditions + Transaction'!$B$13)&lt;&gt;"y", SUMIFS($T$8:$T$2007, $B$8:$B$2007, "&gt;="&amp;E797, $B$8:$B$2007, "&lt;"&amp;B797), SUMIFS($U$8:$U$1007, $B$8:$B$2007, "&gt;="&amp;E797, $B$8:$B$2007, "&lt;"&amp;B797))))</f>
        <v/>
      </c>
      <c r="N797" s="18" t="str">
        <f ca="1">IF(OR(B797 = "", F797=""), "", MIN(ForwardDays(B797,-'Terms&amp;Conditions + Transaction'!$B$22, 'Terms&amp;Conditions + Transaction'!$B$23, 'Holiday Schedule'!$B$3:$B$1002),ForwardDays(F797,-'Terms&amp;Conditions + Transaction'!$B$22, 'Terms&amp;Conditions + Transaction'!$B$23, 'Holiday Schedule'!$B$3:$B$1002)))</f>
        <v/>
      </c>
      <c r="O797" s="42" t="str">
        <f ca="1">IF(B797="", "", IF(ISNA(MATCH(N797, SOFR_INDEX!$A$2:$A$2001, -1)),1,IF(INDEX(SOFR_INDEX!$A$2:$E$2001,MATCH(N797, SOFR_INDEX!$A$2:$A$2001, -1), 1)=N797,MATCH(N797, SOFR_INDEX!$A$2:$A$2001, -1),MATCH(N797, SOFR_INDEX!$A$2:$A$2001, -1)+1)))</f>
        <v/>
      </c>
      <c r="P797" s="40" t="str" cm="1">
        <f t="array" aca="1" ref="P797" ca="1">IF(OR(B797="", F797=""), "", INDEX(SOFR_INDEX!$B$2:$E$2001, O797,$P$4) * IF(LEFT($P$3, 3)="180", 2, IF(LEFT($P$3, 2)="90", 4, IF(LEFT($P$3, 2)="30", 12, 1)))/100)</f>
        <v/>
      </c>
      <c r="Q797" s="43" t="str">
        <f ca="1">IF(OR(B797="", F797=""), "", P797+'Terms&amp;Conditions + Transaction'!$B$11/10000)</f>
        <v/>
      </c>
      <c r="R797" s="43" t="str">
        <f t="shared" ca="1" si="77"/>
        <v/>
      </c>
      <c r="S797" t="str">
        <f ca="1">IF(B797="",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Transaction'!$C$7*(F797-E797), 365), 360))))</f>
        <v/>
      </c>
      <c r="T797" s="49" t="str">
        <f t="shared" ca="1" si="78"/>
        <v/>
      </c>
      <c r="U797" s="49" t="str">
        <f t="shared" ca="1" si="79"/>
        <v/>
      </c>
      <c r="V797" s="49" t="str">
        <f t="shared" ca="1" si="80"/>
        <v/>
      </c>
      <c r="W797" s="11" t="str">
        <f t="shared" ca="1" si="81"/>
        <v/>
      </c>
      <c r="X797" s="11" t="str">
        <f t="shared" ca="1" si="82"/>
        <v/>
      </c>
    </row>
    <row r="798" spans="2:24" x14ac:dyDescent="0.25">
      <c r="B798" s="82" t="str">
        <f ca="1">IF(B797&lt;MIN($C$3, 'Terms&amp;Conditions + Transaction'!$B$6), B797+1, "")</f>
        <v/>
      </c>
      <c r="C798" t="str">
        <f ca="1">IF(B798="", "", IF(AND(WEEKDAY(B798, 2)&lt;=5, ISERROR(VLOOKUP(B798, 'Holiday Schedule'!$B$3:$B$1002, 1, FALSE))), 1, 0))</f>
        <v/>
      </c>
      <c r="D798" t="str">
        <f ca="1">IF(B798="", "", IF(LOWER('Terms&amp;Conditions + Transaction'!$C$15)="act", 1, IF(DAY(B798)=31, 0, IF(AND(DAY(B798+1)=1, MONTH(B798+1)=3), 31-DAY(B798), 1))))</f>
        <v/>
      </c>
      <c r="E798" s="18" t="str">
        <f ca="1">IF(B798="", "", IFERROR(VLOOKUP(B798, 'Accrual Schedule'!$B$3:$B$122, 1, TRUE), ""))</f>
        <v/>
      </c>
      <c r="F798" s="18" t="str" cm="1">
        <f t="array" aca="1" ref="F798" ca="1">IF(B798="", "", INDEX('Accrual Schedule'!$B$3:$B$122, MATCH(B798, 'Accrual Schedule'!$B$3:$B$122, 1)+1, 1))</f>
        <v/>
      </c>
      <c r="G798" s="18" t="str" cm="1">
        <f t="array" aca="1" ref="G798" ca="1">IF(B798="", "", INDEX('Accrual Schedule'!$B$3:$B$122, MATCH(H798, 'Accrual Schedule'!$B$3:$B$122, 1)-1, 1))</f>
        <v/>
      </c>
      <c r="H798" s="18" t="str">
        <f ca="1">IF(B798="", "", INDEX('Accrual Schedule'!$B$3:$B$122, MATCH(I798, 'Accrual Schedule'!$C$3:$C$122, 1), 1))</f>
        <v/>
      </c>
      <c r="I798" s="18" t="str" cm="1">
        <f t="array" aca="1" ref="I798" ca="1">IF(B798="", "", _xlfn.IFNA(INDEX('Accrual Schedule'!$C$4:$C$122, MATCH(B798, 'Accrual Schedule'!$C$4:$C$122, 1)+1, 1), INDEX('Accrual Schedule'!$C$4:$C$122, 1, 1)))</f>
        <v/>
      </c>
      <c r="J798" s="11" t="str">
        <f ca="1">IF(B798="","",'Terms&amp;Conditions + Transaction'!$F$5-SUMIF(Dispositions!$B$3:$B$32,"&lt;="&amp;B798,Dispositions!$C$3:$C$32))</f>
        <v/>
      </c>
      <c r="K798" s="84" t="str">
        <f ca="1">IF(B798="", "", IF(ISNA(MATCH(B798, 'Factor Schedule'!$B$3:$B$2002, -1)),1,IF(INDEX('Factor Schedule'!$B$3:$C$2002,MATCH(B798, 'Factor Schedule'!$B$3:$B$2002, -1), 1)=B798,MATCH(B798, 'Factor Schedule'!$B$3:$B$2002, -1),MATCH(B798, 'Factor Schedule'!$B$3:$B$2002, -1)+1)))</f>
        <v/>
      </c>
      <c r="L798" s="11" t="str" cm="1">
        <f t="array" aca="1" ref="L798" ca="1">IF(B798="","",ROUND(J798*_xlfn.IFNA(INDEX('Factor Schedule'!$B$3:$C$2002,K798, 2), 1), 2))</f>
        <v/>
      </c>
      <c r="M798" s="11" t="str">
        <f ca="1">IF(B798="", "", IF(OR(LOWER('Terms&amp;Conditions + Transaction'!$B$12)&lt;&gt;"compound", B798=$C$2, B798=E798), L798, L798+IF(LOWER('Terms&amp;Conditions + Transaction'!$B$13)&lt;&gt;"y", SUMIFS($T$8:$T$2007, $B$8:$B$2007, "&gt;="&amp;E798, $B$8:$B$2007, "&lt;"&amp;B798), SUMIFS($U$8:$U$1007, $B$8:$B$2007, "&gt;="&amp;E798, $B$8:$B$2007, "&lt;"&amp;B798))))</f>
        <v/>
      </c>
      <c r="N798" s="18" t="str">
        <f ca="1">IF(OR(B798 = "", F798=""), "", MIN(ForwardDays(B798,-'Terms&amp;Conditions + Transaction'!$B$22, 'Terms&amp;Conditions + Transaction'!$B$23, 'Holiday Schedule'!$B$3:$B$1002),ForwardDays(F798,-'Terms&amp;Conditions + Transaction'!$B$22, 'Terms&amp;Conditions + Transaction'!$B$23, 'Holiday Schedule'!$B$3:$B$1002)))</f>
        <v/>
      </c>
      <c r="O798" s="42" t="str">
        <f ca="1">IF(B798="", "", IF(ISNA(MATCH(N798, SOFR_INDEX!$A$2:$A$2001, -1)),1,IF(INDEX(SOFR_INDEX!$A$2:$E$2001,MATCH(N798, SOFR_INDEX!$A$2:$A$2001, -1), 1)=N798,MATCH(N798, SOFR_INDEX!$A$2:$A$2001, -1),MATCH(N798, SOFR_INDEX!$A$2:$A$2001, -1)+1)))</f>
        <v/>
      </c>
      <c r="P798" s="40" t="str" cm="1">
        <f t="array" aca="1" ref="P798" ca="1">IF(OR(B798="", F798=""), "", INDEX(SOFR_INDEX!$B$2:$E$2001, O798,$P$4) * IF(LEFT($P$3, 3)="180", 2, IF(LEFT($P$3, 2)="90", 4, IF(LEFT($P$3, 2)="30", 12, 1)))/100)</f>
        <v/>
      </c>
      <c r="Q798" s="43" t="str">
        <f ca="1">IF(OR(B798="", F798=""), "", P798+'Terms&amp;Conditions + Transaction'!$B$11/10000)</f>
        <v/>
      </c>
      <c r="R798" s="43" t="str">
        <f t="shared" ca="1" si="77"/>
        <v/>
      </c>
      <c r="S798" t="str">
        <f ca="1">IF(B798="",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Transaction'!$C$7*(F798-E798), 365), 360))))</f>
        <v/>
      </c>
      <c r="T798" s="49" t="str">
        <f t="shared" ca="1" si="78"/>
        <v/>
      </c>
      <c r="U798" s="49" t="str">
        <f t="shared" ca="1" si="79"/>
        <v/>
      </c>
      <c r="V798" s="49" t="str">
        <f t="shared" ca="1" si="80"/>
        <v/>
      </c>
      <c r="W798" s="11" t="str">
        <f t="shared" ca="1" si="81"/>
        <v/>
      </c>
      <c r="X798" s="11" t="str">
        <f t="shared" ca="1" si="82"/>
        <v/>
      </c>
    </row>
    <row r="799" spans="2:24" x14ac:dyDescent="0.25">
      <c r="B799" s="82" t="str">
        <f ca="1">IF(B798&lt;MIN($C$3, 'Terms&amp;Conditions + Transaction'!$B$6), B798+1, "")</f>
        <v/>
      </c>
      <c r="C799" t="str">
        <f ca="1">IF(B799="", "", IF(AND(WEEKDAY(B799, 2)&lt;=5, ISERROR(VLOOKUP(B799, 'Holiday Schedule'!$B$3:$B$1002, 1, FALSE))), 1, 0))</f>
        <v/>
      </c>
      <c r="D799" t="str">
        <f ca="1">IF(B799="", "", IF(LOWER('Terms&amp;Conditions + Transaction'!$C$15)="act", 1, IF(DAY(B799)=31, 0, IF(AND(DAY(B799+1)=1, MONTH(B799+1)=3), 31-DAY(B799), 1))))</f>
        <v/>
      </c>
      <c r="E799" s="18" t="str">
        <f ca="1">IF(B799="", "", IFERROR(VLOOKUP(B799, 'Accrual Schedule'!$B$3:$B$122, 1, TRUE), ""))</f>
        <v/>
      </c>
      <c r="F799" s="18" t="str" cm="1">
        <f t="array" aca="1" ref="F799" ca="1">IF(B799="", "", INDEX('Accrual Schedule'!$B$3:$B$122, MATCH(B799, 'Accrual Schedule'!$B$3:$B$122, 1)+1, 1))</f>
        <v/>
      </c>
      <c r="G799" s="18" t="str" cm="1">
        <f t="array" aca="1" ref="G799" ca="1">IF(B799="", "", INDEX('Accrual Schedule'!$B$3:$B$122, MATCH(H799, 'Accrual Schedule'!$B$3:$B$122, 1)-1, 1))</f>
        <v/>
      </c>
      <c r="H799" s="18" t="str">
        <f ca="1">IF(B799="", "", INDEX('Accrual Schedule'!$B$3:$B$122, MATCH(I799, 'Accrual Schedule'!$C$3:$C$122, 1), 1))</f>
        <v/>
      </c>
      <c r="I799" s="18" t="str" cm="1">
        <f t="array" aca="1" ref="I799" ca="1">IF(B799="", "", _xlfn.IFNA(INDEX('Accrual Schedule'!$C$4:$C$122, MATCH(B799, 'Accrual Schedule'!$C$4:$C$122, 1)+1, 1), INDEX('Accrual Schedule'!$C$4:$C$122, 1, 1)))</f>
        <v/>
      </c>
      <c r="J799" s="11" t="str">
        <f ca="1">IF(B799="","",'Terms&amp;Conditions + Transaction'!$F$5-SUMIF(Dispositions!$B$3:$B$32,"&lt;="&amp;B799,Dispositions!$C$3:$C$32))</f>
        <v/>
      </c>
      <c r="K799" s="84" t="str">
        <f ca="1">IF(B799="", "", IF(ISNA(MATCH(B799, 'Factor Schedule'!$B$3:$B$2002, -1)),1,IF(INDEX('Factor Schedule'!$B$3:$C$2002,MATCH(B799, 'Factor Schedule'!$B$3:$B$2002, -1), 1)=B799,MATCH(B799, 'Factor Schedule'!$B$3:$B$2002, -1),MATCH(B799, 'Factor Schedule'!$B$3:$B$2002, -1)+1)))</f>
        <v/>
      </c>
      <c r="L799" s="11" t="str" cm="1">
        <f t="array" aca="1" ref="L799" ca="1">IF(B799="","",ROUND(J799*_xlfn.IFNA(INDEX('Factor Schedule'!$B$3:$C$2002,K799, 2), 1), 2))</f>
        <v/>
      </c>
      <c r="M799" s="11" t="str">
        <f ca="1">IF(B799="", "", IF(OR(LOWER('Terms&amp;Conditions + Transaction'!$B$12)&lt;&gt;"compound", B799=$C$2, B799=E799), L799, L799+IF(LOWER('Terms&amp;Conditions + Transaction'!$B$13)&lt;&gt;"y", SUMIFS($T$8:$T$2007, $B$8:$B$2007, "&gt;="&amp;E799, $B$8:$B$2007, "&lt;"&amp;B799), SUMIFS($U$8:$U$1007, $B$8:$B$2007, "&gt;="&amp;E799, $B$8:$B$2007, "&lt;"&amp;B799))))</f>
        <v/>
      </c>
      <c r="N799" s="18" t="str">
        <f ca="1">IF(OR(B799 = "", F799=""), "", MIN(ForwardDays(B799,-'Terms&amp;Conditions + Transaction'!$B$22, 'Terms&amp;Conditions + Transaction'!$B$23, 'Holiday Schedule'!$B$3:$B$1002),ForwardDays(F799,-'Terms&amp;Conditions + Transaction'!$B$22, 'Terms&amp;Conditions + Transaction'!$B$23, 'Holiday Schedule'!$B$3:$B$1002)))</f>
        <v/>
      </c>
      <c r="O799" s="42" t="str">
        <f ca="1">IF(B799="", "", IF(ISNA(MATCH(N799, SOFR_INDEX!$A$2:$A$2001, -1)),1,IF(INDEX(SOFR_INDEX!$A$2:$E$2001,MATCH(N799, SOFR_INDEX!$A$2:$A$2001, -1), 1)=N799,MATCH(N799, SOFR_INDEX!$A$2:$A$2001, -1),MATCH(N799, SOFR_INDEX!$A$2:$A$2001, -1)+1)))</f>
        <v/>
      </c>
      <c r="P799" s="40" t="str" cm="1">
        <f t="array" aca="1" ref="P799" ca="1">IF(OR(B799="", F799=""), "", INDEX(SOFR_INDEX!$B$2:$E$2001, O799,$P$4) * IF(LEFT($P$3, 3)="180", 2, IF(LEFT($P$3, 2)="90", 4, IF(LEFT($P$3, 2)="30", 12, 1)))/100)</f>
        <v/>
      </c>
      <c r="Q799" s="43" t="str">
        <f ca="1">IF(OR(B799="", F799=""), "", P799+'Terms&amp;Conditions + Transaction'!$B$11/10000)</f>
        <v/>
      </c>
      <c r="R799" s="43" t="str">
        <f t="shared" ca="1" si="77"/>
        <v/>
      </c>
      <c r="S799" t="str">
        <f ca="1">IF(B799="",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Transaction'!$C$7*(F799-E799), 365), 360))))</f>
        <v/>
      </c>
      <c r="T799" s="49" t="str">
        <f t="shared" ca="1" si="78"/>
        <v/>
      </c>
      <c r="U799" s="49" t="str">
        <f t="shared" ca="1" si="79"/>
        <v/>
      </c>
      <c r="V799" s="49" t="str">
        <f t="shared" ca="1" si="80"/>
        <v/>
      </c>
      <c r="W799" s="11" t="str">
        <f t="shared" ca="1" si="81"/>
        <v/>
      </c>
      <c r="X799" s="11" t="str">
        <f t="shared" ca="1" si="82"/>
        <v/>
      </c>
    </row>
    <row r="800" spans="2:24" x14ac:dyDescent="0.25">
      <c r="B800" s="82" t="str">
        <f ca="1">IF(B799&lt;MIN($C$3, 'Terms&amp;Conditions + Transaction'!$B$6), B799+1, "")</f>
        <v/>
      </c>
      <c r="C800" t="str">
        <f ca="1">IF(B800="", "", IF(AND(WEEKDAY(B800, 2)&lt;=5, ISERROR(VLOOKUP(B800, 'Holiday Schedule'!$B$3:$B$1002, 1, FALSE))), 1, 0))</f>
        <v/>
      </c>
      <c r="D800" t="str">
        <f ca="1">IF(B800="", "", IF(LOWER('Terms&amp;Conditions + Transaction'!$C$15)="act", 1, IF(DAY(B800)=31, 0, IF(AND(DAY(B800+1)=1, MONTH(B800+1)=3), 31-DAY(B800), 1))))</f>
        <v/>
      </c>
      <c r="E800" s="18" t="str">
        <f ca="1">IF(B800="", "", IFERROR(VLOOKUP(B800, 'Accrual Schedule'!$B$3:$B$122, 1, TRUE), ""))</f>
        <v/>
      </c>
      <c r="F800" s="18" t="str" cm="1">
        <f t="array" aca="1" ref="F800" ca="1">IF(B800="", "", INDEX('Accrual Schedule'!$B$3:$B$122, MATCH(B800, 'Accrual Schedule'!$B$3:$B$122, 1)+1, 1))</f>
        <v/>
      </c>
      <c r="G800" s="18" t="str" cm="1">
        <f t="array" aca="1" ref="G800" ca="1">IF(B800="", "", INDEX('Accrual Schedule'!$B$3:$B$122, MATCH(H800, 'Accrual Schedule'!$B$3:$B$122, 1)-1, 1))</f>
        <v/>
      </c>
      <c r="H800" s="18" t="str">
        <f ca="1">IF(B800="", "", INDEX('Accrual Schedule'!$B$3:$B$122, MATCH(I800, 'Accrual Schedule'!$C$3:$C$122, 1), 1))</f>
        <v/>
      </c>
      <c r="I800" s="18" t="str" cm="1">
        <f t="array" aca="1" ref="I800" ca="1">IF(B800="", "", _xlfn.IFNA(INDEX('Accrual Schedule'!$C$4:$C$122, MATCH(B800, 'Accrual Schedule'!$C$4:$C$122, 1)+1, 1), INDEX('Accrual Schedule'!$C$4:$C$122, 1, 1)))</f>
        <v/>
      </c>
      <c r="J800" s="11" t="str">
        <f ca="1">IF(B800="","",'Terms&amp;Conditions + Transaction'!$F$5-SUMIF(Dispositions!$B$3:$B$32,"&lt;="&amp;B800,Dispositions!$C$3:$C$32))</f>
        <v/>
      </c>
      <c r="K800" s="84" t="str">
        <f ca="1">IF(B800="", "", IF(ISNA(MATCH(B800, 'Factor Schedule'!$B$3:$B$2002, -1)),1,IF(INDEX('Factor Schedule'!$B$3:$C$2002,MATCH(B800, 'Factor Schedule'!$B$3:$B$2002, -1), 1)=B800,MATCH(B800, 'Factor Schedule'!$B$3:$B$2002, -1),MATCH(B800, 'Factor Schedule'!$B$3:$B$2002, -1)+1)))</f>
        <v/>
      </c>
      <c r="L800" s="11" t="str" cm="1">
        <f t="array" aca="1" ref="L800" ca="1">IF(B800="","",ROUND(J800*_xlfn.IFNA(INDEX('Factor Schedule'!$B$3:$C$2002,K800, 2), 1), 2))</f>
        <v/>
      </c>
      <c r="M800" s="11" t="str">
        <f ca="1">IF(B800="", "", IF(OR(LOWER('Terms&amp;Conditions + Transaction'!$B$12)&lt;&gt;"compound", B800=$C$2, B800=E800), L800, L800+IF(LOWER('Terms&amp;Conditions + Transaction'!$B$13)&lt;&gt;"y", SUMIFS($T$8:$T$2007, $B$8:$B$2007, "&gt;="&amp;E800, $B$8:$B$2007, "&lt;"&amp;B800), SUMIFS($U$8:$U$1007, $B$8:$B$2007, "&gt;="&amp;E800, $B$8:$B$2007, "&lt;"&amp;B800))))</f>
        <v/>
      </c>
      <c r="N800" s="18" t="str">
        <f ca="1">IF(OR(B800 = "", F800=""), "", MIN(ForwardDays(B800,-'Terms&amp;Conditions + Transaction'!$B$22, 'Terms&amp;Conditions + Transaction'!$B$23, 'Holiday Schedule'!$B$3:$B$1002),ForwardDays(F800,-'Terms&amp;Conditions + Transaction'!$B$22, 'Terms&amp;Conditions + Transaction'!$B$23, 'Holiday Schedule'!$B$3:$B$1002)))</f>
        <v/>
      </c>
      <c r="O800" s="42" t="str">
        <f ca="1">IF(B800="", "", IF(ISNA(MATCH(N800, SOFR_INDEX!$A$2:$A$2001, -1)),1,IF(INDEX(SOFR_INDEX!$A$2:$E$2001,MATCH(N800, SOFR_INDEX!$A$2:$A$2001, -1), 1)=N800,MATCH(N800, SOFR_INDEX!$A$2:$A$2001, -1),MATCH(N800, SOFR_INDEX!$A$2:$A$2001, -1)+1)))</f>
        <v/>
      </c>
      <c r="P800" s="40" t="str" cm="1">
        <f t="array" aca="1" ref="P800" ca="1">IF(OR(B800="", F800=""), "", INDEX(SOFR_INDEX!$B$2:$E$2001, O800,$P$4) * IF(LEFT($P$3, 3)="180", 2, IF(LEFT($P$3, 2)="90", 4, IF(LEFT($P$3, 2)="30", 12, 1)))/100)</f>
        <v/>
      </c>
      <c r="Q800" s="43" t="str">
        <f ca="1">IF(OR(B800="", F800=""), "", P800+'Terms&amp;Conditions + Transaction'!$B$11/10000)</f>
        <v/>
      </c>
      <c r="R800" s="43" t="str">
        <f t="shared" ca="1" si="77"/>
        <v/>
      </c>
      <c r="S800" t="str">
        <f ca="1">IF(B800="",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Transaction'!$C$7*(F800-E800), 365), 360))))</f>
        <v/>
      </c>
      <c r="T800" s="49" t="str">
        <f t="shared" ca="1" si="78"/>
        <v/>
      </c>
      <c r="U800" s="49" t="str">
        <f t="shared" ca="1" si="79"/>
        <v/>
      </c>
      <c r="V800" s="49" t="str">
        <f t="shared" ca="1" si="80"/>
        <v/>
      </c>
      <c r="W800" s="11" t="str">
        <f t="shared" ca="1" si="81"/>
        <v/>
      </c>
      <c r="X800" s="11" t="str">
        <f t="shared" ca="1" si="82"/>
        <v/>
      </c>
    </row>
    <row r="801" spans="2:24" x14ac:dyDescent="0.25">
      <c r="B801" s="82" t="str">
        <f ca="1">IF(B800&lt;MIN($C$3, 'Terms&amp;Conditions + Transaction'!$B$6), B800+1, "")</f>
        <v/>
      </c>
      <c r="C801" t="str">
        <f ca="1">IF(B801="", "", IF(AND(WEEKDAY(B801, 2)&lt;=5, ISERROR(VLOOKUP(B801, 'Holiday Schedule'!$B$3:$B$1002, 1, FALSE))), 1, 0))</f>
        <v/>
      </c>
      <c r="D801" t="str">
        <f ca="1">IF(B801="", "", IF(LOWER('Terms&amp;Conditions + Transaction'!$C$15)="act", 1, IF(DAY(B801)=31, 0, IF(AND(DAY(B801+1)=1, MONTH(B801+1)=3), 31-DAY(B801), 1))))</f>
        <v/>
      </c>
      <c r="E801" s="18" t="str">
        <f ca="1">IF(B801="", "", IFERROR(VLOOKUP(B801, 'Accrual Schedule'!$B$3:$B$122, 1, TRUE), ""))</f>
        <v/>
      </c>
      <c r="F801" s="18" t="str" cm="1">
        <f t="array" aca="1" ref="F801" ca="1">IF(B801="", "", INDEX('Accrual Schedule'!$B$3:$B$122, MATCH(B801, 'Accrual Schedule'!$B$3:$B$122, 1)+1, 1))</f>
        <v/>
      </c>
      <c r="G801" s="18" t="str" cm="1">
        <f t="array" aca="1" ref="G801" ca="1">IF(B801="", "", INDEX('Accrual Schedule'!$B$3:$B$122, MATCH(H801, 'Accrual Schedule'!$B$3:$B$122, 1)-1, 1))</f>
        <v/>
      </c>
      <c r="H801" s="18" t="str">
        <f ca="1">IF(B801="", "", INDEX('Accrual Schedule'!$B$3:$B$122, MATCH(I801, 'Accrual Schedule'!$C$3:$C$122, 1), 1))</f>
        <v/>
      </c>
      <c r="I801" s="18" t="str" cm="1">
        <f t="array" aca="1" ref="I801" ca="1">IF(B801="", "", _xlfn.IFNA(INDEX('Accrual Schedule'!$C$4:$C$122, MATCH(B801, 'Accrual Schedule'!$C$4:$C$122, 1)+1, 1), INDEX('Accrual Schedule'!$C$4:$C$122, 1, 1)))</f>
        <v/>
      </c>
      <c r="J801" s="11" t="str">
        <f ca="1">IF(B801="","",'Terms&amp;Conditions + Transaction'!$F$5-SUMIF(Dispositions!$B$3:$B$32,"&lt;="&amp;B801,Dispositions!$C$3:$C$32))</f>
        <v/>
      </c>
      <c r="K801" s="84" t="str">
        <f ca="1">IF(B801="", "", IF(ISNA(MATCH(B801, 'Factor Schedule'!$B$3:$B$2002, -1)),1,IF(INDEX('Factor Schedule'!$B$3:$C$2002,MATCH(B801, 'Factor Schedule'!$B$3:$B$2002, -1), 1)=B801,MATCH(B801, 'Factor Schedule'!$B$3:$B$2002, -1),MATCH(B801, 'Factor Schedule'!$B$3:$B$2002, -1)+1)))</f>
        <v/>
      </c>
      <c r="L801" s="11" t="str" cm="1">
        <f t="array" aca="1" ref="L801" ca="1">IF(B801="","",ROUND(J801*_xlfn.IFNA(INDEX('Factor Schedule'!$B$3:$C$2002,K801, 2), 1), 2))</f>
        <v/>
      </c>
      <c r="M801" s="11" t="str">
        <f ca="1">IF(B801="", "", IF(OR(LOWER('Terms&amp;Conditions + Transaction'!$B$12)&lt;&gt;"compound", B801=$C$2, B801=E801), L801, L801+IF(LOWER('Terms&amp;Conditions + Transaction'!$B$13)&lt;&gt;"y", SUMIFS($T$8:$T$2007, $B$8:$B$2007, "&gt;="&amp;E801, $B$8:$B$2007, "&lt;"&amp;B801), SUMIFS($U$8:$U$1007, $B$8:$B$2007, "&gt;="&amp;E801, $B$8:$B$2007, "&lt;"&amp;B801))))</f>
        <v/>
      </c>
      <c r="N801" s="18" t="str">
        <f ca="1">IF(OR(B801 = "", F801=""), "", MIN(ForwardDays(B801,-'Terms&amp;Conditions + Transaction'!$B$22, 'Terms&amp;Conditions + Transaction'!$B$23, 'Holiday Schedule'!$B$3:$B$1002),ForwardDays(F801,-'Terms&amp;Conditions + Transaction'!$B$22, 'Terms&amp;Conditions + Transaction'!$B$23, 'Holiday Schedule'!$B$3:$B$1002)))</f>
        <v/>
      </c>
      <c r="O801" s="42" t="str">
        <f ca="1">IF(B801="", "", IF(ISNA(MATCH(N801, SOFR_INDEX!$A$2:$A$2001, -1)),1,IF(INDEX(SOFR_INDEX!$A$2:$E$2001,MATCH(N801, SOFR_INDEX!$A$2:$A$2001, -1), 1)=N801,MATCH(N801, SOFR_INDEX!$A$2:$A$2001, -1),MATCH(N801, SOFR_INDEX!$A$2:$A$2001, -1)+1)))</f>
        <v/>
      </c>
      <c r="P801" s="40" t="str" cm="1">
        <f t="array" aca="1" ref="P801" ca="1">IF(OR(B801="", F801=""), "", INDEX(SOFR_INDEX!$B$2:$E$2001, O801,$P$4) * IF(LEFT($P$3, 3)="180", 2, IF(LEFT($P$3, 2)="90", 4, IF(LEFT($P$3, 2)="30", 12, 1)))/100)</f>
        <v/>
      </c>
      <c r="Q801" s="43" t="str">
        <f ca="1">IF(OR(B801="", F801=""), "", P801+'Terms&amp;Conditions + Transaction'!$B$11/10000)</f>
        <v/>
      </c>
      <c r="R801" s="43" t="str">
        <f t="shared" ca="1" si="77"/>
        <v/>
      </c>
      <c r="S801" t="str">
        <f ca="1">IF(B801="",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Transaction'!$C$7*(F801-E801), 365), 360))))</f>
        <v/>
      </c>
      <c r="T801" s="49" t="str">
        <f t="shared" ca="1" si="78"/>
        <v/>
      </c>
      <c r="U801" s="49" t="str">
        <f t="shared" ca="1" si="79"/>
        <v/>
      </c>
      <c r="V801" s="49" t="str">
        <f t="shared" ca="1" si="80"/>
        <v/>
      </c>
      <c r="W801" s="11" t="str">
        <f t="shared" ca="1" si="81"/>
        <v/>
      </c>
      <c r="X801" s="11" t="str">
        <f t="shared" ca="1" si="82"/>
        <v/>
      </c>
    </row>
    <row r="802" spans="2:24" x14ac:dyDescent="0.25">
      <c r="B802" s="82" t="str">
        <f ca="1">IF(B801&lt;MIN($C$3, 'Terms&amp;Conditions + Transaction'!$B$6), B801+1, "")</f>
        <v/>
      </c>
      <c r="C802" t="str">
        <f ca="1">IF(B802="", "", IF(AND(WEEKDAY(B802, 2)&lt;=5, ISERROR(VLOOKUP(B802, 'Holiday Schedule'!$B$3:$B$1002, 1, FALSE))), 1, 0))</f>
        <v/>
      </c>
      <c r="D802" t="str">
        <f ca="1">IF(B802="", "", IF(LOWER('Terms&amp;Conditions + Transaction'!$C$15)="act", 1, IF(DAY(B802)=31, 0, IF(AND(DAY(B802+1)=1, MONTH(B802+1)=3), 31-DAY(B802), 1))))</f>
        <v/>
      </c>
      <c r="E802" s="18" t="str">
        <f ca="1">IF(B802="", "", IFERROR(VLOOKUP(B802, 'Accrual Schedule'!$B$3:$B$122, 1, TRUE), ""))</f>
        <v/>
      </c>
      <c r="F802" s="18" t="str" cm="1">
        <f t="array" aca="1" ref="F802" ca="1">IF(B802="", "", INDEX('Accrual Schedule'!$B$3:$B$122, MATCH(B802, 'Accrual Schedule'!$B$3:$B$122, 1)+1, 1))</f>
        <v/>
      </c>
      <c r="G802" s="18" t="str" cm="1">
        <f t="array" aca="1" ref="G802" ca="1">IF(B802="", "", INDEX('Accrual Schedule'!$B$3:$B$122, MATCH(H802, 'Accrual Schedule'!$B$3:$B$122, 1)-1, 1))</f>
        <v/>
      </c>
      <c r="H802" s="18" t="str">
        <f ca="1">IF(B802="", "", INDEX('Accrual Schedule'!$B$3:$B$122, MATCH(I802, 'Accrual Schedule'!$C$3:$C$122, 1), 1))</f>
        <v/>
      </c>
      <c r="I802" s="18" t="str" cm="1">
        <f t="array" aca="1" ref="I802" ca="1">IF(B802="", "", _xlfn.IFNA(INDEX('Accrual Schedule'!$C$4:$C$122, MATCH(B802, 'Accrual Schedule'!$C$4:$C$122, 1)+1, 1), INDEX('Accrual Schedule'!$C$4:$C$122, 1, 1)))</f>
        <v/>
      </c>
      <c r="J802" s="11" t="str">
        <f ca="1">IF(B802="","",'Terms&amp;Conditions + Transaction'!$F$5-SUMIF(Dispositions!$B$3:$B$32,"&lt;="&amp;B802,Dispositions!$C$3:$C$32))</f>
        <v/>
      </c>
      <c r="K802" s="84" t="str">
        <f ca="1">IF(B802="", "", IF(ISNA(MATCH(B802, 'Factor Schedule'!$B$3:$B$2002, -1)),1,IF(INDEX('Factor Schedule'!$B$3:$C$2002,MATCH(B802, 'Factor Schedule'!$B$3:$B$2002, -1), 1)=B802,MATCH(B802, 'Factor Schedule'!$B$3:$B$2002, -1),MATCH(B802, 'Factor Schedule'!$B$3:$B$2002, -1)+1)))</f>
        <v/>
      </c>
      <c r="L802" s="11" t="str" cm="1">
        <f t="array" aca="1" ref="L802" ca="1">IF(B802="","",ROUND(J802*_xlfn.IFNA(INDEX('Factor Schedule'!$B$3:$C$2002,K802, 2), 1), 2))</f>
        <v/>
      </c>
      <c r="M802" s="11" t="str">
        <f ca="1">IF(B802="", "", IF(OR(LOWER('Terms&amp;Conditions + Transaction'!$B$12)&lt;&gt;"compound", B802=$C$2, B802=E802), L802, L802+IF(LOWER('Terms&amp;Conditions + Transaction'!$B$13)&lt;&gt;"y", SUMIFS($T$8:$T$2007, $B$8:$B$2007, "&gt;="&amp;E802, $B$8:$B$2007, "&lt;"&amp;B802), SUMIFS($U$8:$U$1007, $B$8:$B$2007, "&gt;="&amp;E802, $B$8:$B$2007, "&lt;"&amp;B802))))</f>
        <v/>
      </c>
      <c r="N802" s="18" t="str">
        <f ca="1">IF(OR(B802 = "", F802=""), "", MIN(ForwardDays(B802,-'Terms&amp;Conditions + Transaction'!$B$22, 'Terms&amp;Conditions + Transaction'!$B$23, 'Holiday Schedule'!$B$3:$B$1002),ForwardDays(F802,-'Terms&amp;Conditions + Transaction'!$B$22, 'Terms&amp;Conditions + Transaction'!$B$23, 'Holiday Schedule'!$B$3:$B$1002)))</f>
        <v/>
      </c>
      <c r="O802" s="42" t="str">
        <f ca="1">IF(B802="", "", IF(ISNA(MATCH(N802, SOFR_INDEX!$A$2:$A$2001, -1)),1,IF(INDEX(SOFR_INDEX!$A$2:$E$2001,MATCH(N802, SOFR_INDEX!$A$2:$A$2001, -1), 1)=N802,MATCH(N802, SOFR_INDEX!$A$2:$A$2001, -1),MATCH(N802, SOFR_INDEX!$A$2:$A$2001, -1)+1)))</f>
        <v/>
      </c>
      <c r="P802" s="40" t="str" cm="1">
        <f t="array" aca="1" ref="P802" ca="1">IF(OR(B802="", F802=""), "", INDEX(SOFR_INDEX!$B$2:$E$2001, O802,$P$4) * IF(LEFT($P$3, 3)="180", 2, IF(LEFT($P$3, 2)="90", 4, IF(LEFT($P$3, 2)="30", 12, 1)))/100)</f>
        <v/>
      </c>
      <c r="Q802" s="43" t="str">
        <f ca="1">IF(OR(B802="", F802=""), "", P802+'Terms&amp;Conditions + Transaction'!$B$11/10000)</f>
        <v/>
      </c>
      <c r="R802" s="43" t="str">
        <f t="shared" ca="1" si="77"/>
        <v/>
      </c>
      <c r="S802" t="str">
        <f ca="1">IF(B802="",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Transaction'!$C$7*(F802-E802), 365), 360))))</f>
        <v/>
      </c>
      <c r="T802" s="49" t="str">
        <f t="shared" ca="1" si="78"/>
        <v/>
      </c>
      <c r="U802" s="49" t="str">
        <f t="shared" ca="1" si="79"/>
        <v/>
      </c>
      <c r="V802" s="49" t="str">
        <f t="shared" ca="1" si="80"/>
        <v/>
      </c>
      <c r="W802" s="11" t="str">
        <f t="shared" ca="1" si="81"/>
        <v/>
      </c>
      <c r="X802" s="11" t="str">
        <f t="shared" ca="1" si="82"/>
        <v/>
      </c>
    </row>
    <row r="803" spans="2:24" x14ac:dyDescent="0.25">
      <c r="B803" s="82" t="str">
        <f ca="1">IF(B802&lt;MIN($C$3, 'Terms&amp;Conditions + Transaction'!$B$6), B802+1, "")</f>
        <v/>
      </c>
      <c r="C803" t="str">
        <f ca="1">IF(B803="", "", IF(AND(WEEKDAY(B803, 2)&lt;=5, ISERROR(VLOOKUP(B803, 'Holiday Schedule'!$B$3:$B$1002, 1, FALSE))), 1, 0))</f>
        <v/>
      </c>
      <c r="D803" t="str">
        <f ca="1">IF(B803="", "", IF(LOWER('Terms&amp;Conditions + Transaction'!$C$15)="act", 1, IF(DAY(B803)=31, 0, IF(AND(DAY(B803+1)=1, MONTH(B803+1)=3), 31-DAY(B803), 1))))</f>
        <v/>
      </c>
      <c r="E803" s="18" t="str">
        <f ca="1">IF(B803="", "", IFERROR(VLOOKUP(B803, 'Accrual Schedule'!$B$3:$B$122, 1, TRUE), ""))</f>
        <v/>
      </c>
      <c r="F803" s="18" t="str" cm="1">
        <f t="array" aca="1" ref="F803" ca="1">IF(B803="", "", INDEX('Accrual Schedule'!$B$3:$B$122, MATCH(B803, 'Accrual Schedule'!$B$3:$B$122, 1)+1, 1))</f>
        <v/>
      </c>
      <c r="G803" s="18" t="str" cm="1">
        <f t="array" aca="1" ref="G803" ca="1">IF(B803="", "", INDEX('Accrual Schedule'!$B$3:$B$122, MATCH(H803, 'Accrual Schedule'!$B$3:$B$122, 1)-1, 1))</f>
        <v/>
      </c>
      <c r="H803" s="18" t="str">
        <f ca="1">IF(B803="", "", INDEX('Accrual Schedule'!$B$3:$B$122, MATCH(I803, 'Accrual Schedule'!$C$3:$C$122, 1), 1))</f>
        <v/>
      </c>
      <c r="I803" s="18" t="str" cm="1">
        <f t="array" aca="1" ref="I803" ca="1">IF(B803="", "", _xlfn.IFNA(INDEX('Accrual Schedule'!$C$4:$C$122, MATCH(B803, 'Accrual Schedule'!$C$4:$C$122, 1)+1, 1), INDEX('Accrual Schedule'!$C$4:$C$122, 1, 1)))</f>
        <v/>
      </c>
      <c r="J803" s="11" t="str">
        <f ca="1">IF(B803="","",'Terms&amp;Conditions + Transaction'!$F$5-SUMIF(Dispositions!$B$3:$B$32,"&lt;="&amp;B803,Dispositions!$C$3:$C$32))</f>
        <v/>
      </c>
      <c r="K803" s="84" t="str">
        <f ca="1">IF(B803="", "", IF(ISNA(MATCH(B803, 'Factor Schedule'!$B$3:$B$2002, -1)),1,IF(INDEX('Factor Schedule'!$B$3:$C$2002,MATCH(B803, 'Factor Schedule'!$B$3:$B$2002, -1), 1)=B803,MATCH(B803, 'Factor Schedule'!$B$3:$B$2002, -1),MATCH(B803, 'Factor Schedule'!$B$3:$B$2002, -1)+1)))</f>
        <v/>
      </c>
      <c r="L803" s="11" t="str" cm="1">
        <f t="array" aca="1" ref="L803" ca="1">IF(B803="","",ROUND(J803*_xlfn.IFNA(INDEX('Factor Schedule'!$B$3:$C$2002,K803, 2), 1), 2))</f>
        <v/>
      </c>
      <c r="M803" s="11" t="str">
        <f ca="1">IF(B803="", "", IF(OR(LOWER('Terms&amp;Conditions + Transaction'!$B$12)&lt;&gt;"compound", B803=$C$2, B803=E803), L803, L803+IF(LOWER('Terms&amp;Conditions + Transaction'!$B$13)&lt;&gt;"y", SUMIFS($T$8:$T$2007, $B$8:$B$2007, "&gt;="&amp;E803, $B$8:$B$2007, "&lt;"&amp;B803), SUMIFS($U$8:$U$1007, $B$8:$B$2007, "&gt;="&amp;E803, $B$8:$B$2007, "&lt;"&amp;B803))))</f>
        <v/>
      </c>
      <c r="N803" s="18" t="str">
        <f ca="1">IF(OR(B803 = "", F803=""), "", MIN(ForwardDays(B803,-'Terms&amp;Conditions + Transaction'!$B$22, 'Terms&amp;Conditions + Transaction'!$B$23, 'Holiday Schedule'!$B$3:$B$1002),ForwardDays(F803,-'Terms&amp;Conditions + Transaction'!$B$22, 'Terms&amp;Conditions + Transaction'!$B$23, 'Holiday Schedule'!$B$3:$B$1002)))</f>
        <v/>
      </c>
      <c r="O803" s="42" t="str">
        <f ca="1">IF(B803="", "", IF(ISNA(MATCH(N803, SOFR_INDEX!$A$2:$A$2001, -1)),1,IF(INDEX(SOFR_INDEX!$A$2:$E$2001,MATCH(N803, SOFR_INDEX!$A$2:$A$2001, -1), 1)=N803,MATCH(N803, SOFR_INDEX!$A$2:$A$2001, -1),MATCH(N803, SOFR_INDEX!$A$2:$A$2001, -1)+1)))</f>
        <v/>
      </c>
      <c r="P803" s="40" t="str" cm="1">
        <f t="array" aca="1" ref="P803" ca="1">IF(OR(B803="", F803=""), "", INDEX(SOFR_INDEX!$B$2:$E$2001, O803,$P$4) * IF(LEFT($P$3, 3)="180", 2, IF(LEFT($P$3, 2)="90", 4, IF(LEFT($P$3, 2)="30", 12, 1)))/100)</f>
        <v/>
      </c>
      <c r="Q803" s="43" t="str">
        <f ca="1">IF(OR(B803="", F803=""), "", P803+'Terms&amp;Conditions + Transaction'!$B$11/10000)</f>
        <v/>
      </c>
      <c r="R803" s="43" t="str">
        <f t="shared" ca="1" si="77"/>
        <v/>
      </c>
      <c r="S803" t="str">
        <f ca="1">IF(B803="",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Transaction'!$C$7*(F803-E803), 365), 360))))</f>
        <v/>
      </c>
      <c r="T803" s="49" t="str">
        <f t="shared" ca="1" si="78"/>
        <v/>
      </c>
      <c r="U803" s="49" t="str">
        <f t="shared" ca="1" si="79"/>
        <v/>
      </c>
      <c r="V803" s="49" t="str">
        <f t="shared" ca="1" si="80"/>
        <v/>
      </c>
      <c r="W803" s="11" t="str">
        <f t="shared" ca="1" si="81"/>
        <v/>
      </c>
      <c r="X803" s="11" t="str">
        <f t="shared" ca="1" si="82"/>
        <v/>
      </c>
    </row>
    <row r="804" spans="2:24" x14ac:dyDescent="0.25">
      <c r="B804" s="82" t="str">
        <f ca="1">IF(B803&lt;MIN($C$3, 'Terms&amp;Conditions + Transaction'!$B$6), B803+1, "")</f>
        <v/>
      </c>
      <c r="C804" t="str">
        <f ca="1">IF(B804="", "", IF(AND(WEEKDAY(B804, 2)&lt;=5, ISERROR(VLOOKUP(B804, 'Holiday Schedule'!$B$3:$B$1002, 1, FALSE))), 1, 0))</f>
        <v/>
      </c>
      <c r="D804" t="str">
        <f ca="1">IF(B804="", "", IF(LOWER('Terms&amp;Conditions + Transaction'!$C$15)="act", 1, IF(DAY(B804)=31, 0, IF(AND(DAY(B804+1)=1, MONTH(B804+1)=3), 31-DAY(B804), 1))))</f>
        <v/>
      </c>
      <c r="E804" s="18" t="str">
        <f ca="1">IF(B804="", "", IFERROR(VLOOKUP(B804, 'Accrual Schedule'!$B$3:$B$122, 1, TRUE), ""))</f>
        <v/>
      </c>
      <c r="F804" s="18" t="str" cm="1">
        <f t="array" aca="1" ref="F804" ca="1">IF(B804="", "", INDEX('Accrual Schedule'!$B$3:$B$122, MATCH(B804, 'Accrual Schedule'!$B$3:$B$122, 1)+1, 1))</f>
        <v/>
      </c>
      <c r="G804" s="18" t="str" cm="1">
        <f t="array" aca="1" ref="G804" ca="1">IF(B804="", "", INDEX('Accrual Schedule'!$B$3:$B$122, MATCH(H804, 'Accrual Schedule'!$B$3:$B$122, 1)-1, 1))</f>
        <v/>
      </c>
      <c r="H804" s="18" t="str">
        <f ca="1">IF(B804="", "", INDEX('Accrual Schedule'!$B$3:$B$122, MATCH(I804, 'Accrual Schedule'!$C$3:$C$122, 1), 1))</f>
        <v/>
      </c>
      <c r="I804" s="18" t="str" cm="1">
        <f t="array" aca="1" ref="I804" ca="1">IF(B804="", "", _xlfn.IFNA(INDEX('Accrual Schedule'!$C$4:$C$122, MATCH(B804, 'Accrual Schedule'!$C$4:$C$122, 1)+1, 1), INDEX('Accrual Schedule'!$C$4:$C$122, 1, 1)))</f>
        <v/>
      </c>
      <c r="J804" s="11" t="str">
        <f ca="1">IF(B804="","",'Terms&amp;Conditions + Transaction'!$F$5-SUMIF(Dispositions!$B$3:$B$32,"&lt;="&amp;B804,Dispositions!$C$3:$C$32))</f>
        <v/>
      </c>
      <c r="K804" s="84" t="str">
        <f ca="1">IF(B804="", "", IF(ISNA(MATCH(B804, 'Factor Schedule'!$B$3:$B$2002, -1)),1,IF(INDEX('Factor Schedule'!$B$3:$C$2002,MATCH(B804, 'Factor Schedule'!$B$3:$B$2002, -1), 1)=B804,MATCH(B804, 'Factor Schedule'!$B$3:$B$2002, -1),MATCH(B804, 'Factor Schedule'!$B$3:$B$2002, -1)+1)))</f>
        <v/>
      </c>
      <c r="L804" s="11" t="str" cm="1">
        <f t="array" aca="1" ref="L804" ca="1">IF(B804="","",ROUND(J804*_xlfn.IFNA(INDEX('Factor Schedule'!$B$3:$C$2002,K804, 2), 1), 2))</f>
        <v/>
      </c>
      <c r="M804" s="11" t="str">
        <f ca="1">IF(B804="", "", IF(OR(LOWER('Terms&amp;Conditions + Transaction'!$B$12)&lt;&gt;"compound", B804=$C$2, B804=E804), L804, L804+IF(LOWER('Terms&amp;Conditions + Transaction'!$B$13)&lt;&gt;"y", SUMIFS($T$8:$T$2007, $B$8:$B$2007, "&gt;="&amp;E804, $B$8:$B$2007, "&lt;"&amp;B804), SUMIFS($U$8:$U$1007, $B$8:$B$2007, "&gt;="&amp;E804, $B$8:$B$2007, "&lt;"&amp;B804))))</f>
        <v/>
      </c>
      <c r="N804" s="18" t="str">
        <f ca="1">IF(OR(B804 = "", F804=""), "", MIN(ForwardDays(B804,-'Terms&amp;Conditions + Transaction'!$B$22, 'Terms&amp;Conditions + Transaction'!$B$23, 'Holiday Schedule'!$B$3:$B$1002),ForwardDays(F804,-'Terms&amp;Conditions + Transaction'!$B$22, 'Terms&amp;Conditions + Transaction'!$B$23, 'Holiday Schedule'!$B$3:$B$1002)))</f>
        <v/>
      </c>
      <c r="O804" s="42" t="str">
        <f ca="1">IF(B804="", "", IF(ISNA(MATCH(N804, SOFR_INDEX!$A$2:$A$2001, -1)),1,IF(INDEX(SOFR_INDEX!$A$2:$E$2001,MATCH(N804, SOFR_INDEX!$A$2:$A$2001, -1), 1)=N804,MATCH(N804, SOFR_INDEX!$A$2:$A$2001, -1),MATCH(N804, SOFR_INDEX!$A$2:$A$2001, -1)+1)))</f>
        <v/>
      </c>
      <c r="P804" s="40" t="str" cm="1">
        <f t="array" aca="1" ref="P804" ca="1">IF(OR(B804="", F804=""), "", INDEX(SOFR_INDEX!$B$2:$E$2001, O804,$P$4) * IF(LEFT($P$3, 3)="180", 2, IF(LEFT($P$3, 2)="90", 4, IF(LEFT($P$3, 2)="30", 12, 1)))/100)</f>
        <v/>
      </c>
      <c r="Q804" s="43" t="str">
        <f ca="1">IF(OR(B804="", F804=""), "", P804+'Terms&amp;Conditions + Transaction'!$B$11/10000)</f>
        <v/>
      </c>
      <c r="R804" s="43" t="str">
        <f t="shared" ca="1" si="77"/>
        <v/>
      </c>
      <c r="S804" t="str">
        <f ca="1">IF(B804="",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Transaction'!$C$7*(F804-E804), 365), 360))))</f>
        <v/>
      </c>
      <c r="T804" s="49" t="str">
        <f t="shared" ca="1" si="78"/>
        <v/>
      </c>
      <c r="U804" s="49" t="str">
        <f t="shared" ca="1" si="79"/>
        <v/>
      </c>
      <c r="V804" s="49" t="str">
        <f t="shared" ca="1" si="80"/>
        <v/>
      </c>
      <c r="W804" s="11" t="str">
        <f t="shared" ca="1" si="81"/>
        <v/>
      </c>
      <c r="X804" s="11" t="str">
        <f t="shared" ca="1" si="82"/>
        <v/>
      </c>
    </row>
    <row r="805" spans="2:24" x14ac:dyDescent="0.25">
      <c r="B805" s="82" t="str">
        <f ca="1">IF(B804&lt;MIN($C$3, 'Terms&amp;Conditions + Transaction'!$B$6), B804+1, "")</f>
        <v/>
      </c>
      <c r="C805" t="str">
        <f ca="1">IF(B805="", "", IF(AND(WEEKDAY(B805, 2)&lt;=5, ISERROR(VLOOKUP(B805, 'Holiday Schedule'!$B$3:$B$1002, 1, FALSE))), 1, 0))</f>
        <v/>
      </c>
      <c r="D805" t="str">
        <f ca="1">IF(B805="", "", IF(LOWER('Terms&amp;Conditions + Transaction'!$C$15)="act", 1, IF(DAY(B805)=31, 0, IF(AND(DAY(B805+1)=1, MONTH(B805+1)=3), 31-DAY(B805), 1))))</f>
        <v/>
      </c>
      <c r="E805" s="18" t="str">
        <f ca="1">IF(B805="", "", IFERROR(VLOOKUP(B805, 'Accrual Schedule'!$B$3:$B$122, 1, TRUE), ""))</f>
        <v/>
      </c>
      <c r="F805" s="18" t="str" cm="1">
        <f t="array" aca="1" ref="F805" ca="1">IF(B805="", "", INDEX('Accrual Schedule'!$B$3:$B$122, MATCH(B805, 'Accrual Schedule'!$B$3:$B$122, 1)+1, 1))</f>
        <v/>
      </c>
      <c r="G805" s="18" t="str" cm="1">
        <f t="array" aca="1" ref="G805" ca="1">IF(B805="", "", INDEX('Accrual Schedule'!$B$3:$B$122, MATCH(H805, 'Accrual Schedule'!$B$3:$B$122, 1)-1, 1))</f>
        <v/>
      </c>
      <c r="H805" s="18" t="str">
        <f ca="1">IF(B805="", "", INDEX('Accrual Schedule'!$B$3:$B$122, MATCH(I805, 'Accrual Schedule'!$C$3:$C$122, 1), 1))</f>
        <v/>
      </c>
      <c r="I805" s="18" t="str" cm="1">
        <f t="array" aca="1" ref="I805" ca="1">IF(B805="", "", _xlfn.IFNA(INDEX('Accrual Schedule'!$C$4:$C$122, MATCH(B805, 'Accrual Schedule'!$C$4:$C$122, 1)+1, 1), INDEX('Accrual Schedule'!$C$4:$C$122, 1, 1)))</f>
        <v/>
      </c>
      <c r="J805" s="11" t="str">
        <f ca="1">IF(B805="","",'Terms&amp;Conditions + Transaction'!$F$5-SUMIF(Dispositions!$B$3:$B$32,"&lt;="&amp;B805,Dispositions!$C$3:$C$32))</f>
        <v/>
      </c>
      <c r="K805" s="84" t="str">
        <f ca="1">IF(B805="", "", IF(ISNA(MATCH(B805, 'Factor Schedule'!$B$3:$B$2002, -1)),1,IF(INDEX('Factor Schedule'!$B$3:$C$2002,MATCH(B805, 'Factor Schedule'!$B$3:$B$2002, -1), 1)=B805,MATCH(B805, 'Factor Schedule'!$B$3:$B$2002, -1),MATCH(B805, 'Factor Schedule'!$B$3:$B$2002, -1)+1)))</f>
        <v/>
      </c>
      <c r="L805" s="11" t="str" cm="1">
        <f t="array" aca="1" ref="L805" ca="1">IF(B805="","",ROUND(J805*_xlfn.IFNA(INDEX('Factor Schedule'!$B$3:$C$2002,K805, 2), 1), 2))</f>
        <v/>
      </c>
      <c r="M805" s="11" t="str">
        <f ca="1">IF(B805="", "", IF(OR(LOWER('Terms&amp;Conditions + Transaction'!$B$12)&lt;&gt;"compound", B805=$C$2, B805=E805), L805, L805+IF(LOWER('Terms&amp;Conditions + Transaction'!$B$13)&lt;&gt;"y", SUMIFS($T$8:$T$2007, $B$8:$B$2007, "&gt;="&amp;E805, $B$8:$B$2007, "&lt;"&amp;B805), SUMIFS($U$8:$U$1007, $B$8:$B$2007, "&gt;="&amp;E805, $B$8:$B$2007, "&lt;"&amp;B805))))</f>
        <v/>
      </c>
      <c r="N805" s="18" t="str">
        <f ca="1">IF(OR(B805 = "", F805=""), "", MIN(ForwardDays(B805,-'Terms&amp;Conditions + Transaction'!$B$22, 'Terms&amp;Conditions + Transaction'!$B$23, 'Holiday Schedule'!$B$3:$B$1002),ForwardDays(F805,-'Terms&amp;Conditions + Transaction'!$B$22, 'Terms&amp;Conditions + Transaction'!$B$23, 'Holiday Schedule'!$B$3:$B$1002)))</f>
        <v/>
      </c>
      <c r="O805" s="42" t="str">
        <f ca="1">IF(B805="", "", IF(ISNA(MATCH(N805, SOFR_INDEX!$A$2:$A$2001, -1)),1,IF(INDEX(SOFR_INDEX!$A$2:$E$2001,MATCH(N805, SOFR_INDEX!$A$2:$A$2001, -1), 1)=N805,MATCH(N805, SOFR_INDEX!$A$2:$A$2001, -1),MATCH(N805, SOFR_INDEX!$A$2:$A$2001, -1)+1)))</f>
        <v/>
      </c>
      <c r="P805" s="40" t="str" cm="1">
        <f t="array" aca="1" ref="P805" ca="1">IF(OR(B805="", F805=""), "", INDEX(SOFR_INDEX!$B$2:$E$2001, O805,$P$4) * IF(LEFT($P$3, 3)="180", 2, IF(LEFT($P$3, 2)="90", 4, IF(LEFT($P$3, 2)="30", 12, 1)))/100)</f>
        <v/>
      </c>
      <c r="Q805" s="43" t="str">
        <f ca="1">IF(OR(B805="", F805=""), "", P805+'Terms&amp;Conditions + Transaction'!$B$11/10000)</f>
        <v/>
      </c>
      <c r="R805" s="43" t="str">
        <f t="shared" ca="1" si="77"/>
        <v/>
      </c>
      <c r="S805" t="str">
        <f ca="1">IF(B805="",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Transaction'!$C$7*(F805-E805), 365), 360))))</f>
        <v/>
      </c>
      <c r="T805" s="49" t="str">
        <f t="shared" ca="1" si="78"/>
        <v/>
      </c>
      <c r="U805" s="49" t="str">
        <f t="shared" ca="1" si="79"/>
        <v/>
      </c>
      <c r="V805" s="49" t="str">
        <f t="shared" ca="1" si="80"/>
        <v/>
      </c>
      <c r="W805" s="11" t="str">
        <f t="shared" ca="1" si="81"/>
        <v/>
      </c>
      <c r="X805" s="11" t="str">
        <f t="shared" ca="1" si="82"/>
        <v/>
      </c>
    </row>
    <row r="806" spans="2:24" x14ac:dyDescent="0.25">
      <c r="B806" s="82" t="str">
        <f ca="1">IF(B805&lt;MIN($C$3, 'Terms&amp;Conditions + Transaction'!$B$6), B805+1, "")</f>
        <v/>
      </c>
      <c r="C806" t="str">
        <f ca="1">IF(B806="", "", IF(AND(WEEKDAY(B806, 2)&lt;=5, ISERROR(VLOOKUP(B806, 'Holiday Schedule'!$B$3:$B$1002, 1, FALSE))), 1, 0))</f>
        <v/>
      </c>
      <c r="D806" t="str">
        <f ca="1">IF(B806="", "", IF(LOWER('Terms&amp;Conditions + Transaction'!$C$15)="act", 1, IF(DAY(B806)=31, 0, IF(AND(DAY(B806+1)=1, MONTH(B806+1)=3), 31-DAY(B806), 1))))</f>
        <v/>
      </c>
      <c r="E806" s="18" t="str">
        <f ca="1">IF(B806="", "", IFERROR(VLOOKUP(B806, 'Accrual Schedule'!$B$3:$B$122, 1, TRUE), ""))</f>
        <v/>
      </c>
      <c r="F806" s="18" t="str" cm="1">
        <f t="array" aca="1" ref="F806" ca="1">IF(B806="", "", INDEX('Accrual Schedule'!$B$3:$B$122, MATCH(B806, 'Accrual Schedule'!$B$3:$B$122, 1)+1, 1))</f>
        <v/>
      </c>
      <c r="G806" s="18" t="str" cm="1">
        <f t="array" aca="1" ref="G806" ca="1">IF(B806="", "", INDEX('Accrual Schedule'!$B$3:$B$122, MATCH(H806, 'Accrual Schedule'!$B$3:$B$122, 1)-1, 1))</f>
        <v/>
      </c>
      <c r="H806" s="18" t="str">
        <f ca="1">IF(B806="", "", INDEX('Accrual Schedule'!$B$3:$B$122, MATCH(I806, 'Accrual Schedule'!$C$3:$C$122, 1), 1))</f>
        <v/>
      </c>
      <c r="I806" s="18" t="str" cm="1">
        <f t="array" aca="1" ref="I806" ca="1">IF(B806="", "", _xlfn.IFNA(INDEX('Accrual Schedule'!$C$4:$C$122, MATCH(B806, 'Accrual Schedule'!$C$4:$C$122, 1)+1, 1), INDEX('Accrual Schedule'!$C$4:$C$122, 1, 1)))</f>
        <v/>
      </c>
      <c r="J806" s="11" t="str">
        <f ca="1">IF(B806="","",'Terms&amp;Conditions + Transaction'!$F$5-SUMIF(Dispositions!$B$3:$B$32,"&lt;="&amp;B806,Dispositions!$C$3:$C$32))</f>
        <v/>
      </c>
      <c r="K806" s="84" t="str">
        <f ca="1">IF(B806="", "", IF(ISNA(MATCH(B806, 'Factor Schedule'!$B$3:$B$2002, -1)),1,IF(INDEX('Factor Schedule'!$B$3:$C$2002,MATCH(B806, 'Factor Schedule'!$B$3:$B$2002, -1), 1)=B806,MATCH(B806, 'Factor Schedule'!$B$3:$B$2002, -1),MATCH(B806, 'Factor Schedule'!$B$3:$B$2002, -1)+1)))</f>
        <v/>
      </c>
      <c r="L806" s="11" t="str" cm="1">
        <f t="array" aca="1" ref="L806" ca="1">IF(B806="","",ROUND(J806*_xlfn.IFNA(INDEX('Factor Schedule'!$B$3:$C$2002,K806, 2), 1), 2))</f>
        <v/>
      </c>
      <c r="M806" s="11" t="str">
        <f ca="1">IF(B806="", "", IF(OR(LOWER('Terms&amp;Conditions + Transaction'!$B$12)&lt;&gt;"compound", B806=$C$2, B806=E806), L806, L806+IF(LOWER('Terms&amp;Conditions + Transaction'!$B$13)&lt;&gt;"y", SUMIFS($T$8:$T$2007, $B$8:$B$2007, "&gt;="&amp;E806, $B$8:$B$2007, "&lt;"&amp;B806), SUMIFS($U$8:$U$1007, $B$8:$B$2007, "&gt;="&amp;E806, $B$8:$B$2007, "&lt;"&amp;B806))))</f>
        <v/>
      </c>
      <c r="N806" s="18" t="str">
        <f ca="1">IF(OR(B806 = "", F806=""), "", MIN(ForwardDays(B806,-'Terms&amp;Conditions + Transaction'!$B$22, 'Terms&amp;Conditions + Transaction'!$B$23, 'Holiday Schedule'!$B$3:$B$1002),ForwardDays(F806,-'Terms&amp;Conditions + Transaction'!$B$22, 'Terms&amp;Conditions + Transaction'!$B$23, 'Holiday Schedule'!$B$3:$B$1002)))</f>
        <v/>
      </c>
      <c r="O806" s="42" t="str">
        <f ca="1">IF(B806="", "", IF(ISNA(MATCH(N806, SOFR_INDEX!$A$2:$A$2001, -1)),1,IF(INDEX(SOFR_INDEX!$A$2:$E$2001,MATCH(N806, SOFR_INDEX!$A$2:$A$2001, -1), 1)=N806,MATCH(N806, SOFR_INDEX!$A$2:$A$2001, -1),MATCH(N806, SOFR_INDEX!$A$2:$A$2001, -1)+1)))</f>
        <v/>
      </c>
      <c r="P806" s="40" t="str" cm="1">
        <f t="array" aca="1" ref="P806" ca="1">IF(OR(B806="", F806=""), "", INDEX(SOFR_INDEX!$B$2:$E$2001, O806,$P$4) * IF(LEFT($P$3, 3)="180", 2, IF(LEFT($P$3, 2)="90", 4, IF(LEFT($P$3, 2)="30", 12, 1)))/100)</f>
        <v/>
      </c>
      <c r="Q806" s="43" t="str">
        <f ca="1">IF(OR(B806="", F806=""), "", P806+'Terms&amp;Conditions + Transaction'!$B$11/10000)</f>
        <v/>
      </c>
      <c r="R806" s="43" t="str">
        <f t="shared" ca="1" si="77"/>
        <v/>
      </c>
      <c r="S806" t="str">
        <f ca="1">IF(B806="",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Transaction'!$C$7*(F806-E806), 365), 360))))</f>
        <v/>
      </c>
      <c r="T806" s="49" t="str">
        <f t="shared" ca="1" si="78"/>
        <v/>
      </c>
      <c r="U806" s="49" t="str">
        <f t="shared" ca="1" si="79"/>
        <v/>
      </c>
      <c r="V806" s="49" t="str">
        <f t="shared" ca="1" si="80"/>
        <v/>
      </c>
      <c r="W806" s="11" t="str">
        <f t="shared" ca="1" si="81"/>
        <v/>
      </c>
      <c r="X806" s="11" t="str">
        <f t="shared" ca="1" si="82"/>
        <v/>
      </c>
    </row>
    <row r="807" spans="2:24" x14ac:dyDescent="0.25">
      <c r="B807" s="82" t="str">
        <f ca="1">IF(B806&lt;MIN($C$3, 'Terms&amp;Conditions + Transaction'!$B$6), B806+1, "")</f>
        <v/>
      </c>
      <c r="C807" t="str">
        <f ca="1">IF(B807="", "", IF(AND(WEEKDAY(B807, 2)&lt;=5, ISERROR(VLOOKUP(B807, 'Holiday Schedule'!$B$3:$B$1002, 1, FALSE))), 1, 0))</f>
        <v/>
      </c>
      <c r="D807" t="str">
        <f ca="1">IF(B807="", "", IF(LOWER('Terms&amp;Conditions + Transaction'!$C$15)="act", 1, IF(DAY(B807)=31, 0, IF(AND(DAY(B807+1)=1, MONTH(B807+1)=3), 31-DAY(B807), 1))))</f>
        <v/>
      </c>
      <c r="E807" s="18" t="str">
        <f ca="1">IF(B807="", "", IFERROR(VLOOKUP(B807, 'Accrual Schedule'!$B$3:$B$122, 1, TRUE), ""))</f>
        <v/>
      </c>
      <c r="F807" s="18" t="str" cm="1">
        <f t="array" aca="1" ref="F807" ca="1">IF(B807="", "", INDEX('Accrual Schedule'!$B$3:$B$122, MATCH(B807, 'Accrual Schedule'!$B$3:$B$122, 1)+1, 1))</f>
        <v/>
      </c>
      <c r="G807" s="18" t="str" cm="1">
        <f t="array" aca="1" ref="G807" ca="1">IF(B807="", "", INDEX('Accrual Schedule'!$B$3:$B$122, MATCH(H807, 'Accrual Schedule'!$B$3:$B$122, 1)-1, 1))</f>
        <v/>
      </c>
      <c r="H807" s="18" t="str">
        <f ca="1">IF(B807="", "", INDEX('Accrual Schedule'!$B$3:$B$122, MATCH(I807, 'Accrual Schedule'!$C$3:$C$122, 1), 1))</f>
        <v/>
      </c>
      <c r="I807" s="18" t="str" cm="1">
        <f t="array" aca="1" ref="I807" ca="1">IF(B807="", "", _xlfn.IFNA(INDEX('Accrual Schedule'!$C$4:$C$122, MATCH(B807, 'Accrual Schedule'!$C$4:$C$122, 1)+1, 1), INDEX('Accrual Schedule'!$C$4:$C$122, 1, 1)))</f>
        <v/>
      </c>
      <c r="J807" s="11" t="str">
        <f ca="1">IF(B807="","",'Terms&amp;Conditions + Transaction'!$F$5-SUMIF(Dispositions!$B$3:$B$32,"&lt;="&amp;B807,Dispositions!$C$3:$C$32))</f>
        <v/>
      </c>
      <c r="K807" s="84" t="str">
        <f ca="1">IF(B807="", "", IF(ISNA(MATCH(B807, 'Factor Schedule'!$B$3:$B$2002, -1)),1,IF(INDEX('Factor Schedule'!$B$3:$C$2002,MATCH(B807, 'Factor Schedule'!$B$3:$B$2002, -1), 1)=B807,MATCH(B807, 'Factor Schedule'!$B$3:$B$2002, -1),MATCH(B807, 'Factor Schedule'!$B$3:$B$2002, -1)+1)))</f>
        <v/>
      </c>
      <c r="L807" s="11" t="str" cm="1">
        <f t="array" aca="1" ref="L807" ca="1">IF(B807="","",ROUND(J807*_xlfn.IFNA(INDEX('Factor Schedule'!$B$3:$C$2002,K807, 2), 1), 2))</f>
        <v/>
      </c>
      <c r="M807" s="11" t="str">
        <f ca="1">IF(B807="", "", IF(OR(LOWER('Terms&amp;Conditions + Transaction'!$B$12)&lt;&gt;"compound", B807=$C$2, B807=E807), L807, L807+IF(LOWER('Terms&amp;Conditions + Transaction'!$B$13)&lt;&gt;"y", SUMIFS($T$8:$T$2007, $B$8:$B$2007, "&gt;="&amp;E807, $B$8:$B$2007, "&lt;"&amp;B807), SUMIFS($U$8:$U$1007, $B$8:$B$2007, "&gt;="&amp;E807, $B$8:$B$2007, "&lt;"&amp;B807))))</f>
        <v/>
      </c>
      <c r="N807" s="18" t="str">
        <f ca="1">IF(OR(B807 = "", F807=""), "", MIN(ForwardDays(B807,-'Terms&amp;Conditions + Transaction'!$B$22, 'Terms&amp;Conditions + Transaction'!$B$23, 'Holiday Schedule'!$B$3:$B$1002),ForwardDays(F807,-'Terms&amp;Conditions + Transaction'!$B$22, 'Terms&amp;Conditions + Transaction'!$B$23, 'Holiday Schedule'!$B$3:$B$1002)))</f>
        <v/>
      </c>
      <c r="O807" s="42" t="str">
        <f ca="1">IF(B807="", "", IF(ISNA(MATCH(N807, SOFR_INDEX!$A$2:$A$2001, -1)),1,IF(INDEX(SOFR_INDEX!$A$2:$E$2001,MATCH(N807, SOFR_INDEX!$A$2:$A$2001, -1), 1)=N807,MATCH(N807, SOFR_INDEX!$A$2:$A$2001, -1),MATCH(N807, SOFR_INDEX!$A$2:$A$2001, -1)+1)))</f>
        <v/>
      </c>
      <c r="P807" s="40" t="str" cm="1">
        <f t="array" aca="1" ref="P807" ca="1">IF(OR(B807="", F807=""), "", INDEX(SOFR_INDEX!$B$2:$E$2001, O807,$P$4) * IF(LEFT($P$3, 3)="180", 2, IF(LEFT($P$3, 2)="90", 4, IF(LEFT($P$3, 2)="30", 12, 1)))/100)</f>
        <v/>
      </c>
      <c r="Q807" s="43" t="str">
        <f ca="1">IF(OR(B807="", F807=""), "", P807+'Terms&amp;Conditions + Transaction'!$B$11/10000)</f>
        <v/>
      </c>
      <c r="R807" s="43" t="str">
        <f t="shared" ca="1" si="77"/>
        <v/>
      </c>
      <c r="S807" t="str">
        <f ca="1">IF(B807="",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Transaction'!$C$7*(F807-E807), 365), 360))))</f>
        <v/>
      </c>
      <c r="T807" s="49" t="str">
        <f t="shared" ca="1" si="78"/>
        <v/>
      </c>
      <c r="U807" s="49" t="str">
        <f t="shared" ca="1" si="79"/>
        <v/>
      </c>
      <c r="V807" s="49" t="str">
        <f t="shared" ca="1" si="80"/>
        <v/>
      </c>
      <c r="W807" s="11" t="str">
        <f t="shared" ca="1" si="81"/>
        <v/>
      </c>
      <c r="X807" s="11" t="str">
        <f t="shared" ca="1" si="82"/>
        <v/>
      </c>
    </row>
    <row r="808" spans="2:24" x14ac:dyDescent="0.25">
      <c r="B808" s="82" t="str">
        <f ca="1">IF(B807&lt;MIN($C$3, 'Terms&amp;Conditions + Transaction'!$B$6), B807+1, "")</f>
        <v/>
      </c>
      <c r="C808" t="str">
        <f ca="1">IF(B808="", "", IF(AND(WEEKDAY(B808, 2)&lt;=5, ISERROR(VLOOKUP(B808, 'Holiday Schedule'!$B$3:$B$1002, 1, FALSE))), 1, 0))</f>
        <v/>
      </c>
      <c r="D808" t="str">
        <f ca="1">IF(B808="", "", IF(LOWER('Terms&amp;Conditions + Transaction'!$C$15)="act", 1, IF(DAY(B808)=31, 0, IF(AND(DAY(B808+1)=1, MONTH(B808+1)=3), 31-DAY(B808), 1))))</f>
        <v/>
      </c>
      <c r="E808" s="18" t="str">
        <f ca="1">IF(B808="", "", IFERROR(VLOOKUP(B808, 'Accrual Schedule'!$B$3:$B$122, 1, TRUE), ""))</f>
        <v/>
      </c>
      <c r="F808" s="18" t="str" cm="1">
        <f t="array" aca="1" ref="F808" ca="1">IF(B808="", "", INDEX('Accrual Schedule'!$B$3:$B$122, MATCH(B808, 'Accrual Schedule'!$B$3:$B$122, 1)+1, 1))</f>
        <v/>
      </c>
      <c r="G808" s="18" t="str" cm="1">
        <f t="array" aca="1" ref="G808" ca="1">IF(B808="", "", INDEX('Accrual Schedule'!$B$3:$B$122, MATCH(H808, 'Accrual Schedule'!$B$3:$B$122, 1)-1, 1))</f>
        <v/>
      </c>
      <c r="H808" s="18" t="str">
        <f ca="1">IF(B808="", "", INDEX('Accrual Schedule'!$B$3:$B$122, MATCH(I808, 'Accrual Schedule'!$C$3:$C$122, 1), 1))</f>
        <v/>
      </c>
      <c r="I808" s="18" t="str" cm="1">
        <f t="array" aca="1" ref="I808" ca="1">IF(B808="", "", _xlfn.IFNA(INDEX('Accrual Schedule'!$C$4:$C$122, MATCH(B808, 'Accrual Schedule'!$C$4:$C$122, 1)+1, 1), INDEX('Accrual Schedule'!$C$4:$C$122, 1, 1)))</f>
        <v/>
      </c>
      <c r="J808" s="11" t="str">
        <f ca="1">IF(B808="","",'Terms&amp;Conditions + Transaction'!$F$5-SUMIF(Dispositions!$B$3:$B$32,"&lt;="&amp;B808,Dispositions!$C$3:$C$32))</f>
        <v/>
      </c>
      <c r="K808" s="84" t="str">
        <f ca="1">IF(B808="", "", IF(ISNA(MATCH(B808, 'Factor Schedule'!$B$3:$B$2002, -1)),1,IF(INDEX('Factor Schedule'!$B$3:$C$2002,MATCH(B808, 'Factor Schedule'!$B$3:$B$2002, -1), 1)=B808,MATCH(B808, 'Factor Schedule'!$B$3:$B$2002, -1),MATCH(B808, 'Factor Schedule'!$B$3:$B$2002, -1)+1)))</f>
        <v/>
      </c>
      <c r="L808" s="11" t="str" cm="1">
        <f t="array" aca="1" ref="L808" ca="1">IF(B808="","",ROUND(J808*_xlfn.IFNA(INDEX('Factor Schedule'!$B$3:$C$2002,K808, 2), 1), 2))</f>
        <v/>
      </c>
      <c r="M808" s="11" t="str">
        <f ca="1">IF(B808="", "", IF(OR(LOWER('Terms&amp;Conditions + Transaction'!$B$12)&lt;&gt;"compound", B808=$C$2, B808=E808), L808, L808+IF(LOWER('Terms&amp;Conditions + Transaction'!$B$13)&lt;&gt;"y", SUMIFS($T$8:$T$2007, $B$8:$B$2007, "&gt;="&amp;E808, $B$8:$B$2007, "&lt;"&amp;B808), SUMIFS($U$8:$U$1007, $B$8:$B$2007, "&gt;="&amp;E808, $B$8:$B$2007, "&lt;"&amp;B808))))</f>
        <v/>
      </c>
      <c r="N808" s="18" t="str">
        <f ca="1">IF(OR(B808 = "", F808=""), "", MIN(ForwardDays(B808,-'Terms&amp;Conditions + Transaction'!$B$22, 'Terms&amp;Conditions + Transaction'!$B$23, 'Holiday Schedule'!$B$3:$B$1002),ForwardDays(F808,-'Terms&amp;Conditions + Transaction'!$B$22, 'Terms&amp;Conditions + Transaction'!$B$23, 'Holiday Schedule'!$B$3:$B$1002)))</f>
        <v/>
      </c>
      <c r="O808" s="42" t="str">
        <f ca="1">IF(B808="", "", IF(ISNA(MATCH(N808, SOFR_INDEX!$A$2:$A$2001, -1)),1,IF(INDEX(SOFR_INDEX!$A$2:$E$2001,MATCH(N808, SOFR_INDEX!$A$2:$A$2001, -1), 1)=N808,MATCH(N808, SOFR_INDEX!$A$2:$A$2001, -1),MATCH(N808, SOFR_INDEX!$A$2:$A$2001, -1)+1)))</f>
        <v/>
      </c>
      <c r="P808" s="40" t="str" cm="1">
        <f t="array" aca="1" ref="P808" ca="1">IF(OR(B808="", F808=""), "", INDEX(SOFR_INDEX!$B$2:$E$2001, O808,$P$4) * IF(LEFT($P$3, 3)="180", 2, IF(LEFT($P$3, 2)="90", 4, IF(LEFT($P$3, 2)="30", 12, 1)))/100)</f>
        <v/>
      </c>
      <c r="Q808" s="43" t="str">
        <f ca="1">IF(OR(B808="", F808=""), "", P808+'Terms&amp;Conditions + Transaction'!$B$11/10000)</f>
        <v/>
      </c>
      <c r="R808" s="43" t="str">
        <f t="shared" ca="1" si="77"/>
        <v/>
      </c>
      <c r="S808" t="str">
        <f ca="1">IF(B808="",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Transaction'!$C$7*(F808-E808), 365), 360))))</f>
        <v/>
      </c>
      <c r="T808" s="49" t="str">
        <f t="shared" ca="1" si="78"/>
        <v/>
      </c>
      <c r="U808" s="49" t="str">
        <f t="shared" ca="1" si="79"/>
        <v/>
      </c>
      <c r="V808" s="49" t="str">
        <f t="shared" ca="1" si="80"/>
        <v/>
      </c>
      <c r="W808" s="11" t="str">
        <f t="shared" ca="1" si="81"/>
        <v/>
      </c>
      <c r="X808" s="11" t="str">
        <f t="shared" ca="1" si="82"/>
        <v/>
      </c>
    </row>
    <row r="809" spans="2:24" x14ac:dyDescent="0.25">
      <c r="B809" s="82" t="str">
        <f ca="1">IF(B808&lt;MIN($C$3, 'Terms&amp;Conditions + Transaction'!$B$6), B808+1, "")</f>
        <v/>
      </c>
      <c r="C809" t="str">
        <f ca="1">IF(B809="", "", IF(AND(WEEKDAY(B809, 2)&lt;=5, ISERROR(VLOOKUP(B809, 'Holiday Schedule'!$B$3:$B$1002, 1, FALSE))), 1, 0))</f>
        <v/>
      </c>
      <c r="D809" t="str">
        <f ca="1">IF(B809="", "", IF(LOWER('Terms&amp;Conditions + Transaction'!$C$15)="act", 1, IF(DAY(B809)=31, 0, IF(AND(DAY(B809+1)=1, MONTH(B809+1)=3), 31-DAY(B809), 1))))</f>
        <v/>
      </c>
      <c r="E809" s="18" t="str">
        <f ca="1">IF(B809="", "", IFERROR(VLOOKUP(B809, 'Accrual Schedule'!$B$3:$B$122, 1, TRUE), ""))</f>
        <v/>
      </c>
      <c r="F809" s="18" t="str" cm="1">
        <f t="array" aca="1" ref="F809" ca="1">IF(B809="", "", INDEX('Accrual Schedule'!$B$3:$B$122, MATCH(B809, 'Accrual Schedule'!$B$3:$B$122, 1)+1, 1))</f>
        <v/>
      </c>
      <c r="G809" s="18" t="str" cm="1">
        <f t="array" aca="1" ref="G809" ca="1">IF(B809="", "", INDEX('Accrual Schedule'!$B$3:$B$122, MATCH(H809, 'Accrual Schedule'!$B$3:$B$122, 1)-1, 1))</f>
        <v/>
      </c>
      <c r="H809" s="18" t="str">
        <f ca="1">IF(B809="", "", INDEX('Accrual Schedule'!$B$3:$B$122, MATCH(I809, 'Accrual Schedule'!$C$3:$C$122, 1), 1))</f>
        <v/>
      </c>
      <c r="I809" s="18" t="str" cm="1">
        <f t="array" aca="1" ref="I809" ca="1">IF(B809="", "", _xlfn.IFNA(INDEX('Accrual Schedule'!$C$4:$C$122, MATCH(B809, 'Accrual Schedule'!$C$4:$C$122, 1)+1, 1), INDEX('Accrual Schedule'!$C$4:$C$122, 1, 1)))</f>
        <v/>
      </c>
      <c r="J809" s="11" t="str">
        <f ca="1">IF(B809="","",'Terms&amp;Conditions + Transaction'!$F$5-SUMIF(Dispositions!$B$3:$B$32,"&lt;="&amp;B809,Dispositions!$C$3:$C$32))</f>
        <v/>
      </c>
      <c r="K809" s="84" t="str">
        <f ca="1">IF(B809="", "", IF(ISNA(MATCH(B809, 'Factor Schedule'!$B$3:$B$2002, -1)),1,IF(INDEX('Factor Schedule'!$B$3:$C$2002,MATCH(B809, 'Factor Schedule'!$B$3:$B$2002, -1), 1)=B809,MATCH(B809, 'Factor Schedule'!$B$3:$B$2002, -1),MATCH(B809, 'Factor Schedule'!$B$3:$B$2002, -1)+1)))</f>
        <v/>
      </c>
      <c r="L809" s="11" t="str" cm="1">
        <f t="array" aca="1" ref="L809" ca="1">IF(B809="","",ROUND(J809*_xlfn.IFNA(INDEX('Factor Schedule'!$B$3:$C$2002,K809, 2), 1), 2))</f>
        <v/>
      </c>
      <c r="M809" s="11" t="str">
        <f ca="1">IF(B809="", "", IF(OR(LOWER('Terms&amp;Conditions + Transaction'!$B$12)&lt;&gt;"compound", B809=$C$2, B809=E809), L809, L809+IF(LOWER('Terms&amp;Conditions + Transaction'!$B$13)&lt;&gt;"y", SUMIFS($T$8:$T$2007, $B$8:$B$2007, "&gt;="&amp;E809, $B$8:$B$2007, "&lt;"&amp;B809), SUMIFS($U$8:$U$1007, $B$8:$B$2007, "&gt;="&amp;E809, $B$8:$B$2007, "&lt;"&amp;B809))))</f>
        <v/>
      </c>
      <c r="N809" s="18" t="str">
        <f ca="1">IF(OR(B809 = "", F809=""), "", MIN(ForwardDays(B809,-'Terms&amp;Conditions + Transaction'!$B$22, 'Terms&amp;Conditions + Transaction'!$B$23, 'Holiday Schedule'!$B$3:$B$1002),ForwardDays(F809,-'Terms&amp;Conditions + Transaction'!$B$22, 'Terms&amp;Conditions + Transaction'!$B$23, 'Holiday Schedule'!$B$3:$B$1002)))</f>
        <v/>
      </c>
      <c r="O809" s="42" t="str">
        <f ca="1">IF(B809="", "", IF(ISNA(MATCH(N809, SOFR_INDEX!$A$2:$A$2001, -1)),1,IF(INDEX(SOFR_INDEX!$A$2:$E$2001,MATCH(N809, SOFR_INDEX!$A$2:$A$2001, -1), 1)=N809,MATCH(N809, SOFR_INDEX!$A$2:$A$2001, -1),MATCH(N809, SOFR_INDEX!$A$2:$A$2001, -1)+1)))</f>
        <v/>
      </c>
      <c r="P809" s="40" t="str" cm="1">
        <f t="array" aca="1" ref="P809" ca="1">IF(OR(B809="", F809=""), "", INDEX(SOFR_INDEX!$B$2:$E$2001, O809,$P$4) * IF(LEFT($P$3, 3)="180", 2, IF(LEFT($P$3, 2)="90", 4, IF(LEFT($P$3, 2)="30", 12, 1)))/100)</f>
        <v/>
      </c>
      <c r="Q809" s="43" t="str">
        <f ca="1">IF(OR(B809="", F809=""), "", P809+'Terms&amp;Conditions + Transaction'!$B$11/10000)</f>
        <v/>
      </c>
      <c r="R809" s="43" t="str">
        <f t="shared" ca="1" si="77"/>
        <v/>
      </c>
      <c r="S809" t="str">
        <f ca="1">IF(B809="",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Transaction'!$C$7*(F809-E809), 365), 360))))</f>
        <v/>
      </c>
      <c r="T809" s="49" t="str">
        <f t="shared" ca="1" si="78"/>
        <v/>
      </c>
      <c r="U809" s="49" t="str">
        <f t="shared" ca="1" si="79"/>
        <v/>
      </c>
      <c r="V809" s="49" t="str">
        <f t="shared" ca="1" si="80"/>
        <v/>
      </c>
      <c r="W809" s="11" t="str">
        <f t="shared" ca="1" si="81"/>
        <v/>
      </c>
      <c r="X809" s="11" t="str">
        <f t="shared" ca="1" si="82"/>
        <v/>
      </c>
    </row>
    <row r="810" spans="2:24" x14ac:dyDescent="0.25">
      <c r="B810" s="82" t="str">
        <f ca="1">IF(B809&lt;MIN($C$3, 'Terms&amp;Conditions + Transaction'!$B$6), B809+1, "")</f>
        <v/>
      </c>
      <c r="C810" t="str">
        <f ca="1">IF(B810="", "", IF(AND(WEEKDAY(B810, 2)&lt;=5, ISERROR(VLOOKUP(B810, 'Holiday Schedule'!$B$3:$B$1002, 1, FALSE))), 1, 0))</f>
        <v/>
      </c>
      <c r="D810" t="str">
        <f ca="1">IF(B810="", "", IF(LOWER('Terms&amp;Conditions + Transaction'!$C$15)="act", 1, IF(DAY(B810)=31, 0, IF(AND(DAY(B810+1)=1, MONTH(B810+1)=3), 31-DAY(B810), 1))))</f>
        <v/>
      </c>
      <c r="E810" s="18" t="str">
        <f ca="1">IF(B810="", "", IFERROR(VLOOKUP(B810, 'Accrual Schedule'!$B$3:$B$122, 1, TRUE), ""))</f>
        <v/>
      </c>
      <c r="F810" s="18" t="str" cm="1">
        <f t="array" aca="1" ref="F810" ca="1">IF(B810="", "", INDEX('Accrual Schedule'!$B$3:$B$122, MATCH(B810, 'Accrual Schedule'!$B$3:$B$122, 1)+1, 1))</f>
        <v/>
      </c>
      <c r="G810" s="18" t="str" cm="1">
        <f t="array" aca="1" ref="G810" ca="1">IF(B810="", "", INDEX('Accrual Schedule'!$B$3:$B$122, MATCH(H810, 'Accrual Schedule'!$B$3:$B$122, 1)-1, 1))</f>
        <v/>
      </c>
      <c r="H810" s="18" t="str">
        <f ca="1">IF(B810="", "", INDEX('Accrual Schedule'!$B$3:$B$122, MATCH(I810, 'Accrual Schedule'!$C$3:$C$122, 1), 1))</f>
        <v/>
      </c>
      <c r="I810" s="18" t="str" cm="1">
        <f t="array" aca="1" ref="I810" ca="1">IF(B810="", "", _xlfn.IFNA(INDEX('Accrual Schedule'!$C$4:$C$122, MATCH(B810, 'Accrual Schedule'!$C$4:$C$122, 1)+1, 1), INDEX('Accrual Schedule'!$C$4:$C$122, 1, 1)))</f>
        <v/>
      </c>
      <c r="J810" s="11" t="str">
        <f ca="1">IF(B810="","",'Terms&amp;Conditions + Transaction'!$F$5-SUMIF(Dispositions!$B$3:$B$32,"&lt;="&amp;B810,Dispositions!$C$3:$C$32))</f>
        <v/>
      </c>
      <c r="K810" s="84" t="str">
        <f ca="1">IF(B810="", "", IF(ISNA(MATCH(B810, 'Factor Schedule'!$B$3:$B$2002, -1)),1,IF(INDEX('Factor Schedule'!$B$3:$C$2002,MATCH(B810, 'Factor Schedule'!$B$3:$B$2002, -1), 1)=B810,MATCH(B810, 'Factor Schedule'!$B$3:$B$2002, -1),MATCH(B810, 'Factor Schedule'!$B$3:$B$2002, -1)+1)))</f>
        <v/>
      </c>
      <c r="L810" s="11" t="str" cm="1">
        <f t="array" aca="1" ref="L810" ca="1">IF(B810="","",ROUND(J810*_xlfn.IFNA(INDEX('Factor Schedule'!$B$3:$C$2002,K810, 2), 1), 2))</f>
        <v/>
      </c>
      <c r="M810" s="11" t="str">
        <f ca="1">IF(B810="", "", IF(OR(LOWER('Terms&amp;Conditions + Transaction'!$B$12)&lt;&gt;"compound", B810=$C$2, B810=E810), L810, L810+IF(LOWER('Terms&amp;Conditions + Transaction'!$B$13)&lt;&gt;"y", SUMIFS($T$8:$T$2007, $B$8:$B$2007, "&gt;="&amp;E810, $B$8:$B$2007, "&lt;"&amp;B810), SUMIFS($U$8:$U$1007, $B$8:$B$2007, "&gt;="&amp;E810, $B$8:$B$2007, "&lt;"&amp;B810))))</f>
        <v/>
      </c>
      <c r="N810" s="18" t="str">
        <f ca="1">IF(OR(B810 = "", F810=""), "", MIN(ForwardDays(B810,-'Terms&amp;Conditions + Transaction'!$B$22, 'Terms&amp;Conditions + Transaction'!$B$23, 'Holiday Schedule'!$B$3:$B$1002),ForwardDays(F810,-'Terms&amp;Conditions + Transaction'!$B$22, 'Terms&amp;Conditions + Transaction'!$B$23, 'Holiday Schedule'!$B$3:$B$1002)))</f>
        <v/>
      </c>
      <c r="O810" s="42" t="str">
        <f ca="1">IF(B810="", "", IF(ISNA(MATCH(N810, SOFR_INDEX!$A$2:$A$2001, -1)),1,IF(INDEX(SOFR_INDEX!$A$2:$E$2001,MATCH(N810, SOFR_INDEX!$A$2:$A$2001, -1), 1)=N810,MATCH(N810, SOFR_INDEX!$A$2:$A$2001, -1),MATCH(N810, SOFR_INDEX!$A$2:$A$2001, -1)+1)))</f>
        <v/>
      </c>
      <c r="P810" s="40" t="str" cm="1">
        <f t="array" aca="1" ref="P810" ca="1">IF(OR(B810="", F810=""), "", INDEX(SOFR_INDEX!$B$2:$E$2001, O810,$P$4) * IF(LEFT($P$3, 3)="180", 2, IF(LEFT($P$3, 2)="90", 4, IF(LEFT($P$3, 2)="30", 12, 1)))/100)</f>
        <v/>
      </c>
      <c r="Q810" s="43" t="str">
        <f ca="1">IF(OR(B810="", F810=""), "", P810+'Terms&amp;Conditions + Transaction'!$B$11/10000)</f>
        <v/>
      </c>
      <c r="R810" s="43" t="str">
        <f t="shared" ca="1" si="77"/>
        <v/>
      </c>
      <c r="S810" t="str">
        <f ca="1">IF(B810="",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Transaction'!$C$7*(F810-E810), 365), 360))))</f>
        <v/>
      </c>
      <c r="T810" s="49" t="str">
        <f t="shared" ca="1" si="78"/>
        <v/>
      </c>
      <c r="U810" s="49" t="str">
        <f t="shared" ca="1" si="79"/>
        <v/>
      </c>
      <c r="V810" s="49" t="str">
        <f t="shared" ca="1" si="80"/>
        <v/>
      </c>
      <c r="W810" s="11" t="str">
        <f t="shared" ca="1" si="81"/>
        <v/>
      </c>
      <c r="X810" s="11" t="str">
        <f t="shared" ca="1" si="82"/>
        <v/>
      </c>
    </row>
    <row r="811" spans="2:24" x14ac:dyDescent="0.25">
      <c r="B811" s="82" t="str">
        <f ca="1">IF(B810&lt;MIN($C$3, 'Terms&amp;Conditions + Transaction'!$B$6), B810+1, "")</f>
        <v/>
      </c>
      <c r="C811" t="str">
        <f ca="1">IF(B811="", "", IF(AND(WEEKDAY(B811, 2)&lt;=5, ISERROR(VLOOKUP(B811, 'Holiday Schedule'!$B$3:$B$1002, 1, FALSE))), 1, 0))</f>
        <v/>
      </c>
      <c r="D811" t="str">
        <f ca="1">IF(B811="", "", IF(LOWER('Terms&amp;Conditions + Transaction'!$C$15)="act", 1, IF(DAY(B811)=31, 0, IF(AND(DAY(B811+1)=1, MONTH(B811+1)=3), 31-DAY(B811), 1))))</f>
        <v/>
      </c>
      <c r="E811" s="18" t="str">
        <f ca="1">IF(B811="", "", IFERROR(VLOOKUP(B811, 'Accrual Schedule'!$B$3:$B$122, 1, TRUE), ""))</f>
        <v/>
      </c>
      <c r="F811" s="18" t="str" cm="1">
        <f t="array" aca="1" ref="F811" ca="1">IF(B811="", "", INDEX('Accrual Schedule'!$B$3:$B$122, MATCH(B811, 'Accrual Schedule'!$B$3:$B$122, 1)+1, 1))</f>
        <v/>
      </c>
      <c r="G811" s="18" t="str" cm="1">
        <f t="array" aca="1" ref="G811" ca="1">IF(B811="", "", INDEX('Accrual Schedule'!$B$3:$B$122, MATCH(H811, 'Accrual Schedule'!$B$3:$B$122, 1)-1, 1))</f>
        <v/>
      </c>
      <c r="H811" s="18" t="str">
        <f ca="1">IF(B811="", "", INDEX('Accrual Schedule'!$B$3:$B$122, MATCH(I811, 'Accrual Schedule'!$C$3:$C$122, 1), 1))</f>
        <v/>
      </c>
      <c r="I811" s="18" t="str" cm="1">
        <f t="array" aca="1" ref="I811" ca="1">IF(B811="", "", _xlfn.IFNA(INDEX('Accrual Schedule'!$C$4:$C$122, MATCH(B811, 'Accrual Schedule'!$C$4:$C$122, 1)+1, 1), INDEX('Accrual Schedule'!$C$4:$C$122, 1, 1)))</f>
        <v/>
      </c>
      <c r="J811" s="11" t="str">
        <f ca="1">IF(B811="","",'Terms&amp;Conditions + Transaction'!$F$5-SUMIF(Dispositions!$B$3:$B$32,"&lt;="&amp;B811,Dispositions!$C$3:$C$32))</f>
        <v/>
      </c>
      <c r="K811" s="84" t="str">
        <f ca="1">IF(B811="", "", IF(ISNA(MATCH(B811, 'Factor Schedule'!$B$3:$B$2002, -1)),1,IF(INDEX('Factor Schedule'!$B$3:$C$2002,MATCH(B811, 'Factor Schedule'!$B$3:$B$2002, -1), 1)=B811,MATCH(B811, 'Factor Schedule'!$B$3:$B$2002, -1),MATCH(B811, 'Factor Schedule'!$B$3:$B$2002, -1)+1)))</f>
        <v/>
      </c>
      <c r="L811" s="11" t="str" cm="1">
        <f t="array" aca="1" ref="L811" ca="1">IF(B811="","",ROUND(J811*_xlfn.IFNA(INDEX('Factor Schedule'!$B$3:$C$2002,K811, 2), 1), 2))</f>
        <v/>
      </c>
      <c r="M811" s="11" t="str">
        <f ca="1">IF(B811="", "", IF(OR(LOWER('Terms&amp;Conditions + Transaction'!$B$12)&lt;&gt;"compound", B811=$C$2, B811=E811), L811, L811+IF(LOWER('Terms&amp;Conditions + Transaction'!$B$13)&lt;&gt;"y", SUMIFS($T$8:$T$2007, $B$8:$B$2007, "&gt;="&amp;E811, $B$8:$B$2007, "&lt;"&amp;B811), SUMIFS($U$8:$U$1007, $B$8:$B$2007, "&gt;="&amp;E811, $B$8:$B$2007, "&lt;"&amp;B811))))</f>
        <v/>
      </c>
      <c r="N811" s="18" t="str">
        <f ca="1">IF(OR(B811 = "", F811=""), "", MIN(ForwardDays(B811,-'Terms&amp;Conditions + Transaction'!$B$22, 'Terms&amp;Conditions + Transaction'!$B$23, 'Holiday Schedule'!$B$3:$B$1002),ForwardDays(F811,-'Terms&amp;Conditions + Transaction'!$B$22, 'Terms&amp;Conditions + Transaction'!$B$23, 'Holiday Schedule'!$B$3:$B$1002)))</f>
        <v/>
      </c>
      <c r="O811" s="42" t="str">
        <f ca="1">IF(B811="", "", IF(ISNA(MATCH(N811, SOFR_INDEX!$A$2:$A$2001, -1)),1,IF(INDEX(SOFR_INDEX!$A$2:$E$2001,MATCH(N811, SOFR_INDEX!$A$2:$A$2001, -1), 1)=N811,MATCH(N811, SOFR_INDEX!$A$2:$A$2001, -1),MATCH(N811, SOFR_INDEX!$A$2:$A$2001, -1)+1)))</f>
        <v/>
      </c>
      <c r="P811" s="40" t="str" cm="1">
        <f t="array" aca="1" ref="P811" ca="1">IF(OR(B811="", F811=""), "", INDEX(SOFR_INDEX!$B$2:$E$2001, O811,$P$4) * IF(LEFT($P$3, 3)="180", 2, IF(LEFT($P$3, 2)="90", 4, IF(LEFT($P$3, 2)="30", 12, 1)))/100)</f>
        <v/>
      </c>
      <c r="Q811" s="43" t="str">
        <f ca="1">IF(OR(B811="", F811=""), "", P811+'Terms&amp;Conditions + Transaction'!$B$11/10000)</f>
        <v/>
      </c>
      <c r="R811" s="43" t="str">
        <f t="shared" ca="1" si="77"/>
        <v/>
      </c>
      <c r="S811" t="str">
        <f ca="1">IF(B811="",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Transaction'!$C$7*(F811-E811), 365), 360))))</f>
        <v/>
      </c>
      <c r="T811" s="49" t="str">
        <f t="shared" ca="1" si="78"/>
        <v/>
      </c>
      <c r="U811" s="49" t="str">
        <f t="shared" ca="1" si="79"/>
        <v/>
      </c>
      <c r="V811" s="49" t="str">
        <f t="shared" ca="1" si="80"/>
        <v/>
      </c>
      <c r="W811" s="11" t="str">
        <f t="shared" ca="1" si="81"/>
        <v/>
      </c>
      <c r="X811" s="11" t="str">
        <f t="shared" ca="1" si="82"/>
        <v/>
      </c>
    </row>
    <row r="812" spans="2:24" x14ac:dyDescent="0.25">
      <c r="B812" s="82" t="str">
        <f ca="1">IF(B811&lt;MIN($C$3, 'Terms&amp;Conditions + Transaction'!$B$6), B811+1, "")</f>
        <v/>
      </c>
      <c r="C812" t="str">
        <f ca="1">IF(B812="", "", IF(AND(WEEKDAY(B812, 2)&lt;=5, ISERROR(VLOOKUP(B812, 'Holiday Schedule'!$B$3:$B$1002, 1, FALSE))), 1, 0))</f>
        <v/>
      </c>
      <c r="D812" t="str">
        <f ca="1">IF(B812="", "", IF(LOWER('Terms&amp;Conditions + Transaction'!$C$15)="act", 1, IF(DAY(B812)=31, 0, IF(AND(DAY(B812+1)=1, MONTH(B812+1)=3), 31-DAY(B812), 1))))</f>
        <v/>
      </c>
      <c r="E812" s="18" t="str">
        <f ca="1">IF(B812="", "", IFERROR(VLOOKUP(B812, 'Accrual Schedule'!$B$3:$B$122, 1, TRUE), ""))</f>
        <v/>
      </c>
      <c r="F812" s="18" t="str" cm="1">
        <f t="array" aca="1" ref="F812" ca="1">IF(B812="", "", INDEX('Accrual Schedule'!$B$3:$B$122, MATCH(B812, 'Accrual Schedule'!$B$3:$B$122, 1)+1, 1))</f>
        <v/>
      </c>
      <c r="G812" s="18" t="str" cm="1">
        <f t="array" aca="1" ref="G812" ca="1">IF(B812="", "", INDEX('Accrual Schedule'!$B$3:$B$122, MATCH(H812, 'Accrual Schedule'!$B$3:$B$122, 1)-1, 1))</f>
        <v/>
      </c>
      <c r="H812" s="18" t="str">
        <f ca="1">IF(B812="", "", INDEX('Accrual Schedule'!$B$3:$B$122, MATCH(I812, 'Accrual Schedule'!$C$3:$C$122, 1), 1))</f>
        <v/>
      </c>
      <c r="I812" s="18" t="str" cm="1">
        <f t="array" aca="1" ref="I812" ca="1">IF(B812="", "", _xlfn.IFNA(INDEX('Accrual Schedule'!$C$4:$C$122, MATCH(B812, 'Accrual Schedule'!$C$4:$C$122, 1)+1, 1), INDEX('Accrual Schedule'!$C$4:$C$122, 1, 1)))</f>
        <v/>
      </c>
      <c r="J812" s="11" t="str">
        <f ca="1">IF(B812="","",'Terms&amp;Conditions + Transaction'!$F$5-SUMIF(Dispositions!$B$3:$B$32,"&lt;="&amp;B812,Dispositions!$C$3:$C$32))</f>
        <v/>
      </c>
      <c r="K812" s="84" t="str">
        <f ca="1">IF(B812="", "", IF(ISNA(MATCH(B812, 'Factor Schedule'!$B$3:$B$2002, -1)),1,IF(INDEX('Factor Schedule'!$B$3:$C$2002,MATCH(B812, 'Factor Schedule'!$B$3:$B$2002, -1), 1)=B812,MATCH(B812, 'Factor Schedule'!$B$3:$B$2002, -1),MATCH(B812, 'Factor Schedule'!$B$3:$B$2002, -1)+1)))</f>
        <v/>
      </c>
      <c r="L812" s="11" t="str" cm="1">
        <f t="array" aca="1" ref="L812" ca="1">IF(B812="","",ROUND(J812*_xlfn.IFNA(INDEX('Factor Schedule'!$B$3:$C$2002,K812, 2), 1), 2))</f>
        <v/>
      </c>
      <c r="M812" s="11" t="str">
        <f ca="1">IF(B812="", "", IF(OR(LOWER('Terms&amp;Conditions + Transaction'!$B$12)&lt;&gt;"compound", B812=$C$2, B812=E812), L812, L812+IF(LOWER('Terms&amp;Conditions + Transaction'!$B$13)&lt;&gt;"y", SUMIFS($T$8:$T$2007, $B$8:$B$2007, "&gt;="&amp;E812, $B$8:$B$2007, "&lt;"&amp;B812), SUMIFS($U$8:$U$1007, $B$8:$B$2007, "&gt;="&amp;E812, $B$8:$B$2007, "&lt;"&amp;B812))))</f>
        <v/>
      </c>
      <c r="N812" s="18" t="str">
        <f ca="1">IF(OR(B812 = "", F812=""), "", MIN(ForwardDays(B812,-'Terms&amp;Conditions + Transaction'!$B$22, 'Terms&amp;Conditions + Transaction'!$B$23, 'Holiday Schedule'!$B$3:$B$1002),ForwardDays(F812,-'Terms&amp;Conditions + Transaction'!$B$22, 'Terms&amp;Conditions + Transaction'!$B$23, 'Holiday Schedule'!$B$3:$B$1002)))</f>
        <v/>
      </c>
      <c r="O812" s="42" t="str">
        <f ca="1">IF(B812="", "", IF(ISNA(MATCH(N812, SOFR_INDEX!$A$2:$A$2001, -1)),1,IF(INDEX(SOFR_INDEX!$A$2:$E$2001,MATCH(N812, SOFR_INDEX!$A$2:$A$2001, -1), 1)=N812,MATCH(N812, SOFR_INDEX!$A$2:$A$2001, -1),MATCH(N812, SOFR_INDEX!$A$2:$A$2001, -1)+1)))</f>
        <v/>
      </c>
      <c r="P812" s="40" t="str" cm="1">
        <f t="array" aca="1" ref="P812" ca="1">IF(OR(B812="", F812=""), "", INDEX(SOFR_INDEX!$B$2:$E$2001, O812,$P$4) * IF(LEFT($P$3, 3)="180", 2, IF(LEFT($P$3, 2)="90", 4, IF(LEFT($P$3, 2)="30", 12, 1)))/100)</f>
        <v/>
      </c>
      <c r="Q812" s="43" t="str">
        <f ca="1">IF(OR(B812="", F812=""), "", P812+'Terms&amp;Conditions + Transaction'!$B$11/10000)</f>
        <v/>
      </c>
      <c r="R812" s="43" t="str">
        <f t="shared" ca="1" si="77"/>
        <v/>
      </c>
      <c r="S812" t="str">
        <f ca="1">IF(B812="",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Transaction'!$C$7*(F812-E812), 365), 360))))</f>
        <v/>
      </c>
      <c r="T812" s="49" t="str">
        <f t="shared" ca="1" si="78"/>
        <v/>
      </c>
      <c r="U812" s="49" t="str">
        <f t="shared" ca="1" si="79"/>
        <v/>
      </c>
      <c r="V812" s="49" t="str">
        <f t="shared" ca="1" si="80"/>
        <v/>
      </c>
      <c r="W812" s="11" t="str">
        <f t="shared" ca="1" si="81"/>
        <v/>
      </c>
      <c r="X812" s="11" t="str">
        <f t="shared" ca="1" si="82"/>
        <v/>
      </c>
    </row>
    <row r="813" spans="2:24" x14ac:dyDescent="0.25">
      <c r="B813" s="82" t="str">
        <f ca="1">IF(B812&lt;MIN($C$3, 'Terms&amp;Conditions + Transaction'!$B$6), B812+1, "")</f>
        <v/>
      </c>
      <c r="C813" t="str">
        <f ca="1">IF(B813="", "", IF(AND(WEEKDAY(B813, 2)&lt;=5, ISERROR(VLOOKUP(B813, 'Holiday Schedule'!$B$3:$B$1002, 1, FALSE))), 1, 0))</f>
        <v/>
      </c>
      <c r="D813" t="str">
        <f ca="1">IF(B813="", "", IF(LOWER('Terms&amp;Conditions + Transaction'!$C$15)="act", 1, IF(DAY(B813)=31, 0, IF(AND(DAY(B813+1)=1, MONTH(B813+1)=3), 31-DAY(B813), 1))))</f>
        <v/>
      </c>
      <c r="E813" s="18" t="str">
        <f ca="1">IF(B813="", "", IFERROR(VLOOKUP(B813, 'Accrual Schedule'!$B$3:$B$122, 1, TRUE), ""))</f>
        <v/>
      </c>
      <c r="F813" s="18" t="str" cm="1">
        <f t="array" aca="1" ref="F813" ca="1">IF(B813="", "", INDEX('Accrual Schedule'!$B$3:$B$122, MATCH(B813, 'Accrual Schedule'!$B$3:$B$122, 1)+1, 1))</f>
        <v/>
      </c>
      <c r="G813" s="18" t="str" cm="1">
        <f t="array" aca="1" ref="G813" ca="1">IF(B813="", "", INDEX('Accrual Schedule'!$B$3:$B$122, MATCH(H813, 'Accrual Schedule'!$B$3:$B$122, 1)-1, 1))</f>
        <v/>
      </c>
      <c r="H813" s="18" t="str">
        <f ca="1">IF(B813="", "", INDEX('Accrual Schedule'!$B$3:$B$122, MATCH(I813, 'Accrual Schedule'!$C$3:$C$122, 1), 1))</f>
        <v/>
      </c>
      <c r="I813" s="18" t="str" cm="1">
        <f t="array" aca="1" ref="I813" ca="1">IF(B813="", "", _xlfn.IFNA(INDEX('Accrual Schedule'!$C$4:$C$122, MATCH(B813, 'Accrual Schedule'!$C$4:$C$122, 1)+1, 1), INDEX('Accrual Schedule'!$C$4:$C$122, 1, 1)))</f>
        <v/>
      </c>
      <c r="J813" s="11" t="str">
        <f ca="1">IF(B813="","",'Terms&amp;Conditions + Transaction'!$F$5-SUMIF(Dispositions!$B$3:$B$32,"&lt;="&amp;B813,Dispositions!$C$3:$C$32))</f>
        <v/>
      </c>
      <c r="K813" s="84" t="str">
        <f ca="1">IF(B813="", "", IF(ISNA(MATCH(B813, 'Factor Schedule'!$B$3:$B$2002, -1)),1,IF(INDEX('Factor Schedule'!$B$3:$C$2002,MATCH(B813, 'Factor Schedule'!$B$3:$B$2002, -1), 1)=B813,MATCH(B813, 'Factor Schedule'!$B$3:$B$2002, -1),MATCH(B813, 'Factor Schedule'!$B$3:$B$2002, -1)+1)))</f>
        <v/>
      </c>
      <c r="L813" s="11" t="str" cm="1">
        <f t="array" aca="1" ref="L813" ca="1">IF(B813="","",ROUND(J813*_xlfn.IFNA(INDEX('Factor Schedule'!$B$3:$C$2002,K813, 2), 1), 2))</f>
        <v/>
      </c>
      <c r="M813" s="11" t="str">
        <f ca="1">IF(B813="", "", IF(OR(LOWER('Terms&amp;Conditions + Transaction'!$B$12)&lt;&gt;"compound", B813=$C$2, B813=E813), L813, L813+IF(LOWER('Terms&amp;Conditions + Transaction'!$B$13)&lt;&gt;"y", SUMIFS($T$8:$T$2007, $B$8:$B$2007, "&gt;="&amp;E813, $B$8:$B$2007, "&lt;"&amp;B813), SUMIFS($U$8:$U$1007, $B$8:$B$2007, "&gt;="&amp;E813, $B$8:$B$2007, "&lt;"&amp;B813))))</f>
        <v/>
      </c>
      <c r="N813" s="18" t="str">
        <f ca="1">IF(OR(B813 = "", F813=""), "", MIN(ForwardDays(B813,-'Terms&amp;Conditions + Transaction'!$B$22, 'Terms&amp;Conditions + Transaction'!$B$23, 'Holiday Schedule'!$B$3:$B$1002),ForwardDays(F813,-'Terms&amp;Conditions + Transaction'!$B$22, 'Terms&amp;Conditions + Transaction'!$B$23, 'Holiday Schedule'!$B$3:$B$1002)))</f>
        <v/>
      </c>
      <c r="O813" s="42" t="str">
        <f ca="1">IF(B813="", "", IF(ISNA(MATCH(N813, SOFR_INDEX!$A$2:$A$2001, -1)),1,IF(INDEX(SOFR_INDEX!$A$2:$E$2001,MATCH(N813, SOFR_INDEX!$A$2:$A$2001, -1), 1)=N813,MATCH(N813, SOFR_INDEX!$A$2:$A$2001, -1),MATCH(N813, SOFR_INDEX!$A$2:$A$2001, -1)+1)))</f>
        <v/>
      </c>
      <c r="P813" s="40" t="str" cm="1">
        <f t="array" aca="1" ref="P813" ca="1">IF(OR(B813="", F813=""), "", INDEX(SOFR_INDEX!$B$2:$E$2001, O813,$P$4) * IF(LEFT($P$3, 3)="180", 2, IF(LEFT($P$3, 2)="90", 4, IF(LEFT($P$3, 2)="30", 12, 1)))/100)</f>
        <v/>
      </c>
      <c r="Q813" s="43" t="str">
        <f ca="1">IF(OR(B813="", F813=""), "", P813+'Terms&amp;Conditions + Transaction'!$B$11/10000)</f>
        <v/>
      </c>
      <c r="R813" s="43" t="str">
        <f t="shared" ca="1" si="77"/>
        <v/>
      </c>
      <c r="S813" t="str">
        <f ca="1">IF(B813="",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Transaction'!$C$7*(F813-E813), 365), 360))))</f>
        <v/>
      </c>
      <c r="T813" s="49" t="str">
        <f t="shared" ca="1" si="78"/>
        <v/>
      </c>
      <c r="U813" s="49" t="str">
        <f t="shared" ca="1" si="79"/>
        <v/>
      </c>
      <c r="V813" s="49" t="str">
        <f t="shared" ca="1" si="80"/>
        <v/>
      </c>
      <c r="W813" s="11" t="str">
        <f t="shared" ca="1" si="81"/>
        <v/>
      </c>
      <c r="X813" s="11" t="str">
        <f t="shared" ca="1" si="82"/>
        <v/>
      </c>
    </row>
    <row r="814" spans="2:24" x14ac:dyDescent="0.25">
      <c r="B814" s="82" t="str">
        <f ca="1">IF(B813&lt;MIN($C$3, 'Terms&amp;Conditions + Transaction'!$B$6), B813+1, "")</f>
        <v/>
      </c>
      <c r="C814" t="str">
        <f ca="1">IF(B814="", "", IF(AND(WEEKDAY(B814, 2)&lt;=5, ISERROR(VLOOKUP(B814, 'Holiday Schedule'!$B$3:$B$1002, 1, FALSE))), 1, 0))</f>
        <v/>
      </c>
      <c r="D814" t="str">
        <f ca="1">IF(B814="", "", IF(LOWER('Terms&amp;Conditions + Transaction'!$C$15)="act", 1, IF(DAY(B814)=31, 0, IF(AND(DAY(B814+1)=1, MONTH(B814+1)=3), 31-DAY(B814), 1))))</f>
        <v/>
      </c>
      <c r="E814" s="18" t="str">
        <f ca="1">IF(B814="", "", IFERROR(VLOOKUP(B814, 'Accrual Schedule'!$B$3:$B$122, 1, TRUE), ""))</f>
        <v/>
      </c>
      <c r="F814" s="18" t="str" cm="1">
        <f t="array" aca="1" ref="F814" ca="1">IF(B814="", "", INDEX('Accrual Schedule'!$B$3:$B$122, MATCH(B814, 'Accrual Schedule'!$B$3:$B$122, 1)+1, 1))</f>
        <v/>
      </c>
      <c r="G814" s="18" t="str" cm="1">
        <f t="array" aca="1" ref="G814" ca="1">IF(B814="", "", INDEX('Accrual Schedule'!$B$3:$B$122, MATCH(H814, 'Accrual Schedule'!$B$3:$B$122, 1)-1, 1))</f>
        <v/>
      </c>
      <c r="H814" s="18" t="str">
        <f ca="1">IF(B814="", "", INDEX('Accrual Schedule'!$B$3:$B$122, MATCH(I814, 'Accrual Schedule'!$C$3:$C$122, 1), 1))</f>
        <v/>
      </c>
      <c r="I814" s="18" t="str" cm="1">
        <f t="array" aca="1" ref="I814" ca="1">IF(B814="", "", _xlfn.IFNA(INDEX('Accrual Schedule'!$C$4:$C$122, MATCH(B814, 'Accrual Schedule'!$C$4:$C$122, 1)+1, 1), INDEX('Accrual Schedule'!$C$4:$C$122, 1, 1)))</f>
        <v/>
      </c>
      <c r="J814" s="11" t="str">
        <f ca="1">IF(B814="","",'Terms&amp;Conditions + Transaction'!$F$5-SUMIF(Dispositions!$B$3:$B$32,"&lt;="&amp;B814,Dispositions!$C$3:$C$32))</f>
        <v/>
      </c>
      <c r="K814" s="84" t="str">
        <f ca="1">IF(B814="", "", IF(ISNA(MATCH(B814, 'Factor Schedule'!$B$3:$B$2002, -1)),1,IF(INDEX('Factor Schedule'!$B$3:$C$2002,MATCH(B814, 'Factor Schedule'!$B$3:$B$2002, -1), 1)=B814,MATCH(B814, 'Factor Schedule'!$B$3:$B$2002, -1),MATCH(B814, 'Factor Schedule'!$B$3:$B$2002, -1)+1)))</f>
        <v/>
      </c>
      <c r="L814" s="11" t="str" cm="1">
        <f t="array" aca="1" ref="L814" ca="1">IF(B814="","",ROUND(J814*_xlfn.IFNA(INDEX('Factor Schedule'!$B$3:$C$2002,K814, 2), 1), 2))</f>
        <v/>
      </c>
      <c r="M814" s="11" t="str">
        <f ca="1">IF(B814="", "", IF(OR(LOWER('Terms&amp;Conditions + Transaction'!$B$12)&lt;&gt;"compound", B814=$C$2, B814=E814), L814, L814+IF(LOWER('Terms&amp;Conditions + Transaction'!$B$13)&lt;&gt;"y", SUMIFS($T$8:$T$2007, $B$8:$B$2007, "&gt;="&amp;E814, $B$8:$B$2007, "&lt;"&amp;B814), SUMIFS($U$8:$U$1007, $B$8:$B$2007, "&gt;="&amp;E814, $B$8:$B$2007, "&lt;"&amp;B814))))</f>
        <v/>
      </c>
      <c r="N814" s="18" t="str">
        <f ca="1">IF(OR(B814 = "", F814=""), "", MIN(ForwardDays(B814,-'Terms&amp;Conditions + Transaction'!$B$22, 'Terms&amp;Conditions + Transaction'!$B$23, 'Holiday Schedule'!$B$3:$B$1002),ForwardDays(F814,-'Terms&amp;Conditions + Transaction'!$B$22, 'Terms&amp;Conditions + Transaction'!$B$23, 'Holiday Schedule'!$B$3:$B$1002)))</f>
        <v/>
      </c>
      <c r="O814" s="42" t="str">
        <f ca="1">IF(B814="", "", IF(ISNA(MATCH(N814, SOFR_INDEX!$A$2:$A$2001, -1)),1,IF(INDEX(SOFR_INDEX!$A$2:$E$2001,MATCH(N814, SOFR_INDEX!$A$2:$A$2001, -1), 1)=N814,MATCH(N814, SOFR_INDEX!$A$2:$A$2001, -1),MATCH(N814, SOFR_INDEX!$A$2:$A$2001, -1)+1)))</f>
        <v/>
      </c>
      <c r="P814" s="40" t="str" cm="1">
        <f t="array" aca="1" ref="P814" ca="1">IF(OR(B814="", F814=""), "", INDEX(SOFR_INDEX!$B$2:$E$2001, O814,$P$4) * IF(LEFT($P$3, 3)="180", 2, IF(LEFT($P$3, 2)="90", 4, IF(LEFT($P$3, 2)="30", 12, 1)))/100)</f>
        <v/>
      </c>
      <c r="Q814" s="43" t="str">
        <f ca="1">IF(OR(B814="", F814=""), "", P814+'Terms&amp;Conditions + Transaction'!$B$11/10000)</f>
        <v/>
      </c>
      <c r="R814" s="43" t="str">
        <f t="shared" ca="1" si="77"/>
        <v/>
      </c>
      <c r="S814" t="str">
        <f ca="1">IF(B814="",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Transaction'!$C$7*(F814-E814), 365), 360))))</f>
        <v/>
      </c>
      <c r="T814" s="49" t="str">
        <f t="shared" ca="1" si="78"/>
        <v/>
      </c>
      <c r="U814" s="49" t="str">
        <f t="shared" ca="1" si="79"/>
        <v/>
      </c>
      <c r="V814" s="49" t="str">
        <f t="shared" ca="1" si="80"/>
        <v/>
      </c>
      <c r="W814" s="11" t="str">
        <f t="shared" ca="1" si="81"/>
        <v/>
      </c>
      <c r="X814" s="11" t="str">
        <f t="shared" ca="1" si="82"/>
        <v/>
      </c>
    </row>
    <row r="815" spans="2:24" x14ac:dyDescent="0.25">
      <c r="B815" s="82" t="str">
        <f ca="1">IF(B814&lt;MIN($C$3, 'Terms&amp;Conditions + Transaction'!$B$6), B814+1, "")</f>
        <v/>
      </c>
      <c r="C815" t="str">
        <f ca="1">IF(B815="", "", IF(AND(WEEKDAY(B815, 2)&lt;=5, ISERROR(VLOOKUP(B815, 'Holiday Schedule'!$B$3:$B$1002, 1, FALSE))), 1, 0))</f>
        <v/>
      </c>
      <c r="D815" t="str">
        <f ca="1">IF(B815="", "", IF(LOWER('Terms&amp;Conditions + Transaction'!$C$15)="act", 1, IF(DAY(B815)=31, 0, IF(AND(DAY(B815+1)=1, MONTH(B815+1)=3), 31-DAY(B815), 1))))</f>
        <v/>
      </c>
      <c r="E815" s="18" t="str">
        <f ca="1">IF(B815="", "", IFERROR(VLOOKUP(B815, 'Accrual Schedule'!$B$3:$B$122, 1, TRUE), ""))</f>
        <v/>
      </c>
      <c r="F815" s="18" t="str" cm="1">
        <f t="array" aca="1" ref="F815" ca="1">IF(B815="", "", INDEX('Accrual Schedule'!$B$3:$B$122, MATCH(B815, 'Accrual Schedule'!$B$3:$B$122, 1)+1, 1))</f>
        <v/>
      </c>
      <c r="G815" s="18" t="str" cm="1">
        <f t="array" aca="1" ref="G815" ca="1">IF(B815="", "", INDEX('Accrual Schedule'!$B$3:$B$122, MATCH(H815, 'Accrual Schedule'!$B$3:$B$122, 1)-1, 1))</f>
        <v/>
      </c>
      <c r="H815" s="18" t="str">
        <f ca="1">IF(B815="", "", INDEX('Accrual Schedule'!$B$3:$B$122, MATCH(I815, 'Accrual Schedule'!$C$3:$C$122, 1), 1))</f>
        <v/>
      </c>
      <c r="I815" s="18" t="str" cm="1">
        <f t="array" aca="1" ref="I815" ca="1">IF(B815="", "", _xlfn.IFNA(INDEX('Accrual Schedule'!$C$4:$C$122, MATCH(B815, 'Accrual Schedule'!$C$4:$C$122, 1)+1, 1), INDEX('Accrual Schedule'!$C$4:$C$122, 1, 1)))</f>
        <v/>
      </c>
      <c r="J815" s="11" t="str">
        <f ca="1">IF(B815="","",'Terms&amp;Conditions + Transaction'!$F$5-SUMIF(Dispositions!$B$3:$B$32,"&lt;="&amp;B815,Dispositions!$C$3:$C$32))</f>
        <v/>
      </c>
      <c r="K815" s="84" t="str">
        <f ca="1">IF(B815="", "", IF(ISNA(MATCH(B815, 'Factor Schedule'!$B$3:$B$2002, -1)),1,IF(INDEX('Factor Schedule'!$B$3:$C$2002,MATCH(B815, 'Factor Schedule'!$B$3:$B$2002, -1), 1)=B815,MATCH(B815, 'Factor Schedule'!$B$3:$B$2002, -1),MATCH(B815, 'Factor Schedule'!$B$3:$B$2002, -1)+1)))</f>
        <v/>
      </c>
      <c r="L815" s="11" t="str" cm="1">
        <f t="array" aca="1" ref="L815" ca="1">IF(B815="","",ROUND(J815*_xlfn.IFNA(INDEX('Factor Schedule'!$B$3:$C$2002,K815, 2), 1), 2))</f>
        <v/>
      </c>
      <c r="M815" s="11" t="str">
        <f ca="1">IF(B815="", "", IF(OR(LOWER('Terms&amp;Conditions + Transaction'!$B$12)&lt;&gt;"compound", B815=$C$2, B815=E815), L815, L815+IF(LOWER('Terms&amp;Conditions + Transaction'!$B$13)&lt;&gt;"y", SUMIFS($T$8:$T$2007, $B$8:$B$2007, "&gt;="&amp;E815, $B$8:$B$2007, "&lt;"&amp;B815), SUMIFS($U$8:$U$1007, $B$8:$B$2007, "&gt;="&amp;E815, $B$8:$B$2007, "&lt;"&amp;B815))))</f>
        <v/>
      </c>
      <c r="N815" s="18" t="str">
        <f ca="1">IF(OR(B815 = "", F815=""), "", MIN(ForwardDays(B815,-'Terms&amp;Conditions + Transaction'!$B$22, 'Terms&amp;Conditions + Transaction'!$B$23, 'Holiday Schedule'!$B$3:$B$1002),ForwardDays(F815,-'Terms&amp;Conditions + Transaction'!$B$22, 'Terms&amp;Conditions + Transaction'!$B$23, 'Holiday Schedule'!$B$3:$B$1002)))</f>
        <v/>
      </c>
      <c r="O815" s="42" t="str">
        <f ca="1">IF(B815="", "", IF(ISNA(MATCH(N815, SOFR_INDEX!$A$2:$A$2001, -1)),1,IF(INDEX(SOFR_INDEX!$A$2:$E$2001,MATCH(N815, SOFR_INDEX!$A$2:$A$2001, -1), 1)=N815,MATCH(N815, SOFR_INDEX!$A$2:$A$2001, -1),MATCH(N815, SOFR_INDEX!$A$2:$A$2001, -1)+1)))</f>
        <v/>
      </c>
      <c r="P815" s="40" t="str" cm="1">
        <f t="array" aca="1" ref="P815" ca="1">IF(OR(B815="", F815=""), "", INDEX(SOFR_INDEX!$B$2:$E$2001, O815,$P$4) * IF(LEFT($P$3, 3)="180", 2, IF(LEFT($P$3, 2)="90", 4, IF(LEFT($P$3, 2)="30", 12, 1)))/100)</f>
        <v/>
      </c>
      <c r="Q815" s="43" t="str">
        <f ca="1">IF(OR(B815="", F815=""), "", P815+'Terms&amp;Conditions + Transaction'!$B$11/10000)</f>
        <v/>
      </c>
      <c r="R815" s="43" t="str">
        <f t="shared" ca="1" si="77"/>
        <v/>
      </c>
      <c r="S815" t="str">
        <f ca="1">IF(B815="",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Transaction'!$C$7*(F815-E815), 365), 360))))</f>
        <v/>
      </c>
      <c r="T815" s="49" t="str">
        <f t="shared" ca="1" si="78"/>
        <v/>
      </c>
      <c r="U815" s="49" t="str">
        <f t="shared" ca="1" si="79"/>
        <v/>
      </c>
      <c r="V815" s="49" t="str">
        <f t="shared" ca="1" si="80"/>
        <v/>
      </c>
      <c r="W815" s="11" t="str">
        <f t="shared" ca="1" si="81"/>
        <v/>
      </c>
      <c r="X815" s="11" t="str">
        <f t="shared" ca="1" si="82"/>
        <v/>
      </c>
    </row>
    <row r="816" spans="2:24" x14ac:dyDescent="0.25">
      <c r="B816" s="82" t="str">
        <f ca="1">IF(B815&lt;MIN($C$3, 'Terms&amp;Conditions + Transaction'!$B$6), B815+1, "")</f>
        <v/>
      </c>
      <c r="C816" t="str">
        <f ca="1">IF(B816="", "", IF(AND(WEEKDAY(B816, 2)&lt;=5, ISERROR(VLOOKUP(B816, 'Holiday Schedule'!$B$3:$B$1002, 1, FALSE))), 1, 0))</f>
        <v/>
      </c>
      <c r="D816" t="str">
        <f ca="1">IF(B816="", "", IF(LOWER('Terms&amp;Conditions + Transaction'!$C$15)="act", 1, IF(DAY(B816)=31, 0, IF(AND(DAY(B816+1)=1, MONTH(B816+1)=3), 31-DAY(B816), 1))))</f>
        <v/>
      </c>
      <c r="E816" s="18" t="str">
        <f ca="1">IF(B816="", "", IFERROR(VLOOKUP(B816, 'Accrual Schedule'!$B$3:$B$122, 1, TRUE), ""))</f>
        <v/>
      </c>
      <c r="F816" s="18" t="str" cm="1">
        <f t="array" aca="1" ref="F816" ca="1">IF(B816="", "", INDEX('Accrual Schedule'!$B$3:$B$122, MATCH(B816, 'Accrual Schedule'!$B$3:$B$122, 1)+1, 1))</f>
        <v/>
      </c>
      <c r="G816" s="18" t="str" cm="1">
        <f t="array" aca="1" ref="G816" ca="1">IF(B816="", "", INDEX('Accrual Schedule'!$B$3:$B$122, MATCH(H816, 'Accrual Schedule'!$B$3:$B$122, 1)-1, 1))</f>
        <v/>
      </c>
      <c r="H816" s="18" t="str">
        <f ca="1">IF(B816="", "", INDEX('Accrual Schedule'!$B$3:$B$122, MATCH(I816, 'Accrual Schedule'!$C$3:$C$122, 1), 1))</f>
        <v/>
      </c>
      <c r="I816" s="18" t="str" cm="1">
        <f t="array" aca="1" ref="I816" ca="1">IF(B816="", "", _xlfn.IFNA(INDEX('Accrual Schedule'!$C$4:$C$122, MATCH(B816, 'Accrual Schedule'!$C$4:$C$122, 1)+1, 1), INDEX('Accrual Schedule'!$C$4:$C$122, 1, 1)))</f>
        <v/>
      </c>
      <c r="J816" s="11" t="str">
        <f ca="1">IF(B816="","",'Terms&amp;Conditions + Transaction'!$F$5-SUMIF(Dispositions!$B$3:$B$32,"&lt;="&amp;B816,Dispositions!$C$3:$C$32))</f>
        <v/>
      </c>
      <c r="K816" s="84" t="str">
        <f ca="1">IF(B816="", "", IF(ISNA(MATCH(B816, 'Factor Schedule'!$B$3:$B$2002, -1)),1,IF(INDEX('Factor Schedule'!$B$3:$C$2002,MATCH(B816, 'Factor Schedule'!$B$3:$B$2002, -1), 1)=B816,MATCH(B816, 'Factor Schedule'!$B$3:$B$2002, -1),MATCH(B816, 'Factor Schedule'!$B$3:$B$2002, -1)+1)))</f>
        <v/>
      </c>
      <c r="L816" s="11" t="str" cm="1">
        <f t="array" aca="1" ref="L816" ca="1">IF(B816="","",ROUND(J816*_xlfn.IFNA(INDEX('Factor Schedule'!$B$3:$C$2002,K816, 2), 1), 2))</f>
        <v/>
      </c>
      <c r="M816" s="11" t="str">
        <f ca="1">IF(B816="", "", IF(OR(LOWER('Terms&amp;Conditions + Transaction'!$B$12)&lt;&gt;"compound", B816=$C$2, B816=E816), L816, L816+IF(LOWER('Terms&amp;Conditions + Transaction'!$B$13)&lt;&gt;"y", SUMIFS($T$8:$T$2007, $B$8:$B$2007, "&gt;="&amp;E816, $B$8:$B$2007, "&lt;"&amp;B816), SUMIFS($U$8:$U$1007, $B$8:$B$2007, "&gt;="&amp;E816, $B$8:$B$2007, "&lt;"&amp;B816))))</f>
        <v/>
      </c>
      <c r="N816" s="18" t="str">
        <f ca="1">IF(OR(B816 = "", F816=""), "", MIN(ForwardDays(B816,-'Terms&amp;Conditions + Transaction'!$B$22, 'Terms&amp;Conditions + Transaction'!$B$23, 'Holiday Schedule'!$B$3:$B$1002),ForwardDays(F816,-'Terms&amp;Conditions + Transaction'!$B$22, 'Terms&amp;Conditions + Transaction'!$B$23, 'Holiday Schedule'!$B$3:$B$1002)))</f>
        <v/>
      </c>
      <c r="O816" s="42" t="str">
        <f ca="1">IF(B816="", "", IF(ISNA(MATCH(N816, SOFR_INDEX!$A$2:$A$2001, -1)),1,IF(INDEX(SOFR_INDEX!$A$2:$E$2001,MATCH(N816, SOFR_INDEX!$A$2:$A$2001, -1), 1)=N816,MATCH(N816, SOFR_INDEX!$A$2:$A$2001, -1),MATCH(N816, SOFR_INDEX!$A$2:$A$2001, -1)+1)))</f>
        <v/>
      </c>
      <c r="P816" s="40" t="str" cm="1">
        <f t="array" aca="1" ref="P816" ca="1">IF(OR(B816="", F816=""), "", INDEX(SOFR_INDEX!$B$2:$E$2001, O816,$P$4) * IF(LEFT($P$3, 3)="180", 2, IF(LEFT($P$3, 2)="90", 4, IF(LEFT($P$3, 2)="30", 12, 1)))/100)</f>
        <v/>
      </c>
      <c r="Q816" s="43" t="str">
        <f ca="1">IF(OR(B816="", F816=""), "", P816+'Terms&amp;Conditions + Transaction'!$B$11/10000)</f>
        <v/>
      </c>
      <c r="R816" s="43" t="str">
        <f t="shared" ca="1" si="77"/>
        <v/>
      </c>
      <c r="S816" t="str">
        <f ca="1">IF(B816="",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Transaction'!$C$7*(F816-E816), 365), 360))))</f>
        <v/>
      </c>
      <c r="T816" s="49" t="str">
        <f t="shared" ca="1" si="78"/>
        <v/>
      </c>
      <c r="U816" s="49" t="str">
        <f t="shared" ca="1" si="79"/>
        <v/>
      </c>
      <c r="V816" s="49" t="str">
        <f t="shared" ca="1" si="80"/>
        <v/>
      </c>
      <c r="W816" s="11" t="str">
        <f t="shared" ca="1" si="81"/>
        <v/>
      </c>
      <c r="X816" s="11" t="str">
        <f t="shared" ca="1" si="82"/>
        <v/>
      </c>
    </row>
    <row r="817" spans="2:24" x14ac:dyDescent="0.25">
      <c r="B817" s="82" t="str">
        <f ca="1">IF(B816&lt;MIN($C$3, 'Terms&amp;Conditions + Transaction'!$B$6), B816+1, "")</f>
        <v/>
      </c>
      <c r="C817" t="str">
        <f ca="1">IF(B817="", "", IF(AND(WEEKDAY(B817, 2)&lt;=5, ISERROR(VLOOKUP(B817, 'Holiday Schedule'!$B$3:$B$1002, 1, FALSE))), 1, 0))</f>
        <v/>
      </c>
      <c r="D817" t="str">
        <f ca="1">IF(B817="", "", IF(LOWER('Terms&amp;Conditions + Transaction'!$C$15)="act", 1, IF(DAY(B817)=31, 0, IF(AND(DAY(B817+1)=1, MONTH(B817+1)=3), 31-DAY(B817), 1))))</f>
        <v/>
      </c>
      <c r="E817" s="18" t="str">
        <f ca="1">IF(B817="", "", IFERROR(VLOOKUP(B817, 'Accrual Schedule'!$B$3:$B$122, 1, TRUE), ""))</f>
        <v/>
      </c>
      <c r="F817" s="18" t="str" cm="1">
        <f t="array" aca="1" ref="F817" ca="1">IF(B817="", "", INDEX('Accrual Schedule'!$B$3:$B$122, MATCH(B817, 'Accrual Schedule'!$B$3:$B$122, 1)+1, 1))</f>
        <v/>
      </c>
      <c r="G817" s="18" t="str" cm="1">
        <f t="array" aca="1" ref="G817" ca="1">IF(B817="", "", INDEX('Accrual Schedule'!$B$3:$B$122, MATCH(H817, 'Accrual Schedule'!$B$3:$B$122, 1)-1, 1))</f>
        <v/>
      </c>
      <c r="H817" s="18" t="str">
        <f ca="1">IF(B817="", "", INDEX('Accrual Schedule'!$B$3:$B$122, MATCH(I817, 'Accrual Schedule'!$C$3:$C$122, 1), 1))</f>
        <v/>
      </c>
      <c r="I817" s="18" t="str" cm="1">
        <f t="array" aca="1" ref="I817" ca="1">IF(B817="", "", _xlfn.IFNA(INDEX('Accrual Schedule'!$C$4:$C$122, MATCH(B817, 'Accrual Schedule'!$C$4:$C$122, 1)+1, 1), INDEX('Accrual Schedule'!$C$4:$C$122, 1, 1)))</f>
        <v/>
      </c>
      <c r="J817" s="11" t="str">
        <f ca="1">IF(B817="","",'Terms&amp;Conditions + Transaction'!$F$5-SUMIF(Dispositions!$B$3:$B$32,"&lt;="&amp;B817,Dispositions!$C$3:$C$32))</f>
        <v/>
      </c>
      <c r="K817" s="84" t="str">
        <f ca="1">IF(B817="", "", IF(ISNA(MATCH(B817, 'Factor Schedule'!$B$3:$B$2002, -1)),1,IF(INDEX('Factor Schedule'!$B$3:$C$2002,MATCH(B817, 'Factor Schedule'!$B$3:$B$2002, -1), 1)=B817,MATCH(B817, 'Factor Schedule'!$B$3:$B$2002, -1),MATCH(B817, 'Factor Schedule'!$B$3:$B$2002, -1)+1)))</f>
        <v/>
      </c>
      <c r="L817" s="11" t="str" cm="1">
        <f t="array" aca="1" ref="L817" ca="1">IF(B817="","",ROUND(J817*_xlfn.IFNA(INDEX('Factor Schedule'!$B$3:$C$2002,K817, 2), 1), 2))</f>
        <v/>
      </c>
      <c r="M817" s="11" t="str">
        <f ca="1">IF(B817="", "", IF(OR(LOWER('Terms&amp;Conditions + Transaction'!$B$12)&lt;&gt;"compound", B817=$C$2, B817=E817), L817, L817+IF(LOWER('Terms&amp;Conditions + Transaction'!$B$13)&lt;&gt;"y", SUMIFS($T$8:$T$2007, $B$8:$B$2007, "&gt;="&amp;E817, $B$8:$B$2007, "&lt;"&amp;B817), SUMIFS($U$8:$U$1007, $B$8:$B$2007, "&gt;="&amp;E817, $B$8:$B$2007, "&lt;"&amp;B817))))</f>
        <v/>
      </c>
      <c r="N817" s="18" t="str">
        <f ca="1">IF(OR(B817 = "", F817=""), "", MIN(ForwardDays(B817,-'Terms&amp;Conditions + Transaction'!$B$22, 'Terms&amp;Conditions + Transaction'!$B$23, 'Holiday Schedule'!$B$3:$B$1002),ForwardDays(F817,-'Terms&amp;Conditions + Transaction'!$B$22, 'Terms&amp;Conditions + Transaction'!$B$23, 'Holiday Schedule'!$B$3:$B$1002)))</f>
        <v/>
      </c>
      <c r="O817" s="42" t="str">
        <f ca="1">IF(B817="", "", IF(ISNA(MATCH(N817, SOFR_INDEX!$A$2:$A$2001, -1)),1,IF(INDEX(SOFR_INDEX!$A$2:$E$2001,MATCH(N817, SOFR_INDEX!$A$2:$A$2001, -1), 1)=N817,MATCH(N817, SOFR_INDEX!$A$2:$A$2001, -1),MATCH(N817, SOFR_INDEX!$A$2:$A$2001, -1)+1)))</f>
        <v/>
      </c>
      <c r="P817" s="40" t="str" cm="1">
        <f t="array" aca="1" ref="P817" ca="1">IF(OR(B817="", F817=""), "", INDEX(SOFR_INDEX!$B$2:$E$2001, O817,$P$4) * IF(LEFT($P$3, 3)="180", 2, IF(LEFT($P$3, 2)="90", 4, IF(LEFT($P$3, 2)="30", 12, 1)))/100)</f>
        <v/>
      </c>
      <c r="Q817" s="43" t="str">
        <f ca="1">IF(OR(B817="", F817=""), "", P817+'Terms&amp;Conditions + Transaction'!$B$11/10000)</f>
        <v/>
      </c>
      <c r="R817" s="43" t="str">
        <f t="shared" ca="1" si="77"/>
        <v/>
      </c>
      <c r="S817" t="str">
        <f ca="1">IF(B817="",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Transaction'!$C$7*(F817-E817), 365), 360))))</f>
        <v/>
      </c>
      <c r="T817" s="49" t="str">
        <f t="shared" ca="1" si="78"/>
        <v/>
      </c>
      <c r="U817" s="49" t="str">
        <f t="shared" ca="1" si="79"/>
        <v/>
      </c>
      <c r="V817" s="49" t="str">
        <f t="shared" ca="1" si="80"/>
        <v/>
      </c>
      <c r="W817" s="11" t="str">
        <f t="shared" ca="1" si="81"/>
        <v/>
      </c>
      <c r="X817" s="11" t="str">
        <f t="shared" ca="1" si="82"/>
        <v/>
      </c>
    </row>
    <row r="818" spans="2:24" x14ac:dyDescent="0.25">
      <c r="B818" s="82" t="str">
        <f ca="1">IF(B817&lt;MIN($C$3, 'Terms&amp;Conditions + Transaction'!$B$6), B817+1, "")</f>
        <v/>
      </c>
      <c r="C818" t="str">
        <f ca="1">IF(B818="", "", IF(AND(WEEKDAY(B818, 2)&lt;=5, ISERROR(VLOOKUP(B818, 'Holiday Schedule'!$B$3:$B$1002, 1, FALSE))), 1, 0))</f>
        <v/>
      </c>
      <c r="D818" t="str">
        <f ca="1">IF(B818="", "", IF(LOWER('Terms&amp;Conditions + Transaction'!$C$15)="act", 1, IF(DAY(B818)=31, 0, IF(AND(DAY(B818+1)=1, MONTH(B818+1)=3), 31-DAY(B818), 1))))</f>
        <v/>
      </c>
      <c r="E818" s="18" t="str">
        <f ca="1">IF(B818="", "", IFERROR(VLOOKUP(B818, 'Accrual Schedule'!$B$3:$B$122, 1, TRUE), ""))</f>
        <v/>
      </c>
      <c r="F818" s="18" t="str" cm="1">
        <f t="array" aca="1" ref="F818" ca="1">IF(B818="", "", INDEX('Accrual Schedule'!$B$3:$B$122, MATCH(B818, 'Accrual Schedule'!$B$3:$B$122, 1)+1, 1))</f>
        <v/>
      </c>
      <c r="G818" s="18" t="str" cm="1">
        <f t="array" aca="1" ref="G818" ca="1">IF(B818="", "", INDEX('Accrual Schedule'!$B$3:$B$122, MATCH(H818, 'Accrual Schedule'!$B$3:$B$122, 1)-1, 1))</f>
        <v/>
      </c>
      <c r="H818" s="18" t="str">
        <f ca="1">IF(B818="", "", INDEX('Accrual Schedule'!$B$3:$B$122, MATCH(I818, 'Accrual Schedule'!$C$3:$C$122, 1), 1))</f>
        <v/>
      </c>
      <c r="I818" s="18" t="str" cm="1">
        <f t="array" aca="1" ref="I818" ca="1">IF(B818="", "", _xlfn.IFNA(INDEX('Accrual Schedule'!$C$4:$C$122, MATCH(B818, 'Accrual Schedule'!$C$4:$C$122, 1)+1, 1), INDEX('Accrual Schedule'!$C$4:$C$122, 1, 1)))</f>
        <v/>
      </c>
      <c r="J818" s="11" t="str">
        <f ca="1">IF(B818="","",'Terms&amp;Conditions + Transaction'!$F$5-SUMIF(Dispositions!$B$3:$B$32,"&lt;="&amp;B818,Dispositions!$C$3:$C$32))</f>
        <v/>
      </c>
      <c r="K818" s="84" t="str">
        <f ca="1">IF(B818="", "", IF(ISNA(MATCH(B818, 'Factor Schedule'!$B$3:$B$2002, -1)),1,IF(INDEX('Factor Schedule'!$B$3:$C$2002,MATCH(B818, 'Factor Schedule'!$B$3:$B$2002, -1), 1)=B818,MATCH(B818, 'Factor Schedule'!$B$3:$B$2002, -1),MATCH(B818, 'Factor Schedule'!$B$3:$B$2002, -1)+1)))</f>
        <v/>
      </c>
      <c r="L818" s="11" t="str" cm="1">
        <f t="array" aca="1" ref="L818" ca="1">IF(B818="","",ROUND(J818*_xlfn.IFNA(INDEX('Factor Schedule'!$B$3:$C$2002,K818, 2), 1), 2))</f>
        <v/>
      </c>
      <c r="M818" s="11" t="str">
        <f ca="1">IF(B818="", "", IF(OR(LOWER('Terms&amp;Conditions + Transaction'!$B$12)&lt;&gt;"compound", B818=$C$2, B818=E818), L818, L818+IF(LOWER('Terms&amp;Conditions + Transaction'!$B$13)&lt;&gt;"y", SUMIFS($T$8:$T$2007, $B$8:$B$2007, "&gt;="&amp;E818, $B$8:$B$2007, "&lt;"&amp;B818), SUMIFS($U$8:$U$1007, $B$8:$B$2007, "&gt;="&amp;E818, $B$8:$B$2007, "&lt;"&amp;B818))))</f>
        <v/>
      </c>
      <c r="N818" s="18" t="str">
        <f ca="1">IF(OR(B818 = "", F818=""), "", MIN(ForwardDays(B818,-'Terms&amp;Conditions + Transaction'!$B$22, 'Terms&amp;Conditions + Transaction'!$B$23, 'Holiday Schedule'!$B$3:$B$1002),ForwardDays(F818,-'Terms&amp;Conditions + Transaction'!$B$22, 'Terms&amp;Conditions + Transaction'!$B$23, 'Holiday Schedule'!$B$3:$B$1002)))</f>
        <v/>
      </c>
      <c r="O818" s="42" t="str">
        <f ca="1">IF(B818="", "", IF(ISNA(MATCH(N818, SOFR_INDEX!$A$2:$A$2001, -1)),1,IF(INDEX(SOFR_INDEX!$A$2:$E$2001,MATCH(N818, SOFR_INDEX!$A$2:$A$2001, -1), 1)=N818,MATCH(N818, SOFR_INDEX!$A$2:$A$2001, -1),MATCH(N818, SOFR_INDEX!$A$2:$A$2001, -1)+1)))</f>
        <v/>
      </c>
      <c r="P818" s="40" t="str" cm="1">
        <f t="array" aca="1" ref="P818" ca="1">IF(OR(B818="", F818=""), "", INDEX(SOFR_INDEX!$B$2:$E$2001, O818,$P$4) * IF(LEFT($P$3, 3)="180", 2, IF(LEFT($P$3, 2)="90", 4, IF(LEFT($P$3, 2)="30", 12, 1)))/100)</f>
        <v/>
      </c>
      <c r="Q818" s="43" t="str">
        <f ca="1">IF(OR(B818="", F818=""), "", P818+'Terms&amp;Conditions + Transaction'!$B$11/10000)</f>
        <v/>
      </c>
      <c r="R818" s="43" t="str">
        <f t="shared" ca="1" si="77"/>
        <v/>
      </c>
      <c r="S818" t="str">
        <f ca="1">IF(B818="",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Transaction'!$C$7*(F818-E818), 365), 360))))</f>
        <v/>
      </c>
      <c r="T818" s="49" t="str">
        <f t="shared" ca="1" si="78"/>
        <v/>
      </c>
      <c r="U818" s="49" t="str">
        <f t="shared" ca="1" si="79"/>
        <v/>
      </c>
      <c r="V818" s="49" t="str">
        <f t="shared" ca="1" si="80"/>
        <v/>
      </c>
      <c r="W818" s="11" t="str">
        <f t="shared" ca="1" si="81"/>
        <v/>
      </c>
      <c r="X818" s="11" t="str">
        <f t="shared" ca="1" si="82"/>
        <v/>
      </c>
    </row>
    <row r="819" spans="2:24" x14ac:dyDescent="0.25">
      <c r="B819" s="82" t="str">
        <f ca="1">IF(B818&lt;MIN($C$3, 'Terms&amp;Conditions + Transaction'!$B$6), B818+1, "")</f>
        <v/>
      </c>
      <c r="C819" t="str">
        <f ca="1">IF(B819="", "", IF(AND(WEEKDAY(B819, 2)&lt;=5, ISERROR(VLOOKUP(B819, 'Holiday Schedule'!$B$3:$B$1002, 1, FALSE))), 1, 0))</f>
        <v/>
      </c>
      <c r="D819" t="str">
        <f ca="1">IF(B819="", "", IF(LOWER('Terms&amp;Conditions + Transaction'!$C$15)="act", 1, IF(DAY(B819)=31, 0, IF(AND(DAY(B819+1)=1, MONTH(B819+1)=3), 31-DAY(B819), 1))))</f>
        <v/>
      </c>
      <c r="E819" s="18" t="str">
        <f ca="1">IF(B819="", "", IFERROR(VLOOKUP(B819, 'Accrual Schedule'!$B$3:$B$122, 1, TRUE), ""))</f>
        <v/>
      </c>
      <c r="F819" s="18" t="str" cm="1">
        <f t="array" aca="1" ref="F819" ca="1">IF(B819="", "", INDEX('Accrual Schedule'!$B$3:$B$122, MATCH(B819, 'Accrual Schedule'!$B$3:$B$122, 1)+1, 1))</f>
        <v/>
      </c>
      <c r="G819" s="18" t="str" cm="1">
        <f t="array" aca="1" ref="G819" ca="1">IF(B819="", "", INDEX('Accrual Schedule'!$B$3:$B$122, MATCH(H819, 'Accrual Schedule'!$B$3:$B$122, 1)-1, 1))</f>
        <v/>
      </c>
      <c r="H819" s="18" t="str">
        <f ca="1">IF(B819="", "", INDEX('Accrual Schedule'!$B$3:$B$122, MATCH(I819, 'Accrual Schedule'!$C$3:$C$122, 1), 1))</f>
        <v/>
      </c>
      <c r="I819" s="18" t="str" cm="1">
        <f t="array" aca="1" ref="I819" ca="1">IF(B819="", "", _xlfn.IFNA(INDEX('Accrual Schedule'!$C$4:$C$122, MATCH(B819, 'Accrual Schedule'!$C$4:$C$122, 1)+1, 1), INDEX('Accrual Schedule'!$C$4:$C$122, 1, 1)))</f>
        <v/>
      </c>
      <c r="J819" s="11" t="str">
        <f ca="1">IF(B819="","",'Terms&amp;Conditions + Transaction'!$F$5-SUMIF(Dispositions!$B$3:$B$32,"&lt;="&amp;B819,Dispositions!$C$3:$C$32))</f>
        <v/>
      </c>
      <c r="K819" s="84" t="str">
        <f ca="1">IF(B819="", "", IF(ISNA(MATCH(B819, 'Factor Schedule'!$B$3:$B$2002, -1)),1,IF(INDEX('Factor Schedule'!$B$3:$C$2002,MATCH(B819, 'Factor Schedule'!$B$3:$B$2002, -1), 1)=B819,MATCH(B819, 'Factor Schedule'!$B$3:$B$2002, -1),MATCH(B819, 'Factor Schedule'!$B$3:$B$2002, -1)+1)))</f>
        <v/>
      </c>
      <c r="L819" s="11" t="str" cm="1">
        <f t="array" aca="1" ref="L819" ca="1">IF(B819="","",ROUND(J819*_xlfn.IFNA(INDEX('Factor Schedule'!$B$3:$C$2002,K819, 2), 1), 2))</f>
        <v/>
      </c>
      <c r="M819" s="11" t="str">
        <f ca="1">IF(B819="", "", IF(OR(LOWER('Terms&amp;Conditions + Transaction'!$B$12)&lt;&gt;"compound", B819=$C$2, B819=E819), L819, L819+IF(LOWER('Terms&amp;Conditions + Transaction'!$B$13)&lt;&gt;"y", SUMIFS($T$8:$T$2007, $B$8:$B$2007, "&gt;="&amp;E819, $B$8:$B$2007, "&lt;"&amp;B819), SUMIFS($U$8:$U$1007, $B$8:$B$2007, "&gt;="&amp;E819, $B$8:$B$2007, "&lt;"&amp;B819))))</f>
        <v/>
      </c>
      <c r="N819" s="18" t="str">
        <f ca="1">IF(OR(B819 = "", F819=""), "", MIN(ForwardDays(B819,-'Terms&amp;Conditions + Transaction'!$B$22, 'Terms&amp;Conditions + Transaction'!$B$23, 'Holiday Schedule'!$B$3:$B$1002),ForwardDays(F819,-'Terms&amp;Conditions + Transaction'!$B$22, 'Terms&amp;Conditions + Transaction'!$B$23, 'Holiday Schedule'!$B$3:$B$1002)))</f>
        <v/>
      </c>
      <c r="O819" s="42" t="str">
        <f ca="1">IF(B819="", "", IF(ISNA(MATCH(N819, SOFR_INDEX!$A$2:$A$2001, -1)),1,IF(INDEX(SOFR_INDEX!$A$2:$E$2001,MATCH(N819, SOFR_INDEX!$A$2:$A$2001, -1), 1)=N819,MATCH(N819, SOFR_INDEX!$A$2:$A$2001, -1),MATCH(N819, SOFR_INDEX!$A$2:$A$2001, -1)+1)))</f>
        <v/>
      </c>
      <c r="P819" s="40" t="str" cm="1">
        <f t="array" aca="1" ref="P819" ca="1">IF(OR(B819="", F819=""), "", INDEX(SOFR_INDEX!$B$2:$E$2001, O819,$P$4) * IF(LEFT($P$3, 3)="180", 2, IF(LEFT($P$3, 2)="90", 4, IF(LEFT($P$3, 2)="30", 12, 1)))/100)</f>
        <v/>
      </c>
      <c r="Q819" s="43" t="str">
        <f ca="1">IF(OR(B819="", F819=""), "", P819+'Terms&amp;Conditions + Transaction'!$B$11/10000)</f>
        <v/>
      </c>
      <c r="R819" s="43" t="str">
        <f t="shared" ca="1" si="77"/>
        <v/>
      </c>
      <c r="S819" t="str">
        <f ca="1">IF(B819="",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Transaction'!$C$7*(F819-E819), 365), 360))))</f>
        <v/>
      </c>
      <c r="T819" s="49" t="str">
        <f t="shared" ca="1" si="78"/>
        <v/>
      </c>
      <c r="U819" s="49" t="str">
        <f t="shared" ca="1" si="79"/>
        <v/>
      </c>
      <c r="V819" s="49" t="str">
        <f t="shared" ca="1" si="80"/>
        <v/>
      </c>
      <c r="W819" s="11" t="str">
        <f t="shared" ca="1" si="81"/>
        <v/>
      </c>
      <c r="X819" s="11" t="str">
        <f t="shared" ca="1" si="82"/>
        <v/>
      </c>
    </row>
    <row r="820" spans="2:24" x14ac:dyDescent="0.25">
      <c r="B820" s="82" t="str">
        <f ca="1">IF(B819&lt;MIN($C$3, 'Terms&amp;Conditions + Transaction'!$B$6), B819+1, "")</f>
        <v/>
      </c>
      <c r="C820" t="str">
        <f ca="1">IF(B820="", "", IF(AND(WEEKDAY(B820, 2)&lt;=5, ISERROR(VLOOKUP(B820, 'Holiday Schedule'!$B$3:$B$1002, 1, FALSE))), 1, 0))</f>
        <v/>
      </c>
      <c r="D820" t="str">
        <f ca="1">IF(B820="", "", IF(LOWER('Terms&amp;Conditions + Transaction'!$C$15)="act", 1, IF(DAY(B820)=31, 0, IF(AND(DAY(B820+1)=1, MONTH(B820+1)=3), 31-DAY(B820), 1))))</f>
        <v/>
      </c>
      <c r="E820" s="18" t="str">
        <f ca="1">IF(B820="", "", IFERROR(VLOOKUP(B820, 'Accrual Schedule'!$B$3:$B$122, 1, TRUE), ""))</f>
        <v/>
      </c>
      <c r="F820" s="18" t="str" cm="1">
        <f t="array" aca="1" ref="F820" ca="1">IF(B820="", "", INDEX('Accrual Schedule'!$B$3:$B$122, MATCH(B820, 'Accrual Schedule'!$B$3:$B$122, 1)+1, 1))</f>
        <v/>
      </c>
      <c r="G820" s="18" t="str" cm="1">
        <f t="array" aca="1" ref="G820" ca="1">IF(B820="", "", INDEX('Accrual Schedule'!$B$3:$B$122, MATCH(H820, 'Accrual Schedule'!$B$3:$B$122, 1)-1, 1))</f>
        <v/>
      </c>
      <c r="H820" s="18" t="str">
        <f ca="1">IF(B820="", "", INDEX('Accrual Schedule'!$B$3:$B$122, MATCH(I820, 'Accrual Schedule'!$C$3:$C$122, 1), 1))</f>
        <v/>
      </c>
      <c r="I820" s="18" t="str" cm="1">
        <f t="array" aca="1" ref="I820" ca="1">IF(B820="", "", _xlfn.IFNA(INDEX('Accrual Schedule'!$C$4:$C$122, MATCH(B820, 'Accrual Schedule'!$C$4:$C$122, 1)+1, 1), INDEX('Accrual Schedule'!$C$4:$C$122, 1, 1)))</f>
        <v/>
      </c>
      <c r="J820" s="11" t="str">
        <f ca="1">IF(B820="","",'Terms&amp;Conditions + Transaction'!$F$5-SUMIF(Dispositions!$B$3:$B$32,"&lt;="&amp;B820,Dispositions!$C$3:$C$32))</f>
        <v/>
      </c>
      <c r="K820" s="84" t="str">
        <f ca="1">IF(B820="", "", IF(ISNA(MATCH(B820, 'Factor Schedule'!$B$3:$B$2002, -1)),1,IF(INDEX('Factor Schedule'!$B$3:$C$2002,MATCH(B820, 'Factor Schedule'!$B$3:$B$2002, -1), 1)=B820,MATCH(B820, 'Factor Schedule'!$B$3:$B$2002, -1),MATCH(B820, 'Factor Schedule'!$B$3:$B$2002, -1)+1)))</f>
        <v/>
      </c>
      <c r="L820" s="11" t="str" cm="1">
        <f t="array" aca="1" ref="L820" ca="1">IF(B820="","",ROUND(J820*_xlfn.IFNA(INDEX('Factor Schedule'!$B$3:$C$2002,K820, 2), 1), 2))</f>
        <v/>
      </c>
      <c r="M820" s="11" t="str">
        <f ca="1">IF(B820="", "", IF(OR(LOWER('Terms&amp;Conditions + Transaction'!$B$12)&lt;&gt;"compound", B820=$C$2, B820=E820), L820, L820+IF(LOWER('Terms&amp;Conditions + Transaction'!$B$13)&lt;&gt;"y", SUMIFS($T$8:$T$2007, $B$8:$B$2007, "&gt;="&amp;E820, $B$8:$B$2007, "&lt;"&amp;B820), SUMIFS($U$8:$U$1007, $B$8:$B$2007, "&gt;="&amp;E820, $B$8:$B$2007, "&lt;"&amp;B820))))</f>
        <v/>
      </c>
      <c r="N820" s="18" t="str">
        <f ca="1">IF(OR(B820 = "", F820=""), "", MIN(ForwardDays(B820,-'Terms&amp;Conditions + Transaction'!$B$22, 'Terms&amp;Conditions + Transaction'!$B$23, 'Holiday Schedule'!$B$3:$B$1002),ForwardDays(F820,-'Terms&amp;Conditions + Transaction'!$B$22, 'Terms&amp;Conditions + Transaction'!$B$23, 'Holiday Schedule'!$B$3:$B$1002)))</f>
        <v/>
      </c>
      <c r="O820" s="42" t="str">
        <f ca="1">IF(B820="", "", IF(ISNA(MATCH(N820, SOFR_INDEX!$A$2:$A$2001, -1)),1,IF(INDEX(SOFR_INDEX!$A$2:$E$2001,MATCH(N820, SOFR_INDEX!$A$2:$A$2001, -1), 1)=N820,MATCH(N820, SOFR_INDEX!$A$2:$A$2001, -1),MATCH(N820, SOFR_INDEX!$A$2:$A$2001, -1)+1)))</f>
        <v/>
      </c>
      <c r="P820" s="40" t="str" cm="1">
        <f t="array" aca="1" ref="P820" ca="1">IF(OR(B820="", F820=""), "", INDEX(SOFR_INDEX!$B$2:$E$2001, O820,$P$4) * IF(LEFT($P$3, 3)="180", 2, IF(LEFT($P$3, 2)="90", 4, IF(LEFT($P$3, 2)="30", 12, 1)))/100)</f>
        <v/>
      </c>
      <c r="Q820" s="43" t="str">
        <f ca="1">IF(OR(B820="", F820=""), "", P820+'Terms&amp;Conditions + Transaction'!$B$11/10000)</f>
        <v/>
      </c>
      <c r="R820" s="43" t="str">
        <f t="shared" ca="1" si="77"/>
        <v/>
      </c>
      <c r="S820" t="str">
        <f ca="1">IF(B820="",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Transaction'!$C$7*(F820-E820), 365), 360))))</f>
        <v/>
      </c>
      <c r="T820" s="49" t="str">
        <f t="shared" ca="1" si="78"/>
        <v/>
      </c>
      <c r="U820" s="49" t="str">
        <f t="shared" ca="1" si="79"/>
        <v/>
      </c>
      <c r="V820" s="49" t="str">
        <f t="shared" ca="1" si="80"/>
        <v/>
      </c>
      <c r="W820" s="11" t="str">
        <f t="shared" ca="1" si="81"/>
        <v/>
      </c>
      <c r="X820" s="11" t="str">
        <f t="shared" ca="1" si="82"/>
        <v/>
      </c>
    </row>
    <row r="821" spans="2:24" x14ac:dyDescent="0.25">
      <c r="B821" s="82" t="str">
        <f ca="1">IF(B820&lt;MIN($C$3, 'Terms&amp;Conditions + Transaction'!$B$6), B820+1, "")</f>
        <v/>
      </c>
      <c r="C821" t="str">
        <f ca="1">IF(B821="", "", IF(AND(WEEKDAY(B821, 2)&lt;=5, ISERROR(VLOOKUP(B821, 'Holiday Schedule'!$B$3:$B$1002, 1, FALSE))), 1, 0))</f>
        <v/>
      </c>
      <c r="D821" t="str">
        <f ca="1">IF(B821="", "", IF(LOWER('Terms&amp;Conditions + Transaction'!$C$15)="act", 1, IF(DAY(B821)=31, 0, IF(AND(DAY(B821+1)=1, MONTH(B821+1)=3), 31-DAY(B821), 1))))</f>
        <v/>
      </c>
      <c r="E821" s="18" t="str">
        <f ca="1">IF(B821="", "", IFERROR(VLOOKUP(B821, 'Accrual Schedule'!$B$3:$B$122, 1, TRUE), ""))</f>
        <v/>
      </c>
      <c r="F821" s="18" t="str" cm="1">
        <f t="array" aca="1" ref="F821" ca="1">IF(B821="", "", INDEX('Accrual Schedule'!$B$3:$B$122, MATCH(B821, 'Accrual Schedule'!$B$3:$B$122, 1)+1, 1))</f>
        <v/>
      </c>
      <c r="G821" s="18" t="str" cm="1">
        <f t="array" aca="1" ref="G821" ca="1">IF(B821="", "", INDEX('Accrual Schedule'!$B$3:$B$122, MATCH(H821, 'Accrual Schedule'!$B$3:$B$122, 1)-1, 1))</f>
        <v/>
      </c>
      <c r="H821" s="18" t="str">
        <f ca="1">IF(B821="", "", INDEX('Accrual Schedule'!$B$3:$B$122, MATCH(I821, 'Accrual Schedule'!$C$3:$C$122, 1), 1))</f>
        <v/>
      </c>
      <c r="I821" s="18" t="str" cm="1">
        <f t="array" aca="1" ref="I821" ca="1">IF(B821="", "", _xlfn.IFNA(INDEX('Accrual Schedule'!$C$4:$C$122, MATCH(B821, 'Accrual Schedule'!$C$4:$C$122, 1)+1, 1), INDEX('Accrual Schedule'!$C$4:$C$122, 1, 1)))</f>
        <v/>
      </c>
      <c r="J821" s="11" t="str">
        <f ca="1">IF(B821="","",'Terms&amp;Conditions + Transaction'!$F$5-SUMIF(Dispositions!$B$3:$B$32,"&lt;="&amp;B821,Dispositions!$C$3:$C$32))</f>
        <v/>
      </c>
      <c r="K821" s="84" t="str">
        <f ca="1">IF(B821="", "", IF(ISNA(MATCH(B821, 'Factor Schedule'!$B$3:$B$2002, -1)),1,IF(INDEX('Factor Schedule'!$B$3:$C$2002,MATCH(B821, 'Factor Schedule'!$B$3:$B$2002, -1), 1)=B821,MATCH(B821, 'Factor Schedule'!$B$3:$B$2002, -1),MATCH(B821, 'Factor Schedule'!$B$3:$B$2002, -1)+1)))</f>
        <v/>
      </c>
      <c r="L821" s="11" t="str" cm="1">
        <f t="array" aca="1" ref="L821" ca="1">IF(B821="","",ROUND(J821*_xlfn.IFNA(INDEX('Factor Schedule'!$B$3:$C$2002,K821, 2), 1), 2))</f>
        <v/>
      </c>
      <c r="M821" s="11" t="str">
        <f ca="1">IF(B821="", "", IF(OR(LOWER('Terms&amp;Conditions + Transaction'!$B$12)&lt;&gt;"compound", B821=$C$2, B821=E821), L821, L821+IF(LOWER('Terms&amp;Conditions + Transaction'!$B$13)&lt;&gt;"y", SUMIFS($T$8:$T$2007, $B$8:$B$2007, "&gt;="&amp;E821, $B$8:$B$2007, "&lt;"&amp;B821), SUMIFS($U$8:$U$1007, $B$8:$B$2007, "&gt;="&amp;E821, $B$8:$B$2007, "&lt;"&amp;B821))))</f>
        <v/>
      </c>
      <c r="N821" s="18" t="str">
        <f ca="1">IF(OR(B821 = "", F821=""), "", MIN(ForwardDays(B821,-'Terms&amp;Conditions + Transaction'!$B$22, 'Terms&amp;Conditions + Transaction'!$B$23, 'Holiday Schedule'!$B$3:$B$1002),ForwardDays(F821,-'Terms&amp;Conditions + Transaction'!$B$22, 'Terms&amp;Conditions + Transaction'!$B$23, 'Holiday Schedule'!$B$3:$B$1002)))</f>
        <v/>
      </c>
      <c r="O821" s="42" t="str">
        <f ca="1">IF(B821="", "", IF(ISNA(MATCH(N821, SOFR_INDEX!$A$2:$A$2001, -1)),1,IF(INDEX(SOFR_INDEX!$A$2:$E$2001,MATCH(N821, SOFR_INDEX!$A$2:$A$2001, -1), 1)=N821,MATCH(N821, SOFR_INDEX!$A$2:$A$2001, -1),MATCH(N821, SOFR_INDEX!$A$2:$A$2001, -1)+1)))</f>
        <v/>
      </c>
      <c r="P821" s="40" t="str" cm="1">
        <f t="array" aca="1" ref="P821" ca="1">IF(OR(B821="", F821=""), "", INDEX(SOFR_INDEX!$B$2:$E$2001, O821,$P$4) * IF(LEFT($P$3, 3)="180", 2, IF(LEFT($P$3, 2)="90", 4, IF(LEFT($P$3, 2)="30", 12, 1)))/100)</f>
        <v/>
      </c>
      <c r="Q821" s="43" t="str">
        <f ca="1">IF(OR(B821="", F821=""), "", P821+'Terms&amp;Conditions + Transaction'!$B$11/10000)</f>
        <v/>
      </c>
      <c r="R821" s="43" t="str">
        <f t="shared" ca="1" si="77"/>
        <v/>
      </c>
      <c r="S821" t="str">
        <f ca="1">IF(B821="",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Transaction'!$C$7*(F821-E821), 365), 360))))</f>
        <v/>
      </c>
      <c r="T821" s="49" t="str">
        <f t="shared" ca="1" si="78"/>
        <v/>
      </c>
      <c r="U821" s="49" t="str">
        <f t="shared" ca="1" si="79"/>
        <v/>
      </c>
      <c r="V821" s="49" t="str">
        <f t="shared" ca="1" si="80"/>
        <v/>
      </c>
      <c r="W821" s="11" t="str">
        <f t="shared" ca="1" si="81"/>
        <v/>
      </c>
      <c r="X821" s="11" t="str">
        <f t="shared" ca="1" si="82"/>
        <v/>
      </c>
    </row>
    <row r="822" spans="2:24" x14ac:dyDescent="0.25">
      <c r="B822" s="82" t="str">
        <f ca="1">IF(B821&lt;MIN($C$3, 'Terms&amp;Conditions + Transaction'!$B$6), B821+1, "")</f>
        <v/>
      </c>
      <c r="C822" t="str">
        <f ca="1">IF(B822="", "", IF(AND(WEEKDAY(B822, 2)&lt;=5, ISERROR(VLOOKUP(B822, 'Holiday Schedule'!$B$3:$B$1002, 1, FALSE))), 1, 0))</f>
        <v/>
      </c>
      <c r="D822" t="str">
        <f ca="1">IF(B822="", "", IF(LOWER('Terms&amp;Conditions + Transaction'!$C$15)="act", 1, IF(DAY(B822)=31, 0, IF(AND(DAY(B822+1)=1, MONTH(B822+1)=3), 31-DAY(B822), 1))))</f>
        <v/>
      </c>
      <c r="E822" s="18" t="str">
        <f ca="1">IF(B822="", "", IFERROR(VLOOKUP(B822, 'Accrual Schedule'!$B$3:$B$122, 1, TRUE), ""))</f>
        <v/>
      </c>
      <c r="F822" s="18" t="str" cm="1">
        <f t="array" aca="1" ref="F822" ca="1">IF(B822="", "", INDEX('Accrual Schedule'!$B$3:$B$122, MATCH(B822, 'Accrual Schedule'!$B$3:$B$122, 1)+1, 1))</f>
        <v/>
      </c>
      <c r="G822" s="18" t="str" cm="1">
        <f t="array" aca="1" ref="G822" ca="1">IF(B822="", "", INDEX('Accrual Schedule'!$B$3:$B$122, MATCH(H822, 'Accrual Schedule'!$B$3:$B$122, 1)-1, 1))</f>
        <v/>
      </c>
      <c r="H822" s="18" t="str">
        <f ca="1">IF(B822="", "", INDEX('Accrual Schedule'!$B$3:$B$122, MATCH(I822, 'Accrual Schedule'!$C$3:$C$122, 1), 1))</f>
        <v/>
      </c>
      <c r="I822" s="18" t="str" cm="1">
        <f t="array" aca="1" ref="I822" ca="1">IF(B822="", "", _xlfn.IFNA(INDEX('Accrual Schedule'!$C$4:$C$122, MATCH(B822, 'Accrual Schedule'!$C$4:$C$122, 1)+1, 1), INDEX('Accrual Schedule'!$C$4:$C$122, 1, 1)))</f>
        <v/>
      </c>
      <c r="J822" s="11" t="str">
        <f ca="1">IF(B822="","",'Terms&amp;Conditions + Transaction'!$F$5-SUMIF(Dispositions!$B$3:$B$32,"&lt;="&amp;B822,Dispositions!$C$3:$C$32))</f>
        <v/>
      </c>
      <c r="K822" s="84" t="str">
        <f ca="1">IF(B822="", "", IF(ISNA(MATCH(B822, 'Factor Schedule'!$B$3:$B$2002, -1)),1,IF(INDEX('Factor Schedule'!$B$3:$C$2002,MATCH(B822, 'Factor Schedule'!$B$3:$B$2002, -1), 1)=B822,MATCH(B822, 'Factor Schedule'!$B$3:$B$2002, -1),MATCH(B822, 'Factor Schedule'!$B$3:$B$2002, -1)+1)))</f>
        <v/>
      </c>
      <c r="L822" s="11" t="str" cm="1">
        <f t="array" aca="1" ref="L822" ca="1">IF(B822="","",ROUND(J822*_xlfn.IFNA(INDEX('Factor Schedule'!$B$3:$C$2002,K822, 2), 1), 2))</f>
        <v/>
      </c>
      <c r="M822" s="11" t="str">
        <f ca="1">IF(B822="", "", IF(OR(LOWER('Terms&amp;Conditions + Transaction'!$B$12)&lt;&gt;"compound", B822=$C$2, B822=E822), L822, L822+IF(LOWER('Terms&amp;Conditions + Transaction'!$B$13)&lt;&gt;"y", SUMIFS($T$8:$T$2007, $B$8:$B$2007, "&gt;="&amp;E822, $B$8:$B$2007, "&lt;"&amp;B822), SUMIFS($U$8:$U$1007, $B$8:$B$2007, "&gt;="&amp;E822, $B$8:$B$2007, "&lt;"&amp;B822))))</f>
        <v/>
      </c>
      <c r="N822" s="18" t="str">
        <f ca="1">IF(OR(B822 = "", F822=""), "", MIN(ForwardDays(B822,-'Terms&amp;Conditions + Transaction'!$B$22, 'Terms&amp;Conditions + Transaction'!$B$23, 'Holiday Schedule'!$B$3:$B$1002),ForwardDays(F822,-'Terms&amp;Conditions + Transaction'!$B$22, 'Terms&amp;Conditions + Transaction'!$B$23, 'Holiday Schedule'!$B$3:$B$1002)))</f>
        <v/>
      </c>
      <c r="O822" s="42" t="str">
        <f ca="1">IF(B822="", "", IF(ISNA(MATCH(N822, SOFR_INDEX!$A$2:$A$2001, -1)),1,IF(INDEX(SOFR_INDEX!$A$2:$E$2001,MATCH(N822, SOFR_INDEX!$A$2:$A$2001, -1), 1)=N822,MATCH(N822, SOFR_INDEX!$A$2:$A$2001, -1),MATCH(N822, SOFR_INDEX!$A$2:$A$2001, -1)+1)))</f>
        <v/>
      </c>
      <c r="P822" s="40" t="str" cm="1">
        <f t="array" aca="1" ref="P822" ca="1">IF(OR(B822="", F822=""), "", INDEX(SOFR_INDEX!$B$2:$E$2001, O822,$P$4) * IF(LEFT($P$3, 3)="180", 2, IF(LEFT($P$3, 2)="90", 4, IF(LEFT($P$3, 2)="30", 12, 1)))/100)</f>
        <v/>
      </c>
      <c r="Q822" s="43" t="str">
        <f ca="1">IF(OR(B822="", F822=""), "", P822+'Terms&amp;Conditions + Transaction'!$B$11/10000)</f>
        <v/>
      </c>
      <c r="R822" s="43" t="str">
        <f t="shared" ca="1" si="77"/>
        <v/>
      </c>
      <c r="S822" t="str">
        <f ca="1">IF(B822="",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Transaction'!$C$7*(F822-E822), 365), 360))))</f>
        <v/>
      </c>
      <c r="T822" s="49" t="str">
        <f t="shared" ca="1" si="78"/>
        <v/>
      </c>
      <c r="U822" s="49" t="str">
        <f t="shared" ca="1" si="79"/>
        <v/>
      </c>
      <c r="V822" s="49" t="str">
        <f t="shared" ca="1" si="80"/>
        <v/>
      </c>
      <c r="W822" s="11" t="str">
        <f t="shared" ca="1" si="81"/>
        <v/>
      </c>
      <c r="X822" s="11" t="str">
        <f t="shared" ca="1" si="82"/>
        <v/>
      </c>
    </row>
    <row r="823" spans="2:24" x14ac:dyDescent="0.25">
      <c r="B823" s="82" t="str">
        <f ca="1">IF(B822&lt;MIN($C$3, 'Terms&amp;Conditions + Transaction'!$B$6), B822+1, "")</f>
        <v/>
      </c>
      <c r="C823" t="str">
        <f ca="1">IF(B823="", "", IF(AND(WEEKDAY(B823, 2)&lt;=5, ISERROR(VLOOKUP(B823, 'Holiday Schedule'!$B$3:$B$1002, 1, FALSE))), 1, 0))</f>
        <v/>
      </c>
      <c r="D823" t="str">
        <f ca="1">IF(B823="", "", IF(LOWER('Terms&amp;Conditions + Transaction'!$C$15)="act", 1, IF(DAY(B823)=31, 0, IF(AND(DAY(B823+1)=1, MONTH(B823+1)=3), 31-DAY(B823), 1))))</f>
        <v/>
      </c>
      <c r="E823" s="18" t="str">
        <f ca="1">IF(B823="", "", IFERROR(VLOOKUP(B823, 'Accrual Schedule'!$B$3:$B$122, 1, TRUE), ""))</f>
        <v/>
      </c>
      <c r="F823" s="18" t="str" cm="1">
        <f t="array" aca="1" ref="F823" ca="1">IF(B823="", "", INDEX('Accrual Schedule'!$B$3:$B$122, MATCH(B823, 'Accrual Schedule'!$B$3:$B$122, 1)+1, 1))</f>
        <v/>
      </c>
      <c r="G823" s="18" t="str" cm="1">
        <f t="array" aca="1" ref="G823" ca="1">IF(B823="", "", INDEX('Accrual Schedule'!$B$3:$B$122, MATCH(H823, 'Accrual Schedule'!$B$3:$B$122, 1)-1, 1))</f>
        <v/>
      </c>
      <c r="H823" s="18" t="str">
        <f ca="1">IF(B823="", "", INDEX('Accrual Schedule'!$B$3:$B$122, MATCH(I823, 'Accrual Schedule'!$C$3:$C$122, 1), 1))</f>
        <v/>
      </c>
      <c r="I823" s="18" t="str" cm="1">
        <f t="array" aca="1" ref="I823" ca="1">IF(B823="", "", _xlfn.IFNA(INDEX('Accrual Schedule'!$C$4:$C$122, MATCH(B823, 'Accrual Schedule'!$C$4:$C$122, 1)+1, 1), INDEX('Accrual Schedule'!$C$4:$C$122, 1, 1)))</f>
        <v/>
      </c>
      <c r="J823" s="11" t="str">
        <f ca="1">IF(B823="","",'Terms&amp;Conditions + Transaction'!$F$5-SUMIF(Dispositions!$B$3:$B$32,"&lt;="&amp;B823,Dispositions!$C$3:$C$32))</f>
        <v/>
      </c>
      <c r="K823" s="84" t="str">
        <f ca="1">IF(B823="", "", IF(ISNA(MATCH(B823, 'Factor Schedule'!$B$3:$B$2002, -1)),1,IF(INDEX('Factor Schedule'!$B$3:$C$2002,MATCH(B823, 'Factor Schedule'!$B$3:$B$2002, -1), 1)=B823,MATCH(B823, 'Factor Schedule'!$B$3:$B$2002, -1),MATCH(B823, 'Factor Schedule'!$B$3:$B$2002, -1)+1)))</f>
        <v/>
      </c>
      <c r="L823" s="11" t="str" cm="1">
        <f t="array" aca="1" ref="L823" ca="1">IF(B823="","",ROUND(J823*_xlfn.IFNA(INDEX('Factor Schedule'!$B$3:$C$2002,K823, 2), 1), 2))</f>
        <v/>
      </c>
      <c r="M823" s="11" t="str">
        <f ca="1">IF(B823="", "", IF(OR(LOWER('Terms&amp;Conditions + Transaction'!$B$12)&lt;&gt;"compound", B823=$C$2, B823=E823), L823, L823+IF(LOWER('Terms&amp;Conditions + Transaction'!$B$13)&lt;&gt;"y", SUMIFS($T$8:$T$2007, $B$8:$B$2007, "&gt;="&amp;E823, $B$8:$B$2007, "&lt;"&amp;B823), SUMIFS($U$8:$U$1007, $B$8:$B$2007, "&gt;="&amp;E823, $B$8:$B$2007, "&lt;"&amp;B823))))</f>
        <v/>
      </c>
      <c r="N823" s="18" t="str">
        <f ca="1">IF(OR(B823 = "", F823=""), "", MIN(ForwardDays(B823,-'Terms&amp;Conditions + Transaction'!$B$22, 'Terms&amp;Conditions + Transaction'!$B$23, 'Holiday Schedule'!$B$3:$B$1002),ForwardDays(F823,-'Terms&amp;Conditions + Transaction'!$B$22, 'Terms&amp;Conditions + Transaction'!$B$23, 'Holiday Schedule'!$B$3:$B$1002)))</f>
        <v/>
      </c>
      <c r="O823" s="42" t="str">
        <f ca="1">IF(B823="", "", IF(ISNA(MATCH(N823, SOFR_INDEX!$A$2:$A$2001, -1)),1,IF(INDEX(SOFR_INDEX!$A$2:$E$2001,MATCH(N823, SOFR_INDEX!$A$2:$A$2001, -1), 1)=N823,MATCH(N823, SOFR_INDEX!$A$2:$A$2001, -1),MATCH(N823, SOFR_INDEX!$A$2:$A$2001, -1)+1)))</f>
        <v/>
      </c>
      <c r="P823" s="40" t="str" cm="1">
        <f t="array" aca="1" ref="P823" ca="1">IF(OR(B823="", F823=""), "", INDEX(SOFR_INDEX!$B$2:$E$2001, O823,$P$4) * IF(LEFT($P$3, 3)="180", 2, IF(LEFT($P$3, 2)="90", 4, IF(LEFT($P$3, 2)="30", 12, 1)))/100)</f>
        <v/>
      </c>
      <c r="Q823" s="43" t="str">
        <f ca="1">IF(OR(B823="", F823=""), "", P823+'Terms&amp;Conditions + Transaction'!$B$11/10000)</f>
        <v/>
      </c>
      <c r="R823" s="43" t="str">
        <f t="shared" ca="1" si="77"/>
        <v/>
      </c>
      <c r="S823" t="str">
        <f ca="1">IF(B823="",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Transaction'!$C$7*(F823-E823), 365), 360))))</f>
        <v/>
      </c>
      <c r="T823" s="49" t="str">
        <f t="shared" ca="1" si="78"/>
        <v/>
      </c>
      <c r="U823" s="49" t="str">
        <f t="shared" ca="1" si="79"/>
        <v/>
      </c>
      <c r="V823" s="49" t="str">
        <f t="shared" ca="1" si="80"/>
        <v/>
      </c>
      <c r="W823" s="11" t="str">
        <f t="shared" ca="1" si="81"/>
        <v/>
      </c>
      <c r="X823" s="11" t="str">
        <f t="shared" ca="1" si="82"/>
        <v/>
      </c>
    </row>
    <row r="824" spans="2:24" x14ac:dyDescent="0.25">
      <c r="B824" s="82" t="str">
        <f ca="1">IF(B823&lt;MIN($C$3, 'Terms&amp;Conditions + Transaction'!$B$6), B823+1, "")</f>
        <v/>
      </c>
      <c r="C824" t="str">
        <f ca="1">IF(B824="", "", IF(AND(WEEKDAY(B824, 2)&lt;=5, ISERROR(VLOOKUP(B824, 'Holiday Schedule'!$B$3:$B$1002, 1, FALSE))), 1, 0))</f>
        <v/>
      </c>
      <c r="D824" t="str">
        <f ca="1">IF(B824="", "", IF(LOWER('Terms&amp;Conditions + Transaction'!$C$15)="act", 1, IF(DAY(B824)=31, 0, IF(AND(DAY(B824+1)=1, MONTH(B824+1)=3), 31-DAY(B824), 1))))</f>
        <v/>
      </c>
      <c r="E824" s="18" t="str">
        <f ca="1">IF(B824="", "", IFERROR(VLOOKUP(B824, 'Accrual Schedule'!$B$3:$B$122, 1, TRUE), ""))</f>
        <v/>
      </c>
      <c r="F824" s="18" t="str" cm="1">
        <f t="array" aca="1" ref="F824" ca="1">IF(B824="", "", INDEX('Accrual Schedule'!$B$3:$B$122, MATCH(B824, 'Accrual Schedule'!$B$3:$B$122, 1)+1, 1))</f>
        <v/>
      </c>
      <c r="G824" s="18" t="str" cm="1">
        <f t="array" aca="1" ref="G824" ca="1">IF(B824="", "", INDEX('Accrual Schedule'!$B$3:$B$122, MATCH(H824, 'Accrual Schedule'!$B$3:$B$122, 1)-1, 1))</f>
        <v/>
      </c>
      <c r="H824" s="18" t="str">
        <f ca="1">IF(B824="", "", INDEX('Accrual Schedule'!$B$3:$B$122, MATCH(I824, 'Accrual Schedule'!$C$3:$C$122, 1), 1))</f>
        <v/>
      </c>
      <c r="I824" s="18" t="str" cm="1">
        <f t="array" aca="1" ref="I824" ca="1">IF(B824="", "", _xlfn.IFNA(INDEX('Accrual Schedule'!$C$4:$C$122, MATCH(B824, 'Accrual Schedule'!$C$4:$C$122, 1)+1, 1), INDEX('Accrual Schedule'!$C$4:$C$122, 1, 1)))</f>
        <v/>
      </c>
      <c r="J824" s="11" t="str">
        <f ca="1">IF(B824="","",'Terms&amp;Conditions + Transaction'!$F$5-SUMIF(Dispositions!$B$3:$B$32,"&lt;="&amp;B824,Dispositions!$C$3:$C$32))</f>
        <v/>
      </c>
      <c r="K824" s="84" t="str">
        <f ca="1">IF(B824="", "", IF(ISNA(MATCH(B824, 'Factor Schedule'!$B$3:$B$2002, -1)),1,IF(INDEX('Factor Schedule'!$B$3:$C$2002,MATCH(B824, 'Factor Schedule'!$B$3:$B$2002, -1), 1)=B824,MATCH(B824, 'Factor Schedule'!$B$3:$B$2002, -1),MATCH(B824, 'Factor Schedule'!$B$3:$B$2002, -1)+1)))</f>
        <v/>
      </c>
      <c r="L824" s="11" t="str" cm="1">
        <f t="array" aca="1" ref="L824" ca="1">IF(B824="","",ROUND(J824*_xlfn.IFNA(INDEX('Factor Schedule'!$B$3:$C$2002,K824, 2), 1), 2))</f>
        <v/>
      </c>
      <c r="M824" s="11" t="str">
        <f ca="1">IF(B824="", "", IF(OR(LOWER('Terms&amp;Conditions + Transaction'!$B$12)&lt;&gt;"compound", B824=$C$2, B824=E824), L824, L824+IF(LOWER('Terms&amp;Conditions + Transaction'!$B$13)&lt;&gt;"y", SUMIFS($T$8:$T$2007, $B$8:$B$2007, "&gt;="&amp;E824, $B$8:$B$2007, "&lt;"&amp;B824), SUMIFS($U$8:$U$1007, $B$8:$B$2007, "&gt;="&amp;E824, $B$8:$B$2007, "&lt;"&amp;B824))))</f>
        <v/>
      </c>
      <c r="N824" s="18" t="str">
        <f ca="1">IF(OR(B824 = "", F824=""), "", MIN(ForwardDays(B824,-'Terms&amp;Conditions + Transaction'!$B$22, 'Terms&amp;Conditions + Transaction'!$B$23, 'Holiday Schedule'!$B$3:$B$1002),ForwardDays(F824,-'Terms&amp;Conditions + Transaction'!$B$22, 'Terms&amp;Conditions + Transaction'!$B$23, 'Holiday Schedule'!$B$3:$B$1002)))</f>
        <v/>
      </c>
      <c r="O824" s="42" t="str">
        <f ca="1">IF(B824="", "", IF(ISNA(MATCH(N824, SOFR_INDEX!$A$2:$A$2001, -1)),1,IF(INDEX(SOFR_INDEX!$A$2:$E$2001,MATCH(N824, SOFR_INDEX!$A$2:$A$2001, -1), 1)=N824,MATCH(N824, SOFR_INDEX!$A$2:$A$2001, -1),MATCH(N824, SOFR_INDEX!$A$2:$A$2001, -1)+1)))</f>
        <v/>
      </c>
      <c r="P824" s="40" t="str" cm="1">
        <f t="array" aca="1" ref="P824" ca="1">IF(OR(B824="", F824=""), "", INDEX(SOFR_INDEX!$B$2:$E$2001, O824,$P$4) * IF(LEFT($P$3, 3)="180", 2, IF(LEFT($P$3, 2)="90", 4, IF(LEFT($P$3, 2)="30", 12, 1)))/100)</f>
        <v/>
      </c>
      <c r="Q824" s="43" t="str">
        <f ca="1">IF(OR(B824="", F824=""), "", P824+'Terms&amp;Conditions + Transaction'!$B$11/10000)</f>
        <v/>
      </c>
      <c r="R824" s="43" t="str">
        <f t="shared" ca="1" si="77"/>
        <v/>
      </c>
      <c r="S824" t="str">
        <f ca="1">IF(B824="",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Transaction'!$C$7*(F824-E824), 365), 360))))</f>
        <v/>
      </c>
      <c r="T824" s="49" t="str">
        <f t="shared" ca="1" si="78"/>
        <v/>
      </c>
      <c r="U824" s="49" t="str">
        <f t="shared" ca="1" si="79"/>
        <v/>
      </c>
      <c r="V824" s="49" t="str">
        <f t="shared" ca="1" si="80"/>
        <v/>
      </c>
      <c r="W824" s="11" t="str">
        <f t="shared" ca="1" si="81"/>
        <v/>
      </c>
      <c r="X824" s="11" t="str">
        <f t="shared" ca="1" si="82"/>
        <v/>
      </c>
    </row>
    <row r="825" spans="2:24" x14ac:dyDescent="0.25">
      <c r="B825" s="82" t="str">
        <f ca="1">IF(B824&lt;MIN($C$3, 'Terms&amp;Conditions + Transaction'!$B$6), B824+1, "")</f>
        <v/>
      </c>
      <c r="C825" t="str">
        <f ca="1">IF(B825="", "", IF(AND(WEEKDAY(B825, 2)&lt;=5, ISERROR(VLOOKUP(B825, 'Holiday Schedule'!$B$3:$B$1002, 1, FALSE))), 1, 0))</f>
        <v/>
      </c>
      <c r="D825" t="str">
        <f ca="1">IF(B825="", "", IF(LOWER('Terms&amp;Conditions + Transaction'!$C$15)="act", 1, IF(DAY(B825)=31, 0, IF(AND(DAY(B825+1)=1, MONTH(B825+1)=3), 31-DAY(B825), 1))))</f>
        <v/>
      </c>
      <c r="E825" s="18" t="str">
        <f ca="1">IF(B825="", "", IFERROR(VLOOKUP(B825, 'Accrual Schedule'!$B$3:$B$122, 1, TRUE), ""))</f>
        <v/>
      </c>
      <c r="F825" s="18" t="str" cm="1">
        <f t="array" aca="1" ref="F825" ca="1">IF(B825="", "", INDEX('Accrual Schedule'!$B$3:$B$122, MATCH(B825, 'Accrual Schedule'!$B$3:$B$122, 1)+1, 1))</f>
        <v/>
      </c>
      <c r="G825" s="18" t="str" cm="1">
        <f t="array" aca="1" ref="G825" ca="1">IF(B825="", "", INDEX('Accrual Schedule'!$B$3:$B$122, MATCH(H825, 'Accrual Schedule'!$B$3:$B$122, 1)-1, 1))</f>
        <v/>
      </c>
      <c r="H825" s="18" t="str">
        <f ca="1">IF(B825="", "", INDEX('Accrual Schedule'!$B$3:$B$122, MATCH(I825, 'Accrual Schedule'!$C$3:$C$122, 1), 1))</f>
        <v/>
      </c>
      <c r="I825" s="18" t="str" cm="1">
        <f t="array" aca="1" ref="I825" ca="1">IF(B825="", "", _xlfn.IFNA(INDEX('Accrual Schedule'!$C$4:$C$122, MATCH(B825, 'Accrual Schedule'!$C$4:$C$122, 1)+1, 1), INDEX('Accrual Schedule'!$C$4:$C$122, 1, 1)))</f>
        <v/>
      </c>
      <c r="J825" s="11" t="str">
        <f ca="1">IF(B825="","",'Terms&amp;Conditions + Transaction'!$F$5-SUMIF(Dispositions!$B$3:$B$32,"&lt;="&amp;B825,Dispositions!$C$3:$C$32))</f>
        <v/>
      </c>
      <c r="K825" s="84" t="str">
        <f ca="1">IF(B825="", "", IF(ISNA(MATCH(B825, 'Factor Schedule'!$B$3:$B$2002, -1)),1,IF(INDEX('Factor Schedule'!$B$3:$C$2002,MATCH(B825, 'Factor Schedule'!$B$3:$B$2002, -1), 1)=B825,MATCH(B825, 'Factor Schedule'!$B$3:$B$2002, -1),MATCH(B825, 'Factor Schedule'!$B$3:$B$2002, -1)+1)))</f>
        <v/>
      </c>
      <c r="L825" s="11" t="str" cm="1">
        <f t="array" aca="1" ref="L825" ca="1">IF(B825="","",ROUND(J825*_xlfn.IFNA(INDEX('Factor Schedule'!$B$3:$C$2002,K825, 2), 1), 2))</f>
        <v/>
      </c>
      <c r="M825" s="11" t="str">
        <f ca="1">IF(B825="", "", IF(OR(LOWER('Terms&amp;Conditions + Transaction'!$B$12)&lt;&gt;"compound", B825=$C$2, B825=E825), L825, L825+IF(LOWER('Terms&amp;Conditions + Transaction'!$B$13)&lt;&gt;"y", SUMIFS($T$8:$T$2007, $B$8:$B$2007, "&gt;="&amp;E825, $B$8:$B$2007, "&lt;"&amp;B825), SUMIFS($U$8:$U$1007, $B$8:$B$2007, "&gt;="&amp;E825, $B$8:$B$2007, "&lt;"&amp;B825))))</f>
        <v/>
      </c>
      <c r="N825" s="18" t="str">
        <f ca="1">IF(OR(B825 = "", F825=""), "", MIN(ForwardDays(B825,-'Terms&amp;Conditions + Transaction'!$B$22, 'Terms&amp;Conditions + Transaction'!$B$23, 'Holiday Schedule'!$B$3:$B$1002),ForwardDays(F825,-'Terms&amp;Conditions + Transaction'!$B$22, 'Terms&amp;Conditions + Transaction'!$B$23, 'Holiday Schedule'!$B$3:$B$1002)))</f>
        <v/>
      </c>
      <c r="O825" s="42" t="str">
        <f ca="1">IF(B825="", "", IF(ISNA(MATCH(N825, SOFR_INDEX!$A$2:$A$2001, -1)),1,IF(INDEX(SOFR_INDEX!$A$2:$E$2001,MATCH(N825, SOFR_INDEX!$A$2:$A$2001, -1), 1)=N825,MATCH(N825, SOFR_INDEX!$A$2:$A$2001, -1),MATCH(N825, SOFR_INDEX!$A$2:$A$2001, -1)+1)))</f>
        <v/>
      </c>
      <c r="P825" s="40" t="str" cm="1">
        <f t="array" aca="1" ref="P825" ca="1">IF(OR(B825="", F825=""), "", INDEX(SOFR_INDEX!$B$2:$E$2001, O825,$P$4) * IF(LEFT($P$3, 3)="180", 2, IF(LEFT($P$3, 2)="90", 4, IF(LEFT($P$3, 2)="30", 12, 1)))/100)</f>
        <v/>
      </c>
      <c r="Q825" s="43" t="str">
        <f ca="1">IF(OR(B825="", F825=""), "", P825+'Terms&amp;Conditions + Transaction'!$B$11/10000)</f>
        <v/>
      </c>
      <c r="R825" s="43" t="str">
        <f t="shared" ca="1" si="77"/>
        <v/>
      </c>
      <c r="S825" t="str">
        <f ca="1">IF(B825="",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Transaction'!$C$7*(F825-E825), 365), 360))))</f>
        <v/>
      </c>
      <c r="T825" s="49" t="str">
        <f t="shared" ca="1" si="78"/>
        <v/>
      </c>
      <c r="U825" s="49" t="str">
        <f t="shared" ca="1" si="79"/>
        <v/>
      </c>
      <c r="V825" s="49" t="str">
        <f t="shared" ca="1" si="80"/>
        <v/>
      </c>
      <c r="W825" s="11" t="str">
        <f t="shared" ca="1" si="81"/>
        <v/>
      </c>
      <c r="X825" s="11" t="str">
        <f t="shared" ca="1" si="82"/>
        <v/>
      </c>
    </row>
    <row r="826" spans="2:24" x14ac:dyDescent="0.25">
      <c r="B826" s="82" t="str">
        <f ca="1">IF(B825&lt;MIN($C$3, 'Terms&amp;Conditions + Transaction'!$B$6), B825+1, "")</f>
        <v/>
      </c>
      <c r="C826" t="str">
        <f ca="1">IF(B826="", "", IF(AND(WEEKDAY(B826, 2)&lt;=5, ISERROR(VLOOKUP(B826, 'Holiday Schedule'!$B$3:$B$1002, 1, FALSE))), 1, 0))</f>
        <v/>
      </c>
      <c r="D826" t="str">
        <f ca="1">IF(B826="", "", IF(LOWER('Terms&amp;Conditions + Transaction'!$C$15)="act", 1, IF(DAY(B826)=31, 0, IF(AND(DAY(B826+1)=1, MONTH(B826+1)=3), 31-DAY(B826), 1))))</f>
        <v/>
      </c>
      <c r="E826" s="18" t="str">
        <f ca="1">IF(B826="", "", IFERROR(VLOOKUP(B826, 'Accrual Schedule'!$B$3:$B$122, 1, TRUE), ""))</f>
        <v/>
      </c>
      <c r="F826" s="18" t="str" cm="1">
        <f t="array" aca="1" ref="F826" ca="1">IF(B826="", "", INDEX('Accrual Schedule'!$B$3:$B$122, MATCH(B826, 'Accrual Schedule'!$B$3:$B$122, 1)+1, 1))</f>
        <v/>
      </c>
      <c r="G826" s="18" t="str" cm="1">
        <f t="array" aca="1" ref="G826" ca="1">IF(B826="", "", INDEX('Accrual Schedule'!$B$3:$B$122, MATCH(H826, 'Accrual Schedule'!$B$3:$B$122, 1)-1, 1))</f>
        <v/>
      </c>
      <c r="H826" s="18" t="str">
        <f ca="1">IF(B826="", "", INDEX('Accrual Schedule'!$B$3:$B$122, MATCH(I826, 'Accrual Schedule'!$C$3:$C$122, 1), 1))</f>
        <v/>
      </c>
      <c r="I826" s="18" t="str" cm="1">
        <f t="array" aca="1" ref="I826" ca="1">IF(B826="", "", _xlfn.IFNA(INDEX('Accrual Schedule'!$C$4:$C$122, MATCH(B826, 'Accrual Schedule'!$C$4:$C$122, 1)+1, 1), INDEX('Accrual Schedule'!$C$4:$C$122, 1, 1)))</f>
        <v/>
      </c>
      <c r="J826" s="11" t="str">
        <f ca="1">IF(B826="","",'Terms&amp;Conditions + Transaction'!$F$5-SUMIF(Dispositions!$B$3:$B$32,"&lt;="&amp;B826,Dispositions!$C$3:$C$32))</f>
        <v/>
      </c>
      <c r="K826" s="84" t="str">
        <f ca="1">IF(B826="", "", IF(ISNA(MATCH(B826, 'Factor Schedule'!$B$3:$B$2002, -1)),1,IF(INDEX('Factor Schedule'!$B$3:$C$2002,MATCH(B826, 'Factor Schedule'!$B$3:$B$2002, -1), 1)=B826,MATCH(B826, 'Factor Schedule'!$B$3:$B$2002, -1),MATCH(B826, 'Factor Schedule'!$B$3:$B$2002, -1)+1)))</f>
        <v/>
      </c>
      <c r="L826" s="11" t="str" cm="1">
        <f t="array" aca="1" ref="L826" ca="1">IF(B826="","",ROUND(J826*_xlfn.IFNA(INDEX('Factor Schedule'!$B$3:$C$2002,K826, 2), 1), 2))</f>
        <v/>
      </c>
      <c r="M826" s="11" t="str">
        <f ca="1">IF(B826="", "", IF(OR(LOWER('Terms&amp;Conditions + Transaction'!$B$12)&lt;&gt;"compound", B826=$C$2, B826=E826), L826, L826+IF(LOWER('Terms&amp;Conditions + Transaction'!$B$13)&lt;&gt;"y", SUMIFS($T$8:$T$2007, $B$8:$B$2007, "&gt;="&amp;E826, $B$8:$B$2007, "&lt;"&amp;B826), SUMIFS($U$8:$U$1007, $B$8:$B$2007, "&gt;="&amp;E826, $B$8:$B$2007, "&lt;"&amp;B826))))</f>
        <v/>
      </c>
      <c r="N826" s="18" t="str">
        <f ca="1">IF(OR(B826 = "", F826=""), "", MIN(ForwardDays(B826,-'Terms&amp;Conditions + Transaction'!$B$22, 'Terms&amp;Conditions + Transaction'!$B$23, 'Holiday Schedule'!$B$3:$B$1002),ForwardDays(F826,-'Terms&amp;Conditions + Transaction'!$B$22, 'Terms&amp;Conditions + Transaction'!$B$23, 'Holiday Schedule'!$B$3:$B$1002)))</f>
        <v/>
      </c>
      <c r="O826" s="42" t="str">
        <f ca="1">IF(B826="", "", IF(ISNA(MATCH(N826, SOFR_INDEX!$A$2:$A$2001, -1)),1,IF(INDEX(SOFR_INDEX!$A$2:$E$2001,MATCH(N826, SOFR_INDEX!$A$2:$A$2001, -1), 1)=N826,MATCH(N826, SOFR_INDEX!$A$2:$A$2001, -1),MATCH(N826, SOFR_INDEX!$A$2:$A$2001, -1)+1)))</f>
        <v/>
      </c>
      <c r="P826" s="40" t="str" cm="1">
        <f t="array" aca="1" ref="P826" ca="1">IF(OR(B826="", F826=""), "", INDEX(SOFR_INDEX!$B$2:$E$2001, O826,$P$4) * IF(LEFT($P$3, 3)="180", 2, IF(LEFT($P$3, 2)="90", 4, IF(LEFT($P$3, 2)="30", 12, 1)))/100)</f>
        <v/>
      </c>
      <c r="Q826" s="43" t="str">
        <f ca="1">IF(OR(B826="", F826=""), "", P826+'Terms&amp;Conditions + Transaction'!$B$11/10000)</f>
        <v/>
      </c>
      <c r="R826" s="43" t="str">
        <f t="shared" ca="1" si="77"/>
        <v/>
      </c>
      <c r="S826" t="str">
        <f ca="1">IF(B826="",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Transaction'!$C$7*(F826-E826), 365), 360))))</f>
        <v/>
      </c>
      <c r="T826" s="49" t="str">
        <f t="shared" ca="1" si="78"/>
        <v/>
      </c>
      <c r="U826" s="49" t="str">
        <f t="shared" ca="1" si="79"/>
        <v/>
      </c>
      <c r="V826" s="49" t="str">
        <f t="shared" ca="1" si="80"/>
        <v/>
      </c>
      <c r="W826" s="11" t="str">
        <f t="shared" ca="1" si="81"/>
        <v/>
      </c>
      <c r="X826" s="11" t="str">
        <f t="shared" ca="1" si="82"/>
        <v/>
      </c>
    </row>
    <row r="827" spans="2:24" x14ac:dyDescent="0.25">
      <c r="B827" s="82" t="str">
        <f ca="1">IF(B826&lt;MIN($C$3, 'Terms&amp;Conditions + Transaction'!$B$6), B826+1, "")</f>
        <v/>
      </c>
      <c r="C827" t="str">
        <f ca="1">IF(B827="", "", IF(AND(WEEKDAY(B827, 2)&lt;=5, ISERROR(VLOOKUP(B827, 'Holiday Schedule'!$B$3:$B$1002, 1, FALSE))), 1, 0))</f>
        <v/>
      </c>
      <c r="D827" t="str">
        <f ca="1">IF(B827="", "", IF(LOWER('Terms&amp;Conditions + Transaction'!$C$15)="act", 1, IF(DAY(B827)=31, 0, IF(AND(DAY(B827+1)=1, MONTH(B827+1)=3), 31-DAY(B827), 1))))</f>
        <v/>
      </c>
      <c r="E827" s="18" t="str">
        <f ca="1">IF(B827="", "", IFERROR(VLOOKUP(B827, 'Accrual Schedule'!$B$3:$B$122, 1, TRUE), ""))</f>
        <v/>
      </c>
      <c r="F827" s="18" t="str" cm="1">
        <f t="array" aca="1" ref="F827" ca="1">IF(B827="", "", INDEX('Accrual Schedule'!$B$3:$B$122, MATCH(B827, 'Accrual Schedule'!$B$3:$B$122, 1)+1, 1))</f>
        <v/>
      </c>
      <c r="G827" s="18" t="str" cm="1">
        <f t="array" aca="1" ref="G827" ca="1">IF(B827="", "", INDEX('Accrual Schedule'!$B$3:$B$122, MATCH(H827, 'Accrual Schedule'!$B$3:$B$122, 1)-1, 1))</f>
        <v/>
      </c>
      <c r="H827" s="18" t="str">
        <f ca="1">IF(B827="", "", INDEX('Accrual Schedule'!$B$3:$B$122, MATCH(I827, 'Accrual Schedule'!$C$3:$C$122, 1), 1))</f>
        <v/>
      </c>
      <c r="I827" s="18" t="str" cm="1">
        <f t="array" aca="1" ref="I827" ca="1">IF(B827="", "", _xlfn.IFNA(INDEX('Accrual Schedule'!$C$4:$C$122, MATCH(B827, 'Accrual Schedule'!$C$4:$C$122, 1)+1, 1), INDEX('Accrual Schedule'!$C$4:$C$122, 1, 1)))</f>
        <v/>
      </c>
      <c r="J827" s="11" t="str">
        <f ca="1">IF(B827="","",'Terms&amp;Conditions + Transaction'!$F$5-SUMIF(Dispositions!$B$3:$B$32,"&lt;="&amp;B827,Dispositions!$C$3:$C$32))</f>
        <v/>
      </c>
      <c r="K827" s="84" t="str">
        <f ca="1">IF(B827="", "", IF(ISNA(MATCH(B827, 'Factor Schedule'!$B$3:$B$2002, -1)),1,IF(INDEX('Factor Schedule'!$B$3:$C$2002,MATCH(B827, 'Factor Schedule'!$B$3:$B$2002, -1), 1)=B827,MATCH(B827, 'Factor Schedule'!$B$3:$B$2002, -1),MATCH(B827, 'Factor Schedule'!$B$3:$B$2002, -1)+1)))</f>
        <v/>
      </c>
      <c r="L827" s="11" t="str" cm="1">
        <f t="array" aca="1" ref="L827" ca="1">IF(B827="","",ROUND(J827*_xlfn.IFNA(INDEX('Factor Schedule'!$B$3:$C$2002,K827, 2), 1), 2))</f>
        <v/>
      </c>
      <c r="M827" s="11" t="str">
        <f ca="1">IF(B827="", "", IF(OR(LOWER('Terms&amp;Conditions + Transaction'!$B$12)&lt;&gt;"compound", B827=$C$2, B827=E827), L827, L827+IF(LOWER('Terms&amp;Conditions + Transaction'!$B$13)&lt;&gt;"y", SUMIFS($T$8:$T$2007, $B$8:$B$2007, "&gt;="&amp;E827, $B$8:$B$2007, "&lt;"&amp;B827), SUMIFS($U$8:$U$1007, $B$8:$B$2007, "&gt;="&amp;E827, $B$8:$B$2007, "&lt;"&amp;B827))))</f>
        <v/>
      </c>
      <c r="N827" s="18" t="str">
        <f ca="1">IF(OR(B827 = "", F827=""), "", MIN(ForwardDays(B827,-'Terms&amp;Conditions + Transaction'!$B$22, 'Terms&amp;Conditions + Transaction'!$B$23, 'Holiday Schedule'!$B$3:$B$1002),ForwardDays(F827,-'Terms&amp;Conditions + Transaction'!$B$22, 'Terms&amp;Conditions + Transaction'!$B$23, 'Holiday Schedule'!$B$3:$B$1002)))</f>
        <v/>
      </c>
      <c r="O827" s="42" t="str">
        <f ca="1">IF(B827="", "", IF(ISNA(MATCH(N827, SOFR_INDEX!$A$2:$A$2001, -1)),1,IF(INDEX(SOFR_INDEX!$A$2:$E$2001,MATCH(N827, SOFR_INDEX!$A$2:$A$2001, -1), 1)=N827,MATCH(N827, SOFR_INDEX!$A$2:$A$2001, -1),MATCH(N827, SOFR_INDEX!$A$2:$A$2001, -1)+1)))</f>
        <v/>
      </c>
      <c r="P827" s="40" t="str" cm="1">
        <f t="array" aca="1" ref="P827" ca="1">IF(OR(B827="", F827=""), "", INDEX(SOFR_INDEX!$B$2:$E$2001, O827,$P$4) * IF(LEFT($P$3, 3)="180", 2, IF(LEFT($P$3, 2)="90", 4, IF(LEFT($P$3, 2)="30", 12, 1)))/100)</f>
        <v/>
      </c>
      <c r="Q827" s="43" t="str">
        <f ca="1">IF(OR(B827="", F827=""), "", P827+'Terms&amp;Conditions + Transaction'!$B$11/10000)</f>
        <v/>
      </c>
      <c r="R827" s="43" t="str">
        <f t="shared" ca="1" si="77"/>
        <v/>
      </c>
      <c r="S827" t="str">
        <f ca="1">IF(B827="",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Transaction'!$C$7*(F827-E827), 365), 360))))</f>
        <v/>
      </c>
      <c r="T827" s="49" t="str">
        <f t="shared" ca="1" si="78"/>
        <v/>
      </c>
      <c r="U827" s="49" t="str">
        <f t="shared" ca="1" si="79"/>
        <v/>
      </c>
      <c r="V827" s="49" t="str">
        <f t="shared" ca="1" si="80"/>
        <v/>
      </c>
      <c r="W827" s="11" t="str">
        <f t="shared" ca="1" si="81"/>
        <v/>
      </c>
      <c r="X827" s="11" t="str">
        <f t="shared" ca="1" si="82"/>
        <v/>
      </c>
    </row>
    <row r="828" spans="2:24" x14ac:dyDescent="0.25">
      <c r="B828" s="82" t="str">
        <f ca="1">IF(B827&lt;MIN($C$3, 'Terms&amp;Conditions + Transaction'!$B$6), B827+1, "")</f>
        <v/>
      </c>
      <c r="C828" t="str">
        <f ca="1">IF(B828="", "", IF(AND(WEEKDAY(B828, 2)&lt;=5, ISERROR(VLOOKUP(B828, 'Holiday Schedule'!$B$3:$B$1002, 1, FALSE))), 1, 0))</f>
        <v/>
      </c>
      <c r="D828" t="str">
        <f ca="1">IF(B828="", "", IF(LOWER('Terms&amp;Conditions + Transaction'!$C$15)="act", 1, IF(DAY(B828)=31, 0, IF(AND(DAY(B828+1)=1, MONTH(B828+1)=3), 31-DAY(B828), 1))))</f>
        <v/>
      </c>
      <c r="E828" s="18" t="str">
        <f ca="1">IF(B828="", "", IFERROR(VLOOKUP(B828, 'Accrual Schedule'!$B$3:$B$122, 1, TRUE), ""))</f>
        <v/>
      </c>
      <c r="F828" s="18" t="str" cm="1">
        <f t="array" aca="1" ref="F828" ca="1">IF(B828="", "", INDEX('Accrual Schedule'!$B$3:$B$122, MATCH(B828, 'Accrual Schedule'!$B$3:$B$122, 1)+1, 1))</f>
        <v/>
      </c>
      <c r="G828" s="18" t="str" cm="1">
        <f t="array" aca="1" ref="G828" ca="1">IF(B828="", "", INDEX('Accrual Schedule'!$B$3:$B$122, MATCH(H828, 'Accrual Schedule'!$B$3:$B$122, 1)-1, 1))</f>
        <v/>
      </c>
      <c r="H828" s="18" t="str">
        <f ca="1">IF(B828="", "", INDEX('Accrual Schedule'!$B$3:$B$122, MATCH(I828, 'Accrual Schedule'!$C$3:$C$122, 1), 1))</f>
        <v/>
      </c>
      <c r="I828" s="18" t="str" cm="1">
        <f t="array" aca="1" ref="I828" ca="1">IF(B828="", "", _xlfn.IFNA(INDEX('Accrual Schedule'!$C$4:$C$122, MATCH(B828, 'Accrual Schedule'!$C$4:$C$122, 1)+1, 1), INDEX('Accrual Schedule'!$C$4:$C$122, 1, 1)))</f>
        <v/>
      </c>
      <c r="J828" s="11" t="str">
        <f ca="1">IF(B828="","",'Terms&amp;Conditions + Transaction'!$F$5-SUMIF(Dispositions!$B$3:$B$32,"&lt;="&amp;B828,Dispositions!$C$3:$C$32))</f>
        <v/>
      </c>
      <c r="K828" s="84" t="str">
        <f ca="1">IF(B828="", "", IF(ISNA(MATCH(B828, 'Factor Schedule'!$B$3:$B$2002, -1)),1,IF(INDEX('Factor Schedule'!$B$3:$C$2002,MATCH(B828, 'Factor Schedule'!$B$3:$B$2002, -1), 1)=B828,MATCH(B828, 'Factor Schedule'!$B$3:$B$2002, -1),MATCH(B828, 'Factor Schedule'!$B$3:$B$2002, -1)+1)))</f>
        <v/>
      </c>
      <c r="L828" s="11" t="str" cm="1">
        <f t="array" aca="1" ref="L828" ca="1">IF(B828="","",ROUND(J828*_xlfn.IFNA(INDEX('Factor Schedule'!$B$3:$C$2002,K828, 2), 1), 2))</f>
        <v/>
      </c>
      <c r="M828" s="11" t="str">
        <f ca="1">IF(B828="", "", IF(OR(LOWER('Terms&amp;Conditions + Transaction'!$B$12)&lt;&gt;"compound", B828=$C$2, B828=E828), L828, L828+IF(LOWER('Terms&amp;Conditions + Transaction'!$B$13)&lt;&gt;"y", SUMIFS($T$8:$T$2007, $B$8:$B$2007, "&gt;="&amp;E828, $B$8:$B$2007, "&lt;"&amp;B828), SUMIFS($U$8:$U$1007, $B$8:$B$2007, "&gt;="&amp;E828, $B$8:$B$2007, "&lt;"&amp;B828))))</f>
        <v/>
      </c>
      <c r="N828" s="18" t="str">
        <f ca="1">IF(OR(B828 = "", F828=""), "", MIN(ForwardDays(B828,-'Terms&amp;Conditions + Transaction'!$B$22, 'Terms&amp;Conditions + Transaction'!$B$23, 'Holiday Schedule'!$B$3:$B$1002),ForwardDays(F828,-'Terms&amp;Conditions + Transaction'!$B$22, 'Terms&amp;Conditions + Transaction'!$B$23, 'Holiday Schedule'!$B$3:$B$1002)))</f>
        <v/>
      </c>
      <c r="O828" s="42" t="str">
        <f ca="1">IF(B828="", "", IF(ISNA(MATCH(N828, SOFR_INDEX!$A$2:$A$2001, -1)),1,IF(INDEX(SOFR_INDEX!$A$2:$E$2001,MATCH(N828, SOFR_INDEX!$A$2:$A$2001, -1), 1)=N828,MATCH(N828, SOFR_INDEX!$A$2:$A$2001, -1),MATCH(N828, SOFR_INDEX!$A$2:$A$2001, -1)+1)))</f>
        <v/>
      </c>
      <c r="P828" s="40" t="str" cm="1">
        <f t="array" aca="1" ref="P828" ca="1">IF(OR(B828="", F828=""), "", INDEX(SOFR_INDEX!$B$2:$E$2001, O828,$P$4) * IF(LEFT($P$3, 3)="180", 2, IF(LEFT($P$3, 2)="90", 4, IF(LEFT($P$3, 2)="30", 12, 1)))/100)</f>
        <v/>
      </c>
      <c r="Q828" s="43" t="str">
        <f ca="1">IF(OR(B828="", F828=""), "", P828+'Terms&amp;Conditions + Transaction'!$B$11/10000)</f>
        <v/>
      </c>
      <c r="R828" s="43" t="str">
        <f t="shared" ca="1" si="77"/>
        <v/>
      </c>
      <c r="S828" t="str">
        <f ca="1">IF(B828="",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Transaction'!$C$7*(F828-E828), 365), 360))))</f>
        <v/>
      </c>
      <c r="T828" s="49" t="str">
        <f t="shared" ca="1" si="78"/>
        <v/>
      </c>
      <c r="U828" s="49" t="str">
        <f t="shared" ca="1" si="79"/>
        <v/>
      </c>
      <c r="V828" s="49" t="str">
        <f t="shared" ca="1" si="80"/>
        <v/>
      </c>
      <c r="W828" s="11" t="str">
        <f t="shared" ca="1" si="81"/>
        <v/>
      </c>
      <c r="X828" s="11" t="str">
        <f t="shared" ca="1" si="82"/>
        <v/>
      </c>
    </row>
    <row r="829" spans="2:24" x14ac:dyDescent="0.25">
      <c r="B829" s="82" t="str">
        <f ca="1">IF(B828&lt;MIN($C$3, 'Terms&amp;Conditions + Transaction'!$B$6), B828+1, "")</f>
        <v/>
      </c>
      <c r="C829" t="str">
        <f ca="1">IF(B829="", "", IF(AND(WEEKDAY(B829, 2)&lt;=5, ISERROR(VLOOKUP(B829, 'Holiday Schedule'!$B$3:$B$1002, 1, FALSE))), 1, 0))</f>
        <v/>
      </c>
      <c r="D829" t="str">
        <f ca="1">IF(B829="", "", IF(LOWER('Terms&amp;Conditions + Transaction'!$C$15)="act", 1, IF(DAY(B829)=31, 0, IF(AND(DAY(B829+1)=1, MONTH(B829+1)=3), 31-DAY(B829), 1))))</f>
        <v/>
      </c>
      <c r="E829" s="18" t="str">
        <f ca="1">IF(B829="", "", IFERROR(VLOOKUP(B829, 'Accrual Schedule'!$B$3:$B$122, 1, TRUE), ""))</f>
        <v/>
      </c>
      <c r="F829" s="18" t="str" cm="1">
        <f t="array" aca="1" ref="F829" ca="1">IF(B829="", "", INDEX('Accrual Schedule'!$B$3:$B$122, MATCH(B829, 'Accrual Schedule'!$B$3:$B$122, 1)+1, 1))</f>
        <v/>
      </c>
      <c r="G829" s="18" t="str" cm="1">
        <f t="array" aca="1" ref="G829" ca="1">IF(B829="", "", INDEX('Accrual Schedule'!$B$3:$B$122, MATCH(H829, 'Accrual Schedule'!$B$3:$B$122, 1)-1, 1))</f>
        <v/>
      </c>
      <c r="H829" s="18" t="str">
        <f ca="1">IF(B829="", "", INDEX('Accrual Schedule'!$B$3:$B$122, MATCH(I829, 'Accrual Schedule'!$C$3:$C$122, 1), 1))</f>
        <v/>
      </c>
      <c r="I829" s="18" t="str" cm="1">
        <f t="array" aca="1" ref="I829" ca="1">IF(B829="", "", _xlfn.IFNA(INDEX('Accrual Schedule'!$C$4:$C$122, MATCH(B829, 'Accrual Schedule'!$C$4:$C$122, 1)+1, 1), INDEX('Accrual Schedule'!$C$4:$C$122, 1, 1)))</f>
        <v/>
      </c>
      <c r="J829" s="11" t="str">
        <f ca="1">IF(B829="","",'Terms&amp;Conditions + Transaction'!$F$5-SUMIF(Dispositions!$B$3:$B$32,"&lt;="&amp;B829,Dispositions!$C$3:$C$32))</f>
        <v/>
      </c>
      <c r="K829" s="84" t="str">
        <f ca="1">IF(B829="", "", IF(ISNA(MATCH(B829, 'Factor Schedule'!$B$3:$B$2002, -1)),1,IF(INDEX('Factor Schedule'!$B$3:$C$2002,MATCH(B829, 'Factor Schedule'!$B$3:$B$2002, -1), 1)=B829,MATCH(B829, 'Factor Schedule'!$B$3:$B$2002, -1),MATCH(B829, 'Factor Schedule'!$B$3:$B$2002, -1)+1)))</f>
        <v/>
      </c>
      <c r="L829" s="11" t="str" cm="1">
        <f t="array" aca="1" ref="L829" ca="1">IF(B829="","",ROUND(J829*_xlfn.IFNA(INDEX('Factor Schedule'!$B$3:$C$2002,K829, 2), 1), 2))</f>
        <v/>
      </c>
      <c r="M829" s="11" t="str">
        <f ca="1">IF(B829="", "", IF(OR(LOWER('Terms&amp;Conditions + Transaction'!$B$12)&lt;&gt;"compound", B829=$C$2, B829=E829), L829, L829+IF(LOWER('Terms&amp;Conditions + Transaction'!$B$13)&lt;&gt;"y", SUMIFS($T$8:$T$2007, $B$8:$B$2007, "&gt;="&amp;E829, $B$8:$B$2007, "&lt;"&amp;B829), SUMIFS($U$8:$U$1007, $B$8:$B$2007, "&gt;="&amp;E829, $B$8:$B$2007, "&lt;"&amp;B829))))</f>
        <v/>
      </c>
      <c r="N829" s="18" t="str">
        <f ca="1">IF(OR(B829 = "", F829=""), "", MIN(ForwardDays(B829,-'Terms&amp;Conditions + Transaction'!$B$22, 'Terms&amp;Conditions + Transaction'!$B$23, 'Holiday Schedule'!$B$3:$B$1002),ForwardDays(F829,-'Terms&amp;Conditions + Transaction'!$B$22, 'Terms&amp;Conditions + Transaction'!$B$23, 'Holiday Schedule'!$B$3:$B$1002)))</f>
        <v/>
      </c>
      <c r="O829" s="42" t="str">
        <f ca="1">IF(B829="", "", IF(ISNA(MATCH(N829, SOFR_INDEX!$A$2:$A$2001, -1)),1,IF(INDEX(SOFR_INDEX!$A$2:$E$2001,MATCH(N829, SOFR_INDEX!$A$2:$A$2001, -1), 1)=N829,MATCH(N829, SOFR_INDEX!$A$2:$A$2001, -1),MATCH(N829, SOFR_INDEX!$A$2:$A$2001, -1)+1)))</f>
        <v/>
      </c>
      <c r="P829" s="40" t="str" cm="1">
        <f t="array" aca="1" ref="P829" ca="1">IF(OR(B829="", F829=""), "", INDEX(SOFR_INDEX!$B$2:$E$2001, O829,$P$4) * IF(LEFT($P$3, 3)="180", 2, IF(LEFT($P$3, 2)="90", 4, IF(LEFT($P$3, 2)="30", 12, 1)))/100)</f>
        <v/>
      </c>
      <c r="Q829" s="43" t="str">
        <f ca="1">IF(OR(B829="", F829=""), "", P829+'Terms&amp;Conditions + Transaction'!$B$11/10000)</f>
        <v/>
      </c>
      <c r="R829" s="43" t="str">
        <f t="shared" ca="1" si="77"/>
        <v/>
      </c>
      <c r="S829" t="str">
        <f ca="1">IF(B829="",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Transaction'!$C$7*(F829-E829), 365), 360))))</f>
        <v/>
      </c>
      <c r="T829" s="49" t="str">
        <f t="shared" ca="1" si="78"/>
        <v/>
      </c>
      <c r="U829" s="49" t="str">
        <f t="shared" ca="1" si="79"/>
        <v/>
      </c>
      <c r="V829" s="49" t="str">
        <f t="shared" ca="1" si="80"/>
        <v/>
      </c>
      <c r="W829" s="11" t="str">
        <f t="shared" ca="1" si="81"/>
        <v/>
      </c>
      <c r="X829" s="11" t="str">
        <f t="shared" ca="1" si="82"/>
        <v/>
      </c>
    </row>
    <row r="830" spans="2:24" x14ac:dyDescent="0.25">
      <c r="B830" s="82" t="str">
        <f ca="1">IF(B829&lt;MIN($C$3, 'Terms&amp;Conditions + Transaction'!$B$6), B829+1, "")</f>
        <v/>
      </c>
      <c r="C830" t="str">
        <f ca="1">IF(B830="", "", IF(AND(WEEKDAY(B830, 2)&lt;=5, ISERROR(VLOOKUP(B830, 'Holiday Schedule'!$B$3:$B$1002, 1, FALSE))), 1, 0))</f>
        <v/>
      </c>
      <c r="D830" t="str">
        <f ca="1">IF(B830="", "", IF(LOWER('Terms&amp;Conditions + Transaction'!$C$15)="act", 1, IF(DAY(B830)=31, 0, IF(AND(DAY(B830+1)=1, MONTH(B830+1)=3), 31-DAY(B830), 1))))</f>
        <v/>
      </c>
      <c r="E830" s="18" t="str">
        <f ca="1">IF(B830="", "", IFERROR(VLOOKUP(B830, 'Accrual Schedule'!$B$3:$B$122, 1, TRUE), ""))</f>
        <v/>
      </c>
      <c r="F830" s="18" t="str" cm="1">
        <f t="array" aca="1" ref="F830" ca="1">IF(B830="", "", INDEX('Accrual Schedule'!$B$3:$B$122, MATCH(B830, 'Accrual Schedule'!$B$3:$B$122, 1)+1, 1))</f>
        <v/>
      </c>
      <c r="G830" s="18" t="str" cm="1">
        <f t="array" aca="1" ref="G830" ca="1">IF(B830="", "", INDEX('Accrual Schedule'!$B$3:$B$122, MATCH(H830, 'Accrual Schedule'!$B$3:$B$122, 1)-1, 1))</f>
        <v/>
      </c>
      <c r="H830" s="18" t="str">
        <f ca="1">IF(B830="", "", INDEX('Accrual Schedule'!$B$3:$B$122, MATCH(I830, 'Accrual Schedule'!$C$3:$C$122, 1), 1))</f>
        <v/>
      </c>
      <c r="I830" s="18" t="str" cm="1">
        <f t="array" aca="1" ref="I830" ca="1">IF(B830="", "", _xlfn.IFNA(INDEX('Accrual Schedule'!$C$4:$C$122, MATCH(B830, 'Accrual Schedule'!$C$4:$C$122, 1)+1, 1), INDEX('Accrual Schedule'!$C$4:$C$122, 1, 1)))</f>
        <v/>
      </c>
      <c r="J830" s="11" t="str">
        <f ca="1">IF(B830="","",'Terms&amp;Conditions + Transaction'!$F$5-SUMIF(Dispositions!$B$3:$B$32,"&lt;="&amp;B830,Dispositions!$C$3:$C$32))</f>
        <v/>
      </c>
      <c r="K830" s="84" t="str">
        <f ca="1">IF(B830="", "", IF(ISNA(MATCH(B830, 'Factor Schedule'!$B$3:$B$2002, -1)),1,IF(INDEX('Factor Schedule'!$B$3:$C$2002,MATCH(B830, 'Factor Schedule'!$B$3:$B$2002, -1), 1)=B830,MATCH(B830, 'Factor Schedule'!$B$3:$B$2002, -1),MATCH(B830, 'Factor Schedule'!$B$3:$B$2002, -1)+1)))</f>
        <v/>
      </c>
      <c r="L830" s="11" t="str" cm="1">
        <f t="array" aca="1" ref="L830" ca="1">IF(B830="","",ROUND(J830*_xlfn.IFNA(INDEX('Factor Schedule'!$B$3:$C$2002,K830, 2), 1), 2))</f>
        <v/>
      </c>
      <c r="M830" s="11" t="str">
        <f ca="1">IF(B830="", "", IF(OR(LOWER('Terms&amp;Conditions + Transaction'!$B$12)&lt;&gt;"compound", B830=$C$2, B830=E830), L830, L830+IF(LOWER('Terms&amp;Conditions + Transaction'!$B$13)&lt;&gt;"y", SUMIFS($T$8:$T$2007, $B$8:$B$2007, "&gt;="&amp;E830, $B$8:$B$2007, "&lt;"&amp;B830), SUMIFS($U$8:$U$1007, $B$8:$B$2007, "&gt;="&amp;E830, $B$8:$B$2007, "&lt;"&amp;B830))))</f>
        <v/>
      </c>
      <c r="N830" s="18" t="str">
        <f ca="1">IF(OR(B830 = "", F830=""), "", MIN(ForwardDays(B830,-'Terms&amp;Conditions + Transaction'!$B$22, 'Terms&amp;Conditions + Transaction'!$B$23, 'Holiday Schedule'!$B$3:$B$1002),ForwardDays(F830,-'Terms&amp;Conditions + Transaction'!$B$22, 'Terms&amp;Conditions + Transaction'!$B$23, 'Holiday Schedule'!$B$3:$B$1002)))</f>
        <v/>
      </c>
      <c r="O830" s="42" t="str">
        <f ca="1">IF(B830="", "", IF(ISNA(MATCH(N830, SOFR_INDEX!$A$2:$A$2001, -1)),1,IF(INDEX(SOFR_INDEX!$A$2:$E$2001,MATCH(N830, SOFR_INDEX!$A$2:$A$2001, -1), 1)=N830,MATCH(N830, SOFR_INDEX!$A$2:$A$2001, -1),MATCH(N830, SOFR_INDEX!$A$2:$A$2001, -1)+1)))</f>
        <v/>
      </c>
      <c r="P830" s="40" t="str" cm="1">
        <f t="array" aca="1" ref="P830" ca="1">IF(OR(B830="", F830=""), "", INDEX(SOFR_INDEX!$B$2:$E$2001, O830,$P$4) * IF(LEFT($P$3, 3)="180", 2, IF(LEFT($P$3, 2)="90", 4, IF(LEFT($P$3, 2)="30", 12, 1)))/100)</f>
        <v/>
      </c>
      <c r="Q830" s="43" t="str">
        <f ca="1">IF(OR(B830="", F830=""), "", P830+'Terms&amp;Conditions + Transaction'!$B$11/10000)</f>
        <v/>
      </c>
      <c r="R830" s="43" t="str">
        <f t="shared" ca="1" si="77"/>
        <v/>
      </c>
      <c r="S830" t="str">
        <f ca="1">IF(B830="",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Transaction'!$C$7*(F830-E830), 365), 360))))</f>
        <v/>
      </c>
      <c r="T830" s="49" t="str">
        <f t="shared" ca="1" si="78"/>
        <v/>
      </c>
      <c r="U830" s="49" t="str">
        <f t="shared" ca="1" si="79"/>
        <v/>
      </c>
      <c r="V830" s="49" t="str">
        <f t="shared" ca="1" si="80"/>
        <v/>
      </c>
      <c r="W830" s="11" t="str">
        <f t="shared" ca="1" si="81"/>
        <v/>
      </c>
      <c r="X830" s="11" t="str">
        <f t="shared" ca="1" si="82"/>
        <v/>
      </c>
    </row>
    <row r="831" spans="2:24" x14ac:dyDescent="0.25">
      <c r="B831" s="82" t="str">
        <f ca="1">IF(B830&lt;MIN($C$3, 'Terms&amp;Conditions + Transaction'!$B$6), B830+1, "")</f>
        <v/>
      </c>
      <c r="C831" t="str">
        <f ca="1">IF(B831="", "", IF(AND(WEEKDAY(B831, 2)&lt;=5, ISERROR(VLOOKUP(B831, 'Holiday Schedule'!$B$3:$B$1002, 1, FALSE))), 1, 0))</f>
        <v/>
      </c>
      <c r="D831" t="str">
        <f ca="1">IF(B831="", "", IF(LOWER('Terms&amp;Conditions + Transaction'!$C$15)="act", 1, IF(DAY(B831)=31, 0, IF(AND(DAY(B831+1)=1, MONTH(B831+1)=3), 31-DAY(B831), 1))))</f>
        <v/>
      </c>
      <c r="E831" s="18" t="str">
        <f ca="1">IF(B831="", "", IFERROR(VLOOKUP(B831, 'Accrual Schedule'!$B$3:$B$122, 1, TRUE), ""))</f>
        <v/>
      </c>
      <c r="F831" s="18" t="str" cm="1">
        <f t="array" aca="1" ref="F831" ca="1">IF(B831="", "", INDEX('Accrual Schedule'!$B$3:$B$122, MATCH(B831, 'Accrual Schedule'!$B$3:$B$122, 1)+1, 1))</f>
        <v/>
      </c>
      <c r="G831" s="18" t="str" cm="1">
        <f t="array" aca="1" ref="G831" ca="1">IF(B831="", "", INDEX('Accrual Schedule'!$B$3:$B$122, MATCH(H831, 'Accrual Schedule'!$B$3:$B$122, 1)-1, 1))</f>
        <v/>
      </c>
      <c r="H831" s="18" t="str">
        <f ca="1">IF(B831="", "", INDEX('Accrual Schedule'!$B$3:$B$122, MATCH(I831, 'Accrual Schedule'!$C$3:$C$122, 1), 1))</f>
        <v/>
      </c>
      <c r="I831" s="18" t="str" cm="1">
        <f t="array" aca="1" ref="I831" ca="1">IF(B831="", "", _xlfn.IFNA(INDEX('Accrual Schedule'!$C$4:$C$122, MATCH(B831, 'Accrual Schedule'!$C$4:$C$122, 1)+1, 1), INDEX('Accrual Schedule'!$C$4:$C$122, 1, 1)))</f>
        <v/>
      </c>
      <c r="J831" s="11" t="str">
        <f ca="1">IF(B831="","",'Terms&amp;Conditions + Transaction'!$F$5-SUMIF(Dispositions!$B$3:$B$32,"&lt;="&amp;B831,Dispositions!$C$3:$C$32))</f>
        <v/>
      </c>
      <c r="K831" s="84" t="str">
        <f ca="1">IF(B831="", "", IF(ISNA(MATCH(B831, 'Factor Schedule'!$B$3:$B$2002, -1)),1,IF(INDEX('Factor Schedule'!$B$3:$C$2002,MATCH(B831, 'Factor Schedule'!$B$3:$B$2002, -1), 1)=B831,MATCH(B831, 'Factor Schedule'!$B$3:$B$2002, -1),MATCH(B831, 'Factor Schedule'!$B$3:$B$2002, -1)+1)))</f>
        <v/>
      </c>
      <c r="L831" s="11" t="str" cm="1">
        <f t="array" aca="1" ref="L831" ca="1">IF(B831="","",ROUND(J831*_xlfn.IFNA(INDEX('Factor Schedule'!$B$3:$C$2002,K831, 2), 1), 2))</f>
        <v/>
      </c>
      <c r="M831" s="11" t="str">
        <f ca="1">IF(B831="", "", IF(OR(LOWER('Terms&amp;Conditions + Transaction'!$B$12)&lt;&gt;"compound", B831=$C$2, B831=E831), L831, L831+IF(LOWER('Terms&amp;Conditions + Transaction'!$B$13)&lt;&gt;"y", SUMIFS($T$8:$T$2007, $B$8:$B$2007, "&gt;="&amp;E831, $B$8:$B$2007, "&lt;"&amp;B831), SUMIFS($U$8:$U$1007, $B$8:$B$2007, "&gt;="&amp;E831, $B$8:$B$2007, "&lt;"&amp;B831))))</f>
        <v/>
      </c>
      <c r="N831" s="18" t="str">
        <f ca="1">IF(OR(B831 = "", F831=""), "", MIN(ForwardDays(B831,-'Terms&amp;Conditions + Transaction'!$B$22, 'Terms&amp;Conditions + Transaction'!$B$23, 'Holiday Schedule'!$B$3:$B$1002),ForwardDays(F831,-'Terms&amp;Conditions + Transaction'!$B$22, 'Terms&amp;Conditions + Transaction'!$B$23, 'Holiday Schedule'!$B$3:$B$1002)))</f>
        <v/>
      </c>
      <c r="O831" s="42" t="str">
        <f ca="1">IF(B831="", "", IF(ISNA(MATCH(N831, SOFR_INDEX!$A$2:$A$2001, -1)),1,IF(INDEX(SOFR_INDEX!$A$2:$E$2001,MATCH(N831, SOFR_INDEX!$A$2:$A$2001, -1), 1)=N831,MATCH(N831, SOFR_INDEX!$A$2:$A$2001, -1),MATCH(N831, SOFR_INDEX!$A$2:$A$2001, -1)+1)))</f>
        <v/>
      </c>
      <c r="P831" s="40" t="str" cm="1">
        <f t="array" aca="1" ref="P831" ca="1">IF(OR(B831="", F831=""), "", INDEX(SOFR_INDEX!$B$2:$E$2001, O831,$P$4) * IF(LEFT($P$3, 3)="180", 2, IF(LEFT($P$3, 2)="90", 4, IF(LEFT($P$3, 2)="30", 12, 1)))/100)</f>
        <v/>
      </c>
      <c r="Q831" s="43" t="str">
        <f ca="1">IF(OR(B831="", F831=""), "", P831+'Terms&amp;Conditions + Transaction'!$B$11/10000)</f>
        <v/>
      </c>
      <c r="R831" s="43" t="str">
        <f t="shared" ca="1" si="77"/>
        <v/>
      </c>
      <c r="S831" t="str">
        <f ca="1">IF(B831="",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Transaction'!$C$7*(F831-E831), 365), 360))))</f>
        <v/>
      </c>
      <c r="T831" s="49" t="str">
        <f t="shared" ca="1" si="78"/>
        <v/>
      </c>
      <c r="U831" s="49" t="str">
        <f t="shared" ca="1" si="79"/>
        <v/>
      </c>
      <c r="V831" s="49" t="str">
        <f t="shared" ca="1" si="80"/>
        <v/>
      </c>
      <c r="W831" s="11" t="str">
        <f t="shared" ca="1" si="81"/>
        <v/>
      </c>
      <c r="X831" s="11" t="str">
        <f t="shared" ca="1" si="82"/>
        <v/>
      </c>
    </row>
    <row r="832" spans="2:24" x14ac:dyDescent="0.25">
      <c r="B832" s="82" t="str">
        <f ca="1">IF(B831&lt;MIN($C$3, 'Terms&amp;Conditions + Transaction'!$B$6), B831+1, "")</f>
        <v/>
      </c>
      <c r="C832" t="str">
        <f ca="1">IF(B832="", "", IF(AND(WEEKDAY(B832, 2)&lt;=5, ISERROR(VLOOKUP(B832, 'Holiday Schedule'!$B$3:$B$1002, 1, FALSE))), 1, 0))</f>
        <v/>
      </c>
      <c r="D832" t="str">
        <f ca="1">IF(B832="", "", IF(LOWER('Terms&amp;Conditions + Transaction'!$C$15)="act", 1, IF(DAY(B832)=31, 0, IF(AND(DAY(B832+1)=1, MONTH(B832+1)=3), 31-DAY(B832), 1))))</f>
        <v/>
      </c>
      <c r="E832" s="18" t="str">
        <f ca="1">IF(B832="", "", IFERROR(VLOOKUP(B832, 'Accrual Schedule'!$B$3:$B$122, 1, TRUE), ""))</f>
        <v/>
      </c>
      <c r="F832" s="18" t="str" cm="1">
        <f t="array" aca="1" ref="F832" ca="1">IF(B832="", "", INDEX('Accrual Schedule'!$B$3:$B$122, MATCH(B832, 'Accrual Schedule'!$B$3:$B$122, 1)+1, 1))</f>
        <v/>
      </c>
      <c r="G832" s="18" t="str" cm="1">
        <f t="array" aca="1" ref="G832" ca="1">IF(B832="", "", INDEX('Accrual Schedule'!$B$3:$B$122, MATCH(H832, 'Accrual Schedule'!$B$3:$B$122, 1)-1, 1))</f>
        <v/>
      </c>
      <c r="H832" s="18" t="str">
        <f ca="1">IF(B832="", "", INDEX('Accrual Schedule'!$B$3:$B$122, MATCH(I832, 'Accrual Schedule'!$C$3:$C$122, 1), 1))</f>
        <v/>
      </c>
      <c r="I832" s="18" t="str" cm="1">
        <f t="array" aca="1" ref="I832" ca="1">IF(B832="", "", _xlfn.IFNA(INDEX('Accrual Schedule'!$C$4:$C$122, MATCH(B832, 'Accrual Schedule'!$C$4:$C$122, 1)+1, 1), INDEX('Accrual Schedule'!$C$4:$C$122, 1, 1)))</f>
        <v/>
      </c>
      <c r="J832" s="11" t="str">
        <f ca="1">IF(B832="","",'Terms&amp;Conditions + Transaction'!$F$5-SUMIF(Dispositions!$B$3:$B$32,"&lt;="&amp;B832,Dispositions!$C$3:$C$32))</f>
        <v/>
      </c>
      <c r="K832" s="84" t="str">
        <f ca="1">IF(B832="", "", IF(ISNA(MATCH(B832, 'Factor Schedule'!$B$3:$B$2002, -1)),1,IF(INDEX('Factor Schedule'!$B$3:$C$2002,MATCH(B832, 'Factor Schedule'!$B$3:$B$2002, -1), 1)=B832,MATCH(B832, 'Factor Schedule'!$B$3:$B$2002, -1),MATCH(B832, 'Factor Schedule'!$B$3:$B$2002, -1)+1)))</f>
        <v/>
      </c>
      <c r="L832" s="11" t="str" cm="1">
        <f t="array" aca="1" ref="L832" ca="1">IF(B832="","",ROUND(J832*_xlfn.IFNA(INDEX('Factor Schedule'!$B$3:$C$2002,K832, 2), 1), 2))</f>
        <v/>
      </c>
      <c r="M832" s="11" t="str">
        <f ca="1">IF(B832="", "", IF(OR(LOWER('Terms&amp;Conditions + Transaction'!$B$12)&lt;&gt;"compound", B832=$C$2, B832=E832), L832, L832+IF(LOWER('Terms&amp;Conditions + Transaction'!$B$13)&lt;&gt;"y", SUMIFS($T$8:$T$2007, $B$8:$B$2007, "&gt;="&amp;E832, $B$8:$B$2007, "&lt;"&amp;B832), SUMIFS($U$8:$U$1007, $B$8:$B$2007, "&gt;="&amp;E832, $B$8:$B$2007, "&lt;"&amp;B832))))</f>
        <v/>
      </c>
      <c r="N832" s="18" t="str">
        <f ca="1">IF(OR(B832 = "", F832=""), "", MIN(ForwardDays(B832,-'Terms&amp;Conditions + Transaction'!$B$22, 'Terms&amp;Conditions + Transaction'!$B$23, 'Holiday Schedule'!$B$3:$B$1002),ForwardDays(F832,-'Terms&amp;Conditions + Transaction'!$B$22, 'Terms&amp;Conditions + Transaction'!$B$23, 'Holiday Schedule'!$B$3:$B$1002)))</f>
        <v/>
      </c>
      <c r="O832" s="42" t="str">
        <f ca="1">IF(B832="", "", IF(ISNA(MATCH(N832, SOFR_INDEX!$A$2:$A$2001, -1)),1,IF(INDEX(SOFR_INDEX!$A$2:$E$2001,MATCH(N832, SOFR_INDEX!$A$2:$A$2001, -1), 1)=N832,MATCH(N832, SOFR_INDEX!$A$2:$A$2001, -1),MATCH(N832, SOFR_INDEX!$A$2:$A$2001, -1)+1)))</f>
        <v/>
      </c>
      <c r="P832" s="40" t="str" cm="1">
        <f t="array" aca="1" ref="P832" ca="1">IF(OR(B832="", F832=""), "", INDEX(SOFR_INDEX!$B$2:$E$2001, O832,$P$4) * IF(LEFT($P$3, 3)="180", 2, IF(LEFT($P$3, 2)="90", 4, IF(LEFT($P$3, 2)="30", 12, 1)))/100)</f>
        <v/>
      </c>
      <c r="Q832" s="43" t="str">
        <f ca="1">IF(OR(B832="", F832=""), "", P832+'Terms&amp;Conditions + Transaction'!$B$11/10000)</f>
        <v/>
      </c>
      <c r="R832" s="43" t="str">
        <f t="shared" ca="1" si="77"/>
        <v/>
      </c>
      <c r="S832" t="str">
        <f ca="1">IF(B832="",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Transaction'!$C$7*(F832-E832), 365), 360))))</f>
        <v/>
      </c>
      <c r="T832" s="49" t="str">
        <f t="shared" ca="1" si="78"/>
        <v/>
      </c>
      <c r="U832" s="49" t="str">
        <f t="shared" ca="1" si="79"/>
        <v/>
      </c>
      <c r="V832" s="49" t="str">
        <f t="shared" ca="1" si="80"/>
        <v/>
      </c>
      <c r="W832" s="11" t="str">
        <f t="shared" ca="1" si="81"/>
        <v/>
      </c>
      <c r="X832" s="11" t="str">
        <f t="shared" ca="1" si="82"/>
        <v/>
      </c>
    </row>
    <row r="833" spans="2:24" x14ac:dyDescent="0.25">
      <c r="B833" s="82" t="str">
        <f ca="1">IF(B832&lt;MIN($C$3, 'Terms&amp;Conditions + Transaction'!$B$6), B832+1, "")</f>
        <v/>
      </c>
      <c r="C833" t="str">
        <f ca="1">IF(B833="", "", IF(AND(WEEKDAY(B833, 2)&lt;=5, ISERROR(VLOOKUP(B833, 'Holiday Schedule'!$B$3:$B$1002, 1, FALSE))), 1, 0))</f>
        <v/>
      </c>
      <c r="D833" t="str">
        <f ca="1">IF(B833="", "", IF(LOWER('Terms&amp;Conditions + Transaction'!$C$15)="act", 1, IF(DAY(B833)=31, 0, IF(AND(DAY(B833+1)=1, MONTH(B833+1)=3), 31-DAY(B833), 1))))</f>
        <v/>
      </c>
      <c r="E833" s="18" t="str">
        <f ca="1">IF(B833="", "", IFERROR(VLOOKUP(B833, 'Accrual Schedule'!$B$3:$B$122, 1, TRUE), ""))</f>
        <v/>
      </c>
      <c r="F833" s="18" t="str" cm="1">
        <f t="array" aca="1" ref="F833" ca="1">IF(B833="", "", INDEX('Accrual Schedule'!$B$3:$B$122, MATCH(B833, 'Accrual Schedule'!$B$3:$B$122, 1)+1, 1))</f>
        <v/>
      </c>
      <c r="G833" s="18" t="str" cm="1">
        <f t="array" aca="1" ref="G833" ca="1">IF(B833="", "", INDEX('Accrual Schedule'!$B$3:$B$122, MATCH(H833, 'Accrual Schedule'!$B$3:$B$122, 1)-1, 1))</f>
        <v/>
      </c>
      <c r="H833" s="18" t="str">
        <f ca="1">IF(B833="", "", INDEX('Accrual Schedule'!$B$3:$B$122, MATCH(I833, 'Accrual Schedule'!$C$3:$C$122, 1), 1))</f>
        <v/>
      </c>
      <c r="I833" s="18" t="str" cm="1">
        <f t="array" aca="1" ref="I833" ca="1">IF(B833="", "", _xlfn.IFNA(INDEX('Accrual Schedule'!$C$4:$C$122, MATCH(B833, 'Accrual Schedule'!$C$4:$C$122, 1)+1, 1), INDEX('Accrual Schedule'!$C$4:$C$122, 1, 1)))</f>
        <v/>
      </c>
      <c r="J833" s="11" t="str">
        <f ca="1">IF(B833="","",'Terms&amp;Conditions + Transaction'!$F$5-SUMIF(Dispositions!$B$3:$B$32,"&lt;="&amp;B833,Dispositions!$C$3:$C$32))</f>
        <v/>
      </c>
      <c r="K833" s="84" t="str">
        <f ca="1">IF(B833="", "", IF(ISNA(MATCH(B833, 'Factor Schedule'!$B$3:$B$2002, -1)),1,IF(INDEX('Factor Schedule'!$B$3:$C$2002,MATCH(B833, 'Factor Schedule'!$B$3:$B$2002, -1), 1)=B833,MATCH(B833, 'Factor Schedule'!$B$3:$B$2002, -1),MATCH(B833, 'Factor Schedule'!$B$3:$B$2002, -1)+1)))</f>
        <v/>
      </c>
      <c r="L833" s="11" t="str" cm="1">
        <f t="array" aca="1" ref="L833" ca="1">IF(B833="","",ROUND(J833*_xlfn.IFNA(INDEX('Factor Schedule'!$B$3:$C$2002,K833, 2), 1), 2))</f>
        <v/>
      </c>
      <c r="M833" s="11" t="str">
        <f ca="1">IF(B833="", "", IF(OR(LOWER('Terms&amp;Conditions + Transaction'!$B$12)&lt;&gt;"compound", B833=$C$2, B833=E833), L833, L833+IF(LOWER('Terms&amp;Conditions + Transaction'!$B$13)&lt;&gt;"y", SUMIFS($T$8:$T$2007, $B$8:$B$2007, "&gt;="&amp;E833, $B$8:$B$2007, "&lt;"&amp;B833), SUMIFS($U$8:$U$1007, $B$8:$B$2007, "&gt;="&amp;E833, $B$8:$B$2007, "&lt;"&amp;B833))))</f>
        <v/>
      </c>
      <c r="N833" s="18" t="str">
        <f ca="1">IF(OR(B833 = "", F833=""), "", MIN(ForwardDays(B833,-'Terms&amp;Conditions + Transaction'!$B$22, 'Terms&amp;Conditions + Transaction'!$B$23, 'Holiday Schedule'!$B$3:$B$1002),ForwardDays(F833,-'Terms&amp;Conditions + Transaction'!$B$22, 'Terms&amp;Conditions + Transaction'!$B$23, 'Holiday Schedule'!$B$3:$B$1002)))</f>
        <v/>
      </c>
      <c r="O833" s="42" t="str">
        <f ca="1">IF(B833="", "", IF(ISNA(MATCH(N833, SOFR_INDEX!$A$2:$A$2001, -1)),1,IF(INDEX(SOFR_INDEX!$A$2:$E$2001,MATCH(N833, SOFR_INDEX!$A$2:$A$2001, -1), 1)=N833,MATCH(N833, SOFR_INDEX!$A$2:$A$2001, -1),MATCH(N833, SOFR_INDEX!$A$2:$A$2001, -1)+1)))</f>
        <v/>
      </c>
      <c r="P833" s="40" t="str" cm="1">
        <f t="array" aca="1" ref="P833" ca="1">IF(OR(B833="", F833=""), "", INDEX(SOFR_INDEX!$B$2:$E$2001, O833,$P$4) * IF(LEFT($P$3, 3)="180", 2, IF(LEFT($P$3, 2)="90", 4, IF(LEFT($P$3, 2)="30", 12, 1)))/100)</f>
        <v/>
      </c>
      <c r="Q833" s="43" t="str">
        <f ca="1">IF(OR(B833="", F833=""), "", P833+'Terms&amp;Conditions + Transaction'!$B$11/10000)</f>
        <v/>
      </c>
      <c r="R833" s="43" t="str">
        <f t="shared" ca="1" si="77"/>
        <v/>
      </c>
      <c r="S833" t="str">
        <f ca="1">IF(B833="",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Transaction'!$C$7*(F833-E833), 365), 360))))</f>
        <v/>
      </c>
      <c r="T833" s="49" t="str">
        <f t="shared" ca="1" si="78"/>
        <v/>
      </c>
      <c r="U833" s="49" t="str">
        <f t="shared" ca="1" si="79"/>
        <v/>
      </c>
      <c r="V833" s="49" t="str">
        <f t="shared" ca="1" si="80"/>
        <v/>
      </c>
      <c r="W833" s="11" t="str">
        <f t="shared" ca="1" si="81"/>
        <v/>
      </c>
      <c r="X833" s="11" t="str">
        <f t="shared" ca="1" si="82"/>
        <v/>
      </c>
    </row>
    <row r="834" spans="2:24" x14ac:dyDescent="0.25">
      <c r="B834" s="82" t="str">
        <f ca="1">IF(B833&lt;MIN($C$3, 'Terms&amp;Conditions + Transaction'!$B$6), B833+1, "")</f>
        <v/>
      </c>
      <c r="C834" t="str">
        <f ca="1">IF(B834="", "", IF(AND(WEEKDAY(B834, 2)&lt;=5, ISERROR(VLOOKUP(B834, 'Holiday Schedule'!$B$3:$B$1002, 1, FALSE))), 1, 0))</f>
        <v/>
      </c>
      <c r="D834" t="str">
        <f ca="1">IF(B834="", "", IF(LOWER('Terms&amp;Conditions + Transaction'!$C$15)="act", 1, IF(DAY(B834)=31, 0, IF(AND(DAY(B834+1)=1, MONTH(B834+1)=3), 31-DAY(B834), 1))))</f>
        <v/>
      </c>
      <c r="E834" s="18" t="str">
        <f ca="1">IF(B834="", "", IFERROR(VLOOKUP(B834, 'Accrual Schedule'!$B$3:$B$122, 1, TRUE), ""))</f>
        <v/>
      </c>
      <c r="F834" s="18" t="str" cm="1">
        <f t="array" aca="1" ref="F834" ca="1">IF(B834="", "", INDEX('Accrual Schedule'!$B$3:$B$122, MATCH(B834, 'Accrual Schedule'!$B$3:$B$122, 1)+1, 1))</f>
        <v/>
      </c>
      <c r="G834" s="18" t="str" cm="1">
        <f t="array" aca="1" ref="G834" ca="1">IF(B834="", "", INDEX('Accrual Schedule'!$B$3:$B$122, MATCH(H834, 'Accrual Schedule'!$B$3:$B$122, 1)-1, 1))</f>
        <v/>
      </c>
      <c r="H834" s="18" t="str">
        <f ca="1">IF(B834="", "", INDEX('Accrual Schedule'!$B$3:$B$122, MATCH(I834, 'Accrual Schedule'!$C$3:$C$122, 1), 1))</f>
        <v/>
      </c>
      <c r="I834" s="18" t="str" cm="1">
        <f t="array" aca="1" ref="I834" ca="1">IF(B834="", "", _xlfn.IFNA(INDEX('Accrual Schedule'!$C$4:$C$122, MATCH(B834, 'Accrual Schedule'!$C$4:$C$122, 1)+1, 1), INDEX('Accrual Schedule'!$C$4:$C$122, 1, 1)))</f>
        <v/>
      </c>
      <c r="J834" s="11" t="str">
        <f ca="1">IF(B834="","",'Terms&amp;Conditions + Transaction'!$F$5-SUMIF(Dispositions!$B$3:$B$32,"&lt;="&amp;B834,Dispositions!$C$3:$C$32))</f>
        <v/>
      </c>
      <c r="K834" s="84" t="str">
        <f ca="1">IF(B834="", "", IF(ISNA(MATCH(B834, 'Factor Schedule'!$B$3:$B$2002, -1)),1,IF(INDEX('Factor Schedule'!$B$3:$C$2002,MATCH(B834, 'Factor Schedule'!$B$3:$B$2002, -1), 1)=B834,MATCH(B834, 'Factor Schedule'!$B$3:$B$2002, -1),MATCH(B834, 'Factor Schedule'!$B$3:$B$2002, -1)+1)))</f>
        <v/>
      </c>
      <c r="L834" s="11" t="str" cm="1">
        <f t="array" aca="1" ref="L834" ca="1">IF(B834="","",ROUND(J834*_xlfn.IFNA(INDEX('Factor Schedule'!$B$3:$C$2002,K834, 2), 1), 2))</f>
        <v/>
      </c>
      <c r="M834" s="11" t="str">
        <f ca="1">IF(B834="", "", IF(OR(LOWER('Terms&amp;Conditions + Transaction'!$B$12)&lt;&gt;"compound", B834=$C$2, B834=E834), L834, L834+IF(LOWER('Terms&amp;Conditions + Transaction'!$B$13)&lt;&gt;"y", SUMIFS($T$8:$T$2007, $B$8:$B$2007, "&gt;="&amp;E834, $B$8:$B$2007, "&lt;"&amp;B834), SUMIFS($U$8:$U$1007, $B$8:$B$2007, "&gt;="&amp;E834, $B$8:$B$2007, "&lt;"&amp;B834))))</f>
        <v/>
      </c>
      <c r="N834" s="18" t="str">
        <f ca="1">IF(OR(B834 = "", F834=""), "", MIN(ForwardDays(B834,-'Terms&amp;Conditions + Transaction'!$B$22, 'Terms&amp;Conditions + Transaction'!$B$23, 'Holiday Schedule'!$B$3:$B$1002),ForwardDays(F834,-'Terms&amp;Conditions + Transaction'!$B$22, 'Terms&amp;Conditions + Transaction'!$B$23, 'Holiday Schedule'!$B$3:$B$1002)))</f>
        <v/>
      </c>
      <c r="O834" s="42" t="str">
        <f ca="1">IF(B834="", "", IF(ISNA(MATCH(N834, SOFR_INDEX!$A$2:$A$2001, -1)),1,IF(INDEX(SOFR_INDEX!$A$2:$E$2001,MATCH(N834, SOFR_INDEX!$A$2:$A$2001, -1), 1)=N834,MATCH(N834, SOFR_INDEX!$A$2:$A$2001, -1),MATCH(N834, SOFR_INDEX!$A$2:$A$2001, -1)+1)))</f>
        <v/>
      </c>
      <c r="P834" s="40" t="str" cm="1">
        <f t="array" aca="1" ref="P834" ca="1">IF(OR(B834="", F834=""), "", INDEX(SOFR_INDEX!$B$2:$E$2001, O834,$P$4) * IF(LEFT($P$3, 3)="180", 2, IF(LEFT($P$3, 2)="90", 4, IF(LEFT($P$3, 2)="30", 12, 1)))/100)</f>
        <v/>
      </c>
      <c r="Q834" s="43" t="str">
        <f ca="1">IF(OR(B834="", F834=""), "", P834+'Terms&amp;Conditions + Transaction'!$B$11/10000)</f>
        <v/>
      </c>
      <c r="R834" s="43" t="str">
        <f t="shared" ca="1" si="77"/>
        <v/>
      </c>
      <c r="S834" t="str">
        <f ca="1">IF(B834="",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Transaction'!$C$7*(F834-E834), 365), 360))))</f>
        <v/>
      </c>
      <c r="T834" s="49" t="str">
        <f t="shared" ca="1" si="78"/>
        <v/>
      </c>
      <c r="U834" s="49" t="str">
        <f t="shared" ca="1" si="79"/>
        <v/>
      </c>
      <c r="V834" s="49" t="str">
        <f t="shared" ca="1" si="80"/>
        <v/>
      </c>
      <c r="W834" s="11" t="str">
        <f t="shared" ca="1" si="81"/>
        <v/>
      </c>
      <c r="X834" s="11" t="str">
        <f t="shared" ca="1" si="82"/>
        <v/>
      </c>
    </row>
    <row r="835" spans="2:24" x14ac:dyDescent="0.25">
      <c r="B835" s="82" t="str">
        <f ca="1">IF(B834&lt;MIN($C$3, 'Terms&amp;Conditions + Transaction'!$B$6), B834+1, "")</f>
        <v/>
      </c>
      <c r="C835" t="str">
        <f ca="1">IF(B835="", "", IF(AND(WEEKDAY(B835, 2)&lt;=5, ISERROR(VLOOKUP(B835, 'Holiday Schedule'!$B$3:$B$1002, 1, FALSE))), 1, 0))</f>
        <v/>
      </c>
      <c r="D835" t="str">
        <f ca="1">IF(B835="", "", IF(LOWER('Terms&amp;Conditions + Transaction'!$C$15)="act", 1, IF(DAY(B835)=31, 0, IF(AND(DAY(B835+1)=1, MONTH(B835+1)=3), 31-DAY(B835), 1))))</f>
        <v/>
      </c>
      <c r="E835" s="18" t="str">
        <f ca="1">IF(B835="", "", IFERROR(VLOOKUP(B835, 'Accrual Schedule'!$B$3:$B$122, 1, TRUE), ""))</f>
        <v/>
      </c>
      <c r="F835" s="18" t="str" cm="1">
        <f t="array" aca="1" ref="F835" ca="1">IF(B835="", "", INDEX('Accrual Schedule'!$B$3:$B$122, MATCH(B835, 'Accrual Schedule'!$B$3:$B$122, 1)+1, 1))</f>
        <v/>
      </c>
      <c r="G835" s="18" t="str" cm="1">
        <f t="array" aca="1" ref="G835" ca="1">IF(B835="", "", INDEX('Accrual Schedule'!$B$3:$B$122, MATCH(H835, 'Accrual Schedule'!$B$3:$B$122, 1)-1, 1))</f>
        <v/>
      </c>
      <c r="H835" s="18" t="str">
        <f ca="1">IF(B835="", "", INDEX('Accrual Schedule'!$B$3:$B$122, MATCH(I835, 'Accrual Schedule'!$C$3:$C$122, 1), 1))</f>
        <v/>
      </c>
      <c r="I835" s="18" t="str" cm="1">
        <f t="array" aca="1" ref="I835" ca="1">IF(B835="", "", _xlfn.IFNA(INDEX('Accrual Schedule'!$C$4:$C$122, MATCH(B835, 'Accrual Schedule'!$C$4:$C$122, 1)+1, 1), INDEX('Accrual Schedule'!$C$4:$C$122, 1, 1)))</f>
        <v/>
      </c>
      <c r="J835" s="11" t="str">
        <f ca="1">IF(B835="","",'Terms&amp;Conditions + Transaction'!$F$5-SUMIF(Dispositions!$B$3:$B$32,"&lt;="&amp;B835,Dispositions!$C$3:$C$32))</f>
        <v/>
      </c>
      <c r="K835" s="84" t="str">
        <f ca="1">IF(B835="", "", IF(ISNA(MATCH(B835, 'Factor Schedule'!$B$3:$B$2002, -1)),1,IF(INDEX('Factor Schedule'!$B$3:$C$2002,MATCH(B835, 'Factor Schedule'!$B$3:$B$2002, -1), 1)=B835,MATCH(B835, 'Factor Schedule'!$B$3:$B$2002, -1),MATCH(B835, 'Factor Schedule'!$B$3:$B$2002, -1)+1)))</f>
        <v/>
      </c>
      <c r="L835" s="11" t="str" cm="1">
        <f t="array" aca="1" ref="L835" ca="1">IF(B835="","",ROUND(J835*_xlfn.IFNA(INDEX('Factor Schedule'!$B$3:$C$2002,K835, 2), 1), 2))</f>
        <v/>
      </c>
      <c r="M835" s="11" t="str">
        <f ca="1">IF(B835="", "", IF(OR(LOWER('Terms&amp;Conditions + Transaction'!$B$12)&lt;&gt;"compound", B835=$C$2, B835=E835), L835, L835+IF(LOWER('Terms&amp;Conditions + Transaction'!$B$13)&lt;&gt;"y", SUMIFS($T$8:$T$2007, $B$8:$B$2007, "&gt;="&amp;E835, $B$8:$B$2007, "&lt;"&amp;B835), SUMIFS($U$8:$U$1007, $B$8:$B$2007, "&gt;="&amp;E835, $B$8:$B$2007, "&lt;"&amp;B835))))</f>
        <v/>
      </c>
      <c r="N835" s="18" t="str">
        <f ca="1">IF(OR(B835 = "", F835=""), "", MIN(ForwardDays(B835,-'Terms&amp;Conditions + Transaction'!$B$22, 'Terms&amp;Conditions + Transaction'!$B$23, 'Holiday Schedule'!$B$3:$B$1002),ForwardDays(F835,-'Terms&amp;Conditions + Transaction'!$B$22, 'Terms&amp;Conditions + Transaction'!$B$23, 'Holiday Schedule'!$B$3:$B$1002)))</f>
        <v/>
      </c>
      <c r="O835" s="42" t="str">
        <f ca="1">IF(B835="", "", IF(ISNA(MATCH(N835, SOFR_INDEX!$A$2:$A$2001, -1)),1,IF(INDEX(SOFR_INDEX!$A$2:$E$2001,MATCH(N835, SOFR_INDEX!$A$2:$A$2001, -1), 1)=N835,MATCH(N835, SOFR_INDEX!$A$2:$A$2001, -1),MATCH(N835, SOFR_INDEX!$A$2:$A$2001, -1)+1)))</f>
        <v/>
      </c>
      <c r="P835" s="40" t="str" cm="1">
        <f t="array" aca="1" ref="P835" ca="1">IF(OR(B835="", F835=""), "", INDEX(SOFR_INDEX!$B$2:$E$2001, O835,$P$4) * IF(LEFT($P$3, 3)="180", 2, IF(LEFT($P$3, 2)="90", 4, IF(LEFT($P$3, 2)="30", 12, 1)))/100)</f>
        <v/>
      </c>
      <c r="Q835" s="43" t="str">
        <f ca="1">IF(OR(B835="", F835=""), "", P835+'Terms&amp;Conditions + Transaction'!$B$11/10000)</f>
        <v/>
      </c>
      <c r="R835" s="43" t="str">
        <f t="shared" ca="1" si="77"/>
        <v/>
      </c>
      <c r="S835" t="str">
        <f ca="1">IF(B835="",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Transaction'!$C$7*(F835-E835), 365), 360))))</f>
        <v/>
      </c>
      <c r="T835" s="49" t="str">
        <f t="shared" ca="1" si="78"/>
        <v/>
      </c>
      <c r="U835" s="49" t="str">
        <f t="shared" ca="1" si="79"/>
        <v/>
      </c>
      <c r="V835" s="49" t="str">
        <f t="shared" ca="1" si="80"/>
        <v/>
      </c>
      <c r="W835" s="11" t="str">
        <f t="shared" ca="1" si="81"/>
        <v/>
      </c>
      <c r="X835" s="11" t="str">
        <f t="shared" ca="1" si="82"/>
        <v/>
      </c>
    </row>
    <row r="836" spans="2:24" x14ac:dyDescent="0.25">
      <c r="B836" s="82" t="str">
        <f ca="1">IF(B835&lt;MIN($C$3, 'Terms&amp;Conditions + Transaction'!$B$6), B835+1, "")</f>
        <v/>
      </c>
      <c r="C836" t="str">
        <f ca="1">IF(B836="", "", IF(AND(WEEKDAY(B836, 2)&lt;=5, ISERROR(VLOOKUP(B836, 'Holiday Schedule'!$B$3:$B$1002, 1, FALSE))), 1, 0))</f>
        <v/>
      </c>
      <c r="D836" t="str">
        <f ca="1">IF(B836="", "", IF(LOWER('Terms&amp;Conditions + Transaction'!$C$15)="act", 1, IF(DAY(B836)=31, 0, IF(AND(DAY(B836+1)=1, MONTH(B836+1)=3), 31-DAY(B836), 1))))</f>
        <v/>
      </c>
      <c r="E836" s="18" t="str">
        <f ca="1">IF(B836="", "", IFERROR(VLOOKUP(B836, 'Accrual Schedule'!$B$3:$B$122, 1, TRUE), ""))</f>
        <v/>
      </c>
      <c r="F836" s="18" t="str" cm="1">
        <f t="array" aca="1" ref="F836" ca="1">IF(B836="", "", INDEX('Accrual Schedule'!$B$3:$B$122, MATCH(B836, 'Accrual Schedule'!$B$3:$B$122, 1)+1, 1))</f>
        <v/>
      </c>
      <c r="G836" s="18" t="str" cm="1">
        <f t="array" aca="1" ref="G836" ca="1">IF(B836="", "", INDEX('Accrual Schedule'!$B$3:$B$122, MATCH(H836, 'Accrual Schedule'!$B$3:$B$122, 1)-1, 1))</f>
        <v/>
      </c>
      <c r="H836" s="18" t="str">
        <f ca="1">IF(B836="", "", INDEX('Accrual Schedule'!$B$3:$B$122, MATCH(I836, 'Accrual Schedule'!$C$3:$C$122, 1), 1))</f>
        <v/>
      </c>
      <c r="I836" s="18" t="str" cm="1">
        <f t="array" aca="1" ref="I836" ca="1">IF(B836="", "", _xlfn.IFNA(INDEX('Accrual Schedule'!$C$4:$C$122, MATCH(B836, 'Accrual Schedule'!$C$4:$C$122, 1)+1, 1), INDEX('Accrual Schedule'!$C$4:$C$122, 1, 1)))</f>
        <v/>
      </c>
      <c r="J836" s="11" t="str">
        <f ca="1">IF(B836="","",'Terms&amp;Conditions + Transaction'!$F$5-SUMIF(Dispositions!$B$3:$B$32,"&lt;="&amp;B836,Dispositions!$C$3:$C$32))</f>
        <v/>
      </c>
      <c r="K836" s="84" t="str">
        <f ca="1">IF(B836="", "", IF(ISNA(MATCH(B836, 'Factor Schedule'!$B$3:$B$2002, -1)),1,IF(INDEX('Factor Schedule'!$B$3:$C$2002,MATCH(B836, 'Factor Schedule'!$B$3:$B$2002, -1), 1)=B836,MATCH(B836, 'Factor Schedule'!$B$3:$B$2002, -1),MATCH(B836, 'Factor Schedule'!$B$3:$B$2002, -1)+1)))</f>
        <v/>
      </c>
      <c r="L836" s="11" t="str" cm="1">
        <f t="array" aca="1" ref="L836" ca="1">IF(B836="","",ROUND(J836*_xlfn.IFNA(INDEX('Factor Schedule'!$B$3:$C$2002,K836, 2), 1), 2))</f>
        <v/>
      </c>
      <c r="M836" s="11" t="str">
        <f ca="1">IF(B836="", "", IF(OR(LOWER('Terms&amp;Conditions + Transaction'!$B$12)&lt;&gt;"compound", B836=$C$2, B836=E836), L836, L836+IF(LOWER('Terms&amp;Conditions + Transaction'!$B$13)&lt;&gt;"y", SUMIFS($T$8:$T$2007, $B$8:$B$2007, "&gt;="&amp;E836, $B$8:$B$2007, "&lt;"&amp;B836), SUMIFS($U$8:$U$1007, $B$8:$B$2007, "&gt;="&amp;E836, $B$8:$B$2007, "&lt;"&amp;B836))))</f>
        <v/>
      </c>
      <c r="N836" s="18" t="str">
        <f ca="1">IF(OR(B836 = "", F836=""), "", MIN(ForwardDays(B836,-'Terms&amp;Conditions + Transaction'!$B$22, 'Terms&amp;Conditions + Transaction'!$B$23, 'Holiday Schedule'!$B$3:$B$1002),ForwardDays(F836,-'Terms&amp;Conditions + Transaction'!$B$22, 'Terms&amp;Conditions + Transaction'!$B$23, 'Holiday Schedule'!$B$3:$B$1002)))</f>
        <v/>
      </c>
      <c r="O836" s="42" t="str">
        <f ca="1">IF(B836="", "", IF(ISNA(MATCH(N836, SOFR_INDEX!$A$2:$A$2001, -1)),1,IF(INDEX(SOFR_INDEX!$A$2:$E$2001,MATCH(N836, SOFR_INDEX!$A$2:$A$2001, -1), 1)=N836,MATCH(N836, SOFR_INDEX!$A$2:$A$2001, -1),MATCH(N836, SOFR_INDEX!$A$2:$A$2001, -1)+1)))</f>
        <v/>
      </c>
      <c r="P836" s="40" t="str" cm="1">
        <f t="array" aca="1" ref="P836" ca="1">IF(OR(B836="", F836=""), "", INDEX(SOFR_INDEX!$B$2:$E$2001, O836,$P$4) * IF(LEFT($P$3, 3)="180", 2, IF(LEFT($P$3, 2)="90", 4, IF(LEFT($P$3, 2)="30", 12, 1)))/100)</f>
        <v/>
      </c>
      <c r="Q836" s="43" t="str">
        <f ca="1">IF(OR(B836="", F836=""), "", P836+'Terms&amp;Conditions + Transaction'!$B$11/10000)</f>
        <v/>
      </c>
      <c r="R836" s="43" t="str">
        <f t="shared" ca="1" si="77"/>
        <v/>
      </c>
      <c r="S836" t="str">
        <f ca="1">IF(B836="",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Transaction'!$C$7*(F836-E836), 365), 360))))</f>
        <v/>
      </c>
      <c r="T836" s="49" t="str">
        <f t="shared" ca="1" si="78"/>
        <v/>
      </c>
      <c r="U836" s="49" t="str">
        <f t="shared" ca="1" si="79"/>
        <v/>
      </c>
      <c r="V836" s="49" t="str">
        <f t="shared" ca="1" si="80"/>
        <v/>
      </c>
      <c r="W836" s="11" t="str">
        <f t="shared" ca="1" si="81"/>
        <v/>
      </c>
      <c r="X836" s="11" t="str">
        <f t="shared" ca="1" si="82"/>
        <v/>
      </c>
    </row>
    <row r="837" spans="2:24" x14ac:dyDescent="0.25">
      <c r="B837" s="82" t="str">
        <f ca="1">IF(B836&lt;MIN($C$3, 'Terms&amp;Conditions + Transaction'!$B$6), B836+1, "")</f>
        <v/>
      </c>
      <c r="C837" t="str">
        <f ca="1">IF(B837="", "", IF(AND(WEEKDAY(B837, 2)&lt;=5, ISERROR(VLOOKUP(B837, 'Holiday Schedule'!$B$3:$B$1002, 1, FALSE))), 1, 0))</f>
        <v/>
      </c>
      <c r="D837" t="str">
        <f ca="1">IF(B837="", "", IF(LOWER('Terms&amp;Conditions + Transaction'!$C$15)="act", 1, IF(DAY(B837)=31, 0, IF(AND(DAY(B837+1)=1, MONTH(B837+1)=3), 31-DAY(B837), 1))))</f>
        <v/>
      </c>
      <c r="E837" s="18" t="str">
        <f ca="1">IF(B837="", "", IFERROR(VLOOKUP(B837, 'Accrual Schedule'!$B$3:$B$122, 1, TRUE), ""))</f>
        <v/>
      </c>
      <c r="F837" s="18" t="str" cm="1">
        <f t="array" aca="1" ref="F837" ca="1">IF(B837="", "", INDEX('Accrual Schedule'!$B$3:$B$122, MATCH(B837, 'Accrual Schedule'!$B$3:$B$122, 1)+1, 1))</f>
        <v/>
      </c>
      <c r="G837" s="18" t="str" cm="1">
        <f t="array" aca="1" ref="G837" ca="1">IF(B837="", "", INDEX('Accrual Schedule'!$B$3:$B$122, MATCH(H837, 'Accrual Schedule'!$B$3:$B$122, 1)-1, 1))</f>
        <v/>
      </c>
      <c r="H837" s="18" t="str">
        <f ca="1">IF(B837="", "", INDEX('Accrual Schedule'!$B$3:$B$122, MATCH(I837, 'Accrual Schedule'!$C$3:$C$122, 1), 1))</f>
        <v/>
      </c>
      <c r="I837" s="18" t="str" cm="1">
        <f t="array" aca="1" ref="I837" ca="1">IF(B837="", "", _xlfn.IFNA(INDEX('Accrual Schedule'!$C$4:$C$122, MATCH(B837, 'Accrual Schedule'!$C$4:$C$122, 1)+1, 1), INDEX('Accrual Schedule'!$C$4:$C$122, 1, 1)))</f>
        <v/>
      </c>
      <c r="J837" s="11" t="str">
        <f ca="1">IF(B837="","",'Terms&amp;Conditions + Transaction'!$F$5-SUMIF(Dispositions!$B$3:$B$32,"&lt;="&amp;B837,Dispositions!$C$3:$C$32))</f>
        <v/>
      </c>
      <c r="K837" s="84" t="str">
        <f ca="1">IF(B837="", "", IF(ISNA(MATCH(B837, 'Factor Schedule'!$B$3:$B$2002, -1)),1,IF(INDEX('Factor Schedule'!$B$3:$C$2002,MATCH(B837, 'Factor Schedule'!$B$3:$B$2002, -1), 1)=B837,MATCH(B837, 'Factor Schedule'!$B$3:$B$2002, -1),MATCH(B837, 'Factor Schedule'!$B$3:$B$2002, -1)+1)))</f>
        <v/>
      </c>
      <c r="L837" s="11" t="str" cm="1">
        <f t="array" aca="1" ref="L837" ca="1">IF(B837="","",ROUND(J837*_xlfn.IFNA(INDEX('Factor Schedule'!$B$3:$C$2002,K837, 2), 1), 2))</f>
        <v/>
      </c>
      <c r="M837" s="11" t="str">
        <f ca="1">IF(B837="", "", IF(OR(LOWER('Terms&amp;Conditions + Transaction'!$B$12)&lt;&gt;"compound", B837=$C$2, B837=E837), L837, L837+IF(LOWER('Terms&amp;Conditions + Transaction'!$B$13)&lt;&gt;"y", SUMIFS($T$8:$T$2007, $B$8:$B$2007, "&gt;="&amp;E837, $B$8:$B$2007, "&lt;"&amp;B837), SUMIFS($U$8:$U$1007, $B$8:$B$2007, "&gt;="&amp;E837, $B$8:$B$2007, "&lt;"&amp;B837))))</f>
        <v/>
      </c>
      <c r="N837" s="18" t="str">
        <f ca="1">IF(OR(B837 = "", F837=""), "", MIN(ForwardDays(B837,-'Terms&amp;Conditions + Transaction'!$B$22, 'Terms&amp;Conditions + Transaction'!$B$23, 'Holiday Schedule'!$B$3:$B$1002),ForwardDays(F837,-'Terms&amp;Conditions + Transaction'!$B$22, 'Terms&amp;Conditions + Transaction'!$B$23, 'Holiday Schedule'!$B$3:$B$1002)))</f>
        <v/>
      </c>
      <c r="O837" s="42" t="str">
        <f ca="1">IF(B837="", "", IF(ISNA(MATCH(N837, SOFR_INDEX!$A$2:$A$2001, -1)),1,IF(INDEX(SOFR_INDEX!$A$2:$E$2001,MATCH(N837, SOFR_INDEX!$A$2:$A$2001, -1), 1)=N837,MATCH(N837, SOFR_INDEX!$A$2:$A$2001, -1),MATCH(N837, SOFR_INDEX!$A$2:$A$2001, -1)+1)))</f>
        <v/>
      </c>
      <c r="P837" s="40" t="str" cm="1">
        <f t="array" aca="1" ref="P837" ca="1">IF(OR(B837="", F837=""), "", INDEX(SOFR_INDEX!$B$2:$E$2001, O837,$P$4) * IF(LEFT($P$3, 3)="180", 2, IF(LEFT($P$3, 2)="90", 4, IF(LEFT($P$3, 2)="30", 12, 1)))/100)</f>
        <v/>
      </c>
      <c r="Q837" s="43" t="str">
        <f ca="1">IF(OR(B837="", F837=""), "", P837+'Terms&amp;Conditions + Transaction'!$B$11/10000)</f>
        <v/>
      </c>
      <c r="R837" s="43" t="str">
        <f t="shared" ca="1" si="77"/>
        <v/>
      </c>
      <c r="S837" t="str">
        <f ca="1">IF(B837="",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Transaction'!$C$7*(F837-E837), 365), 360))))</f>
        <v/>
      </c>
      <c r="T837" s="49" t="str">
        <f t="shared" ca="1" si="78"/>
        <v/>
      </c>
      <c r="U837" s="49" t="str">
        <f t="shared" ca="1" si="79"/>
        <v/>
      </c>
      <c r="V837" s="49" t="str">
        <f t="shared" ca="1" si="80"/>
        <v/>
      </c>
      <c r="W837" s="11" t="str">
        <f t="shared" ca="1" si="81"/>
        <v/>
      </c>
      <c r="X837" s="11" t="str">
        <f t="shared" ca="1" si="82"/>
        <v/>
      </c>
    </row>
    <row r="838" spans="2:24" x14ac:dyDescent="0.25">
      <c r="B838" s="82" t="str">
        <f ca="1">IF(B837&lt;MIN($C$3, 'Terms&amp;Conditions + Transaction'!$B$6), B837+1, "")</f>
        <v/>
      </c>
      <c r="C838" t="str">
        <f ca="1">IF(B838="", "", IF(AND(WEEKDAY(B838, 2)&lt;=5, ISERROR(VLOOKUP(B838, 'Holiday Schedule'!$B$3:$B$1002, 1, FALSE))), 1, 0))</f>
        <v/>
      </c>
      <c r="D838" t="str">
        <f ca="1">IF(B838="", "", IF(LOWER('Terms&amp;Conditions + Transaction'!$C$15)="act", 1, IF(DAY(B838)=31, 0, IF(AND(DAY(B838+1)=1, MONTH(B838+1)=3), 31-DAY(B838), 1))))</f>
        <v/>
      </c>
      <c r="E838" s="18" t="str">
        <f ca="1">IF(B838="", "", IFERROR(VLOOKUP(B838, 'Accrual Schedule'!$B$3:$B$122, 1, TRUE), ""))</f>
        <v/>
      </c>
      <c r="F838" s="18" t="str" cm="1">
        <f t="array" aca="1" ref="F838" ca="1">IF(B838="", "", INDEX('Accrual Schedule'!$B$3:$B$122, MATCH(B838, 'Accrual Schedule'!$B$3:$B$122, 1)+1, 1))</f>
        <v/>
      </c>
      <c r="G838" s="18" t="str" cm="1">
        <f t="array" aca="1" ref="G838" ca="1">IF(B838="", "", INDEX('Accrual Schedule'!$B$3:$B$122, MATCH(H838, 'Accrual Schedule'!$B$3:$B$122, 1)-1, 1))</f>
        <v/>
      </c>
      <c r="H838" s="18" t="str">
        <f ca="1">IF(B838="", "", INDEX('Accrual Schedule'!$B$3:$B$122, MATCH(I838, 'Accrual Schedule'!$C$3:$C$122, 1), 1))</f>
        <v/>
      </c>
      <c r="I838" s="18" t="str" cm="1">
        <f t="array" aca="1" ref="I838" ca="1">IF(B838="", "", _xlfn.IFNA(INDEX('Accrual Schedule'!$C$4:$C$122, MATCH(B838, 'Accrual Schedule'!$C$4:$C$122, 1)+1, 1), INDEX('Accrual Schedule'!$C$4:$C$122, 1, 1)))</f>
        <v/>
      </c>
      <c r="J838" s="11" t="str">
        <f ca="1">IF(B838="","",'Terms&amp;Conditions + Transaction'!$F$5-SUMIF(Dispositions!$B$3:$B$32,"&lt;="&amp;B838,Dispositions!$C$3:$C$32))</f>
        <v/>
      </c>
      <c r="K838" s="84" t="str">
        <f ca="1">IF(B838="", "", IF(ISNA(MATCH(B838, 'Factor Schedule'!$B$3:$B$2002, -1)),1,IF(INDEX('Factor Schedule'!$B$3:$C$2002,MATCH(B838, 'Factor Schedule'!$B$3:$B$2002, -1), 1)=B838,MATCH(B838, 'Factor Schedule'!$B$3:$B$2002, -1),MATCH(B838, 'Factor Schedule'!$B$3:$B$2002, -1)+1)))</f>
        <v/>
      </c>
      <c r="L838" s="11" t="str" cm="1">
        <f t="array" aca="1" ref="L838" ca="1">IF(B838="","",ROUND(J838*_xlfn.IFNA(INDEX('Factor Schedule'!$B$3:$C$2002,K838, 2), 1), 2))</f>
        <v/>
      </c>
      <c r="M838" s="11" t="str">
        <f ca="1">IF(B838="", "", IF(OR(LOWER('Terms&amp;Conditions + Transaction'!$B$12)&lt;&gt;"compound", B838=$C$2, B838=E838), L838, L838+IF(LOWER('Terms&amp;Conditions + Transaction'!$B$13)&lt;&gt;"y", SUMIFS($T$8:$T$2007, $B$8:$B$2007, "&gt;="&amp;E838, $B$8:$B$2007, "&lt;"&amp;B838), SUMIFS($U$8:$U$1007, $B$8:$B$2007, "&gt;="&amp;E838, $B$8:$B$2007, "&lt;"&amp;B838))))</f>
        <v/>
      </c>
      <c r="N838" s="18" t="str">
        <f ca="1">IF(OR(B838 = "", F838=""), "", MIN(ForwardDays(B838,-'Terms&amp;Conditions + Transaction'!$B$22, 'Terms&amp;Conditions + Transaction'!$B$23, 'Holiday Schedule'!$B$3:$B$1002),ForwardDays(F838,-'Terms&amp;Conditions + Transaction'!$B$22, 'Terms&amp;Conditions + Transaction'!$B$23, 'Holiday Schedule'!$B$3:$B$1002)))</f>
        <v/>
      </c>
      <c r="O838" s="42" t="str">
        <f ca="1">IF(B838="", "", IF(ISNA(MATCH(N838, SOFR_INDEX!$A$2:$A$2001, -1)),1,IF(INDEX(SOFR_INDEX!$A$2:$E$2001,MATCH(N838, SOFR_INDEX!$A$2:$A$2001, -1), 1)=N838,MATCH(N838, SOFR_INDEX!$A$2:$A$2001, -1),MATCH(N838, SOFR_INDEX!$A$2:$A$2001, -1)+1)))</f>
        <v/>
      </c>
      <c r="P838" s="40" t="str" cm="1">
        <f t="array" aca="1" ref="P838" ca="1">IF(OR(B838="", F838=""), "", INDEX(SOFR_INDEX!$B$2:$E$2001, O838,$P$4) * IF(LEFT($P$3, 3)="180", 2, IF(LEFT($P$3, 2)="90", 4, IF(LEFT($P$3, 2)="30", 12, 1)))/100)</f>
        <v/>
      </c>
      <c r="Q838" s="43" t="str">
        <f ca="1">IF(OR(B838="", F838=""), "", P838+'Terms&amp;Conditions + Transaction'!$B$11/10000)</f>
        <v/>
      </c>
      <c r="R838" s="43" t="str">
        <f t="shared" ca="1" si="77"/>
        <v/>
      </c>
      <c r="S838" t="str">
        <f ca="1">IF(B838="",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Transaction'!$C$7*(F838-E838), 365), 360))))</f>
        <v/>
      </c>
      <c r="T838" s="49" t="str">
        <f t="shared" ca="1" si="78"/>
        <v/>
      </c>
      <c r="U838" s="49" t="str">
        <f t="shared" ca="1" si="79"/>
        <v/>
      </c>
      <c r="V838" s="49" t="str">
        <f t="shared" ca="1" si="80"/>
        <v/>
      </c>
      <c r="W838" s="11" t="str">
        <f t="shared" ca="1" si="81"/>
        <v/>
      </c>
      <c r="X838" s="11" t="str">
        <f t="shared" ca="1" si="82"/>
        <v/>
      </c>
    </row>
    <row r="839" spans="2:24" x14ac:dyDescent="0.25">
      <c r="B839" s="82" t="str">
        <f ca="1">IF(B838&lt;MIN($C$3, 'Terms&amp;Conditions + Transaction'!$B$6), B838+1, "")</f>
        <v/>
      </c>
      <c r="C839" t="str">
        <f ca="1">IF(B839="", "", IF(AND(WEEKDAY(B839, 2)&lt;=5, ISERROR(VLOOKUP(B839, 'Holiday Schedule'!$B$3:$B$1002, 1, FALSE))), 1, 0))</f>
        <v/>
      </c>
      <c r="D839" t="str">
        <f ca="1">IF(B839="", "", IF(LOWER('Terms&amp;Conditions + Transaction'!$C$15)="act", 1, IF(DAY(B839)=31, 0, IF(AND(DAY(B839+1)=1, MONTH(B839+1)=3), 31-DAY(B839), 1))))</f>
        <v/>
      </c>
      <c r="E839" s="18" t="str">
        <f ca="1">IF(B839="", "", IFERROR(VLOOKUP(B839, 'Accrual Schedule'!$B$3:$B$122, 1, TRUE), ""))</f>
        <v/>
      </c>
      <c r="F839" s="18" t="str" cm="1">
        <f t="array" aca="1" ref="F839" ca="1">IF(B839="", "", INDEX('Accrual Schedule'!$B$3:$B$122, MATCH(B839, 'Accrual Schedule'!$B$3:$B$122, 1)+1, 1))</f>
        <v/>
      </c>
      <c r="G839" s="18" t="str" cm="1">
        <f t="array" aca="1" ref="G839" ca="1">IF(B839="", "", INDEX('Accrual Schedule'!$B$3:$B$122, MATCH(H839, 'Accrual Schedule'!$B$3:$B$122, 1)-1, 1))</f>
        <v/>
      </c>
      <c r="H839" s="18" t="str">
        <f ca="1">IF(B839="", "", INDEX('Accrual Schedule'!$B$3:$B$122, MATCH(I839, 'Accrual Schedule'!$C$3:$C$122, 1), 1))</f>
        <v/>
      </c>
      <c r="I839" s="18" t="str" cm="1">
        <f t="array" aca="1" ref="I839" ca="1">IF(B839="", "", _xlfn.IFNA(INDEX('Accrual Schedule'!$C$4:$C$122, MATCH(B839, 'Accrual Schedule'!$C$4:$C$122, 1)+1, 1), INDEX('Accrual Schedule'!$C$4:$C$122, 1, 1)))</f>
        <v/>
      </c>
      <c r="J839" s="11" t="str">
        <f ca="1">IF(B839="","",'Terms&amp;Conditions + Transaction'!$F$5-SUMIF(Dispositions!$B$3:$B$32,"&lt;="&amp;B839,Dispositions!$C$3:$C$32))</f>
        <v/>
      </c>
      <c r="K839" s="84" t="str">
        <f ca="1">IF(B839="", "", IF(ISNA(MATCH(B839, 'Factor Schedule'!$B$3:$B$2002, -1)),1,IF(INDEX('Factor Schedule'!$B$3:$C$2002,MATCH(B839, 'Factor Schedule'!$B$3:$B$2002, -1), 1)=B839,MATCH(B839, 'Factor Schedule'!$B$3:$B$2002, -1),MATCH(B839, 'Factor Schedule'!$B$3:$B$2002, -1)+1)))</f>
        <v/>
      </c>
      <c r="L839" s="11" t="str" cm="1">
        <f t="array" aca="1" ref="L839" ca="1">IF(B839="","",ROUND(J839*_xlfn.IFNA(INDEX('Factor Schedule'!$B$3:$C$2002,K839, 2), 1), 2))</f>
        <v/>
      </c>
      <c r="M839" s="11" t="str">
        <f ca="1">IF(B839="", "", IF(OR(LOWER('Terms&amp;Conditions + Transaction'!$B$12)&lt;&gt;"compound", B839=$C$2, B839=E839), L839, L839+IF(LOWER('Terms&amp;Conditions + Transaction'!$B$13)&lt;&gt;"y", SUMIFS($T$8:$T$2007, $B$8:$B$2007, "&gt;="&amp;E839, $B$8:$B$2007, "&lt;"&amp;B839), SUMIFS($U$8:$U$1007, $B$8:$B$2007, "&gt;="&amp;E839, $B$8:$B$2007, "&lt;"&amp;B839))))</f>
        <v/>
      </c>
      <c r="N839" s="18" t="str">
        <f ca="1">IF(OR(B839 = "", F839=""), "", MIN(ForwardDays(B839,-'Terms&amp;Conditions + Transaction'!$B$22, 'Terms&amp;Conditions + Transaction'!$B$23, 'Holiday Schedule'!$B$3:$B$1002),ForwardDays(F839,-'Terms&amp;Conditions + Transaction'!$B$22, 'Terms&amp;Conditions + Transaction'!$B$23, 'Holiday Schedule'!$B$3:$B$1002)))</f>
        <v/>
      </c>
      <c r="O839" s="42" t="str">
        <f ca="1">IF(B839="", "", IF(ISNA(MATCH(N839, SOFR_INDEX!$A$2:$A$2001, -1)),1,IF(INDEX(SOFR_INDEX!$A$2:$E$2001,MATCH(N839, SOFR_INDEX!$A$2:$A$2001, -1), 1)=N839,MATCH(N839, SOFR_INDEX!$A$2:$A$2001, -1),MATCH(N839, SOFR_INDEX!$A$2:$A$2001, -1)+1)))</f>
        <v/>
      </c>
      <c r="P839" s="40" t="str" cm="1">
        <f t="array" aca="1" ref="P839" ca="1">IF(OR(B839="", F839=""), "", INDEX(SOFR_INDEX!$B$2:$E$2001, O839,$P$4) * IF(LEFT($P$3, 3)="180", 2, IF(LEFT($P$3, 2)="90", 4, IF(LEFT($P$3, 2)="30", 12, 1)))/100)</f>
        <v/>
      </c>
      <c r="Q839" s="43" t="str">
        <f ca="1">IF(OR(B839="", F839=""), "", P839+'Terms&amp;Conditions + Transaction'!$B$11/10000)</f>
        <v/>
      </c>
      <c r="R839" s="43" t="str">
        <f t="shared" ca="1" si="77"/>
        <v/>
      </c>
      <c r="S839" t="str">
        <f ca="1">IF(B839="",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Transaction'!$C$7*(F839-E839), 365), 360))))</f>
        <v/>
      </c>
      <c r="T839" s="49" t="str">
        <f t="shared" ca="1" si="78"/>
        <v/>
      </c>
      <c r="U839" s="49" t="str">
        <f t="shared" ca="1" si="79"/>
        <v/>
      </c>
      <c r="V839" s="49" t="str">
        <f t="shared" ca="1" si="80"/>
        <v/>
      </c>
      <c r="W839" s="11" t="str">
        <f t="shared" ca="1" si="81"/>
        <v/>
      </c>
      <c r="X839" s="11" t="str">
        <f t="shared" ca="1" si="82"/>
        <v/>
      </c>
    </row>
    <row r="840" spans="2:24" x14ac:dyDescent="0.25">
      <c r="B840" s="82" t="str">
        <f ca="1">IF(B839&lt;MIN($C$3, 'Terms&amp;Conditions + Transaction'!$B$6), B839+1, "")</f>
        <v/>
      </c>
      <c r="C840" t="str">
        <f ca="1">IF(B840="", "", IF(AND(WEEKDAY(B840, 2)&lt;=5, ISERROR(VLOOKUP(B840, 'Holiday Schedule'!$B$3:$B$1002, 1, FALSE))), 1, 0))</f>
        <v/>
      </c>
      <c r="D840" t="str">
        <f ca="1">IF(B840="", "", IF(LOWER('Terms&amp;Conditions + Transaction'!$C$15)="act", 1, IF(DAY(B840)=31, 0, IF(AND(DAY(B840+1)=1, MONTH(B840+1)=3), 31-DAY(B840), 1))))</f>
        <v/>
      </c>
      <c r="E840" s="18" t="str">
        <f ca="1">IF(B840="", "", IFERROR(VLOOKUP(B840, 'Accrual Schedule'!$B$3:$B$122, 1, TRUE), ""))</f>
        <v/>
      </c>
      <c r="F840" s="18" t="str" cm="1">
        <f t="array" aca="1" ref="F840" ca="1">IF(B840="", "", INDEX('Accrual Schedule'!$B$3:$B$122, MATCH(B840, 'Accrual Schedule'!$B$3:$B$122, 1)+1, 1))</f>
        <v/>
      </c>
      <c r="G840" s="18" t="str" cm="1">
        <f t="array" aca="1" ref="G840" ca="1">IF(B840="", "", INDEX('Accrual Schedule'!$B$3:$B$122, MATCH(H840, 'Accrual Schedule'!$B$3:$B$122, 1)-1, 1))</f>
        <v/>
      </c>
      <c r="H840" s="18" t="str">
        <f ca="1">IF(B840="", "", INDEX('Accrual Schedule'!$B$3:$B$122, MATCH(I840, 'Accrual Schedule'!$C$3:$C$122, 1), 1))</f>
        <v/>
      </c>
      <c r="I840" s="18" t="str" cm="1">
        <f t="array" aca="1" ref="I840" ca="1">IF(B840="", "", _xlfn.IFNA(INDEX('Accrual Schedule'!$C$4:$C$122, MATCH(B840, 'Accrual Schedule'!$C$4:$C$122, 1)+1, 1), INDEX('Accrual Schedule'!$C$4:$C$122, 1, 1)))</f>
        <v/>
      </c>
      <c r="J840" s="11" t="str">
        <f ca="1">IF(B840="","",'Terms&amp;Conditions + Transaction'!$F$5-SUMIF(Dispositions!$B$3:$B$32,"&lt;="&amp;B840,Dispositions!$C$3:$C$32))</f>
        <v/>
      </c>
      <c r="K840" s="84" t="str">
        <f ca="1">IF(B840="", "", IF(ISNA(MATCH(B840, 'Factor Schedule'!$B$3:$B$2002, -1)),1,IF(INDEX('Factor Schedule'!$B$3:$C$2002,MATCH(B840, 'Factor Schedule'!$B$3:$B$2002, -1), 1)=B840,MATCH(B840, 'Factor Schedule'!$B$3:$B$2002, -1),MATCH(B840, 'Factor Schedule'!$B$3:$B$2002, -1)+1)))</f>
        <v/>
      </c>
      <c r="L840" s="11" t="str" cm="1">
        <f t="array" aca="1" ref="L840" ca="1">IF(B840="","",ROUND(J840*_xlfn.IFNA(INDEX('Factor Schedule'!$B$3:$C$2002,K840, 2), 1), 2))</f>
        <v/>
      </c>
      <c r="M840" s="11" t="str">
        <f ca="1">IF(B840="", "", IF(OR(LOWER('Terms&amp;Conditions + Transaction'!$B$12)&lt;&gt;"compound", B840=$C$2, B840=E840), L840, L840+IF(LOWER('Terms&amp;Conditions + Transaction'!$B$13)&lt;&gt;"y", SUMIFS($T$8:$T$2007, $B$8:$B$2007, "&gt;="&amp;E840, $B$8:$B$2007, "&lt;"&amp;B840), SUMIFS($U$8:$U$1007, $B$8:$B$2007, "&gt;="&amp;E840, $B$8:$B$2007, "&lt;"&amp;B840))))</f>
        <v/>
      </c>
      <c r="N840" s="18" t="str">
        <f ca="1">IF(OR(B840 = "", F840=""), "", MIN(ForwardDays(B840,-'Terms&amp;Conditions + Transaction'!$B$22, 'Terms&amp;Conditions + Transaction'!$B$23, 'Holiday Schedule'!$B$3:$B$1002),ForwardDays(F840,-'Terms&amp;Conditions + Transaction'!$B$22, 'Terms&amp;Conditions + Transaction'!$B$23, 'Holiday Schedule'!$B$3:$B$1002)))</f>
        <v/>
      </c>
      <c r="O840" s="42" t="str">
        <f ca="1">IF(B840="", "", IF(ISNA(MATCH(N840, SOFR_INDEX!$A$2:$A$2001, -1)),1,IF(INDEX(SOFR_INDEX!$A$2:$E$2001,MATCH(N840, SOFR_INDEX!$A$2:$A$2001, -1), 1)=N840,MATCH(N840, SOFR_INDEX!$A$2:$A$2001, -1),MATCH(N840, SOFR_INDEX!$A$2:$A$2001, -1)+1)))</f>
        <v/>
      </c>
      <c r="P840" s="40" t="str" cm="1">
        <f t="array" aca="1" ref="P840" ca="1">IF(OR(B840="", F840=""), "", INDEX(SOFR_INDEX!$B$2:$E$2001, O840,$P$4) * IF(LEFT($P$3, 3)="180", 2, IF(LEFT($P$3, 2)="90", 4, IF(LEFT($P$3, 2)="30", 12, 1)))/100)</f>
        <v/>
      </c>
      <c r="Q840" s="43" t="str">
        <f ca="1">IF(OR(B840="", F840=""), "", P840+'Terms&amp;Conditions + Transaction'!$B$11/10000)</f>
        <v/>
      </c>
      <c r="R840" s="43" t="str">
        <f t="shared" ref="R840:R903" ca="1" si="83">IF(OR(B840="", B841=""), "", (V840/L840)/((B841-$B$8)/S840))</f>
        <v/>
      </c>
      <c r="S840" t="str">
        <f ca="1">IF(B840="",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Transaction'!$C$7*(F840-E840), 365), 360))))</f>
        <v/>
      </c>
      <c r="T840" s="49" t="str">
        <f t="shared" ca="1" si="78"/>
        <v/>
      </c>
      <c r="U840" s="49" t="str">
        <f t="shared" ca="1" si="79"/>
        <v/>
      </c>
      <c r="V840" s="49" t="str">
        <f t="shared" ca="1" si="80"/>
        <v/>
      </c>
      <c r="W840" s="11" t="str">
        <f t="shared" ca="1" si="81"/>
        <v/>
      </c>
      <c r="X840" s="11" t="str">
        <f t="shared" ca="1" si="82"/>
        <v/>
      </c>
    </row>
    <row r="841" spans="2:24" x14ac:dyDescent="0.25">
      <c r="B841" s="82" t="str">
        <f ca="1">IF(B840&lt;MIN($C$3, 'Terms&amp;Conditions + Transaction'!$B$6), B840+1, "")</f>
        <v/>
      </c>
      <c r="C841" t="str">
        <f ca="1">IF(B841="", "", IF(AND(WEEKDAY(B841, 2)&lt;=5, ISERROR(VLOOKUP(B841, 'Holiday Schedule'!$B$3:$B$1002, 1, FALSE))), 1, 0))</f>
        <v/>
      </c>
      <c r="D841" t="str">
        <f ca="1">IF(B841="", "", IF(LOWER('Terms&amp;Conditions + Transaction'!$C$15)="act", 1, IF(DAY(B841)=31, 0, IF(AND(DAY(B841+1)=1, MONTH(B841+1)=3), 31-DAY(B841), 1))))</f>
        <v/>
      </c>
      <c r="E841" s="18" t="str">
        <f ca="1">IF(B841="", "", IFERROR(VLOOKUP(B841, 'Accrual Schedule'!$B$3:$B$122, 1, TRUE), ""))</f>
        <v/>
      </c>
      <c r="F841" s="18" t="str" cm="1">
        <f t="array" aca="1" ref="F841" ca="1">IF(B841="", "", INDEX('Accrual Schedule'!$B$3:$B$122, MATCH(B841, 'Accrual Schedule'!$B$3:$B$122, 1)+1, 1))</f>
        <v/>
      </c>
      <c r="G841" s="18" t="str" cm="1">
        <f t="array" aca="1" ref="G841" ca="1">IF(B841="", "", INDEX('Accrual Schedule'!$B$3:$B$122, MATCH(H841, 'Accrual Schedule'!$B$3:$B$122, 1)-1, 1))</f>
        <v/>
      </c>
      <c r="H841" s="18" t="str">
        <f ca="1">IF(B841="", "", INDEX('Accrual Schedule'!$B$3:$B$122, MATCH(I841, 'Accrual Schedule'!$C$3:$C$122, 1), 1))</f>
        <v/>
      </c>
      <c r="I841" s="18" t="str" cm="1">
        <f t="array" aca="1" ref="I841" ca="1">IF(B841="", "", _xlfn.IFNA(INDEX('Accrual Schedule'!$C$4:$C$122, MATCH(B841, 'Accrual Schedule'!$C$4:$C$122, 1)+1, 1), INDEX('Accrual Schedule'!$C$4:$C$122, 1, 1)))</f>
        <v/>
      </c>
      <c r="J841" s="11" t="str">
        <f ca="1">IF(B841="","",'Terms&amp;Conditions + Transaction'!$F$5-SUMIF(Dispositions!$B$3:$B$32,"&lt;="&amp;B841,Dispositions!$C$3:$C$32))</f>
        <v/>
      </c>
      <c r="K841" s="84" t="str">
        <f ca="1">IF(B841="", "", IF(ISNA(MATCH(B841, 'Factor Schedule'!$B$3:$B$2002, -1)),1,IF(INDEX('Factor Schedule'!$B$3:$C$2002,MATCH(B841, 'Factor Schedule'!$B$3:$B$2002, -1), 1)=B841,MATCH(B841, 'Factor Schedule'!$B$3:$B$2002, -1),MATCH(B841, 'Factor Schedule'!$B$3:$B$2002, -1)+1)))</f>
        <v/>
      </c>
      <c r="L841" s="11" t="str" cm="1">
        <f t="array" aca="1" ref="L841" ca="1">IF(B841="","",ROUND(J841*_xlfn.IFNA(INDEX('Factor Schedule'!$B$3:$C$2002,K841, 2), 1), 2))</f>
        <v/>
      </c>
      <c r="M841" s="11" t="str">
        <f ca="1">IF(B841="", "", IF(OR(LOWER('Terms&amp;Conditions + Transaction'!$B$12)&lt;&gt;"compound", B841=$C$2, B841=E841), L841, L841+IF(LOWER('Terms&amp;Conditions + Transaction'!$B$13)&lt;&gt;"y", SUMIFS($T$8:$T$2007, $B$8:$B$2007, "&gt;="&amp;E841, $B$8:$B$2007, "&lt;"&amp;B841), SUMIFS($U$8:$U$1007, $B$8:$B$2007, "&gt;="&amp;E841, $B$8:$B$2007, "&lt;"&amp;B841))))</f>
        <v/>
      </c>
      <c r="N841" s="18" t="str">
        <f ca="1">IF(OR(B841 = "", F841=""), "", MIN(ForwardDays(B841,-'Terms&amp;Conditions + Transaction'!$B$22, 'Terms&amp;Conditions + Transaction'!$B$23, 'Holiday Schedule'!$B$3:$B$1002),ForwardDays(F841,-'Terms&amp;Conditions + Transaction'!$B$22, 'Terms&amp;Conditions + Transaction'!$B$23, 'Holiday Schedule'!$B$3:$B$1002)))</f>
        <v/>
      </c>
      <c r="O841" s="42" t="str">
        <f ca="1">IF(B841="", "", IF(ISNA(MATCH(N841, SOFR_INDEX!$A$2:$A$2001, -1)),1,IF(INDEX(SOFR_INDEX!$A$2:$E$2001,MATCH(N841, SOFR_INDEX!$A$2:$A$2001, -1), 1)=N841,MATCH(N841, SOFR_INDEX!$A$2:$A$2001, -1),MATCH(N841, SOFR_INDEX!$A$2:$A$2001, -1)+1)))</f>
        <v/>
      </c>
      <c r="P841" s="40" t="str" cm="1">
        <f t="array" aca="1" ref="P841" ca="1">IF(OR(B841="", F841=""), "", INDEX(SOFR_INDEX!$B$2:$E$2001, O841,$P$4) * IF(LEFT($P$3, 3)="180", 2, IF(LEFT($P$3, 2)="90", 4, IF(LEFT($P$3, 2)="30", 12, 1)))/100)</f>
        <v/>
      </c>
      <c r="Q841" s="43" t="str">
        <f ca="1">IF(OR(B841="", F841=""), "", P841+'Terms&amp;Conditions + Transaction'!$B$11/10000)</f>
        <v/>
      </c>
      <c r="R841" s="43" t="str">
        <f t="shared" ca="1" si="83"/>
        <v/>
      </c>
      <c r="S841" t="str">
        <f ca="1">IF(B841="",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Transaction'!$C$7*(F841-E841), 365), 360))))</f>
        <v/>
      </c>
      <c r="T841" s="49" t="str">
        <f t="shared" ca="1" si="78"/>
        <v/>
      </c>
      <c r="U841" s="49" t="str">
        <f t="shared" ca="1" si="79"/>
        <v/>
      </c>
      <c r="V841" s="49" t="str">
        <f t="shared" ca="1" si="80"/>
        <v/>
      </c>
      <c r="W841" s="11" t="str">
        <f t="shared" ca="1" si="81"/>
        <v/>
      </c>
      <c r="X841" s="11" t="str">
        <f t="shared" ca="1" si="82"/>
        <v/>
      </c>
    </row>
    <row r="842" spans="2:24" x14ac:dyDescent="0.25">
      <c r="B842" s="82" t="str">
        <f ca="1">IF(B841&lt;MIN($C$3, 'Terms&amp;Conditions + Transaction'!$B$6), B841+1, "")</f>
        <v/>
      </c>
      <c r="C842" t="str">
        <f ca="1">IF(B842="", "", IF(AND(WEEKDAY(B842, 2)&lt;=5, ISERROR(VLOOKUP(B842, 'Holiday Schedule'!$B$3:$B$1002, 1, FALSE))), 1, 0))</f>
        <v/>
      </c>
      <c r="D842" t="str">
        <f ca="1">IF(B842="", "", IF(LOWER('Terms&amp;Conditions + Transaction'!$C$15)="act", 1, IF(DAY(B842)=31, 0, IF(AND(DAY(B842+1)=1, MONTH(B842+1)=3), 31-DAY(B842), 1))))</f>
        <v/>
      </c>
      <c r="E842" s="18" t="str">
        <f ca="1">IF(B842="", "", IFERROR(VLOOKUP(B842, 'Accrual Schedule'!$B$3:$B$122, 1, TRUE), ""))</f>
        <v/>
      </c>
      <c r="F842" s="18" t="str" cm="1">
        <f t="array" aca="1" ref="F842" ca="1">IF(B842="", "", INDEX('Accrual Schedule'!$B$3:$B$122, MATCH(B842, 'Accrual Schedule'!$B$3:$B$122, 1)+1, 1))</f>
        <v/>
      </c>
      <c r="G842" s="18" t="str" cm="1">
        <f t="array" aca="1" ref="G842" ca="1">IF(B842="", "", INDEX('Accrual Schedule'!$B$3:$B$122, MATCH(H842, 'Accrual Schedule'!$B$3:$B$122, 1)-1, 1))</f>
        <v/>
      </c>
      <c r="H842" s="18" t="str">
        <f ca="1">IF(B842="", "", INDEX('Accrual Schedule'!$B$3:$B$122, MATCH(I842, 'Accrual Schedule'!$C$3:$C$122, 1), 1))</f>
        <v/>
      </c>
      <c r="I842" s="18" t="str" cm="1">
        <f t="array" aca="1" ref="I842" ca="1">IF(B842="", "", _xlfn.IFNA(INDEX('Accrual Schedule'!$C$4:$C$122, MATCH(B842, 'Accrual Schedule'!$C$4:$C$122, 1)+1, 1), INDEX('Accrual Schedule'!$C$4:$C$122, 1, 1)))</f>
        <v/>
      </c>
      <c r="J842" s="11" t="str">
        <f ca="1">IF(B842="","",'Terms&amp;Conditions + Transaction'!$F$5-SUMIF(Dispositions!$B$3:$B$32,"&lt;="&amp;B842,Dispositions!$C$3:$C$32))</f>
        <v/>
      </c>
      <c r="K842" s="84" t="str">
        <f ca="1">IF(B842="", "", IF(ISNA(MATCH(B842, 'Factor Schedule'!$B$3:$B$2002, -1)),1,IF(INDEX('Factor Schedule'!$B$3:$C$2002,MATCH(B842, 'Factor Schedule'!$B$3:$B$2002, -1), 1)=B842,MATCH(B842, 'Factor Schedule'!$B$3:$B$2002, -1),MATCH(B842, 'Factor Schedule'!$B$3:$B$2002, -1)+1)))</f>
        <v/>
      </c>
      <c r="L842" s="11" t="str" cm="1">
        <f t="array" aca="1" ref="L842" ca="1">IF(B842="","",ROUND(J842*_xlfn.IFNA(INDEX('Factor Schedule'!$B$3:$C$2002,K842, 2), 1), 2))</f>
        <v/>
      </c>
      <c r="M842" s="11" t="str">
        <f ca="1">IF(B842="", "", IF(OR(LOWER('Terms&amp;Conditions + Transaction'!$B$12)&lt;&gt;"compound", B842=$C$2, B842=E842), L842, L842+IF(LOWER('Terms&amp;Conditions + Transaction'!$B$13)&lt;&gt;"y", SUMIFS($T$8:$T$2007, $B$8:$B$2007, "&gt;="&amp;E842, $B$8:$B$2007, "&lt;"&amp;B842), SUMIFS($U$8:$U$1007, $B$8:$B$2007, "&gt;="&amp;E842, $B$8:$B$2007, "&lt;"&amp;B842))))</f>
        <v/>
      </c>
      <c r="N842" s="18" t="str">
        <f ca="1">IF(OR(B842 = "", F842=""), "", MIN(ForwardDays(B842,-'Terms&amp;Conditions + Transaction'!$B$22, 'Terms&amp;Conditions + Transaction'!$B$23, 'Holiday Schedule'!$B$3:$B$1002),ForwardDays(F842,-'Terms&amp;Conditions + Transaction'!$B$22, 'Terms&amp;Conditions + Transaction'!$B$23, 'Holiday Schedule'!$B$3:$B$1002)))</f>
        <v/>
      </c>
      <c r="O842" s="42" t="str">
        <f ca="1">IF(B842="", "", IF(ISNA(MATCH(N842, SOFR_INDEX!$A$2:$A$2001, -1)),1,IF(INDEX(SOFR_INDEX!$A$2:$E$2001,MATCH(N842, SOFR_INDEX!$A$2:$A$2001, -1), 1)=N842,MATCH(N842, SOFR_INDEX!$A$2:$A$2001, -1),MATCH(N842, SOFR_INDEX!$A$2:$A$2001, -1)+1)))</f>
        <v/>
      </c>
      <c r="P842" s="40" t="str" cm="1">
        <f t="array" aca="1" ref="P842" ca="1">IF(OR(B842="", F842=""), "", INDEX(SOFR_INDEX!$B$2:$E$2001, O842,$P$4) * IF(LEFT($P$3, 3)="180", 2, IF(LEFT($P$3, 2)="90", 4, IF(LEFT($P$3, 2)="30", 12, 1)))/100)</f>
        <v/>
      </c>
      <c r="Q842" s="43" t="str">
        <f ca="1">IF(OR(B842="", F842=""), "", P842+'Terms&amp;Conditions + Transaction'!$B$11/10000)</f>
        <v/>
      </c>
      <c r="R842" s="43" t="str">
        <f t="shared" ca="1" si="83"/>
        <v/>
      </c>
      <c r="S842" t="str">
        <f ca="1">IF(B842="",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Transaction'!$C$7*(F842-E842), 365), 360))))</f>
        <v/>
      </c>
      <c r="T842" s="49" t="str">
        <f t="shared" ca="1" si="78"/>
        <v/>
      </c>
      <c r="U842" s="49" t="str">
        <f t="shared" ca="1" si="79"/>
        <v/>
      </c>
      <c r="V842" s="49" t="str">
        <f t="shared" ca="1" si="80"/>
        <v/>
      </c>
      <c r="W842" s="11" t="str">
        <f t="shared" ca="1" si="81"/>
        <v/>
      </c>
      <c r="X842" s="11" t="str">
        <f t="shared" ca="1" si="82"/>
        <v/>
      </c>
    </row>
    <row r="843" spans="2:24" x14ac:dyDescent="0.25">
      <c r="B843" s="82" t="str">
        <f ca="1">IF(B842&lt;MIN($C$3, 'Terms&amp;Conditions + Transaction'!$B$6), B842+1, "")</f>
        <v/>
      </c>
      <c r="C843" t="str">
        <f ca="1">IF(B843="", "", IF(AND(WEEKDAY(B843, 2)&lt;=5, ISERROR(VLOOKUP(B843, 'Holiday Schedule'!$B$3:$B$1002, 1, FALSE))), 1, 0))</f>
        <v/>
      </c>
      <c r="D843" t="str">
        <f ca="1">IF(B843="", "", IF(LOWER('Terms&amp;Conditions + Transaction'!$C$15)="act", 1, IF(DAY(B843)=31, 0, IF(AND(DAY(B843+1)=1, MONTH(B843+1)=3), 31-DAY(B843), 1))))</f>
        <v/>
      </c>
      <c r="E843" s="18" t="str">
        <f ca="1">IF(B843="", "", IFERROR(VLOOKUP(B843, 'Accrual Schedule'!$B$3:$B$122, 1, TRUE), ""))</f>
        <v/>
      </c>
      <c r="F843" s="18" t="str" cm="1">
        <f t="array" aca="1" ref="F843" ca="1">IF(B843="", "", INDEX('Accrual Schedule'!$B$3:$B$122, MATCH(B843, 'Accrual Schedule'!$B$3:$B$122, 1)+1, 1))</f>
        <v/>
      </c>
      <c r="G843" s="18" t="str" cm="1">
        <f t="array" aca="1" ref="G843" ca="1">IF(B843="", "", INDEX('Accrual Schedule'!$B$3:$B$122, MATCH(H843, 'Accrual Schedule'!$B$3:$B$122, 1)-1, 1))</f>
        <v/>
      </c>
      <c r="H843" s="18" t="str">
        <f ca="1">IF(B843="", "", INDEX('Accrual Schedule'!$B$3:$B$122, MATCH(I843, 'Accrual Schedule'!$C$3:$C$122, 1), 1))</f>
        <v/>
      </c>
      <c r="I843" s="18" t="str" cm="1">
        <f t="array" aca="1" ref="I843" ca="1">IF(B843="", "", _xlfn.IFNA(INDEX('Accrual Schedule'!$C$4:$C$122, MATCH(B843, 'Accrual Schedule'!$C$4:$C$122, 1)+1, 1), INDEX('Accrual Schedule'!$C$4:$C$122, 1, 1)))</f>
        <v/>
      </c>
      <c r="J843" s="11" t="str">
        <f ca="1">IF(B843="","",'Terms&amp;Conditions + Transaction'!$F$5-SUMIF(Dispositions!$B$3:$B$32,"&lt;="&amp;B843,Dispositions!$C$3:$C$32))</f>
        <v/>
      </c>
      <c r="K843" s="84" t="str">
        <f ca="1">IF(B843="", "", IF(ISNA(MATCH(B843, 'Factor Schedule'!$B$3:$B$2002, -1)),1,IF(INDEX('Factor Schedule'!$B$3:$C$2002,MATCH(B843, 'Factor Schedule'!$B$3:$B$2002, -1), 1)=B843,MATCH(B843, 'Factor Schedule'!$B$3:$B$2002, -1),MATCH(B843, 'Factor Schedule'!$B$3:$B$2002, -1)+1)))</f>
        <v/>
      </c>
      <c r="L843" s="11" t="str" cm="1">
        <f t="array" aca="1" ref="L843" ca="1">IF(B843="","",ROUND(J843*_xlfn.IFNA(INDEX('Factor Schedule'!$B$3:$C$2002,K843, 2), 1), 2))</f>
        <v/>
      </c>
      <c r="M843" s="11" t="str">
        <f ca="1">IF(B843="", "", IF(OR(LOWER('Terms&amp;Conditions + Transaction'!$B$12)&lt;&gt;"compound", B843=$C$2, B843=E843), L843, L843+IF(LOWER('Terms&amp;Conditions + Transaction'!$B$13)&lt;&gt;"y", SUMIFS($T$8:$T$2007, $B$8:$B$2007, "&gt;="&amp;E843, $B$8:$B$2007, "&lt;"&amp;B843), SUMIFS($U$8:$U$1007, $B$8:$B$2007, "&gt;="&amp;E843, $B$8:$B$2007, "&lt;"&amp;B843))))</f>
        <v/>
      </c>
      <c r="N843" s="18" t="str">
        <f ca="1">IF(OR(B843 = "", F843=""), "", MIN(ForwardDays(B843,-'Terms&amp;Conditions + Transaction'!$B$22, 'Terms&amp;Conditions + Transaction'!$B$23, 'Holiday Schedule'!$B$3:$B$1002),ForwardDays(F843,-'Terms&amp;Conditions + Transaction'!$B$22, 'Terms&amp;Conditions + Transaction'!$B$23, 'Holiday Schedule'!$B$3:$B$1002)))</f>
        <v/>
      </c>
      <c r="O843" s="42" t="str">
        <f ca="1">IF(B843="", "", IF(ISNA(MATCH(N843, SOFR_INDEX!$A$2:$A$2001, -1)),1,IF(INDEX(SOFR_INDEX!$A$2:$E$2001,MATCH(N843, SOFR_INDEX!$A$2:$A$2001, -1), 1)=N843,MATCH(N843, SOFR_INDEX!$A$2:$A$2001, -1),MATCH(N843, SOFR_INDEX!$A$2:$A$2001, -1)+1)))</f>
        <v/>
      </c>
      <c r="P843" s="40" t="str" cm="1">
        <f t="array" aca="1" ref="P843" ca="1">IF(OR(B843="", F843=""), "", INDEX(SOFR_INDEX!$B$2:$E$2001, O843,$P$4) * IF(LEFT($P$3, 3)="180", 2, IF(LEFT($P$3, 2)="90", 4, IF(LEFT($P$3, 2)="30", 12, 1)))/100)</f>
        <v/>
      </c>
      <c r="Q843" s="43" t="str">
        <f ca="1">IF(OR(B843="", F843=""), "", P843+'Terms&amp;Conditions + Transaction'!$B$11/10000)</f>
        <v/>
      </c>
      <c r="R843" s="43" t="str">
        <f t="shared" ca="1" si="83"/>
        <v/>
      </c>
      <c r="S843" t="str">
        <f ca="1">IF(B843="",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Transaction'!$C$7*(F843-E843), 365), 360))))</f>
        <v/>
      </c>
      <c r="T843" s="49" t="str">
        <f t="shared" ref="T843:T906" ca="1" si="84">IF(OR(B843="", F843=""), "", IF(S843&gt;0, D843*M843* P843/S843, 0))</f>
        <v/>
      </c>
      <c r="U843" s="49" t="str">
        <f t="shared" ref="U843:U906" ca="1" si="85">IF(OR(B843="", F843=""), "", IF(S843&gt;0, D843*M843* Q843/S843, 0))</f>
        <v/>
      </c>
      <c r="V843" s="49" t="str">
        <f t="shared" ref="V843:V906" ca="1" si="86">IF(B843="","",SUMIFS($U$8:$U$1007, $B$8:$B$1007,"&gt;="&amp;G843,$B$8:$B$1007,"&lt;="&amp;B843))</f>
        <v/>
      </c>
      <c r="W843" s="11" t="str">
        <f t="shared" ref="W843:W906" ca="1" si="87">IF(B843="","",ROUND(V843, 2))</f>
        <v/>
      </c>
      <c r="X843" s="11" t="str">
        <f t="shared" ref="X843:X906" ca="1" si="88">IF(B843="","",IF(B842="","",IF(B843=I842,ROUND(SUMIFS($U$8:$U$1007, $B$8:$B$1007,"&gt;="&amp;G842,$B$8:$B$1007,"&lt;"&amp;H842), 2),"")))</f>
        <v/>
      </c>
    </row>
    <row r="844" spans="2:24" x14ac:dyDescent="0.25">
      <c r="B844" s="82" t="str">
        <f ca="1">IF(B843&lt;MIN($C$3, 'Terms&amp;Conditions + Transaction'!$B$6), B843+1, "")</f>
        <v/>
      </c>
      <c r="C844" t="str">
        <f ca="1">IF(B844="", "", IF(AND(WEEKDAY(B844, 2)&lt;=5, ISERROR(VLOOKUP(B844, 'Holiday Schedule'!$B$3:$B$1002, 1, FALSE))), 1, 0))</f>
        <v/>
      </c>
      <c r="D844" t="str">
        <f ca="1">IF(B844="", "", IF(LOWER('Terms&amp;Conditions + Transaction'!$C$15)="act", 1, IF(DAY(B844)=31, 0, IF(AND(DAY(B844+1)=1, MONTH(B844+1)=3), 31-DAY(B844), 1))))</f>
        <v/>
      </c>
      <c r="E844" s="18" t="str">
        <f ca="1">IF(B844="", "", IFERROR(VLOOKUP(B844, 'Accrual Schedule'!$B$3:$B$122, 1, TRUE), ""))</f>
        <v/>
      </c>
      <c r="F844" s="18" t="str" cm="1">
        <f t="array" aca="1" ref="F844" ca="1">IF(B844="", "", INDEX('Accrual Schedule'!$B$3:$B$122, MATCH(B844, 'Accrual Schedule'!$B$3:$B$122, 1)+1, 1))</f>
        <v/>
      </c>
      <c r="G844" s="18" t="str" cm="1">
        <f t="array" aca="1" ref="G844" ca="1">IF(B844="", "", INDEX('Accrual Schedule'!$B$3:$B$122, MATCH(H844, 'Accrual Schedule'!$B$3:$B$122, 1)-1, 1))</f>
        <v/>
      </c>
      <c r="H844" s="18" t="str">
        <f ca="1">IF(B844="", "", INDEX('Accrual Schedule'!$B$3:$B$122, MATCH(I844, 'Accrual Schedule'!$C$3:$C$122, 1), 1))</f>
        <v/>
      </c>
      <c r="I844" s="18" t="str" cm="1">
        <f t="array" aca="1" ref="I844" ca="1">IF(B844="", "", _xlfn.IFNA(INDEX('Accrual Schedule'!$C$4:$C$122, MATCH(B844, 'Accrual Schedule'!$C$4:$C$122, 1)+1, 1), INDEX('Accrual Schedule'!$C$4:$C$122, 1, 1)))</f>
        <v/>
      </c>
      <c r="J844" s="11" t="str">
        <f ca="1">IF(B844="","",'Terms&amp;Conditions + Transaction'!$F$5-SUMIF(Dispositions!$B$3:$B$32,"&lt;="&amp;B844,Dispositions!$C$3:$C$32))</f>
        <v/>
      </c>
      <c r="K844" s="84" t="str">
        <f ca="1">IF(B844="", "", IF(ISNA(MATCH(B844, 'Factor Schedule'!$B$3:$B$2002, -1)),1,IF(INDEX('Factor Schedule'!$B$3:$C$2002,MATCH(B844, 'Factor Schedule'!$B$3:$B$2002, -1), 1)=B844,MATCH(B844, 'Factor Schedule'!$B$3:$B$2002, -1),MATCH(B844, 'Factor Schedule'!$B$3:$B$2002, -1)+1)))</f>
        <v/>
      </c>
      <c r="L844" s="11" t="str" cm="1">
        <f t="array" aca="1" ref="L844" ca="1">IF(B844="","",ROUND(J844*_xlfn.IFNA(INDEX('Factor Schedule'!$B$3:$C$2002,K844, 2), 1), 2))</f>
        <v/>
      </c>
      <c r="M844" s="11" t="str">
        <f ca="1">IF(B844="", "", IF(OR(LOWER('Terms&amp;Conditions + Transaction'!$B$12)&lt;&gt;"compound", B844=$C$2, B844=E844), L844, L844+IF(LOWER('Terms&amp;Conditions + Transaction'!$B$13)&lt;&gt;"y", SUMIFS($T$8:$T$2007, $B$8:$B$2007, "&gt;="&amp;E844, $B$8:$B$2007, "&lt;"&amp;B844), SUMIFS($U$8:$U$1007, $B$8:$B$2007, "&gt;="&amp;E844, $B$8:$B$2007, "&lt;"&amp;B844))))</f>
        <v/>
      </c>
      <c r="N844" s="18" t="str">
        <f ca="1">IF(OR(B844 = "", F844=""), "", MIN(ForwardDays(B844,-'Terms&amp;Conditions + Transaction'!$B$22, 'Terms&amp;Conditions + Transaction'!$B$23, 'Holiday Schedule'!$B$3:$B$1002),ForwardDays(F844,-'Terms&amp;Conditions + Transaction'!$B$22, 'Terms&amp;Conditions + Transaction'!$B$23, 'Holiday Schedule'!$B$3:$B$1002)))</f>
        <v/>
      </c>
      <c r="O844" s="42" t="str">
        <f ca="1">IF(B844="", "", IF(ISNA(MATCH(N844, SOFR_INDEX!$A$2:$A$2001, -1)),1,IF(INDEX(SOFR_INDEX!$A$2:$E$2001,MATCH(N844, SOFR_INDEX!$A$2:$A$2001, -1), 1)=N844,MATCH(N844, SOFR_INDEX!$A$2:$A$2001, -1),MATCH(N844, SOFR_INDEX!$A$2:$A$2001, -1)+1)))</f>
        <v/>
      </c>
      <c r="P844" s="40" t="str" cm="1">
        <f t="array" aca="1" ref="P844" ca="1">IF(OR(B844="", F844=""), "", INDEX(SOFR_INDEX!$B$2:$E$2001, O844,$P$4) * IF(LEFT($P$3, 3)="180", 2, IF(LEFT($P$3, 2)="90", 4, IF(LEFT($P$3, 2)="30", 12, 1)))/100)</f>
        <v/>
      </c>
      <c r="Q844" s="43" t="str">
        <f ca="1">IF(OR(B844="", F844=""), "", P844+'Terms&amp;Conditions + Transaction'!$B$11/10000)</f>
        <v/>
      </c>
      <c r="R844" s="43" t="str">
        <f t="shared" ca="1" si="83"/>
        <v/>
      </c>
      <c r="S844" t="str">
        <f ca="1">IF(B844="",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Transaction'!$C$7*(F844-E844), 365), 360))))</f>
        <v/>
      </c>
      <c r="T844" s="49" t="str">
        <f t="shared" ca="1" si="84"/>
        <v/>
      </c>
      <c r="U844" s="49" t="str">
        <f t="shared" ca="1" si="85"/>
        <v/>
      </c>
      <c r="V844" s="49" t="str">
        <f t="shared" ca="1" si="86"/>
        <v/>
      </c>
      <c r="W844" s="11" t="str">
        <f t="shared" ca="1" si="87"/>
        <v/>
      </c>
      <c r="X844" s="11" t="str">
        <f t="shared" ca="1" si="88"/>
        <v/>
      </c>
    </row>
    <row r="845" spans="2:24" x14ac:dyDescent="0.25">
      <c r="B845" s="82" t="str">
        <f ca="1">IF(B844&lt;MIN($C$3, 'Terms&amp;Conditions + Transaction'!$B$6), B844+1, "")</f>
        <v/>
      </c>
      <c r="C845" t="str">
        <f ca="1">IF(B845="", "", IF(AND(WEEKDAY(B845, 2)&lt;=5, ISERROR(VLOOKUP(B845, 'Holiday Schedule'!$B$3:$B$1002, 1, FALSE))), 1, 0))</f>
        <v/>
      </c>
      <c r="D845" t="str">
        <f ca="1">IF(B845="", "", IF(LOWER('Terms&amp;Conditions + Transaction'!$C$15)="act", 1, IF(DAY(B845)=31, 0, IF(AND(DAY(B845+1)=1, MONTH(B845+1)=3), 31-DAY(B845), 1))))</f>
        <v/>
      </c>
      <c r="E845" s="18" t="str">
        <f ca="1">IF(B845="", "", IFERROR(VLOOKUP(B845, 'Accrual Schedule'!$B$3:$B$122, 1, TRUE), ""))</f>
        <v/>
      </c>
      <c r="F845" s="18" t="str" cm="1">
        <f t="array" aca="1" ref="F845" ca="1">IF(B845="", "", INDEX('Accrual Schedule'!$B$3:$B$122, MATCH(B845, 'Accrual Schedule'!$B$3:$B$122, 1)+1, 1))</f>
        <v/>
      </c>
      <c r="G845" s="18" t="str" cm="1">
        <f t="array" aca="1" ref="G845" ca="1">IF(B845="", "", INDEX('Accrual Schedule'!$B$3:$B$122, MATCH(H845, 'Accrual Schedule'!$B$3:$B$122, 1)-1, 1))</f>
        <v/>
      </c>
      <c r="H845" s="18" t="str">
        <f ca="1">IF(B845="", "", INDEX('Accrual Schedule'!$B$3:$B$122, MATCH(I845, 'Accrual Schedule'!$C$3:$C$122, 1), 1))</f>
        <v/>
      </c>
      <c r="I845" s="18" t="str" cm="1">
        <f t="array" aca="1" ref="I845" ca="1">IF(B845="", "", _xlfn.IFNA(INDEX('Accrual Schedule'!$C$4:$C$122, MATCH(B845, 'Accrual Schedule'!$C$4:$C$122, 1)+1, 1), INDEX('Accrual Schedule'!$C$4:$C$122, 1, 1)))</f>
        <v/>
      </c>
      <c r="J845" s="11" t="str">
        <f ca="1">IF(B845="","",'Terms&amp;Conditions + Transaction'!$F$5-SUMIF(Dispositions!$B$3:$B$32,"&lt;="&amp;B845,Dispositions!$C$3:$C$32))</f>
        <v/>
      </c>
      <c r="K845" s="84" t="str">
        <f ca="1">IF(B845="", "", IF(ISNA(MATCH(B845, 'Factor Schedule'!$B$3:$B$2002, -1)),1,IF(INDEX('Factor Schedule'!$B$3:$C$2002,MATCH(B845, 'Factor Schedule'!$B$3:$B$2002, -1), 1)=B845,MATCH(B845, 'Factor Schedule'!$B$3:$B$2002, -1),MATCH(B845, 'Factor Schedule'!$B$3:$B$2002, -1)+1)))</f>
        <v/>
      </c>
      <c r="L845" s="11" t="str" cm="1">
        <f t="array" aca="1" ref="L845" ca="1">IF(B845="","",ROUND(J845*_xlfn.IFNA(INDEX('Factor Schedule'!$B$3:$C$2002,K845, 2), 1), 2))</f>
        <v/>
      </c>
      <c r="M845" s="11" t="str">
        <f ca="1">IF(B845="", "", IF(OR(LOWER('Terms&amp;Conditions + Transaction'!$B$12)&lt;&gt;"compound", B845=$C$2, B845=E845), L845, L845+IF(LOWER('Terms&amp;Conditions + Transaction'!$B$13)&lt;&gt;"y", SUMIFS($T$8:$T$2007, $B$8:$B$2007, "&gt;="&amp;E845, $B$8:$B$2007, "&lt;"&amp;B845), SUMIFS($U$8:$U$1007, $B$8:$B$2007, "&gt;="&amp;E845, $B$8:$B$2007, "&lt;"&amp;B845))))</f>
        <v/>
      </c>
      <c r="N845" s="18" t="str">
        <f ca="1">IF(OR(B845 = "", F845=""), "", MIN(ForwardDays(B845,-'Terms&amp;Conditions + Transaction'!$B$22, 'Terms&amp;Conditions + Transaction'!$B$23, 'Holiday Schedule'!$B$3:$B$1002),ForwardDays(F845,-'Terms&amp;Conditions + Transaction'!$B$22, 'Terms&amp;Conditions + Transaction'!$B$23, 'Holiday Schedule'!$B$3:$B$1002)))</f>
        <v/>
      </c>
      <c r="O845" s="42" t="str">
        <f ca="1">IF(B845="", "", IF(ISNA(MATCH(N845, SOFR_INDEX!$A$2:$A$2001, -1)),1,IF(INDEX(SOFR_INDEX!$A$2:$E$2001,MATCH(N845, SOFR_INDEX!$A$2:$A$2001, -1), 1)=N845,MATCH(N845, SOFR_INDEX!$A$2:$A$2001, -1),MATCH(N845, SOFR_INDEX!$A$2:$A$2001, -1)+1)))</f>
        <v/>
      </c>
      <c r="P845" s="40" t="str" cm="1">
        <f t="array" aca="1" ref="P845" ca="1">IF(OR(B845="", F845=""), "", INDEX(SOFR_INDEX!$B$2:$E$2001, O845,$P$4) * IF(LEFT($P$3, 3)="180", 2, IF(LEFT($P$3, 2)="90", 4, IF(LEFT($P$3, 2)="30", 12, 1)))/100)</f>
        <v/>
      </c>
      <c r="Q845" s="43" t="str">
        <f ca="1">IF(OR(B845="", F845=""), "", P845+'Terms&amp;Conditions + Transaction'!$B$11/10000)</f>
        <v/>
      </c>
      <c r="R845" s="43" t="str">
        <f t="shared" ca="1" si="83"/>
        <v/>
      </c>
      <c r="S845" t="str">
        <f ca="1">IF(B845="",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Transaction'!$C$7*(F845-E845), 365), 360))))</f>
        <v/>
      </c>
      <c r="T845" s="49" t="str">
        <f t="shared" ca="1" si="84"/>
        <v/>
      </c>
      <c r="U845" s="49" t="str">
        <f t="shared" ca="1" si="85"/>
        <v/>
      </c>
      <c r="V845" s="49" t="str">
        <f t="shared" ca="1" si="86"/>
        <v/>
      </c>
      <c r="W845" s="11" t="str">
        <f t="shared" ca="1" si="87"/>
        <v/>
      </c>
      <c r="X845" s="11" t="str">
        <f t="shared" ca="1" si="88"/>
        <v/>
      </c>
    </row>
    <row r="846" spans="2:24" x14ac:dyDescent="0.25">
      <c r="B846" s="82" t="str">
        <f ca="1">IF(B845&lt;MIN($C$3, 'Terms&amp;Conditions + Transaction'!$B$6), B845+1, "")</f>
        <v/>
      </c>
      <c r="C846" t="str">
        <f ca="1">IF(B846="", "", IF(AND(WEEKDAY(B846, 2)&lt;=5, ISERROR(VLOOKUP(B846, 'Holiday Schedule'!$B$3:$B$1002, 1, FALSE))), 1, 0))</f>
        <v/>
      </c>
      <c r="D846" t="str">
        <f ca="1">IF(B846="", "", IF(LOWER('Terms&amp;Conditions + Transaction'!$C$15)="act", 1, IF(DAY(B846)=31, 0, IF(AND(DAY(B846+1)=1, MONTH(B846+1)=3), 31-DAY(B846), 1))))</f>
        <v/>
      </c>
      <c r="E846" s="18" t="str">
        <f ca="1">IF(B846="", "", IFERROR(VLOOKUP(B846, 'Accrual Schedule'!$B$3:$B$122, 1, TRUE), ""))</f>
        <v/>
      </c>
      <c r="F846" s="18" t="str" cm="1">
        <f t="array" aca="1" ref="F846" ca="1">IF(B846="", "", INDEX('Accrual Schedule'!$B$3:$B$122, MATCH(B846, 'Accrual Schedule'!$B$3:$B$122, 1)+1, 1))</f>
        <v/>
      </c>
      <c r="G846" s="18" t="str" cm="1">
        <f t="array" aca="1" ref="G846" ca="1">IF(B846="", "", INDEX('Accrual Schedule'!$B$3:$B$122, MATCH(H846, 'Accrual Schedule'!$B$3:$B$122, 1)-1, 1))</f>
        <v/>
      </c>
      <c r="H846" s="18" t="str">
        <f ca="1">IF(B846="", "", INDEX('Accrual Schedule'!$B$3:$B$122, MATCH(I846, 'Accrual Schedule'!$C$3:$C$122, 1), 1))</f>
        <v/>
      </c>
      <c r="I846" s="18" t="str" cm="1">
        <f t="array" aca="1" ref="I846" ca="1">IF(B846="", "", _xlfn.IFNA(INDEX('Accrual Schedule'!$C$4:$C$122, MATCH(B846, 'Accrual Schedule'!$C$4:$C$122, 1)+1, 1), INDEX('Accrual Schedule'!$C$4:$C$122, 1, 1)))</f>
        <v/>
      </c>
      <c r="J846" s="11" t="str">
        <f ca="1">IF(B846="","",'Terms&amp;Conditions + Transaction'!$F$5-SUMIF(Dispositions!$B$3:$B$32,"&lt;="&amp;B846,Dispositions!$C$3:$C$32))</f>
        <v/>
      </c>
      <c r="K846" s="84" t="str">
        <f ca="1">IF(B846="", "", IF(ISNA(MATCH(B846, 'Factor Schedule'!$B$3:$B$2002, -1)),1,IF(INDEX('Factor Schedule'!$B$3:$C$2002,MATCH(B846, 'Factor Schedule'!$B$3:$B$2002, -1), 1)=B846,MATCH(B846, 'Factor Schedule'!$B$3:$B$2002, -1),MATCH(B846, 'Factor Schedule'!$B$3:$B$2002, -1)+1)))</f>
        <v/>
      </c>
      <c r="L846" s="11" t="str" cm="1">
        <f t="array" aca="1" ref="L846" ca="1">IF(B846="","",ROUND(J846*_xlfn.IFNA(INDEX('Factor Schedule'!$B$3:$C$2002,K846, 2), 1), 2))</f>
        <v/>
      </c>
      <c r="M846" s="11" t="str">
        <f ca="1">IF(B846="", "", IF(OR(LOWER('Terms&amp;Conditions + Transaction'!$B$12)&lt;&gt;"compound", B846=$C$2, B846=E846), L846, L846+IF(LOWER('Terms&amp;Conditions + Transaction'!$B$13)&lt;&gt;"y", SUMIFS($T$8:$T$2007, $B$8:$B$2007, "&gt;="&amp;E846, $B$8:$B$2007, "&lt;"&amp;B846), SUMIFS($U$8:$U$1007, $B$8:$B$2007, "&gt;="&amp;E846, $B$8:$B$2007, "&lt;"&amp;B846))))</f>
        <v/>
      </c>
      <c r="N846" s="18" t="str">
        <f ca="1">IF(OR(B846 = "", F846=""), "", MIN(ForwardDays(B846,-'Terms&amp;Conditions + Transaction'!$B$22, 'Terms&amp;Conditions + Transaction'!$B$23, 'Holiday Schedule'!$B$3:$B$1002),ForwardDays(F846,-'Terms&amp;Conditions + Transaction'!$B$22, 'Terms&amp;Conditions + Transaction'!$B$23, 'Holiday Schedule'!$B$3:$B$1002)))</f>
        <v/>
      </c>
      <c r="O846" s="42" t="str">
        <f ca="1">IF(B846="", "", IF(ISNA(MATCH(N846, SOFR_INDEX!$A$2:$A$2001, -1)),1,IF(INDEX(SOFR_INDEX!$A$2:$E$2001,MATCH(N846, SOFR_INDEX!$A$2:$A$2001, -1), 1)=N846,MATCH(N846, SOFR_INDEX!$A$2:$A$2001, -1),MATCH(N846, SOFR_INDEX!$A$2:$A$2001, -1)+1)))</f>
        <v/>
      </c>
      <c r="P846" s="40" t="str" cm="1">
        <f t="array" aca="1" ref="P846" ca="1">IF(OR(B846="", F846=""), "", INDEX(SOFR_INDEX!$B$2:$E$2001, O846,$P$4) * IF(LEFT($P$3, 3)="180", 2, IF(LEFT($P$3, 2)="90", 4, IF(LEFT($P$3, 2)="30", 12, 1)))/100)</f>
        <v/>
      </c>
      <c r="Q846" s="43" t="str">
        <f ca="1">IF(OR(B846="", F846=""), "", P846+'Terms&amp;Conditions + Transaction'!$B$11/10000)</f>
        <v/>
      </c>
      <c r="R846" s="43" t="str">
        <f t="shared" ca="1" si="83"/>
        <v/>
      </c>
      <c r="S846" t="str">
        <f ca="1">IF(B846="",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Transaction'!$C$7*(F846-E846), 365), 360))))</f>
        <v/>
      </c>
      <c r="T846" s="49" t="str">
        <f t="shared" ca="1" si="84"/>
        <v/>
      </c>
      <c r="U846" s="49" t="str">
        <f t="shared" ca="1" si="85"/>
        <v/>
      </c>
      <c r="V846" s="49" t="str">
        <f t="shared" ca="1" si="86"/>
        <v/>
      </c>
      <c r="W846" s="11" t="str">
        <f t="shared" ca="1" si="87"/>
        <v/>
      </c>
      <c r="X846" s="11" t="str">
        <f t="shared" ca="1" si="88"/>
        <v/>
      </c>
    </row>
    <row r="847" spans="2:24" x14ac:dyDescent="0.25">
      <c r="B847" s="82" t="str">
        <f ca="1">IF(B846&lt;MIN($C$3, 'Terms&amp;Conditions + Transaction'!$B$6), B846+1, "")</f>
        <v/>
      </c>
      <c r="C847" t="str">
        <f ca="1">IF(B847="", "", IF(AND(WEEKDAY(B847, 2)&lt;=5, ISERROR(VLOOKUP(B847, 'Holiday Schedule'!$B$3:$B$1002, 1, FALSE))), 1, 0))</f>
        <v/>
      </c>
      <c r="D847" t="str">
        <f ca="1">IF(B847="", "", IF(LOWER('Terms&amp;Conditions + Transaction'!$C$15)="act", 1, IF(DAY(B847)=31, 0, IF(AND(DAY(B847+1)=1, MONTH(B847+1)=3), 31-DAY(B847), 1))))</f>
        <v/>
      </c>
      <c r="E847" s="18" t="str">
        <f ca="1">IF(B847="", "", IFERROR(VLOOKUP(B847, 'Accrual Schedule'!$B$3:$B$122, 1, TRUE), ""))</f>
        <v/>
      </c>
      <c r="F847" s="18" t="str" cm="1">
        <f t="array" aca="1" ref="F847" ca="1">IF(B847="", "", INDEX('Accrual Schedule'!$B$3:$B$122, MATCH(B847, 'Accrual Schedule'!$B$3:$B$122, 1)+1, 1))</f>
        <v/>
      </c>
      <c r="G847" s="18" t="str" cm="1">
        <f t="array" aca="1" ref="G847" ca="1">IF(B847="", "", INDEX('Accrual Schedule'!$B$3:$B$122, MATCH(H847, 'Accrual Schedule'!$B$3:$B$122, 1)-1, 1))</f>
        <v/>
      </c>
      <c r="H847" s="18" t="str">
        <f ca="1">IF(B847="", "", INDEX('Accrual Schedule'!$B$3:$B$122, MATCH(I847, 'Accrual Schedule'!$C$3:$C$122, 1), 1))</f>
        <v/>
      </c>
      <c r="I847" s="18" t="str" cm="1">
        <f t="array" aca="1" ref="I847" ca="1">IF(B847="", "", _xlfn.IFNA(INDEX('Accrual Schedule'!$C$4:$C$122, MATCH(B847, 'Accrual Schedule'!$C$4:$C$122, 1)+1, 1), INDEX('Accrual Schedule'!$C$4:$C$122, 1, 1)))</f>
        <v/>
      </c>
      <c r="J847" s="11" t="str">
        <f ca="1">IF(B847="","",'Terms&amp;Conditions + Transaction'!$F$5-SUMIF(Dispositions!$B$3:$B$32,"&lt;="&amp;B847,Dispositions!$C$3:$C$32))</f>
        <v/>
      </c>
      <c r="K847" s="84" t="str">
        <f ca="1">IF(B847="", "", IF(ISNA(MATCH(B847, 'Factor Schedule'!$B$3:$B$2002, -1)),1,IF(INDEX('Factor Schedule'!$B$3:$C$2002,MATCH(B847, 'Factor Schedule'!$B$3:$B$2002, -1), 1)=B847,MATCH(B847, 'Factor Schedule'!$B$3:$B$2002, -1),MATCH(B847, 'Factor Schedule'!$B$3:$B$2002, -1)+1)))</f>
        <v/>
      </c>
      <c r="L847" s="11" t="str" cm="1">
        <f t="array" aca="1" ref="L847" ca="1">IF(B847="","",ROUND(J847*_xlfn.IFNA(INDEX('Factor Schedule'!$B$3:$C$2002,K847, 2), 1), 2))</f>
        <v/>
      </c>
      <c r="M847" s="11" t="str">
        <f ca="1">IF(B847="", "", IF(OR(LOWER('Terms&amp;Conditions + Transaction'!$B$12)&lt;&gt;"compound", B847=$C$2, B847=E847), L847, L847+IF(LOWER('Terms&amp;Conditions + Transaction'!$B$13)&lt;&gt;"y", SUMIFS($T$8:$T$2007, $B$8:$B$2007, "&gt;="&amp;E847, $B$8:$B$2007, "&lt;"&amp;B847), SUMIFS($U$8:$U$1007, $B$8:$B$2007, "&gt;="&amp;E847, $B$8:$B$2007, "&lt;"&amp;B847))))</f>
        <v/>
      </c>
      <c r="N847" s="18" t="str">
        <f ca="1">IF(OR(B847 = "", F847=""), "", MIN(ForwardDays(B847,-'Terms&amp;Conditions + Transaction'!$B$22, 'Terms&amp;Conditions + Transaction'!$B$23, 'Holiday Schedule'!$B$3:$B$1002),ForwardDays(F847,-'Terms&amp;Conditions + Transaction'!$B$22, 'Terms&amp;Conditions + Transaction'!$B$23, 'Holiday Schedule'!$B$3:$B$1002)))</f>
        <v/>
      </c>
      <c r="O847" s="42" t="str">
        <f ca="1">IF(B847="", "", IF(ISNA(MATCH(N847, SOFR_INDEX!$A$2:$A$2001, -1)),1,IF(INDEX(SOFR_INDEX!$A$2:$E$2001,MATCH(N847, SOFR_INDEX!$A$2:$A$2001, -1), 1)=N847,MATCH(N847, SOFR_INDEX!$A$2:$A$2001, -1),MATCH(N847, SOFR_INDEX!$A$2:$A$2001, -1)+1)))</f>
        <v/>
      </c>
      <c r="P847" s="40" t="str" cm="1">
        <f t="array" aca="1" ref="P847" ca="1">IF(OR(B847="", F847=""), "", INDEX(SOFR_INDEX!$B$2:$E$2001, O847,$P$4) * IF(LEFT($P$3, 3)="180", 2, IF(LEFT($P$3, 2)="90", 4, IF(LEFT($P$3, 2)="30", 12, 1)))/100)</f>
        <v/>
      </c>
      <c r="Q847" s="43" t="str">
        <f ca="1">IF(OR(B847="", F847=""), "", P847+'Terms&amp;Conditions + Transaction'!$B$11/10000)</f>
        <v/>
      </c>
      <c r="R847" s="43" t="str">
        <f t="shared" ca="1" si="83"/>
        <v/>
      </c>
      <c r="S847" t="str">
        <f ca="1">IF(B847="",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Transaction'!$C$7*(F847-E847), 365), 360))))</f>
        <v/>
      </c>
      <c r="T847" s="49" t="str">
        <f t="shared" ca="1" si="84"/>
        <v/>
      </c>
      <c r="U847" s="49" t="str">
        <f t="shared" ca="1" si="85"/>
        <v/>
      </c>
      <c r="V847" s="49" t="str">
        <f t="shared" ca="1" si="86"/>
        <v/>
      </c>
      <c r="W847" s="11" t="str">
        <f t="shared" ca="1" si="87"/>
        <v/>
      </c>
      <c r="X847" s="11" t="str">
        <f t="shared" ca="1" si="88"/>
        <v/>
      </c>
    </row>
    <row r="848" spans="2:24" x14ac:dyDescent="0.25">
      <c r="B848" s="82" t="str">
        <f ca="1">IF(B847&lt;MIN($C$3, 'Terms&amp;Conditions + Transaction'!$B$6), B847+1, "")</f>
        <v/>
      </c>
      <c r="C848" t="str">
        <f ca="1">IF(B848="", "", IF(AND(WEEKDAY(B848, 2)&lt;=5, ISERROR(VLOOKUP(B848, 'Holiday Schedule'!$B$3:$B$1002, 1, FALSE))), 1, 0))</f>
        <v/>
      </c>
      <c r="D848" t="str">
        <f ca="1">IF(B848="", "", IF(LOWER('Terms&amp;Conditions + Transaction'!$C$15)="act", 1, IF(DAY(B848)=31, 0, IF(AND(DAY(B848+1)=1, MONTH(B848+1)=3), 31-DAY(B848), 1))))</f>
        <v/>
      </c>
      <c r="E848" s="18" t="str">
        <f ca="1">IF(B848="", "", IFERROR(VLOOKUP(B848, 'Accrual Schedule'!$B$3:$B$122, 1, TRUE), ""))</f>
        <v/>
      </c>
      <c r="F848" s="18" t="str" cm="1">
        <f t="array" aca="1" ref="F848" ca="1">IF(B848="", "", INDEX('Accrual Schedule'!$B$3:$B$122, MATCH(B848, 'Accrual Schedule'!$B$3:$B$122, 1)+1, 1))</f>
        <v/>
      </c>
      <c r="G848" s="18" t="str" cm="1">
        <f t="array" aca="1" ref="G848" ca="1">IF(B848="", "", INDEX('Accrual Schedule'!$B$3:$B$122, MATCH(H848, 'Accrual Schedule'!$B$3:$B$122, 1)-1, 1))</f>
        <v/>
      </c>
      <c r="H848" s="18" t="str">
        <f ca="1">IF(B848="", "", INDEX('Accrual Schedule'!$B$3:$B$122, MATCH(I848, 'Accrual Schedule'!$C$3:$C$122, 1), 1))</f>
        <v/>
      </c>
      <c r="I848" s="18" t="str" cm="1">
        <f t="array" aca="1" ref="I848" ca="1">IF(B848="", "", _xlfn.IFNA(INDEX('Accrual Schedule'!$C$4:$C$122, MATCH(B848, 'Accrual Schedule'!$C$4:$C$122, 1)+1, 1), INDEX('Accrual Schedule'!$C$4:$C$122, 1, 1)))</f>
        <v/>
      </c>
      <c r="J848" s="11" t="str">
        <f ca="1">IF(B848="","",'Terms&amp;Conditions + Transaction'!$F$5-SUMIF(Dispositions!$B$3:$B$32,"&lt;="&amp;B848,Dispositions!$C$3:$C$32))</f>
        <v/>
      </c>
      <c r="K848" s="84" t="str">
        <f ca="1">IF(B848="", "", IF(ISNA(MATCH(B848, 'Factor Schedule'!$B$3:$B$2002, -1)),1,IF(INDEX('Factor Schedule'!$B$3:$C$2002,MATCH(B848, 'Factor Schedule'!$B$3:$B$2002, -1), 1)=B848,MATCH(B848, 'Factor Schedule'!$B$3:$B$2002, -1),MATCH(B848, 'Factor Schedule'!$B$3:$B$2002, -1)+1)))</f>
        <v/>
      </c>
      <c r="L848" s="11" t="str" cm="1">
        <f t="array" aca="1" ref="L848" ca="1">IF(B848="","",ROUND(J848*_xlfn.IFNA(INDEX('Factor Schedule'!$B$3:$C$2002,K848, 2), 1), 2))</f>
        <v/>
      </c>
      <c r="M848" s="11" t="str">
        <f ca="1">IF(B848="", "", IF(OR(LOWER('Terms&amp;Conditions + Transaction'!$B$12)&lt;&gt;"compound", B848=$C$2, B848=E848), L848, L848+IF(LOWER('Terms&amp;Conditions + Transaction'!$B$13)&lt;&gt;"y", SUMIFS($T$8:$T$2007, $B$8:$B$2007, "&gt;="&amp;E848, $B$8:$B$2007, "&lt;"&amp;B848), SUMIFS($U$8:$U$1007, $B$8:$B$2007, "&gt;="&amp;E848, $B$8:$B$2007, "&lt;"&amp;B848))))</f>
        <v/>
      </c>
      <c r="N848" s="18" t="str">
        <f ca="1">IF(OR(B848 = "", F848=""), "", MIN(ForwardDays(B848,-'Terms&amp;Conditions + Transaction'!$B$22, 'Terms&amp;Conditions + Transaction'!$B$23, 'Holiday Schedule'!$B$3:$B$1002),ForwardDays(F848,-'Terms&amp;Conditions + Transaction'!$B$22, 'Terms&amp;Conditions + Transaction'!$B$23, 'Holiday Schedule'!$B$3:$B$1002)))</f>
        <v/>
      </c>
      <c r="O848" s="42" t="str">
        <f ca="1">IF(B848="", "", IF(ISNA(MATCH(N848, SOFR_INDEX!$A$2:$A$2001, -1)),1,IF(INDEX(SOFR_INDEX!$A$2:$E$2001,MATCH(N848, SOFR_INDEX!$A$2:$A$2001, -1), 1)=N848,MATCH(N848, SOFR_INDEX!$A$2:$A$2001, -1),MATCH(N848, SOFR_INDEX!$A$2:$A$2001, -1)+1)))</f>
        <v/>
      </c>
      <c r="P848" s="40" t="str" cm="1">
        <f t="array" aca="1" ref="P848" ca="1">IF(OR(B848="", F848=""), "", INDEX(SOFR_INDEX!$B$2:$E$2001, O848,$P$4) * IF(LEFT($P$3, 3)="180", 2, IF(LEFT($P$3, 2)="90", 4, IF(LEFT($P$3, 2)="30", 12, 1)))/100)</f>
        <v/>
      </c>
      <c r="Q848" s="43" t="str">
        <f ca="1">IF(OR(B848="", F848=""), "", P848+'Terms&amp;Conditions + Transaction'!$B$11/10000)</f>
        <v/>
      </c>
      <c r="R848" s="43" t="str">
        <f t="shared" ca="1" si="83"/>
        <v/>
      </c>
      <c r="S848" t="str">
        <f ca="1">IF(B848="",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Transaction'!$C$7*(F848-E848), 365), 360))))</f>
        <v/>
      </c>
      <c r="T848" s="49" t="str">
        <f t="shared" ca="1" si="84"/>
        <v/>
      </c>
      <c r="U848" s="49" t="str">
        <f t="shared" ca="1" si="85"/>
        <v/>
      </c>
      <c r="V848" s="49" t="str">
        <f t="shared" ca="1" si="86"/>
        <v/>
      </c>
      <c r="W848" s="11" t="str">
        <f t="shared" ca="1" si="87"/>
        <v/>
      </c>
      <c r="X848" s="11" t="str">
        <f t="shared" ca="1" si="88"/>
        <v/>
      </c>
    </row>
    <row r="849" spans="2:24" x14ac:dyDescent="0.25">
      <c r="B849" s="82" t="str">
        <f ca="1">IF(B848&lt;MIN($C$3, 'Terms&amp;Conditions + Transaction'!$B$6), B848+1, "")</f>
        <v/>
      </c>
      <c r="C849" t="str">
        <f ca="1">IF(B849="", "", IF(AND(WEEKDAY(B849, 2)&lt;=5, ISERROR(VLOOKUP(B849, 'Holiday Schedule'!$B$3:$B$1002, 1, FALSE))), 1, 0))</f>
        <v/>
      </c>
      <c r="D849" t="str">
        <f ca="1">IF(B849="", "", IF(LOWER('Terms&amp;Conditions + Transaction'!$C$15)="act", 1, IF(DAY(B849)=31, 0, IF(AND(DAY(B849+1)=1, MONTH(B849+1)=3), 31-DAY(B849), 1))))</f>
        <v/>
      </c>
      <c r="E849" s="18" t="str">
        <f ca="1">IF(B849="", "", IFERROR(VLOOKUP(B849, 'Accrual Schedule'!$B$3:$B$122, 1, TRUE), ""))</f>
        <v/>
      </c>
      <c r="F849" s="18" t="str" cm="1">
        <f t="array" aca="1" ref="F849" ca="1">IF(B849="", "", INDEX('Accrual Schedule'!$B$3:$B$122, MATCH(B849, 'Accrual Schedule'!$B$3:$B$122, 1)+1, 1))</f>
        <v/>
      </c>
      <c r="G849" s="18" t="str" cm="1">
        <f t="array" aca="1" ref="G849" ca="1">IF(B849="", "", INDEX('Accrual Schedule'!$B$3:$B$122, MATCH(H849, 'Accrual Schedule'!$B$3:$B$122, 1)-1, 1))</f>
        <v/>
      </c>
      <c r="H849" s="18" t="str">
        <f ca="1">IF(B849="", "", INDEX('Accrual Schedule'!$B$3:$B$122, MATCH(I849, 'Accrual Schedule'!$C$3:$C$122, 1), 1))</f>
        <v/>
      </c>
      <c r="I849" s="18" t="str" cm="1">
        <f t="array" aca="1" ref="I849" ca="1">IF(B849="", "", _xlfn.IFNA(INDEX('Accrual Schedule'!$C$4:$C$122, MATCH(B849, 'Accrual Schedule'!$C$4:$C$122, 1)+1, 1), INDEX('Accrual Schedule'!$C$4:$C$122, 1, 1)))</f>
        <v/>
      </c>
      <c r="J849" s="11" t="str">
        <f ca="1">IF(B849="","",'Terms&amp;Conditions + Transaction'!$F$5-SUMIF(Dispositions!$B$3:$B$32,"&lt;="&amp;B849,Dispositions!$C$3:$C$32))</f>
        <v/>
      </c>
      <c r="K849" s="84" t="str">
        <f ca="1">IF(B849="", "", IF(ISNA(MATCH(B849, 'Factor Schedule'!$B$3:$B$2002, -1)),1,IF(INDEX('Factor Schedule'!$B$3:$C$2002,MATCH(B849, 'Factor Schedule'!$B$3:$B$2002, -1), 1)=B849,MATCH(B849, 'Factor Schedule'!$B$3:$B$2002, -1),MATCH(B849, 'Factor Schedule'!$B$3:$B$2002, -1)+1)))</f>
        <v/>
      </c>
      <c r="L849" s="11" t="str" cm="1">
        <f t="array" aca="1" ref="L849" ca="1">IF(B849="","",ROUND(J849*_xlfn.IFNA(INDEX('Factor Schedule'!$B$3:$C$2002,K849, 2), 1), 2))</f>
        <v/>
      </c>
      <c r="M849" s="11" t="str">
        <f ca="1">IF(B849="", "", IF(OR(LOWER('Terms&amp;Conditions + Transaction'!$B$12)&lt;&gt;"compound", B849=$C$2, B849=E849), L849, L849+IF(LOWER('Terms&amp;Conditions + Transaction'!$B$13)&lt;&gt;"y", SUMIFS($T$8:$T$2007, $B$8:$B$2007, "&gt;="&amp;E849, $B$8:$B$2007, "&lt;"&amp;B849), SUMIFS($U$8:$U$1007, $B$8:$B$2007, "&gt;="&amp;E849, $B$8:$B$2007, "&lt;"&amp;B849))))</f>
        <v/>
      </c>
      <c r="N849" s="18" t="str">
        <f ca="1">IF(OR(B849 = "", F849=""), "", MIN(ForwardDays(B849,-'Terms&amp;Conditions + Transaction'!$B$22, 'Terms&amp;Conditions + Transaction'!$B$23, 'Holiday Schedule'!$B$3:$B$1002),ForwardDays(F849,-'Terms&amp;Conditions + Transaction'!$B$22, 'Terms&amp;Conditions + Transaction'!$B$23, 'Holiday Schedule'!$B$3:$B$1002)))</f>
        <v/>
      </c>
      <c r="O849" s="42" t="str">
        <f ca="1">IF(B849="", "", IF(ISNA(MATCH(N849, SOFR_INDEX!$A$2:$A$2001, -1)),1,IF(INDEX(SOFR_INDEX!$A$2:$E$2001,MATCH(N849, SOFR_INDEX!$A$2:$A$2001, -1), 1)=N849,MATCH(N849, SOFR_INDEX!$A$2:$A$2001, -1),MATCH(N849, SOFR_INDEX!$A$2:$A$2001, -1)+1)))</f>
        <v/>
      </c>
      <c r="P849" s="40" t="str" cm="1">
        <f t="array" aca="1" ref="P849" ca="1">IF(OR(B849="", F849=""), "", INDEX(SOFR_INDEX!$B$2:$E$2001, O849,$P$4) * IF(LEFT($P$3, 3)="180", 2, IF(LEFT($P$3, 2)="90", 4, IF(LEFT($P$3, 2)="30", 12, 1)))/100)</f>
        <v/>
      </c>
      <c r="Q849" s="43" t="str">
        <f ca="1">IF(OR(B849="", F849=""), "", P849+'Terms&amp;Conditions + Transaction'!$B$11/10000)</f>
        <v/>
      </c>
      <c r="R849" s="43" t="str">
        <f t="shared" ca="1" si="83"/>
        <v/>
      </c>
      <c r="S849" t="str">
        <f ca="1">IF(B849="",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Transaction'!$C$7*(F849-E849), 365), 360))))</f>
        <v/>
      </c>
      <c r="T849" s="49" t="str">
        <f t="shared" ca="1" si="84"/>
        <v/>
      </c>
      <c r="U849" s="49" t="str">
        <f t="shared" ca="1" si="85"/>
        <v/>
      </c>
      <c r="V849" s="49" t="str">
        <f t="shared" ca="1" si="86"/>
        <v/>
      </c>
      <c r="W849" s="11" t="str">
        <f t="shared" ca="1" si="87"/>
        <v/>
      </c>
      <c r="X849" s="11" t="str">
        <f t="shared" ca="1" si="88"/>
        <v/>
      </c>
    </row>
    <row r="850" spans="2:24" x14ac:dyDescent="0.25">
      <c r="B850" s="82" t="str">
        <f ca="1">IF(B849&lt;MIN($C$3, 'Terms&amp;Conditions + Transaction'!$B$6), B849+1, "")</f>
        <v/>
      </c>
      <c r="C850" t="str">
        <f ca="1">IF(B850="", "", IF(AND(WEEKDAY(B850, 2)&lt;=5, ISERROR(VLOOKUP(B850, 'Holiday Schedule'!$B$3:$B$1002, 1, FALSE))), 1, 0))</f>
        <v/>
      </c>
      <c r="D850" t="str">
        <f ca="1">IF(B850="", "", IF(LOWER('Terms&amp;Conditions + Transaction'!$C$15)="act", 1, IF(DAY(B850)=31, 0, IF(AND(DAY(B850+1)=1, MONTH(B850+1)=3), 31-DAY(B850), 1))))</f>
        <v/>
      </c>
      <c r="E850" s="18" t="str">
        <f ca="1">IF(B850="", "", IFERROR(VLOOKUP(B850, 'Accrual Schedule'!$B$3:$B$122, 1, TRUE), ""))</f>
        <v/>
      </c>
      <c r="F850" s="18" t="str" cm="1">
        <f t="array" aca="1" ref="F850" ca="1">IF(B850="", "", INDEX('Accrual Schedule'!$B$3:$B$122, MATCH(B850, 'Accrual Schedule'!$B$3:$B$122, 1)+1, 1))</f>
        <v/>
      </c>
      <c r="G850" s="18" t="str" cm="1">
        <f t="array" aca="1" ref="G850" ca="1">IF(B850="", "", INDEX('Accrual Schedule'!$B$3:$B$122, MATCH(H850, 'Accrual Schedule'!$B$3:$B$122, 1)-1, 1))</f>
        <v/>
      </c>
      <c r="H850" s="18" t="str">
        <f ca="1">IF(B850="", "", INDEX('Accrual Schedule'!$B$3:$B$122, MATCH(I850, 'Accrual Schedule'!$C$3:$C$122, 1), 1))</f>
        <v/>
      </c>
      <c r="I850" s="18" t="str" cm="1">
        <f t="array" aca="1" ref="I850" ca="1">IF(B850="", "", _xlfn.IFNA(INDEX('Accrual Schedule'!$C$4:$C$122, MATCH(B850, 'Accrual Schedule'!$C$4:$C$122, 1)+1, 1), INDEX('Accrual Schedule'!$C$4:$C$122, 1, 1)))</f>
        <v/>
      </c>
      <c r="J850" s="11" t="str">
        <f ca="1">IF(B850="","",'Terms&amp;Conditions + Transaction'!$F$5-SUMIF(Dispositions!$B$3:$B$32,"&lt;="&amp;B850,Dispositions!$C$3:$C$32))</f>
        <v/>
      </c>
      <c r="K850" s="84" t="str">
        <f ca="1">IF(B850="", "", IF(ISNA(MATCH(B850, 'Factor Schedule'!$B$3:$B$2002, -1)),1,IF(INDEX('Factor Schedule'!$B$3:$C$2002,MATCH(B850, 'Factor Schedule'!$B$3:$B$2002, -1), 1)=B850,MATCH(B850, 'Factor Schedule'!$B$3:$B$2002, -1),MATCH(B850, 'Factor Schedule'!$B$3:$B$2002, -1)+1)))</f>
        <v/>
      </c>
      <c r="L850" s="11" t="str" cm="1">
        <f t="array" aca="1" ref="L850" ca="1">IF(B850="","",ROUND(J850*_xlfn.IFNA(INDEX('Factor Schedule'!$B$3:$C$2002,K850, 2), 1), 2))</f>
        <v/>
      </c>
      <c r="M850" s="11" t="str">
        <f ca="1">IF(B850="", "", IF(OR(LOWER('Terms&amp;Conditions + Transaction'!$B$12)&lt;&gt;"compound", B850=$C$2, B850=E850), L850, L850+IF(LOWER('Terms&amp;Conditions + Transaction'!$B$13)&lt;&gt;"y", SUMIFS($T$8:$T$2007, $B$8:$B$2007, "&gt;="&amp;E850, $B$8:$B$2007, "&lt;"&amp;B850), SUMIFS($U$8:$U$1007, $B$8:$B$2007, "&gt;="&amp;E850, $B$8:$B$2007, "&lt;"&amp;B850))))</f>
        <v/>
      </c>
      <c r="N850" s="18" t="str">
        <f ca="1">IF(OR(B850 = "", F850=""), "", MIN(ForwardDays(B850,-'Terms&amp;Conditions + Transaction'!$B$22, 'Terms&amp;Conditions + Transaction'!$B$23, 'Holiday Schedule'!$B$3:$B$1002),ForwardDays(F850,-'Terms&amp;Conditions + Transaction'!$B$22, 'Terms&amp;Conditions + Transaction'!$B$23, 'Holiday Schedule'!$B$3:$B$1002)))</f>
        <v/>
      </c>
      <c r="O850" s="42" t="str">
        <f ca="1">IF(B850="", "", IF(ISNA(MATCH(N850, SOFR_INDEX!$A$2:$A$2001, -1)),1,IF(INDEX(SOFR_INDEX!$A$2:$E$2001,MATCH(N850, SOFR_INDEX!$A$2:$A$2001, -1), 1)=N850,MATCH(N850, SOFR_INDEX!$A$2:$A$2001, -1),MATCH(N850, SOFR_INDEX!$A$2:$A$2001, -1)+1)))</f>
        <v/>
      </c>
      <c r="P850" s="40" t="str" cm="1">
        <f t="array" aca="1" ref="P850" ca="1">IF(OR(B850="", F850=""), "", INDEX(SOFR_INDEX!$B$2:$E$2001, O850,$P$4) * IF(LEFT($P$3, 3)="180", 2, IF(LEFT($P$3, 2)="90", 4, IF(LEFT($P$3, 2)="30", 12, 1)))/100)</f>
        <v/>
      </c>
      <c r="Q850" s="43" t="str">
        <f ca="1">IF(OR(B850="", F850=""), "", P850+'Terms&amp;Conditions + Transaction'!$B$11/10000)</f>
        <v/>
      </c>
      <c r="R850" s="43" t="str">
        <f t="shared" ca="1" si="83"/>
        <v/>
      </c>
      <c r="S850" t="str">
        <f ca="1">IF(B850="",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Transaction'!$C$7*(F850-E850), 365), 360))))</f>
        <v/>
      </c>
      <c r="T850" s="49" t="str">
        <f t="shared" ca="1" si="84"/>
        <v/>
      </c>
      <c r="U850" s="49" t="str">
        <f t="shared" ca="1" si="85"/>
        <v/>
      </c>
      <c r="V850" s="49" t="str">
        <f t="shared" ca="1" si="86"/>
        <v/>
      </c>
      <c r="W850" s="11" t="str">
        <f t="shared" ca="1" si="87"/>
        <v/>
      </c>
      <c r="X850" s="11" t="str">
        <f t="shared" ca="1" si="88"/>
        <v/>
      </c>
    </row>
    <row r="851" spans="2:24" x14ac:dyDescent="0.25">
      <c r="B851" s="82" t="str">
        <f ca="1">IF(B850&lt;MIN($C$3, 'Terms&amp;Conditions + Transaction'!$B$6), B850+1, "")</f>
        <v/>
      </c>
      <c r="C851" t="str">
        <f ca="1">IF(B851="", "", IF(AND(WEEKDAY(B851, 2)&lt;=5, ISERROR(VLOOKUP(B851, 'Holiday Schedule'!$B$3:$B$1002, 1, FALSE))), 1, 0))</f>
        <v/>
      </c>
      <c r="D851" t="str">
        <f ca="1">IF(B851="", "", IF(LOWER('Terms&amp;Conditions + Transaction'!$C$15)="act", 1, IF(DAY(B851)=31, 0, IF(AND(DAY(B851+1)=1, MONTH(B851+1)=3), 31-DAY(B851), 1))))</f>
        <v/>
      </c>
      <c r="E851" s="18" t="str">
        <f ca="1">IF(B851="", "", IFERROR(VLOOKUP(B851, 'Accrual Schedule'!$B$3:$B$122, 1, TRUE), ""))</f>
        <v/>
      </c>
      <c r="F851" s="18" t="str" cm="1">
        <f t="array" aca="1" ref="F851" ca="1">IF(B851="", "", INDEX('Accrual Schedule'!$B$3:$B$122, MATCH(B851, 'Accrual Schedule'!$B$3:$B$122, 1)+1, 1))</f>
        <v/>
      </c>
      <c r="G851" s="18" t="str" cm="1">
        <f t="array" aca="1" ref="G851" ca="1">IF(B851="", "", INDEX('Accrual Schedule'!$B$3:$B$122, MATCH(H851, 'Accrual Schedule'!$B$3:$B$122, 1)-1, 1))</f>
        <v/>
      </c>
      <c r="H851" s="18" t="str">
        <f ca="1">IF(B851="", "", INDEX('Accrual Schedule'!$B$3:$B$122, MATCH(I851, 'Accrual Schedule'!$C$3:$C$122, 1), 1))</f>
        <v/>
      </c>
      <c r="I851" s="18" t="str" cm="1">
        <f t="array" aca="1" ref="I851" ca="1">IF(B851="", "", _xlfn.IFNA(INDEX('Accrual Schedule'!$C$4:$C$122, MATCH(B851, 'Accrual Schedule'!$C$4:$C$122, 1)+1, 1), INDEX('Accrual Schedule'!$C$4:$C$122, 1, 1)))</f>
        <v/>
      </c>
      <c r="J851" s="11" t="str">
        <f ca="1">IF(B851="","",'Terms&amp;Conditions + Transaction'!$F$5-SUMIF(Dispositions!$B$3:$B$32,"&lt;="&amp;B851,Dispositions!$C$3:$C$32))</f>
        <v/>
      </c>
      <c r="K851" s="84" t="str">
        <f ca="1">IF(B851="", "", IF(ISNA(MATCH(B851, 'Factor Schedule'!$B$3:$B$2002, -1)),1,IF(INDEX('Factor Schedule'!$B$3:$C$2002,MATCH(B851, 'Factor Schedule'!$B$3:$B$2002, -1), 1)=B851,MATCH(B851, 'Factor Schedule'!$B$3:$B$2002, -1),MATCH(B851, 'Factor Schedule'!$B$3:$B$2002, -1)+1)))</f>
        <v/>
      </c>
      <c r="L851" s="11" t="str" cm="1">
        <f t="array" aca="1" ref="L851" ca="1">IF(B851="","",ROUND(J851*_xlfn.IFNA(INDEX('Factor Schedule'!$B$3:$C$2002,K851, 2), 1), 2))</f>
        <v/>
      </c>
      <c r="M851" s="11" t="str">
        <f ca="1">IF(B851="", "", IF(OR(LOWER('Terms&amp;Conditions + Transaction'!$B$12)&lt;&gt;"compound", B851=$C$2, B851=E851), L851, L851+IF(LOWER('Terms&amp;Conditions + Transaction'!$B$13)&lt;&gt;"y", SUMIFS($T$8:$T$2007, $B$8:$B$2007, "&gt;="&amp;E851, $B$8:$B$2007, "&lt;"&amp;B851), SUMIFS($U$8:$U$1007, $B$8:$B$2007, "&gt;="&amp;E851, $B$8:$B$2007, "&lt;"&amp;B851))))</f>
        <v/>
      </c>
      <c r="N851" s="18" t="str">
        <f ca="1">IF(OR(B851 = "", F851=""), "", MIN(ForwardDays(B851,-'Terms&amp;Conditions + Transaction'!$B$22, 'Terms&amp;Conditions + Transaction'!$B$23, 'Holiday Schedule'!$B$3:$B$1002),ForwardDays(F851,-'Terms&amp;Conditions + Transaction'!$B$22, 'Terms&amp;Conditions + Transaction'!$B$23, 'Holiday Schedule'!$B$3:$B$1002)))</f>
        <v/>
      </c>
      <c r="O851" s="42" t="str">
        <f ca="1">IF(B851="", "", IF(ISNA(MATCH(N851, SOFR_INDEX!$A$2:$A$2001, -1)),1,IF(INDEX(SOFR_INDEX!$A$2:$E$2001,MATCH(N851, SOFR_INDEX!$A$2:$A$2001, -1), 1)=N851,MATCH(N851, SOFR_INDEX!$A$2:$A$2001, -1),MATCH(N851, SOFR_INDEX!$A$2:$A$2001, -1)+1)))</f>
        <v/>
      </c>
      <c r="P851" s="40" t="str" cm="1">
        <f t="array" aca="1" ref="P851" ca="1">IF(OR(B851="", F851=""), "", INDEX(SOFR_INDEX!$B$2:$E$2001, O851,$P$4) * IF(LEFT($P$3, 3)="180", 2, IF(LEFT($P$3, 2)="90", 4, IF(LEFT($P$3, 2)="30", 12, 1)))/100)</f>
        <v/>
      </c>
      <c r="Q851" s="43" t="str">
        <f ca="1">IF(OR(B851="", F851=""), "", P851+'Terms&amp;Conditions + Transaction'!$B$11/10000)</f>
        <v/>
      </c>
      <c r="R851" s="43" t="str">
        <f t="shared" ca="1" si="83"/>
        <v/>
      </c>
      <c r="S851" t="str">
        <f ca="1">IF(B851="",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Transaction'!$C$7*(F851-E851), 365), 360))))</f>
        <v/>
      </c>
      <c r="T851" s="49" t="str">
        <f t="shared" ca="1" si="84"/>
        <v/>
      </c>
      <c r="U851" s="49" t="str">
        <f t="shared" ca="1" si="85"/>
        <v/>
      </c>
      <c r="V851" s="49" t="str">
        <f t="shared" ca="1" si="86"/>
        <v/>
      </c>
      <c r="W851" s="11" t="str">
        <f t="shared" ca="1" si="87"/>
        <v/>
      </c>
      <c r="X851" s="11" t="str">
        <f t="shared" ca="1" si="88"/>
        <v/>
      </c>
    </row>
    <row r="852" spans="2:24" x14ac:dyDescent="0.25">
      <c r="B852" s="82" t="str">
        <f ca="1">IF(B851&lt;MIN($C$3, 'Terms&amp;Conditions + Transaction'!$B$6), B851+1, "")</f>
        <v/>
      </c>
      <c r="C852" t="str">
        <f ca="1">IF(B852="", "", IF(AND(WEEKDAY(B852, 2)&lt;=5, ISERROR(VLOOKUP(B852, 'Holiday Schedule'!$B$3:$B$1002, 1, FALSE))), 1, 0))</f>
        <v/>
      </c>
      <c r="D852" t="str">
        <f ca="1">IF(B852="", "", IF(LOWER('Terms&amp;Conditions + Transaction'!$C$15)="act", 1, IF(DAY(B852)=31, 0, IF(AND(DAY(B852+1)=1, MONTH(B852+1)=3), 31-DAY(B852), 1))))</f>
        <v/>
      </c>
      <c r="E852" s="18" t="str">
        <f ca="1">IF(B852="", "", IFERROR(VLOOKUP(B852, 'Accrual Schedule'!$B$3:$B$122, 1, TRUE), ""))</f>
        <v/>
      </c>
      <c r="F852" s="18" t="str" cm="1">
        <f t="array" aca="1" ref="F852" ca="1">IF(B852="", "", INDEX('Accrual Schedule'!$B$3:$B$122, MATCH(B852, 'Accrual Schedule'!$B$3:$B$122, 1)+1, 1))</f>
        <v/>
      </c>
      <c r="G852" s="18" t="str" cm="1">
        <f t="array" aca="1" ref="G852" ca="1">IF(B852="", "", INDEX('Accrual Schedule'!$B$3:$B$122, MATCH(H852, 'Accrual Schedule'!$B$3:$B$122, 1)-1, 1))</f>
        <v/>
      </c>
      <c r="H852" s="18" t="str">
        <f ca="1">IF(B852="", "", INDEX('Accrual Schedule'!$B$3:$B$122, MATCH(I852, 'Accrual Schedule'!$C$3:$C$122, 1), 1))</f>
        <v/>
      </c>
      <c r="I852" s="18" t="str" cm="1">
        <f t="array" aca="1" ref="I852" ca="1">IF(B852="", "", _xlfn.IFNA(INDEX('Accrual Schedule'!$C$4:$C$122, MATCH(B852, 'Accrual Schedule'!$C$4:$C$122, 1)+1, 1), INDEX('Accrual Schedule'!$C$4:$C$122, 1, 1)))</f>
        <v/>
      </c>
      <c r="J852" s="11" t="str">
        <f ca="1">IF(B852="","",'Terms&amp;Conditions + Transaction'!$F$5-SUMIF(Dispositions!$B$3:$B$32,"&lt;="&amp;B852,Dispositions!$C$3:$C$32))</f>
        <v/>
      </c>
      <c r="K852" s="84" t="str">
        <f ca="1">IF(B852="", "", IF(ISNA(MATCH(B852, 'Factor Schedule'!$B$3:$B$2002, -1)),1,IF(INDEX('Factor Schedule'!$B$3:$C$2002,MATCH(B852, 'Factor Schedule'!$B$3:$B$2002, -1), 1)=B852,MATCH(B852, 'Factor Schedule'!$B$3:$B$2002, -1),MATCH(B852, 'Factor Schedule'!$B$3:$B$2002, -1)+1)))</f>
        <v/>
      </c>
      <c r="L852" s="11" t="str" cm="1">
        <f t="array" aca="1" ref="L852" ca="1">IF(B852="","",ROUND(J852*_xlfn.IFNA(INDEX('Factor Schedule'!$B$3:$C$2002,K852, 2), 1), 2))</f>
        <v/>
      </c>
      <c r="M852" s="11" t="str">
        <f ca="1">IF(B852="", "", IF(OR(LOWER('Terms&amp;Conditions + Transaction'!$B$12)&lt;&gt;"compound", B852=$C$2, B852=E852), L852, L852+IF(LOWER('Terms&amp;Conditions + Transaction'!$B$13)&lt;&gt;"y", SUMIFS($T$8:$T$2007, $B$8:$B$2007, "&gt;="&amp;E852, $B$8:$B$2007, "&lt;"&amp;B852), SUMIFS($U$8:$U$1007, $B$8:$B$2007, "&gt;="&amp;E852, $B$8:$B$2007, "&lt;"&amp;B852))))</f>
        <v/>
      </c>
      <c r="N852" s="18" t="str">
        <f ca="1">IF(OR(B852 = "", F852=""), "", MIN(ForwardDays(B852,-'Terms&amp;Conditions + Transaction'!$B$22, 'Terms&amp;Conditions + Transaction'!$B$23, 'Holiday Schedule'!$B$3:$B$1002),ForwardDays(F852,-'Terms&amp;Conditions + Transaction'!$B$22, 'Terms&amp;Conditions + Transaction'!$B$23, 'Holiday Schedule'!$B$3:$B$1002)))</f>
        <v/>
      </c>
      <c r="O852" s="42" t="str">
        <f ca="1">IF(B852="", "", IF(ISNA(MATCH(N852, SOFR_INDEX!$A$2:$A$2001, -1)),1,IF(INDEX(SOFR_INDEX!$A$2:$E$2001,MATCH(N852, SOFR_INDEX!$A$2:$A$2001, -1), 1)=N852,MATCH(N852, SOFR_INDEX!$A$2:$A$2001, -1),MATCH(N852, SOFR_INDEX!$A$2:$A$2001, -1)+1)))</f>
        <v/>
      </c>
      <c r="P852" s="40" t="str" cm="1">
        <f t="array" aca="1" ref="P852" ca="1">IF(OR(B852="", F852=""), "", INDEX(SOFR_INDEX!$B$2:$E$2001, O852,$P$4) * IF(LEFT($P$3, 3)="180", 2, IF(LEFT($P$3, 2)="90", 4, IF(LEFT($P$3, 2)="30", 12, 1)))/100)</f>
        <v/>
      </c>
      <c r="Q852" s="43" t="str">
        <f ca="1">IF(OR(B852="", F852=""), "", P852+'Terms&amp;Conditions + Transaction'!$B$11/10000)</f>
        <v/>
      </c>
      <c r="R852" s="43" t="str">
        <f t="shared" ca="1" si="83"/>
        <v/>
      </c>
      <c r="S852" t="str">
        <f ca="1">IF(B852="",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Transaction'!$C$7*(F852-E852), 365), 360))))</f>
        <v/>
      </c>
      <c r="T852" s="49" t="str">
        <f t="shared" ca="1" si="84"/>
        <v/>
      </c>
      <c r="U852" s="49" t="str">
        <f t="shared" ca="1" si="85"/>
        <v/>
      </c>
      <c r="V852" s="49" t="str">
        <f t="shared" ca="1" si="86"/>
        <v/>
      </c>
      <c r="W852" s="11" t="str">
        <f t="shared" ca="1" si="87"/>
        <v/>
      </c>
      <c r="X852" s="11" t="str">
        <f t="shared" ca="1" si="88"/>
        <v/>
      </c>
    </row>
    <row r="853" spans="2:24" x14ac:dyDescent="0.25">
      <c r="B853" s="82" t="str">
        <f ca="1">IF(B852&lt;MIN($C$3, 'Terms&amp;Conditions + Transaction'!$B$6), B852+1, "")</f>
        <v/>
      </c>
      <c r="C853" t="str">
        <f ca="1">IF(B853="", "", IF(AND(WEEKDAY(B853, 2)&lt;=5, ISERROR(VLOOKUP(B853, 'Holiday Schedule'!$B$3:$B$1002, 1, FALSE))), 1, 0))</f>
        <v/>
      </c>
      <c r="D853" t="str">
        <f ca="1">IF(B853="", "", IF(LOWER('Terms&amp;Conditions + Transaction'!$C$15)="act", 1, IF(DAY(B853)=31, 0, IF(AND(DAY(B853+1)=1, MONTH(B853+1)=3), 31-DAY(B853), 1))))</f>
        <v/>
      </c>
      <c r="E853" s="18" t="str">
        <f ca="1">IF(B853="", "", IFERROR(VLOOKUP(B853, 'Accrual Schedule'!$B$3:$B$122, 1, TRUE), ""))</f>
        <v/>
      </c>
      <c r="F853" s="18" t="str" cm="1">
        <f t="array" aca="1" ref="F853" ca="1">IF(B853="", "", INDEX('Accrual Schedule'!$B$3:$B$122, MATCH(B853, 'Accrual Schedule'!$B$3:$B$122, 1)+1, 1))</f>
        <v/>
      </c>
      <c r="G853" s="18" t="str" cm="1">
        <f t="array" aca="1" ref="G853" ca="1">IF(B853="", "", INDEX('Accrual Schedule'!$B$3:$B$122, MATCH(H853, 'Accrual Schedule'!$B$3:$B$122, 1)-1, 1))</f>
        <v/>
      </c>
      <c r="H853" s="18" t="str">
        <f ca="1">IF(B853="", "", INDEX('Accrual Schedule'!$B$3:$B$122, MATCH(I853, 'Accrual Schedule'!$C$3:$C$122, 1), 1))</f>
        <v/>
      </c>
      <c r="I853" s="18" t="str" cm="1">
        <f t="array" aca="1" ref="I853" ca="1">IF(B853="", "", _xlfn.IFNA(INDEX('Accrual Schedule'!$C$4:$C$122, MATCH(B853, 'Accrual Schedule'!$C$4:$C$122, 1)+1, 1), INDEX('Accrual Schedule'!$C$4:$C$122, 1, 1)))</f>
        <v/>
      </c>
      <c r="J853" s="11" t="str">
        <f ca="1">IF(B853="","",'Terms&amp;Conditions + Transaction'!$F$5-SUMIF(Dispositions!$B$3:$B$32,"&lt;="&amp;B853,Dispositions!$C$3:$C$32))</f>
        <v/>
      </c>
      <c r="K853" s="84" t="str">
        <f ca="1">IF(B853="", "", IF(ISNA(MATCH(B853, 'Factor Schedule'!$B$3:$B$2002, -1)),1,IF(INDEX('Factor Schedule'!$B$3:$C$2002,MATCH(B853, 'Factor Schedule'!$B$3:$B$2002, -1), 1)=B853,MATCH(B853, 'Factor Schedule'!$B$3:$B$2002, -1),MATCH(B853, 'Factor Schedule'!$B$3:$B$2002, -1)+1)))</f>
        <v/>
      </c>
      <c r="L853" s="11" t="str" cm="1">
        <f t="array" aca="1" ref="L853" ca="1">IF(B853="","",ROUND(J853*_xlfn.IFNA(INDEX('Factor Schedule'!$B$3:$C$2002,K853, 2), 1), 2))</f>
        <v/>
      </c>
      <c r="M853" s="11" t="str">
        <f ca="1">IF(B853="", "", IF(OR(LOWER('Terms&amp;Conditions + Transaction'!$B$12)&lt;&gt;"compound", B853=$C$2, B853=E853), L853, L853+IF(LOWER('Terms&amp;Conditions + Transaction'!$B$13)&lt;&gt;"y", SUMIFS($T$8:$T$2007, $B$8:$B$2007, "&gt;="&amp;E853, $B$8:$B$2007, "&lt;"&amp;B853), SUMIFS($U$8:$U$1007, $B$8:$B$2007, "&gt;="&amp;E853, $B$8:$B$2007, "&lt;"&amp;B853))))</f>
        <v/>
      </c>
      <c r="N853" s="18" t="str">
        <f ca="1">IF(OR(B853 = "", F853=""), "", MIN(ForwardDays(B853,-'Terms&amp;Conditions + Transaction'!$B$22, 'Terms&amp;Conditions + Transaction'!$B$23, 'Holiday Schedule'!$B$3:$B$1002),ForwardDays(F853,-'Terms&amp;Conditions + Transaction'!$B$22, 'Terms&amp;Conditions + Transaction'!$B$23, 'Holiday Schedule'!$B$3:$B$1002)))</f>
        <v/>
      </c>
      <c r="O853" s="42" t="str">
        <f ca="1">IF(B853="", "", IF(ISNA(MATCH(N853, SOFR_INDEX!$A$2:$A$2001, -1)),1,IF(INDEX(SOFR_INDEX!$A$2:$E$2001,MATCH(N853, SOFR_INDEX!$A$2:$A$2001, -1), 1)=N853,MATCH(N853, SOFR_INDEX!$A$2:$A$2001, -1),MATCH(N853, SOFR_INDEX!$A$2:$A$2001, -1)+1)))</f>
        <v/>
      </c>
      <c r="P853" s="40" t="str" cm="1">
        <f t="array" aca="1" ref="P853" ca="1">IF(OR(B853="", F853=""), "", INDEX(SOFR_INDEX!$B$2:$E$2001, O853,$P$4) * IF(LEFT($P$3, 3)="180", 2, IF(LEFT($P$3, 2)="90", 4, IF(LEFT($P$3, 2)="30", 12, 1)))/100)</f>
        <v/>
      </c>
      <c r="Q853" s="43" t="str">
        <f ca="1">IF(OR(B853="", F853=""), "", P853+'Terms&amp;Conditions + Transaction'!$B$11/10000)</f>
        <v/>
      </c>
      <c r="R853" s="43" t="str">
        <f t="shared" ca="1" si="83"/>
        <v/>
      </c>
      <c r="S853" t="str">
        <f ca="1">IF(B853="",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Transaction'!$C$7*(F853-E853), 365), 360))))</f>
        <v/>
      </c>
      <c r="T853" s="49" t="str">
        <f t="shared" ca="1" si="84"/>
        <v/>
      </c>
      <c r="U853" s="49" t="str">
        <f t="shared" ca="1" si="85"/>
        <v/>
      </c>
      <c r="V853" s="49" t="str">
        <f t="shared" ca="1" si="86"/>
        <v/>
      </c>
      <c r="W853" s="11" t="str">
        <f t="shared" ca="1" si="87"/>
        <v/>
      </c>
      <c r="X853" s="11" t="str">
        <f t="shared" ca="1" si="88"/>
        <v/>
      </c>
    </row>
    <row r="854" spans="2:24" x14ac:dyDescent="0.25">
      <c r="B854" s="82" t="str">
        <f ca="1">IF(B853&lt;MIN($C$3, 'Terms&amp;Conditions + Transaction'!$B$6), B853+1, "")</f>
        <v/>
      </c>
      <c r="C854" t="str">
        <f ca="1">IF(B854="", "", IF(AND(WEEKDAY(B854, 2)&lt;=5, ISERROR(VLOOKUP(B854, 'Holiday Schedule'!$B$3:$B$1002, 1, FALSE))), 1, 0))</f>
        <v/>
      </c>
      <c r="D854" t="str">
        <f ca="1">IF(B854="", "", IF(LOWER('Terms&amp;Conditions + Transaction'!$C$15)="act", 1, IF(DAY(B854)=31, 0, IF(AND(DAY(B854+1)=1, MONTH(B854+1)=3), 31-DAY(B854), 1))))</f>
        <v/>
      </c>
      <c r="E854" s="18" t="str">
        <f ca="1">IF(B854="", "", IFERROR(VLOOKUP(B854, 'Accrual Schedule'!$B$3:$B$122, 1, TRUE), ""))</f>
        <v/>
      </c>
      <c r="F854" s="18" t="str" cm="1">
        <f t="array" aca="1" ref="F854" ca="1">IF(B854="", "", INDEX('Accrual Schedule'!$B$3:$B$122, MATCH(B854, 'Accrual Schedule'!$B$3:$B$122, 1)+1, 1))</f>
        <v/>
      </c>
      <c r="G854" s="18" t="str" cm="1">
        <f t="array" aca="1" ref="G854" ca="1">IF(B854="", "", INDEX('Accrual Schedule'!$B$3:$B$122, MATCH(H854, 'Accrual Schedule'!$B$3:$B$122, 1)-1, 1))</f>
        <v/>
      </c>
      <c r="H854" s="18" t="str">
        <f ca="1">IF(B854="", "", INDEX('Accrual Schedule'!$B$3:$B$122, MATCH(I854, 'Accrual Schedule'!$C$3:$C$122, 1), 1))</f>
        <v/>
      </c>
      <c r="I854" s="18" t="str" cm="1">
        <f t="array" aca="1" ref="I854" ca="1">IF(B854="", "", _xlfn.IFNA(INDEX('Accrual Schedule'!$C$4:$C$122, MATCH(B854, 'Accrual Schedule'!$C$4:$C$122, 1)+1, 1), INDEX('Accrual Schedule'!$C$4:$C$122, 1, 1)))</f>
        <v/>
      </c>
      <c r="J854" s="11" t="str">
        <f ca="1">IF(B854="","",'Terms&amp;Conditions + Transaction'!$F$5-SUMIF(Dispositions!$B$3:$B$32,"&lt;="&amp;B854,Dispositions!$C$3:$C$32))</f>
        <v/>
      </c>
      <c r="K854" s="84" t="str">
        <f ca="1">IF(B854="", "", IF(ISNA(MATCH(B854, 'Factor Schedule'!$B$3:$B$2002, -1)),1,IF(INDEX('Factor Schedule'!$B$3:$C$2002,MATCH(B854, 'Factor Schedule'!$B$3:$B$2002, -1), 1)=B854,MATCH(B854, 'Factor Schedule'!$B$3:$B$2002, -1),MATCH(B854, 'Factor Schedule'!$B$3:$B$2002, -1)+1)))</f>
        <v/>
      </c>
      <c r="L854" s="11" t="str" cm="1">
        <f t="array" aca="1" ref="L854" ca="1">IF(B854="","",ROUND(J854*_xlfn.IFNA(INDEX('Factor Schedule'!$B$3:$C$2002,K854, 2), 1), 2))</f>
        <v/>
      </c>
      <c r="M854" s="11" t="str">
        <f ca="1">IF(B854="", "", IF(OR(LOWER('Terms&amp;Conditions + Transaction'!$B$12)&lt;&gt;"compound", B854=$C$2, B854=E854), L854, L854+IF(LOWER('Terms&amp;Conditions + Transaction'!$B$13)&lt;&gt;"y", SUMIFS($T$8:$T$2007, $B$8:$B$2007, "&gt;="&amp;E854, $B$8:$B$2007, "&lt;"&amp;B854), SUMIFS($U$8:$U$1007, $B$8:$B$2007, "&gt;="&amp;E854, $B$8:$B$2007, "&lt;"&amp;B854))))</f>
        <v/>
      </c>
      <c r="N854" s="18" t="str">
        <f ca="1">IF(OR(B854 = "", F854=""), "", MIN(ForwardDays(B854,-'Terms&amp;Conditions + Transaction'!$B$22, 'Terms&amp;Conditions + Transaction'!$B$23, 'Holiday Schedule'!$B$3:$B$1002),ForwardDays(F854,-'Terms&amp;Conditions + Transaction'!$B$22, 'Terms&amp;Conditions + Transaction'!$B$23, 'Holiday Schedule'!$B$3:$B$1002)))</f>
        <v/>
      </c>
      <c r="O854" s="42" t="str">
        <f ca="1">IF(B854="", "", IF(ISNA(MATCH(N854, SOFR_INDEX!$A$2:$A$2001, -1)),1,IF(INDEX(SOFR_INDEX!$A$2:$E$2001,MATCH(N854, SOFR_INDEX!$A$2:$A$2001, -1), 1)=N854,MATCH(N854, SOFR_INDEX!$A$2:$A$2001, -1),MATCH(N854, SOFR_INDEX!$A$2:$A$2001, -1)+1)))</f>
        <v/>
      </c>
      <c r="P854" s="40" t="str" cm="1">
        <f t="array" aca="1" ref="P854" ca="1">IF(OR(B854="", F854=""), "", INDEX(SOFR_INDEX!$B$2:$E$2001, O854,$P$4) * IF(LEFT($P$3, 3)="180", 2, IF(LEFT($P$3, 2)="90", 4, IF(LEFT($P$3, 2)="30", 12, 1)))/100)</f>
        <v/>
      </c>
      <c r="Q854" s="43" t="str">
        <f ca="1">IF(OR(B854="", F854=""), "", P854+'Terms&amp;Conditions + Transaction'!$B$11/10000)</f>
        <v/>
      </c>
      <c r="R854" s="43" t="str">
        <f t="shared" ca="1" si="83"/>
        <v/>
      </c>
      <c r="S854" t="str">
        <f ca="1">IF(B854="",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Transaction'!$C$7*(F854-E854), 365), 360))))</f>
        <v/>
      </c>
      <c r="T854" s="49" t="str">
        <f t="shared" ca="1" si="84"/>
        <v/>
      </c>
      <c r="U854" s="49" t="str">
        <f t="shared" ca="1" si="85"/>
        <v/>
      </c>
      <c r="V854" s="49" t="str">
        <f t="shared" ca="1" si="86"/>
        <v/>
      </c>
      <c r="W854" s="11" t="str">
        <f t="shared" ca="1" si="87"/>
        <v/>
      </c>
      <c r="X854" s="11" t="str">
        <f t="shared" ca="1" si="88"/>
        <v/>
      </c>
    </row>
    <row r="855" spans="2:24" x14ac:dyDescent="0.25">
      <c r="B855" s="82" t="str">
        <f ca="1">IF(B854&lt;MIN($C$3, 'Terms&amp;Conditions + Transaction'!$B$6), B854+1, "")</f>
        <v/>
      </c>
      <c r="C855" t="str">
        <f ca="1">IF(B855="", "", IF(AND(WEEKDAY(B855, 2)&lt;=5, ISERROR(VLOOKUP(B855, 'Holiday Schedule'!$B$3:$B$1002, 1, FALSE))), 1, 0))</f>
        <v/>
      </c>
      <c r="D855" t="str">
        <f ca="1">IF(B855="", "", IF(LOWER('Terms&amp;Conditions + Transaction'!$C$15)="act", 1, IF(DAY(B855)=31, 0, IF(AND(DAY(B855+1)=1, MONTH(B855+1)=3), 31-DAY(B855), 1))))</f>
        <v/>
      </c>
      <c r="E855" s="18" t="str">
        <f ca="1">IF(B855="", "", IFERROR(VLOOKUP(B855, 'Accrual Schedule'!$B$3:$B$122, 1, TRUE), ""))</f>
        <v/>
      </c>
      <c r="F855" s="18" t="str" cm="1">
        <f t="array" aca="1" ref="F855" ca="1">IF(B855="", "", INDEX('Accrual Schedule'!$B$3:$B$122, MATCH(B855, 'Accrual Schedule'!$B$3:$B$122, 1)+1, 1))</f>
        <v/>
      </c>
      <c r="G855" s="18" t="str" cm="1">
        <f t="array" aca="1" ref="G855" ca="1">IF(B855="", "", INDEX('Accrual Schedule'!$B$3:$B$122, MATCH(H855, 'Accrual Schedule'!$B$3:$B$122, 1)-1, 1))</f>
        <v/>
      </c>
      <c r="H855" s="18" t="str">
        <f ca="1">IF(B855="", "", INDEX('Accrual Schedule'!$B$3:$B$122, MATCH(I855, 'Accrual Schedule'!$C$3:$C$122, 1), 1))</f>
        <v/>
      </c>
      <c r="I855" s="18" t="str" cm="1">
        <f t="array" aca="1" ref="I855" ca="1">IF(B855="", "", _xlfn.IFNA(INDEX('Accrual Schedule'!$C$4:$C$122, MATCH(B855, 'Accrual Schedule'!$C$4:$C$122, 1)+1, 1), INDEX('Accrual Schedule'!$C$4:$C$122, 1, 1)))</f>
        <v/>
      </c>
      <c r="J855" s="11" t="str">
        <f ca="1">IF(B855="","",'Terms&amp;Conditions + Transaction'!$F$5-SUMIF(Dispositions!$B$3:$B$32,"&lt;="&amp;B855,Dispositions!$C$3:$C$32))</f>
        <v/>
      </c>
      <c r="K855" s="84" t="str">
        <f ca="1">IF(B855="", "", IF(ISNA(MATCH(B855, 'Factor Schedule'!$B$3:$B$2002, -1)),1,IF(INDEX('Factor Schedule'!$B$3:$C$2002,MATCH(B855, 'Factor Schedule'!$B$3:$B$2002, -1), 1)=B855,MATCH(B855, 'Factor Schedule'!$B$3:$B$2002, -1),MATCH(B855, 'Factor Schedule'!$B$3:$B$2002, -1)+1)))</f>
        <v/>
      </c>
      <c r="L855" s="11" t="str" cm="1">
        <f t="array" aca="1" ref="L855" ca="1">IF(B855="","",ROUND(J855*_xlfn.IFNA(INDEX('Factor Schedule'!$B$3:$C$2002,K855, 2), 1), 2))</f>
        <v/>
      </c>
      <c r="M855" s="11" t="str">
        <f ca="1">IF(B855="", "", IF(OR(LOWER('Terms&amp;Conditions + Transaction'!$B$12)&lt;&gt;"compound", B855=$C$2, B855=E855), L855, L855+IF(LOWER('Terms&amp;Conditions + Transaction'!$B$13)&lt;&gt;"y", SUMIFS($T$8:$T$2007, $B$8:$B$2007, "&gt;="&amp;E855, $B$8:$B$2007, "&lt;"&amp;B855), SUMIFS($U$8:$U$1007, $B$8:$B$2007, "&gt;="&amp;E855, $B$8:$B$2007, "&lt;"&amp;B855))))</f>
        <v/>
      </c>
      <c r="N855" s="18" t="str">
        <f ca="1">IF(OR(B855 = "", F855=""), "", MIN(ForwardDays(B855,-'Terms&amp;Conditions + Transaction'!$B$22, 'Terms&amp;Conditions + Transaction'!$B$23, 'Holiday Schedule'!$B$3:$B$1002),ForwardDays(F855,-'Terms&amp;Conditions + Transaction'!$B$22, 'Terms&amp;Conditions + Transaction'!$B$23, 'Holiday Schedule'!$B$3:$B$1002)))</f>
        <v/>
      </c>
      <c r="O855" s="42" t="str">
        <f ca="1">IF(B855="", "", IF(ISNA(MATCH(N855, SOFR_INDEX!$A$2:$A$2001, -1)),1,IF(INDEX(SOFR_INDEX!$A$2:$E$2001,MATCH(N855, SOFR_INDEX!$A$2:$A$2001, -1), 1)=N855,MATCH(N855, SOFR_INDEX!$A$2:$A$2001, -1),MATCH(N855, SOFR_INDEX!$A$2:$A$2001, -1)+1)))</f>
        <v/>
      </c>
      <c r="P855" s="40" t="str" cm="1">
        <f t="array" aca="1" ref="P855" ca="1">IF(OR(B855="", F855=""), "", INDEX(SOFR_INDEX!$B$2:$E$2001, O855,$P$4) * IF(LEFT($P$3, 3)="180", 2, IF(LEFT($P$3, 2)="90", 4, IF(LEFT($P$3, 2)="30", 12, 1)))/100)</f>
        <v/>
      </c>
      <c r="Q855" s="43" t="str">
        <f ca="1">IF(OR(B855="", F855=""), "", P855+'Terms&amp;Conditions + Transaction'!$B$11/10000)</f>
        <v/>
      </c>
      <c r="R855" s="43" t="str">
        <f t="shared" ca="1" si="83"/>
        <v/>
      </c>
      <c r="S855" t="str">
        <f ca="1">IF(B855="",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Transaction'!$C$7*(F855-E855), 365), 360))))</f>
        <v/>
      </c>
      <c r="T855" s="49" t="str">
        <f t="shared" ca="1" si="84"/>
        <v/>
      </c>
      <c r="U855" s="49" t="str">
        <f t="shared" ca="1" si="85"/>
        <v/>
      </c>
      <c r="V855" s="49" t="str">
        <f t="shared" ca="1" si="86"/>
        <v/>
      </c>
      <c r="W855" s="11" t="str">
        <f t="shared" ca="1" si="87"/>
        <v/>
      </c>
      <c r="X855" s="11" t="str">
        <f t="shared" ca="1" si="88"/>
        <v/>
      </c>
    </row>
    <row r="856" spans="2:24" x14ac:dyDescent="0.25">
      <c r="B856" s="82" t="str">
        <f ca="1">IF(B855&lt;MIN($C$3, 'Terms&amp;Conditions + Transaction'!$B$6), B855+1, "")</f>
        <v/>
      </c>
      <c r="C856" t="str">
        <f ca="1">IF(B856="", "", IF(AND(WEEKDAY(B856, 2)&lt;=5, ISERROR(VLOOKUP(B856, 'Holiday Schedule'!$B$3:$B$1002, 1, FALSE))), 1, 0))</f>
        <v/>
      </c>
      <c r="D856" t="str">
        <f ca="1">IF(B856="", "", IF(LOWER('Terms&amp;Conditions + Transaction'!$C$15)="act", 1, IF(DAY(B856)=31, 0, IF(AND(DAY(B856+1)=1, MONTH(B856+1)=3), 31-DAY(B856), 1))))</f>
        <v/>
      </c>
      <c r="E856" s="18" t="str">
        <f ca="1">IF(B856="", "", IFERROR(VLOOKUP(B856, 'Accrual Schedule'!$B$3:$B$122, 1, TRUE), ""))</f>
        <v/>
      </c>
      <c r="F856" s="18" t="str" cm="1">
        <f t="array" aca="1" ref="F856" ca="1">IF(B856="", "", INDEX('Accrual Schedule'!$B$3:$B$122, MATCH(B856, 'Accrual Schedule'!$B$3:$B$122, 1)+1, 1))</f>
        <v/>
      </c>
      <c r="G856" s="18" t="str" cm="1">
        <f t="array" aca="1" ref="G856" ca="1">IF(B856="", "", INDEX('Accrual Schedule'!$B$3:$B$122, MATCH(H856, 'Accrual Schedule'!$B$3:$B$122, 1)-1, 1))</f>
        <v/>
      </c>
      <c r="H856" s="18" t="str">
        <f ca="1">IF(B856="", "", INDEX('Accrual Schedule'!$B$3:$B$122, MATCH(I856, 'Accrual Schedule'!$C$3:$C$122, 1), 1))</f>
        <v/>
      </c>
      <c r="I856" s="18" t="str" cm="1">
        <f t="array" aca="1" ref="I856" ca="1">IF(B856="", "", _xlfn.IFNA(INDEX('Accrual Schedule'!$C$4:$C$122, MATCH(B856, 'Accrual Schedule'!$C$4:$C$122, 1)+1, 1), INDEX('Accrual Schedule'!$C$4:$C$122, 1, 1)))</f>
        <v/>
      </c>
      <c r="J856" s="11" t="str">
        <f ca="1">IF(B856="","",'Terms&amp;Conditions + Transaction'!$F$5-SUMIF(Dispositions!$B$3:$B$32,"&lt;="&amp;B856,Dispositions!$C$3:$C$32))</f>
        <v/>
      </c>
      <c r="K856" s="84" t="str">
        <f ca="1">IF(B856="", "", IF(ISNA(MATCH(B856, 'Factor Schedule'!$B$3:$B$2002, -1)),1,IF(INDEX('Factor Schedule'!$B$3:$C$2002,MATCH(B856, 'Factor Schedule'!$B$3:$B$2002, -1), 1)=B856,MATCH(B856, 'Factor Schedule'!$B$3:$B$2002, -1),MATCH(B856, 'Factor Schedule'!$B$3:$B$2002, -1)+1)))</f>
        <v/>
      </c>
      <c r="L856" s="11" t="str" cm="1">
        <f t="array" aca="1" ref="L856" ca="1">IF(B856="","",ROUND(J856*_xlfn.IFNA(INDEX('Factor Schedule'!$B$3:$C$2002,K856, 2), 1), 2))</f>
        <v/>
      </c>
      <c r="M856" s="11" t="str">
        <f ca="1">IF(B856="", "", IF(OR(LOWER('Terms&amp;Conditions + Transaction'!$B$12)&lt;&gt;"compound", B856=$C$2, B856=E856), L856, L856+IF(LOWER('Terms&amp;Conditions + Transaction'!$B$13)&lt;&gt;"y", SUMIFS($T$8:$T$2007, $B$8:$B$2007, "&gt;="&amp;E856, $B$8:$B$2007, "&lt;"&amp;B856), SUMIFS($U$8:$U$1007, $B$8:$B$2007, "&gt;="&amp;E856, $B$8:$B$2007, "&lt;"&amp;B856))))</f>
        <v/>
      </c>
      <c r="N856" s="18" t="str">
        <f ca="1">IF(OR(B856 = "", F856=""), "", MIN(ForwardDays(B856,-'Terms&amp;Conditions + Transaction'!$B$22, 'Terms&amp;Conditions + Transaction'!$B$23, 'Holiday Schedule'!$B$3:$B$1002),ForwardDays(F856,-'Terms&amp;Conditions + Transaction'!$B$22, 'Terms&amp;Conditions + Transaction'!$B$23, 'Holiday Schedule'!$B$3:$B$1002)))</f>
        <v/>
      </c>
      <c r="O856" s="42" t="str">
        <f ca="1">IF(B856="", "", IF(ISNA(MATCH(N856, SOFR_INDEX!$A$2:$A$2001, -1)),1,IF(INDEX(SOFR_INDEX!$A$2:$E$2001,MATCH(N856, SOFR_INDEX!$A$2:$A$2001, -1), 1)=N856,MATCH(N856, SOFR_INDEX!$A$2:$A$2001, -1),MATCH(N856, SOFR_INDEX!$A$2:$A$2001, -1)+1)))</f>
        <v/>
      </c>
      <c r="P856" s="40" t="str" cm="1">
        <f t="array" aca="1" ref="P856" ca="1">IF(OR(B856="", F856=""), "", INDEX(SOFR_INDEX!$B$2:$E$2001, O856,$P$4) * IF(LEFT($P$3, 3)="180", 2, IF(LEFT($P$3, 2)="90", 4, IF(LEFT($P$3, 2)="30", 12, 1)))/100)</f>
        <v/>
      </c>
      <c r="Q856" s="43" t="str">
        <f ca="1">IF(OR(B856="", F856=""), "", P856+'Terms&amp;Conditions + Transaction'!$B$11/10000)</f>
        <v/>
      </c>
      <c r="R856" s="43" t="str">
        <f t="shared" ca="1" si="83"/>
        <v/>
      </c>
      <c r="S856" t="str">
        <f ca="1">IF(B856="",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Transaction'!$C$7*(F856-E856), 365), 360))))</f>
        <v/>
      </c>
      <c r="T856" s="49" t="str">
        <f t="shared" ca="1" si="84"/>
        <v/>
      </c>
      <c r="U856" s="49" t="str">
        <f t="shared" ca="1" si="85"/>
        <v/>
      </c>
      <c r="V856" s="49" t="str">
        <f t="shared" ca="1" si="86"/>
        <v/>
      </c>
      <c r="W856" s="11" t="str">
        <f t="shared" ca="1" si="87"/>
        <v/>
      </c>
      <c r="X856" s="11" t="str">
        <f t="shared" ca="1" si="88"/>
        <v/>
      </c>
    </row>
    <row r="857" spans="2:24" x14ac:dyDescent="0.25">
      <c r="B857" s="82" t="str">
        <f ca="1">IF(B856&lt;MIN($C$3, 'Terms&amp;Conditions + Transaction'!$B$6), B856+1, "")</f>
        <v/>
      </c>
      <c r="C857" t="str">
        <f ca="1">IF(B857="", "", IF(AND(WEEKDAY(B857, 2)&lt;=5, ISERROR(VLOOKUP(B857, 'Holiday Schedule'!$B$3:$B$1002, 1, FALSE))), 1, 0))</f>
        <v/>
      </c>
      <c r="D857" t="str">
        <f ca="1">IF(B857="", "", IF(LOWER('Terms&amp;Conditions + Transaction'!$C$15)="act", 1, IF(DAY(B857)=31, 0, IF(AND(DAY(B857+1)=1, MONTH(B857+1)=3), 31-DAY(B857), 1))))</f>
        <v/>
      </c>
      <c r="E857" s="18" t="str">
        <f ca="1">IF(B857="", "", IFERROR(VLOOKUP(B857, 'Accrual Schedule'!$B$3:$B$122, 1, TRUE), ""))</f>
        <v/>
      </c>
      <c r="F857" s="18" t="str" cm="1">
        <f t="array" aca="1" ref="F857" ca="1">IF(B857="", "", INDEX('Accrual Schedule'!$B$3:$B$122, MATCH(B857, 'Accrual Schedule'!$B$3:$B$122, 1)+1, 1))</f>
        <v/>
      </c>
      <c r="G857" s="18" t="str" cm="1">
        <f t="array" aca="1" ref="G857" ca="1">IF(B857="", "", INDEX('Accrual Schedule'!$B$3:$B$122, MATCH(H857, 'Accrual Schedule'!$B$3:$B$122, 1)-1, 1))</f>
        <v/>
      </c>
      <c r="H857" s="18" t="str">
        <f ca="1">IF(B857="", "", INDEX('Accrual Schedule'!$B$3:$B$122, MATCH(I857, 'Accrual Schedule'!$C$3:$C$122, 1), 1))</f>
        <v/>
      </c>
      <c r="I857" s="18" t="str" cm="1">
        <f t="array" aca="1" ref="I857" ca="1">IF(B857="", "", _xlfn.IFNA(INDEX('Accrual Schedule'!$C$4:$C$122, MATCH(B857, 'Accrual Schedule'!$C$4:$C$122, 1)+1, 1), INDEX('Accrual Schedule'!$C$4:$C$122, 1, 1)))</f>
        <v/>
      </c>
      <c r="J857" s="11" t="str">
        <f ca="1">IF(B857="","",'Terms&amp;Conditions + Transaction'!$F$5-SUMIF(Dispositions!$B$3:$B$32,"&lt;="&amp;B857,Dispositions!$C$3:$C$32))</f>
        <v/>
      </c>
      <c r="K857" s="84" t="str">
        <f ca="1">IF(B857="", "", IF(ISNA(MATCH(B857, 'Factor Schedule'!$B$3:$B$2002, -1)),1,IF(INDEX('Factor Schedule'!$B$3:$C$2002,MATCH(B857, 'Factor Schedule'!$B$3:$B$2002, -1), 1)=B857,MATCH(B857, 'Factor Schedule'!$B$3:$B$2002, -1),MATCH(B857, 'Factor Schedule'!$B$3:$B$2002, -1)+1)))</f>
        <v/>
      </c>
      <c r="L857" s="11" t="str" cm="1">
        <f t="array" aca="1" ref="L857" ca="1">IF(B857="","",ROUND(J857*_xlfn.IFNA(INDEX('Factor Schedule'!$B$3:$C$2002,K857, 2), 1), 2))</f>
        <v/>
      </c>
      <c r="M857" s="11" t="str">
        <f ca="1">IF(B857="", "", IF(OR(LOWER('Terms&amp;Conditions + Transaction'!$B$12)&lt;&gt;"compound", B857=$C$2, B857=E857), L857, L857+IF(LOWER('Terms&amp;Conditions + Transaction'!$B$13)&lt;&gt;"y", SUMIFS($T$8:$T$2007, $B$8:$B$2007, "&gt;="&amp;E857, $B$8:$B$2007, "&lt;"&amp;B857), SUMIFS($U$8:$U$1007, $B$8:$B$2007, "&gt;="&amp;E857, $B$8:$B$2007, "&lt;"&amp;B857))))</f>
        <v/>
      </c>
      <c r="N857" s="18" t="str">
        <f ca="1">IF(OR(B857 = "", F857=""), "", MIN(ForwardDays(B857,-'Terms&amp;Conditions + Transaction'!$B$22, 'Terms&amp;Conditions + Transaction'!$B$23, 'Holiday Schedule'!$B$3:$B$1002),ForwardDays(F857,-'Terms&amp;Conditions + Transaction'!$B$22, 'Terms&amp;Conditions + Transaction'!$B$23, 'Holiday Schedule'!$B$3:$B$1002)))</f>
        <v/>
      </c>
      <c r="O857" s="42" t="str">
        <f ca="1">IF(B857="", "", IF(ISNA(MATCH(N857, SOFR_INDEX!$A$2:$A$2001, -1)),1,IF(INDEX(SOFR_INDEX!$A$2:$E$2001,MATCH(N857, SOFR_INDEX!$A$2:$A$2001, -1), 1)=N857,MATCH(N857, SOFR_INDEX!$A$2:$A$2001, -1),MATCH(N857, SOFR_INDEX!$A$2:$A$2001, -1)+1)))</f>
        <v/>
      </c>
      <c r="P857" s="40" t="str" cm="1">
        <f t="array" aca="1" ref="P857" ca="1">IF(OR(B857="", F857=""), "", INDEX(SOFR_INDEX!$B$2:$E$2001, O857,$P$4) * IF(LEFT($P$3, 3)="180", 2, IF(LEFT($P$3, 2)="90", 4, IF(LEFT($P$3, 2)="30", 12, 1)))/100)</f>
        <v/>
      </c>
      <c r="Q857" s="43" t="str">
        <f ca="1">IF(OR(B857="", F857=""), "", P857+'Terms&amp;Conditions + Transaction'!$B$11/10000)</f>
        <v/>
      </c>
      <c r="R857" s="43" t="str">
        <f t="shared" ca="1" si="83"/>
        <v/>
      </c>
      <c r="S857" t="str">
        <f ca="1">IF(B857="",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Transaction'!$C$7*(F857-E857), 365), 360))))</f>
        <v/>
      </c>
      <c r="T857" s="49" t="str">
        <f t="shared" ca="1" si="84"/>
        <v/>
      </c>
      <c r="U857" s="49" t="str">
        <f t="shared" ca="1" si="85"/>
        <v/>
      </c>
      <c r="V857" s="49" t="str">
        <f t="shared" ca="1" si="86"/>
        <v/>
      </c>
      <c r="W857" s="11" t="str">
        <f t="shared" ca="1" si="87"/>
        <v/>
      </c>
      <c r="X857" s="11" t="str">
        <f t="shared" ca="1" si="88"/>
        <v/>
      </c>
    </row>
    <row r="858" spans="2:24" x14ac:dyDescent="0.25">
      <c r="B858" s="82" t="str">
        <f ca="1">IF(B857&lt;MIN($C$3, 'Terms&amp;Conditions + Transaction'!$B$6), B857+1, "")</f>
        <v/>
      </c>
      <c r="C858" t="str">
        <f ca="1">IF(B858="", "", IF(AND(WEEKDAY(B858, 2)&lt;=5, ISERROR(VLOOKUP(B858, 'Holiday Schedule'!$B$3:$B$1002, 1, FALSE))), 1, 0))</f>
        <v/>
      </c>
      <c r="D858" t="str">
        <f ca="1">IF(B858="", "", IF(LOWER('Terms&amp;Conditions + Transaction'!$C$15)="act", 1, IF(DAY(B858)=31, 0, IF(AND(DAY(B858+1)=1, MONTH(B858+1)=3), 31-DAY(B858), 1))))</f>
        <v/>
      </c>
      <c r="E858" s="18" t="str">
        <f ca="1">IF(B858="", "", IFERROR(VLOOKUP(B858, 'Accrual Schedule'!$B$3:$B$122, 1, TRUE), ""))</f>
        <v/>
      </c>
      <c r="F858" s="18" t="str" cm="1">
        <f t="array" aca="1" ref="F858" ca="1">IF(B858="", "", INDEX('Accrual Schedule'!$B$3:$B$122, MATCH(B858, 'Accrual Schedule'!$B$3:$B$122, 1)+1, 1))</f>
        <v/>
      </c>
      <c r="G858" s="18" t="str" cm="1">
        <f t="array" aca="1" ref="G858" ca="1">IF(B858="", "", INDEX('Accrual Schedule'!$B$3:$B$122, MATCH(H858, 'Accrual Schedule'!$B$3:$B$122, 1)-1, 1))</f>
        <v/>
      </c>
      <c r="H858" s="18" t="str">
        <f ca="1">IF(B858="", "", INDEX('Accrual Schedule'!$B$3:$B$122, MATCH(I858, 'Accrual Schedule'!$C$3:$C$122, 1), 1))</f>
        <v/>
      </c>
      <c r="I858" s="18" t="str" cm="1">
        <f t="array" aca="1" ref="I858" ca="1">IF(B858="", "", _xlfn.IFNA(INDEX('Accrual Schedule'!$C$4:$C$122, MATCH(B858, 'Accrual Schedule'!$C$4:$C$122, 1)+1, 1), INDEX('Accrual Schedule'!$C$4:$C$122, 1, 1)))</f>
        <v/>
      </c>
      <c r="J858" s="11" t="str">
        <f ca="1">IF(B858="","",'Terms&amp;Conditions + Transaction'!$F$5-SUMIF(Dispositions!$B$3:$B$32,"&lt;="&amp;B858,Dispositions!$C$3:$C$32))</f>
        <v/>
      </c>
      <c r="K858" s="84" t="str">
        <f ca="1">IF(B858="", "", IF(ISNA(MATCH(B858, 'Factor Schedule'!$B$3:$B$2002, -1)),1,IF(INDEX('Factor Schedule'!$B$3:$C$2002,MATCH(B858, 'Factor Schedule'!$B$3:$B$2002, -1), 1)=B858,MATCH(B858, 'Factor Schedule'!$B$3:$B$2002, -1),MATCH(B858, 'Factor Schedule'!$B$3:$B$2002, -1)+1)))</f>
        <v/>
      </c>
      <c r="L858" s="11" t="str" cm="1">
        <f t="array" aca="1" ref="L858" ca="1">IF(B858="","",ROUND(J858*_xlfn.IFNA(INDEX('Factor Schedule'!$B$3:$C$2002,K858, 2), 1), 2))</f>
        <v/>
      </c>
      <c r="M858" s="11" t="str">
        <f ca="1">IF(B858="", "", IF(OR(LOWER('Terms&amp;Conditions + Transaction'!$B$12)&lt;&gt;"compound", B858=$C$2, B858=E858), L858, L858+IF(LOWER('Terms&amp;Conditions + Transaction'!$B$13)&lt;&gt;"y", SUMIFS($T$8:$T$2007, $B$8:$B$2007, "&gt;="&amp;E858, $B$8:$B$2007, "&lt;"&amp;B858), SUMIFS($U$8:$U$1007, $B$8:$B$2007, "&gt;="&amp;E858, $B$8:$B$2007, "&lt;"&amp;B858))))</f>
        <v/>
      </c>
      <c r="N858" s="18" t="str">
        <f ca="1">IF(OR(B858 = "", F858=""), "", MIN(ForwardDays(B858,-'Terms&amp;Conditions + Transaction'!$B$22, 'Terms&amp;Conditions + Transaction'!$B$23, 'Holiday Schedule'!$B$3:$B$1002),ForwardDays(F858,-'Terms&amp;Conditions + Transaction'!$B$22, 'Terms&amp;Conditions + Transaction'!$B$23, 'Holiday Schedule'!$B$3:$B$1002)))</f>
        <v/>
      </c>
      <c r="O858" s="42" t="str">
        <f ca="1">IF(B858="", "", IF(ISNA(MATCH(N858, SOFR_INDEX!$A$2:$A$2001, -1)),1,IF(INDEX(SOFR_INDEX!$A$2:$E$2001,MATCH(N858, SOFR_INDEX!$A$2:$A$2001, -1), 1)=N858,MATCH(N858, SOFR_INDEX!$A$2:$A$2001, -1),MATCH(N858, SOFR_INDEX!$A$2:$A$2001, -1)+1)))</f>
        <v/>
      </c>
      <c r="P858" s="40" t="str" cm="1">
        <f t="array" aca="1" ref="P858" ca="1">IF(OR(B858="", F858=""), "", INDEX(SOFR_INDEX!$B$2:$E$2001, O858,$P$4) * IF(LEFT($P$3, 3)="180", 2, IF(LEFT($P$3, 2)="90", 4, IF(LEFT($P$3, 2)="30", 12, 1)))/100)</f>
        <v/>
      </c>
      <c r="Q858" s="43" t="str">
        <f ca="1">IF(OR(B858="", F858=""), "", P858+'Terms&amp;Conditions + Transaction'!$B$11/10000)</f>
        <v/>
      </c>
      <c r="R858" s="43" t="str">
        <f t="shared" ca="1" si="83"/>
        <v/>
      </c>
      <c r="S858" t="str">
        <f ca="1">IF(B858="",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Transaction'!$C$7*(F858-E858), 365), 360))))</f>
        <v/>
      </c>
      <c r="T858" s="49" t="str">
        <f t="shared" ca="1" si="84"/>
        <v/>
      </c>
      <c r="U858" s="49" t="str">
        <f t="shared" ca="1" si="85"/>
        <v/>
      </c>
      <c r="V858" s="49" t="str">
        <f t="shared" ca="1" si="86"/>
        <v/>
      </c>
      <c r="W858" s="11" t="str">
        <f t="shared" ca="1" si="87"/>
        <v/>
      </c>
      <c r="X858" s="11" t="str">
        <f t="shared" ca="1" si="88"/>
        <v/>
      </c>
    </row>
    <row r="859" spans="2:24" x14ac:dyDescent="0.25">
      <c r="B859" s="82" t="str">
        <f ca="1">IF(B858&lt;MIN($C$3, 'Terms&amp;Conditions + Transaction'!$B$6), B858+1, "")</f>
        <v/>
      </c>
      <c r="C859" t="str">
        <f ca="1">IF(B859="", "", IF(AND(WEEKDAY(B859, 2)&lt;=5, ISERROR(VLOOKUP(B859, 'Holiday Schedule'!$B$3:$B$1002, 1, FALSE))), 1, 0))</f>
        <v/>
      </c>
      <c r="D859" t="str">
        <f ca="1">IF(B859="", "", IF(LOWER('Terms&amp;Conditions + Transaction'!$C$15)="act", 1, IF(DAY(B859)=31, 0, IF(AND(DAY(B859+1)=1, MONTH(B859+1)=3), 31-DAY(B859), 1))))</f>
        <v/>
      </c>
      <c r="E859" s="18" t="str">
        <f ca="1">IF(B859="", "", IFERROR(VLOOKUP(B859, 'Accrual Schedule'!$B$3:$B$122, 1, TRUE), ""))</f>
        <v/>
      </c>
      <c r="F859" s="18" t="str" cm="1">
        <f t="array" aca="1" ref="F859" ca="1">IF(B859="", "", INDEX('Accrual Schedule'!$B$3:$B$122, MATCH(B859, 'Accrual Schedule'!$B$3:$B$122, 1)+1, 1))</f>
        <v/>
      </c>
      <c r="G859" s="18" t="str" cm="1">
        <f t="array" aca="1" ref="G859" ca="1">IF(B859="", "", INDEX('Accrual Schedule'!$B$3:$B$122, MATCH(H859, 'Accrual Schedule'!$B$3:$B$122, 1)-1, 1))</f>
        <v/>
      </c>
      <c r="H859" s="18" t="str">
        <f ca="1">IF(B859="", "", INDEX('Accrual Schedule'!$B$3:$B$122, MATCH(I859, 'Accrual Schedule'!$C$3:$C$122, 1), 1))</f>
        <v/>
      </c>
      <c r="I859" s="18" t="str" cm="1">
        <f t="array" aca="1" ref="I859" ca="1">IF(B859="", "", _xlfn.IFNA(INDEX('Accrual Schedule'!$C$4:$C$122, MATCH(B859, 'Accrual Schedule'!$C$4:$C$122, 1)+1, 1), INDEX('Accrual Schedule'!$C$4:$C$122, 1, 1)))</f>
        <v/>
      </c>
      <c r="J859" s="11" t="str">
        <f ca="1">IF(B859="","",'Terms&amp;Conditions + Transaction'!$F$5-SUMIF(Dispositions!$B$3:$B$32,"&lt;="&amp;B859,Dispositions!$C$3:$C$32))</f>
        <v/>
      </c>
      <c r="K859" s="84" t="str">
        <f ca="1">IF(B859="", "", IF(ISNA(MATCH(B859, 'Factor Schedule'!$B$3:$B$2002, -1)),1,IF(INDEX('Factor Schedule'!$B$3:$C$2002,MATCH(B859, 'Factor Schedule'!$B$3:$B$2002, -1), 1)=B859,MATCH(B859, 'Factor Schedule'!$B$3:$B$2002, -1),MATCH(B859, 'Factor Schedule'!$B$3:$B$2002, -1)+1)))</f>
        <v/>
      </c>
      <c r="L859" s="11" t="str" cm="1">
        <f t="array" aca="1" ref="L859" ca="1">IF(B859="","",ROUND(J859*_xlfn.IFNA(INDEX('Factor Schedule'!$B$3:$C$2002,K859, 2), 1), 2))</f>
        <v/>
      </c>
      <c r="M859" s="11" t="str">
        <f ca="1">IF(B859="", "", IF(OR(LOWER('Terms&amp;Conditions + Transaction'!$B$12)&lt;&gt;"compound", B859=$C$2, B859=E859), L859, L859+IF(LOWER('Terms&amp;Conditions + Transaction'!$B$13)&lt;&gt;"y", SUMIFS($T$8:$T$2007, $B$8:$B$2007, "&gt;="&amp;E859, $B$8:$B$2007, "&lt;"&amp;B859), SUMIFS($U$8:$U$1007, $B$8:$B$2007, "&gt;="&amp;E859, $B$8:$B$2007, "&lt;"&amp;B859))))</f>
        <v/>
      </c>
      <c r="N859" s="18" t="str">
        <f ca="1">IF(OR(B859 = "", F859=""), "", MIN(ForwardDays(B859,-'Terms&amp;Conditions + Transaction'!$B$22, 'Terms&amp;Conditions + Transaction'!$B$23, 'Holiday Schedule'!$B$3:$B$1002),ForwardDays(F859,-'Terms&amp;Conditions + Transaction'!$B$22, 'Terms&amp;Conditions + Transaction'!$B$23, 'Holiday Schedule'!$B$3:$B$1002)))</f>
        <v/>
      </c>
      <c r="O859" s="42" t="str">
        <f ca="1">IF(B859="", "", IF(ISNA(MATCH(N859, SOFR_INDEX!$A$2:$A$2001, -1)),1,IF(INDEX(SOFR_INDEX!$A$2:$E$2001,MATCH(N859, SOFR_INDEX!$A$2:$A$2001, -1), 1)=N859,MATCH(N859, SOFR_INDEX!$A$2:$A$2001, -1),MATCH(N859, SOFR_INDEX!$A$2:$A$2001, -1)+1)))</f>
        <v/>
      </c>
      <c r="P859" s="40" t="str" cm="1">
        <f t="array" aca="1" ref="P859" ca="1">IF(OR(B859="", F859=""), "", INDEX(SOFR_INDEX!$B$2:$E$2001, O859,$P$4) * IF(LEFT($P$3, 3)="180", 2, IF(LEFT($P$3, 2)="90", 4, IF(LEFT($P$3, 2)="30", 12, 1)))/100)</f>
        <v/>
      </c>
      <c r="Q859" s="43" t="str">
        <f ca="1">IF(OR(B859="", F859=""), "", P859+'Terms&amp;Conditions + Transaction'!$B$11/10000)</f>
        <v/>
      </c>
      <c r="R859" s="43" t="str">
        <f t="shared" ca="1" si="83"/>
        <v/>
      </c>
      <c r="S859" t="str">
        <f ca="1">IF(B859="",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Transaction'!$C$7*(F859-E859), 365), 360))))</f>
        <v/>
      </c>
      <c r="T859" s="49" t="str">
        <f t="shared" ca="1" si="84"/>
        <v/>
      </c>
      <c r="U859" s="49" t="str">
        <f t="shared" ca="1" si="85"/>
        <v/>
      </c>
      <c r="V859" s="49" t="str">
        <f t="shared" ca="1" si="86"/>
        <v/>
      </c>
      <c r="W859" s="11" t="str">
        <f t="shared" ca="1" si="87"/>
        <v/>
      </c>
      <c r="X859" s="11" t="str">
        <f t="shared" ca="1" si="88"/>
        <v/>
      </c>
    </row>
    <row r="860" spans="2:24" x14ac:dyDescent="0.25">
      <c r="B860" s="82" t="str">
        <f ca="1">IF(B859&lt;MIN($C$3, 'Terms&amp;Conditions + Transaction'!$B$6), B859+1, "")</f>
        <v/>
      </c>
      <c r="C860" t="str">
        <f ca="1">IF(B860="", "", IF(AND(WEEKDAY(B860, 2)&lt;=5, ISERROR(VLOOKUP(B860, 'Holiday Schedule'!$B$3:$B$1002, 1, FALSE))), 1, 0))</f>
        <v/>
      </c>
      <c r="D860" t="str">
        <f ca="1">IF(B860="", "", IF(LOWER('Terms&amp;Conditions + Transaction'!$C$15)="act", 1, IF(DAY(B860)=31, 0, IF(AND(DAY(B860+1)=1, MONTH(B860+1)=3), 31-DAY(B860), 1))))</f>
        <v/>
      </c>
      <c r="E860" s="18" t="str">
        <f ca="1">IF(B860="", "", IFERROR(VLOOKUP(B860, 'Accrual Schedule'!$B$3:$B$122, 1, TRUE), ""))</f>
        <v/>
      </c>
      <c r="F860" s="18" t="str" cm="1">
        <f t="array" aca="1" ref="F860" ca="1">IF(B860="", "", INDEX('Accrual Schedule'!$B$3:$B$122, MATCH(B860, 'Accrual Schedule'!$B$3:$B$122, 1)+1, 1))</f>
        <v/>
      </c>
      <c r="G860" s="18" t="str" cm="1">
        <f t="array" aca="1" ref="G860" ca="1">IF(B860="", "", INDEX('Accrual Schedule'!$B$3:$B$122, MATCH(H860, 'Accrual Schedule'!$B$3:$B$122, 1)-1, 1))</f>
        <v/>
      </c>
      <c r="H860" s="18" t="str">
        <f ca="1">IF(B860="", "", INDEX('Accrual Schedule'!$B$3:$B$122, MATCH(I860, 'Accrual Schedule'!$C$3:$C$122, 1), 1))</f>
        <v/>
      </c>
      <c r="I860" s="18" t="str" cm="1">
        <f t="array" aca="1" ref="I860" ca="1">IF(B860="", "", _xlfn.IFNA(INDEX('Accrual Schedule'!$C$4:$C$122, MATCH(B860, 'Accrual Schedule'!$C$4:$C$122, 1)+1, 1), INDEX('Accrual Schedule'!$C$4:$C$122, 1, 1)))</f>
        <v/>
      </c>
      <c r="J860" s="11" t="str">
        <f ca="1">IF(B860="","",'Terms&amp;Conditions + Transaction'!$F$5-SUMIF(Dispositions!$B$3:$B$32,"&lt;="&amp;B860,Dispositions!$C$3:$C$32))</f>
        <v/>
      </c>
      <c r="K860" s="84" t="str">
        <f ca="1">IF(B860="", "", IF(ISNA(MATCH(B860, 'Factor Schedule'!$B$3:$B$2002, -1)),1,IF(INDEX('Factor Schedule'!$B$3:$C$2002,MATCH(B860, 'Factor Schedule'!$B$3:$B$2002, -1), 1)=B860,MATCH(B860, 'Factor Schedule'!$B$3:$B$2002, -1),MATCH(B860, 'Factor Schedule'!$B$3:$B$2002, -1)+1)))</f>
        <v/>
      </c>
      <c r="L860" s="11" t="str" cm="1">
        <f t="array" aca="1" ref="L860" ca="1">IF(B860="","",ROUND(J860*_xlfn.IFNA(INDEX('Factor Schedule'!$B$3:$C$2002,K860, 2), 1), 2))</f>
        <v/>
      </c>
      <c r="M860" s="11" t="str">
        <f ca="1">IF(B860="", "", IF(OR(LOWER('Terms&amp;Conditions + Transaction'!$B$12)&lt;&gt;"compound", B860=$C$2, B860=E860), L860, L860+IF(LOWER('Terms&amp;Conditions + Transaction'!$B$13)&lt;&gt;"y", SUMIFS($T$8:$T$2007, $B$8:$B$2007, "&gt;="&amp;E860, $B$8:$B$2007, "&lt;"&amp;B860), SUMIFS($U$8:$U$1007, $B$8:$B$2007, "&gt;="&amp;E860, $B$8:$B$2007, "&lt;"&amp;B860))))</f>
        <v/>
      </c>
      <c r="N860" s="18" t="str">
        <f ca="1">IF(OR(B860 = "", F860=""), "", MIN(ForwardDays(B860,-'Terms&amp;Conditions + Transaction'!$B$22, 'Terms&amp;Conditions + Transaction'!$B$23, 'Holiday Schedule'!$B$3:$B$1002),ForwardDays(F860,-'Terms&amp;Conditions + Transaction'!$B$22, 'Terms&amp;Conditions + Transaction'!$B$23, 'Holiday Schedule'!$B$3:$B$1002)))</f>
        <v/>
      </c>
      <c r="O860" s="42" t="str">
        <f ca="1">IF(B860="", "", IF(ISNA(MATCH(N860, SOFR_INDEX!$A$2:$A$2001, -1)),1,IF(INDEX(SOFR_INDEX!$A$2:$E$2001,MATCH(N860, SOFR_INDEX!$A$2:$A$2001, -1), 1)=N860,MATCH(N860, SOFR_INDEX!$A$2:$A$2001, -1),MATCH(N860, SOFR_INDEX!$A$2:$A$2001, -1)+1)))</f>
        <v/>
      </c>
      <c r="P860" s="40" t="str" cm="1">
        <f t="array" aca="1" ref="P860" ca="1">IF(OR(B860="", F860=""), "", INDEX(SOFR_INDEX!$B$2:$E$2001, O860,$P$4) * IF(LEFT($P$3, 3)="180", 2, IF(LEFT($P$3, 2)="90", 4, IF(LEFT($P$3, 2)="30", 12, 1)))/100)</f>
        <v/>
      </c>
      <c r="Q860" s="43" t="str">
        <f ca="1">IF(OR(B860="", F860=""), "", P860+'Terms&amp;Conditions + Transaction'!$B$11/10000)</f>
        <v/>
      </c>
      <c r="R860" s="43" t="str">
        <f t="shared" ca="1" si="83"/>
        <v/>
      </c>
      <c r="S860" t="str">
        <f ca="1">IF(B860="",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Transaction'!$C$7*(F860-E860), 365), 360))))</f>
        <v/>
      </c>
      <c r="T860" s="49" t="str">
        <f t="shared" ca="1" si="84"/>
        <v/>
      </c>
      <c r="U860" s="49" t="str">
        <f t="shared" ca="1" si="85"/>
        <v/>
      </c>
      <c r="V860" s="49" t="str">
        <f t="shared" ca="1" si="86"/>
        <v/>
      </c>
      <c r="W860" s="11" t="str">
        <f t="shared" ca="1" si="87"/>
        <v/>
      </c>
      <c r="X860" s="11" t="str">
        <f t="shared" ca="1" si="88"/>
        <v/>
      </c>
    </row>
    <row r="861" spans="2:24" x14ac:dyDescent="0.25">
      <c r="B861" s="82" t="str">
        <f ca="1">IF(B860&lt;MIN($C$3, 'Terms&amp;Conditions + Transaction'!$B$6), B860+1, "")</f>
        <v/>
      </c>
      <c r="C861" t="str">
        <f ca="1">IF(B861="", "", IF(AND(WEEKDAY(B861, 2)&lt;=5, ISERROR(VLOOKUP(B861, 'Holiday Schedule'!$B$3:$B$1002, 1, FALSE))), 1, 0))</f>
        <v/>
      </c>
      <c r="D861" t="str">
        <f ca="1">IF(B861="", "", IF(LOWER('Terms&amp;Conditions + Transaction'!$C$15)="act", 1, IF(DAY(B861)=31, 0, IF(AND(DAY(B861+1)=1, MONTH(B861+1)=3), 31-DAY(B861), 1))))</f>
        <v/>
      </c>
      <c r="E861" s="18" t="str">
        <f ca="1">IF(B861="", "", IFERROR(VLOOKUP(B861, 'Accrual Schedule'!$B$3:$B$122, 1, TRUE), ""))</f>
        <v/>
      </c>
      <c r="F861" s="18" t="str" cm="1">
        <f t="array" aca="1" ref="F861" ca="1">IF(B861="", "", INDEX('Accrual Schedule'!$B$3:$B$122, MATCH(B861, 'Accrual Schedule'!$B$3:$B$122, 1)+1, 1))</f>
        <v/>
      </c>
      <c r="G861" s="18" t="str" cm="1">
        <f t="array" aca="1" ref="G861" ca="1">IF(B861="", "", INDEX('Accrual Schedule'!$B$3:$B$122, MATCH(H861, 'Accrual Schedule'!$B$3:$B$122, 1)-1, 1))</f>
        <v/>
      </c>
      <c r="H861" s="18" t="str">
        <f ca="1">IF(B861="", "", INDEX('Accrual Schedule'!$B$3:$B$122, MATCH(I861, 'Accrual Schedule'!$C$3:$C$122, 1), 1))</f>
        <v/>
      </c>
      <c r="I861" s="18" t="str" cm="1">
        <f t="array" aca="1" ref="I861" ca="1">IF(B861="", "", _xlfn.IFNA(INDEX('Accrual Schedule'!$C$4:$C$122, MATCH(B861, 'Accrual Schedule'!$C$4:$C$122, 1)+1, 1), INDEX('Accrual Schedule'!$C$4:$C$122, 1, 1)))</f>
        <v/>
      </c>
      <c r="J861" s="11" t="str">
        <f ca="1">IF(B861="","",'Terms&amp;Conditions + Transaction'!$F$5-SUMIF(Dispositions!$B$3:$B$32,"&lt;="&amp;B861,Dispositions!$C$3:$C$32))</f>
        <v/>
      </c>
      <c r="K861" s="84" t="str">
        <f ca="1">IF(B861="", "", IF(ISNA(MATCH(B861, 'Factor Schedule'!$B$3:$B$2002, -1)),1,IF(INDEX('Factor Schedule'!$B$3:$C$2002,MATCH(B861, 'Factor Schedule'!$B$3:$B$2002, -1), 1)=B861,MATCH(B861, 'Factor Schedule'!$B$3:$B$2002, -1),MATCH(B861, 'Factor Schedule'!$B$3:$B$2002, -1)+1)))</f>
        <v/>
      </c>
      <c r="L861" s="11" t="str" cm="1">
        <f t="array" aca="1" ref="L861" ca="1">IF(B861="","",ROUND(J861*_xlfn.IFNA(INDEX('Factor Schedule'!$B$3:$C$2002,K861, 2), 1), 2))</f>
        <v/>
      </c>
      <c r="M861" s="11" t="str">
        <f ca="1">IF(B861="", "", IF(OR(LOWER('Terms&amp;Conditions + Transaction'!$B$12)&lt;&gt;"compound", B861=$C$2, B861=E861), L861, L861+IF(LOWER('Terms&amp;Conditions + Transaction'!$B$13)&lt;&gt;"y", SUMIFS($T$8:$T$2007, $B$8:$B$2007, "&gt;="&amp;E861, $B$8:$B$2007, "&lt;"&amp;B861), SUMIFS($U$8:$U$1007, $B$8:$B$2007, "&gt;="&amp;E861, $B$8:$B$2007, "&lt;"&amp;B861))))</f>
        <v/>
      </c>
      <c r="N861" s="18" t="str">
        <f ca="1">IF(OR(B861 = "", F861=""), "", MIN(ForwardDays(B861,-'Terms&amp;Conditions + Transaction'!$B$22, 'Terms&amp;Conditions + Transaction'!$B$23, 'Holiday Schedule'!$B$3:$B$1002),ForwardDays(F861,-'Terms&amp;Conditions + Transaction'!$B$22, 'Terms&amp;Conditions + Transaction'!$B$23, 'Holiday Schedule'!$B$3:$B$1002)))</f>
        <v/>
      </c>
      <c r="O861" s="42" t="str">
        <f ca="1">IF(B861="", "", IF(ISNA(MATCH(N861, SOFR_INDEX!$A$2:$A$2001, -1)),1,IF(INDEX(SOFR_INDEX!$A$2:$E$2001,MATCH(N861, SOFR_INDEX!$A$2:$A$2001, -1), 1)=N861,MATCH(N861, SOFR_INDEX!$A$2:$A$2001, -1),MATCH(N861, SOFR_INDEX!$A$2:$A$2001, -1)+1)))</f>
        <v/>
      </c>
      <c r="P861" s="40" t="str" cm="1">
        <f t="array" aca="1" ref="P861" ca="1">IF(OR(B861="", F861=""), "", INDEX(SOFR_INDEX!$B$2:$E$2001, O861,$P$4) * IF(LEFT($P$3, 3)="180", 2, IF(LEFT($P$3, 2)="90", 4, IF(LEFT($P$3, 2)="30", 12, 1)))/100)</f>
        <v/>
      </c>
      <c r="Q861" s="43" t="str">
        <f ca="1">IF(OR(B861="", F861=""), "", P861+'Terms&amp;Conditions + Transaction'!$B$11/10000)</f>
        <v/>
      </c>
      <c r="R861" s="43" t="str">
        <f t="shared" ca="1" si="83"/>
        <v/>
      </c>
      <c r="S861" t="str">
        <f ca="1">IF(B861="",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Transaction'!$C$7*(F861-E861), 365), 360))))</f>
        <v/>
      </c>
      <c r="T861" s="49" t="str">
        <f t="shared" ca="1" si="84"/>
        <v/>
      </c>
      <c r="U861" s="49" t="str">
        <f t="shared" ca="1" si="85"/>
        <v/>
      </c>
      <c r="V861" s="49" t="str">
        <f t="shared" ca="1" si="86"/>
        <v/>
      </c>
      <c r="W861" s="11" t="str">
        <f t="shared" ca="1" si="87"/>
        <v/>
      </c>
      <c r="X861" s="11" t="str">
        <f t="shared" ca="1" si="88"/>
        <v/>
      </c>
    </row>
    <row r="862" spans="2:24" x14ac:dyDescent="0.25">
      <c r="B862" s="82" t="str">
        <f ca="1">IF(B861&lt;MIN($C$3, 'Terms&amp;Conditions + Transaction'!$B$6), B861+1, "")</f>
        <v/>
      </c>
      <c r="C862" t="str">
        <f ca="1">IF(B862="", "", IF(AND(WEEKDAY(B862, 2)&lt;=5, ISERROR(VLOOKUP(B862, 'Holiday Schedule'!$B$3:$B$1002, 1, FALSE))), 1, 0))</f>
        <v/>
      </c>
      <c r="D862" t="str">
        <f ca="1">IF(B862="", "", IF(LOWER('Terms&amp;Conditions + Transaction'!$C$15)="act", 1, IF(DAY(B862)=31, 0, IF(AND(DAY(B862+1)=1, MONTH(B862+1)=3), 31-DAY(B862), 1))))</f>
        <v/>
      </c>
      <c r="E862" s="18" t="str">
        <f ca="1">IF(B862="", "", IFERROR(VLOOKUP(B862, 'Accrual Schedule'!$B$3:$B$122, 1, TRUE), ""))</f>
        <v/>
      </c>
      <c r="F862" s="18" t="str" cm="1">
        <f t="array" aca="1" ref="F862" ca="1">IF(B862="", "", INDEX('Accrual Schedule'!$B$3:$B$122, MATCH(B862, 'Accrual Schedule'!$B$3:$B$122, 1)+1, 1))</f>
        <v/>
      </c>
      <c r="G862" s="18" t="str" cm="1">
        <f t="array" aca="1" ref="G862" ca="1">IF(B862="", "", INDEX('Accrual Schedule'!$B$3:$B$122, MATCH(H862, 'Accrual Schedule'!$B$3:$B$122, 1)-1, 1))</f>
        <v/>
      </c>
      <c r="H862" s="18" t="str">
        <f ca="1">IF(B862="", "", INDEX('Accrual Schedule'!$B$3:$B$122, MATCH(I862, 'Accrual Schedule'!$C$3:$C$122, 1), 1))</f>
        <v/>
      </c>
      <c r="I862" s="18" t="str" cm="1">
        <f t="array" aca="1" ref="I862" ca="1">IF(B862="", "", _xlfn.IFNA(INDEX('Accrual Schedule'!$C$4:$C$122, MATCH(B862, 'Accrual Schedule'!$C$4:$C$122, 1)+1, 1), INDEX('Accrual Schedule'!$C$4:$C$122, 1, 1)))</f>
        <v/>
      </c>
      <c r="J862" s="11" t="str">
        <f ca="1">IF(B862="","",'Terms&amp;Conditions + Transaction'!$F$5-SUMIF(Dispositions!$B$3:$B$32,"&lt;="&amp;B862,Dispositions!$C$3:$C$32))</f>
        <v/>
      </c>
      <c r="K862" s="84" t="str">
        <f ca="1">IF(B862="", "", IF(ISNA(MATCH(B862, 'Factor Schedule'!$B$3:$B$2002, -1)),1,IF(INDEX('Factor Schedule'!$B$3:$C$2002,MATCH(B862, 'Factor Schedule'!$B$3:$B$2002, -1), 1)=B862,MATCH(B862, 'Factor Schedule'!$B$3:$B$2002, -1),MATCH(B862, 'Factor Schedule'!$B$3:$B$2002, -1)+1)))</f>
        <v/>
      </c>
      <c r="L862" s="11" t="str" cm="1">
        <f t="array" aca="1" ref="L862" ca="1">IF(B862="","",ROUND(J862*_xlfn.IFNA(INDEX('Factor Schedule'!$B$3:$C$2002,K862, 2), 1), 2))</f>
        <v/>
      </c>
      <c r="M862" s="11" t="str">
        <f ca="1">IF(B862="", "", IF(OR(LOWER('Terms&amp;Conditions + Transaction'!$B$12)&lt;&gt;"compound", B862=$C$2, B862=E862), L862, L862+IF(LOWER('Terms&amp;Conditions + Transaction'!$B$13)&lt;&gt;"y", SUMIFS($T$8:$T$2007, $B$8:$B$2007, "&gt;="&amp;E862, $B$8:$B$2007, "&lt;"&amp;B862), SUMIFS($U$8:$U$1007, $B$8:$B$2007, "&gt;="&amp;E862, $B$8:$B$2007, "&lt;"&amp;B862))))</f>
        <v/>
      </c>
      <c r="N862" s="18" t="str">
        <f ca="1">IF(OR(B862 = "", F862=""), "", MIN(ForwardDays(B862,-'Terms&amp;Conditions + Transaction'!$B$22, 'Terms&amp;Conditions + Transaction'!$B$23, 'Holiday Schedule'!$B$3:$B$1002),ForwardDays(F862,-'Terms&amp;Conditions + Transaction'!$B$22, 'Terms&amp;Conditions + Transaction'!$B$23, 'Holiday Schedule'!$B$3:$B$1002)))</f>
        <v/>
      </c>
      <c r="O862" s="42" t="str">
        <f ca="1">IF(B862="", "", IF(ISNA(MATCH(N862, SOFR_INDEX!$A$2:$A$2001, -1)),1,IF(INDEX(SOFR_INDEX!$A$2:$E$2001,MATCH(N862, SOFR_INDEX!$A$2:$A$2001, -1), 1)=N862,MATCH(N862, SOFR_INDEX!$A$2:$A$2001, -1),MATCH(N862, SOFR_INDEX!$A$2:$A$2001, -1)+1)))</f>
        <v/>
      </c>
      <c r="P862" s="40" t="str" cm="1">
        <f t="array" aca="1" ref="P862" ca="1">IF(OR(B862="", F862=""), "", INDEX(SOFR_INDEX!$B$2:$E$2001, O862,$P$4) * IF(LEFT($P$3, 3)="180", 2, IF(LEFT($P$3, 2)="90", 4, IF(LEFT($P$3, 2)="30", 12, 1)))/100)</f>
        <v/>
      </c>
      <c r="Q862" s="43" t="str">
        <f ca="1">IF(OR(B862="", F862=""), "", P862+'Terms&amp;Conditions + Transaction'!$B$11/10000)</f>
        <v/>
      </c>
      <c r="R862" s="43" t="str">
        <f t="shared" ca="1" si="83"/>
        <v/>
      </c>
      <c r="S862" t="str">
        <f ca="1">IF(B862="",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Transaction'!$C$7*(F862-E862), 365), 360))))</f>
        <v/>
      </c>
      <c r="T862" s="49" t="str">
        <f t="shared" ca="1" si="84"/>
        <v/>
      </c>
      <c r="U862" s="49" t="str">
        <f t="shared" ca="1" si="85"/>
        <v/>
      </c>
      <c r="V862" s="49" t="str">
        <f t="shared" ca="1" si="86"/>
        <v/>
      </c>
      <c r="W862" s="11" t="str">
        <f t="shared" ca="1" si="87"/>
        <v/>
      </c>
      <c r="X862" s="11" t="str">
        <f t="shared" ca="1" si="88"/>
        <v/>
      </c>
    </row>
    <row r="863" spans="2:24" x14ac:dyDescent="0.25">
      <c r="B863" s="82" t="str">
        <f ca="1">IF(B862&lt;MIN($C$3, 'Terms&amp;Conditions + Transaction'!$B$6), B862+1, "")</f>
        <v/>
      </c>
      <c r="C863" t="str">
        <f ca="1">IF(B863="", "", IF(AND(WEEKDAY(B863, 2)&lt;=5, ISERROR(VLOOKUP(B863, 'Holiday Schedule'!$B$3:$B$1002, 1, FALSE))), 1, 0))</f>
        <v/>
      </c>
      <c r="D863" t="str">
        <f ca="1">IF(B863="", "", IF(LOWER('Terms&amp;Conditions + Transaction'!$C$15)="act", 1, IF(DAY(B863)=31, 0, IF(AND(DAY(B863+1)=1, MONTH(B863+1)=3), 31-DAY(B863), 1))))</f>
        <v/>
      </c>
      <c r="E863" s="18" t="str">
        <f ca="1">IF(B863="", "", IFERROR(VLOOKUP(B863, 'Accrual Schedule'!$B$3:$B$122, 1, TRUE), ""))</f>
        <v/>
      </c>
      <c r="F863" s="18" t="str" cm="1">
        <f t="array" aca="1" ref="F863" ca="1">IF(B863="", "", INDEX('Accrual Schedule'!$B$3:$B$122, MATCH(B863, 'Accrual Schedule'!$B$3:$B$122, 1)+1, 1))</f>
        <v/>
      </c>
      <c r="G863" s="18" t="str" cm="1">
        <f t="array" aca="1" ref="G863" ca="1">IF(B863="", "", INDEX('Accrual Schedule'!$B$3:$B$122, MATCH(H863, 'Accrual Schedule'!$B$3:$B$122, 1)-1, 1))</f>
        <v/>
      </c>
      <c r="H863" s="18" t="str">
        <f ca="1">IF(B863="", "", INDEX('Accrual Schedule'!$B$3:$B$122, MATCH(I863, 'Accrual Schedule'!$C$3:$C$122, 1), 1))</f>
        <v/>
      </c>
      <c r="I863" s="18" t="str" cm="1">
        <f t="array" aca="1" ref="I863" ca="1">IF(B863="", "", _xlfn.IFNA(INDEX('Accrual Schedule'!$C$4:$C$122, MATCH(B863, 'Accrual Schedule'!$C$4:$C$122, 1)+1, 1), INDEX('Accrual Schedule'!$C$4:$C$122, 1, 1)))</f>
        <v/>
      </c>
      <c r="J863" s="11" t="str">
        <f ca="1">IF(B863="","",'Terms&amp;Conditions + Transaction'!$F$5-SUMIF(Dispositions!$B$3:$B$32,"&lt;="&amp;B863,Dispositions!$C$3:$C$32))</f>
        <v/>
      </c>
      <c r="K863" s="84" t="str">
        <f ca="1">IF(B863="", "", IF(ISNA(MATCH(B863, 'Factor Schedule'!$B$3:$B$2002, -1)),1,IF(INDEX('Factor Schedule'!$B$3:$C$2002,MATCH(B863, 'Factor Schedule'!$B$3:$B$2002, -1), 1)=B863,MATCH(B863, 'Factor Schedule'!$B$3:$B$2002, -1),MATCH(B863, 'Factor Schedule'!$B$3:$B$2002, -1)+1)))</f>
        <v/>
      </c>
      <c r="L863" s="11" t="str" cm="1">
        <f t="array" aca="1" ref="L863" ca="1">IF(B863="","",ROUND(J863*_xlfn.IFNA(INDEX('Factor Schedule'!$B$3:$C$2002,K863, 2), 1), 2))</f>
        <v/>
      </c>
      <c r="M863" s="11" t="str">
        <f ca="1">IF(B863="", "", IF(OR(LOWER('Terms&amp;Conditions + Transaction'!$B$12)&lt;&gt;"compound", B863=$C$2, B863=E863), L863, L863+IF(LOWER('Terms&amp;Conditions + Transaction'!$B$13)&lt;&gt;"y", SUMIFS($T$8:$T$2007, $B$8:$B$2007, "&gt;="&amp;E863, $B$8:$B$2007, "&lt;"&amp;B863), SUMIFS($U$8:$U$1007, $B$8:$B$2007, "&gt;="&amp;E863, $B$8:$B$2007, "&lt;"&amp;B863))))</f>
        <v/>
      </c>
      <c r="N863" s="18" t="str">
        <f ca="1">IF(OR(B863 = "", F863=""), "", MIN(ForwardDays(B863,-'Terms&amp;Conditions + Transaction'!$B$22, 'Terms&amp;Conditions + Transaction'!$B$23, 'Holiday Schedule'!$B$3:$B$1002),ForwardDays(F863,-'Terms&amp;Conditions + Transaction'!$B$22, 'Terms&amp;Conditions + Transaction'!$B$23, 'Holiday Schedule'!$B$3:$B$1002)))</f>
        <v/>
      </c>
      <c r="O863" s="42" t="str">
        <f ca="1">IF(B863="", "", IF(ISNA(MATCH(N863, SOFR_INDEX!$A$2:$A$2001, -1)),1,IF(INDEX(SOFR_INDEX!$A$2:$E$2001,MATCH(N863, SOFR_INDEX!$A$2:$A$2001, -1), 1)=N863,MATCH(N863, SOFR_INDEX!$A$2:$A$2001, -1),MATCH(N863, SOFR_INDEX!$A$2:$A$2001, -1)+1)))</f>
        <v/>
      </c>
      <c r="P863" s="40" t="str" cm="1">
        <f t="array" aca="1" ref="P863" ca="1">IF(OR(B863="", F863=""), "", INDEX(SOFR_INDEX!$B$2:$E$2001, O863,$P$4) * IF(LEFT($P$3, 3)="180", 2, IF(LEFT($P$3, 2)="90", 4, IF(LEFT($P$3, 2)="30", 12, 1)))/100)</f>
        <v/>
      </c>
      <c r="Q863" s="43" t="str">
        <f ca="1">IF(OR(B863="", F863=""), "", P863+'Terms&amp;Conditions + Transaction'!$B$11/10000)</f>
        <v/>
      </c>
      <c r="R863" s="43" t="str">
        <f t="shared" ca="1" si="83"/>
        <v/>
      </c>
      <c r="S863" t="str">
        <f ca="1">IF(B863="",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Transaction'!$C$7*(F863-E863), 365), 360))))</f>
        <v/>
      </c>
      <c r="T863" s="49" t="str">
        <f t="shared" ca="1" si="84"/>
        <v/>
      </c>
      <c r="U863" s="49" t="str">
        <f t="shared" ca="1" si="85"/>
        <v/>
      </c>
      <c r="V863" s="49" t="str">
        <f t="shared" ca="1" si="86"/>
        <v/>
      </c>
      <c r="W863" s="11" t="str">
        <f t="shared" ca="1" si="87"/>
        <v/>
      </c>
      <c r="X863" s="11" t="str">
        <f t="shared" ca="1" si="88"/>
        <v/>
      </c>
    </row>
    <row r="864" spans="2:24" x14ac:dyDescent="0.25">
      <c r="B864" s="82" t="str">
        <f ca="1">IF(B863&lt;MIN($C$3, 'Terms&amp;Conditions + Transaction'!$B$6), B863+1, "")</f>
        <v/>
      </c>
      <c r="C864" t="str">
        <f ca="1">IF(B864="", "", IF(AND(WEEKDAY(B864, 2)&lt;=5, ISERROR(VLOOKUP(B864, 'Holiday Schedule'!$B$3:$B$1002, 1, FALSE))), 1, 0))</f>
        <v/>
      </c>
      <c r="D864" t="str">
        <f ca="1">IF(B864="", "", IF(LOWER('Terms&amp;Conditions + Transaction'!$C$15)="act", 1, IF(DAY(B864)=31, 0, IF(AND(DAY(B864+1)=1, MONTH(B864+1)=3), 31-DAY(B864), 1))))</f>
        <v/>
      </c>
      <c r="E864" s="18" t="str">
        <f ca="1">IF(B864="", "", IFERROR(VLOOKUP(B864, 'Accrual Schedule'!$B$3:$B$122, 1, TRUE), ""))</f>
        <v/>
      </c>
      <c r="F864" s="18" t="str" cm="1">
        <f t="array" aca="1" ref="F864" ca="1">IF(B864="", "", INDEX('Accrual Schedule'!$B$3:$B$122, MATCH(B864, 'Accrual Schedule'!$B$3:$B$122, 1)+1, 1))</f>
        <v/>
      </c>
      <c r="G864" s="18" t="str" cm="1">
        <f t="array" aca="1" ref="G864" ca="1">IF(B864="", "", INDEX('Accrual Schedule'!$B$3:$B$122, MATCH(H864, 'Accrual Schedule'!$B$3:$B$122, 1)-1, 1))</f>
        <v/>
      </c>
      <c r="H864" s="18" t="str">
        <f ca="1">IF(B864="", "", INDEX('Accrual Schedule'!$B$3:$B$122, MATCH(I864, 'Accrual Schedule'!$C$3:$C$122, 1), 1))</f>
        <v/>
      </c>
      <c r="I864" s="18" t="str" cm="1">
        <f t="array" aca="1" ref="I864" ca="1">IF(B864="", "", _xlfn.IFNA(INDEX('Accrual Schedule'!$C$4:$C$122, MATCH(B864, 'Accrual Schedule'!$C$4:$C$122, 1)+1, 1), INDEX('Accrual Schedule'!$C$4:$C$122, 1, 1)))</f>
        <v/>
      </c>
      <c r="J864" s="11" t="str">
        <f ca="1">IF(B864="","",'Terms&amp;Conditions + Transaction'!$F$5-SUMIF(Dispositions!$B$3:$B$32,"&lt;="&amp;B864,Dispositions!$C$3:$C$32))</f>
        <v/>
      </c>
      <c r="K864" s="84" t="str">
        <f ca="1">IF(B864="", "", IF(ISNA(MATCH(B864, 'Factor Schedule'!$B$3:$B$2002, -1)),1,IF(INDEX('Factor Schedule'!$B$3:$C$2002,MATCH(B864, 'Factor Schedule'!$B$3:$B$2002, -1), 1)=B864,MATCH(B864, 'Factor Schedule'!$B$3:$B$2002, -1),MATCH(B864, 'Factor Schedule'!$B$3:$B$2002, -1)+1)))</f>
        <v/>
      </c>
      <c r="L864" s="11" t="str" cm="1">
        <f t="array" aca="1" ref="L864" ca="1">IF(B864="","",ROUND(J864*_xlfn.IFNA(INDEX('Factor Schedule'!$B$3:$C$2002,K864, 2), 1), 2))</f>
        <v/>
      </c>
      <c r="M864" s="11" t="str">
        <f ca="1">IF(B864="", "", IF(OR(LOWER('Terms&amp;Conditions + Transaction'!$B$12)&lt;&gt;"compound", B864=$C$2, B864=E864), L864, L864+IF(LOWER('Terms&amp;Conditions + Transaction'!$B$13)&lt;&gt;"y", SUMIFS($T$8:$T$2007, $B$8:$B$2007, "&gt;="&amp;E864, $B$8:$B$2007, "&lt;"&amp;B864), SUMIFS($U$8:$U$1007, $B$8:$B$2007, "&gt;="&amp;E864, $B$8:$B$2007, "&lt;"&amp;B864))))</f>
        <v/>
      </c>
      <c r="N864" s="18" t="str">
        <f ca="1">IF(OR(B864 = "", F864=""), "", MIN(ForwardDays(B864,-'Terms&amp;Conditions + Transaction'!$B$22, 'Terms&amp;Conditions + Transaction'!$B$23, 'Holiday Schedule'!$B$3:$B$1002),ForwardDays(F864,-'Terms&amp;Conditions + Transaction'!$B$22, 'Terms&amp;Conditions + Transaction'!$B$23, 'Holiday Schedule'!$B$3:$B$1002)))</f>
        <v/>
      </c>
      <c r="O864" s="42" t="str">
        <f ca="1">IF(B864="", "", IF(ISNA(MATCH(N864, SOFR_INDEX!$A$2:$A$2001, -1)),1,IF(INDEX(SOFR_INDEX!$A$2:$E$2001,MATCH(N864, SOFR_INDEX!$A$2:$A$2001, -1), 1)=N864,MATCH(N864, SOFR_INDEX!$A$2:$A$2001, -1),MATCH(N864, SOFR_INDEX!$A$2:$A$2001, -1)+1)))</f>
        <v/>
      </c>
      <c r="P864" s="40" t="str" cm="1">
        <f t="array" aca="1" ref="P864" ca="1">IF(OR(B864="", F864=""), "", INDEX(SOFR_INDEX!$B$2:$E$2001, O864,$P$4) * IF(LEFT($P$3, 3)="180", 2, IF(LEFT($P$3, 2)="90", 4, IF(LEFT($P$3, 2)="30", 12, 1)))/100)</f>
        <v/>
      </c>
      <c r="Q864" s="43" t="str">
        <f ca="1">IF(OR(B864="", F864=""), "", P864+'Terms&amp;Conditions + Transaction'!$B$11/10000)</f>
        <v/>
      </c>
      <c r="R864" s="43" t="str">
        <f t="shared" ca="1" si="83"/>
        <v/>
      </c>
      <c r="S864" t="str">
        <f ca="1">IF(B864="",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Transaction'!$C$7*(F864-E864), 365), 360))))</f>
        <v/>
      </c>
      <c r="T864" s="49" t="str">
        <f t="shared" ca="1" si="84"/>
        <v/>
      </c>
      <c r="U864" s="49" t="str">
        <f t="shared" ca="1" si="85"/>
        <v/>
      </c>
      <c r="V864" s="49" t="str">
        <f t="shared" ca="1" si="86"/>
        <v/>
      </c>
      <c r="W864" s="11" t="str">
        <f t="shared" ca="1" si="87"/>
        <v/>
      </c>
      <c r="X864" s="11" t="str">
        <f t="shared" ca="1" si="88"/>
        <v/>
      </c>
    </row>
    <row r="865" spans="2:24" x14ac:dyDescent="0.25">
      <c r="B865" s="82" t="str">
        <f ca="1">IF(B864&lt;MIN($C$3, 'Terms&amp;Conditions + Transaction'!$B$6), B864+1, "")</f>
        <v/>
      </c>
      <c r="C865" t="str">
        <f ca="1">IF(B865="", "", IF(AND(WEEKDAY(B865, 2)&lt;=5, ISERROR(VLOOKUP(B865, 'Holiday Schedule'!$B$3:$B$1002, 1, FALSE))), 1, 0))</f>
        <v/>
      </c>
      <c r="D865" t="str">
        <f ca="1">IF(B865="", "", IF(LOWER('Terms&amp;Conditions + Transaction'!$C$15)="act", 1, IF(DAY(B865)=31, 0, IF(AND(DAY(B865+1)=1, MONTH(B865+1)=3), 31-DAY(B865), 1))))</f>
        <v/>
      </c>
      <c r="E865" s="18" t="str">
        <f ca="1">IF(B865="", "", IFERROR(VLOOKUP(B865, 'Accrual Schedule'!$B$3:$B$122, 1, TRUE), ""))</f>
        <v/>
      </c>
      <c r="F865" s="18" t="str" cm="1">
        <f t="array" aca="1" ref="F865" ca="1">IF(B865="", "", INDEX('Accrual Schedule'!$B$3:$B$122, MATCH(B865, 'Accrual Schedule'!$B$3:$B$122, 1)+1, 1))</f>
        <v/>
      </c>
      <c r="G865" s="18" t="str" cm="1">
        <f t="array" aca="1" ref="G865" ca="1">IF(B865="", "", INDEX('Accrual Schedule'!$B$3:$B$122, MATCH(H865, 'Accrual Schedule'!$B$3:$B$122, 1)-1, 1))</f>
        <v/>
      </c>
      <c r="H865" s="18" t="str">
        <f ca="1">IF(B865="", "", INDEX('Accrual Schedule'!$B$3:$B$122, MATCH(I865, 'Accrual Schedule'!$C$3:$C$122, 1), 1))</f>
        <v/>
      </c>
      <c r="I865" s="18" t="str" cm="1">
        <f t="array" aca="1" ref="I865" ca="1">IF(B865="", "", _xlfn.IFNA(INDEX('Accrual Schedule'!$C$4:$C$122, MATCH(B865, 'Accrual Schedule'!$C$4:$C$122, 1)+1, 1), INDEX('Accrual Schedule'!$C$4:$C$122, 1, 1)))</f>
        <v/>
      </c>
      <c r="J865" s="11" t="str">
        <f ca="1">IF(B865="","",'Terms&amp;Conditions + Transaction'!$F$5-SUMIF(Dispositions!$B$3:$B$32,"&lt;="&amp;B865,Dispositions!$C$3:$C$32))</f>
        <v/>
      </c>
      <c r="K865" s="84" t="str">
        <f ca="1">IF(B865="", "", IF(ISNA(MATCH(B865, 'Factor Schedule'!$B$3:$B$2002, -1)),1,IF(INDEX('Factor Schedule'!$B$3:$C$2002,MATCH(B865, 'Factor Schedule'!$B$3:$B$2002, -1), 1)=B865,MATCH(B865, 'Factor Schedule'!$B$3:$B$2002, -1),MATCH(B865, 'Factor Schedule'!$B$3:$B$2002, -1)+1)))</f>
        <v/>
      </c>
      <c r="L865" s="11" t="str" cm="1">
        <f t="array" aca="1" ref="L865" ca="1">IF(B865="","",ROUND(J865*_xlfn.IFNA(INDEX('Factor Schedule'!$B$3:$C$2002,K865, 2), 1), 2))</f>
        <v/>
      </c>
      <c r="M865" s="11" t="str">
        <f ca="1">IF(B865="", "", IF(OR(LOWER('Terms&amp;Conditions + Transaction'!$B$12)&lt;&gt;"compound", B865=$C$2, B865=E865), L865, L865+IF(LOWER('Terms&amp;Conditions + Transaction'!$B$13)&lt;&gt;"y", SUMIFS($T$8:$T$2007, $B$8:$B$2007, "&gt;="&amp;E865, $B$8:$B$2007, "&lt;"&amp;B865), SUMIFS($U$8:$U$1007, $B$8:$B$2007, "&gt;="&amp;E865, $B$8:$B$2007, "&lt;"&amp;B865))))</f>
        <v/>
      </c>
      <c r="N865" s="18" t="str">
        <f ca="1">IF(OR(B865 = "", F865=""), "", MIN(ForwardDays(B865,-'Terms&amp;Conditions + Transaction'!$B$22, 'Terms&amp;Conditions + Transaction'!$B$23, 'Holiday Schedule'!$B$3:$B$1002),ForwardDays(F865,-'Terms&amp;Conditions + Transaction'!$B$22, 'Terms&amp;Conditions + Transaction'!$B$23, 'Holiday Schedule'!$B$3:$B$1002)))</f>
        <v/>
      </c>
      <c r="O865" s="42" t="str">
        <f ca="1">IF(B865="", "", IF(ISNA(MATCH(N865, SOFR_INDEX!$A$2:$A$2001, -1)),1,IF(INDEX(SOFR_INDEX!$A$2:$E$2001,MATCH(N865, SOFR_INDEX!$A$2:$A$2001, -1), 1)=N865,MATCH(N865, SOFR_INDEX!$A$2:$A$2001, -1),MATCH(N865, SOFR_INDEX!$A$2:$A$2001, -1)+1)))</f>
        <v/>
      </c>
      <c r="P865" s="40" t="str" cm="1">
        <f t="array" aca="1" ref="P865" ca="1">IF(OR(B865="", F865=""), "", INDEX(SOFR_INDEX!$B$2:$E$2001, O865,$P$4) * IF(LEFT($P$3, 3)="180", 2, IF(LEFT($P$3, 2)="90", 4, IF(LEFT($P$3, 2)="30", 12, 1)))/100)</f>
        <v/>
      </c>
      <c r="Q865" s="43" t="str">
        <f ca="1">IF(OR(B865="", F865=""), "", P865+'Terms&amp;Conditions + Transaction'!$B$11/10000)</f>
        <v/>
      </c>
      <c r="R865" s="43" t="str">
        <f t="shared" ca="1" si="83"/>
        <v/>
      </c>
      <c r="S865" t="str">
        <f ca="1">IF(B865="",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Transaction'!$C$7*(F865-E865), 365), 360))))</f>
        <v/>
      </c>
      <c r="T865" s="49" t="str">
        <f t="shared" ca="1" si="84"/>
        <v/>
      </c>
      <c r="U865" s="49" t="str">
        <f t="shared" ca="1" si="85"/>
        <v/>
      </c>
      <c r="V865" s="49" t="str">
        <f t="shared" ca="1" si="86"/>
        <v/>
      </c>
      <c r="W865" s="11" t="str">
        <f t="shared" ca="1" si="87"/>
        <v/>
      </c>
      <c r="X865" s="11" t="str">
        <f t="shared" ca="1" si="88"/>
        <v/>
      </c>
    </row>
    <row r="866" spans="2:24" x14ac:dyDescent="0.25">
      <c r="B866" s="82" t="str">
        <f ca="1">IF(B865&lt;MIN($C$3, 'Terms&amp;Conditions + Transaction'!$B$6), B865+1, "")</f>
        <v/>
      </c>
      <c r="C866" t="str">
        <f ca="1">IF(B866="", "", IF(AND(WEEKDAY(B866, 2)&lt;=5, ISERROR(VLOOKUP(B866, 'Holiday Schedule'!$B$3:$B$1002, 1, FALSE))), 1, 0))</f>
        <v/>
      </c>
      <c r="D866" t="str">
        <f ca="1">IF(B866="", "", IF(LOWER('Terms&amp;Conditions + Transaction'!$C$15)="act", 1, IF(DAY(B866)=31, 0, IF(AND(DAY(B866+1)=1, MONTH(B866+1)=3), 31-DAY(B866), 1))))</f>
        <v/>
      </c>
      <c r="E866" s="18" t="str">
        <f ca="1">IF(B866="", "", IFERROR(VLOOKUP(B866, 'Accrual Schedule'!$B$3:$B$122, 1, TRUE), ""))</f>
        <v/>
      </c>
      <c r="F866" s="18" t="str" cm="1">
        <f t="array" aca="1" ref="F866" ca="1">IF(B866="", "", INDEX('Accrual Schedule'!$B$3:$B$122, MATCH(B866, 'Accrual Schedule'!$B$3:$B$122, 1)+1, 1))</f>
        <v/>
      </c>
      <c r="G866" s="18" t="str" cm="1">
        <f t="array" aca="1" ref="G866" ca="1">IF(B866="", "", INDEX('Accrual Schedule'!$B$3:$B$122, MATCH(H866, 'Accrual Schedule'!$B$3:$B$122, 1)-1, 1))</f>
        <v/>
      </c>
      <c r="H866" s="18" t="str">
        <f ca="1">IF(B866="", "", INDEX('Accrual Schedule'!$B$3:$B$122, MATCH(I866, 'Accrual Schedule'!$C$3:$C$122, 1), 1))</f>
        <v/>
      </c>
      <c r="I866" s="18" t="str" cm="1">
        <f t="array" aca="1" ref="I866" ca="1">IF(B866="", "", _xlfn.IFNA(INDEX('Accrual Schedule'!$C$4:$C$122, MATCH(B866, 'Accrual Schedule'!$C$4:$C$122, 1)+1, 1), INDEX('Accrual Schedule'!$C$4:$C$122, 1, 1)))</f>
        <v/>
      </c>
      <c r="J866" s="11" t="str">
        <f ca="1">IF(B866="","",'Terms&amp;Conditions + Transaction'!$F$5-SUMIF(Dispositions!$B$3:$B$32,"&lt;="&amp;B866,Dispositions!$C$3:$C$32))</f>
        <v/>
      </c>
      <c r="K866" s="84" t="str">
        <f ca="1">IF(B866="", "", IF(ISNA(MATCH(B866, 'Factor Schedule'!$B$3:$B$2002, -1)),1,IF(INDEX('Factor Schedule'!$B$3:$C$2002,MATCH(B866, 'Factor Schedule'!$B$3:$B$2002, -1), 1)=B866,MATCH(B866, 'Factor Schedule'!$B$3:$B$2002, -1),MATCH(B866, 'Factor Schedule'!$B$3:$B$2002, -1)+1)))</f>
        <v/>
      </c>
      <c r="L866" s="11" t="str" cm="1">
        <f t="array" aca="1" ref="L866" ca="1">IF(B866="","",ROUND(J866*_xlfn.IFNA(INDEX('Factor Schedule'!$B$3:$C$2002,K866, 2), 1), 2))</f>
        <v/>
      </c>
      <c r="M866" s="11" t="str">
        <f ca="1">IF(B866="", "", IF(OR(LOWER('Terms&amp;Conditions + Transaction'!$B$12)&lt;&gt;"compound", B866=$C$2, B866=E866), L866, L866+IF(LOWER('Terms&amp;Conditions + Transaction'!$B$13)&lt;&gt;"y", SUMIFS($T$8:$T$2007, $B$8:$B$2007, "&gt;="&amp;E866, $B$8:$B$2007, "&lt;"&amp;B866), SUMIFS($U$8:$U$1007, $B$8:$B$2007, "&gt;="&amp;E866, $B$8:$B$2007, "&lt;"&amp;B866))))</f>
        <v/>
      </c>
      <c r="N866" s="18" t="str">
        <f ca="1">IF(OR(B866 = "", F866=""), "", MIN(ForwardDays(B866,-'Terms&amp;Conditions + Transaction'!$B$22, 'Terms&amp;Conditions + Transaction'!$B$23, 'Holiday Schedule'!$B$3:$B$1002),ForwardDays(F866,-'Terms&amp;Conditions + Transaction'!$B$22, 'Terms&amp;Conditions + Transaction'!$B$23, 'Holiday Schedule'!$B$3:$B$1002)))</f>
        <v/>
      </c>
      <c r="O866" s="42" t="str">
        <f ca="1">IF(B866="", "", IF(ISNA(MATCH(N866, SOFR_INDEX!$A$2:$A$2001, -1)),1,IF(INDEX(SOFR_INDEX!$A$2:$E$2001,MATCH(N866, SOFR_INDEX!$A$2:$A$2001, -1), 1)=N866,MATCH(N866, SOFR_INDEX!$A$2:$A$2001, -1),MATCH(N866, SOFR_INDEX!$A$2:$A$2001, -1)+1)))</f>
        <v/>
      </c>
      <c r="P866" s="40" t="str" cm="1">
        <f t="array" aca="1" ref="P866" ca="1">IF(OR(B866="", F866=""), "", INDEX(SOFR_INDEX!$B$2:$E$2001, O866,$P$4) * IF(LEFT($P$3, 3)="180", 2, IF(LEFT($P$3, 2)="90", 4, IF(LEFT($P$3, 2)="30", 12, 1)))/100)</f>
        <v/>
      </c>
      <c r="Q866" s="43" t="str">
        <f ca="1">IF(OR(B866="", F866=""), "", P866+'Terms&amp;Conditions + Transaction'!$B$11/10000)</f>
        <v/>
      </c>
      <c r="R866" s="43" t="str">
        <f t="shared" ca="1" si="83"/>
        <v/>
      </c>
      <c r="S866" t="str">
        <f ca="1">IF(B866="",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Transaction'!$C$7*(F866-E866), 365), 360))))</f>
        <v/>
      </c>
      <c r="T866" s="49" t="str">
        <f t="shared" ca="1" si="84"/>
        <v/>
      </c>
      <c r="U866" s="49" t="str">
        <f t="shared" ca="1" si="85"/>
        <v/>
      </c>
      <c r="V866" s="49" t="str">
        <f t="shared" ca="1" si="86"/>
        <v/>
      </c>
      <c r="W866" s="11" t="str">
        <f t="shared" ca="1" si="87"/>
        <v/>
      </c>
      <c r="X866" s="11" t="str">
        <f t="shared" ca="1" si="88"/>
        <v/>
      </c>
    </row>
    <row r="867" spans="2:24" x14ac:dyDescent="0.25">
      <c r="B867" s="82" t="str">
        <f ca="1">IF(B866&lt;MIN($C$3, 'Terms&amp;Conditions + Transaction'!$B$6), B866+1, "")</f>
        <v/>
      </c>
      <c r="C867" t="str">
        <f ca="1">IF(B867="", "", IF(AND(WEEKDAY(B867, 2)&lt;=5, ISERROR(VLOOKUP(B867, 'Holiday Schedule'!$B$3:$B$1002, 1, FALSE))), 1, 0))</f>
        <v/>
      </c>
      <c r="D867" t="str">
        <f ca="1">IF(B867="", "", IF(LOWER('Terms&amp;Conditions + Transaction'!$C$15)="act", 1, IF(DAY(B867)=31, 0, IF(AND(DAY(B867+1)=1, MONTH(B867+1)=3), 31-DAY(B867), 1))))</f>
        <v/>
      </c>
      <c r="E867" s="18" t="str">
        <f ca="1">IF(B867="", "", IFERROR(VLOOKUP(B867, 'Accrual Schedule'!$B$3:$B$122, 1, TRUE), ""))</f>
        <v/>
      </c>
      <c r="F867" s="18" t="str" cm="1">
        <f t="array" aca="1" ref="F867" ca="1">IF(B867="", "", INDEX('Accrual Schedule'!$B$3:$B$122, MATCH(B867, 'Accrual Schedule'!$B$3:$B$122, 1)+1, 1))</f>
        <v/>
      </c>
      <c r="G867" s="18" t="str" cm="1">
        <f t="array" aca="1" ref="G867" ca="1">IF(B867="", "", INDEX('Accrual Schedule'!$B$3:$B$122, MATCH(H867, 'Accrual Schedule'!$B$3:$B$122, 1)-1, 1))</f>
        <v/>
      </c>
      <c r="H867" s="18" t="str">
        <f ca="1">IF(B867="", "", INDEX('Accrual Schedule'!$B$3:$B$122, MATCH(I867, 'Accrual Schedule'!$C$3:$C$122, 1), 1))</f>
        <v/>
      </c>
      <c r="I867" s="18" t="str" cm="1">
        <f t="array" aca="1" ref="I867" ca="1">IF(B867="", "", _xlfn.IFNA(INDEX('Accrual Schedule'!$C$4:$C$122, MATCH(B867, 'Accrual Schedule'!$C$4:$C$122, 1)+1, 1), INDEX('Accrual Schedule'!$C$4:$C$122, 1, 1)))</f>
        <v/>
      </c>
      <c r="J867" s="11" t="str">
        <f ca="1">IF(B867="","",'Terms&amp;Conditions + Transaction'!$F$5-SUMIF(Dispositions!$B$3:$B$32,"&lt;="&amp;B867,Dispositions!$C$3:$C$32))</f>
        <v/>
      </c>
      <c r="K867" s="84" t="str">
        <f ca="1">IF(B867="", "", IF(ISNA(MATCH(B867, 'Factor Schedule'!$B$3:$B$2002, -1)),1,IF(INDEX('Factor Schedule'!$B$3:$C$2002,MATCH(B867, 'Factor Schedule'!$B$3:$B$2002, -1), 1)=B867,MATCH(B867, 'Factor Schedule'!$B$3:$B$2002, -1),MATCH(B867, 'Factor Schedule'!$B$3:$B$2002, -1)+1)))</f>
        <v/>
      </c>
      <c r="L867" s="11" t="str" cm="1">
        <f t="array" aca="1" ref="L867" ca="1">IF(B867="","",ROUND(J867*_xlfn.IFNA(INDEX('Factor Schedule'!$B$3:$C$2002,K867, 2), 1), 2))</f>
        <v/>
      </c>
      <c r="M867" s="11" t="str">
        <f ca="1">IF(B867="", "", IF(OR(LOWER('Terms&amp;Conditions + Transaction'!$B$12)&lt;&gt;"compound", B867=$C$2, B867=E867), L867, L867+IF(LOWER('Terms&amp;Conditions + Transaction'!$B$13)&lt;&gt;"y", SUMIFS($T$8:$T$2007, $B$8:$B$2007, "&gt;="&amp;E867, $B$8:$B$2007, "&lt;"&amp;B867), SUMIFS($U$8:$U$1007, $B$8:$B$2007, "&gt;="&amp;E867, $B$8:$B$2007, "&lt;"&amp;B867))))</f>
        <v/>
      </c>
      <c r="N867" s="18" t="str">
        <f ca="1">IF(OR(B867 = "", F867=""), "", MIN(ForwardDays(B867,-'Terms&amp;Conditions + Transaction'!$B$22, 'Terms&amp;Conditions + Transaction'!$B$23, 'Holiday Schedule'!$B$3:$B$1002),ForwardDays(F867,-'Terms&amp;Conditions + Transaction'!$B$22, 'Terms&amp;Conditions + Transaction'!$B$23, 'Holiday Schedule'!$B$3:$B$1002)))</f>
        <v/>
      </c>
      <c r="O867" s="42" t="str">
        <f ca="1">IF(B867="", "", IF(ISNA(MATCH(N867, SOFR_INDEX!$A$2:$A$2001, -1)),1,IF(INDEX(SOFR_INDEX!$A$2:$E$2001,MATCH(N867, SOFR_INDEX!$A$2:$A$2001, -1), 1)=N867,MATCH(N867, SOFR_INDEX!$A$2:$A$2001, -1),MATCH(N867, SOFR_INDEX!$A$2:$A$2001, -1)+1)))</f>
        <v/>
      </c>
      <c r="P867" s="40" t="str" cm="1">
        <f t="array" aca="1" ref="P867" ca="1">IF(OR(B867="", F867=""), "", INDEX(SOFR_INDEX!$B$2:$E$2001, O867,$P$4) * IF(LEFT($P$3, 3)="180", 2, IF(LEFT($P$3, 2)="90", 4, IF(LEFT($P$3, 2)="30", 12, 1)))/100)</f>
        <v/>
      </c>
      <c r="Q867" s="43" t="str">
        <f ca="1">IF(OR(B867="", F867=""), "", P867+'Terms&amp;Conditions + Transaction'!$B$11/10000)</f>
        <v/>
      </c>
      <c r="R867" s="43" t="str">
        <f t="shared" ca="1" si="83"/>
        <v/>
      </c>
      <c r="S867" t="str">
        <f ca="1">IF(B867="",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Transaction'!$C$7*(F867-E867), 365), 360))))</f>
        <v/>
      </c>
      <c r="T867" s="49" t="str">
        <f t="shared" ca="1" si="84"/>
        <v/>
      </c>
      <c r="U867" s="49" t="str">
        <f t="shared" ca="1" si="85"/>
        <v/>
      </c>
      <c r="V867" s="49" t="str">
        <f t="shared" ca="1" si="86"/>
        <v/>
      </c>
      <c r="W867" s="11" t="str">
        <f t="shared" ca="1" si="87"/>
        <v/>
      </c>
      <c r="X867" s="11" t="str">
        <f t="shared" ca="1" si="88"/>
        <v/>
      </c>
    </row>
    <row r="868" spans="2:24" x14ac:dyDescent="0.25">
      <c r="B868" s="82" t="str">
        <f ca="1">IF(B867&lt;MIN($C$3, 'Terms&amp;Conditions + Transaction'!$B$6), B867+1, "")</f>
        <v/>
      </c>
      <c r="C868" t="str">
        <f ca="1">IF(B868="", "", IF(AND(WEEKDAY(B868, 2)&lt;=5, ISERROR(VLOOKUP(B868, 'Holiday Schedule'!$B$3:$B$1002, 1, FALSE))), 1, 0))</f>
        <v/>
      </c>
      <c r="D868" t="str">
        <f ca="1">IF(B868="", "", IF(LOWER('Terms&amp;Conditions + Transaction'!$C$15)="act", 1, IF(DAY(B868)=31, 0, IF(AND(DAY(B868+1)=1, MONTH(B868+1)=3), 31-DAY(B868), 1))))</f>
        <v/>
      </c>
      <c r="E868" s="18" t="str">
        <f ca="1">IF(B868="", "", IFERROR(VLOOKUP(B868, 'Accrual Schedule'!$B$3:$B$122, 1, TRUE), ""))</f>
        <v/>
      </c>
      <c r="F868" s="18" t="str" cm="1">
        <f t="array" aca="1" ref="F868" ca="1">IF(B868="", "", INDEX('Accrual Schedule'!$B$3:$B$122, MATCH(B868, 'Accrual Schedule'!$B$3:$B$122, 1)+1, 1))</f>
        <v/>
      </c>
      <c r="G868" s="18" t="str" cm="1">
        <f t="array" aca="1" ref="G868" ca="1">IF(B868="", "", INDEX('Accrual Schedule'!$B$3:$B$122, MATCH(H868, 'Accrual Schedule'!$B$3:$B$122, 1)-1, 1))</f>
        <v/>
      </c>
      <c r="H868" s="18" t="str">
        <f ca="1">IF(B868="", "", INDEX('Accrual Schedule'!$B$3:$B$122, MATCH(I868, 'Accrual Schedule'!$C$3:$C$122, 1), 1))</f>
        <v/>
      </c>
      <c r="I868" s="18" t="str" cm="1">
        <f t="array" aca="1" ref="I868" ca="1">IF(B868="", "", _xlfn.IFNA(INDEX('Accrual Schedule'!$C$4:$C$122, MATCH(B868, 'Accrual Schedule'!$C$4:$C$122, 1)+1, 1), INDEX('Accrual Schedule'!$C$4:$C$122, 1, 1)))</f>
        <v/>
      </c>
      <c r="J868" s="11" t="str">
        <f ca="1">IF(B868="","",'Terms&amp;Conditions + Transaction'!$F$5-SUMIF(Dispositions!$B$3:$B$32,"&lt;="&amp;B868,Dispositions!$C$3:$C$32))</f>
        <v/>
      </c>
      <c r="K868" s="84" t="str">
        <f ca="1">IF(B868="", "", IF(ISNA(MATCH(B868, 'Factor Schedule'!$B$3:$B$2002, -1)),1,IF(INDEX('Factor Schedule'!$B$3:$C$2002,MATCH(B868, 'Factor Schedule'!$B$3:$B$2002, -1), 1)=B868,MATCH(B868, 'Factor Schedule'!$B$3:$B$2002, -1),MATCH(B868, 'Factor Schedule'!$B$3:$B$2002, -1)+1)))</f>
        <v/>
      </c>
      <c r="L868" s="11" t="str" cm="1">
        <f t="array" aca="1" ref="L868" ca="1">IF(B868="","",ROUND(J868*_xlfn.IFNA(INDEX('Factor Schedule'!$B$3:$C$2002,K868, 2), 1), 2))</f>
        <v/>
      </c>
      <c r="M868" s="11" t="str">
        <f ca="1">IF(B868="", "", IF(OR(LOWER('Terms&amp;Conditions + Transaction'!$B$12)&lt;&gt;"compound", B868=$C$2, B868=E868), L868, L868+IF(LOWER('Terms&amp;Conditions + Transaction'!$B$13)&lt;&gt;"y", SUMIFS($T$8:$T$2007, $B$8:$B$2007, "&gt;="&amp;E868, $B$8:$B$2007, "&lt;"&amp;B868), SUMIFS($U$8:$U$1007, $B$8:$B$2007, "&gt;="&amp;E868, $B$8:$B$2007, "&lt;"&amp;B868))))</f>
        <v/>
      </c>
      <c r="N868" s="18" t="str">
        <f ca="1">IF(OR(B868 = "", F868=""), "", MIN(ForwardDays(B868,-'Terms&amp;Conditions + Transaction'!$B$22, 'Terms&amp;Conditions + Transaction'!$B$23, 'Holiday Schedule'!$B$3:$B$1002),ForwardDays(F868,-'Terms&amp;Conditions + Transaction'!$B$22, 'Terms&amp;Conditions + Transaction'!$B$23, 'Holiday Schedule'!$B$3:$B$1002)))</f>
        <v/>
      </c>
      <c r="O868" s="42" t="str">
        <f ca="1">IF(B868="", "", IF(ISNA(MATCH(N868, SOFR_INDEX!$A$2:$A$2001, -1)),1,IF(INDEX(SOFR_INDEX!$A$2:$E$2001,MATCH(N868, SOFR_INDEX!$A$2:$A$2001, -1), 1)=N868,MATCH(N868, SOFR_INDEX!$A$2:$A$2001, -1),MATCH(N868, SOFR_INDEX!$A$2:$A$2001, -1)+1)))</f>
        <v/>
      </c>
      <c r="P868" s="40" t="str" cm="1">
        <f t="array" aca="1" ref="P868" ca="1">IF(OR(B868="", F868=""), "", INDEX(SOFR_INDEX!$B$2:$E$2001, O868,$P$4) * IF(LEFT($P$3, 3)="180", 2, IF(LEFT($P$3, 2)="90", 4, IF(LEFT($P$3, 2)="30", 12, 1)))/100)</f>
        <v/>
      </c>
      <c r="Q868" s="43" t="str">
        <f ca="1">IF(OR(B868="", F868=""), "", P868+'Terms&amp;Conditions + Transaction'!$B$11/10000)</f>
        <v/>
      </c>
      <c r="R868" s="43" t="str">
        <f t="shared" ca="1" si="83"/>
        <v/>
      </c>
      <c r="S868" t="str">
        <f ca="1">IF(B868="",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Transaction'!$C$7*(F868-E868), 365), 360))))</f>
        <v/>
      </c>
      <c r="T868" s="49" t="str">
        <f t="shared" ca="1" si="84"/>
        <v/>
      </c>
      <c r="U868" s="49" t="str">
        <f t="shared" ca="1" si="85"/>
        <v/>
      </c>
      <c r="V868" s="49" t="str">
        <f t="shared" ca="1" si="86"/>
        <v/>
      </c>
      <c r="W868" s="11" t="str">
        <f t="shared" ca="1" si="87"/>
        <v/>
      </c>
      <c r="X868" s="11" t="str">
        <f t="shared" ca="1" si="88"/>
        <v/>
      </c>
    </row>
    <row r="869" spans="2:24" x14ac:dyDescent="0.25">
      <c r="B869" s="82" t="str">
        <f ca="1">IF(B868&lt;MIN($C$3, 'Terms&amp;Conditions + Transaction'!$B$6), B868+1, "")</f>
        <v/>
      </c>
      <c r="C869" t="str">
        <f ca="1">IF(B869="", "", IF(AND(WEEKDAY(B869, 2)&lt;=5, ISERROR(VLOOKUP(B869, 'Holiday Schedule'!$B$3:$B$1002, 1, FALSE))), 1, 0))</f>
        <v/>
      </c>
      <c r="D869" t="str">
        <f ca="1">IF(B869="", "", IF(LOWER('Terms&amp;Conditions + Transaction'!$C$15)="act", 1, IF(DAY(B869)=31, 0, IF(AND(DAY(B869+1)=1, MONTH(B869+1)=3), 31-DAY(B869), 1))))</f>
        <v/>
      </c>
      <c r="E869" s="18" t="str">
        <f ca="1">IF(B869="", "", IFERROR(VLOOKUP(B869, 'Accrual Schedule'!$B$3:$B$122, 1, TRUE), ""))</f>
        <v/>
      </c>
      <c r="F869" s="18" t="str" cm="1">
        <f t="array" aca="1" ref="F869" ca="1">IF(B869="", "", INDEX('Accrual Schedule'!$B$3:$B$122, MATCH(B869, 'Accrual Schedule'!$B$3:$B$122, 1)+1, 1))</f>
        <v/>
      </c>
      <c r="G869" s="18" t="str" cm="1">
        <f t="array" aca="1" ref="G869" ca="1">IF(B869="", "", INDEX('Accrual Schedule'!$B$3:$B$122, MATCH(H869, 'Accrual Schedule'!$B$3:$B$122, 1)-1, 1))</f>
        <v/>
      </c>
      <c r="H869" s="18" t="str">
        <f ca="1">IF(B869="", "", INDEX('Accrual Schedule'!$B$3:$B$122, MATCH(I869, 'Accrual Schedule'!$C$3:$C$122, 1), 1))</f>
        <v/>
      </c>
      <c r="I869" s="18" t="str" cm="1">
        <f t="array" aca="1" ref="I869" ca="1">IF(B869="", "", _xlfn.IFNA(INDEX('Accrual Schedule'!$C$4:$C$122, MATCH(B869, 'Accrual Schedule'!$C$4:$C$122, 1)+1, 1), INDEX('Accrual Schedule'!$C$4:$C$122, 1, 1)))</f>
        <v/>
      </c>
      <c r="J869" s="11" t="str">
        <f ca="1">IF(B869="","",'Terms&amp;Conditions + Transaction'!$F$5-SUMIF(Dispositions!$B$3:$B$32,"&lt;="&amp;B869,Dispositions!$C$3:$C$32))</f>
        <v/>
      </c>
      <c r="K869" s="84" t="str">
        <f ca="1">IF(B869="", "", IF(ISNA(MATCH(B869, 'Factor Schedule'!$B$3:$B$2002, -1)),1,IF(INDEX('Factor Schedule'!$B$3:$C$2002,MATCH(B869, 'Factor Schedule'!$B$3:$B$2002, -1), 1)=B869,MATCH(B869, 'Factor Schedule'!$B$3:$B$2002, -1),MATCH(B869, 'Factor Schedule'!$B$3:$B$2002, -1)+1)))</f>
        <v/>
      </c>
      <c r="L869" s="11" t="str" cm="1">
        <f t="array" aca="1" ref="L869" ca="1">IF(B869="","",ROUND(J869*_xlfn.IFNA(INDEX('Factor Schedule'!$B$3:$C$2002,K869, 2), 1), 2))</f>
        <v/>
      </c>
      <c r="M869" s="11" t="str">
        <f ca="1">IF(B869="", "", IF(OR(LOWER('Terms&amp;Conditions + Transaction'!$B$12)&lt;&gt;"compound", B869=$C$2, B869=E869), L869, L869+IF(LOWER('Terms&amp;Conditions + Transaction'!$B$13)&lt;&gt;"y", SUMIFS($T$8:$T$2007, $B$8:$B$2007, "&gt;="&amp;E869, $B$8:$B$2007, "&lt;"&amp;B869), SUMIFS($U$8:$U$1007, $B$8:$B$2007, "&gt;="&amp;E869, $B$8:$B$2007, "&lt;"&amp;B869))))</f>
        <v/>
      </c>
      <c r="N869" s="18" t="str">
        <f ca="1">IF(OR(B869 = "", F869=""), "", MIN(ForwardDays(B869,-'Terms&amp;Conditions + Transaction'!$B$22, 'Terms&amp;Conditions + Transaction'!$B$23, 'Holiday Schedule'!$B$3:$B$1002),ForwardDays(F869,-'Terms&amp;Conditions + Transaction'!$B$22, 'Terms&amp;Conditions + Transaction'!$B$23, 'Holiday Schedule'!$B$3:$B$1002)))</f>
        <v/>
      </c>
      <c r="O869" s="42" t="str">
        <f ca="1">IF(B869="", "", IF(ISNA(MATCH(N869, SOFR_INDEX!$A$2:$A$2001, -1)),1,IF(INDEX(SOFR_INDEX!$A$2:$E$2001,MATCH(N869, SOFR_INDEX!$A$2:$A$2001, -1), 1)=N869,MATCH(N869, SOFR_INDEX!$A$2:$A$2001, -1),MATCH(N869, SOFR_INDEX!$A$2:$A$2001, -1)+1)))</f>
        <v/>
      </c>
      <c r="P869" s="40" t="str" cm="1">
        <f t="array" aca="1" ref="P869" ca="1">IF(OR(B869="", F869=""), "", INDEX(SOFR_INDEX!$B$2:$E$2001, O869,$P$4) * IF(LEFT($P$3, 3)="180", 2, IF(LEFT($P$3, 2)="90", 4, IF(LEFT($P$3, 2)="30", 12, 1)))/100)</f>
        <v/>
      </c>
      <c r="Q869" s="43" t="str">
        <f ca="1">IF(OR(B869="", F869=""), "", P869+'Terms&amp;Conditions + Transaction'!$B$11/10000)</f>
        <v/>
      </c>
      <c r="R869" s="43" t="str">
        <f t="shared" ca="1" si="83"/>
        <v/>
      </c>
      <c r="S869" t="str">
        <f ca="1">IF(B869="",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Transaction'!$C$7*(F869-E869), 365), 360))))</f>
        <v/>
      </c>
      <c r="T869" s="49" t="str">
        <f t="shared" ca="1" si="84"/>
        <v/>
      </c>
      <c r="U869" s="49" t="str">
        <f t="shared" ca="1" si="85"/>
        <v/>
      </c>
      <c r="V869" s="49" t="str">
        <f t="shared" ca="1" si="86"/>
        <v/>
      </c>
      <c r="W869" s="11" t="str">
        <f t="shared" ca="1" si="87"/>
        <v/>
      </c>
      <c r="X869" s="11" t="str">
        <f t="shared" ca="1" si="88"/>
        <v/>
      </c>
    </row>
    <row r="870" spans="2:24" x14ac:dyDescent="0.25">
      <c r="B870" s="82" t="str">
        <f ca="1">IF(B869&lt;MIN($C$3, 'Terms&amp;Conditions + Transaction'!$B$6), B869+1, "")</f>
        <v/>
      </c>
      <c r="C870" t="str">
        <f ca="1">IF(B870="", "", IF(AND(WEEKDAY(B870, 2)&lt;=5, ISERROR(VLOOKUP(B870, 'Holiday Schedule'!$B$3:$B$1002, 1, FALSE))), 1, 0))</f>
        <v/>
      </c>
      <c r="D870" t="str">
        <f ca="1">IF(B870="", "", IF(LOWER('Terms&amp;Conditions + Transaction'!$C$15)="act", 1, IF(DAY(B870)=31, 0, IF(AND(DAY(B870+1)=1, MONTH(B870+1)=3), 31-DAY(B870), 1))))</f>
        <v/>
      </c>
      <c r="E870" s="18" t="str">
        <f ca="1">IF(B870="", "", IFERROR(VLOOKUP(B870, 'Accrual Schedule'!$B$3:$B$122, 1, TRUE), ""))</f>
        <v/>
      </c>
      <c r="F870" s="18" t="str" cm="1">
        <f t="array" aca="1" ref="F870" ca="1">IF(B870="", "", INDEX('Accrual Schedule'!$B$3:$B$122, MATCH(B870, 'Accrual Schedule'!$B$3:$B$122, 1)+1, 1))</f>
        <v/>
      </c>
      <c r="G870" s="18" t="str" cm="1">
        <f t="array" aca="1" ref="G870" ca="1">IF(B870="", "", INDEX('Accrual Schedule'!$B$3:$B$122, MATCH(H870, 'Accrual Schedule'!$B$3:$B$122, 1)-1, 1))</f>
        <v/>
      </c>
      <c r="H870" s="18" t="str">
        <f ca="1">IF(B870="", "", INDEX('Accrual Schedule'!$B$3:$B$122, MATCH(I870, 'Accrual Schedule'!$C$3:$C$122, 1), 1))</f>
        <v/>
      </c>
      <c r="I870" s="18" t="str" cm="1">
        <f t="array" aca="1" ref="I870" ca="1">IF(B870="", "", _xlfn.IFNA(INDEX('Accrual Schedule'!$C$4:$C$122, MATCH(B870, 'Accrual Schedule'!$C$4:$C$122, 1)+1, 1), INDEX('Accrual Schedule'!$C$4:$C$122, 1, 1)))</f>
        <v/>
      </c>
      <c r="J870" s="11" t="str">
        <f ca="1">IF(B870="","",'Terms&amp;Conditions + Transaction'!$F$5-SUMIF(Dispositions!$B$3:$B$32,"&lt;="&amp;B870,Dispositions!$C$3:$C$32))</f>
        <v/>
      </c>
      <c r="K870" s="84" t="str">
        <f ca="1">IF(B870="", "", IF(ISNA(MATCH(B870, 'Factor Schedule'!$B$3:$B$2002, -1)),1,IF(INDEX('Factor Schedule'!$B$3:$C$2002,MATCH(B870, 'Factor Schedule'!$B$3:$B$2002, -1), 1)=B870,MATCH(B870, 'Factor Schedule'!$B$3:$B$2002, -1),MATCH(B870, 'Factor Schedule'!$B$3:$B$2002, -1)+1)))</f>
        <v/>
      </c>
      <c r="L870" s="11" t="str" cm="1">
        <f t="array" aca="1" ref="L870" ca="1">IF(B870="","",ROUND(J870*_xlfn.IFNA(INDEX('Factor Schedule'!$B$3:$C$2002,K870, 2), 1), 2))</f>
        <v/>
      </c>
      <c r="M870" s="11" t="str">
        <f ca="1">IF(B870="", "", IF(OR(LOWER('Terms&amp;Conditions + Transaction'!$B$12)&lt;&gt;"compound", B870=$C$2, B870=E870), L870, L870+IF(LOWER('Terms&amp;Conditions + Transaction'!$B$13)&lt;&gt;"y", SUMIFS($T$8:$T$2007, $B$8:$B$2007, "&gt;="&amp;E870, $B$8:$B$2007, "&lt;"&amp;B870), SUMIFS($U$8:$U$1007, $B$8:$B$2007, "&gt;="&amp;E870, $B$8:$B$2007, "&lt;"&amp;B870))))</f>
        <v/>
      </c>
      <c r="N870" s="18" t="str">
        <f ca="1">IF(OR(B870 = "", F870=""), "", MIN(ForwardDays(B870,-'Terms&amp;Conditions + Transaction'!$B$22, 'Terms&amp;Conditions + Transaction'!$B$23, 'Holiday Schedule'!$B$3:$B$1002),ForwardDays(F870,-'Terms&amp;Conditions + Transaction'!$B$22, 'Terms&amp;Conditions + Transaction'!$B$23, 'Holiday Schedule'!$B$3:$B$1002)))</f>
        <v/>
      </c>
      <c r="O870" s="42" t="str">
        <f ca="1">IF(B870="", "", IF(ISNA(MATCH(N870, SOFR_INDEX!$A$2:$A$2001, -1)),1,IF(INDEX(SOFR_INDEX!$A$2:$E$2001,MATCH(N870, SOFR_INDEX!$A$2:$A$2001, -1), 1)=N870,MATCH(N870, SOFR_INDEX!$A$2:$A$2001, -1),MATCH(N870, SOFR_INDEX!$A$2:$A$2001, -1)+1)))</f>
        <v/>
      </c>
      <c r="P870" s="40" t="str" cm="1">
        <f t="array" aca="1" ref="P870" ca="1">IF(OR(B870="", F870=""), "", INDEX(SOFR_INDEX!$B$2:$E$2001, O870,$P$4) * IF(LEFT($P$3, 3)="180", 2, IF(LEFT($P$3, 2)="90", 4, IF(LEFT($P$3, 2)="30", 12, 1)))/100)</f>
        <v/>
      </c>
      <c r="Q870" s="43" t="str">
        <f ca="1">IF(OR(B870="", F870=""), "", P870+'Terms&amp;Conditions + Transaction'!$B$11/10000)</f>
        <v/>
      </c>
      <c r="R870" s="43" t="str">
        <f t="shared" ca="1" si="83"/>
        <v/>
      </c>
      <c r="S870" t="str">
        <f ca="1">IF(B870="",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Transaction'!$C$7*(F870-E870), 365), 360))))</f>
        <v/>
      </c>
      <c r="T870" s="49" t="str">
        <f t="shared" ca="1" si="84"/>
        <v/>
      </c>
      <c r="U870" s="49" t="str">
        <f t="shared" ca="1" si="85"/>
        <v/>
      </c>
      <c r="V870" s="49" t="str">
        <f t="shared" ca="1" si="86"/>
        <v/>
      </c>
      <c r="W870" s="11" t="str">
        <f t="shared" ca="1" si="87"/>
        <v/>
      </c>
      <c r="X870" s="11" t="str">
        <f t="shared" ca="1" si="88"/>
        <v/>
      </c>
    </row>
    <row r="871" spans="2:24" x14ac:dyDescent="0.25">
      <c r="B871" s="82" t="str">
        <f ca="1">IF(B870&lt;MIN($C$3, 'Terms&amp;Conditions + Transaction'!$B$6), B870+1, "")</f>
        <v/>
      </c>
      <c r="C871" t="str">
        <f ca="1">IF(B871="", "", IF(AND(WEEKDAY(B871, 2)&lt;=5, ISERROR(VLOOKUP(B871, 'Holiday Schedule'!$B$3:$B$1002, 1, FALSE))), 1, 0))</f>
        <v/>
      </c>
      <c r="D871" t="str">
        <f ca="1">IF(B871="", "", IF(LOWER('Terms&amp;Conditions + Transaction'!$C$15)="act", 1, IF(DAY(B871)=31, 0, IF(AND(DAY(B871+1)=1, MONTH(B871+1)=3), 31-DAY(B871), 1))))</f>
        <v/>
      </c>
      <c r="E871" s="18" t="str">
        <f ca="1">IF(B871="", "", IFERROR(VLOOKUP(B871, 'Accrual Schedule'!$B$3:$B$122, 1, TRUE), ""))</f>
        <v/>
      </c>
      <c r="F871" s="18" t="str" cm="1">
        <f t="array" aca="1" ref="F871" ca="1">IF(B871="", "", INDEX('Accrual Schedule'!$B$3:$B$122, MATCH(B871, 'Accrual Schedule'!$B$3:$B$122, 1)+1, 1))</f>
        <v/>
      </c>
      <c r="G871" s="18" t="str" cm="1">
        <f t="array" aca="1" ref="G871" ca="1">IF(B871="", "", INDEX('Accrual Schedule'!$B$3:$B$122, MATCH(H871, 'Accrual Schedule'!$B$3:$B$122, 1)-1, 1))</f>
        <v/>
      </c>
      <c r="H871" s="18" t="str">
        <f ca="1">IF(B871="", "", INDEX('Accrual Schedule'!$B$3:$B$122, MATCH(I871, 'Accrual Schedule'!$C$3:$C$122, 1), 1))</f>
        <v/>
      </c>
      <c r="I871" s="18" t="str" cm="1">
        <f t="array" aca="1" ref="I871" ca="1">IF(B871="", "", _xlfn.IFNA(INDEX('Accrual Schedule'!$C$4:$C$122, MATCH(B871, 'Accrual Schedule'!$C$4:$C$122, 1)+1, 1), INDEX('Accrual Schedule'!$C$4:$C$122, 1, 1)))</f>
        <v/>
      </c>
      <c r="J871" s="11" t="str">
        <f ca="1">IF(B871="","",'Terms&amp;Conditions + Transaction'!$F$5-SUMIF(Dispositions!$B$3:$B$32,"&lt;="&amp;B871,Dispositions!$C$3:$C$32))</f>
        <v/>
      </c>
      <c r="K871" s="84" t="str">
        <f ca="1">IF(B871="", "", IF(ISNA(MATCH(B871, 'Factor Schedule'!$B$3:$B$2002, -1)),1,IF(INDEX('Factor Schedule'!$B$3:$C$2002,MATCH(B871, 'Factor Schedule'!$B$3:$B$2002, -1), 1)=B871,MATCH(B871, 'Factor Schedule'!$B$3:$B$2002, -1),MATCH(B871, 'Factor Schedule'!$B$3:$B$2002, -1)+1)))</f>
        <v/>
      </c>
      <c r="L871" s="11" t="str" cm="1">
        <f t="array" aca="1" ref="L871" ca="1">IF(B871="","",ROUND(J871*_xlfn.IFNA(INDEX('Factor Schedule'!$B$3:$C$2002,K871, 2), 1), 2))</f>
        <v/>
      </c>
      <c r="M871" s="11" t="str">
        <f ca="1">IF(B871="", "", IF(OR(LOWER('Terms&amp;Conditions + Transaction'!$B$12)&lt;&gt;"compound", B871=$C$2, B871=E871), L871, L871+IF(LOWER('Terms&amp;Conditions + Transaction'!$B$13)&lt;&gt;"y", SUMIFS($T$8:$T$2007, $B$8:$B$2007, "&gt;="&amp;E871, $B$8:$B$2007, "&lt;"&amp;B871), SUMIFS($U$8:$U$1007, $B$8:$B$2007, "&gt;="&amp;E871, $B$8:$B$2007, "&lt;"&amp;B871))))</f>
        <v/>
      </c>
      <c r="N871" s="18" t="str">
        <f ca="1">IF(OR(B871 = "", F871=""), "", MIN(ForwardDays(B871,-'Terms&amp;Conditions + Transaction'!$B$22, 'Terms&amp;Conditions + Transaction'!$B$23, 'Holiday Schedule'!$B$3:$B$1002),ForwardDays(F871,-'Terms&amp;Conditions + Transaction'!$B$22, 'Terms&amp;Conditions + Transaction'!$B$23, 'Holiday Schedule'!$B$3:$B$1002)))</f>
        <v/>
      </c>
      <c r="O871" s="42" t="str">
        <f ca="1">IF(B871="", "", IF(ISNA(MATCH(N871, SOFR_INDEX!$A$2:$A$2001, -1)),1,IF(INDEX(SOFR_INDEX!$A$2:$E$2001,MATCH(N871, SOFR_INDEX!$A$2:$A$2001, -1), 1)=N871,MATCH(N871, SOFR_INDEX!$A$2:$A$2001, -1),MATCH(N871, SOFR_INDEX!$A$2:$A$2001, -1)+1)))</f>
        <v/>
      </c>
      <c r="P871" s="40" t="str" cm="1">
        <f t="array" aca="1" ref="P871" ca="1">IF(OR(B871="", F871=""), "", INDEX(SOFR_INDEX!$B$2:$E$2001, O871,$P$4) * IF(LEFT($P$3, 3)="180", 2, IF(LEFT($P$3, 2)="90", 4, IF(LEFT($P$3, 2)="30", 12, 1)))/100)</f>
        <v/>
      </c>
      <c r="Q871" s="43" t="str">
        <f ca="1">IF(OR(B871="", F871=""), "", P871+'Terms&amp;Conditions + Transaction'!$B$11/10000)</f>
        <v/>
      </c>
      <c r="R871" s="43" t="str">
        <f t="shared" ca="1" si="83"/>
        <v/>
      </c>
      <c r="S871" t="str">
        <f ca="1">IF(B871="",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Transaction'!$C$7*(F871-E871), 365), 360))))</f>
        <v/>
      </c>
      <c r="T871" s="49" t="str">
        <f t="shared" ca="1" si="84"/>
        <v/>
      </c>
      <c r="U871" s="49" t="str">
        <f t="shared" ca="1" si="85"/>
        <v/>
      </c>
      <c r="V871" s="49" t="str">
        <f t="shared" ca="1" si="86"/>
        <v/>
      </c>
      <c r="W871" s="11" t="str">
        <f t="shared" ca="1" si="87"/>
        <v/>
      </c>
      <c r="X871" s="11" t="str">
        <f t="shared" ca="1" si="88"/>
        <v/>
      </c>
    </row>
    <row r="872" spans="2:24" x14ac:dyDescent="0.25">
      <c r="B872" s="82" t="str">
        <f ca="1">IF(B871&lt;MIN($C$3, 'Terms&amp;Conditions + Transaction'!$B$6), B871+1, "")</f>
        <v/>
      </c>
      <c r="C872" t="str">
        <f ca="1">IF(B872="", "", IF(AND(WEEKDAY(B872, 2)&lt;=5, ISERROR(VLOOKUP(B872, 'Holiday Schedule'!$B$3:$B$1002, 1, FALSE))), 1, 0))</f>
        <v/>
      </c>
      <c r="D872" t="str">
        <f ca="1">IF(B872="", "", IF(LOWER('Terms&amp;Conditions + Transaction'!$C$15)="act", 1, IF(DAY(B872)=31, 0, IF(AND(DAY(B872+1)=1, MONTH(B872+1)=3), 31-DAY(B872), 1))))</f>
        <v/>
      </c>
      <c r="E872" s="18" t="str">
        <f ca="1">IF(B872="", "", IFERROR(VLOOKUP(B872, 'Accrual Schedule'!$B$3:$B$122, 1, TRUE), ""))</f>
        <v/>
      </c>
      <c r="F872" s="18" t="str" cm="1">
        <f t="array" aca="1" ref="F872" ca="1">IF(B872="", "", INDEX('Accrual Schedule'!$B$3:$B$122, MATCH(B872, 'Accrual Schedule'!$B$3:$B$122, 1)+1, 1))</f>
        <v/>
      </c>
      <c r="G872" s="18" t="str" cm="1">
        <f t="array" aca="1" ref="G872" ca="1">IF(B872="", "", INDEX('Accrual Schedule'!$B$3:$B$122, MATCH(H872, 'Accrual Schedule'!$B$3:$B$122, 1)-1, 1))</f>
        <v/>
      </c>
      <c r="H872" s="18" t="str">
        <f ca="1">IF(B872="", "", INDEX('Accrual Schedule'!$B$3:$B$122, MATCH(I872, 'Accrual Schedule'!$C$3:$C$122, 1), 1))</f>
        <v/>
      </c>
      <c r="I872" s="18" t="str" cm="1">
        <f t="array" aca="1" ref="I872" ca="1">IF(B872="", "", _xlfn.IFNA(INDEX('Accrual Schedule'!$C$4:$C$122, MATCH(B872, 'Accrual Schedule'!$C$4:$C$122, 1)+1, 1), INDEX('Accrual Schedule'!$C$4:$C$122, 1, 1)))</f>
        <v/>
      </c>
      <c r="J872" s="11" t="str">
        <f ca="1">IF(B872="","",'Terms&amp;Conditions + Transaction'!$F$5-SUMIF(Dispositions!$B$3:$B$32,"&lt;="&amp;B872,Dispositions!$C$3:$C$32))</f>
        <v/>
      </c>
      <c r="K872" s="84" t="str">
        <f ca="1">IF(B872="", "", IF(ISNA(MATCH(B872, 'Factor Schedule'!$B$3:$B$2002, -1)),1,IF(INDEX('Factor Schedule'!$B$3:$C$2002,MATCH(B872, 'Factor Schedule'!$B$3:$B$2002, -1), 1)=B872,MATCH(B872, 'Factor Schedule'!$B$3:$B$2002, -1),MATCH(B872, 'Factor Schedule'!$B$3:$B$2002, -1)+1)))</f>
        <v/>
      </c>
      <c r="L872" s="11" t="str" cm="1">
        <f t="array" aca="1" ref="L872" ca="1">IF(B872="","",ROUND(J872*_xlfn.IFNA(INDEX('Factor Schedule'!$B$3:$C$2002,K872, 2), 1), 2))</f>
        <v/>
      </c>
      <c r="M872" s="11" t="str">
        <f ca="1">IF(B872="", "", IF(OR(LOWER('Terms&amp;Conditions + Transaction'!$B$12)&lt;&gt;"compound", B872=$C$2, B872=E872), L872, L872+IF(LOWER('Terms&amp;Conditions + Transaction'!$B$13)&lt;&gt;"y", SUMIFS($T$8:$T$2007, $B$8:$B$2007, "&gt;="&amp;E872, $B$8:$B$2007, "&lt;"&amp;B872), SUMIFS($U$8:$U$1007, $B$8:$B$2007, "&gt;="&amp;E872, $B$8:$B$2007, "&lt;"&amp;B872))))</f>
        <v/>
      </c>
      <c r="N872" s="18" t="str">
        <f ca="1">IF(OR(B872 = "", F872=""), "", MIN(ForwardDays(B872,-'Terms&amp;Conditions + Transaction'!$B$22, 'Terms&amp;Conditions + Transaction'!$B$23, 'Holiday Schedule'!$B$3:$B$1002),ForwardDays(F872,-'Terms&amp;Conditions + Transaction'!$B$22, 'Terms&amp;Conditions + Transaction'!$B$23, 'Holiday Schedule'!$B$3:$B$1002)))</f>
        <v/>
      </c>
      <c r="O872" s="42" t="str">
        <f ca="1">IF(B872="", "", IF(ISNA(MATCH(N872, SOFR_INDEX!$A$2:$A$2001, -1)),1,IF(INDEX(SOFR_INDEX!$A$2:$E$2001,MATCH(N872, SOFR_INDEX!$A$2:$A$2001, -1), 1)=N872,MATCH(N872, SOFR_INDEX!$A$2:$A$2001, -1),MATCH(N872, SOFR_INDEX!$A$2:$A$2001, -1)+1)))</f>
        <v/>
      </c>
      <c r="P872" s="40" t="str" cm="1">
        <f t="array" aca="1" ref="P872" ca="1">IF(OR(B872="", F872=""), "", INDEX(SOFR_INDEX!$B$2:$E$2001, O872,$P$4) * IF(LEFT($P$3, 3)="180", 2, IF(LEFT($P$3, 2)="90", 4, IF(LEFT($P$3, 2)="30", 12, 1)))/100)</f>
        <v/>
      </c>
      <c r="Q872" s="43" t="str">
        <f ca="1">IF(OR(B872="", F872=""), "", P872+'Terms&amp;Conditions + Transaction'!$B$11/10000)</f>
        <v/>
      </c>
      <c r="R872" s="43" t="str">
        <f t="shared" ca="1" si="83"/>
        <v/>
      </c>
      <c r="S872" t="str">
        <f ca="1">IF(B872="",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Transaction'!$C$7*(F872-E872), 365), 360))))</f>
        <v/>
      </c>
      <c r="T872" s="49" t="str">
        <f t="shared" ca="1" si="84"/>
        <v/>
      </c>
      <c r="U872" s="49" t="str">
        <f t="shared" ca="1" si="85"/>
        <v/>
      </c>
      <c r="V872" s="49" t="str">
        <f t="shared" ca="1" si="86"/>
        <v/>
      </c>
      <c r="W872" s="11" t="str">
        <f t="shared" ca="1" si="87"/>
        <v/>
      </c>
      <c r="X872" s="11" t="str">
        <f t="shared" ca="1" si="88"/>
        <v/>
      </c>
    </row>
    <row r="873" spans="2:24" x14ac:dyDescent="0.25">
      <c r="B873" s="82" t="str">
        <f ca="1">IF(B872&lt;MIN($C$3, 'Terms&amp;Conditions + Transaction'!$B$6), B872+1, "")</f>
        <v/>
      </c>
      <c r="C873" t="str">
        <f ca="1">IF(B873="", "", IF(AND(WEEKDAY(B873, 2)&lt;=5, ISERROR(VLOOKUP(B873, 'Holiday Schedule'!$B$3:$B$1002, 1, FALSE))), 1, 0))</f>
        <v/>
      </c>
      <c r="D873" t="str">
        <f ca="1">IF(B873="", "", IF(LOWER('Terms&amp;Conditions + Transaction'!$C$15)="act", 1, IF(DAY(B873)=31, 0, IF(AND(DAY(B873+1)=1, MONTH(B873+1)=3), 31-DAY(B873), 1))))</f>
        <v/>
      </c>
      <c r="E873" s="18" t="str">
        <f ca="1">IF(B873="", "", IFERROR(VLOOKUP(B873, 'Accrual Schedule'!$B$3:$B$122, 1, TRUE), ""))</f>
        <v/>
      </c>
      <c r="F873" s="18" t="str" cm="1">
        <f t="array" aca="1" ref="F873" ca="1">IF(B873="", "", INDEX('Accrual Schedule'!$B$3:$B$122, MATCH(B873, 'Accrual Schedule'!$B$3:$B$122, 1)+1, 1))</f>
        <v/>
      </c>
      <c r="G873" s="18" t="str" cm="1">
        <f t="array" aca="1" ref="G873" ca="1">IF(B873="", "", INDEX('Accrual Schedule'!$B$3:$B$122, MATCH(H873, 'Accrual Schedule'!$B$3:$B$122, 1)-1, 1))</f>
        <v/>
      </c>
      <c r="H873" s="18" t="str">
        <f ca="1">IF(B873="", "", INDEX('Accrual Schedule'!$B$3:$B$122, MATCH(I873, 'Accrual Schedule'!$C$3:$C$122, 1), 1))</f>
        <v/>
      </c>
      <c r="I873" s="18" t="str" cm="1">
        <f t="array" aca="1" ref="I873" ca="1">IF(B873="", "", _xlfn.IFNA(INDEX('Accrual Schedule'!$C$4:$C$122, MATCH(B873, 'Accrual Schedule'!$C$4:$C$122, 1)+1, 1), INDEX('Accrual Schedule'!$C$4:$C$122, 1, 1)))</f>
        <v/>
      </c>
      <c r="J873" s="11" t="str">
        <f ca="1">IF(B873="","",'Terms&amp;Conditions + Transaction'!$F$5-SUMIF(Dispositions!$B$3:$B$32,"&lt;="&amp;B873,Dispositions!$C$3:$C$32))</f>
        <v/>
      </c>
      <c r="K873" s="84" t="str">
        <f ca="1">IF(B873="", "", IF(ISNA(MATCH(B873, 'Factor Schedule'!$B$3:$B$2002, -1)),1,IF(INDEX('Factor Schedule'!$B$3:$C$2002,MATCH(B873, 'Factor Schedule'!$B$3:$B$2002, -1), 1)=B873,MATCH(B873, 'Factor Schedule'!$B$3:$B$2002, -1),MATCH(B873, 'Factor Schedule'!$B$3:$B$2002, -1)+1)))</f>
        <v/>
      </c>
      <c r="L873" s="11" t="str" cm="1">
        <f t="array" aca="1" ref="L873" ca="1">IF(B873="","",ROUND(J873*_xlfn.IFNA(INDEX('Factor Schedule'!$B$3:$C$2002,K873, 2), 1), 2))</f>
        <v/>
      </c>
      <c r="M873" s="11" t="str">
        <f ca="1">IF(B873="", "", IF(OR(LOWER('Terms&amp;Conditions + Transaction'!$B$12)&lt;&gt;"compound", B873=$C$2, B873=E873), L873, L873+IF(LOWER('Terms&amp;Conditions + Transaction'!$B$13)&lt;&gt;"y", SUMIFS($T$8:$T$2007, $B$8:$B$2007, "&gt;="&amp;E873, $B$8:$B$2007, "&lt;"&amp;B873), SUMIFS($U$8:$U$1007, $B$8:$B$2007, "&gt;="&amp;E873, $B$8:$B$2007, "&lt;"&amp;B873))))</f>
        <v/>
      </c>
      <c r="N873" s="18" t="str">
        <f ca="1">IF(OR(B873 = "", F873=""), "", MIN(ForwardDays(B873,-'Terms&amp;Conditions + Transaction'!$B$22, 'Terms&amp;Conditions + Transaction'!$B$23, 'Holiday Schedule'!$B$3:$B$1002),ForwardDays(F873,-'Terms&amp;Conditions + Transaction'!$B$22, 'Terms&amp;Conditions + Transaction'!$B$23, 'Holiday Schedule'!$B$3:$B$1002)))</f>
        <v/>
      </c>
      <c r="O873" s="42" t="str">
        <f ca="1">IF(B873="", "", IF(ISNA(MATCH(N873, SOFR_INDEX!$A$2:$A$2001, -1)),1,IF(INDEX(SOFR_INDEX!$A$2:$E$2001,MATCH(N873, SOFR_INDEX!$A$2:$A$2001, -1), 1)=N873,MATCH(N873, SOFR_INDEX!$A$2:$A$2001, -1),MATCH(N873, SOFR_INDEX!$A$2:$A$2001, -1)+1)))</f>
        <v/>
      </c>
      <c r="P873" s="40" t="str" cm="1">
        <f t="array" aca="1" ref="P873" ca="1">IF(OR(B873="", F873=""), "", INDEX(SOFR_INDEX!$B$2:$E$2001, O873,$P$4) * IF(LEFT($P$3, 3)="180", 2, IF(LEFT($P$3, 2)="90", 4, IF(LEFT($P$3, 2)="30", 12, 1)))/100)</f>
        <v/>
      </c>
      <c r="Q873" s="43" t="str">
        <f ca="1">IF(OR(B873="", F873=""), "", P873+'Terms&amp;Conditions + Transaction'!$B$11/10000)</f>
        <v/>
      </c>
      <c r="R873" s="43" t="str">
        <f t="shared" ca="1" si="83"/>
        <v/>
      </c>
      <c r="S873" t="str">
        <f ca="1">IF(B873="",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Transaction'!$C$7*(F873-E873), 365), 360))))</f>
        <v/>
      </c>
      <c r="T873" s="49" t="str">
        <f t="shared" ca="1" si="84"/>
        <v/>
      </c>
      <c r="U873" s="49" t="str">
        <f t="shared" ca="1" si="85"/>
        <v/>
      </c>
      <c r="V873" s="49" t="str">
        <f t="shared" ca="1" si="86"/>
        <v/>
      </c>
      <c r="W873" s="11" t="str">
        <f t="shared" ca="1" si="87"/>
        <v/>
      </c>
      <c r="X873" s="11" t="str">
        <f t="shared" ca="1" si="88"/>
        <v/>
      </c>
    </row>
    <row r="874" spans="2:24" x14ac:dyDescent="0.25">
      <c r="B874" s="82" t="str">
        <f ca="1">IF(B873&lt;MIN($C$3, 'Terms&amp;Conditions + Transaction'!$B$6), B873+1, "")</f>
        <v/>
      </c>
      <c r="C874" t="str">
        <f ca="1">IF(B874="", "", IF(AND(WEEKDAY(B874, 2)&lt;=5, ISERROR(VLOOKUP(B874, 'Holiday Schedule'!$B$3:$B$1002, 1, FALSE))), 1, 0))</f>
        <v/>
      </c>
      <c r="D874" t="str">
        <f ca="1">IF(B874="", "", IF(LOWER('Terms&amp;Conditions + Transaction'!$C$15)="act", 1, IF(DAY(B874)=31, 0, IF(AND(DAY(B874+1)=1, MONTH(B874+1)=3), 31-DAY(B874), 1))))</f>
        <v/>
      </c>
      <c r="E874" s="18" t="str">
        <f ca="1">IF(B874="", "", IFERROR(VLOOKUP(B874, 'Accrual Schedule'!$B$3:$B$122, 1, TRUE), ""))</f>
        <v/>
      </c>
      <c r="F874" s="18" t="str" cm="1">
        <f t="array" aca="1" ref="F874" ca="1">IF(B874="", "", INDEX('Accrual Schedule'!$B$3:$B$122, MATCH(B874, 'Accrual Schedule'!$B$3:$B$122, 1)+1, 1))</f>
        <v/>
      </c>
      <c r="G874" s="18" t="str" cm="1">
        <f t="array" aca="1" ref="G874" ca="1">IF(B874="", "", INDEX('Accrual Schedule'!$B$3:$B$122, MATCH(H874, 'Accrual Schedule'!$B$3:$B$122, 1)-1, 1))</f>
        <v/>
      </c>
      <c r="H874" s="18" t="str">
        <f ca="1">IF(B874="", "", INDEX('Accrual Schedule'!$B$3:$B$122, MATCH(I874, 'Accrual Schedule'!$C$3:$C$122, 1), 1))</f>
        <v/>
      </c>
      <c r="I874" s="18" t="str" cm="1">
        <f t="array" aca="1" ref="I874" ca="1">IF(B874="", "", _xlfn.IFNA(INDEX('Accrual Schedule'!$C$4:$C$122, MATCH(B874, 'Accrual Schedule'!$C$4:$C$122, 1)+1, 1), INDEX('Accrual Schedule'!$C$4:$C$122, 1, 1)))</f>
        <v/>
      </c>
      <c r="J874" s="11" t="str">
        <f ca="1">IF(B874="","",'Terms&amp;Conditions + Transaction'!$F$5-SUMIF(Dispositions!$B$3:$B$32,"&lt;="&amp;B874,Dispositions!$C$3:$C$32))</f>
        <v/>
      </c>
      <c r="K874" s="84" t="str">
        <f ca="1">IF(B874="", "", IF(ISNA(MATCH(B874, 'Factor Schedule'!$B$3:$B$2002, -1)),1,IF(INDEX('Factor Schedule'!$B$3:$C$2002,MATCH(B874, 'Factor Schedule'!$B$3:$B$2002, -1), 1)=B874,MATCH(B874, 'Factor Schedule'!$B$3:$B$2002, -1),MATCH(B874, 'Factor Schedule'!$B$3:$B$2002, -1)+1)))</f>
        <v/>
      </c>
      <c r="L874" s="11" t="str" cm="1">
        <f t="array" aca="1" ref="L874" ca="1">IF(B874="","",ROUND(J874*_xlfn.IFNA(INDEX('Factor Schedule'!$B$3:$C$2002,K874, 2), 1), 2))</f>
        <v/>
      </c>
      <c r="M874" s="11" t="str">
        <f ca="1">IF(B874="", "", IF(OR(LOWER('Terms&amp;Conditions + Transaction'!$B$12)&lt;&gt;"compound", B874=$C$2, B874=E874), L874, L874+IF(LOWER('Terms&amp;Conditions + Transaction'!$B$13)&lt;&gt;"y", SUMIFS($T$8:$T$2007, $B$8:$B$2007, "&gt;="&amp;E874, $B$8:$B$2007, "&lt;"&amp;B874), SUMIFS($U$8:$U$1007, $B$8:$B$2007, "&gt;="&amp;E874, $B$8:$B$2007, "&lt;"&amp;B874))))</f>
        <v/>
      </c>
      <c r="N874" s="18" t="str">
        <f ca="1">IF(OR(B874 = "", F874=""), "", MIN(ForwardDays(B874,-'Terms&amp;Conditions + Transaction'!$B$22, 'Terms&amp;Conditions + Transaction'!$B$23, 'Holiday Schedule'!$B$3:$B$1002),ForwardDays(F874,-'Terms&amp;Conditions + Transaction'!$B$22, 'Terms&amp;Conditions + Transaction'!$B$23, 'Holiday Schedule'!$B$3:$B$1002)))</f>
        <v/>
      </c>
      <c r="O874" s="42" t="str">
        <f ca="1">IF(B874="", "", IF(ISNA(MATCH(N874, SOFR_INDEX!$A$2:$A$2001, -1)),1,IF(INDEX(SOFR_INDEX!$A$2:$E$2001,MATCH(N874, SOFR_INDEX!$A$2:$A$2001, -1), 1)=N874,MATCH(N874, SOFR_INDEX!$A$2:$A$2001, -1),MATCH(N874, SOFR_INDEX!$A$2:$A$2001, -1)+1)))</f>
        <v/>
      </c>
      <c r="P874" s="40" t="str" cm="1">
        <f t="array" aca="1" ref="P874" ca="1">IF(OR(B874="", F874=""), "", INDEX(SOFR_INDEX!$B$2:$E$2001, O874,$P$4) * IF(LEFT($P$3, 3)="180", 2, IF(LEFT($P$3, 2)="90", 4, IF(LEFT($P$3, 2)="30", 12, 1)))/100)</f>
        <v/>
      </c>
      <c r="Q874" s="43" t="str">
        <f ca="1">IF(OR(B874="", F874=""), "", P874+'Terms&amp;Conditions + Transaction'!$B$11/10000)</f>
        <v/>
      </c>
      <c r="R874" s="43" t="str">
        <f t="shared" ca="1" si="83"/>
        <v/>
      </c>
      <c r="S874" t="str">
        <f ca="1">IF(B874="",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Transaction'!$C$7*(F874-E874), 365), 360))))</f>
        <v/>
      </c>
      <c r="T874" s="49" t="str">
        <f t="shared" ca="1" si="84"/>
        <v/>
      </c>
      <c r="U874" s="49" t="str">
        <f t="shared" ca="1" si="85"/>
        <v/>
      </c>
      <c r="V874" s="49" t="str">
        <f t="shared" ca="1" si="86"/>
        <v/>
      </c>
      <c r="W874" s="11" t="str">
        <f t="shared" ca="1" si="87"/>
        <v/>
      </c>
      <c r="X874" s="11" t="str">
        <f t="shared" ca="1" si="88"/>
        <v/>
      </c>
    </row>
    <row r="875" spans="2:24" x14ac:dyDescent="0.25">
      <c r="B875" s="82" t="str">
        <f ca="1">IF(B874&lt;MIN($C$3, 'Terms&amp;Conditions + Transaction'!$B$6), B874+1, "")</f>
        <v/>
      </c>
      <c r="C875" t="str">
        <f ca="1">IF(B875="", "", IF(AND(WEEKDAY(B875, 2)&lt;=5, ISERROR(VLOOKUP(B875, 'Holiday Schedule'!$B$3:$B$1002, 1, FALSE))), 1, 0))</f>
        <v/>
      </c>
      <c r="D875" t="str">
        <f ca="1">IF(B875="", "", IF(LOWER('Terms&amp;Conditions + Transaction'!$C$15)="act", 1, IF(DAY(B875)=31, 0, IF(AND(DAY(B875+1)=1, MONTH(B875+1)=3), 31-DAY(B875), 1))))</f>
        <v/>
      </c>
      <c r="E875" s="18" t="str">
        <f ca="1">IF(B875="", "", IFERROR(VLOOKUP(B875, 'Accrual Schedule'!$B$3:$B$122, 1, TRUE), ""))</f>
        <v/>
      </c>
      <c r="F875" s="18" t="str" cm="1">
        <f t="array" aca="1" ref="F875" ca="1">IF(B875="", "", INDEX('Accrual Schedule'!$B$3:$B$122, MATCH(B875, 'Accrual Schedule'!$B$3:$B$122, 1)+1, 1))</f>
        <v/>
      </c>
      <c r="G875" s="18" t="str" cm="1">
        <f t="array" aca="1" ref="G875" ca="1">IF(B875="", "", INDEX('Accrual Schedule'!$B$3:$B$122, MATCH(H875, 'Accrual Schedule'!$B$3:$B$122, 1)-1, 1))</f>
        <v/>
      </c>
      <c r="H875" s="18" t="str">
        <f ca="1">IF(B875="", "", INDEX('Accrual Schedule'!$B$3:$B$122, MATCH(I875, 'Accrual Schedule'!$C$3:$C$122, 1), 1))</f>
        <v/>
      </c>
      <c r="I875" s="18" t="str" cm="1">
        <f t="array" aca="1" ref="I875" ca="1">IF(B875="", "", _xlfn.IFNA(INDEX('Accrual Schedule'!$C$4:$C$122, MATCH(B875, 'Accrual Schedule'!$C$4:$C$122, 1)+1, 1), INDEX('Accrual Schedule'!$C$4:$C$122, 1, 1)))</f>
        <v/>
      </c>
      <c r="J875" s="11" t="str">
        <f ca="1">IF(B875="","",'Terms&amp;Conditions + Transaction'!$F$5-SUMIF(Dispositions!$B$3:$B$32,"&lt;="&amp;B875,Dispositions!$C$3:$C$32))</f>
        <v/>
      </c>
      <c r="K875" s="84" t="str">
        <f ca="1">IF(B875="", "", IF(ISNA(MATCH(B875, 'Factor Schedule'!$B$3:$B$2002, -1)),1,IF(INDEX('Factor Schedule'!$B$3:$C$2002,MATCH(B875, 'Factor Schedule'!$B$3:$B$2002, -1), 1)=B875,MATCH(B875, 'Factor Schedule'!$B$3:$B$2002, -1),MATCH(B875, 'Factor Schedule'!$B$3:$B$2002, -1)+1)))</f>
        <v/>
      </c>
      <c r="L875" s="11" t="str" cm="1">
        <f t="array" aca="1" ref="L875" ca="1">IF(B875="","",ROUND(J875*_xlfn.IFNA(INDEX('Factor Schedule'!$B$3:$C$2002,K875, 2), 1), 2))</f>
        <v/>
      </c>
      <c r="M875" s="11" t="str">
        <f ca="1">IF(B875="", "", IF(OR(LOWER('Terms&amp;Conditions + Transaction'!$B$12)&lt;&gt;"compound", B875=$C$2, B875=E875), L875, L875+IF(LOWER('Terms&amp;Conditions + Transaction'!$B$13)&lt;&gt;"y", SUMIFS($T$8:$T$2007, $B$8:$B$2007, "&gt;="&amp;E875, $B$8:$B$2007, "&lt;"&amp;B875), SUMIFS($U$8:$U$1007, $B$8:$B$2007, "&gt;="&amp;E875, $B$8:$B$2007, "&lt;"&amp;B875))))</f>
        <v/>
      </c>
      <c r="N875" s="18" t="str">
        <f ca="1">IF(OR(B875 = "", F875=""), "", MIN(ForwardDays(B875,-'Terms&amp;Conditions + Transaction'!$B$22, 'Terms&amp;Conditions + Transaction'!$B$23, 'Holiday Schedule'!$B$3:$B$1002),ForwardDays(F875,-'Terms&amp;Conditions + Transaction'!$B$22, 'Terms&amp;Conditions + Transaction'!$B$23, 'Holiday Schedule'!$B$3:$B$1002)))</f>
        <v/>
      </c>
      <c r="O875" s="42" t="str">
        <f ca="1">IF(B875="", "", IF(ISNA(MATCH(N875, SOFR_INDEX!$A$2:$A$2001, -1)),1,IF(INDEX(SOFR_INDEX!$A$2:$E$2001,MATCH(N875, SOFR_INDEX!$A$2:$A$2001, -1), 1)=N875,MATCH(N875, SOFR_INDEX!$A$2:$A$2001, -1),MATCH(N875, SOFR_INDEX!$A$2:$A$2001, -1)+1)))</f>
        <v/>
      </c>
      <c r="P875" s="40" t="str" cm="1">
        <f t="array" aca="1" ref="P875" ca="1">IF(OR(B875="", F875=""), "", INDEX(SOFR_INDEX!$B$2:$E$2001, O875,$P$4) * IF(LEFT($P$3, 3)="180", 2, IF(LEFT($P$3, 2)="90", 4, IF(LEFT($P$3, 2)="30", 12, 1)))/100)</f>
        <v/>
      </c>
      <c r="Q875" s="43" t="str">
        <f ca="1">IF(OR(B875="", F875=""), "", P875+'Terms&amp;Conditions + Transaction'!$B$11/10000)</f>
        <v/>
      </c>
      <c r="R875" s="43" t="str">
        <f t="shared" ca="1" si="83"/>
        <v/>
      </c>
      <c r="S875" t="str">
        <f ca="1">IF(B875="",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Transaction'!$C$7*(F875-E875), 365), 360))))</f>
        <v/>
      </c>
      <c r="T875" s="49" t="str">
        <f t="shared" ca="1" si="84"/>
        <v/>
      </c>
      <c r="U875" s="49" t="str">
        <f t="shared" ca="1" si="85"/>
        <v/>
      </c>
      <c r="V875" s="49" t="str">
        <f t="shared" ca="1" si="86"/>
        <v/>
      </c>
      <c r="W875" s="11" t="str">
        <f t="shared" ca="1" si="87"/>
        <v/>
      </c>
      <c r="X875" s="11" t="str">
        <f t="shared" ca="1" si="88"/>
        <v/>
      </c>
    </row>
    <row r="876" spans="2:24" x14ac:dyDescent="0.25">
      <c r="B876" s="82" t="str">
        <f ca="1">IF(B875&lt;MIN($C$3, 'Terms&amp;Conditions + Transaction'!$B$6), B875+1, "")</f>
        <v/>
      </c>
      <c r="C876" t="str">
        <f ca="1">IF(B876="", "", IF(AND(WEEKDAY(B876, 2)&lt;=5, ISERROR(VLOOKUP(B876, 'Holiday Schedule'!$B$3:$B$1002, 1, FALSE))), 1, 0))</f>
        <v/>
      </c>
      <c r="D876" t="str">
        <f ca="1">IF(B876="", "", IF(LOWER('Terms&amp;Conditions + Transaction'!$C$15)="act", 1, IF(DAY(B876)=31, 0, IF(AND(DAY(B876+1)=1, MONTH(B876+1)=3), 31-DAY(B876), 1))))</f>
        <v/>
      </c>
      <c r="E876" s="18" t="str">
        <f ca="1">IF(B876="", "", IFERROR(VLOOKUP(B876, 'Accrual Schedule'!$B$3:$B$122, 1, TRUE), ""))</f>
        <v/>
      </c>
      <c r="F876" s="18" t="str" cm="1">
        <f t="array" aca="1" ref="F876" ca="1">IF(B876="", "", INDEX('Accrual Schedule'!$B$3:$B$122, MATCH(B876, 'Accrual Schedule'!$B$3:$B$122, 1)+1, 1))</f>
        <v/>
      </c>
      <c r="G876" s="18" t="str" cm="1">
        <f t="array" aca="1" ref="G876" ca="1">IF(B876="", "", INDEX('Accrual Schedule'!$B$3:$B$122, MATCH(H876, 'Accrual Schedule'!$B$3:$B$122, 1)-1, 1))</f>
        <v/>
      </c>
      <c r="H876" s="18" t="str">
        <f ca="1">IF(B876="", "", INDEX('Accrual Schedule'!$B$3:$B$122, MATCH(I876, 'Accrual Schedule'!$C$3:$C$122, 1), 1))</f>
        <v/>
      </c>
      <c r="I876" s="18" t="str" cm="1">
        <f t="array" aca="1" ref="I876" ca="1">IF(B876="", "", _xlfn.IFNA(INDEX('Accrual Schedule'!$C$4:$C$122, MATCH(B876, 'Accrual Schedule'!$C$4:$C$122, 1)+1, 1), INDEX('Accrual Schedule'!$C$4:$C$122, 1, 1)))</f>
        <v/>
      </c>
      <c r="J876" s="11" t="str">
        <f ca="1">IF(B876="","",'Terms&amp;Conditions + Transaction'!$F$5-SUMIF(Dispositions!$B$3:$B$32,"&lt;="&amp;B876,Dispositions!$C$3:$C$32))</f>
        <v/>
      </c>
      <c r="K876" s="84" t="str">
        <f ca="1">IF(B876="", "", IF(ISNA(MATCH(B876, 'Factor Schedule'!$B$3:$B$2002, -1)),1,IF(INDEX('Factor Schedule'!$B$3:$C$2002,MATCH(B876, 'Factor Schedule'!$B$3:$B$2002, -1), 1)=B876,MATCH(B876, 'Factor Schedule'!$B$3:$B$2002, -1),MATCH(B876, 'Factor Schedule'!$B$3:$B$2002, -1)+1)))</f>
        <v/>
      </c>
      <c r="L876" s="11" t="str" cm="1">
        <f t="array" aca="1" ref="L876" ca="1">IF(B876="","",ROUND(J876*_xlfn.IFNA(INDEX('Factor Schedule'!$B$3:$C$2002,K876, 2), 1), 2))</f>
        <v/>
      </c>
      <c r="M876" s="11" t="str">
        <f ca="1">IF(B876="", "", IF(OR(LOWER('Terms&amp;Conditions + Transaction'!$B$12)&lt;&gt;"compound", B876=$C$2, B876=E876), L876, L876+IF(LOWER('Terms&amp;Conditions + Transaction'!$B$13)&lt;&gt;"y", SUMIFS($T$8:$T$2007, $B$8:$B$2007, "&gt;="&amp;E876, $B$8:$B$2007, "&lt;"&amp;B876), SUMIFS($U$8:$U$1007, $B$8:$B$2007, "&gt;="&amp;E876, $B$8:$B$2007, "&lt;"&amp;B876))))</f>
        <v/>
      </c>
      <c r="N876" s="18" t="str">
        <f ca="1">IF(OR(B876 = "", F876=""), "", MIN(ForwardDays(B876,-'Terms&amp;Conditions + Transaction'!$B$22, 'Terms&amp;Conditions + Transaction'!$B$23, 'Holiday Schedule'!$B$3:$B$1002),ForwardDays(F876,-'Terms&amp;Conditions + Transaction'!$B$22, 'Terms&amp;Conditions + Transaction'!$B$23, 'Holiday Schedule'!$B$3:$B$1002)))</f>
        <v/>
      </c>
      <c r="O876" s="42" t="str">
        <f ca="1">IF(B876="", "", IF(ISNA(MATCH(N876, SOFR_INDEX!$A$2:$A$2001, -1)),1,IF(INDEX(SOFR_INDEX!$A$2:$E$2001,MATCH(N876, SOFR_INDEX!$A$2:$A$2001, -1), 1)=N876,MATCH(N876, SOFR_INDEX!$A$2:$A$2001, -1),MATCH(N876, SOFR_INDEX!$A$2:$A$2001, -1)+1)))</f>
        <v/>
      </c>
      <c r="P876" s="40" t="str" cm="1">
        <f t="array" aca="1" ref="P876" ca="1">IF(OR(B876="", F876=""), "", INDEX(SOFR_INDEX!$B$2:$E$2001, O876,$P$4) * IF(LEFT($P$3, 3)="180", 2, IF(LEFT($P$3, 2)="90", 4, IF(LEFT($P$3, 2)="30", 12, 1)))/100)</f>
        <v/>
      </c>
      <c r="Q876" s="43" t="str">
        <f ca="1">IF(OR(B876="", F876=""), "", P876+'Terms&amp;Conditions + Transaction'!$B$11/10000)</f>
        <v/>
      </c>
      <c r="R876" s="43" t="str">
        <f t="shared" ca="1" si="83"/>
        <v/>
      </c>
      <c r="S876" t="str">
        <f ca="1">IF(B876="",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Transaction'!$C$7*(F876-E876), 365), 360))))</f>
        <v/>
      </c>
      <c r="T876" s="49" t="str">
        <f t="shared" ca="1" si="84"/>
        <v/>
      </c>
      <c r="U876" s="49" t="str">
        <f t="shared" ca="1" si="85"/>
        <v/>
      </c>
      <c r="V876" s="49" t="str">
        <f t="shared" ca="1" si="86"/>
        <v/>
      </c>
      <c r="W876" s="11" t="str">
        <f t="shared" ca="1" si="87"/>
        <v/>
      </c>
      <c r="X876" s="11" t="str">
        <f t="shared" ca="1" si="88"/>
        <v/>
      </c>
    </row>
    <row r="877" spans="2:24" x14ac:dyDescent="0.25">
      <c r="B877" s="82" t="str">
        <f ca="1">IF(B876&lt;MIN($C$3, 'Terms&amp;Conditions + Transaction'!$B$6), B876+1, "")</f>
        <v/>
      </c>
      <c r="C877" t="str">
        <f ca="1">IF(B877="", "", IF(AND(WEEKDAY(B877, 2)&lt;=5, ISERROR(VLOOKUP(B877, 'Holiday Schedule'!$B$3:$B$1002, 1, FALSE))), 1, 0))</f>
        <v/>
      </c>
      <c r="D877" t="str">
        <f ca="1">IF(B877="", "", IF(LOWER('Terms&amp;Conditions + Transaction'!$C$15)="act", 1, IF(DAY(B877)=31, 0, IF(AND(DAY(B877+1)=1, MONTH(B877+1)=3), 31-DAY(B877), 1))))</f>
        <v/>
      </c>
      <c r="E877" s="18" t="str">
        <f ca="1">IF(B877="", "", IFERROR(VLOOKUP(B877, 'Accrual Schedule'!$B$3:$B$122, 1, TRUE), ""))</f>
        <v/>
      </c>
      <c r="F877" s="18" t="str" cm="1">
        <f t="array" aca="1" ref="F877" ca="1">IF(B877="", "", INDEX('Accrual Schedule'!$B$3:$B$122, MATCH(B877, 'Accrual Schedule'!$B$3:$B$122, 1)+1, 1))</f>
        <v/>
      </c>
      <c r="G877" s="18" t="str" cm="1">
        <f t="array" aca="1" ref="G877" ca="1">IF(B877="", "", INDEX('Accrual Schedule'!$B$3:$B$122, MATCH(H877, 'Accrual Schedule'!$B$3:$B$122, 1)-1, 1))</f>
        <v/>
      </c>
      <c r="H877" s="18" t="str">
        <f ca="1">IF(B877="", "", INDEX('Accrual Schedule'!$B$3:$B$122, MATCH(I877, 'Accrual Schedule'!$C$3:$C$122, 1), 1))</f>
        <v/>
      </c>
      <c r="I877" s="18" t="str" cm="1">
        <f t="array" aca="1" ref="I877" ca="1">IF(B877="", "", _xlfn.IFNA(INDEX('Accrual Schedule'!$C$4:$C$122, MATCH(B877, 'Accrual Schedule'!$C$4:$C$122, 1)+1, 1), INDEX('Accrual Schedule'!$C$4:$C$122, 1, 1)))</f>
        <v/>
      </c>
      <c r="J877" s="11" t="str">
        <f ca="1">IF(B877="","",'Terms&amp;Conditions + Transaction'!$F$5-SUMIF(Dispositions!$B$3:$B$32,"&lt;="&amp;B877,Dispositions!$C$3:$C$32))</f>
        <v/>
      </c>
      <c r="K877" s="84" t="str">
        <f ca="1">IF(B877="", "", IF(ISNA(MATCH(B877, 'Factor Schedule'!$B$3:$B$2002, -1)),1,IF(INDEX('Factor Schedule'!$B$3:$C$2002,MATCH(B877, 'Factor Schedule'!$B$3:$B$2002, -1), 1)=B877,MATCH(B877, 'Factor Schedule'!$B$3:$B$2002, -1),MATCH(B877, 'Factor Schedule'!$B$3:$B$2002, -1)+1)))</f>
        <v/>
      </c>
      <c r="L877" s="11" t="str" cm="1">
        <f t="array" aca="1" ref="L877" ca="1">IF(B877="","",ROUND(J877*_xlfn.IFNA(INDEX('Factor Schedule'!$B$3:$C$2002,K877, 2), 1), 2))</f>
        <v/>
      </c>
      <c r="M877" s="11" t="str">
        <f ca="1">IF(B877="", "", IF(OR(LOWER('Terms&amp;Conditions + Transaction'!$B$12)&lt;&gt;"compound", B877=$C$2, B877=E877), L877, L877+IF(LOWER('Terms&amp;Conditions + Transaction'!$B$13)&lt;&gt;"y", SUMIFS($T$8:$T$2007, $B$8:$B$2007, "&gt;="&amp;E877, $B$8:$B$2007, "&lt;"&amp;B877), SUMIFS($U$8:$U$1007, $B$8:$B$2007, "&gt;="&amp;E877, $B$8:$B$2007, "&lt;"&amp;B877))))</f>
        <v/>
      </c>
      <c r="N877" s="18" t="str">
        <f ca="1">IF(OR(B877 = "", F877=""), "", MIN(ForwardDays(B877,-'Terms&amp;Conditions + Transaction'!$B$22, 'Terms&amp;Conditions + Transaction'!$B$23, 'Holiday Schedule'!$B$3:$B$1002),ForwardDays(F877,-'Terms&amp;Conditions + Transaction'!$B$22, 'Terms&amp;Conditions + Transaction'!$B$23, 'Holiday Schedule'!$B$3:$B$1002)))</f>
        <v/>
      </c>
      <c r="O877" s="42" t="str">
        <f ca="1">IF(B877="", "", IF(ISNA(MATCH(N877, SOFR_INDEX!$A$2:$A$2001, -1)),1,IF(INDEX(SOFR_INDEX!$A$2:$E$2001,MATCH(N877, SOFR_INDEX!$A$2:$A$2001, -1), 1)=N877,MATCH(N877, SOFR_INDEX!$A$2:$A$2001, -1),MATCH(N877, SOFR_INDEX!$A$2:$A$2001, -1)+1)))</f>
        <v/>
      </c>
      <c r="P877" s="40" t="str" cm="1">
        <f t="array" aca="1" ref="P877" ca="1">IF(OR(B877="", F877=""), "", INDEX(SOFR_INDEX!$B$2:$E$2001, O877,$P$4) * IF(LEFT($P$3, 3)="180", 2, IF(LEFT($P$3, 2)="90", 4, IF(LEFT($P$3, 2)="30", 12, 1)))/100)</f>
        <v/>
      </c>
      <c r="Q877" s="43" t="str">
        <f ca="1">IF(OR(B877="", F877=""), "", P877+'Terms&amp;Conditions + Transaction'!$B$11/10000)</f>
        <v/>
      </c>
      <c r="R877" s="43" t="str">
        <f t="shared" ca="1" si="83"/>
        <v/>
      </c>
      <c r="S877" t="str">
        <f ca="1">IF(B877="",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Transaction'!$C$7*(F877-E877), 365), 360))))</f>
        <v/>
      </c>
      <c r="T877" s="49" t="str">
        <f t="shared" ca="1" si="84"/>
        <v/>
      </c>
      <c r="U877" s="49" t="str">
        <f t="shared" ca="1" si="85"/>
        <v/>
      </c>
      <c r="V877" s="49" t="str">
        <f t="shared" ca="1" si="86"/>
        <v/>
      </c>
      <c r="W877" s="11" t="str">
        <f t="shared" ca="1" si="87"/>
        <v/>
      </c>
      <c r="X877" s="11" t="str">
        <f t="shared" ca="1" si="88"/>
        <v/>
      </c>
    </row>
    <row r="878" spans="2:24" x14ac:dyDescent="0.25">
      <c r="B878" s="82" t="str">
        <f ca="1">IF(B877&lt;MIN($C$3, 'Terms&amp;Conditions + Transaction'!$B$6), B877+1, "")</f>
        <v/>
      </c>
      <c r="C878" t="str">
        <f ca="1">IF(B878="", "", IF(AND(WEEKDAY(B878, 2)&lt;=5, ISERROR(VLOOKUP(B878, 'Holiday Schedule'!$B$3:$B$1002, 1, FALSE))), 1, 0))</f>
        <v/>
      </c>
      <c r="D878" t="str">
        <f ca="1">IF(B878="", "", IF(LOWER('Terms&amp;Conditions + Transaction'!$C$15)="act", 1, IF(DAY(B878)=31, 0, IF(AND(DAY(B878+1)=1, MONTH(B878+1)=3), 31-DAY(B878), 1))))</f>
        <v/>
      </c>
      <c r="E878" s="18" t="str">
        <f ca="1">IF(B878="", "", IFERROR(VLOOKUP(B878, 'Accrual Schedule'!$B$3:$B$122, 1, TRUE), ""))</f>
        <v/>
      </c>
      <c r="F878" s="18" t="str" cm="1">
        <f t="array" aca="1" ref="F878" ca="1">IF(B878="", "", INDEX('Accrual Schedule'!$B$3:$B$122, MATCH(B878, 'Accrual Schedule'!$B$3:$B$122, 1)+1, 1))</f>
        <v/>
      </c>
      <c r="G878" s="18" t="str" cm="1">
        <f t="array" aca="1" ref="G878" ca="1">IF(B878="", "", INDEX('Accrual Schedule'!$B$3:$B$122, MATCH(H878, 'Accrual Schedule'!$B$3:$B$122, 1)-1, 1))</f>
        <v/>
      </c>
      <c r="H878" s="18" t="str">
        <f ca="1">IF(B878="", "", INDEX('Accrual Schedule'!$B$3:$B$122, MATCH(I878, 'Accrual Schedule'!$C$3:$C$122, 1), 1))</f>
        <v/>
      </c>
      <c r="I878" s="18" t="str" cm="1">
        <f t="array" aca="1" ref="I878" ca="1">IF(B878="", "", _xlfn.IFNA(INDEX('Accrual Schedule'!$C$4:$C$122, MATCH(B878, 'Accrual Schedule'!$C$4:$C$122, 1)+1, 1), INDEX('Accrual Schedule'!$C$4:$C$122, 1, 1)))</f>
        <v/>
      </c>
      <c r="J878" s="11" t="str">
        <f ca="1">IF(B878="","",'Terms&amp;Conditions + Transaction'!$F$5-SUMIF(Dispositions!$B$3:$B$32,"&lt;="&amp;B878,Dispositions!$C$3:$C$32))</f>
        <v/>
      </c>
      <c r="K878" s="84" t="str">
        <f ca="1">IF(B878="", "", IF(ISNA(MATCH(B878, 'Factor Schedule'!$B$3:$B$2002, -1)),1,IF(INDEX('Factor Schedule'!$B$3:$C$2002,MATCH(B878, 'Factor Schedule'!$B$3:$B$2002, -1), 1)=B878,MATCH(B878, 'Factor Schedule'!$B$3:$B$2002, -1),MATCH(B878, 'Factor Schedule'!$B$3:$B$2002, -1)+1)))</f>
        <v/>
      </c>
      <c r="L878" s="11" t="str" cm="1">
        <f t="array" aca="1" ref="L878" ca="1">IF(B878="","",ROUND(J878*_xlfn.IFNA(INDEX('Factor Schedule'!$B$3:$C$2002,K878, 2), 1), 2))</f>
        <v/>
      </c>
      <c r="M878" s="11" t="str">
        <f ca="1">IF(B878="", "", IF(OR(LOWER('Terms&amp;Conditions + Transaction'!$B$12)&lt;&gt;"compound", B878=$C$2, B878=E878), L878, L878+IF(LOWER('Terms&amp;Conditions + Transaction'!$B$13)&lt;&gt;"y", SUMIFS($T$8:$T$2007, $B$8:$B$2007, "&gt;="&amp;E878, $B$8:$B$2007, "&lt;"&amp;B878), SUMIFS($U$8:$U$1007, $B$8:$B$2007, "&gt;="&amp;E878, $B$8:$B$2007, "&lt;"&amp;B878))))</f>
        <v/>
      </c>
      <c r="N878" s="18" t="str">
        <f ca="1">IF(OR(B878 = "", F878=""), "", MIN(ForwardDays(B878,-'Terms&amp;Conditions + Transaction'!$B$22, 'Terms&amp;Conditions + Transaction'!$B$23, 'Holiday Schedule'!$B$3:$B$1002),ForwardDays(F878,-'Terms&amp;Conditions + Transaction'!$B$22, 'Terms&amp;Conditions + Transaction'!$B$23, 'Holiday Schedule'!$B$3:$B$1002)))</f>
        <v/>
      </c>
      <c r="O878" s="42" t="str">
        <f ca="1">IF(B878="", "", IF(ISNA(MATCH(N878, SOFR_INDEX!$A$2:$A$2001, -1)),1,IF(INDEX(SOFR_INDEX!$A$2:$E$2001,MATCH(N878, SOFR_INDEX!$A$2:$A$2001, -1), 1)=N878,MATCH(N878, SOFR_INDEX!$A$2:$A$2001, -1),MATCH(N878, SOFR_INDEX!$A$2:$A$2001, -1)+1)))</f>
        <v/>
      </c>
      <c r="P878" s="40" t="str" cm="1">
        <f t="array" aca="1" ref="P878" ca="1">IF(OR(B878="", F878=""), "", INDEX(SOFR_INDEX!$B$2:$E$2001, O878,$P$4) * IF(LEFT($P$3, 3)="180", 2, IF(LEFT($P$3, 2)="90", 4, IF(LEFT($P$3, 2)="30", 12, 1)))/100)</f>
        <v/>
      </c>
      <c r="Q878" s="43" t="str">
        <f ca="1">IF(OR(B878="", F878=""), "", P878+'Terms&amp;Conditions + Transaction'!$B$11/10000)</f>
        <v/>
      </c>
      <c r="R878" s="43" t="str">
        <f t="shared" ca="1" si="83"/>
        <v/>
      </c>
      <c r="S878" t="str">
        <f ca="1">IF(B878="",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Transaction'!$C$7*(F878-E878), 365), 360))))</f>
        <v/>
      </c>
      <c r="T878" s="49" t="str">
        <f t="shared" ca="1" si="84"/>
        <v/>
      </c>
      <c r="U878" s="49" t="str">
        <f t="shared" ca="1" si="85"/>
        <v/>
      </c>
      <c r="V878" s="49" t="str">
        <f t="shared" ca="1" si="86"/>
        <v/>
      </c>
      <c r="W878" s="11" t="str">
        <f t="shared" ca="1" si="87"/>
        <v/>
      </c>
      <c r="X878" s="11" t="str">
        <f t="shared" ca="1" si="88"/>
        <v/>
      </c>
    </row>
    <row r="879" spans="2:24" x14ac:dyDescent="0.25">
      <c r="B879" s="82" t="str">
        <f ca="1">IF(B878&lt;MIN($C$3, 'Terms&amp;Conditions + Transaction'!$B$6), B878+1, "")</f>
        <v/>
      </c>
      <c r="C879" t="str">
        <f ca="1">IF(B879="", "", IF(AND(WEEKDAY(B879, 2)&lt;=5, ISERROR(VLOOKUP(B879, 'Holiday Schedule'!$B$3:$B$1002, 1, FALSE))), 1, 0))</f>
        <v/>
      </c>
      <c r="D879" t="str">
        <f ca="1">IF(B879="", "", IF(LOWER('Terms&amp;Conditions + Transaction'!$C$15)="act", 1, IF(DAY(B879)=31, 0, IF(AND(DAY(B879+1)=1, MONTH(B879+1)=3), 31-DAY(B879), 1))))</f>
        <v/>
      </c>
      <c r="E879" s="18" t="str">
        <f ca="1">IF(B879="", "", IFERROR(VLOOKUP(B879, 'Accrual Schedule'!$B$3:$B$122, 1, TRUE), ""))</f>
        <v/>
      </c>
      <c r="F879" s="18" t="str" cm="1">
        <f t="array" aca="1" ref="F879" ca="1">IF(B879="", "", INDEX('Accrual Schedule'!$B$3:$B$122, MATCH(B879, 'Accrual Schedule'!$B$3:$B$122, 1)+1, 1))</f>
        <v/>
      </c>
      <c r="G879" s="18" t="str" cm="1">
        <f t="array" aca="1" ref="G879" ca="1">IF(B879="", "", INDEX('Accrual Schedule'!$B$3:$B$122, MATCH(H879, 'Accrual Schedule'!$B$3:$B$122, 1)-1, 1))</f>
        <v/>
      </c>
      <c r="H879" s="18" t="str">
        <f ca="1">IF(B879="", "", INDEX('Accrual Schedule'!$B$3:$B$122, MATCH(I879, 'Accrual Schedule'!$C$3:$C$122, 1), 1))</f>
        <v/>
      </c>
      <c r="I879" s="18" t="str" cm="1">
        <f t="array" aca="1" ref="I879" ca="1">IF(B879="", "", _xlfn.IFNA(INDEX('Accrual Schedule'!$C$4:$C$122, MATCH(B879, 'Accrual Schedule'!$C$4:$C$122, 1)+1, 1), INDEX('Accrual Schedule'!$C$4:$C$122, 1, 1)))</f>
        <v/>
      </c>
      <c r="J879" s="11" t="str">
        <f ca="1">IF(B879="","",'Terms&amp;Conditions + Transaction'!$F$5-SUMIF(Dispositions!$B$3:$B$32,"&lt;="&amp;B879,Dispositions!$C$3:$C$32))</f>
        <v/>
      </c>
      <c r="K879" s="84" t="str">
        <f ca="1">IF(B879="", "", IF(ISNA(MATCH(B879, 'Factor Schedule'!$B$3:$B$2002, -1)),1,IF(INDEX('Factor Schedule'!$B$3:$C$2002,MATCH(B879, 'Factor Schedule'!$B$3:$B$2002, -1), 1)=B879,MATCH(B879, 'Factor Schedule'!$B$3:$B$2002, -1),MATCH(B879, 'Factor Schedule'!$B$3:$B$2002, -1)+1)))</f>
        <v/>
      </c>
      <c r="L879" s="11" t="str" cm="1">
        <f t="array" aca="1" ref="L879" ca="1">IF(B879="","",ROUND(J879*_xlfn.IFNA(INDEX('Factor Schedule'!$B$3:$C$2002,K879, 2), 1), 2))</f>
        <v/>
      </c>
      <c r="M879" s="11" t="str">
        <f ca="1">IF(B879="", "", IF(OR(LOWER('Terms&amp;Conditions + Transaction'!$B$12)&lt;&gt;"compound", B879=$C$2, B879=E879), L879, L879+IF(LOWER('Terms&amp;Conditions + Transaction'!$B$13)&lt;&gt;"y", SUMIFS($T$8:$T$2007, $B$8:$B$2007, "&gt;="&amp;E879, $B$8:$B$2007, "&lt;"&amp;B879), SUMIFS($U$8:$U$1007, $B$8:$B$2007, "&gt;="&amp;E879, $B$8:$B$2007, "&lt;"&amp;B879))))</f>
        <v/>
      </c>
      <c r="N879" s="18" t="str">
        <f ca="1">IF(OR(B879 = "", F879=""), "", MIN(ForwardDays(B879,-'Terms&amp;Conditions + Transaction'!$B$22, 'Terms&amp;Conditions + Transaction'!$B$23, 'Holiday Schedule'!$B$3:$B$1002),ForwardDays(F879,-'Terms&amp;Conditions + Transaction'!$B$22, 'Terms&amp;Conditions + Transaction'!$B$23, 'Holiday Schedule'!$B$3:$B$1002)))</f>
        <v/>
      </c>
      <c r="O879" s="42" t="str">
        <f ca="1">IF(B879="", "", IF(ISNA(MATCH(N879, SOFR_INDEX!$A$2:$A$2001, -1)),1,IF(INDEX(SOFR_INDEX!$A$2:$E$2001,MATCH(N879, SOFR_INDEX!$A$2:$A$2001, -1), 1)=N879,MATCH(N879, SOFR_INDEX!$A$2:$A$2001, -1),MATCH(N879, SOFR_INDEX!$A$2:$A$2001, -1)+1)))</f>
        <v/>
      </c>
      <c r="P879" s="40" t="str" cm="1">
        <f t="array" aca="1" ref="P879" ca="1">IF(OR(B879="", F879=""), "", INDEX(SOFR_INDEX!$B$2:$E$2001, O879,$P$4) * IF(LEFT($P$3, 3)="180", 2, IF(LEFT($P$3, 2)="90", 4, IF(LEFT($P$3, 2)="30", 12, 1)))/100)</f>
        <v/>
      </c>
      <c r="Q879" s="43" t="str">
        <f ca="1">IF(OR(B879="", F879=""), "", P879+'Terms&amp;Conditions + Transaction'!$B$11/10000)</f>
        <v/>
      </c>
      <c r="R879" s="43" t="str">
        <f t="shared" ca="1" si="83"/>
        <v/>
      </c>
      <c r="S879" t="str">
        <f ca="1">IF(B879="",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Transaction'!$C$7*(F879-E879), 365), 360))))</f>
        <v/>
      </c>
      <c r="T879" s="49" t="str">
        <f t="shared" ca="1" si="84"/>
        <v/>
      </c>
      <c r="U879" s="49" t="str">
        <f t="shared" ca="1" si="85"/>
        <v/>
      </c>
      <c r="V879" s="49" t="str">
        <f t="shared" ca="1" si="86"/>
        <v/>
      </c>
      <c r="W879" s="11" t="str">
        <f t="shared" ca="1" si="87"/>
        <v/>
      </c>
      <c r="X879" s="11" t="str">
        <f t="shared" ca="1" si="88"/>
        <v/>
      </c>
    </row>
    <row r="880" spans="2:24" x14ac:dyDescent="0.25">
      <c r="B880" s="82" t="str">
        <f ca="1">IF(B879&lt;MIN($C$3, 'Terms&amp;Conditions + Transaction'!$B$6), B879+1, "")</f>
        <v/>
      </c>
      <c r="C880" t="str">
        <f ca="1">IF(B880="", "", IF(AND(WEEKDAY(B880, 2)&lt;=5, ISERROR(VLOOKUP(B880, 'Holiday Schedule'!$B$3:$B$1002, 1, FALSE))), 1, 0))</f>
        <v/>
      </c>
      <c r="D880" t="str">
        <f ca="1">IF(B880="", "", IF(LOWER('Terms&amp;Conditions + Transaction'!$C$15)="act", 1, IF(DAY(B880)=31, 0, IF(AND(DAY(B880+1)=1, MONTH(B880+1)=3), 31-DAY(B880), 1))))</f>
        <v/>
      </c>
      <c r="E880" s="18" t="str">
        <f ca="1">IF(B880="", "", IFERROR(VLOOKUP(B880, 'Accrual Schedule'!$B$3:$B$122, 1, TRUE), ""))</f>
        <v/>
      </c>
      <c r="F880" s="18" t="str" cm="1">
        <f t="array" aca="1" ref="F880" ca="1">IF(B880="", "", INDEX('Accrual Schedule'!$B$3:$B$122, MATCH(B880, 'Accrual Schedule'!$B$3:$B$122, 1)+1, 1))</f>
        <v/>
      </c>
      <c r="G880" s="18" t="str" cm="1">
        <f t="array" aca="1" ref="G880" ca="1">IF(B880="", "", INDEX('Accrual Schedule'!$B$3:$B$122, MATCH(H880, 'Accrual Schedule'!$B$3:$B$122, 1)-1, 1))</f>
        <v/>
      </c>
      <c r="H880" s="18" t="str">
        <f ca="1">IF(B880="", "", INDEX('Accrual Schedule'!$B$3:$B$122, MATCH(I880, 'Accrual Schedule'!$C$3:$C$122, 1), 1))</f>
        <v/>
      </c>
      <c r="I880" s="18" t="str" cm="1">
        <f t="array" aca="1" ref="I880" ca="1">IF(B880="", "", _xlfn.IFNA(INDEX('Accrual Schedule'!$C$4:$C$122, MATCH(B880, 'Accrual Schedule'!$C$4:$C$122, 1)+1, 1), INDEX('Accrual Schedule'!$C$4:$C$122, 1, 1)))</f>
        <v/>
      </c>
      <c r="J880" s="11" t="str">
        <f ca="1">IF(B880="","",'Terms&amp;Conditions + Transaction'!$F$5-SUMIF(Dispositions!$B$3:$B$32,"&lt;="&amp;B880,Dispositions!$C$3:$C$32))</f>
        <v/>
      </c>
      <c r="K880" s="84" t="str">
        <f ca="1">IF(B880="", "", IF(ISNA(MATCH(B880, 'Factor Schedule'!$B$3:$B$2002, -1)),1,IF(INDEX('Factor Schedule'!$B$3:$C$2002,MATCH(B880, 'Factor Schedule'!$B$3:$B$2002, -1), 1)=B880,MATCH(B880, 'Factor Schedule'!$B$3:$B$2002, -1),MATCH(B880, 'Factor Schedule'!$B$3:$B$2002, -1)+1)))</f>
        <v/>
      </c>
      <c r="L880" s="11" t="str" cm="1">
        <f t="array" aca="1" ref="L880" ca="1">IF(B880="","",ROUND(J880*_xlfn.IFNA(INDEX('Factor Schedule'!$B$3:$C$2002,K880, 2), 1), 2))</f>
        <v/>
      </c>
      <c r="M880" s="11" t="str">
        <f ca="1">IF(B880="", "", IF(OR(LOWER('Terms&amp;Conditions + Transaction'!$B$12)&lt;&gt;"compound", B880=$C$2, B880=E880), L880, L880+IF(LOWER('Terms&amp;Conditions + Transaction'!$B$13)&lt;&gt;"y", SUMIFS($T$8:$T$2007, $B$8:$B$2007, "&gt;="&amp;E880, $B$8:$B$2007, "&lt;"&amp;B880), SUMIFS($U$8:$U$1007, $B$8:$B$2007, "&gt;="&amp;E880, $B$8:$B$2007, "&lt;"&amp;B880))))</f>
        <v/>
      </c>
      <c r="N880" s="18" t="str">
        <f ca="1">IF(OR(B880 = "", F880=""), "", MIN(ForwardDays(B880,-'Terms&amp;Conditions + Transaction'!$B$22, 'Terms&amp;Conditions + Transaction'!$B$23, 'Holiday Schedule'!$B$3:$B$1002),ForwardDays(F880,-'Terms&amp;Conditions + Transaction'!$B$22, 'Terms&amp;Conditions + Transaction'!$B$23, 'Holiday Schedule'!$B$3:$B$1002)))</f>
        <v/>
      </c>
      <c r="O880" s="42" t="str">
        <f ca="1">IF(B880="", "", IF(ISNA(MATCH(N880, SOFR_INDEX!$A$2:$A$2001, -1)),1,IF(INDEX(SOFR_INDEX!$A$2:$E$2001,MATCH(N880, SOFR_INDEX!$A$2:$A$2001, -1), 1)=N880,MATCH(N880, SOFR_INDEX!$A$2:$A$2001, -1),MATCH(N880, SOFR_INDEX!$A$2:$A$2001, -1)+1)))</f>
        <v/>
      </c>
      <c r="P880" s="40" t="str" cm="1">
        <f t="array" aca="1" ref="P880" ca="1">IF(OR(B880="", F880=""), "", INDEX(SOFR_INDEX!$B$2:$E$2001, O880,$P$4) * IF(LEFT($P$3, 3)="180", 2, IF(LEFT($P$3, 2)="90", 4, IF(LEFT($P$3, 2)="30", 12, 1)))/100)</f>
        <v/>
      </c>
      <c r="Q880" s="43" t="str">
        <f ca="1">IF(OR(B880="", F880=""), "", P880+'Terms&amp;Conditions + Transaction'!$B$11/10000)</f>
        <v/>
      </c>
      <c r="R880" s="43" t="str">
        <f t="shared" ca="1" si="83"/>
        <v/>
      </c>
      <c r="S880" t="str">
        <f ca="1">IF(B880="",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Transaction'!$C$7*(F880-E880), 365), 360))))</f>
        <v/>
      </c>
      <c r="T880" s="49" t="str">
        <f t="shared" ca="1" si="84"/>
        <v/>
      </c>
      <c r="U880" s="49" t="str">
        <f t="shared" ca="1" si="85"/>
        <v/>
      </c>
      <c r="V880" s="49" t="str">
        <f t="shared" ca="1" si="86"/>
        <v/>
      </c>
      <c r="W880" s="11" t="str">
        <f t="shared" ca="1" si="87"/>
        <v/>
      </c>
      <c r="X880" s="11" t="str">
        <f t="shared" ca="1" si="88"/>
        <v/>
      </c>
    </row>
    <row r="881" spans="2:24" x14ac:dyDescent="0.25">
      <c r="B881" s="82" t="str">
        <f ca="1">IF(B880&lt;MIN($C$3, 'Terms&amp;Conditions + Transaction'!$B$6), B880+1, "")</f>
        <v/>
      </c>
      <c r="C881" t="str">
        <f ca="1">IF(B881="", "", IF(AND(WEEKDAY(B881, 2)&lt;=5, ISERROR(VLOOKUP(B881, 'Holiday Schedule'!$B$3:$B$1002, 1, FALSE))), 1, 0))</f>
        <v/>
      </c>
      <c r="D881" t="str">
        <f ca="1">IF(B881="", "", IF(LOWER('Terms&amp;Conditions + Transaction'!$C$15)="act", 1, IF(DAY(B881)=31, 0, IF(AND(DAY(B881+1)=1, MONTH(B881+1)=3), 31-DAY(B881), 1))))</f>
        <v/>
      </c>
      <c r="E881" s="18" t="str">
        <f ca="1">IF(B881="", "", IFERROR(VLOOKUP(B881, 'Accrual Schedule'!$B$3:$B$122, 1, TRUE), ""))</f>
        <v/>
      </c>
      <c r="F881" s="18" t="str" cm="1">
        <f t="array" aca="1" ref="F881" ca="1">IF(B881="", "", INDEX('Accrual Schedule'!$B$3:$B$122, MATCH(B881, 'Accrual Schedule'!$B$3:$B$122, 1)+1, 1))</f>
        <v/>
      </c>
      <c r="G881" s="18" t="str" cm="1">
        <f t="array" aca="1" ref="G881" ca="1">IF(B881="", "", INDEX('Accrual Schedule'!$B$3:$B$122, MATCH(H881, 'Accrual Schedule'!$B$3:$B$122, 1)-1, 1))</f>
        <v/>
      </c>
      <c r="H881" s="18" t="str">
        <f ca="1">IF(B881="", "", INDEX('Accrual Schedule'!$B$3:$B$122, MATCH(I881, 'Accrual Schedule'!$C$3:$C$122, 1), 1))</f>
        <v/>
      </c>
      <c r="I881" s="18" t="str" cm="1">
        <f t="array" aca="1" ref="I881" ca="1">IF(B881="", "", _xlfn.IFNA(INDEX('Accrual Schedule'!$C$4:$C$122, MATCH(B881, 'Accrual Schedule'!$C$4:$C$122, 1)+1, 1), INDEX('Accrual Schedule'!$C$4:$C$122, 1, 1)))</f>
        <v/>
      </c>
      <c r="J881" s="11" t="str">
        <f ca="1">IF(B881="","",'Terms&amp;Conditions + Transaction'!$F$5-SUMIF(Dispositions!$B$3:$B$32,"&lt;="&amp;B881,Dispositions!$C$3:$C$32))</f>
        <v/>
      </c>
      <c r="K881" s="84" t="str">
        <f ca="1">IF(B881="", "", IF(ISNA(MATCH(B881, 'Factor Schedule'!$B$3:$B$2002, -1)),1,IF(INDEX('Factor Schedule'!$B$3:$C$2002,MATCH(B881, 'Factor Schedule'!$B$3:$B$2002, -1), 1)=B881,MATCH(B881, 'Factor Schedule'!$B$3:$B$2002, -1),MATCH(B881, 'Factor Schedule'!$B$3:$B$2002, -1)+1)))</f>
        <v/>
      </c>
      <c r="L881" s="11" t="str" cm="1">
        <f t="array" aca="1" ref="L881" ca="1">IF(B881="","",ROUND(J881*_xlfn.IFNA(INDEX('Factor Schedule'!$B$3:$C$2002,K881, 2), 1), 2))</f>
        <v/>
      </c>
      <c r="M881" s="11" t="str">
        <f ca="1">IF(B881="", "", IF(OR(LOWER('Terms&amp;Conditions + Transaction'!$B$12)&lt;&gt;"compound", B881=$C$2, B881=E881), L881, L881+IF(LOWER('Terms&amp;Conditions + Transaction'!$B$13)&lt;&gt;"y", SUMIFS($T$8:$T$2007, $B$8:$B$2007, "&gt;="&amp;E881, $B$8:$B$2007, "&lt;"&amp;B881), SUMIFS($U$8:$U$1007, $B$8:$B$2007, "&gt;="&amp;E881, $B$8:$B$2007, "&lt;"&amp;B881))))</f>
        <v/>
      </c>
      <c r="N881" s="18" t="str">
        <f ca="1">IF(OR(B881 = "", F881=""), "", MIN(ForwardDays(B881,-'Terms&amp;Conditions + Transaction'!$B$22, 'Terms&amp;Conditions + Transaction'!$B$23, 'Holiday Schedule'!$B$3:$B$1002),ForwardDays(F881,-'Terms&amp;Conditions + Transaction'!$B$22, 'Terms&amp;Conditions + Transaction'!$B$23, 'Holiday Schedule'!$B$3:$B$1002)))</f>
        <v/>
      </c>
      <c r="O881" s="42" t="str">
        <f ca="1">IF(B881="", "", IF(ISNA(MATCH(N881, SOFR_INDEX!$A$2:$A$2001, -1)),1,IF(INDEX(SOFR_INDEX!$A$2:$E$2001,MATCH(N881, SOFR_INDEX!$A$2:$A$2001, -1), 1)=N881,MATCH(N881, SOFR_INDEX!$A$2:$A$2001, -1),MATCH(N881, SOFR_INDEX!$A$2:$A$2001, -1)+1)))</f>
        <v/>
      </c>
      <c r="P881" s="40" t="str" cm="1">
        <f t="array" aca="1" ref="P881" ca="1">IF(OR(B881="", F881=""), "", INDEX(SOFR_INDEX!$B$2:$E$2001, O881,$P$4) * IF(LEFT($P$3, 3)="180", 2, IF(LEFT($P$3, 2)="90", 4, IF(LEFT($P$3, 2)="30", 12, 1)))/100)</f>
        <v/>
      </c>
      <c r="Q881" s="43" t="str">
        <f ca="1">IF(OR(B881="", F881=""), "", P881+'Terms&amp;Conditions + Transaction'!$B$11/10000)</f>
        <v/>
      </c>
      <c r="R881" s="43" t="str">
        <f t="shared" ca="1" si="83"/>
        <v/>
      </c>
      <c r="S881" t="str">
        <f ca="1">IF(B881="",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Transaction'!$C$7*(F881-E881), 365), 360))))</f>
        <v/>
      </c>
      <c r="T881" s="49" t="str">
        <f t="shared" ca="1" si="84"/>
        <v/>
      </c>
      <c r="U881" s="49" t="str">
        <f t="shared" ca="1" si="85"/>
        <v/>
      </c>
      <c r="V881" s="49" t="str">
        <f t="shared" ca="1" si="86"/>
        <v/>
      </c>
      <c r="W881" s="11" t="str">
        <f t="shared" ca="1" si="87"/>
        <v/>
      </c>
      <c r="X881" s="11" t="str">
        <f t="shared" ca="1" si="88"/>
        <v/>
      </c>
    </row>
    <row r="882" spans="2:24" x14ac:dyDescent="0.25">
      <c r="B882" s="82" t="str">
        <f ca="1">IF(B881&lt;MIN($C$3, 'Terms&amp;Conditions + Transaction'!$B$6), B881+1, "")</f>
        <v/>
      </c>
      <c r="C882" t="str">
        <f ca="1">IF(B882="", "", IF(AND(WEEKDAY(B882, 2)&lt;=5, ISERROR(VLOOKUP(B882, 'Holiday Schedule'!$B$3:$B$1002, 1, FALSE))), 1, 0))</f>
        <v/>
      </c>
      <c r="D882" t="str">
        <f ca="1">IF(B882="", "", IF(LOWER('Terms&amp;Conditions + Transaction'!$C$15)="act", 1, IF(DAY(B882)=31, 0, IF(AND(DAY(B882+1)=1, MONTH(B882+1)=3), 31-DAY(B882), 1))))</f>
        <v/>
      </c>
      <c r="E882" s="18" t="str">
        <f ca="1">IF(B882="", "", IFERROR(VLOOKUP(B882, 'Accrual Schedule'!$B$3:$B$122, 1, TRUE), ""))</f>
        <v/>
      </c>
      <c r="F882" s="18" t="str" cm="1">
        <f t="array" aca="1" ref="F882" ca="1">IF(B882="", "", INDEX('Accrual Schedule'!$B$3:$B$122, MATCH(B882, 'Accrual Schedule'!$B$3:$B$122, 1)+1, 1))</f>
        <v/>
      </c>
      <c r="G882" s="18" t="str" cm="1">
        <f t="array" aca="1" ref="G882" ca="1">IF(B882="", "", INDEX('Accrual Schedule'!$B$3:$B$122, MATCH(H882, 'Accrual Schedule'!$B$3:$B$122, 1)-1, 1))</f>
        <v/>
      </c>
      <c r="H882" s="18" t="str">
        <f ca="1">IF(B882="", "", INDEX('Accrual Schedule'!$B$3:$B$122, MATCH(I882, 'Accrual Schedule'!$C$3:$C$122, 1), 1))</f>
        <v/>
      </c>
      <c r="I882" s="18" t="str" cm="1">
        <f t="array" aca="1" ref="I882" ca="1">IF(B882="", "", _xlfn.IFNA(INDEX('Accrual Schedule'!$C$4:$C$122, MATCH(B882, 'Accrual Schedule'!$C$4:$C$122, 1)+1, 1), INDEX('Accrual Schedule'!$C$4:$C$122, 1, 1)))</f>
        <v/>
      </c>
      <c r="J882" s="11" t="str">
        <f ca="1">IF(B882="","",'Terms&amp;Conditions + Transaction'!$F$5-SUMIF(Dispositions!$B$3:$B$32,"&lt;="&amp;B882,Dispositions!$C$3:$C$32))</f>
        <v/>
      </c>
      <c r="K882" s="84" t="str">
        <f ca="1">IF(B882="", "", IF(ISNA(MATCH(B882, 'Factor Schedule'!$B$3:$B$2002, -1)),1,IF(INDEX('Factor Schedule'!$B$3:$C$2002,MATCH(B882, 'Factor Schedule'!$B$3:$B$2002, -1), 1)=B882,MATCH(B882, 'Factor Schedule'!$B$3:$B$2002, -1),MATCH(B882, 'Factor Schedule'!$B$3:$B$2002, -1)+1)))</f>
        <v/>
      </c>
      <c r="L882" s="11" t="str" cm="1">
        <f t="array" aca="1" ref="L882" ca="1">IF(B882="","",ROUND(J882*_xlfn.IFNA(INDEX('Factor Schedule'!$B$3:$C$2002,K882, 2), 1), 2))</f>
        <v/>
      </c>
      <c r="M882" s="11" t="str">
        <f ca="1">IF(B882="", "", IF(OR(LOWER('Terms&amp;Conditions + Transaction'!$B$12)&lt;&gt;"compound", B882=$C$2, B882=E882), L882, L882+IF(LOWER('Terms&amp;Conditions + Transaction'!$B$13)&lt;&gt;"y", SUMIFS($T$8:$T$2007, $B$8:$B$2007, "&gt;="&amp;E882, $B$8:$B$2007, "&lt;"&amp;B882), SUMIFS($U$8:$U$1007, $B$8:$B$2007, "&gt;="&amp;E882, $B$8:$B$2007, "&lt;"&amp;B882))))</f>
        <v/>
      </c>
      <c r="N882" s="18" t="str">
        <f ca="1">IF(OR(B882 = "", F882=""), "", MIN(ForwardDays(B882,-'Terms&amp;Conditions + Transaction'!$B$22, 'Terms&amp;Conditions + Transaction'!$B$23, 'Holiday Schedule'!$B$3:$B$1002),ForwardDays(F882,-'Terms&amp;Conditions + Transaction'!$B$22, 'Terms&amp;Conditions + Transaction'!$B$23, 'Holiday Schedule'!$B$3:$B$1002)))</f>
        <v/>
      </c>
      <c r="O882" s="42" t="str">
        <f ca="1">IF(B882="", "", IF(ISNA(MATCH(N882, SOFR_INDEX!$A$2:$A$2001, -1)),1,IF(INDEX(SOFR_INDEX!$A$2:$E$2001,MATCH(N882, SOFR_INDEX!$A$2:$A$2001, -1), 1)=N882,MATCH(N882, SOFR_INDEX!$A$2:$A$2001, -1),MATCH(N882, SOFR_INDEX!$A$2:$A$2001, -1)+1)))</f>
        <v/>
      </c>
      <c r="P882" s="40" t="str" cm="1">
        <f t="array" aca="1" ref="P882" ca="1">IF(OR(B882="", F882=""), "", INDEX(SOFR_INDEX!$B$2:$E$2001, O882,$P$4) * IF(LEFT($P$3, 3)="180", 2, IF(LEFT($P$3, 2)="90", 4, IF(LEFT($P$3, 2)="30", 12, 1)))/100)</f>
        <v/>
      </c>
      <c r="Q882" s="43" t="str">
        <f ca="1">IF(OR(B882="", F882=""), "", P882+'Terms&amp;Conditions + Transaction'!$B$11/10000)</f>
        <v/>
      </c>
      <c r="R882" s="43" t="str">
        <f t="shared" ca="1" si="83"/>
        <v/>
      </c>
      <c r="S882" t="str">
        <f ca="1">IF(B882="",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Transaction'!$C$7*(F882-E882), 365), 360))))</f>
        <v/>
      </c>
      <c r="T882" s="49" t="str">
        <f t="shared" ca="1" si="84"/>
        <v/>
      </c>
      <c r="U882" s="49" t="str">
        <f t="shared" ca="1" si="85"/>
        <v/>
      </c>
      <c r="V882" s="49" t="str">
        <f t="shared" ca="1" si="86"/>
        <v/>
      </c>
      <c r="W882" s="11" t="str">
        <f t="shared" ca="1" si="87"/>
        <v/>
      </c>
      <c r="X882" s="11" t="str">
        <f t="shared" ca="1" si="88"/>
        <v/>
      </c>
    </row>
    <row r="883" spans="2:24" x14ac:dyDescent="0.25">
      <c r="B883" s="82" t="str">
        <f ca="1">IF(B882&lt;MIN($C$3, 'Terms&amp;Conditions + Transaction'!$B$6), B882+1, "")</f>
        <v/>
      </c>
      <c r="C883" t="str">
        <f ca="1">IF(B883="", "", IF(AND(WEEKDAY(B883, 2)&lt;=5, ISERROR(VLOOKUP(B883, 'Holiday Schedule'!$B$3:$B$1002, 1, FALSE))), 1, 0))</f>
        <v/>
      </c>
      <c r="D883" t="str">
        <f ca="1">IF(B883="", "", IF(LOWER('Terms&amp;Conditions + Transaction'!$C$15)="act", 1, IF(DAY(B883)=31, 0, IF(AND(DAY(B883+1)=1, MONTH(B883+1)=3), 31-DAY(B883), 1))))</f>
        <v/>
      </c>
      <c r="E883" s="18" t="str">
        <f ca="1">IF(B883="", "", IFERROR(VLOOKUP(B883, 'Accrual Schedule'!$B$3:$B$122, 1, TRUE), ""))</f>
        <v/>
      </c>
      <c r="F883" s="18" t="str" cm="1">
        <f t="array" aca="1" ref="F883" ca="1">IF(B883="", "", INDEX('Accrual Schedule'!$B$3:$B$122, MATCH(B883, 'Accrual Schedule'!$B$3:$B$122, 1)+1, 1))</f>
        <v/>
      </c>
      <c r="G883" s="18" t="str" cm="1">
        <f t="array" aca="1" ref="G883" ca="1">IF(B883="", "", INDEX('Accrual Schedule'!$B$3:$B$122, MATCH(H883, 'Accrual Schedule'!$B$3:$B$122, 1)-1, 1))</f>
        <v/>
      </c>
      <c r="H883" s="18" t="str">
        <f ca="1">IF(B883="", "", INDEX('Accrual Schedule'!$B$3:$B$122, MATCH(I883, 'Accrual Schedule'!$C$3:$C$122, 1), 1))</f>
        <v/>
      </c>
      <c r="I883" s="18" t="str" cm="1">
        <f t="array" aca="1" ref="I883" ca="1">IF(B883="", "", _xlfn.IFNA(INDEX('Accrual Schedule'!$C$4:$C$122, MATCH(B883, 'Accrual Schedule'!$C$4:$C$122, 1)+1, 1), INDEX('Accrual Schedule'!$C$4:$C$122, 1, 1)))</f>
        <v/>
      </c>
      <c r="J883" s="11" t="str">
        <f ca="1">IF(B883="","",'Terms&amp;Conditions + Transaction'!$F$5-SUMIF(Dispositions!$B$3:$B$32,"&lt;="&amp;B883,Dispositions!$C$3:$C$32))</f>
        <v/>
      </c>
      <c r="K883" s="84" t="str">
        <f ca="1">IF(B883="", "", IF(ISNA(MATCH(B883, 'Factor Schedule'!$B$3:$B$2002, -1)),1,IF(INDEX('Factor Schedule'!$B$3:$C$2002,MATCH(B883, 'Factor Schedule'!$B$3:$B$2002, -1), 1)=B883,MATCH(B883, 'Factor Schedule'!$B$3:$B$2002, -1),MATCH(B883, 'Factor Schedule'!$B$3:$B$2002, -1)+1)))</f>
        <v/>
      </c>
      <c r="L883" s="11" t="str" cm="1">
        <f t="array" aca="1" ref="L883" ca="1">IF(B883="","",ROUND(J883*_xlfn.IFNA(INDEX('Factor Schedule'!$B$3:$C$2002,K883, 2), 1), 2))</f>
        <v/>
      </c>
      <c r="M883" s="11" t="str">
        <f ca="1">IF(B883="", "", IF(OR(LOWER('Terms&amp;Conditions + Transaction'!$B$12)&lt;&gt;"compound", B883=$C$2, B883=E883), L883, L883+IF(LOWER('Terms&amp;Conditions + Transaction'!$B$13)&lt;&gt;"y", SUMIFS($T$8:$T$2007, $B$8:$B$2007, "&gt;="&amp;E883, $B$8:$B$2007, "&lt;"&amp;B883), SUMIFS($U$8:$U$1007, $B$8:$B$2007, "&gt;="&amp;E883, $B$8:$B$2007, "&lt;"&amp;B883))))</f>
        <v/>
      </c>
      <c r="N883" s="18" t="str">
        <f ca="1">IF(OR(B883 = "", F883=""), "", MIN(ForwardDays(B883,-'Terms&amp;Conditions + Transaction'!$B$22, 'Terms&amp;Conditions + Transaction'!$B$23, 'Holiday Schedule'!$B$3:$B$1002),ForwardDays(F883,-'Terms&amp;Conditions + Transaction'!$B$22, 'Terms&amp;Conditions + Transaction'!$B$23, 'Holiday Schedule'!$B$3:$B$1002)))</f>
        <v/>
      </c>
      <c r="O883" s="42" t="str">
        <f ca="1">IF(B883="", "", IF(ISNA(MATCH(N883, SOFR_INDEX!$A$2:$A$2001, -1)),1,IF(INDEX(SOFR_INDEX!$A$2:$E$2001,MATCH(N883, SOFR_INDEX!$A$2:$A$2001, -1), 1)=N883,MATCH(N883, SOFR_INDEX!$A$2:$A$2001, -1),MATCH(N883, SOFR_INDEX!$A$2:$A$2001, -1)+1)))</f>
        <v/>
      </c>
      <c r="P883" s="40" t="str" cm="1">
        <f t="array" aca="1" ref="P883" ca="1">IF(OR(B883="", F883=""), "", INDEX(SOFR_INDEX!$B$2:$E$2001, O883,$P$4) * IF(LEFT($P$3, 3)="180", 2, IF(LEFT($P$3, 2)="90", 4, IF(LEFT($P$3, 2)="30", 12, 1)))/100)</f>
        <v/>
      </c>
      <c r="Q883" s="43" t="str">
        <f ca="1">IF(OR(B883="", F883=""), "", P883+'Terms&amp;Conditions + Transaction'!$B$11/10000)</f>
        <v/>
      </c>
      <c r="R883" s="43" t="str">
        <f t="shared" ca="1" si="83"/>
        <v/>
      </c>
      <c r="S883" t="str">
        <f ca="1">IF(B883="",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Transaction'!$C$7*(F883-E883), 365), 360))))</f>
        <v/>
      </c>
      <c r="T883" s="49" t="str">
        <f t="shared" ca="1" si="84"/>
        <v/>
      </c>
      <c r="U883" s="49" t="str">
        <f t="shared" ca="1" si="85"/>
        <v/>
      </c>
      <c r="V883" s="49" t="str">
        <f t="shared" ca="1" si="86"/>
        <v/>
      </c>
      <c r="W883" s="11" t="str">
        <f t="shared" ca="1" si="87"/>
        <v/>
      </c>
      <c r="X883" s="11" t="str">
        <f t="shared" ca="1" si="88"/>
        <v/>
      </c>
    </row>
    <row r="884" spans="2:24" x14ac:dyDescent="0.25">
      <c r="B884" s="82" t="str">
        <f ca="1">IF(B883&lt;MIN($C$3, 'Terms&amp;Conditions + Transaction'!$B$6), B883+1, "")</f>
        <v/>
      </c>
      <c r="C884" t="str">
        <f ca="1">IF(B884="", "", IF(AND(WEEKDAY(B884, 2)&lt;=5, ISERROR(VLOOKUP(B884, 'Holiday Schedule'!$B$3:$B$1002, 1, FALSE))), 1, 0))</f>
        <v/>
      </c>
      <c r="D884" t="str">
        <f ca="1">IF(B884="", "", IF(LOWER('Terms&amp;Conditions + Transaction'!$C$15)="act", 1, IF(DAY(B884)=31, 0, IF(AND(DAY(B884+1)=1, MONTH(B884+1)=3), 31-DAY(B884), 1))))</f>
        <v/>
      </c>
      <c r="E884" s="18" t="str">
        <f ca="1">IF(B884="", "", IFERROR(VLOOKUP(B884, 'Accrual Schedule'!$B$3:$B$122, 1, TRUE), ""))</f>
        <v/>
      </c>
      <c r="F884" s="18" t="str" cm="1">
        <f t="array" aca="1" ref="F884" ca="1">IF(B884="", "", INDEX('Accrual Schedule'!$B$3:$B$122, MATCH(B884, 'Accrual Schedule'!$B$3:$B$122, 1)+1, 1))</f>
        <v/>
      </c>
      <c r="G884" s="18" t="str" cm="1">
        <f t="array" aca="1" ref="G884" ca="1">IF(B884="", "", INDEX('Accrual Schedule'!$B$3:$B$122, MATCH(H884, 'Accrual Schedule'!$B$3:$B$122, 1)-1, 1))</f>
        <v/>
      </c>
      <c r="H884" s="18" t="str">
        <f ca="1">IF(B884="", "", INDEX('Accrual Schedule'!$B$3:$B$122, MATCH(I884, 'Accrual Schedule'!$C$3:$C$122, 1), 1))</f>
        <v/>
      </c>
      <c r="I884" s="18" t="str" cm="1">
        <f t="array" aca="1" ref="I884" ca="1">IF(B884="", "", _xlfn.IFNA(INDEX('Accrual Schedule'!$C$4:$C$122, MATCH(B884, 'Accrual Schedule'!$C$4:$C$122, 1)+1, 1), INDEX('Accrual Schedule'!$C$4:$C$122, 1, 1)))</f>
        <v/>
      </c>
      <c r="J884" s="11" t="str">
        <f ca="1">IF(B884="","",'Terms&amp;Conditions + Transaction'!$F$5-SUMIF(Dispositions!$B$3:$B$32,"&lt;="&amp;B884,Dispositions!$C$3:$C$32))</f>
        <v/>
      </c>
      <c r="K884" s="84" t="str">
        <f ca="1">IF(B884="", "", IF(ISNA(MATCH(B884, 'Factor Schedule'!$B$3:$B$2002, -1)),1,IF(INDEX('Factor Schedule'!$B$3:$C$2002,MATCH(B884, 'Factor Schedule'!$B$3:$B$2002, -1), 1)=B884,MATCH(B884, 'Factor Schedule'!$B$3:$B$2002, -1),MATCH(B884, 'Factor Schedule'!$B$3:$B$2002, -1)+1)))</f>
        <v/>
      </c>
      <c r="L884" s="11" t="str" cm="1">
        <f t="array" aca="1" ref="L884" ca="1">IF(B884="","",ROUND(J884*_xlfn.IFNA(INDEX('Factor Schedule'!$B$3:$C$2002,K884, 2), 1), 2))</f>
        <v/>
      </c>
      <c r="M884" s="11" t="str">
        <f ca="1">IF(B884="", "", IF(OR(LOWER('Terms&amp;Conditions + Transaction'!$B$12)&lt;&gt;"compound", B884=$C$2, B884=E884), L884, L884+IF(LOWER('Terms&amp;Conditions + Transaction'!$B$13)&lt;&gt;"y", SUMIFS($T$8:$T$2007, $B$8:$B$2007, "&gt;="&amp;E884, $B$8:$B$2007, "&lt;"&amp;B884), SUMIFS($U$8:$U$1007, $B$8:$B$2007, "&gt;="&amp;E884, $B$8:$B$2007, "&lt;"&amp;B884))))</f>
        <v/>
      </c>
      <c r="N884" s="18" t="str">
        <f ca="1">IF(OR(B884 = "", F884=""), "", MIN(ForwardDays(B884,-'Terms&amp;Conditions + Transaction'!$B$22, 'Terms&amp;Conditions + Transaction'!$B$23, 'Holiday Schedule'!$B$3:$B$1002),ForwardDays(F884,-'Terms&amp;Conditions + Transaction'!$B$22, 'Terms&amp;Conditions + Transaction'!$B$23, 'Holiday Schedule'!$B$3:$B$1002)))</f>
        <v/>
      </c>
      <c r="O884" s="42" t="str">
        <f ca="1">IF(B884="", "", IF(ISNA(MATCH(N884, SOFR_INDEX!$A$2:$A$2001, -1)),1,IF(INDEX(SOFR_INDEX!$A$2:$E$2001,MATCH(N884, SOFR_INDEX!$A$2:$A$2001, -1), 1)=N884,MATCH(N884, SOFR_INDEX!$A$2:$A$2001, -1),MATCH(N884, SOFR_INDEX!$A$2:$A$2001, -1)+1)))</f>
        <v/>
      </c>
      <c r="P884" s="40" t="str" cm="1">
        <f t="array" aca="1" ref="P884" ca="1">IF(OR(B884="", F884=""), "", INDEX(SOFR_INDEX!$B$2:$E$2001, O884,$P$4) * IF(LEFT($P$3, 3)="180", 2, IF(LEFT($P$3, 2)="90", 4, IF(LEFT($P$3, 2)="30", 12, 1)))/100)</f>
        <v/>
      </c>
      <c r="Q884" s="43" t="str">
        <f ca="1">IF(OR(B884="", F884=""), "", P884+'Terms&amp;Conditions + Transaction'!$B$11/10000)</f>
        <v/>
      </c>
      <c r="R884" s="43" t="str">
        <f t="shared" ca="1" si="83"/>
        <v/>
      </c>
      <c r="S884" t="str">
        <f ca="1">IF(B884="",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Transaction'!$C$7*(F884-E884), 365), 360))))</f>
        <v/>
      </c>
      <c r="T884" s="49" t="str">
        <f t="shared" ca="1" si="84"/>
        <v/>
      </c>
      <c r="U884" s="49" t="str">
        <f t="shared" ca="1" si="85"/>
        <v/>
      </c>
      <c r="V884" s="49" t="str">
        <f t="shared" ca="1" si="86"/>
        <v/>
      </c>
      <c r="W884" s="11" t="str">
        <f t="shared" ca="1" si="87"/>
        <v/>
      </c>
      <c r="X884" s="11" t="str">
        <f t="shared" ca="1" si="88"/>
        <v/>
      </c>
    </row>
    <row r="885" spans="2:24" x14ac:dyDescent="0.25">
      <c r="B885" s="82" t="str">
        <f ca="1">IF(B884&lt;MIN($C$3, 'Terms&amp;Conditions + Transaction'!$B$6), B884+1, "")</f>
        <v/>
      </c>
      <c r="C885" t="str">
        <f ca="1">IF(B885="", "", IF(AND(WEEKDAY(B885, 2)&lt;=5, ISERROR(VLOOKUP(B885, 'Holiday Schedule'!$B$3:$B$1002, 1, FALSE))), 1, 0))</f>
        <v/>
      </c>
      <c r="D885" t="str">
        <f ca="1">IF(B885="", "", IF(LOWER('Terms&amp;Conditions + Transaction'!$C$15)="act", 1, IF(DAY(B885)=31, 0, IF(AND(DAY(B885+1)=1, MONTH(B885+1)=3), 31-DAY(B885), 1))))</f>
        <v/>
      </c>
      <c r="E885" s="18" t="str">
        <f ca="1">IF(B885="", "", IFERROR(VLOOKUP(B885, 'Accrual Schedule'!$B$3:$B$122, 1, TRUE), ""))</f>
        <v/>
      </c>
      <c r="F885" s="18" t="str" cm="1">
        <f t="array" aca="1" ref="F885" ca="1">IF(B885="", "", INDEX('Accrual Schedule'!$B$3:$B$122, MATCH(B885, 'Accrual Schedule'!$B$3:$B$122, 1)+1, 1))</f>
        <v/>
      </c>
      <c r="G885" s="18" t="str" cm="1">
        <f t="array" aca="1" ref="G885" ca="1">IF(B885="", "", INDEX('Accrual Schedule'!$B$3:$B$122, MATCH(H885, 'Accrual Schedule'!$B$3:$B$122, 1)-1, 1))</f>
        <v/>
      </c>
      <c r="H885" s="18" t="str">
        <f ca="1">IF(B885="", "", INDEX('Accrual Schedule'!$B$3:$B$122, MATCH(I885, 'Accrual Schedule'!$C$3:$C$122, 1), 1))</f>
        <v/>
      </c>
      <c r="I885" s="18" t="str" cm="1">
        <f t="array" aca="1" ref="I885" ca="1">IF(B885="", "", _xlfn.IFNA(INDEX('Accrual Schedule'!$C$4:$C$122, MATCH(B885, 'Accrual Schedule'!$C$4:$C$122, 1)+1, 1), INDEX('Accrual Schedule'!$C$4:$C$122, 1, 1)))</f>
        <v/>
      </c>
      <c r="J885" s="11" t="str">
        <f ca="1">IF(B885="","",'Terms&amp;Conditions + Transaction'!$F$5-SUMIF(Dispositions!$B$3:$B$32,"&lt;="&amp;B885,Dispositions!$C$3:$C$32))</f>
        <v/>
      </c>
      <c r="K885" s="84" t="str">
        <f ca="1">IF(B885="", "", IF(ISNA(MATCH(B885, 'Factor Schedule'!$B$3:$B$2002, -1)),1,IF(INDEX('Factor Schedule'!$B$3:$C$2002,MATCH(B885, 'Factor Schedule'!$B$3:$B$2002, -1), 1)=B885,MATCH(B885, 'Factor Schedule'!$B$3:$B$2002, -1),MATCH(B885, 'Factor Schedule'!$B$3:$B$2002, -1)+1)))</f>
        <v/>
      </c>
      <c r="L885" s="11" t="str" cm="1">
        <f t="array" aca="1" ref="L885" ca="1">IF(B885="","",ROUND(J885*_xlfn.IFNA(INDEX('Factor Schedule'!$B$3:$C$2002,K885, 2), 1), 2))</f>
        <v/>
      </c>
      <c r="M885" s="11" t="str">
        <f ca="1">IF(B885="", "", IF(OR(LOWER('Terms&amp;Conditions + Transaction'!$B$12)&lt;&gt;"compound", B885=$C$2, B885=E885), L885, L885+IF(LOWER('Terms&amp;Conditions + Transaction'!$B$13)&lt;&gt;"y", SUMIFS($T$8:$T$2007, $B$8:$B$2007, "&gt;="&amp;E885, $B$8:$B$2007, "&lt;"&amp;B885), SUMIFS($U$8:$U$1007, $B$8:$B$2007, "&gt;="&amp;E885, $B$8:$B$2007, "&lt;"&amp;B885))))</f>
        <v/>
      </c>
      <c r="N885" s="18" t="str">
        <f ca="1">IF(OR(B885 = "", F885=""), "", MIN(ForwardDays(B885,-'Terms&amp;Conditions + Transaction'!$B$22, 'Terms&amp;Conditions + Transaction'!$B$23, 'Holiday Schedule'!$B$3:$B$1002),ForwardDays(F885,-'Terms&amp;Conditions + Transaction'!$B$22, 'Terms&amp;Conditions + Transaction'!$B$23, 'Holiday Schedule'!$B$3:$B$1002)))</f>
        <v/>
      </c>
      <c r="O885" s="42" t="str">
        <f ca="1">IF(B885="", "", IF(ISNA(MATCH(N885, SOFR_INDEX!$A$2:$A$2001, -1)),1,IF(INDEX(SOFR_INDEX!$A$2:$E$2001,MATCH(N885, SOFR_INDEX!$A$2:$A$2001, -1), 1)=N885,MATCH(N885, SOFR_INDEX!$A$2:$A$2001, -1),MATCH(N885, SOFR_INDEX!$A$2:$A$2001, -1)+1)))</f>
        <v/>
      </c>
      <c r="P885" s="40" t="str" cm="1">
        <f t="array" aca="1" ref="P885" ca="1">IF(OR(B885="", F885=""), "", INDEX(SOFR_INDEX!$B$2:$E$2001, O885,$P$4) * IF(LEFT($P$3, 3)="180", 2, IF(LEFT($P$3, 2)="90", 4, IF(LEFT($P$3, 2)="30", 12, 1)))/100)</f>
        <v/>
      </c>
      <c r="Q885" s="43" t="str">
        <f ca="1">IF(OR(B885="", F885=""), "", P885+'Terms&amp;Conditions + Transaction'!$B$11/10000)</f>
        <v/>
      </c>
      <c r="R885" s="43" t="str">
        <f t="shared" ca="1" si="83"/>
        <v/>
      </c>
      <c r="S885" t="str">
        <f ca="1">IF(B885="",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Transaction'!$C$7*(F885-E885), 365), 360))))</f>
        <v/>
      </c>
      <c r="T885" s="49" t="str">
        <f t="shared" ca="1" si="84"/>
        <v/>
      </c>
      <c r="U885" s="49" t="str">
        <f t="shared" ca="1" si="85"/>
        <v/>
      </c>
      <c r="V885" s="49" t="str">
        <f t="shared" ca="1" si="86"/>
        <v/>
      </c>
      <c r="W885" s="11" t="str">
        <f t="shared" ca="1" si="87"/>
        <v/>
      </c>
      <c r="X885" s="11" t="str">
        <f t="shared" ca="1" si="88"/>
        <v/>
      </c>
    </row>
    <row r="886" spans="2:24" x14ac:dyDescent="0.25">
      <c r="B886" s="82" t="str">
        <f ca="1">IF(B885&lt;MIN($C$3, 'Terms&amp;Conditions + Transaction'!$B$6), B885+1, "")</f>
        <v/>
      </c>
      <c r="C886" t="str">
        <f ca="1">IF(B886="", "", IF(AND(WEEKDAY(B886, 2)&lt;=5, ISERROR(VLOOKUP(B886, 'Holiday Schedule'!$B$3:$B$1002, 1, FALSE))), 1, 0))</f>
        <v/>
      </c>
      <c r="D886" t="str">
        <f ca="1">IF(B886="", "", IF(LOWER('Terms&amp;Conditions + Transaction'!$C$15)="act", 1, IF(DAY(B886)=31, 0, IF(AND(DAY(B886+1)=1, MONTH(B886+1)=3), 31-DAY(B886), 1))))</f>
        <v/>
      </c>
      <c r="E886" s="18" t="str">
        <f ca="1">IF(B886="", "", IFERROR(VLOOKUP(B886, 'Accrual Schedule'!$B$3:$B$122, 1, TRUE), ""))</f>
        <v/>
      </c>
      <c r="F886" s="18" t="str" cm="1">
        <f t="array" aca="1" ref="F886" ca="1">IF(B886="", "", INDEX('Accrual Schedule'!$B$3:$B$122, MATCH(B886, 'Accrual Schedule'!$B$3:$B$122, 1)+1, 1))</f>
        <v/>
      </c>
      <c r="G886" s="18" t="str" cm="1">
        <f t="array" aca="1" ref="G886" ca="1">IF(B886="", "", INDEX('Accrual Schedule'!$B$3:$B$122, MATCH(H886, 'Accrual Schedule'!$B$3:$B$122, 1)-1, 1))</f>
        <v/>
      </c>
      <c r="H886" s="18" t="str">
        <f ca="1">IF(B886="", "", INDEX('Accrual Schedule'!$B$3:$B$122, MATCH(I886, 'Accrual Schedule'!$C$3:$C$122, 1), 1))</f>
        <v/>
      </c>
      <c r="I886" s="18" t="str" cm="1">
        <f t="array" aca="1" ref="I886" ca="1">IF(B886="", "", _xlfn.IFNA(INDEX('Accrual Schedule'!$C$4:$C$122, MATCH(B886, 'Accrual Schedule'!$C$4:$C$122, 1)+1, 1), INDEX('Accrual Schedule'!$C$4:$C$122, 1, 1)))</f>
        <v/>
      </c>
      <c r="J886" s="11" t="str">
        <f ca="1">IF(B886="","",'Terms&amp;Conditions + Transaction'!$F$5-SUMIF(Dispositions!$B$3:$B$32,"&lt;="&amp;B886,Dispositions!$C$3:$C$32))</f>
        <v/>
      </c>
      <c r="K886" s="84" t="str">
        <f ca="1">IF(B886="", "", IF(ISNA(MATCH(B886, 'Factor Schedule'!$B$3:$B$2002, -1)),1,IF(INDEX('Factor Schedule'!$B$3:$C$2002,MATCH(B886, 'Factor Schedule'!$B$3:$B$2002, -1), 1)=B886,MATCH(B886, 'Factor Schedule'!$B$3:$B$2002, -1),MATCH(B886, 'Factor Schedule'!$B$3:$B$2002, -1)+1)))</f>
        <v/>
      </c>
      <c r="L886" s="11" t="str" cm="1">
        <f t="array" aca="1" ref="L886" ca="1">IF(B886="","",ROUND(J886*_xlfn.IFNA(INDEX('Factor Schedule'!$B$3:$C$2002,K886, 2), 1), 2))</f>
        <v/>
      </c>
      <c r="M886" s="11" t="str">
        <f ca="1">IF(B886="", "", IF(OR(LOWER('Terms&amp;Conditions + Transaction'!$B$12)&lt;&gt;"compound", B886=$C$2, B886=E886), L886, L886+IF(LOWER('Terms&amp;Conditions + Transaction'!$B$13)&lt;&gt;"y", SUMIFS($T$8:$T$2007, $B$8:$B$2007, "&gt;="&amp;E886, $B$8:$B$2007, "&lt;"&amp;B886), SUMIFS($U$8:$U$1007, $B$8:$B$2007, "&gt;="&amp;E886, $B$8:$B$2007, "&lt;"&amp;B886))))</f>
        <v/>
      </c>
      <c r="N886" s="18" t="str">
        <f ca="1">IF(OR(B886 = "", F886=""), "", MIN(ForwardDays(B886,-'Terms&amp;Conditions + Transaction'!$B$22, 'Terms&amp;Conditions + Transaction'!$B$23, 'Holiday Schedule'!$B$3:$B$1002),ForwardDays(F886,-'Terms&amp;Conditions + Transaction'!$B$22, 'Terms&amp;Conditions + Transaction'!$B$23, 'Holiday Schedule'!$B$3:$B$1002)))</f>
        <v/>
      </c>
      <c r="O886" s="42" t="str">
        <f ca="1">IF(B886="", "", IF(ISNA(MATCH(N886, SOFR_INDEX!$A$2:$A$2001, -1)),1,IF(INDEX(SOFR_INDEX!$A$2:$E$2001,MATCH(N886, SOFR_INDEX!$A$2:$A$2001, -1), 1)=N886,MATCH(N886, SOFR_INDEX!$A$2:$A$2001, -1),MATCH(N886, SOFR_INDEX!$A$2:$A$2001, -1)+1)))</f>
        <v/>
      </c>
      <c r="P886" s="40" t="str" cm="1">
        <f t="array" aca="1" ref="P886" ca="1">IF(OR(B886="", F886=""), "", INDEX(SOFR_INDEX!$B$2:$E$2001, O886,$P$4) * IF(LEFT($P$3, 3)="180", 2, IF(LEFT($P$3, 2)="90", 4, IF(LEFT($P$3, 2)="30", 12, 1)))/100)</f>
        <v/>
      </c>
      <c r="Q886" s="43" t="str">
        <f ca="1">IF(OR(B886="", F886=""), "", P886+'Terms&amp;Conditions + Transaction'!$B$11/10000)</f>
        <v/>
      </c>
      <c r="R886" s="43" t="str">
        <f t="shared" ca="1" si="83"/>
        <v/>
      </c>
      <c r="S886" t="str">
        <f ca="1">IF(B886="",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Transaction'!$C$7*(F886-E886), 365), 360))))</f>
        <v/>
      </c>
      <c r="T886" s="49" t="str">
        <f t="shared" ca="1" si="84"/>
        <v/>
      </c>
      <c r="U886" s="49" t="str">
        <f t="shared" ca="1" si="85"/>
        <v/>
      </c>
      <c r="V886" s="49" t="str">
        <f t="shared" ca="1" si="86"/>
        <v/>
      </c>
      <c r="W886" s="11" t="str">
        <f t="shared" ca="1" si="87"/>
        <v/>
      </c>
      <c r="X886" s="11" t="str">
        <f t="shared" ca="1" si="88"/>
        <v/>
      </c>
    </row>
    <row r="887" spans="2:24" x14ac:dyDescent="0.25">
      <c r="B887" s="82" t="str">
        <f ca="1">IF(B886&lt;MIN($C$3, 'Terms&amp;Conditions + Transaction'!$B$6), B886+1, "")</f>
        <v/>
      </c>
      <c r="C887" t="str">
        <f ca="1">IF(B887="", "", IF(AND(WEEKDAY(B887, 2)&lt;=5, ISERROR(VLOOKUP(B887, 'Holiday Schedule'!$B$3:$B$1002, 1, FALSE))), 1, 0))</f>
        <v/>
      </c>
      <c r="D887" t="str">
        <f ca="1">IF(B887="", "", IF(LOWER('Terms&amp;Conditions + Transaction'!$C$15)="act", 1, IF(DAY(B887)=31, 0, IF(AND(DAY(B887+1)=1, MONTH(B887+1)=3), 31-DAY(B887), 1))))</f>
        <v/>
      </c>
      <c r="E887" s="18" t="str">
        <f ca="1">IF(B887="", "", IFERROR(VLOOKUP(B887, 'Accrual Schedule'!$B$3:$B$122, 1, TRUE), ""))</f>
        <v/>
      </c>
      <c r="F887" s="18" t="str" cm="1">
        <f t="array" aca="1" ref="F887" ca="1">IF(B887="", "", INDEX('Accrual Schedule'!$B$3:$B$122, MATCH(B887, 'Accrual Schedule'!$B$3:$B$122, 1)+1, 1))</f>
        <v/>
      </c>
      <c r="G887" s="18" t="str" cm="1">
        <f t="array" aca="1" ref="G887" ca="1">IF(B887="", "", INDEX('Accrual Schedule'!$B$3:$B$122, MATCH(H887, 'Accrual Schedule'!$B$3:$B$122, 1)-1, 1))</f>
        <v/>
      </c>
      <c r="H887" s="18" t="str">
        <f ca="1">IF(B887="", "", INDEX('Accrual Schedule'!$B$3:$B$122, MATCH(I887, 'Accrual Schedule'!$C$3:$C$122, 1), 1))</f>
        <v/>
      </c>
      <c r="I887" s="18" t="str" cm="1">
        <f t="array" aca="1" ref="I887" ca="1">IF(B887="", "", _xlfn.IFNA(INDEX('Accrual Schedule'!$C$4:$C$122, MATCH(B887, 'Accrual Schedule'!$C$4:$C$122, 1)+1, 1), INDEX('Accrual Schedule'!$C$4:$C$122, 1, 1)))</f>
        <v/>
      </c>
      <c r="J887" s="11" t="str">
        <f ca="1">IF(B887="","",'Terms&amp;Conditions + Transaction'!$F$5-SUMIF(Dispositions!$B$3:$B$32,"&lt;="&amp;B887,Dispositions!$C$3:$C$32))</f>
        <v/>
      </c>
      <c r="K887" s="84" t="str">
        <f ca="1">IF(B887="", "", IF(ISNA(MATCH(B887, 'Factor Schedule'!$B$3:$B$2002, -1)),1,IF(INDEX('Factor Schedule'!$B$3:$C$2002,MATCH(B887, 'Factor Schedule'!$B$3:$B$2002, -1), 1)=B887,MATCH(B887, 'Factor Schedule'!$B$3:$B$2002, -1),MATCH(B887, 'Factor Schedule'!$B$3:$B$2002, -1)+1)))</f>
        <v/>
      </c>
      <c r="L887" s="11" t="str" cm="1">
        <f t="array" aca="1" ref="L887" ca="1">IF(B887="","",ROUND(J887*_xlfn.IFNA(INDEX('Factor Schedule'!$B$3:$C$2002,K887, 2), 1), 2))</f>
        <v/>
      </c>
      <c r="M887" s="11" t="str">
        <f ca="1">IF(B887="", "", IF(OR(LOWER('Terms&amp;Conditions + Transaction'!$B$12)&lt;&gt;"compound", B887=$C$2, B887=E887), L887, L887+IF(LOWER('Terms&amp;Conditions + Transaction'!$B$13)&lt;&gt;"y", SUMIFS($T$8:$T$2007, $B$8:$B$2007, "&gt;="&amp;E887, $B$8:$B$2007, "&lt;"&amp;B887), SUMIFS($U$8:$U$1007, $B$8:$B$2007, "&gt;="&amp;E887, $B$8:$B$2007, "&lt;"&amp;B887))))</f>
        <v/>
      </c>
      <c r="N887" s="18" t="str">
        <f ca="1">IF(OR(B887 = "", F887=""), "", MIN(ForwardDays(B887,-'Terms&amp;Conditions + Transaction'!$B$22, 'Terms&amp;Conditions + Transaction'!$B$23, 'Holiday Schedule'!$B$3:$B$1002),ForwardDays(F887,-'Terms&amp;Conditions + Transaction'!$B$22, 'Terms&amp;Conditions + Transaction'!$B$23, 'Holiday Schedule'!$B$3:$B$1002)))</f>
        <v/>
      </c>
      <c r="O887" s="42" t="str">
        <f ca="1">IF(B887="", "", IF(ISNA(MATCH(N887, SOFR_INDEX!$A$2:$A$2001, -1)),1,IF(INDEX(SOFR_INDEX!$A$2:$E$2001,MATCH(N887, SOFR_INDEX!$A$2:$A$2001, -1), 1)=N887,MATCH(N887, SOFR_INDEX!$A$2:$A$2001, -1),MATCH(N887, SOFR_INDEX!$A$2:$A$2001, -1)+1)))</f>
        <v/>
      </c>
      <c r="P887" s="40" t="str" cm="1">
        <f t="array" aca="1" ref="P887" ca="1">IF(OR(B887="", F887=""), "", INDEX(SOFR_INDEX!$B$2:$E$2001, O887,$P$4) * IF(LEFT($P$3, 3)="180", 2, IF(LEFT($P$3, 2)="90", 4, IF(LEFT($P$3, 2)="30", 12, 1)))/100)</f>
        <v/>
      </c>
      <c r="Q887" s="43" t="str">
        <f ca="1">IF(OR(B887="", F887=""), "", P887+'Terms&amp;Conditions + Transaction'!$B$11/10000)</f>
        <v/>
      </c>
      <c r="R887" s="43" t="str">
        <f t="shared" ca="1" si="83"/>
        <v/>
      </c>
      <c r="S887" t="str">
        <f ca="1">IF(B887="",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Transaction'!$C$7*(F887-E887), 365), 360))))</f>
        <v/>
      </c>
      <c r="T887" s="49" t="str">
        <f t="shared" ca="1" si="84"/>
        <v/>
      </c>
      <c r="U887" s="49" t="str">
        <f t="shared" ca="1" si="85"/>
        <v/>
      </c>
      <c r="V887" s="49" t="str">
        <f t="shared" ca="1" si="86"/>
        <v/>
      </c>
      <c r="W887" s="11" t="str">
        <f t="shared" ca="1" si="87"/>
        <v/>
      </c>
      <c r="X887" s="11" t="str">
        <f t="shared" ca="1" si="88"/>
        <v/>
      </c>
    </row>
    <row r="888" spans="2:24" x14ac:dyDescent="0.25">
      <c r="B888" s="82" t="str">
        <f ca="1">IF(B887&lt;MIN($C$3, 'Terms&amp;Conditions + Transaction'!$B$6), B887+1, "")</f>
        <v/>
      </c>
      <c r="C888" t="str">
        <f ca="1">IF(B888="", "", IF(AND(WEEKDAY(B888, 2)&lt;=5, ISERROR(VLOOKUP(B888, 'Holiday Schedule'!$B$3:$B$1002, 1, FALSE))), 1, 0))</f>
        <v/>
      </c>
      <c r="D888" t="str">
        <f ca="1">IF(B888="", "", IF(LOWER('Terms&amp;Conditions + Transaction'!$C$15)="act", 1, IF(DAY(B888)=31, 0, IF(AND(DAY(B888+1)=1, MONTH(B888+1)=3), 31-DAY(B888), 1))))</f>
        <v/>
      </c>
      <c r="E888" s="18" t="str">
        <f ca="1">IF(B888="", "", IFERROR(VLOOKUP(B888, 'Accrual Schedule'!$B$3:$B$122, 1, TRUE), ""))</f>
        <v/>
      </c>
      <c r="F888" s="18" t="str" cm="1">
        <f t="array" aca="1" ref="F888" ca="1">IF(B888="", "", INDEX('Accrual Schedule'!$B$3:$B$122, MATCH(B888, 'Accrual Schedule'!$B$3:$B$122, 1)+1, 1))</f>
        <v/>
      </c>
      <c r="G888" s="18" t="str" cm="1">
        <f t="array" aca="1" ref="G888" ca="1">IF(B888="", "", INDEX('Accrual Schedule'!$B$3:$B$122, MATCH(H888, 'Accrual Schedule'!$B$3:$B$122, 1)-1, 1))</f>
        <v/>
      </c>
      <c r="H888" s="18" t="str">
        <f ca="1">IF(B888="", "", INDEX('Accrual Schedule'!$B$3:$B$122, MATCH(I888, 'Accrual Schedule'!$C$3:$C$122, 1), 1))</f>
        <v/>
      </c>
      <c r="I888" s="18" t="str" cm="1">
        <f t="array" aca="1" ref="I888" ca="1">IF(B888="", "", _xlfn.IFNA(INDEX('Accrual Schedule'!$C$4:$C$122, MATCH(B888, 'Accrual Schedule'!$C$4:$C$122, 1)+1, 1), INDEX('Accrual Schedule'!$C$4:$C$122, 1, 1)))</f>
        <v/>
      </c>
      <c r="J888" s="11" t="str">
        <f ca="1">IF(B888="","",'Terms&amp;Conditions + Transaction'!$F$5-SUMIF(Dispositions!$B$3:$B$32,"&lt;="&amp;B888,Dispositions!$C$3:$C$32))</f>
        <v/>
      </c>
      <c r="K888" s="84" t="str">
        <f ca="1">IF(B888="", "", IF(ISNA(MATCH(B888, 'Factor Schedule'!$B$3:$B$2002, -1)),1,IF(INDEX('Factor Schedule'!$B$3:$C$2002,MATCH(B888, 'Factor Schedule'!$B$3:$B$2002, -1), 1)=B888,MATCH(B888, 'Factor Schedule'!$B$3:$B$2002, -1),MATCH(B888, 'Factor Schedule'!$B$3:$B$2002, -1)+1)))</f>
        <v/>
      </c>
      <c r="L888" s="11" t="str" cm="1">
        <f t="array" aca="1" ref="L888" ca="1">IF(B888="","",ROUND(J888*_xlfn.IFNA(INDEX('Factor Schedule'!$B$3:$C$2002,K888, 2), 1), 2))</f>
        <v/>
      </c>
      <c r="M888" s="11" t="str">
        <f ca="1">IF(B888="", "", IF(OR(LOWER('Terms&amp;Conditions + Transaction'!$B$12)&lt;&gt;"compound", B888=$C$2, B888=E888), L888, L888+IF(LOWER('Terms&amp;Conditions + Transaction'!$B$13)&lt;&gt;"y", SUMIFS($T$8:$T$2007, $B$8:$B$2007, "&gt;="&amp;E888, $B$8:$B$2007, "&lt;"&amp;B888), SUMIFS($U$8:$U$1007, $B$8:$B$2007, "&gt;="&amp;E888, $B$8:$B$2007, "&lt;"&amp;B888))))</f>
        <v/>
      </c>
      <c r="N888" s="18" t="str">
        <f ca="1">IF(OR(B888 = "", F888=""), "", MIN(ForwardDays(B888,-'Terms&amp;Conditions + Transaction'!$B$22, 'Terms&amp;Conditions + Transaction'!$B$23, 'Holiday Schedule'!$B$3:$B$1002),ForwardDays(F888,-'Terms&amp;Conditions + Transaction'!$B$22, 'Terms&amp;Conditions + Transaction'!$B$23, 'Holiday Schedule'!$B$3:$B$1002)))</f>
        <v/>
      </c>
      <c r="O888" s="42" t="str">
        <f ca="1">IF(B888="", "", IF(ISNA(MATCH(N888, SOFR_INDEX!$A$2:$A$2001, -1)),1,IF(INDEX(SOFR_INDEX!$A$2:$E$2001,MATCH(N888, SOFR_INDEX!$A$2:$A$2001, -1), 1)=N888,MATCH(N888, SOFR_INDEX!$A$2:$A$2001, -1),MATCH(N888, SOFR_INDEX!$A$2:$A$2001, -1)+1)))</f>
        <v/>
      </c>
      <c r="P888" s="40" t="str" cm="1">
        <f t="array" aca="1" ref="P888" ca="1">IF(OR(B888="", F888=""), "", INDEX(SOFR_INDEX!$B$2:$E$2001, O888,$P$4) * IF(LEFT($P$3, 3)="180", 2, IF(LEFT($P$3, 2)="90", 4, IF(LEFT($P$3, 2)="30", 12, 1)))/100)</f>
        <v/>
      </c>
      <c r="Q888" s="43" t="str">
        <f ca="1">IF(OR(B888="", F888=""), "", P888+'Terms&amp;Conditions + Transaction'!$B$11/10000)</f>
        <v/>
      </c>
      <c r="R888" s="43" t="str">
        <f t="shared" ca="1" si="83"/>
        <v/>
      </c>
      <c r="S888" t="str">
        <f ca="1">IF(B888="",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Transaction'!$C$7*(F888-E888), 365), 360))))</f>
        <v/>
      </c>
      <c r="T888" s="49" t="str">
        <f t="shared" ca="1" si="84"/>
        <v/>
      </c>
      <c r="U888" s="49" t="str">
        <f t="shared" ca="1" si="85"/>
        <v/>
      </c>
      <c r="V888" s="49" t="str">
        <f t="shared" ca="1" si="86"/>
        <v/>
      </c>
      <c r="W888" s="11" t="str">
        <f t="shared" ca="1" si="87"/>
        <v/>
      </c>
      <c r="X888" s="11" t="str">
        <f t="shared" ca="1" si="88"/>
        <v/>
      </c>
    </row>
    <row r="889" spans="2:24" x14ac:dyDescent="0.25">
      <c r="B889" s="82" t="str">
        <f ca="1">IF(B888&lt;MIN($C$3, 'Terms&amp;Conditions + Transaction'!$B$6), B888+1, "")</f>
        <v/>
      </c>
      <c r="C889" t="str">
        <f ca="1">IF(B889="", "", IF(AND(WEEKDAY(B889, 2)&lt;=5, ISERROR(VLOOKUP(B889, 'Holiday Schedule'!$B$3:$B$1002, 1, FALSE))), 1, 0))</f>
        <v/>
      </c>
      <c r="D889" t="str">
        <f ca="1">IF(B889="", "", IF(LOWER('Terms&amp;Conditions + Transaction'!$C$15)="act", 1, IF(DAY(B889)=31, 0, IF(AND(DAY(B889+1)=1, MONTH(B889+1)=3), 31-DAY(B889), 1))))</f>
        <v/>
      </c>
      <c r="E889" s="18" t="str">
        <f ca="1">IF(B889="", "", IFERROR(VLOOKUP(B889, 'Accrual Schedule'!$B$3:$B$122, 1, TRUE), ""))</f>
        <v/>
      </c>
      <c r="F889" s="18" t="str" cm="1">
        <f t="array" aca="1" ref="F889" ca="1">IF(B889="", "", INDEX('Accrual Schedule'!$B$3:$B$122, MATCH(B889, 'Accrual Schedule'!$B$3:$B$122, 1)+1, 1))</f>
        <v/>
      </c>
      <c r="G889" s="18" t="str" cm="1">
        <f t="array" aca="1" ref="G889" ca="1">IF(B889="", "", INDEX('Accrual Schedule'!$B$3:$B$122, MATCH(H889, 'Accrual Schedule'!$B$3:$B$122, 1)-1, 1))</f>
        <v/>
      </c>
      <c r="H889" s="18" t="str">
        <f ca="1">IF(B889="", "", INDEX('Accrual Schedule'!$B$3:$B$122, MATCH(I889, 'Accrual Schedule'!$C$3:$C$122, 1), 1))</f>
        <v/>
      </c>
      <c r="I889" s="18" t="str" cm="1">
        <f t="array" aca="1" ref="I889" ca="1">IF(B889="", "", _xlfn.IFNA(INDEX('Accrual Schedule'!$C$4:$C$122, MATCH(B889, 'Accrual Schedule'!$C$4:$C$122, 1)+1, 1), INDEX('Accrual Schedule'!$C$4:$C$122, 1, 1)))</f>
        <v/>
      </c>
      <c r="J889" s="11" t="str">
        <f ca="1">IF(B889="","",'Terms&amp;Conditions + Transaction'!$F$5-SUMIF(Dispositions!$B$3:$B$32,"&lt;="&amp;B889,Dispositions!$C$3:$C$32))</f>
        <v/>
      </c>
      <c r="K889" s="84" t="str">
        <f ca="1">IF(B889="", "", IF(ISNA(MATCH(B889, 'Factor Schedule'!$B$3:$B$2002, -1)),1,IF(INDEX('Factor Schedule'!$B$3:$C$2002,MATCH(B889, 'Factor Schedule'!$B$3:$B$2002, -1), 1)=B889,MATCH(B889, 'Factor Schedule'!$B$3:$B$2002, -1),MATCH(B889, 'Factor Schedule'!$B$3:$B$2002, -1)+1)))</f>
        <v/>
      </c>
      <c r="L889" s="11" t="str" cm="1">
        <f t="array" aca="1" ref="L889" ca="1">IF(B889="","",ROUND(J889*_xlfn.IFNA(INDEX('Factor Schedule'!$B$3:$C$2002,K889, 2), 1), 2))</f>
        <v/>
      </c>
      <c r="M889" s="11" t="str">
        <f ca="1">IF(B889="", "", IF(OR(LOWER('Terms&amp;Conditions + Transaction'!$B$12)&lt;&gt;"compound", B889=$C$2, B889=E889), L889, L889+IF(LOWER('Terms&amp;Conditions + Transaction'!$B$13)&lt;&gt;"y", SUMIFS($T$8:$T$2007, $B$8:$B$2007, "&gt;="&amp;E889, $B$8:$B$2007, "&lt;"&amp;B889), SUMIFS($U$8:$U$1007, $B$8:$B$2007, "&gt;="&amp;E889, $B$8:$B$2007, "&lt;"&amp;B889))))</f>
        <v/>
      </c>
      <c r="N889" s="18" t="str">
        <f ca="1">IF(OR(B889 = "", F889=""), "", MIN(ForwardDays(B889,-'Terms&amp;Conditions + Transaction'!$B$22, 'Terms&amp;Conditions + Transaction'!$B$23, 'Holiday Schedule'!$B$3:$B$1002),ForwardDays(F889,-'Terms&amp;Conditions + Transaction'!$B$22, 'Terms&amp;Conditions + Transaction'!$B$23, 'Holiday Schedule'!$B$3:$B$1002)))</f>
        <v/>
      </c>
      <c r="O889" s="42" t="str">
        <f ca="1">IF(B889="", "", IF(ISNA(MATCH(N889, SOFR_INDEX!$A$2:$A$2001, -1)),1,IF(INDEX(SOFR_INDEX!$A$2:$E$2001,MATCH(N889, SOFR_INDEX!$A$2:$A$2001, -1), 1)=N889,MATCH(N889, SOFR_INDEX!$A$2:$A$2001, -1),MATCH(N889, SOFR_INDEX!$A$2:$A$2001, -1)+1)))</f>
        <v/>
      </c>
      <c r="P889" s="40" t="str" cm="1">
        <f t="array" aca="1" ref="P889" ca="1">IF(OR(B889="", F889=""), "", INDEX(SOFR_INDEX!$B$2:$E$2001, O889,$P$4) * IF(LEFT($P$3, 3)="180", 2, IF(LEFT($P$3, 2)="90", 4, IF(LEFT($P$3, 2)="30", 12, 1)))/100)</f>
        <v/>
      </c>
      <c r="Q889" s="43" t="str">
        <f ca="1">IF(OR(B889="", F889=""), "", P889+'Terms&amp;Conditions + Transaction'!$B$11/10000)</f>
        <v/>
      </c>
      <c r="R889" s="43" t="str">
        <f t="shared" ca="1" si="83"/>
        <v/>
      </c>
      <c r="S889" t="str">
        <f ca="1">IF(B889="",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Transaction'!$C$7*(F889-E889), 365), 360))))</f>
        <v/>
      </c>
      <c r="T889" s="49" t="str">
        <f t="shared" ca="1" si="84"/>
        <v/>
      </c>
      <c r="U889" s="49" t="str">
        <f t="shared" ca="1" si="85"/>
        <v/>
      </c>
      <c r="V889" s="49" t="str">
        <f t="shared" ca="1" si="86"/>
        <v/>
      </c>
      <c r="W889" s="11" t="str">
        <f t="shared" ca="1" si="87"/>
        <v/>
      </c>
      <c r="X889" s="11" t="str">
        <f t="shared" ca="1" si="88"/>
        <v/>
      </c>
    </row>
    <row r="890" spans="2:24" x14ac:dyDescent="0.25">
      <c r="B890" s="82" t="str">
        <f ca="1">IF(B889&lt;MIN($C$3, 'Terms&amp;Conditions + Transaction'!$B$6), B889+1, "")</f>
        <v/>
      </c>
      <c r="C890" t="str">
        <f ca="1">IF(B890="", "", IF(AND(WEEKDAY(B890, 2)&lt;=5, ISERROR(VLOOKUP(B890, 'Holiday Schedule'!$B$3:$B$1002, 1, FALSE))), 1, 0))</f>
        <v/>
      </c>
      <c r="D890" t="str">
        <f ca="1">IF(B890="", "", IF(LOWER('Terms&amp;Conditions + Transaction'!$C$15)="act", 1, IF(DAY(B890)=31, 0, IF(AND(DAY(B890+1)=1, MONTH(B890+1)=3), 31-DAY(B890), 1))))</f>
        <v/>
      </c>
      <c r="E890" s="18" t="str">
        <f ca="1">IF(B890="", "", IFERROR(VLOOKUP(B890, 'Accrual Schedule'!$B$3:$B$122, 1, TRUE), ""))</f>
        <v/>
      </c>
      <c r="F890" s="18" t="str" cm="1">
        <f t="array" aca="1" ref="F890" ca="1">IF(B890="", "", INDEX('Accrual Schedule'!$B$3:$B$122, MATCH(B890, 'Accrual Schedule'!$B$3:$B$122, 1)+1, 1))</f>
        <v/>
      </c>
      <c r="G890" s="18" t="str" cm="1">
        <f t="array" aca="1" ref="G890" ca="1">IF(B890="", "", INDEX('Accrual Schedule'!$B$3:$B$122, MATCH(H890, 'Accrual Schedule'!$B$3:$B$122, 1)-1, 1))</f>
        <v/>
      </c>
      <c r="H890" s="18" t="str">
        <f ca="1">IF(B890="", "", INDEX('Accrual Schedule'!$B$3:$B$122, MATCH(I890, 'Accrual Schedule'!$C$3:$C$122, 1), 1))</f>
        <v/>
      </c>
      <c r="I890" s="18" t="str" cm="1">
        <f t="array" aca="1" ref="I890" ca="1">IF(B890="", "", _xlfn.IFNA(INDEX('Accrual Schedule'!$C$4:$C$122, MATCH(B890, 'Accrual Schedule'!$C$4:$C$122, 1)+1, 1), INDEX('Accrual Schedule'!$C$4:$C$122, 1, 1)))</f>
        <v/>
      </c>
      <c r="J890" s="11" t="str">
        <f ca="1">IF(B890="","",'Terms&amp;Conditions + Transaction'!$F$5-SUMIF(Dispositions!$B$3:$B$32,"&lt;="&amp;B890,Dispositions!$C$3:$C$32))</f>
        <v/>
      </c>
      <c r="K890" s="84" t="str">
        <f ca="1">IF(B890="", "", IF(ISNA(MATCH(B890, 'Factor Schedule'!$B$3:$B$2002, -1)),1,IF(INDEX('Factor Schedule'!$B$3:$C$2002,MATCH(B890, 'Factor Schedule'!$B$3:$B$2002, -1), 1)=B890,MATCH(B890, 'Factor Schedule'!$B$3:$B$2002, -1),MATCH(B890, 'Factor Schedule'!$B$3:$B$2002, -1)+1)))</f>
        <v/>
      </c>
      <c r="L890" s="11" t="str" cm="1">
        <f t="array" aca="1" ref="L890" ca="1">IF(B890="","",ROUND(J890*_xlfn.IFNA(INDEX('Factor Schedule'!$B$3:$C$2002,K890, 2), 1), 2))</f>
        <v/>
      </c>
      <c r="M890" s="11" t="str">
        <f ca="1">IF(B890="", "", IF(OR(LOWER('Terms&amp;Conditions + Transaction'!$B$12)&lt;&gt;"compound", B890=$C$2, B890=E890), L890, L890+IF(LOWER('Terms&amp;Conditions + Transaction'!$B$13)&lt;&gt;"y", SUMIFS($T$8:$T$2007, $B$8:$B$2007, "&gt;="&amp;E890, $B$8:$B$2007, "&lt;"&amp;B890), SUMIFS($U$8:$U$1007, $B$8:$B$2007, "&gt;="&amp;E890, $B$8:$B$2007, "&lt;"&amp;B890))))</f>
        <v/>
      </c>
      <c r="N890" s="18" t="str">
        <f ca="1">IF(OR(B890 = "", F890=""), "", MIN(ForwardDays(B890,-'Terms&amp;Conditions + Transaction'!$B$22, 'Terms&amp;Conditions + Transaction'!$B$23, 'Holiday Schedule'!$B$3:$B$1002),ForwardDays(F890,-'Terms&amp;Conditions + Transaction'!$B$22, 'Terms&amp;Conditions + Transaction'!$B$23, 'Holiday Schedule'!$B$3:$B$1002)))</f>
        <v/>
      </c>
      <c r="O890" s="42" t="str">
        <f ca="1">IF(B890="", "", IF(ISNA(MATCH(N890, SOFR_INDEX!$A$2:$A$2001, -1)),1,IF(INDEX(SOFR_INDEX!$A$2:$E$2001,MATCH(N890, SOFR_INDEX!$A$2:$A$2001, -1), 1)=N890,MATCH(N890, SOFR_INDEX!$A$2:$A$2001, -1),MATCH(N890, SOFR_INDEX!$A$2:$A$2001, -1)+1)))</f>
        <v/>
      </c>
      <c r="P890" s="40" t="str" cm="1">
        <f t="array" aca="1" ref="P890" ca="1">IF(OR(B890="", F890=""), "", INDEX(SOFR_INDEX!$B$2:$E$2001, O890,$P$4) * IF(LEFT($P$3, 3)="180", 2, IF(LEFT($P$3, 2)="90", 4, IF(LEFT($P$3, 2)="30", 12, 1)))/100)</f>
        <v/>
      </c>
      <c r="Q890" s="43" t="str">
        <f ca="1">IF(OR(B890="", F890=""), "", P890+'Terms&amp;Conditions + Transaction'!$B$11/10000)</f>
        <v/>
      </c>
      <c r="R890" s="43" t="str">
        <f t="shared" ca="1" si="83"/>
        <v/>
      </c>
      <c r="S890" t="str">
        <f ca="1">IF(B890="",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Transaction'!$C$7*(F890-E890), 365), 360))))</f>
        <v/>
      </c>
      <c r="T890" s="49" t="str">
        <f t="shared" ca="1" si="84"/>
        <v/>
      </c>
      <c r="U890" s="49" t="str">
        <f t="shared" ca="1" si="85"/>
        <v/>
      </c>
      <c r="V890" s="49" t="str">
        <f t="shared" ca="1" si="86"/>
        <v/>
      </c>
      <c r="W890" s="11" t="str">
        <f t="shared" ca="1" si="87"/>
        <v/>
      </c>
      <c r="X890" s="11" t="str">
        <f t="shared" ca="1" si="88"/>
        <v/>
      </c>
    </row>
    <row r="891" spans="2:24" x14ac:dyDescent="0.25">
      <c r="B891" s="82" t="str">
        <f ca="1">IF(B890&lt;MIN($C$3, 'Terms&amp;Conditions + Transaction'!$B$6), B890+1, "")</f>
        <v/>
      </c>
      <c r="C891" t="str">
        <f ca="1">IF(B891="", "", IF(AND(WEEKDAY(B891, 2)&lt;=5, ISERROR(VLOOKUP(B891, 'Holiday Schedule'!$B$3:$B$1002, 1, FALSE))), 1, 0))</f>
        <v/>
      </c>
      <c r="D891" t="str">
        <f ca="1">IF(B891="", "", IF(LOWER('Terms&amp;Conditions + Transaction'!$C$15)="act", 1, IF(DAY(B891)=31, 0, IF(AND(DAY(B891+1)=1, MONTH(B891+1)=3), 31-DAY(B891), 1))))</f>
        <v/>
      </c>
      <c r="E891" s="18" t="str">
        <f ca="1">IF(B891="", "", IFERROR(VLOOKUP(B891, 'Accrual Schedule'!$B$3:$B$122, 1, TRUE), ""))</f>
        <v/>
      </c>
      <c r="F891" s="18" t="str" cm="1">
        <f t="array" aca="1" ref="F891" ca="1">IF(B891="", "", INDEX('Accrual Schedule'!$B$3:$B$122, MATCH(B891, 'Accrual Schedule'!$B$3:$B$122, 1)+1, 1))</f>
        <v/>
      </c>
      <c r="G891" s="18" t="str" cm="1">
        <f t="array" aca="1" ref="G891" ca="1">IF(B891="", "", INDEX('Accrual Schedule'!$B$3:$B$122, MATCH(H891, 'Accrual Schedule'!$B$3:$B$122, 1)-1, 1))</f>
        <v/>
      </c>
      <c r="H891" s="18" t="str">
        <f ca="1">IF(B891="", "", INDEX('Accrual Schedule'!$B$3:$B$122, MATCH(I891, 'Accrual Schedule'!$C$3:$C$122, 1), 1))</f>
        <v/>
      </c>
      <c r="I891" s="18" t="str" cm="1">
        <f t="array" aca="1" ref="I891" ca="1">IF(B891="", "", _xlfn.IFNA(INDEX('Accrual Schedule'!$C$4:$C$122, MATCH(B891, 'Accrual Schedule'!$C$4:$C$122, 1)+1, 1), INDEX('Accrual Schedule'!$C$4:$C$122, 1, 1)))</f>
        <v/>
      </c>
      <c r="J891" s="11" t="str">
        <f ca="1">IF(B891="","",'Terms&amp;Conditions + Transaction'!$F$5-SUMIF(Dispositions!$B$3:$B$32,"&lt;="&amp;B891,Dispositions!$C$3:$C$32))</f>
        <v/>
      </c>
      <c r="K891" s="84" t="str">
        <f ca="1">IF(B891="", "", IF(ISNA(MATCH(B891, 'Factor Schedule'!$B$3:$B$2002, -1)),1,IF(INDEX('Factor Schedule'!$B$3:$C$2002,MATCH(B891, 'Factor Schedule'!$B$3:$B$2002, -1), 1)=B891,MATCH(B891, 'Factor Schedule'!$B$3:$B$2002, -1),MATCH(B891, 'Factor Schedule'!$B$3:$B$2002, -1)+1)))</f>
        <v/>
      </c>
      <c r="L891" s="11" t="str" cm="1">
        <f t="array" aca="1" ref="L891" ca="1">IF(B891="","",ROUND(J891*_xlfn.IFNA(INDEX('Factor Schedule'!$B$3:$C$2002,K891, 2), 1), 2))</f>
        <v/>
      </c>
      <c r="M891" s="11" t="str">
        <f ca="1">IF(B891="", "", IF(OR(LOWER('Terms&amp;Conditions + Transaction'!$B$12)&lt;&gt;"compound", B891=$C$2, B891=E891), L891, L891+IF(LOWER('Terms&amp;Conditions + Transaction'!$B$13)&lt;&gt;"y", SUMIFS($T$8:$T$2007, $B$8:$B$2007, "&gt;="&amp;E891, $B$8:$B$2007, "&lt;"&amp;B891), SUMIFS($U$8:$U$1007, $B$8:$B$2007, "&gt;="&amp;E891, $B$8:$B$2007, "&lt;"&amp;B891))))</f>
        <v/>
      </c>
      <c r="N891" s="18" t="str">
        <f ca="1">IF(OR(B891 = "", F891=""), "", MIN(ForwardDays(B891,-'Terms&amp;Conditions + Transaction'!$B$22, 'Terms&amp;Conditions + Transaction'!$B$23, 'Holiday Schedule'!$B$3:$B$1002),ForwardDays(F891,-'Terms&amp;Conditions + Transaction'!$B$22, 'Terms&amp;Conditions + Transaction'!$B$23, 'Holiday Schedule'!$B$3:$B$1002)))</f>
        <v/>
      </c>
      <c r="O891" s="42" t="str">
        <f ca="1">IF(B891="", "", IF(ISNA(MATCH(N891, SOFR_INDEX!$A$2:$A$2001, -1)),1,IF(INDEX(SOFR_INDEX!$A$2:$E$2001,MATCH(N891, SOFR_INDEX!$A$2:$A$2001, -1), 1)=N891,MATCH(N891, SOFR_INDEX!$A$2:$A$2001, -1),MATCH(N891, SOFR_INDEX!$A$2:$A$2001, -1)+1)))</f>
        <v/>
      </c>
      <c r="P891" s="40" t="str" cm="1">
        <f t="array" aca="1" ref="P891" ca="1">IF(OR(B891="", F891=""), "", INDEX(SOFR_INDEX!$B$2:$E$2001, O891,$P$4) * IF(LEFT($P$3, 3)="180", 2, IF(LEFT($P$3, 2)="90", 4, IF(LEFT($P$3, 2)="30", 12, 1)))/100)</f>
        <v/>
      </c>
      <c r="Q891" s="43" t="str">
        <f ca="1">IF(OR(B891="", F891=""), "", P891+'Terms&amp;Conditions + Transaction'!$B$11/10000)</f>
        <v/>
      </c>
      <c r="R891" s="43" t="str">
        <f t="shared" ca="1" si="83"/>
        <v/>
      </c>
      <c r="S891" t="str">
        <f ca="1">IF(B891="",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Transaction'!$C$7*(F891-E891), 365), 360))))</f>
        <v/>
      </c>
      <c r="T891" s="49" t="str">
        <f t="shared" ca="1" si="84"/>
        <v/>
      </c>
      <c r="U891" s="49" t="str">
        <f t="shared" ca="1" si="85"/>
        <v/>
      </c>
      <c r="V891" s="49" t="str">
        <f t="shared" ca="1" si="86"/>
        <v/>
      </c>
      <c r="W891" s="11" t="str">
        <f t="shared" ca="1" si="87"/>
        <v/>
      </c>
      <c r="X891" s="11" t="str">
        <f t="shared" ca="1" si="88"/>
        <v/>
      </c>
    </row>
    <row r="892" spans="2:24" x14ac:dyDescent="0.25">
      <c r="B892" s="82" t="str">
        <f ca="1">IF(B891&lt;MIN($C$3, 'Terms&amp;Conditions + Transaction'!$B$6), B891+1, "")</f>
        <v/>
      </c>
      <c r="C892" t="str">
        <f ca="1">IF(B892="", "", IF(AND(WEEKDAY(B892, 2)&lt;=5, ISERROR(VLOOKUP(B892, 'Holiday Schedule'!$B$3:$B$1002, 1, FALSE))), 1, 0))</f>
        <v/>
      </c>
      <c r="D892" t="str">
        <f ca="1">IF(B892="", "", IF(LOWER('Terms&amp;Conditions + Transaction'!$C$15)="act", 1, IF(DAY(B892)=31, 0, IF(AND(DAY(B892+1)=1, MONTH(B892+1)=3), 31-DAY(B892), 1))))</f>
        <v/>
      </c>
      <c r="E892" s="18" t="str">
        <f ca="1">IF(B892="", "", IFERROR(VLOOKUP(B892, 'Accrual Schedule'!$B$3:$B$122, 1, TRUE), ""))</f>
        <v/>
      </c>
      <c r="F892" s="18" t="str" cm="1">
        <f t="array" aca="1" ref="F892" ca="1">IF(B892="", "", INDEX('Accrual Schedule'!$B$3:$B$122, MATCH(B892, 'Accrual Schedule'!$B$3:$B$122, 1)+1, 1))</f>
        <v/>
      </c>
      <c r="G892" s="18" t="str" cm="1">
        <f t="array" aca="1" ref="G892" ca="1">IF(B892="", "", INDEX('Accrual Schedule'!$B$3:$B$122, MATCH(H892, 'Accrual Schedule'!$B$3:$B$122, 1)-1, 1))</f>
        <v/>
      </c>
      <c r="H892" s="18" t="str">
        <f ca="1">IF(B892="", "", INDEX('Accrual Schedule'!$B$3:$B$122, MATCH(I892, 'Accrual Schedule'!$C$3:$C$122, 1), 1))</f>
        <v/>
      </c>
      <c r="I892" s="18" t="str" cm="1">
        <f t="array" aca="1" ref="I892" ca="1">IF(B892="", "", _xlfn.IFNA(INDEX('Accrual Schedule'!$C$4:$C$122, MATCH(B892, 'Accrual Schedule'!$C$4:$C$122, 1)+1, 1), INDEX('Accrual Schedule'!$C$4:$C$122, 1, 1)))</f>
        <v/>
      </c>
      <c r="J892" s="11" t="str">
        <f ca="1">IF(B892="","",'Terms&amp;Conditions + Transaction'!$F$5-SUMIF(Dispositions!$B$3:$B$32,"&lt;="&amp;B892,Dispositions!$C$3:$C$32))</f>
        <v/>
      </c>
      <c r="K892" s="84" t="str">
        <f ca="1">IF(B892="", "", IF(ISNA(MATCH(B892, 'Factor Schedule'!$B$3:$B$2002, -1)),1,IF(INDEX('Factor Schedule'!$B$3:$C$2002,MATCH(B892, 'Factor Schedule'!$B$3:$B$2002, -1), 1)=B892,MATCH(B892, 'Factor Schedule'!$B$3:$B$2002, -1),MATCH(B892, 'Factor Schedule'!$B$3:$B$2002, -1)+1)))</f>
        <v/>
      </c>
      <c r="L892" s="11" t="str" cm="1">
        <f t="array" aca="1" ref="L892" ca="1">IF(B892="","",ROUND(J892*_xlfn.IFNA(INDEX('Factor Schedule'!$B$3:$C$2002,K892, 2), 1), 2))</f>
        <v/>
      </c>
      <c r="M892" s="11" t="str">
        <f ca="1">IF(B892="", "", IF(OR(LOWER('Terms&amp;Conditions + Transaction'!$B$12)&lt;&gt;"compound", B892=$C$2, B892=E892), L892, L892+IF(LOWER('Terms&amp;Conditions + Transaction'!$B$13)&lt;&gt;"y", SUMIFS($T$8:$T$2007, $B$8:$B$2007, "&gt;="&amp;E892, $B$8:$B$2007, "&lt;"&amp;B892), SUMIFS($U$8:$U$1007, $B$8:$B$2007, "&gt;="&amp;E892, $B$8:$B$2007, "&lt;"&amp;B892))))</f>
        <v/>
      </c>
      <c r="N892" s="18" t="str">
        <f ca="1">IF(OR(B892 = "", F892=""), "", MIN(ForwardDays(B892,-'Terms&amp;Conditions + Transaction'!$B$22, 'Terms&amp;Conditions + Transaction'!$B$23, 'Holiday Schedule'!$B$3:$B$1002),ForwardDays(F892,-'Terms&amp;Conditions + Transaction'!$B$22, 'Terms&amp;Conditions + Transaction'!$B$23, 'Holiday Schedule'!$B$3:$B$1002)))</f>
        <v/>
      </c>
      <c r="O892" s="42" t="str">
        <f ca="1">IF(B892="", "", IF(ISNA(MATCH(N892, SOFR_INDEX!$A$2:$A$2001, -1)),1,IF(INDEX(SOFR_INDEX!$A$2:$E$2001,MATCH(N892, SOFR_INDEX!$A$2:$A$2001, -1), 1)=N892,MATCH(N892, SOFR_INDEX!$A$2:$A$2001, -1),MATCH(N892, SOFR_INDEX!$A$2:$A$2001, -1)+1)))</f>
        <v/>
      </c>
      <c r="P892" s="40" t="str" cm="1">
        <f t="array" aca="1" ref="P892" ca="1">IF(OR(B892="", F892=""), "", INDEX(SOFR_INDEX!$B$2:$E$2001, O892,$P$4) * IF(LEFT($P$3, 3)="180", 2, IF(LEFT($P$3, 2)="90", 4, IF(LEFT($P$3, 2)="30", 12, 1)))/100)</f>
        <v/>
      </c>
      <c r="Q892" s="43" t="str">
        <f ca="1">IF(OR(B892="", F892=""), "", P892+'Terms&amp;Conditions + Transaction'!$B$11/10000)</f>
        <v/>
      </c>
      <c r="R892" s="43" t="str">
        <f t="shared" ca="1" si="83"/>
        <v/>
      </c>
      <c r="S892" t="str">
        <f ca="1">IF(B892="",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Transaction'!$C$7*(F892-E892), 365), 360))))</f>
        <v/>
      </c>
      <c r="T892" s="49" t="str">
        <f t="shared" ca="1" si="84"/>
        <v/>
      </c>
      <c r="U892" s="49" t="str">
        <f t="shared" ca="1" si="85"/>
        <v/>
      </c>
      <c r="V892" s="49" t="str">
        <f t="shared" ca="1" si="86"/>
        <v/>
      </c>
      <c r="W892" s="11" t="str">
        <f t="shared" ca="1" si="87"/>
        <v/>
      </c>
      <c r="X892" s="11" t="str">
        <f t="shared" ca="1" si="88"/>
        <v/>
      </c>
    </row>
    <row r="893" spans="2:24" x14ac:dyDescent="0.25">
      <c r="B893" s="82" t="str">
        <f ca="1">IF(B892&lt;MIN($C$3, 'Terms&amp;Conditions + Transaction'!$B$6), B892+1, "")</f>
        <v/>
      </c>
      <c r="C893" t="str">
        <f ca="1">IF(B893="", "", IF(AND(WEEKDAY(B893, 2)&lt;=5, ISERROR(VLOOKUP(B893, 'Holiday Schedule'!$B$3:$B$1002, 1, FALSE))), 1, 0))</f>
        <v/>
      </c>
      <c r="D893" t="str">
        <f ca="1">IF(B893="", "", IF(LOWER('Terms&amp;Conditions + Transaction'!$C$15)="act", 1, IF(DAY(B893)=31, 0, IF(AND(DAY(B893+1)=1, MONTH(B893+1)=3), 31-DAY(B893), 1))))</f>
        <v/>
      </c>
      <c r="E893" s="18" t="str">
        <f ca="1">IF(B893="", "", IFERROR(VLOOKUP(B893, 'Accrual Schedule'!$B$3:$B$122, 1, TRUE), ""))</f>
        <v/>
      </c>
      <c r="F893" s="18" t="str" cm="1">
        <f t="array" aca="1" ref="F893" ca="1">IF(B893="", "", INDEX('Accrual Schedule'!$B$3:$B$122, MATCH(B893, 'Accrual Schedule'!$B$3:$B$122, 1)+1, 1))</f>
        <v/>
      </c>
      <c r="G893" s="18" t="str" cm="1">
        <f t="array" aca="1" ref="G893" ca="1">IF(B893="", "", INDEX('Accrual Schedule'!$B$3:$B$122, MATCH(H893, 'Accrual Schedule'!$B$3:$B$122, 1)-1, 1))</f>
        <v/>
      </c>
      <c r="H893" s="18" t="str">
        <f ca="1">IF(B893="", "", INDEX('Accrual Schedule'!$B$3:$B$122, MATCH(I893, 'Accrual Schedule'!$C$3:$C$122, 1), 1))</f>
        <v/>
      </c>
      <c r="I893" s="18" t="str" cm="1">
        <f t="array" aca="1" ref="I893" ca="1">IF(B893="", "", _xlfn.IFNA(INDEX('Accrual Schedule'!$C$4:$C$122, MATCH(B893, 'Accrual Schedule'!$C$4:$C$122, 1)+1, 1), INDEX('Accrual Schedule'!$C$4:$C$122, 1, 1)))</f>
        <v/>
      </c>
      <c r="J893" s="11" t="str">
        <f ca="1">IF(B893="","",'Terms&amp;Conditions + Transaction'!$F$5-SUMIF(Dispositions!$B$3:$B$32,"&lt;="&amp;B893,Dispositions!$C$3:$C$32))</f>
        <v/>
      </c>
      <c r="K893" s="84" t="str">
        <f ca="1">IF(B893="", "", IF(ISNA(MATCH(B893, 'Factor Schedule'!$B$3:$B$2002, -1)),1,IF(INDEX('Factor Schedule'!$B$3:$C$2002,MATCH(B893, 'Factor Schedule'!$B$3:$B$2002, -1), 1)=B893,MATCH(B893, 'Factor Schedule'!$B$3:$B$2002, -1),MATCH(B893, 'Factor Schedule'!$B$3:$B$2002, -1)+1)))</f>
        <v/>
      </c>
      <c r="L893" s="11" t="str" cm="1">
        <f t="array" aca="1" ref="L893" ca="1">IF(B893="","",ROUND(J893*_xlfn.IFNA(INDEX('Factor Schedule'!$B$3:$C$2002,K893, 2), 1), 2))</f>
        <v/>
      </c>
      <c r="M893" s="11" t="str">
        <f ca="1">IF(B893="", "", IF(OR(LOWER('Terms&amp;Conditions + Transaction'!$B$12)&lt;&gt;"compound", B893=$C$2, B893=E893), L893, L893+IF(LOWER('Terms&amp;Conditions + Transaction'!$B$13)&lt;&gt;"y", SUMIFS($T$8:$T$2007, $B$8:$B$2007, "&gt;="&amp;E893, $B$8:$B$2007, "&lt;"&amp;B893), SUMIFS($U$8:$U$1007, $B$8:$B$2007, "&gt;="&amp;E893, $B$8:$B$2007, "&lt;"&amp;B893))))</f>
        <v/>
      </c>
      <c r="N893" s="18" t="str">
        <f ca="1">IF(OR(B893 = "", F893=""), "", MIN(ForwardDays(B893,-'Terms&amp;Conditions + Transaction'!$B$22, 'Terms&amp;Conditions + Transaction'!$B$23, 'Holiday Schedule'!$B$3:$B$1002),ForwardDays(F893,-'Terms&amp;Conditions + Transaction'!$B$22, 'Terms&amp;Conditions + Transaction'!$B$23, 'Holiday Schedule'!$B$3:$B$1002)))</f>
        <v/>
      </c>
      <c r="O893" s="42" t="str">
        <f ca="1">IF(B893="", "", IF(ISNA(MATCH(N893, SOFR_INDEX!$A$2:$A$2001, -1)),1,IF(INDEX(SOFR_INDEX!$A$2:$E$2001,MATCH(N893, SOFR_INDEX!$A$2:$A$2001, -1), 1)=N893,MATCH(N893, SOFR_INDEX!$A$2:$A$2001, -1),MATCH(N893, SOFR_INDEX!$A$2:$A$2001, -1)+1)))</f>
        <v/>
      </c>
      <c r="P893" s="40" t="str" cm="1">
        <f t="array" aca="1" ref="P893" ca="1">IF(OR(B893="", F893=""), "", INDEX(SOFR_INDEX!$B$2:$E$2001, O893,$P$4) * IF(LEFT($P$3, 3)="180", 2, IF(LEFT($P$3, 2)="90", 4, IF(LEFT($P$3, 2)="30", 12, 1)))/100)</f>
        <v/>
      </c>
      <c r="Q893" s="43" t="str">
        <f ca="1">IF(OR(B893="", F893=""), "", P893+'Terms&amp;Conditions + Transaction'!$B$11/10000)</f>
        <v/>
      </c>
      <c r="R893" s="43" t="str">
        <f t="shared" ca="1" si="83"/>
        <v/>
      </c>
      <c r="S893" t="str">
        <f ca="1">IF(B893="",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Transaction'!$C$7*(F893-E893), 365), 360))))</f>
        <v/>
      </c>
      <c r="T893" s="49" t="str">
        <f t="shared" ca="1" si="84"/>
        <v/>
      </c>
      <c r="U893" s="49" t="str">
        <f t="shared" ca="1" si="85"/>
        <v/>
      </c>
      <c r="V893" s="49" t="str">
        <f t="shared" ca="1" si="86"/>
        <v/>
      </c>
      <c r="W893" s="11" t="str">
        <f t="shared" ca="1" si="87"/>
        <v/>
      </c>
      <c r="X893" s="11" t="str">
        <f t="shared" ca="1" si="88"/>
        <v/>
      </c>
    </row>
    <row r="894" spans="2:24" x14ac:dyDescent="0.25">
      <c r="B894" s="82" t="str">
        <f ca="1">IF(B893&lt;MIN($C$3, 'Terms&amp;Conditions + Transaction'!$B$6), B893+1, "")</f>
        <v/>
      </c>
      <c r="C894" t="str">
        <f ca="1">IF(B894="", "", IF(AND(WEEKDAY(B894, 2)&lt;=5, ISERROR(VLOOKUP(B894, 'Holiday Schedule'!$B$3:$B$1002, 1, FALSE))), 1, 0))</f>
        <v/>
      </c>
      <c r="D894" t="str">
        <f ca="1">IF(B894="", "", IF(LOWER('Terms&amp;Conditions + Transaction'!$C$15)="act", 1, IF(DAY(B894)=31, 0, IF(AND(DAY(B894+1)=1, MONTH(B894+1)=3), 31-DAY(B894), 1))))</f>
        <v/>
      </c>
      <c r="E894" s="18" t="str">
        <f ca="1">IF(B894="", "", IFERROR(VLOOKUP(B894, 'Accrual Schedule'!$B$3:$B$122, 1, TRUE), ""))</f>
        <v/>
      </c>
      <c r="F894" s="18" t="str" cm="1">
        <f t="array" aca="1" ref="F894" ca="1">IF(B894="", "", INDEX('Accrual Schedule'!$B$3:$B$122, MATCH(B894, 'Accrual Schedule'!$B$3:$B$122, 1)+1, 1))</f>
        <v/>
      </c>
      <c r="G894" s="18" t="str" cm="1">
        <f t="array" aca="1" ref="G894" ca="1">IF(B894="", "", INDEX('Accrual Schedule'!$B$3:$B$122, MATCH(H894, 'Accrual Schedule'!$B$3:$B$122, 1)-1, 1))</f>
        <v/>
      </c>
      <c r="H894" s="18" t="str">
        <f ca="1">IF(B894="", "", INDEX('Accrual Schedule'!$B$3:$B$122, MATCH(I894, 'Accrual Schedule'!$C$3:$C$122, 1), 1))</f>
        <v/>
      </c>
      <c r="I894" s="18" t="str" cm="1">
        <f t="array" aca="1" ref="I894" ca="1">IF(B894="", "", _xlfn.IFNA(INDEX('Accrual Schedule'!$C$4:$C$122, MATCH(B894, 'Accrual Schedule'!$C$4:$C$122, 1)+1, 1), INDEX('Accrual Schedule'!$C$4:$C$122, 1, 1)))</f>
        <v/>
      </c>
      <c r="J894" s="11" t="str">
        <f ca="1">IF(B894="","",'Terms&amp;Conditions + Transaction'!$F$5-SUMIF(Dispositions!$B$3:$B$32,"&lt;="&amp;B894,Dispositions!$C$3:$C$32))</f>
        <v/>
      </c>
      <c r="K894" s="84" t="str">
        <f ca="1">IF(B894="", "", IF(ISNA(MATCH(B894, 'Factor Schedule'!$B$3:$B$2002, -1)),1,IF(INDEX('Factor Schedule'!$B$3:$C$2002,MATCH(B894, 'Factor Schedule'!$B$3:$B$2002, -1), 1)=B894,MATCH(B894, 'Factor Schedule'!$B$3:$B$2002, -1),MATCH(B894, 'Factor Schedule'!$B$3:$B$2002, -1)+1)))</f>
        <v/>
      </c>
      <c r="L894" s="11" t="str" cm="1">
        <f t="array" aca="1" ref="L894" ca="1">IF(B894="","",ROUND(J894*_xlfn.IFNA(INDEX('Factor Schedule'!$B$3:$C$2002,K894, 2), 1), 2))</f>
        <v/>
      </c>
      <c r="M894" s="11" t="str">
        <f ca="1">IF(B894="", "", IF(OR(LOWER('Terms&amp;Conditions + Transaction'!$B$12)&lt;&gt;"compound", B894=$C$2, B894=E894), L894, L894+IF(LOWER('Terms&amp;Conditions + Transaction'!$B$13)&lt;&gt;"y", SUMIFS($T$8:$T$2007, $B$8:$B$2007, "&gt;="&amp;E894, $B$8:$B$2007, "&lt;"&amp;B894), SUMIFS($U$8:$U$1007, $B$8:$B$2007, "&gt;="&amp;E894, $B$8:$B$2007, "&lt;"&amp;B894))))</f>
        <v/>
      </c>
      <c r="N894" s="18" t="str">
        <f ca="1">IF(OR(B894 = "", F894=""), "", MIN(ForwardDays(B894,-'Terms&amp;Conditions + Transaction'!$B$22, 'Terms&amp;Conditions + Transaction'!$B$23, 'Holiday Schedule'!$B$3:$B$1002),ForwardDays(F894,-'Terms&amp;Conditions + Transaction'!$B$22, 'Terms&amp;Conditions + Transaction'!$B$23, 'Holiday Schedule'!$B$3:$B$1002)))</f>
        <v/>
      </c>
      <c r="O894" s="42" t="str">
        <f ca="1">IF(B894="", "", IF(ISNA(MATCH(N894, SOFR_INDEX!$A$2:$A$2001, -1)),1,IF(INDEX(SOFR_INDEX!$A$2:$E$2001,MATCH(N894, SOFR_INDEX!$A$2:$A$2001, -1), 1)=N894,MATCH(N894, SOFR_INDEX!$A$2:$A$2001, -1),MATCH(N894, SOFR_INDEX!$A$2:$A$2001, -1)+1)))</f>
        <v/>
      </c>
      <c r="P894" s="40" t="str" cm="1">
        <f t="array" aca="1" ref="P894" ca="1">IF(OR(B894="", F894=""), "", INDEX(SOFR_INDEX!$B$2:$E$2001, O894,$P$4) * IF(LEFT($P$3, 3)="180", 2, IF(LEFT($P$3, 2)="90", 4, IF(LEFT($P$3, 2)="30", 12, 1)))/100)</f>
        <v/>
      </c>
      <c r="Q894" s="43" t="str">
        <f ca="1">IF(OR(B894="", F894=""), "", P894+'Terms&amp;Conditions + Transaction'!$B$11/10000)</f>
        <v/>
      </c>
      <c r="R894" s="43" t="str">
        <f t="shared" ca="1" si="83"/>
        <v/>
      </c>
      <c r="S894" t="str">
        <f ca="1">IF(B894="",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Transaction'!$C$7*(F894-E894), 365), 360))))</f>
        <v/>
      </c>
      <c r="T894" s="49" t="str">
        <f t="shared" ca="1" si="84"/>
        <v/>
      </c>
      <c r="U894" s="49" t="str">
        <f t="shared" ca="1" si="85"/>
        <v/>
      </c>
      <c r="V894" s="49" t="str">
        <f t="shared" ca="1" si="86"/>
        <v/>
      </c>
      <c r="W894" s="11" t="str">
        <f t="shared" ca="1" si="87"/>
        <v/>
      </c>
      <c r="X894" s="11" t="str">
        <f t="shared" ca="1" si="88"/>
        <v/>
      </c>
    </row>
    <row r="895" spans="2:24" x14ac:dyDescent="0.25">
      <c r="B895" s="82" t="str">
        <f ca="1">IF(B894&lt;MIN($C$3, 'Terms&amp;Conditions + Transaction'!$B$6), B894+1, "")</f>
        <v/>
      </c>
      <c r="C895" t="str">
        <f ca="1">IF(B895="", "", IF(AND(WEEKDAY(B895, 2)&lt;=5, ISERROR(VLOOKUP(B895, 'Holiday Schedule'!$B$3:$B$1002, 1, FALSE))), 1, 0))</f>
        <v/>
      </c>
      <c r="D895" t="str">
        <f ca="1">IF(B895="", "", IF(LOWER('Terms&amp;Conditions + Transaction'!$C$15)="act", 1, IF(DAY(B895)=31, 0, IF(AND(DAY(B895+1)=1, MONTH(B895+1)=3), 31-DAY(B895), 1))))</f>
        <v/>
      </c>
      <c r="E895" s="18" t="str">
        <f ca="1">IF(B895="", "", IFERROR(VLOOKUP(B895, 'Accrual Schedule'!$B$3:$B$122, 1, TRUE), ""))</f>
        <v/>
      </c>
      <c r="F895" s="18" t="str" cm="1">
        <f t="array" aca="1" ref="F895" ca="1">IF(B895="", "", INDEX('Accrual Schedule'!$B$3:$B$122, MATCH(B895, 'Accrual Schedule'!$B$3:$B$122, 1)+1, 1))</f>
        <v/>
      </c>
      <c r="G895" s="18" t="str" cm="1">
        <f t="array" aca="1" ref="G895" ca="1">IF(B895="", "", INDEX('Accrual Schedule'!$B$3:$B$122, MATCH(H895, 'Accrual Schedule'!$B$3:$B$122, 1)-1, 1))</f>
        <v/>
      </c>
      <c r="H895" s="18" t="str">
        <f ca="1">IF(B895="", "", INDEX('Accrual Schedule'!$B$3:$B$122, MATCH(I895, 'Accrual Schedule'!$C$3:$C$122, 1), 1))</f>
        <v/>
      </c>
      <c r="I895" s="18" t="str" cm="1">
        <f t="array" aca="1" ref="I895" ca="1">IF(B895="", "", _xlfn.IFNA(INDEX('Accrual Schedule'!$C$4:$C$122, MATCH(B895, 'Accrual Schedule'!$C$4:$C$122, 1)+1, 1), INDEX('Accrual Schedule'!$C$4:$C$122, 1, 1)))</f>
        <v/>
      </c>
      <c r="J895" s="11" t="str">
        <f ca="1">IF(B895="","",'Terms&amp;Conditions + Transaction'!$F$5-SUMIF(Dispositions!$B$3:$B$32,"&lt;="&amp;B895,Dispositions!$C$3:$C$32))</f>
        <v/>
      </c>
      <c r="K895" s="84" t="str">
        <f ca="1">IF(B895="", "", IF(ISNA(MATCH(B895, 'Factor Schedule'!$B$3:$B$2002, -1)),1,IF(INDEX('Factor Schedule'!$B$3:$C$2002,MATCH(B895, 'Factor Schedule'!$B$3:$B$2002, -1), 1)=B895,MATCH(B895, 'Factor Schedule'!$B$3:$B$2002, -1),MATCH(B895, 'Factor Schedule'!$B$3:$B$2002, -1)+1)))</f>
        <v/>
      </c>
      <c r="L895" s="11" t="str" cm="1">
        <f t="array" aca="1" ref="L895" ca="1">IF(B895="","",ROUND(J895*_xlfn.IFNA(INDEX('Factor Schedule'!$B$3:$C$2002,K895, 2), 1), 2))</f>
        <v/>
      </c>
      <c r="M895" s="11" t="str">
        <f ca="1">IF(B895="", "", IF(OR(LOWER('Terms&amp;Conditions + Transaction'!$B$12)&lt;&gt;"compound", B895=$C$2, B895=E895), L895, L895+IF(LOWER('Terms&amp;Conditions + Transaction'!$B$13)&lt;&gt;"y", SUMIFS($T$8:$T$2007, $B$8:$B$2007, "&gt;="&amp;E895, $B$8:$B$2007, "&lt;"&amp;B895), SUMIFS($U$8:$U$1007, $B$8:$B$2007, "&gt;="&amp;E895, $B$8:$B$2007, "&lt;"&amp;B895))))</f>
        <v/>
      </c>
      <c r="N895" s="18" t="str">
        <f ca="1">IF(OR(B895 = "", F895=""), "", MIN(ForwardDays(B895,-'Terms&amp;Conditions + Transaction'!$B$22, 'Terms&amp;Conditions + Transaction'!$B$23, 'Holiday Schedule'!$B$3:$B$1002),ForwardDays(F895,-'Terms&amp;Conditions + Transaction'!$B$22, 'Terms&amp;Conditions + Transaction'!$B$23, 'Holiday Schedule'!$B$3:$B$1002)))</f>
        <v/>
      </c>
      <c r="O895" s="42" t="str">
        <f ca="1">IF(B895="", "", IF(ISNA(MATCH(N895, SOFR_INDEX!$A$2:$A$2001, -1)),1,IF(INDEX(SOFR_INDEX!$A$2:$E$2001,MATCH(N895, SOFR_INDEX!$A$2:$A$2001, -1), 1)=N895,MATCH(N895, SOFR_INDEX!$A$2:$A$2001, -1),MATCH(N895, SOFR_INDEX!$A$2:$A$2001, -1)+1)))</f>
        <v/>
      </c>
      <c r="P895" s="40" t="str" cm="1">
        <f t="array" aca="1" ref="P895" ca="1">IF(OR(B895="", F895=""), "", INDEX(SOFR_INDEX!$B$2:$E$2001, O895,$P$4) * IF(LEFT($P$3, 3)="180", 2, IF(LEFT($P$3, 2)="90", 4, IF(LEFT($P$3, 2)="30", 12, 1)))/100)</f>
        <v/>
      </c>
      <c r="Q895" s="43" t="str">
        <f ca="1">IF(OR(B895="", F895=""), "", P895+'Terms&amp;Conditions + Transaction'!$B$11/10000)</f>
        <v/>
      </c>
      <c r="R895" s="43" t="str">
        <f t="shared" ca="1" si="83"/>
        <v/>
      </c>
      <c r="S895" t="str">
        <f ca="1">IF(B895="",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Transaction'!$C$7*(F895-E895), 365), 360))))</f>
        <v/>
      </c>
      <c r="T895" s="49" t="str">
        <f t="shared" ca="1" si="84"/>
        <v/>
      </c>
      <c r="U895" s="49" t="str">
        <f t="shared" ca="1" si="85"/>
        <v/>
      </c>
      <c r="V895" s="49" t="str">
        <f t="shared" ca="1" si="86"/>
        <v/>
      </c>
      <c r="W895" s="11" t="str">
        <f t="shared" ca="1" si="87"/>
        <v/>
      </c>
      <c r="X895" s="11" t="str">
        <f t="shared" ca="1" si="88"/>
        <v/>
      </c>
    </row>
    <row r="896" spans="2:24" x14ac:dyDescent="0.25">
      <c r="B896" s="82" t="str">
        <f ca="1">IF(B895&lt;MIN($C$3, 'Terms&amp;Conditions + Transaction'!$B$6), B895+1, "")</f>
        <v/>
      </c>
      <c r="C896" t="str">
        <f ca="1">IF(B896="", "", IF(AND(WEEKDAY(B896, 2)&lt;=5, ISERROR(VLOOKUP(B896, 'Holiday Schedule'!$B$3:$B$1002, 1, FALSE))), 1, 0))</f>
        <v/>
      </c>
      <c r="D896" t="str">
        <f ca="1">IF(B896="", "", IF(LOWER('Terms&amp;Conditions + Transaction'!$C$15)="act", 1, IF(DAY(B896)=31, 0, IF(AND(DAY(B896+1)=1, MONTH(B896+1)=3), 31-DAY(B896), 1))))</f>
        <v/>
      </c>
      <c r="E896" s="18" t="str">
        <f ca="1">IF(B896="", "", IFERROR(VLOOKUP(B896, 'Accrual Schedule'!$B$3:$B$122, 1, TRUE), ""))</f>
        <v/>
      </c>
      <c r="F896" s="18" t="str" cm="1">
        <f t="array" aca="1" ref="F896" ca="1">IF(B896="", "", INDEX('Accrual Schedule'!$B$3:$B$122, MATCH(B896, 'Accrual Schedule'!$B$3:$B$122, 1)+1, 1))</f>
        <v/>
      </c>
      <c r="G896" s="18" t="str" cm="1">
        <f t="array" aca="1" ref="G896" ca="1">IF(B896="", "", INDEX('Accrual Schedule'!$B$3:$B$122, MATCH(H896, 'Accrual Schedule'!$B$3:$B$122, 1)-1, 1))</f>
        <v/>
      </c>
      <c r="H896" s="18" t="str">
        <f ca="1">IF(B896="", "", INDEX('Accrual Schedule'!$B$3:$B$122, MATCH(I896, 'Accrual Schedule'!$C$3:$C$122, 1), 1))</f>
        <v/>
      </c>
      <c r="I896" s="18" t="str" cm="1">
        <f t="array" aca="1" ref="I896" ca="1">IF(B896="", "", _xlfn.IFNA(INDEX('Accrual Schedule'!$C$4:$C$122, MATCH(B896, 'Accrual Schedule'!$C$4:$C$122, 1)+1, 1), INDEX('Accrual Schedule'!$C$4:$C$122, 1, 1)))</f>
        <v/>
      </c>
      <c r="J896" s="11" t="str">
        <f ca="1">IF(B896="","",'Terms&amp;Conditions + Transaction'!$F$5-SUMIF(Dispositions!$B$3:$B$32,"&lt;="&amp;B896,Dispositions!$C$3:$C$32))</f>
        <v/>
      </c>
      <c r="K896" s="84" t="str">
        <f ca="1">IF(B896="", "", IF(ISNA(MATCH(B896, 'Factor Schedule'!$B$3:$B$2002, -1)),1,IF(INDEX('Factor Schedule'!$B$3:$C$2002,MATCH(B896, 'Factor Schedule'!$B$3:$B$2002, -1), 1)=B896,MATCH(B896, 'Factor Schedule'!$B$3:$B$2002, -1),MATCH(B896, 'Factor Schedule'!$B$3:$B$2002, -1)+1)))</f>
        <v/>
      </c>
      <c r="L896" s="11" t="str" cm="1">
        <f t="array" aca="1" ref="L896" ca="1">IF(B896="","",ROUND(J896*_xlfn.IFNA(INDEX('Factor Schedule'!$B$3:$C$2002,K896, 2), 1), 2))</f>
        <v/>
      </c>
      <c r="M896" s="11" t="str">
        <f ca="1">IF(B896="", "", IF(OR(LOWER('Terms&amp;Conditions + Transaction'!$B$12)&lt;&gt;"compound", B896=$C$2, B896=E896), L896, L896+IF(LOWER('Terms&amp;Conditions + Transaction'!$B$13)&lt;&gt;"y", SUMIFS($T$8:$T$2007, $B$8:$B$2007, "&gt;="&amp;E896, $B$8:$B$2007, "&lt;"&amp;B896), SUMIFS($U$8:$U$1007, $B$8:$B$2007, "&gt;="&amp;E896, $B$8:$B$2007, "&lt;"&amp;B896))))</f>
        <v/>
      </c>
      <c r="N896" s="18" t="str">
        <f ca="1">IF(OR(B896 = "", F896=""), "", MIN(ForwardDays(B896,-'Terms&amp;Conditions + Transaction'!$B$22, 'Terms&amp;Conditions + Transaction'!$B$23, 'Holiday Schedule'!$B$3:$B$1002),ForwardDays(F896,-'Terms&amp;Conditions + Transaction'!$B$22, 'Terms&amp;Conditions + Transaction'!$B$23, 'Holiday Schedule'!$B$3:$B$1002)))</f>
        <v/>
      </c>
      <c r="O896" s="42" t="str">
        <f ca="1">IF(B896="", "", IF(ISNA(MATCH(N896, SOFR_INDEX!$A$2:$A$2001, -1)),1,IF(INDEX(SOFR_INDEX!$A$2:$E$2001,MATCH(N896, SOFR_INDEX!$A$2:$A$2001, -1), 1)=N896,MATCH(N896, SOFR_INDEX!$A$2:$A$2001, -1),MATCH(N896, SOFR_INDEX!$A$2:$A$2001, -1)+1)))</f>
        <v/>
      </c>
      <c r="P896" s="40" t="str" cm="1">
        <f t="array" aca="1" ref="P896" ca="1">IF(OR(B896="", F896=""), "", INDEX(SOFR_INDEX!$B$2:$E$2001, O896,$P$4) * IF(LEFT($P$3, 3)="180", 2, IF(LEFT($P$3, 2)="90", 4, IF(LEFT($P$3, 2)="30", 12, 1)))/100)</f>
        <v/>
      </c>
      <c r="Q896" s="43" t="str">
        <f ca="1">IF(OR(B896="", F896=""), "", P896+'Terms&amp;Conditions + Transaction'!$B$11/10000)</f>
        <v/>
      </c>
      <c r="R896" s="43" t="str">
        <f t="shared" ca="1" si="83"/>
        <v/>
      </c>
      <c r="S896" t="str">
        <f ca="1">IF(B896="",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Transaction'!$C$7*(F896-E896), 365), 360))))</f>
        <v/>
      </c>
      <c r="T896" s="49" t="str">
        <f t="shared" ca="1" si="84"/>
        <v/>
      </c>
      <c r="U896" s="49" t="str">
        <f t="shared" ca="1" si="85"/>
        <v/>
      </c>
      <c r="V896" s="49" t="str">
        <f t="shared" ca="1" si="86"/>
        <v/>
      </c>
      <c r="W896" s="11" t="str">
        <f t="shared" ca="1" si="87"/>
        <v/>
      </c>
      <c r="X896" s="11" t="str">
        <f t="shared" ca="1" si="88"/>
        <v/>
      </c>
    </row>
    <row r="897" spans="2:24" x14ac:dyDescent="0.25">
      <c r="B897" s="82" t="str">
        <f ca="1">IF(B896&lt;MIN($C$3, 'Terms&amp;Conditions + Transaction'!$B$6), B896+1, "")</f>
        <v/>
      </c>
      <c r="C897" t="str">
        <f ca="1">IF(B897="", "", IF(AND(WEEKDAY(B897, 2)&lt;=5, ISERROR(VLOOKUP(B897, 'Holiday Schedule'!$B$3:$B$1002, 1, FALSE))), 1, 0))</f>
        <v/>
      </c>
      <c r="D897" t="str">
        <f ca="1">IF(B897="", "", IF(LOWER('Terms&amp;Conditions + Transaction'!$C$15)="act", 1, IF(DAY(B897)=31, 0, IF(AND(DAY(B897+1)=1, MONTH(B897+1)=3), 31-DAY(B897), 1))))</f>
        <v/>
      </c>
      <c r="E897" s="18" t="str">
        <f ca="1">IF(B897="", "", IFERROR(VLOOKUP(B897, 'Accrual Schedule'!$B$3:$B$122, 1, TRUE), ""))</f>
        <v/>
      </c>
      <c r="F897" s="18" t="str" cm="1">
        <f t="array" aca="1" ref="F897" ca="1">IF(B897="", "", INDEX('Accrual Schedule'!$B$3:$B$122, MATCH(B897, 'Accrual Schedule'!$B$3:$B$122, 1)+1, 1))</f>
        <v/>
      </c>
      <c r="G897" s="18" t="str" cm="1">
        <f t="array" aca="1" ref="G897" ca="1">IF(B897="", "", INDEX('Accrual Schedule'!$B$3:$B$122, MATCH(H897, 'Accrual Schedule'!$B$3:$B$122, 1)-1, 1))</f>
        <v/>
      </c>
      <c r="H897" s="18" t="str">
        <f ca="1">IF(B897="", "", INDEX('Accrual Schedule'!$B$3:$B$122, MATCH(I897, 'Accrual Schedule'!$C$3:$C$122, 1), 1))</f>
        <v/>
      </c>
      <c r="I897" s="18" t="str" cm="1">
        <f t="array" aca="1" ref="I897" ca="1">IF(B897="", "", _xlfn.IFNA(INDEX('Accrual Schedule'!$C$4:$C$122, MATCH(B897, 'Accrual Schedule'!$C$4:$C$122, 1)+1, 1), INDEX('Accrual Schedule'!$C$4:$C$122, 1, 1)))</f>
        <v/>
      </c>
      <c r="J897" s="11" t="str">
        <f ca="1">IF(B897="","",'Terms&amp;Conditions + Transaction'!$F$5-SUMIF(Dispositions!$B$3:$B$32,"&lt;="&amp;B897,Dispositions!$C$3:$C$32))</f>
        <v/>
      </c>
      <c r="K897" s="84" t="str">
        <f ca="1">IF(B897="", "", IF(ISNA(MATCH(B897, 'Factor Schedule'!$B$3:$B$2002, -1)),1,IF(INDEX('Factor Schedule'!$B$3:$C$2002,MATCH(B897, 'Factor Schedule'!$B$3:$B$2002, -1), 1)=B897,MATCH(B897, 'Factor Schedule'!$B$3:$B$2002, -1),MATCH(B897, 'Factor Schedule'!$B$3:$B$2002, -1)+1)))</f>
        <v/>
      </c>
      <c r="L897" s="11" t="str" cm="1">
        <f t="array" aca="1" ref="L897" ca="1">IF(B897="","",ROUND(J897*_xlfn.IFNA(INDEX('Factor Schedule'!$B$3:$C$2002,K897, 2), 1), 2))</f>
        <v/>
      </c>
      <c r="M897" s="11" t="str">
        <f ca="1">IF(B897="", "", IF(OR(LOWER('Terms&amp;Conditions + Transaction'!$B$12)&lt;&gt;"compound", B897=$C$2, B897=E897), L897, L897+IF(LOWER('Terms&amp;Conditions + Transaction'!$B$13)&lt;&gt;"y", SUMIFS($T$8:$T$2007, $B$8:$B$2007, "&gt;="&amp;E897, $B$8:$B$2007, "&lt;"&amp;B897), SUMIFS($U$8:$U$1007, $B$8:$B$2007, "&gt;="&amp;E897, $B$8:$B$2007, "&lt;"&amp;B897))))</f>
        <v/>
      </c>
      <c r="N897" s="18" t="str">
        <f ca="1">IF(OR(B897 = "", F897=""), "", MIN(ForwardDays(B897,-'Terms&amp;Conditions + Transaction'!$B$22, 'Terms&amp;Conditions + Transaction'!$B$23, 'Holiday Schedule'!$B$3:$B$1002),ForwardDays(F897,-'Terms&amp;Conditions + Transaction'!$B$22, 'Terms&amp;Conditions + Transaction'!$B$23, 'Holiday Schedule'!$B$3:$B$1002)))</f>
        <v/>
      </c>
      <c r="O897" s="42" t="str">
        <f ca="1">IF(B897="", "", IF(ISNA(MATCH(N897, SOFR_INDEX!$A$2:$A$2001, -1)),1,IF(INDEX(SOFR_INDEX!$A$2:$E$2001,MATCH(N897, SOFR_INDEX!$A$2:$A$2001, -1), 1)=N897,MATCH(N897, SOFR_INDEX!$A$2:$A$2001, -1),MATCH(N897, SOFR_INDEX!$A$2:$A$2001, -1)+1)))</f>
        <v/>
      </c>
      <c r="P897" s="40" t="str" cm="1">
        <f t="array" aca="1" ref="P897" ca="1">IF(OR(B897="", F897=""), "", INDEX(SOFR_INDEX!$B$2:$E$2001, O897,$P$4) * IF(LEFT($P$3, 3)="180", 2, IF(LEFT($P$3, 2)="90", 4, IF(LEFT($P$3, 2)="30", 12, 1)))/100)</f>
        <v/>
      </c>
      <c r="Q897" s="43" t="str">
        <f ca="1">IF(OR(B897="", F897=""), "", P897+'Terms&amp;Conditions + Transaction'!$B$11/10000)</f>
        <v/>
      </c>
      <c r="R897" s="43" t="str">
        <f t="shared" ca="1" si="83"/>
        <v/>
      </c>
      <c r="S897" t="str">
        <f ca="1">IF(B897="",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Transaction'!$C$7*(F897-E897), 365), 360))))</f>
        <v/>
      </c>
      <c r="T897" s="49" t="str">
        <f t="shared" ca="1" si="84"/>
        <v/>
      </c>
      <c r="U897" s="49" t="str">
        <f t="shared" ca="1" si="85"/>
        <v/>
      </c>
      <c r="V897" s="49" t="str">
        <f t="shared" ca="1" si="86"/>
        <v/>
      </c>
      <c r="W897" s="11" t="str">
        <f t="shared" ca="1" si="87"/>
        <v/>
      </c>
      <c r="X897" s="11" t="str">
        <f t="shared" ca="1" si="88"/>
        <v/>
      </c>
    </row>
    <row r="898" spans="2:24" x14ac:dyDescent="0.25">
      <c r="B898" s="82" t="str">
        <f ca="1">IF(B897&lt;MIN($C$3, 'Terms&amp;Conditions + Transaction'!$B$6), B897+1, "")</f>
        <v/>
      </c>
      <c r="C898" t="str">
        <f ca="1">IF(B898="", "", IF(AND(WEEKDAY(B898, 2)&lt;=5, ISERROR(VLOOKUP(B898, 'Holiday Schedule'!$B$3:$B$1002, 1, FALSE))), 1, 0))</f>
        <v/>
      </c>
      <c r="D898" t="str">
        <f ca="1">IF(B898="", "", IF(LOWER('Terms&amp;Conditions + Transaction'!$C$15)="act", 1, IF(DAY(B898)=31, 0, IF(AND(DAY(B898+1)=1, MONTH(B898+1)=3), 31-DAY(B898), 1))))</f>
        <v/>
      </c>
      <c r="E898" s="18" t="str">
        <f ca="1">IF(B898="", "", IFERROR(VLOOKUP(B898, 'Accrual Schedule'!$B$3:$B$122, 1, TRUE), ""))</f>
        <v/>
      </c>
      <c r="F898" s="18" t="str" cm="1">
        <f t="array" aca="1" ref="F898" ca="1">IF(B898="", "", INDEX('Accrual Schedule'!$B$3:$B$122, MATCH(B898, 'Accrual Schedule'!$B$3:$B$122, 1)+1, 1))</f>
        <v/>
      </c>
      <c r="G898" s="18" t="str" cm="1">
        <f t="array" aca="1" ref="G898" ca="1">IF(B898="", "", INDEX('Accrual Schedule'!$B$3:$B$122, MATCH(H898, 'Accrual Schedule'!$B$3:$B$122, 1)-1, 1))</f>
        <v/>
      </c>
      <c r="H898" s="18" t="str">
        <f ca="1">IF(B898="", "", INDEX('Accrual Schedule'!$B$3:$B$122, MATCH(I898, 'Accrual Schedule'!$C$3:$C$122, 1), 1))</f>
        <v/>
      </c>
      <c r="I898" s="18" t="str" cm="1">
        <f t="array" aca="1" ref="I898" ca="1">IF(B898="", "", _xlfn.IFNA(INDEX('Accrual Schedule'!$C$4:$C$122, MATCH(B898, 'Accrual Schedule'!$C$4:$C$122, 1)+1, 1), INDEX('Accrual Schedule'!$C$4:$C$122, 1, 1)))</f>
        <v/>
      </c>
      <c r="J898" s="11" t="str">
        <f ca="1">IF(B898="","",'Terms&amp;Conditions + Transaction'!$F$5-SUMIF(Dispositions!$B$3:$B$32,"&lt;="&amp;B898,Dispositions!$C$3:$C$32))</f>
        <v/>
      </c>
      <c r="K898" s="84" t="str">
        <f ca="1">IF(B898="", "", IF(ISNA(MATCH(B898, 'Factor Schedule'!$B$3:$B$2002, -1)),1,IF(INDEX('Factor Schedule'!$B$3:$C$2002,MATCH(B898, 'Factor Schedule'!$B$3:$B$2002, -1), 1)=B898,MATCH(B898, 'Factor Schedule'!$B$3:$B$2002, -1),MATCH(B898, 'Factor Schedule'!$B$3:$B$2002, -1)+1)))</f>
        <v/>
      </c>
      <c r="L898" s="11" t="str" cm="1">
        <f t="array" aca="1" ref="L898" ca="1">IF(B898="","",ROUND(J898*_xlfn.IFNA(INDEX('Factor Schedule'!$B$3:$C$2002,K898, 2), 1), 2))</f>
        <v/>
      </c>
      <c r="M898" s="11" t="str">
        <f ca="1">IF(B898="", "", IF(OR(LOWER('Terms&amp;Conditions + Transaction'!$B$12)&lt;&gt;"compound", B898=$C$2, B898=E898), L898, L898+IF(LOWER('Terms&amp;Conditions + Transaction'!$B$13)&lt;&gt;"y", SUMIFS($T$8:$T$2007, $B$8:$B$2007, "&gt;="&amp;E898, $B$8:$B$2007, "&lt;"&amp;B898), SUMIFS($U$8:$U$1007, $B$8:$B$2007, "&gt;="&amp;E898, $B$8:$B$2007, "&lt;"&amp;B898))))</f>
        <v/>
      </c>
      <c r="N898" s="18" t="str">
        <f ca="1">IF(OR(B898 = "", F898=""), "", MIN(ForwardDays(B898,-'Terms&amp;Conditions + Transaction'!$B$22, 'Terms&amp;Conditions + Transaction'!$B$23, 'Holiday Schedule'!$B$3:$B$1002),ForwardDays(F898,-'Terms&amp;Conditions + Transaction'!$B$22, 'Terms&amp;Conditions + Transaction'!$B$23, 'Holiday Schedule'!$B$3:$B$1002)))</f>
        <v/>
      </c>
      <c r="O898" s="42" t="str">
        <f ca="1">IF(B898="", "", IF(ISNA(MATCH(N898, SOFR_INDEX!$A$2:$A$2001, -1)),1,IF(INDEX(SOFR_INDEX!$A$2:$E$2001,MATCH(N898, SOFR_INDEX!$A$2:$A$2001, -1), 1)=N898,MATCH(N898, SOFR_INDEX!$A$2:$A$2001, -1),MATCH(N898, SOFR_INDEX!$A$2:$A$2001, -1)+1)))</f>
        <v/>
      </c>
      <c r="P898" s="40" t="str" cm="1">
        <f t="array" aca="1" ref="P898" ca="1">IF(OR(B898="", F898=""), "", INDEX(SOFR_INDEX!$B$2:$E$2001, O898,$P$4) * IF(LEFT($P$3, 3)="180", 2, IF(LEFT($P$3, 2)="90", 4, IF(LEFT($P$3, 2)="30", 12, 1)))/100)</f>
        <v/>
      </c>
      <c r="Q898" s="43" t="str">
        <f ca="1">IF(OR(B898="", F898=""), "", P898+'Terms&amp;Conditions + Transaction'!$B$11/10000)</f>
        <v/>
      </c>
      <c r="R898" s="43" t="str">
        <f t="shared" ca="1" si="83"/>
        <v/>
      </c>
      <c r="S898" t="str">
        <f ca="1">IF(B898="",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Transaction'!$C$7*(F898-E898), 365), 360))))</f>
        <v/>
      </c>
      <c r="T898" s="49" t="str">
        <f t="shared" ca="1" si="84"/>
        <v/>
      </c>
      <c r="U898" s="49" t="str">
        <f t="shared" ca="1" si="85"/>
        <v/>
      </c>
      <c r="V898" s="49" t="str">
        <f t="shared" ca="1" si="86"/>
        <v/>
      </c>
      <c r="W898" s="11" t="str">
        <f t="shared" ca="1" si="87"/>
        <v/>
      </c>
      <c r="X898" s="11" t="str">
        <f t="shared" ca="1" si="88"/>
        <v/>
      </c>
    </row>
    <row r="899" spans="2:24" x14ac:dyDescent="0.25">
      <c r="B899" s="82" t="str">
        <f ca="1">IF(B898&lt;MIN($C$3, 'Terms&amp;Conditions + Transaction'!$B$6), B898+1, "")</f>
        <v/>
      </c>
      <c r="C899" t="str">
        <f ca="1">IF(B899="", "", IF(AND(WEEKDAY(B899, 2)&lt;=5, ISERROR(VLOOKUP(B899, 'Holiday Schedule'!$B$3:$B$1002, 1, FALSE))), 1, 0))</f>
        <v/>
      </c>
      <c r="D899" t="str">
        <f ca="1">IF(B899="", "", IF(LOWER('Terms&amp;Conditions + Transaction'!$C$15)="act", 1, IF(DAY(B899)=31, 0, IF(AND(DAY(B899+1)=1, MONTH(B899+1)=3), 31-DAY(B899), 1))))</f>
        <v/>
      </c>
      <c r="E899" s="18" t="str">
        <f ca="1">IF(B899="", "", IFERROR(VLOOKUP(B899, 'Accrual Schedule'!$B$3:$B$122, 1, TRUE), ""))</f>
        <v/>
      </c>
      <c r="F899" s="18" t="str" cm="1">
        <f t="array" aca="1" ref="F899" ca="1">IF(B899="", "", INDEX('Accrual Schedule'!$B$3:$B$122, MATCH(B899, 'Accrual Schedule'!$B$3:$B$122, 1)+1, 1))</f>
        <v/>
      </c>
      <c r="G899" s="18" t="str" cm="1">
        <f t="array" aca="1" ref="G899" ca="1">IF(B899="", "", INDEX('Accrual Schedule'!$B$3:$B$122, MATCH(H899, 'Accrual Schedule'!$B$3:$B$122, 1)-1, 1))</f>
        <v/>
      </c>
      <c r="H899" s="18" t="str">
        <f ca="1">IF(B899="", "", INDEX('Accrual Schedule'!$B$3:$B$122, MATCH(I899, 'Accrual Schedule'!$C$3:$C$122, 1), 1))</f>
        <v/>
      </c>
      <c r="I899" s="18" t="str" cm="1">
        <f t="array" aca="1" ref="I899" ca="1">IF(B899="", "", _xlfn.IFNA(INDEX('Accrual Schedule'!$C$4:$C$122, MATCH(B899, 'Accrual Schedule'!$C$4:$C$122, 1)+1, 1), INDEX('Accrual Schedule'!$C$4:$C$122, 1, 1)))</f>
        <v/>
      </c>
      <c r="J899" s="11" t="str">
        <f ca="1">IF(B899="","",'Terms&amp;Conditions + Transaction'!$F$5-SUMIF(Dispositions!$B$3:$B$32,"&lt;="&amp;B899,Dispositions!$C$3:$C$32))</f>
        <v/>
      </c>
      <c r="K899" s="84" t="str">
        <f ca="1">IF(B899="", "", IF(ISNA(MATCH(B899, 'Factor Schedule'!$B$3:$B$2002, -1)),1,IF(INDEX('Factor Schedule'!$B$3:$C$2002,MATCH(B899, 'Factor Schedule'!$B$3:$B$2002, -1), 1)=B899,MATCH(B899, 'Factor Schedule'!$B$3:$B$2002, -1),MATCH(B899, 'Factor Schedule'!$B$3:$B$2002, -1)+1)))</f>
        <v/>
      </c>
      <c r="L899" s="11" t="str" cm="1">
        <f t="array" aca="1" ref="L899" ca="1">IF(B899="","",ROUND(J899*_xlfn.IFNA(INDEX('Factor Schedule'!$B$3:$C$2002,K899, 2), 1), 2))</f>
        <v/>
      </c>
      <c r="M899" s="11" t="str">
        <f ca="1">IF(B899="", "", IF(OR(LOWER('Terms&amp;Conditions + Transaction'!$B$12)&lt;&gt;"compound", B899=$C$2, B899=E899), L899, L899+IF(LOWER('Terms&amp;Conditions + Transaction'!$B$13)&lt;&gt;"y", SUMIFS($T$8:$T$2007, $B$8:$B$2007, "&gt;="&amp;E899, $B$8:$B$2007, "&lt;"&amp;B899), SUMIFS($U$8:$U$1007, $B$8:$B$2007, "&gt;="&amp;E899, $B$8:$B$2007, "&lt;"&amp;B899))))</f>
        <v/>
      </c>
      <c r="N899" s="18" t="str">
        <f ca="1">IF(OR(B899 = "", F899=""), "", MIN(ForwardDays(B899,-'Terms&amp;Conditions + Transaction'!$B$22, 'Terms&amp;Conditions + Transaction'!$B$23, 'Holiday Schedule'!$B$3:$B$1002),ForwardDays(F899,-'Terms&amp;Conditions + Transaction'!$B$22, 'Terms&amp;Conditions + Transaction'!$B$23, 'Holiday Schedule'!$B$3:$B$1002)))</f>
        <v/>
      </c>
      <c r="O899" s="42" t="str">
        <f ca="1">IF(B899="", "", IF(ISNA(MATCH(N899, SOFR_INDEX!$A$2:$A$2001, -1)),1,IF(INDEX(SOFR_INDEX!$A$2:$E$2001,MATCH(N899, SOFR_INDEX!$A$2:$A$2001, -1), 1)=N899,MATCH(N899, SOFR_INDEX!$A$2:$A$2001, -1),MATCH(N899, SOFR_INDEX!$A$2:$A$2001, -1)+1)))</f>
        <v/>
      </c>
      <c r="P899" s="40" t="str" cm="1">
        <f t="array" aca="1" ref="P899" ca="1">IF(OR(B899="", F899=""), "", INDEX(SOFR_INDEX!$B$2:$E$2001, O899,$P$4) * IF(LEFT($P$3, 3)="180", 2, IF(LEFT($P$3, 2)="90", 4, IF(LEFT($P$3, 2)="30", 12, 1)))/100)</f>
        <v/>
      </c>
      <c r="Q899" s="43" t="str">
        <f ca="1">IF(OR(B899="", F899=""), "", P899+'Terms&amp;Conditions + Transaction'!$B$11/10000)</f>
        <v/>
      </c>
      <c r="R899" s="43" t="str">
        <f t="shared" ca="1" si="83"/>
        <v/>
      </c>
      <c r="S899" t="str">
        <f ca="1">IF(B899="",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Transaction'!$C$7*(F899-E899), 365), 360))))</f>
        <v/>
      </c>
      <c r="T899" s="49" t="str">
        <f t="shared" ca="1" si="84"/>
        <v/>
      </c>
      <c r="U899" s="49" t="str">
        <f t="shared" ca="1" si="85"/>
        <v/>
      </c>
      <c r="V899" s="49" t="str">
        <f t="shared" ca="1" si="86"/>
        <v/>
      </c>
      <c r="W899" s="11" t="str">
        <f t="shared" ca="1" si="87"/>
        <v/>
      </c>
      <c r="X899" s="11" t="str">
        <f t="shared" ca="1" si="88"/>
        <v/>
      </c>
    </row>
    <row r="900" spans="2:24" x14ac:dyDescent="0.25">
      <c r="B900" s="82" t="str">
        <f ca="1">IF(B899&lt;MIN($C$3, 'Terms&amp;Conditions + Transaction'!$B$6), B899+1, "")</f>
        <v/>
      </c>
      <c r="C900" t="str">
        <f ca="1">IF(B900="", "", IF(AND(WEEKDAY(B900, 2)&lt;=5, ISERROR(VLOOKUP(B900, 'Holiday Schedule'!$B$3:$B$1002, 1, FALSE))), 1, 0))</f>
        <v/>
      </c>
      <c r="D900" t="str">
        <f ca="1">IF(B900="", "", IF(LOWER('Terms&amp;Conditions + Transaction'!$C$15)="act", 1, IF(DAY(B900)=31, 0, IF(AND(DAY(B900+1)=1, MONTH(B900+1)=3), 31-DAY(B900), 1))))</f>
        <v/>
      </c>
      <c r="E900" s="18" t="str">
        <f ca="1">IF(B900="", "", IFERROR(VLOOKUP(B900, 'Accrual Schedule'!$B$3:$B$122, 1, TRUE), ""))</f>
        <v/>
      </c>
      <c r="F900" s="18" t="str" cm="1">
        <f t="array" aca="1" ref="F900" ca="1">IF(B900="", "", INDEX('Accrual Schedule'!$B$3:$B$122, MATCH(B900, 'Accrual Schedule'!$B$3:$B$122, 1)+1, 1))</f>
        <v/>
      </c>
      <c r="G900" s="18" t="str" cm="1">
        <f t="array" aca="1" ref="G900" ca="1">IF(B900="", "", INDEX('Accrual Schedule'!$B$3:$B$122, MATCH(H900, 'Accrual Schedule'!$B$3:$B$122, 1)-1, 1))</f>
        <v/>
      </c>
      <c r="H900" s="18" t="str">
        <f ca="1">IF(B900="", "", INDEX('Accrual Schedule'!$B$3:$B$122, MATCH(I900, 'Accrual Schedule'!$C$3:$C$122, 1), 1))</f>
        <v/>
      </c>
      <c r="I900" s="18" t="str" cm="1">
        <f t="array" aca="1" ref="I900" ca="1">IF(B900="", "", _xlfn.IFNA(INDEX('Accrual Schedule'!$C$4:$C$122, MATCH(B900, 'Accrual Schedule'!$C$4:$C$122, 1)+1, 1), INDEX('Accrual Schedule'!$C$4:$C$122, 1, 1)))</f>
        <v/>
      </c>
      <c r="J900" s="11" t="str">
        <f ca="1">IF(B900="","",'Terms&amp;Conditions + Transaction'!$F$5-SUMIF(Dispositions!$B$3:$B$32,"&lt;="&amp;B900,Dispositions!$C$3:$C$32))</f>
        <v/>
      </c>
      <c r="K900" s="84" t="str">
        <f ca="1">IF(B900="", "", IF(ISNA(MATCH(B900, 'Factor Schedule'!$B$3:$B$2002, -1)),1,IF(INDEX('Factor Schedule'!$B$3:$C$2002,MATCH(B900, 'Factor Schedule'!$B$3:$B$2002, -1), 1)=B900,MATCH(B900, 'Factor Schedule'!$B$3:$B$2002, -1),MATCH(B900, 'Factor Schedule'!$B$3:$B$2002, -1)+1)))</f>
        <v/>
      </c>
      <c r="L900" s="11" t="str" cm="1">
        <f t="array" aca="1" ref="L900" ca="1">IF(B900="","",ROUND(J900*_xlfn.IFNA(INDEX('Factor Schedule'!$B$3:$C$2002,K900, 2), 1), 2))</f>
        <v/>
      </c>
      <c r="M900" s="11" t="str">
        <f ca="1">IF(B900="", "", IF(OR(LOWER('Terms&amp;Conditions + Transaction'!$B$12)&lt;&gt;"compound", B900=$C$2, B900=E900), L900, L900+IF(LOWER('Terms&amp;Conditions + Transaction'!$B$13)&lt;&gt;"y", SUMIFS($T$8:$T$2007, $B$8:$B$2007, "&gt;="&amp;E900, $B$8:$B$2007, "&lt;"&amp;B900), SUMIFS($U$8:$U$1007, $B$8:$B$2007, "&gt;="&amp;E900, $B$8:$B$2007, "&lt;"&amp;B900))))</f>
        <v/>
      </c>
      <c r="N900" s="18" t="str">
        <f ca="1">IF(OR(B900 = "", F900=""), "", MIN(ForwardDays(B900,-'Terms&amp;Conditions + Transaction'!$B$22, 'Terms&amp;Conditions + Transaction'!$B$23, 'Holiday Schedule'!$B$3:$B$1002),ForwardDays(F900,-'Terms&amp;Conditions + Transaction'!$B$22, 'Terms&amp;Conditions + Transaction'!$B$23, 'Holiday Schedule'!$B$3:$B$1002)))</f>
        <v/>
      </c>
      <c r="O900" s="42" t="str">
        <f ca="1">IF(B900="", "", IF(ISNA(MATCH(N900, SOFR_INDEX!$A$2:$A$2001, -1)),1,IF(INDEX(SOFR_INDEX!$A$2:$E$2001,MATCH(N900, SOFR_INDEX!$A$2:$A$2001, -1), 1)=N900,MATCH(N900, SOFR_INDEX!$A$2:$A$2001, -1),MATCH(N900, SOFR_INDEX!$A$2:$A$2001, -1)+1)))</f>
        <v/>
      </c>
      <c r="P900" s="40" t="str" cm="1">
        <f t="array" aca="1" ref="P900" ca="1">IF(OR(B900="", F900=""), "", INDEX(SOFR_INDEX!$B$2:$E$2001, O900,$P$4) * IF(LEFT($P$3, 3)="180", 2, IF(LEFT($P$3, 2)="90", 4, IF(LEFT($P$3, 2)="30", 12, 1)))/100)</f>
        <v/>
      </c>
      <c r="Q900" s="43" t="str">
        <f ca="1">IF(OR(B900="", F900=""), "", P900+'Terms&amp;Conditions + Transaction'!$B$11/10000)</f>
        <v/>
      </c>
      <c r="R900" s="43" t="str">
        <f t="shared" ca="1" si="83"/>
        <v/>
      </c>
      <c r="S900" t="str">
        <f ca="1">IF(B900="",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Transaction'!$C$7*(F900-E900), 365), 360))))</f>
        <v/>
      </c>
      <c r="T900" s="49" t="str">
        <f t="shared" ca="1" si="84"/>
        <v/>
      </c>
      <c r="U900" s="49" t="str">
        <f t="shared" ca="1" si="85"/>
        <v/>
      </c>
      <c r="V900" s="49" t="str">
        <f t="shared" ca="1" si="86"/>
        <v/>
      </c>
      <c r="W900" s="11" t="str">
        <f t="shared" ca="1" si="87"/>
        <v/>
      </c>
      <c r="X900" s="11" t="str">
        <f t="shared" ca="1" si="88"/>
        <v/>
      </c>
    </row>
    <row r="901" spans="2:24" x14ac:dyDescent="0.25">
      <c r="B901" s="82" t="str">
        <f ca="1">IF(B900&lt;MIN($C$3, 'Terms&amp;Conditions + Transaction'!$B$6), B900+1, "")</f>
        <v/>
      </c>
      <c r="C901" t="str">
        <f ca="1">IF(B901="", "", IF(AND(WEEKDAY(B901, 2)&lt;=5, ISERROR(VLOOKUP(B901, 'Holiday Schedule'!$B$3:$B$1002, 1, FALSE))), 1, 0))</f>
        <v/>
      </c>
      <c r="D901" t="str">
        <f ca="1">IF(B901="", "", IF(LOWER('Terms&amp;Conditions + Transaction'!$C$15)="act", 1, IF(DAY(B901)=31, 0, IF(AND(DAY(B901+1)=1, MONTH(B901+1)=3), 31-DAY(B901), 1))))</f>
        <v/>
      </c>
      <c r="E901" s="18" t="str">
        <f ca="1">IF(B901="", "", IFERROR(VLOOKUP(B901, 'Accrual Schedule'!$B$3:$B$122, 1, TRUE), ""))</f>
        <v/>
      </c>
      <c r="F901" s="18" t="str" cm="1">
        <f t="array" aca="1" ref="F901" ca="1">IF(B901="", "", INDEX('Accrual Schedule'!$B$3:$B$122, MATCH(B901, 'Accrual Schedule'!$B$3:$B$122, 1)+1, 1))</f>
        <v/>
      </c>
      <c r="G901" s="18" t="str" cm="1">
        <f t="array" aca="1" ref="G901" ca="1">IF(B901="", "", INDEX('Accrual Schedule'!$B$3:$B$122, MATCH(H901, 'Accrual Schedule'!$B$3:$B$122, 1)-1, 1))</f>
        <v/>
      </c>
      <c r="H901" s="18" t="str">
        <f ca="1">IF(B901="", "", INDEX('Accrual Schedule'!$B$3:$B$122, MATCH(I901, 'Accrual Schedule'!$C$3:$C$122, 1), 1))</f>
        <v/>
      </c>
      <c r="I901" s="18" t="str" cm="1">
        <f t="array" aca="1" ref="I901" ca="1">IF(B901="", "", _xlfn.IFNA(INDEX('Accrual Schedule'!$C$4:$C$122, MATCH(B901, 'Accrual Schedule'!$C$4:$C$122, 1)+1, 1), INDEX('Accrual Schedule'!$C$4:$C$122, 1, 1)))</f>
        <v/>
      </c>
      <c r="J901" s="11" t="str">
        <f ca="1">IF(B901="","",'Terms&amp;Conditions + Transaction'!$F$5-SUMIF(Dispositions!$B$3:$B$32,"&lt;="&amp;B901,Dispositions!$C$3:$C$32))</f>
        <v/>
      </c>
      <c r="K901" s="84" t="str">
        <f ca="1">IF(B901="", "", IF(ISNA(MATCH(B901, 'Factor Schedule'!$B$3:$B$2002, -1)),1,IF(INDEX('Factor Schedule'!$B$3:$C$2002,MATCH(B901, 'Factor Schedule'!$B$3:$B$2002, -1), 1)=B901,MATCH(B901, 'Factor Schedule'!$B$3:$B$2002, -1),MATCH(B901, 'Factor Schedule'!$B$3:$B$2002, -1)+1)))</f>
        <v/>
      </c>
      <c r="L901" s="11" t="str" cm="1">
        <f t="array" aca="1" ref="L901" ca="1">IF(B901="","",ROUND(J901*_xlfn.IFNA(INDEX('Factor Schedule'!$B$3:$C$2002,K901, 2), 1), 2))</f>
        <v/>
      </c>
      <c r="M901" s="11" t="str">
        <f ca="1">IF(B901="", "", IF(OR(LOWER('Terms&amp;Conditions + Transaction'!$B$12)&lt;&gt;"compound", B901=$C$2, B901=E901), L901, L901+IF(LOWER('Terms&amp;Conditions + Transaction'!$B$13)&lt;&gt;"y", SUMIFS($T$8:$T$2007, $B$8:$B$2007, "&gt;="&amp;E901, $B$8:$B$2007, "&lt;"&amp;B901), SUMIFS($U$8:$U$1007, $B$8:$B$2007, "&gt;="&amp;E901, $B$8:$B$2007, "&lt;"&amp;B901))))</f>
        <v/>
      </c>
      <c r="N901" s="18" t="str">
        <f ca="1">IF(OR(B901 = "", F901=""), "", MIN(ForwardDays(B901,-'Terms&amp;Conditions + Transaction'!$B$22, 'Terms&amp;Conditions + Transaction'!$B$23, 'Holiday Schedule'!$B$3:$B$1002),ForwardDays(F901,-'Terms&amp;Conditions + Transaction'!$B$22, 'Terms&amp;Conditions + Transaction'!$B$23, 'Holiday Schedule'!$B$3:$B$1002)))</f>
        <v/>
      </c>
      <c r="O901" s="42" t="str">
        <f ca="1">IF(B901="", "", IF(ISNA(MATCH(N901, SOFR_INDEX!$A$2:$A$2001, -1)),1,IF(INDEX(SOFR_INDEX!$A$2:$E$2001,MATCH(N901, SOFR_INDEX!$A$2:$A$2001, -1), 1)=N901,MATCH(N901, SOFR_INDEX!$A$2:$A$2001, -1),MATCH(N901, SOFR_INDEX!$A$2:$A$2001, -1)+1)))</f>
        <v/>
      </c>
      <c r="P901" s="40" t="str" cm="1">
        <f t="array" aca="1" ref="P901" ca="1">IF(OR(B901="", F901=""), "", INDEX(SOFR_INDEX!$B$2:$E$2001, O901,$P$4) * IF(LEFT($P$3, 3)="180", 2, IF(LEFT($P$3, 2)="90", 4, IF(LEFT($P$3, 2)="30", 12, 1)))/100)</f>
        <v/>
      </c>
      <c r="Q901" s="43" t="str">
        <f ca="1">IF(OR(B901="", F901=""), "", P901+'Terms&amp;Conditions + Transaction'!$B$11/10000)</f>
        <v/>
      </c>
      <c r="R901" s="43" t="str">
        <f t="shared" ca="1" si="83"/>
        <v/>
      </c>
      <c r="S901" t="str">
        <f ca="1">IF(B901="",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Transaction'!$C$7*(F901-E901), 365), 360))))</f>
        <v/>
      </c>
      <c r="T901" s="49" t="str">
        <f t="shared" ca="1" si="84"/>
        <v/>
      </c>
      <c r="U901" s="49" t="str">
        <f t="shared" ca="1" si="85"/>
        <v/>
      </c>
      <c r="V901" s="49" t="str">
        <f t="shared" ca="1" si="86"/>
        <v/>
      </c>
      <c r="W901" s="11" t="str">
        <f t="shared" ca="1" si="87"/>
        <v/>
      </c>
      <c r="X901" s="11" t="str">
        <f t="shared" ca="1" si="88"/>
        <v/>
      </c>
    </row>
    <row r="902" spans="2:24" x14ac:dyDescent="0.25">
      <c r="B902" s="82" t="str">
        <f ca="1">IF(B901&lt;MIN($C$3, 'Terms&amp;Conditions + Transaction'!$B$6), B901+1, "")</f>
        <v/>
      </c>
      <c r="C902" t="str">
        <f ca="1">IF(B902="", "", IF(AND(WEEKDAY(B902, 2)&lt;=5, ISERROR(VLOOKUP(B902, 'Holiday Schedule'!$B$3:$B$1002, 1, FALSE))), 1, 0))</f>
        <v/>
      </c>
      <c r="D902" t="str">
        <f ca="1">IF(B902="", "", IF(LOWER('Terms&amp;Conditions + Transaction'!$C$15)="act", 1, IF(DAY(B902)=31, 0, IF(AND(DAY(B902+1)=1, MONTH(B902+1)=3), 31-DAY(B902), 1))))</f>
        <v/>
      </c>
      <c r="E902" s="18" t="str">
        <f ca="1">IF(B902="", "", IFERROR(VLOOKUP(B902, 'Accrual Schedule'!$B$3:$B$122, 1, TRUE), ""))</f>
        <v/>
      </c>
      <c r="F902" s="18" t="str" cm="1">
        <f t="array" aca="1" ref="F902" ca="1">IF(B902="", "", INDEX('Accrual Schedule'!$B$3:$B$122, MATCH(B902, 'Accrual Schedule'!$B$3:$B$122, 1)+1, 1))</f>
        <v/>
      </c>
      <c r="G902" s="18" t="str" cm="1">
        <f t="array" aca="1" ref="G902" ca="1">IF(B902="", "", INDEX('Accrual Schedule'!$B$3:$B$122, MATCH(H902, 'Accrual Schedule'!$B$3:$B$122, 1)-1, 1))</f>
        <v/>
      </c>
      <c r="H902" s="18" t="str">
        <f ca="1">IF(B902="", "", INDEX('Accrual Schedule'!$B$3:$B$122, MATCH(I902, 'Accrual Schedule'!$C$3:$C$122, 1), 1))</f>
        <v/>
      </c>
      <c r="I902" s="18" t="str" cm="1">
        <f t="array" aca="1" ref="I902" ca="1">IF(B902="", "", _xlfn.IFNA(INDEX('Accrual Schedule'!$C$4:$C$122, MATCH(B902, 'Accrual Schedule'!$C$4:$C$122, 1)+1, 1), INDEX('Accrual Schedule'!$C$4:$C$122, 1, 1)))</f>
        <v/>
      </c>
      <c r="J902" s="11" t="str">
        <f ca="1">IF(B902="","",'Terms&amp;Conditions + Transaction'!$F$5-SUMIF(Dispositions!$B$3:$B$32,"&lt;="&amp;B902,Dispositions!$C$3:$C$32))</f>
        <v/>
      </c>
      <c r="K902" s="84" t="str">
        <f ca="1">IF(B902="", "", IF(ISNA(MATCH(B902, 'Factor Schedule'!$B$3:$B$2002, -1)),1,IF(INDEX('Factor Schedule'!$B$3:$C$2002,MATCH(B902, 'Factor Schedule'!$B$3:$B$2002, -1), 1)=B902,MATCH(B902, 'Factor Schedule'!$B$3:$B$2002, -1),MATCH(B902, 'Factor Schedule'!$B$3:$B$2002, -1)+1)))</f>
        <v/>
      </c>
      <c r="L902" s="11" t="str" cm="1">
        <f t="array" aca="1" ref="L902" ca="1">IF(B902="","",ROUND(J902*_xlfn.IFNA(INDEX('Factor Schedule'!$B$3:$C$2002,K902, 2), 1), 2))</f>
        <v/>
      </c>
      <c r="M902" s="11" t="str">
        <f ca="1">IF(B902="", "", IF(OR(LOWER('Terms&amp;Conditions + Transaction'!$B$12)&lt;&gt;"compound", B902=$C$2, B902=E902), L902, L902+IF(LOWER('Terms&amp;Conditions + Transaction'!$B$13)&lt;&gt;"y", SUMIFS($T$8:$T$2007, $B$8:$B$2007, "&gt;="&amp;E902, $B$8:$B$2007, "&lt;"&amp;B902), SUMIFS($U$8:$U$1007, $B$8:$B$2007, "&gt;="&amp;E902, $B$8:$B$2007, "&lt;"&amp;B902))))</f>
        <v/>
      </c>
      <c r="N902" s="18" t="str">
        <f ca="1">IF(OR(B902 = "", F902=""), "", MIN(ForwardDays(B902,-'Terms&amp;Conditions + Transaction'!$B$22, 'Terms&amp;Conditions + Transaction'!$B$23, 'Holiday Schedule'!$B$3:$B$1002),ForwardDays(F902,-'Terms&amp;Conditions + Transaction'!$B$22, 'Terms&amp;Conditions + Transaction'!$B$23, 'Holiday Schedule'!$B$3:$B$1002)))</f>
        <v/>
      </c>
      <c r="O902" s="42" t="str">
        <f ca="1">IF(B902="", "", IF(ISNA(MATCH(N902, SOFR_INDEX!$A$2:$A$2001, -1)),1,IF(INDEX(SOFR_INDEX!$A$2:$E$2001,MATCH(N902, SOFR_INDEX!$A$2:$A$2001, -1), 1)=N902,MATCH(N902, SOFR_INDEX!$A$2:$A$2001, -1),MATCH(N902, SOFR_INDEX!$A$2:$A$2001, -1)+1)))</f>
        <v/>
      </c>
      <c r="P902" s="40" t="str" cm="1">
        <f t="array" aca="1" ref="P902" ca="1">IF(OR(B902="", F902=""), "", INDEX(SOFR_INDEX!$B$2:$E$2001, O902,$P$4) * IF(LEFT($P$3, 3)="180", 2, IF(LEFT($P$3, 2)="90", 4, IF(LEFT($P$3, 2)="30", 12, 1)))/100)</f>
        <v/>
      </c>
      <c r="Q902" s="43" t="str">
        <f ca="1">IF(OR(B902="", F902=""), "", P902+'Terms&amp;Conditions + Transaction'!$B$11/10000)</f>
        <v/>
      </c>
      <c r="R902" s="43" t="str">
        <f t="shared" ca="1" si="83"/>
        <v/>
      </c>
      <c r="S902" t="str">
        <f ca="1">IF(B902="",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Transaction'!$C$7*(F902-E902), 365), 360))))</f>
        <v/>
      </c>
      <c r="T902" s="49" t="str">
        <f t="shared" ca="1" si="84"/>
        <v/>
      </c>
      <c r="U902" s="49" t="str">
        <f t="shared" ca="1" si="85"/>
        <v/>
      </c>
      <c r="V902" s="49" t="str">
        <f t="shared" ca="1" si="86"/>
        <v/>
      </c>
      <c r="W902" s="11" t="str">
        <f t="shared" ca="1" si="87"/>
        <v/>
      </c>
      <c r="X902" s="11" t="str">
        <f t="shared" ca="1" si="88"/>
        <v/>
      </c>
    </row>
    <row r="903" spans="2:24" x14ac:dyDescent="0.25">
      <c r="B903" s="82" t="str">
        <f ca="1">IF(B902&lt;MIN($C$3, 'Terms&amp;Conditions + Transaction'!$B$6), B902+1, "")</f>
        <v/>
      </c>
      <c r="C903" t="str">
        <f ca="1">IF(B903="", "", IF(AND(WEEKDAY(B903, 2)&lt;=5, ISERROR(VLOOKUP(B903, 'Holiday Schedule'!$B$3:$B$1002, 1, FALSE))), 1, 0))</f>
        <v/>
      </c>
      <c r="D903" t="str">
        <f ca="1">IF(B903="", "", IF(LOWER('Terms&amp;Conditions + Transaction'!$C$15)="act", 1, IF(DAY(B903)=31, 0, IF(AND(DAY(B903+1)=1, MONTH(B903+1)=3), 31-DAY(B903), 1))))</f>
        <v/>
      </c>
      <c r="E903" s="18" t="str">
        <f ca="1">IF(B903="", "", IFERROR(VLOOKUP(B903, 'Accrual Schedule'!$B$3:$B$122, 1, TRUE), ""))</f>
        <v/>
      </c>
      <c r="F903" s="18" t="str" cm="1">
        <f t="array" aca="1" ref="F903" ca="1">IF(B903="", "", INDEX('Accrual Schedule'!$B$3:$B$122, MATCH(B903, 'Accrual Schedule'!$B$3:$B$122, 1)+1, 1))</f>
        <v/>
      </c>
      <c r="G903" s="18" t="str" cm="1">
        <f t="array" aca="1" ref="G903" ca="1">IF(B903="", "", INDEX('Accrual Schedule'!$B$3:$B$122, MATCH(H903, 'Accrual Schedule'!$B$3:$B$122, 1)-1, 1))</f>
        <v/>
      </c>
      <c r="H903" s="18" t="str">
        <f ca="1">IF(B903="", "", INDEX('Accrual Schedule'!$B$3:$B$122, MATCH(I903, 'Accrual Schedule'!$C$3:$C$122, 1), 1))</f>
        <v/>
      </c>
      <c r="I903" s="18" t="str" cm="1">
        <f t="array" aca="1" ref="I903" ca="1">IF(B903="", "", _xlfn.IFNA(INDEX('Accrual Schedule'!$C$4:$C$122, MATCH(B903, 'Accrual Schedule'!$C$4:$C$122, 1)+1, 1), INDEX('Accrual Schedule'!$C$4:$C$122, 1, 1)))</f>
        <v/>
      </c>
      <c r="J903" s="11" t="str">
        <f ca="1">IF(B903="","",'Terms&amp;Conditions + Transaction'!$F$5-SUMIF(Dispositions!$B$3:$B$32,"&lt;="&amp;B903,Dispositions!$C$3:$C$32))</f>
        <v/>
      </c>
      <c r="K903" s="84" t="str">
        <f ca="1">IF(B903="", "", IF(ISNA(MATCH(B903, 'Factor Schedule'!$B$3:$B$2002, -1)),1,IF(INDEX('Factor Schedule'!$B$3:$C$2002,MATCH(B903, 'Factor Schedule'!$B$3:$B$2002, -1), 1)=B903,MATCH(B903, 'Factor Schedule'!$B$3:$B$2002, -1),MATCH(B903, 'Factor Schedule'!$B$3:$B$2002, -1)+1)))</f>
        <v/>
      </c>
      <c r="L903" s="11" t="str" cm="1">
        <f t="array" aca="1" ref="L903" ca="1">IF(B903="","",ROUND(J903*_xlfn.IFNA(INDEX('Factor Schedule'!$B$3:$C$2002,K903, 2), 1), 2))</f>
        <v/>
      </c>
      <c r="M903" s="11" t="str">
        <f ca="1">IF(B903="", "", IF(OR(LOWER('Terms&amp;Conditions + Transaction'!$B$12)&lt;&gt;"compound", B903=$C$2, B903=E903), L903, L903+IF(LOWER('Terms&amp;Conditions + Transaction'!$B$13)&lt;&gt;"y", SUMIFS($T$8:$T$2007, $B$8:$B$2007, "&gt;="&amp;E903, $B$8:$B$2007, "&lt;"&amp;B903), SUMIFS($U$8:$U$1007, $B$8:$B$2007, "&gt;="&amp;E903, $B$8:$B$2007, "&lt;"&amp;B903))))</f>
        <v/>
      </c>
      <c r="N903" s="18" t="str">
        <f ca="1">IF(OR(B903 = "", F903=""), "", MIN(ForwardDays(B903,-'Terms&amp;Conditions + Transaction'!$B$22, 'Terms&amp;Conditions + Transaction'!$B$23, 'Holiday Schedule'!$B$3:$B$1002),ForwardDays(F903,-'Terms&amp;Conditions + Transaction'!$B$22, 'Terms&amp;Conditions + Transaction'!$B$23, 'Holiday Schedule'!$B$3:$B$1002)))</f>
        <v/>
      </c>
      <c r="O903" s="42" t="str">
        <f ca="1">IF(B903="", "", IF(ISNA(MATCH(N903, SOFR_INDEX!$A$2:$A$2001, -1)),1,IF(INDEX(SOFR_INDEX!$A$2:$E$2001,MATCH(N903, SOFR_INDEX!$A$2:$A$2001, -1), 1)=N903,MATCH(N903, SOFR_INDEX!$A$2:$A$2001, -1),MATCH(N903, SOFR_INDEX!$A$2:$A$2001, -1)+1)))</f>
        <v/>
      </c>
      <c r="P903" s="40" t="str" cm="1">
        <f t="array" aca="1" ref="P903" ca="1">IF(OR(B903="", F903=""), "", INDEX(SOFR_INDEX!$B$2:$E$2001, O903,$P$4) * IF(LEFT($P$3, 3)="180", 2, IF(LEFT($P$3, 2)="90", 4, IF(LEFT($P$3, 2)="30", 12, 1)))/100)</f>
        <v/>
      </c>
      <c r="Q903" s="43" t="str">
        <f ca="1">IF(OR(B903="", F903=""), "", P903+'Terms&amp;Conditions + Transaction'!$B$11/10000)</f>
        <v/>
      </c>
      <c r="R903" s="43" t="str">
        <f t="shared" ca="1" si="83"/>
        <v/>
      </c>
      <c r="S903" t="str">
        <f ca="1">IF(B903="",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Transaction'!$C$7*(F903-E903), 365), 360))))</f>
        <v/>
      </c>
      <c r="T903" s="49" t="str">
        <f t="shared" ca="1" si="84"/>
        <v/>
      </c>
      <c r="U903" s="49" t="str">
        <f t="shared" ca="1" si="85"/>
        <v/>
      </c>
      <c r="V903" s="49" t="str">
        <f t="shared" ca="1" si="86"/>
        <v/>
      </c>
      <c r="W903" s="11" t="str">
        <f t="shared" ca="1" si="87"/>
        <v/>
      </c>
      <c r="X903" s="11" t="str">
        <f t="shared" ca="1" si="88"/>
        <v/>
      </c>
    </row>
    <row r="904" spans="2:24" x14ac:dyDescent="0.25">
      <c r="B904" s="82" t="str">
        <f ca="1">IF(B903&lt;MIN($C$3, 'Terms&amp;Conditions + Transaction'!$B$6), B903+1, "")</f>
        <v/>
      </c>
      <c r="C904" t="str">
        <f ca="1">IF(B904="", "", IF(AND(WEEKDAY(B904, 2)&lt;=5, ISERROR(VLOOKUP(B904, 'Holiday Schedule'!$B$3:$B$1002, 1, FALSE))), 1, 0))</f>
        <v/>
      </c>
      <c r="D904" t="str">
        <f ca="1">IF(B904="", "", IF(LOWER('Terms&amp;Conditions + Transaction'!$C$15)="act", 1, IF(DAY(B904)=31, 0, IF(AND(DAY(B904+1)=1, MONTH(B904+1)=3), 31-DAY(B904), 1))))</f>
        <v/>
      </c>
      <c r="E904" s="18" t="str">
        <f ca="1">IF(B904="", "", IFERROR(VLOOKUP(B904, 'Accrual Schedule'!$B$3:$B$122, 1, TRUE), ""))</f>
        <v/>
      </c>
      <c r="F904" s="18" t="str" cm="1">
        <f t="array" aca="1" ref="F904" ca="1">IF(B904="", "", INDEX('Accrual Schedule'!$B$3:$B$122, MATCH(B904, 'Accrual Schedule'!$B$3:$B$122, 1)+1, 1))</f>
        <v/>
      </c>
      <c r="G904" s="18" t="str" cm="1">
        <f t="array" aca="1" ref="G904" ca="1">IF(B904="", "", INDEX('Accrual Schedule'!$B$3:$B$122, MATCH(H904, 'Accrual Schedule'!$B$3:$B$122, 1)-1, 1))</f>
        <v/>
      </c>
      <c r="H904" s="18" t="str">
        <f ca="1">IF(B904="", "", INDEX('Accrual Schedule'!$B$3:$B$122, MATCH(I904, 'Accrual Schedule'!$C$3:$C$122, 1), 1))</f>
        <v/>
      </c>
      <c r="I904" s="18" t="str" cm="1">
        <f t="array" aca="1" ref="I904" ca="1">IF(B904="", "", _xlfn.IFNA(INDEX('Accrual Schedule'!$C$4:$C$122, MATCH(B904, 'Accrual Schedule'!$C$4:$C$122, 1)+1, 1), INDEX('Accrual Schedule'!$C$4:$C$122, 1, 1)))</f>
        <v/>
      </c>
      <c r="J904" s="11" t="str">
        <f ca="1">IF(B904="","",'Terms&amp;Conditions + Transaction'!$F$5-SUMIF(Dispositions!$B$3:$B$32,"&lt;="&amp;B904,Dispositions!$C$3:$C$32))</f>
        <v/>
      </c>
      <c r="K904" s="84" t="str">
        <f ca="1">IF(B904="", "", IF(ISNA(MATCH(B904, 'Factor Schedule'!$B$3:$B$2002, -1)),1,IF(INDEX('Factor Schedule'!$B$3:$C$2002,MATCH(B904, 'Factor Schedule'!$B$3:$B$2002, -1), 1)=B904,MATCH(B904, 'Factor Schedule'!$B$3:$B$2002, -1),MATCH(B904, 'Factor Schedule'!$B$3:$B$2002, -1)+1)))</f>
        <v/>
      </c>
      <c r="L904" s="11" t="str" cm="1">
        <f t="array" aca="1" ref="L904" ca="1">IF(B904="","",ROUND(J904*_xlfn.IFNA(INDEX('Factor Schedule'!$B$3:$C$2002,K904, 2), 1), 2))</f>
        <v/>
      </c>
      <c r="M904" s="11" t="str">
        <f ca="1">IF(B904="", "", IF(OR(LOWER('Terms&amp;Conditions + Transaction'!$B$12)&lt;&gt;"compound", B904=$C$2, B904=E904), L904, L904+IF(LOWER('Terms&amp;Conditions + Transaction'!$B$13)&lt;&gt;"y", SUMIFS($T$8:$T$2007, $B$8:$B$2007, "&gt;="&amp;E904, $B$8:$B$2007, "&lt;"&amp;B904), SUMIFS($U$8:$U$1007, $B$8:$B$2007, "&gt;="&amp;E904, $B$8:$B$2007, "&lt;"&amp;B904))))</f>
        <v/>
      </c>
      <c r="N904" s="18" t="str">
        <f ca="1">IF(OR(B904 = "", F904=""), "", MIN(ForwardDays(B904,-'Terms&amp;Conditions + Transaction'!$B$22, 'Terms&amp;Conditions + Transaction'!$B$23, 'Holiday Schedule'!$B$3:$B$1002),ForwardDays(F904,-'Terms&amp;Conditions + Transaction'!$B$22, 'Terms&amp;Conditions + Transaction'!$B$23, 'Holiday Schedule'!$B$3:$B$1002)))</f>
        <v/>
      </c>
      <c r="O904" s="42" t="str">
        <f ca="1">IF(B904="", "", IF(ISNA(MATCH(N904, SOFR_INDEX!$A$2:$A$2001, -1)),1,IF(INDEX(SOFR_INDEX!$A$2:$E$2001,MATCH(N904, SOFR_INDEX!$A$2:$A$2001, -1), 1)=N904,MATCH(N904, SOFR_INDEX!$A$2:$A$2001, -1),MATCH(N904, SOFR_INDEX!$A$2:$A$2001, -1)+1)))</f>
        <v/>
      </c>
      <c r="P904" s="40" t="str" cm="1">
        <f t="array" aca="1" ref="P904" ca="1">IF(OR(B904="", F904=""), "", INDEX(SOFR_INDEX!$B$2:$E$2001, O904,$P$4) * IF(LEFT($P$3, 3)="180", 2, IF(LEFT($P$3, 2)="90", 4, IF(LEFT($P$3, 2)="30", 12, 1)))/100)</f>
        <v/>
      </c>
      <c r="Q904" s="43" t="str">
        <f ca="1">IF(OR(B904="", F904=""), "", P904+'Terms&amp;Conditions + Transaction'!$B$11/10000)</f>
        <v/>
      </c>
      <c r="R904" s="43" t="str">
        <f t="shared" ref="R904:R967" ca="1" si="89">IF(OR(B904="", B905=""), "", (V904/L904)/((B905-$B$8)/S904))</f>
        <v/>
      </c>
      <c r="S904" t="str">
        <f ca="1">IF(B904="",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Transaction'!$C$7*(F904-E904), 365), 360))))</f>
        <v/>
      </c>
      <c r="T904" s="49" t="str">
        <f t="shared" ca="1" si="84"/>
        <v/>
      </c>
      <c r="U904" s="49" t="str">
        <f t="shared" ca="1" si="85"/>
        <v/>
      </c>
      <c r="V904" s="49" t="str">
        <f t="shared" ca="1" si="86"/>
        <v/>
      </c>
      <c r="W904" s="11" t="str">
        <f t="shared" ca="1" si="87"/>
        <v/>
      </c>
      <c r="X904" s="11" t="str">
        <f t="shared" ca="1" si="88"/>
        <v/>
      </c>
    </row>
    <row r="905" spans="2:24" x14ac:dyDescent="0.25">
      <c r="B905" s="82" t="str">
        <f ca="1">IF(B904&lt;MIN($C$3, 'Terms&amp;Conditions + Transaction'!$B$6), B904+1, "")</f>
        <v/>
      </c>
      <c r="C905" t="str">
        <f ca="1">IF(B905="", "", IF(AND(WEEKDAY(B905, 2)&lt;=5, ISERROR(VLOOKUP(B905, 'Holiday Schedule'!$B$3:$B$1002, 1, FALSE))), 1, 0))</f>
        <v/>
      </c>
      <c r="D905" t="str">
        <f ca="1">IF(B905="", "", IF(LOWER('Terms&amp;Conditions + Transaction'!$C$15)="act", 1, IF(DAY(B905)=31, 0, IF(AND(DAY(B905+1)=1, MONTH(B905+1)=3), 31-DAY(B905), 1))))</f>
        <v/>
      </c>
      <c r="E905" s="18" t="str">
        <f ca="1">IF(B905="", "", IFERROR(VLOOKUP(B905, 'Accrual Schedule'!$B$3:$B$122, 1, TRUE), ""))</f>
        <v/>
      </c>
      <c r="F905" s="18" t="str" cm="1">
        <f t="array" aca="1" ref="F905" ca="1">IF(B905="", "", INDEX('Accrual Schedule'!$B$3:$B$122, MATCH(B905, 'Accrual Schedule'!$B$3:$B$122, 1)+1, 1))</f>
        <v/>
      </c>
      <c r="G905" s="18" t="str" cm="1">
        <f t="array" aca="1" ref="G905" ca="1">IF(B905="", "", INDEX('Accrual Schedule'!$B$3:$B$122, MATCH(H905, 'Accrual Schedule'!$B$3:$B$122, 1)-1, 1))</f>
        <v/>
      </c>
      <c r="H905" s="18" t="str">
        <f ca="1">IF(B905="", "", INDEX('Accrual Schedule'!$B$3:$B$122, MATCH(I905, 'Accrual Schedule'!$C$3:$C$122, 1), 1))</f>
        <v/>
      </c>
      <c r="I905" s="18" t="str" cm="1">
        <f t="array" aca="1" ref="I905" ca="1">IF(B905="", "", _xlfn.IFNA(INDEX('Accrual Schedule'!$C$4:$C$122, MATCH(B905, 'Accrual Schedule'!$C$4:$C$122, 1)+1, 1), INDEX('Accrual Schedule'!$C$4:$C$122, 1, 1)))</f>
        <v/>
      </c>
      <c r="J905" s="11" t="str">
        <f ca="1">IF(B905="","",'Terms&amp;Conditions + Transaction'!$F$5-SUMIF(Dispositions!$B$3:$B$32,"&lt;="&amp;B905,Dispositions!$C$3:$C$32))</f>
        <v/>
      </c>
      <c r="K905" s="84" t="str">
        <f ca="1">IF(B905="", "", IF(ISNA(MATCH(B905, 'Factor Schedule'!$B$3:$B$2002, -1)),1,IF(INDEX('Factor Schedule'!$B$3:$C$2002,MATCH(B905, 'Factor Schedule'!$B$3:$B$2002, -1), 1)=B905,MATCH(B905, 'Factor Schedule'!$B$3:$B$2002, -1),MATCH(B905, 'Factor Schedule'!$B$3:$B$2002, -1)+1)))</f>
        <v/>
      </c>
      <c r="L905" s="11" t="str" cm="1">
        <f t="array" aca="1" ref="L905" ca="1">IF(B905="","",ROUND(J905*_xlfn.IFNA(INDEX('Factor Schedule'!$B$3:$C$2002,K905, 2), 1), 2))</f>
        <v/>
      </c>
      <c r="M905" s="11" t="str">
        <f ca="1">IF(B905="", "", IF(OR(LOWER('Terms&amp;Conditions + Transaction'!$B$12)&lt;&gt;"compound", B905=$C$2, B905=E905), L905, L905+IF(LOWER('Terms&amp;Conditions + Transaction'!$B$13)&lt;&gt;"y", SUMIFS($T$8:$T$2007, $B$8:$B$2007, "&gt;="&amp;E905, $B$8:$B$2007, "&lt;"&amp;B905), SUMIFS($U$8:$U$1007, $B$8:$B$2007, "&gt;="&amp;E905, $B$8:$B$2007, "&lt;"&amp;B905))))</f>
        <v/>
      </c>
      <c r="N905" s="18" t="str">
        <f ca="1">IF(OR(B905 = "", F905=""), "", MIN(ForwardDays(B905,-'Terms&amp;Conditions + Transaction'!$B$22, 'Terms&amp;Conditions + Transaction'!$B$23, 'Holiday Schedule'!$B$3:$B$1002),ForwardDays(F905,-'Terms&amp;Conditions + Transaction'!$B$22, 'Terms&amp;Conditions + Transaction'!$B$23, 'Holiday Schedule'!$B$3:$B$1002)))</f>
        <v/>
      </c>
      <c r="O905" s="42" t="str">
        <f ca="1">IF(B905="", "", IF(ISNA(MATCH(N905, SOFR_INDEX!$A$2:$A$2001, -1)),1,IF(INDEX(SOFR_INDEX!$A$2:$E$2001,MATCH(N905, SOFR_INDEX!$A$2:$A$2001, -1), 1)=N905,MATCH(N905, SOFR_INDEX!$A$2:$A$2001, -1),MATCH(N905, SOFR_INDEX!$A$2:$A$2001, -1)+1)))</f>
        <v/>
      </c>
      <c r="P905" s="40" t="str" cm="1">
        <f t="array" aca="1" ref="P905" ca="1">IF(OR(B905="", F905=""), "", INDEX(SOFR_INDEX!$B$2:$E$2001, O905,$P$4) * IF(LEFT($P$3, 3)="180", 2, IF(LEFT($P$3, 2)="90", 4, IF(LEFT($P$3, 2)="30", 12, 1)))/100)</f>
        <v/>
      </c>
      <c r="Q905" s="43" t="str">
        <f ca="1">IF(OR(B905="", F905=""), "", P905+'Terms&amp;Conditions + Transaction'!$B$11/10000)</f>
        <v/>
      </c>
      <c r="R905" s="43" t="str">
        <f t="shared" ca="1" si="89"/>
        <v/>
      </c>
      <c r="S905" t="str">
        <f ca="1">IF(B905="",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Transaction'!$C$7*(F905-E905), 365), 360))))</f>
        <v/>
      </c>
      <c r="T905" s="49" t="str">
        <f t="shared" ca="1" si="84"/>
        <v/>
      </c>
      <c r="U905" s="49" t="str">
        <f t="shared" ca="1" si="85"/>
        <v/>
      </c>
      <c r="V905" s="49" t="str">
        <f t="shared" ca="1" si="86"/>
        <v/>
      </c>
      <c r="W905" s="11" t="str">
        <f t="shared" ca="1" si="87"/>
        <v/>
      </c>
      <c r="X905" s="11" t="str">
        <f t="shared" ca="1" si="88"/>
        <v/>
      </c>
    </row>
    <row r="906" spans="2:24" x14ac:dyDescent="0.25">
      <c r="B906" s="82" t="str">
        <f ca="1">IF(B905&lt;MIN($C$3, 'Terms&amp;Conditions + Transaction'!$B$6), B905+1, "")</f>
        <v/>
      </c>
      <c r="C906" t="str">
        <f ca="1">IF(B906="", "", IF(AND(WEEKDAY(B906, 2)&lt;=5, ISERROR(VLOOKUP(B906, 'Holiday Schedule'!$B$3:$B$1002, 1, FALSE))), 1, 0))</f>
        <v/>
      </c>
      <c r="D906" t="str">
        <f ca="1">IF(B906="", "", IF(LOWER('Terms&amp;Conditions + Transaction'!$C$15)="act", 1, IF(DAY(B906)=31, 0, IF(AND(DAY(B906+1)=1, MONTH(B906+1)=3), 31-DAY(B906), 1))))</f>
        <v/>
      </c>
      <c r="E906" s="18" t="str">
        <f ca="1">IF(B906="", "", IFERROR(VLOOKUP(B906, 'Accrual Schedule'!$B$3:$B$122, 1, TRUE), ""))</f>
        <v/>
      </c>
      <c r="F906" s="18" t="str" cm="1">
        <f t="array" aca="1" ref="F906" ca="1">IF(B906="", "", INDEX('Accrual Schedule'!$B$3:$B$122, MATCH(B906, 'Accrual Schedule'!$B$3:$B$122, 1)+1, 1))</f>
        <v/>
      </c>
      <c r="G906" s="18" t="str" cm="1">
        <f t="array" aca="1" ref="G906" ca="1">IF(B906="", "", INDEX('Accrual Schedule'!$B$3:$B$122, MATCH(H906, 'Accrual Schedule'!$B$3:$B$122, 1)-1, 1))</f>
        <v/>
      </c>
      <c r="H906" s="18" t="str">
        <f ca="1">IF(B906="", "", INDEX('Accrual Schedule'!$B$3:$B$122, MATCH(I906, 'Accrual Schedule'!$C$3:$C$122, 1), 1))</f>
        <v/>
      </c>
      <c r="I906" s="18" t="str" cm="1">
        <f t="array" aca="1" ref="I906" ca="1">IF(B906="", "", _xlfn.IFNA(INDEX('Accrual Schedule'!$C$4:$C$122, MATCH(B906, 'Accrual Schedule'!$C$4:$C$122, 1)+1, 1), INDEX('Accrual Schedule'!$C$4:$C$122, 1, 1)))</f>
        <v/>
      </c>
      <c r="J906" s="11" t="str">
        <f ca="1">IF(B906="","",'Terms&amp;Conditions + Transaction'!$F$5-SUMIF(Dispositions!$B$3:$B$32,"&lt;="&amp;B906,Dispositions!$C$3:$C$32))</f>
        <v/>
      </c>
      <c r="K906" s="84" t="str">
        <f ca="1">IF(B906="", "", IF(ISNA(MATCH(B906, 'Factor Schedule'!$B$3:$B$2002, -1)),1,IF(INDEX('Factor Schedule'!$B$3:$C$2002,MATCH(B906, 'Factor Schedule'!$B$3:$B$2002, -1), 1)=B906,MATCH(B906, 'Factor Schedule'!$B$3:$B$2002, -1),MATCH(B906, 'Factor Schedule'!$B$3:$B$2002, -1)+1)))</f>
        <v/>
      </c>
      <c r="L906" s="11" t="str" cm="1">
        <f t="array" aca="1" ref="L906" ca="1">IF(B906="","",ROUND(J906*_xlfn.IFNA(INDEX('Factor Schedule'!$B$3:$C$2002,K906, 2), 1), 2))</f>
        <v/>
      </c>
      <c r="M906" s="11" t="str">
        <f ca="1">IF(B906="", "", IF(OR(LOWER('Terms&amp;Conditions + Transaction'!$B$12)&lt;&gt;"compound", B906=$C$2, B906=E906), L906, L906+IF(LOWER('Terms&amp;Conditions + Transaction'!$B$13)&lt;&gt;"y", SUMIFS($T$8:$T$2007, $B$8:$B$2007, "&gt;="&amp;E906, $B$8:$B$2007, "&lt;"&amp;B906), SUMIFS($U$8:$U$1007, $B$8:$B$2007, "&gt;="&amp;E906, $B$8:$B$2007, "&lt;"&amp;B906))))</f>
        <v/>
      </c>
      <c r="N906" s="18" t="str">
        <f ca="1">IF(OR(B906 = "", F906=""), "", MIN(ForwardDays(B906,-'Terms&amp;Conditions + Transaction'!$B$22, 'Terms&amp;Conditions + Transaction'!$B$23, 'Holiday Schedule'!$B$3:$B$1002),ForwardDays(F906,-'Terms&amp;Conditions + Transaction'!$B$22, 'Terms&amp;Conditions + Transaction'!$B$23, 'Holiday Schedule'!$B$3:$B$1002)))</f>
        <v/>
      </c>
      <c r="O906" s="42" t="str">
        <f ca="1">IF(B906="", "", IF(ISNA(MATCH(N906, SOFR_INDEX!$A$2:$A$2001, -1)),1,IF(INDEX(SOFR_INDEX!$A$2:$E$2001,MATCH(N906, SOFR_INDEX!$A$2:$A$2001, -1), 1)=N906,MATCH(N906, SOFR_INDEX!$A$2:$A$2001, -1),MATCH(N906, SOFR_INDEX!$A$2:$A$2001, -1)+1)))</f>
        <v/>
      </c>
      <c r="P906" s="40" t="str" cm="1">
        <f t="array" aca="1" ref="P906" ca="1">IF(OR(B906="", F906=""), "", INDEX(SOFR_INDEX!$B$2:$E$2001, O906,$P$4) * IF(LEFT($P$3, 3)="180", 2, IF(LEFT($P$3, 2)="90", 4, IF(LEFT($P$3, 2)="30", 12, 1)))/100)</f>
        <v/>
      </c>
      <c r="Q906" s="43" t="str">
        <f ca="1">IF(OR(B906="", F906=""), "", P906+'Terms&amp;Conditions + Transaction'!$B$11/10000)</f>
        <v/>
      </c>
      <c r="R906" s="43" t="str">
        <f t="shared" ca="1" si="89"/>
        <v/>
      </c>
      <c r="S906" t="str">
        <f ca="1">IF(B906="",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Transaction'!$C$7*(F906-E906), 365), 360))))</f>
        <v/>
      </c>
      <c r="T906" s="49" t="str">
        <f t="shared" ca="1" si="84"/>
        <v/>
      </c>
      <c r="U906" s="49" t="str">
        <f t="shared" ca="1" si="85"/>
        <v/>
      </c>
      <c r="V906" s="49" t="str">
        <f t="shared" ca="1" si="86"/>
        <v/>
      </c>
      <c r="W906" s="11" t="str">
        <f t="shared" ca="1" si="87"/>
        <v/>
      </c>
      <c r="X906" s="11" t="str">
        <f t="shared" ca="1" si="88"/>
        <v/>
      </c>
    </row>
    <row r="907" spans="2:24" x14ac:dyDescent="0.25">
      <c r="B907" s="82" t="str">
        <f ca="1">IF(B906&lt;MIN($C$3, 'Terms&amp;Conditions + Transaction'!$B$6), B906+1, "")</f>
        <v/>
      </c>
      <c r="C907" t="str">
        <f ca="1">IF(B907="", "", IF(AND(WEEKDAY(B907, 2)&lt;=5, ISERROR(VLOOKUP(B907, 'Holiday Schedule'!$B$3:$B$1002, 1, FALSE))), 1, 0))</f>
        <v/>
      </c>
      <c r="D907" t="str">
        <f ca="1">IF(B907="", "", IF(LOWER('Terms&amp;Conditions + Transaction'!$C$15)="act", 1, IF(DAY(B907)=31, 0, IF(AND(DAY(B907+1)=1, MONTH(B907+1)=3), 31-DAY(B907), 1))))</f>
        <v/>
      </c>
      <c r="E907" s="18" t="str">
        <f ca="1">IF(B907="", "", IFERROR(VLOOKUP(B907, 'Accrual Schedule'!$B$3:$B$122, 1, TRUE), ""))</f>
        <v/>
      </c>
      <c r="F907" s="18" t="str" cm="1">
        <f t="array" aca="1" ref="F907" ca="1">IF(B907="", "", INDEX('Accrual Schedule'!$B$3:$B$122, MATCH(B907, 'Accrual Schedule'!$B$3:$B$122, 1)+1, 1))</f>
        <v/>
      </c>
      <c r="G907" s="18" t="str" cm="1">
        <f t="array" aca="1" ref="G907" ca="1">IF(B907="", "", INDEX('Accrual Schedule'!$B$3:$B$122, MATCH(H907, 'Accrual Schedule'!$B$3:$B$122, 1)-1, 1))</f>
        <v/>
      </c>
      <c r="H907" s="18" t="str">
        <f ca="1">IF(B907="", "", INDEX('Accrual Schedule'!$B$3:$B$122, MATCH(I907, 'Accrual Schedule'!$C$3:$C$122, 1), 1))</f>
        <v/>
      </c>
      <c r="I907" s="18" t="str" cm="1">
        <f t="array" aca="1" ref="I907" ca="1">IF(B907="", "", _xlfn.IFNA(INDEX('Accrual Schedule'!$C$4:$C$122, MATCH(B907, 'Accrual Schedule'!$C$4:$C$122, 1)+1, 1), INDEX('Accrual Schedule'!$C$4:$C$122, 1, 1)))</f>
        <v/>
      </c>
      <c r="J907" s="11" t="str">
        <f ca="1">IF(B907="","",'Terms&amp;Conditions + Transaction'!$F$5-SUMIF(Dispositions!$B$3:$B$32,"&lt;="&amp;B907,Dispositions!$C$3:$C$32))</f>
        <v/>
      </c>
      <c r="K907" s="84" t="str">
        <f ca="1">IF(B907="", "", IF(ISNA(MATCH(B907, 'Factor Schedule'!$B$3:$B$2002, -1)),1,IF(INDEX('Factor Schedule'!$B$3:$C$2002,MATCH(B907, 'Factor Schedule'!$B$3:$B$2002, -1), 1)=B907,MATCH(B907, 'Factor Schedule'!$B$3:$B$2002, -1),MATCH(B907, 'Factor Schedule'!$B$3:$B$2002, -1)+1)))</f>
        <v/>
      </c>
      <c r="L907" s="11" t="str" cm="1">
        <f t="array" aca="1" ref="L907" ca="1">IF(B907="","",ROUND(J907*_xlfn.IFNA(INDEX('Factor Schedule'!$B$3:$C$2002,K907, 2), 1), 2))</f>
        <v/>
      </c>
      <c r="M907" s="11" t="str">
        <f ca="1">IF(B907="", "", IF(OR(LOWER('Terms&amp;Conditions + Transaction'!$B$12)&lt;&gt;"compound", B907=$C$2, B907=E907), L907, L907+IF(LOWER('Terms&amp;Conditions + Transaction'!$B$13)&lt;&gt;"y", SUMIFS($T$8:$T$2007, $B$8:$B$2007, "&gt;="&amp;E907, $B$8:$B$2007, "&lt;"&amp;B907), SUMIFS($U$8:$U$1007, $B$8:$B$2007, "&gt;="&amp;E907, $B$8:$B$2007, "&lt;"&amp;B907))))</f>
        <v/>
      </c>
      <c r="N907" s="18" t="str">
        <f ca="1">IF(OR(B907 = "", F907=""), "", MIN(ForwardDays(B907,-'Terms&amp;Conditions + Transaction'!$B$22, 'Terms&amp;Conditions + Transaction'!$B$23, 'Holiday Schedule'!$B$3:$B$1002),ForwardDays(F907,-'Terms&amp;Conditions + Transaction'!$B$22, 'Terms&amp;Conditions + Transaction'!$B$23, 'Holiday Schedule'!$B$3:$B$1002)))</f>
        <v/>
      </c>
      <c r="O907" s="42" t="str">
        <f ca="1">IF(B907="", "", IF(ISNA(MATCH(N907, SOFR_INDEX!$A$2:$A$2001, -1)),1,IF(INDEX(SOFR_INDEX!$A$2:$E$2001,MATCH(N907, SOFR_INDEX!$A$2:$A$2001, -1), 1)=N907,MATCH(N907, SOFR_INDEX!$A$2:$A$2001, -1),MATCH(N907, SOFR_INDEX!$A$2:$A$2001, -1)+1)))</f>
        <v/>
      </c>
      <c r="P907" s="40" t="str" cm="1">
        <f t="array" aca="1" ref="P907" ca="1">IF(OR(B907="", F907=""), "", INDEX(SOFR_INDEX!$B$2:$E$2001, O907,$P$4) * IF(LEFT($P$3, 3)="180", 2, IF(LEFT($P$3, 2)="90", 4, IF(LEFT($P$3, 2)="30", 12, 1)))/100)</f>
        <v/>
      </c>
      <c r="Q907" s="43" t="str">
        <f ca="1">IF(OR(B907="", F907=""), "", P907+'Terms&amp;Conditions + Transaction'!$B$11/10000)</f>
        <v/>
      </c>
      <c r="R907" s="43" t="str">
        <f t="shared" ca="1" si="89"/>
        <v/>
      </c>
      <c r="S907" t="str">
        <f ca="1">IF(B907="",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Transaction'!$C$7*(F907-E907), 365), 360))))</f>
        <v/>
      </c>
      <c r="T907" s="49" t="str">
        <f t="shared" ref="T907:T970" ca="1" si="90">IF(OR(B907="", F907=""), "", IF(S907&gt;0, D907*M907* P907/S907, 0))</f>
        <v/>
      </c>
      <c r="U907" s="49" t="str">
        <f t="shared" ref="U907:U970" ca="1" si="91">IF(OR(B907="", F907=""), "", IF(S907&gt;0, D907*M907* Q907/S907, 0))</f>
        <v/>
      </c>
      <c r="V907" s="49" t="str">
        <f t="shared" ref="V907:V970" ca="1" si="92">IF(B907="","",SUMIFS($U$8:$U$1007, $B$8:$B$1007,"&gt;="&amp;G907,$B$8:$B$1007,"&lt;="&amp;B907))</f>
        <v/>
      </c>
      <c r="W907" s="11" t="str">
        <f t="shared" ref="W907:W970" ca="1" si="93">IF(B907="","",ROUND(V907, 2))</f>
        <v/>
      </c>
      <c r="X907" s="11" t="str">
        <f t="shared" ref="X907:X970" ca="1" si="94">IF(B907="","",IF(B906="","",IF(B907=I906,ROUND(SUMIFS($U$8:$U$1007, $B$8:$B$1007,"&gt;="&amp;G906,$B$8:$B$1007,"&lt;"&amp;H906), 2),"")))</f>
        <v/>
      </c>
    </row>
    <row r="908" spans="2:24" x14ac:dyDescent="0.25">
      <c r="B908" s="82" t="str">
        <f ca="1">IF(B907&lt;MIN($C$3, 'Terms&amp;Conditions + Transaction'!$B$6), B907+1, "")</f>
        <v/>
      </c>
      <c r="C908" t="str">
        <f ca="1">IF(B908="", "", IF(AND(WEEKDAY(B908, 2)&lt;=5, ISERROR(VLOOKUP(B908, 'Holiday Schedule'!$B$3:$B$1002, 1, FALSE))), 1, 0))</f>
        <v/>
      </c>
      <c r="D908" t="str">
        <f ca="1">IF(B908="", "", IF(LOWER('Terms&amp;Conditions + Transaction'!$C$15)="act", 1, IF(DAY(B908)=31, 0, IF(AND(DAY(B908+1)=1, MONTH(B908+1)=3), 31-DAY(B908), 1))))</f>
        <v/>
      </c>
      <c r="E908" s="18" t="str">
        <f ca="1">IF(B908="", "", IFERROR(VLOOKUP(B908, 'Accrual Schedule'!$B$3:$B$122, 1, TRUE), ""))</f>
        <v/>
      </c>
      <c r="F908" s="18" t="str" cm="1">
        <f t="array" aca="1" ref="F908" ca="1">IF(B908="", "", INDEX('Accrual Schedule'!$B$3:$B$122, MATCH(B908, 'Accrual Schedule'!$B$3:$B$122, 1)+1, 1))</f>
        <v/>
      </c>
      <c r="G908" s="18" t="str" cm="1">
        <f t="array" aca="1" ref="G908" ca="1">IF(B908="", "", INDEX('Accrual Schedule'!$B$3:$B$122, MATCH(H908, 'Accrual Schedule'!$B$3:$B$122, 1)-1, 1))</f>
        <v/>
      </c>
      <c r="H908" s="18" t="str">
        <f ca="1">IF(B908="", "", INDEX('Accrual Schedule'!$B$3:$B$122, MATCH(I908, 'Accrual Schedule'!$C$3:$C$122, 1), 1))</f>
        <v/>
      </c>
      <c r="I908" s="18" t="str" cm="1">
        <f t="array" aca="1" ref="I908" ca="1">IF(B908="", "", _xlfn.IFNA(INDEX('Accrual Schedule'!$C$4:$C$122, MATCH(B908, 'Accrual Schedule'!$C$4:$C$122, 1)+1, 1), INDEX('Accrual Schedule'!$C$4:$C$122, 1, 1)))</f>
        <v/>
      </c>
      <c r="J908" s="11" t="str">
        <f ca="1">IF(B908="","",'Terms&amp;Conditions + Transaction'!$F$5-SUMIF(Dispositions!$B$3:$B$32,"&lt;="&amp;B908,Dispositions!$C$3:$C$32))</f>
        <v/>
      </c>
      <c r="K908" s="84" t="str">
        <f ca="1">IF(B908="", "", IF(ISNA(MATCH(B908, 'Factor Schedule'!$B$3:$B$2002, -1)),1,IF(INDEX('Factor Schedule'!$B$3:$C$2002,MATCH(B908, 'Factor Schedule'!$B$3:$B$2002, -1), 1)=B908,MATCH(B908, 'Factor Schedule'!$B$3:$B$2002, -1),MATCH(B908, 'Factor Schedule'!$B$3:$B$2002, -1)+1)))</f>
        <v/>
      </c>
      <c r="L908" s="11" t="str" cm="1">
        <f t="array" aca="1" ref="L908" ca="1">IF(B908="","",ROUND(J908*_xlfn.IFNA(INDEX('Factor Schedule'!$B$3:$C$2002,K908, 2), 1), 2))</f>
        <v/>
      </c>
      <c r="M908" s="11" t="str">
        <f ca="1">IF(B908="", "", IF(OR(LOWER('Terms&amp;Conditions + Transaction'!$B$12)&lt;&gt;"compound", B908=$C$2, B908=E908), L908, L908+IF(LOWER('Terms&amp;Conditions + Transaction'!$B$13)&lt;&gt;"y", SUMIFS($T$8:$T$2007, $B$8:$B$2007, "&gt;="&amp;E908, $B$8:$B$2007, "&lt;"&amp;B908), SUMIFS($U$8:$U$1007, $B$8:$B$2007, "&gt;="&amp;E908, $B$8:$B$2007, "&lt;"&amp;B908))))</f>
        <v/>
      </c>
      <c r="N908" s="18" t="str">
        <f ca="1">IF(OR(B908 = "", F908=""), "", MIN(ForwardDays(B908,-'Terms&amp;Conditions + Transaction'!$B$22, 'Terms&amp;Conditions + Transaction'!$B$23, 'Holiday Schedule'!$B$3:$B$1002),ForwardDays(F908,-'Terms&amp;Conditions + Transaction'!$B$22, 'Terms&amp;Conditions + Transaction'!$B$23, 'Holiday Schedule'!$B$3:$B$1002)))</f>
        <v/>
      </c>
      <c r="O908" s="42" t="str">
        <f ca="1">IF(B908="", "", IF(ISNA(MATCH(N908, SOFR_INDEX!$A$2:$A$2001, -1)),1,IF(INDEX(SOFR_INDEX!$A$2:$E$2001,MATCH(N908, SOFR_INDEX!$A$2:$A$2001, -1), 1)=N908,MATCH(N908, SOFR_INDEX!$A$2:$A$2001, -1),MATCH(N908, SOFR_INDEX!$A$2:$A$2001, -1)+1)))</f>
        <v/>
      </c>
      <c r="P908" s="40" t="str" cm="1">
        <f t="array" aca="1" ref="P908" ca="1">IF(OR(B908="", F908=""), "", INDEX(SOFR_INDEX!$B$2:$E$2001, O908,$P$4) * IF(LEFT($P$3, 3)="180", 2, IF(LEFT($P$3, 2)="90", 4, IF(LEFT($P$3, 2)="30", 12, 1)))/100)</f>
        <v/>
      </c>
      <c r="Q908" s="43" t="str">
        <f ca="1">IF(OR(B908="", F908=""), "", P908+'Terms&amp;Conditions + Transaction'!$B$11/10000)</f>
        <v/>
      </c>
      <c r="R908" s="43" t="str">
        <f t="shared" ca="1" si="89"/>
        <v/>
      </c>
      <c r="S908" t="str">
        <f ca="1">IF(B908="",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Transaction'!$C$7*(F908-E908), 365), 360))))</f>
        <v/>
      </c>
      <c r="T908" s="49" t="str">
        <f t="shared" ca="1" si="90"/>
        <v/>
      </c>
      <c r="U908" s="49" t="str">
        <f t="shared" ca="1" si="91"/>
        <v/>
      </c>
      <c r="V908" s="49" t="str">
        <f t="shared" ca="1" si="92"/>
        <v/>
      </c>
      <c r="W908" s="11" t="str">
        <f t="shared" ca="1" si="93"/>
        <v/>
      </c>
      <c r="X908" s="11" t="str">
        <f t="shared" ca="1" si="94"/>
        <v/>
      </c>
    </row>
    <row r="909" spans="2:24" x14ac:dyDescent="0.25">
      <c r="B909" s="82" t="str">
        <f ca="1">IF(B908&lt;MIN($C$3, 'Terms&amp;Conditions + Transaction'!$B$6), B908+1, "")</f>
        <v/>
      </c>
      <c r="C909" t="str">
        <f ca="1">IF(B909="", "", IF(AND(WEEKDAY(B909, 2)&lt;=5, ISERROR(VLOOKUP(B909, 'Holiday Schedule'!$B$3:$B$1002, 1, FALSE))), 1, 0))</f>
        <v/>
      </c>
      <c r="D909" t="str">
        <f ca="1">IF(B909="", "", IF(LOWER('Terms&amp;Conditions + Transaction'!$C$15)="act", 1, IF(DAY(B909)=31, 0, IF(AND(DAY(B909+1)=1, MONTH(B909+1)=3), 31-DAY(B909), 1))))</f>
        <v/>
      </c>
      <c r="E909" s="18" t="str">
        <f ca="1">IF(B909="", "", IFERROR(VLOOKUP(B909, 'Accrual Schedule'!$B$3:$B$122, 1, TRUE), ""))</f>
        <v/>
      </c>
      <c r="F909" s="18" t="str" cm="1">
        <f t="array" aca="1" ref="F909" ca="1">IF(B909="", "", INDEX('Accrual Schedule'!$B$3:$B$122, MATCH(B909, 'Accrual Schedule'!$B$3:$B$122, 1)+1, 1))</f>
        <v/>
      </c>
      <c r="G909" s="18" t="str" cm="1">
        <f t="array" aca="1" ref="G909" ca="1">IF(B909="", "", INDEX('Accrual Schedule'!$B$3:$B$122, MATCH(H909, 'Accrual Schedule'!$B$3:$B$122, 1)-1, 1))</f>
        <v/>
      </c>
      <c r="H909" s="18" t="str">
        <f ca="1">IF(B909="", "", INDEX('Accrual Schedule'!$B$3:$B$122, MATCH(I909, 'Accrual Schedule'!$C$3:$C$122, 1), 1))</f>
        <v/>
      </c>
      <c r="I909" s="18" t="str" cm="1">
        <f t="array" aca="1" ref="I909" ca="1">IF(B909="", "", _xlfn.IFNA(INDEX('Accrual Schedule'!$C$4:$C$122, MATCH(B909, 'Accrual Schedule'!$C$4:$C$122, 1)+1, 1), INDEX('Accrual Schedule'!$C$4:$C$122, 1, 1)))</f>
        <v/>
      </c>
      <c r="J909" s="11" t="str">
        <f ca="1">IF(B909="","",'Terms&amp;Conditions + Transaction'!$F$5-SUMIF(Dispositions!$B$3:$B$32,"&lt;="&amp;B909,Dispositions!$C$3:$C$32))</f>
        <v/>
      </c>
      <c r="K909" s="84" t="str">
        <f ca="1">IF(B909="", "", IF(ISNA(MATCH(B909, 'Factor Schedule'!$B$3:$B$2002, -1)),1,IF(INDEX('Factor Schedule'!$B$3:$C$2002,MATCH(B909, 'Factor Schedule'!$B$3:$B$2002, -1), 1)=B909,MATCH(B909, 'Factor Schedule'!$B$3:$B$2002, -1),MATCH(B909, 'Factor Schedule'!$B$3:$B$2002, -1)+1)))</f>
        <v/>
      </c>
      <c r="L909" s="11" t="str" cm="1">
        <f t="array" aca="1" ref="L909" ca="1">IF(B909="","",ROUND(J909*_xlfn.IFNA(INDEX('Factor Schedule'!$B$3:$C$2002,K909, 2), 1), 2))</f>
        <v/>
      </c>
      <c r="M909" s="11" t="str">
        <f ca="1">IF(B909="", "", IF(OR(LOWER('Terms&amp;Conditions + Transaction'!$B$12)&lt;&gt;"compound", B909=$C$2, B909=E909), L909, L909+IF(LOWER('Terms&amp;Conditions + Transaction'!$B$13)&lt;&gt;"y", SUMIFS($T$8:$T$2007, $B$8:$B$2007, "&gt;="&amp;E909, $B$8:$B$2007, "&lt;"&amp;B909), SUMIFS($U$8:$U$1007, $B$8:$B$2007, "&gt;="&amp;E909, $B$8:$B$2007, "&lt;"&amp;B909))))</f>
        <v/>
      </c>
      <c r="N909" s="18" t="str">
        <f ca="1">IF(OR(B909 = "", F909=""), "", MIN(ForwardDays(B909,-'Terms&amp;Conditions + Transaction'!$B$22, 'Terms&amp;Conditions + Transaction'!$B$23, 'Holiday Schedule'!$B$3:$B$1002),ForwardDays(F909,-'Terms&amp;Conditions + Transaction'!$B$22, 'Terms&amp;Conditions + Transaction'!$B$23, 'Holiday Schedule'!$B$3:$B$1002)))</f>
        <v/>
      </c>
      <c r="O909" s="42" t="str">
        <f ca="1">IF(B909="", "", IF(ISNA(MATCH(N909, SOFR_INDEX!$A$2:$A$2001, -1)),1,IF(INDEX(SOFR_INDEX!$A$2:$E$2001,MATCH(N909, SOFR_INDEX!$A$2:$A$2001, -1), 1)=N909,MATCH(N909, SOFR_INDEX!$A$2:$A$2001, -1),MATCH(N909, SOFR_INDEX!$A$2:$A$2001, -1)+1)))</f>
        <v/>
      </c>
      <c r="P909" s="40" t="str" cm="1">
        <f t="array" aca="1" ref="P909" ca="1">IF(OR(B909="", F909=""), "", INDEX(SOFR_INDEX!$B$2:$E$2001, O909,$P$4) * IF(LEFT($P$3, 3)="180", 2, IF(LEFT($P$3, 2)="90", 4, IF(LEFT($P$3, 2)="30", 12, 1)))/100)</f>
        <v/>
      </c>
      <c r="Q909" s="43" t="str">
        <f ca="1">IF(OR(B909="", F909=""), "", P909+'Terms&amp;Conditions + Transaction'!$B$11/10000)</f>
        <v/>
      </c>
      <c r="R909" s="43" t="str">
        <f t="shared" ca="1" si="89"/>
        <v/>
      </c>
      <c r="S909" t="str">
        <f ca="1">IF(B909="",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Transaction'!$C$7*(F909-E909), 365), 360))))</f>
        <v/>
      </c>
      <c r="T909" s="49" t="str">
        <f t="shared" ca="1" si="90"/>
        <v/>
      </c>
      <c r="U909" s="49" t="str">
        <f t="shared" ca="1" si="91"/>
        <v/>
      </c>
      <c r="V909" s="49" t="str">
        <f t="shared" ca="1" si="92"/>
        <v/>
      </c>
      <c r="W909" s="11" t="str">
        <f t="shared" ca="1" si="93"/>
        <v/>
      </c>
      <c r="X909" s="11" t="str">
        <f t="shared" ca="1" si="94"/>
        <v/>
      </c>
    </row>
    <row r="910" spans="2:24" x14ac:dyDescent="0.25">
      <c r="B910" s="82" t="str">
        <f ca="1">IF(B909&lt;MIN($C$3, 'Terms&amp;Conditions + Transaction'!$B$6), B909+1, "")</f>
        <v/>
      </c>
      <c r="C910" t="str">
        <f ca="1">IF(B910="", "", IF(AND(WEEKDAY(B910, 2)&lt;=5, ISERROR(VLOOKUP(B910, 'Holiday Schedule'!$B$3:$B$1002, 1, FALSE))), 1, 0))</f>
        <v/>
      </c>
      <c r="D910" t="str">
        <f ca="1">IF(B910="", "", IF(LOWER('Terms&amp;Conditions + Transaction'!$C$15)="act", 1, IF(DAY(B910)=31, 0, IF(AND(DAY(B910+1)=1, MONTH(B910+1)=3), 31-DAY(B910), 1))))</f>
        <v/>
      </c>
      <c r="E910" s="18" t="str">
        <f ca="1">IF(B910="", "", IFERROR(VLOOKUP(B910, 'Accrual Schedule'!$B$3:$B$122, 1, TRUE), ""))</f>
        <v/>
      </c>
      <c r="F910" s="18" t="str" cm="1">
        <f t="array" aca="1" ref="F910" ca="1">IF(B910="", "", INDEX('Accrual Schedule'!$B$3:$B$122, MATCH(B910, 'Accrual Schedule'!$B$3:$B$122, 1)+1, 1))</f>
        <v/>
      </c>
      <c r="G910" s="18" t="str" cm="1">
        <f t="array" aca="1" ref="G910" ca="1">IF(B910="", "", INDEX('Accrual Schedule'!$B$3:$B$122, MATCH(H910, 'Accrual Schedule'!$B$3:$B$122, 1)-1, 1))</f>
        <v/>
      </c>
      <c r="H910" s="18" t="str">
        <f ca="1">IF(B910="", "", INDEX('Accrual Schedule'!$B$3:$B$122, MATCH(I910, 'Accrual Schedule'!$C$3:$C$122, 1), 1))</f>
        <v/>
      </c>
      <c r="I910" s="18" t="str" cm="1">
        <f t="array" aca="1" ref="I910" ca="1">IF(B910="", "", _xlfn.IFNA(INDEX('Accrual Schedule'!$C$4:$C$122, MATCH(B910, 'Accrual Schedule'!$C$4:$C$122, 1)+1, 1), INDEX('Accrual Schedule'!$C$4:$C$122, 1, 1)))</f>
        <v/>
      </c>
      <c r="J910" s="11" t="str">
        <f ca="1">IF(B910="","",'Terms&amp;Conditions + Transaction'!$F$5-SUMIF(Dispositions!$B$3:$B$32,"&lt;="&amp;B910,Dispositions!$C$3:$C$32))</f>
        <v/>
      </c>
      <c r="K910" s="84" t="str">
        <f ca="1">IF(B910="", "", IF(ISNA(MATCH(B910, 'Factor Schedule'!$B$3:$B$2002, -1)),1,IF(INDEX('Factor Schedule'!$B$3:$C$2002,MATCH(B910, 'Factor Schedule'!$B$3:$B$2002, -1), 1)=B910,MATCH(B910, 'Factor Schedule'!$B$3:$B$2002, -1),MATCH(B910, 'Factor Schedule'!$B$3:$B$2002, -1)+1)))</f>
        <v/>
      </c>
      <c r="L910" s="11" t="str" cm="1">
        <f t="array" aca="1" ref="L910" ca="1">IF(B910="","",ROUND(J910*_xlfn.IFNA(INDEX('Factor Schedule'!$B$3:$C$2002,K910, 2), 1), 2))</f>
        <v/>
      </c>
      <c r="M910" s="11" t="str">
        <f ca="1">IF(B910="", "", IF(OR(LOWER('Terms&amp;Conditions + Transaction'!$B$12)&lt;&gt;"compound", B910=$C$2, B910=E910), L910, L910+IF(LOWER('Terms&amp;Conditions + Transaction'!$B$13)&lt;&gt;"y", SUMIFS($T$8:$T$2007, $B$8:$B$2007, "&gt;="&amp;E910, $B$8:$B$2007, "&lt;"&amp;B910), SUMIFS($U$8:$U$1007, $B$8:$B$2007, "&gt;="&amp;E910, $B$8:$B$2007, "&lt;"&amp;B910))))</f>
        <v/>
      </c>
      <c r="N910" s="18" t="str">
        <f ca="1">IF(OR(B910 = "", F910=""), "", MIN(ForwardDays(B910,-'Terms&amp;Conditions + Transaction'!$B$22, 'Terms&amp;Conditions + Transaction'!$B$23, 'Holiday Schedule'!$B$3:$B$1002),ForwardDays(F910,-'Terms&amp;Conditions + Transaction'!$B$22, 'Terms&amp;Conditions + Transaction'!$B$23, 'Holiday Schedule'!$B$3:$B$1002)))</f>
        <v/>
      </c>
      <c r="O910" s="42" t="str">
        <f ca="1">IF(B910="", "", IF(ISNA(MATCH(N910, SOFR_INDEX!$A$2:$A$2001, -1)),1,IF(INDEX(SOFR_INDEX!$A$2:$E$2001,MATCH(N910, SOFR_INDEX!$A$2:$A$2001, -1), 1)=N910,MATCH(N910, SOFR_INDEX!$A$2:$A$2001, -1),MATCH(N910, SOFR_INDEX!$A$2:$A$2001, -1)+1)))</f>
        <v/>
      </c>
      <c r="P910" s="40" t="str" cm="1">
        <f t="array" aca="1" ref="P910" ca="1">IF(OR(B910="", F910=""), "", INDEX(SOFR_INDEX!$B$2:$E$2001, O910,$P$4) * IF(LEFT($P$3, 3)="180", 2, IF(LEFT($P$3, 2)="90", 4, IF(LEFT($P$3, 2)="30", 12, 1)))/100)</f>
        <v/>
      </c>
      <c r="Q910" s="43" t="str">
        <f ca="1">IF(OR(B910="", F910=""), "", P910+'Terms&amp;Conditions + Transaction'!$B$11/10000)</f>
        <v/>
      </c>
      <c r="R910" s="43" t="str">
        <f t="shared" ca="1" si="89"/>
        <v/>
      </c>
      <c r="S910" t="str">
        <f ca="1">IF(B910="",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Transaction'!$C$7*(F910-E910), 365), 360))))</f>
        <v/>
      </c>
      <c r="T910" s="49" t="str">
        <f t="shared" ca="1" si="90"/>
        <v/>
      </c>
      <c r="U910" s="49" t="str">
        <f t="shared" ca="1" si="91"/>
        <v/>
      </c>
      <c r="V910" s="49" t="str">
        <f t="shared" ca="1" si="92"/>
        <v/>
      </c>
      <c r="W910" s="11" t="str">
        <f t="shared" ca="1" si="93"/>
        <v/>
      </c>
      <c r="X910" s="11" t="str">
        <f t="shared" ca="1" si="94"/>
        <v/>
      </c>
    </row>
    <row r="911" spans="2:24" x14ac:dyDescent="0.25">
      <c r="B911" s="82" t="str">
        <f ca="1">IF(B910&lt;MIN($C$3, 'Terms&amp;Conditions + Transaction'!$B$6), B910+1, "")</f>
        <v/>
      </c>
      <c r="C911" t="str">
        <f ca="1">IF(B911="", "", IF(AND(WEEKDAY(B911, 2)&lt;=5, ISERROR(VLOOKUP(B911, 'Holiday Schedule'!$B$3:$B$1002, 1, FALSE))), 1, 0))</f>
        <v/>
      </c>
      <c r="D911" t="str">
        <f ca="1">IF(B911="", "", IF(LOWER('Terms&amp;Conditions + Transaction'!$C$15)="act", 1, IF(DAY(B911)=31, 0, IF(AND(DAY(B911+1)=1, MONTH(B911+1)=3), 31-DAY(B911), 1))))</f>
        <v/>
      </c>
      <c r="E911" s="18" t="str">
        <f ca="1">IF(B911="", "", IFERROR(VLOOKUP(B911, 'Accrual Schedule'!$B$3:$B$122, 1, TRUE), ""))</f>
        <v/>
      </c>
      <c r="F911" s="18" t="str" cm="1">
        <f t="array" aca="1" ref="F911" ca="1">IF(B911="", "", INDEX('Accrual Schedule'!$B$3:$B$122, MATCH(B911, 'Accrual Schedule'!$B$3:$B$122, 1)+1, 1))</f>
        <v/>
      </c>
      <c r="G911" s="18" t="str" cm="1">
        <f t="array" aca="1" ref="G911" ca="1">IF(B911="", "", INDEX('Accrual Schedule'!$B$3:$B$122, MATCH(H911, 'Accrual Schedule'!$B$3:$B$122, 1)-1, 1))</f>
        <v/>
      </c>
      <c r="H911" s="18" t="str">
        <f ca="1">IF(B911="", "", INDEX('Accrual Schedule'!$B$3:$B$122, MATCH(I911, 'Accrual Schedule'!$C$3:$C$122, 1), 1))</f>
        <v/>
      </c>
      <c r="I911" s="18" t="str" cm="1">
        <f t="array" aca="1" ref="I911" ca="1">IF(B911="", "", _xlfn.IFNA(INDEX('Accrual Schedule'!$C$4:$C$122, MATCH(B911, 'Accrual Schedule'!$C$4:$C$122, 1)+1, 1), INDEX('Accrual Schedule'!$C$4:$C$122, 1, 1)))</f>
        <v/>
      </c>
      <c r="J911" s="11" t="str">
        <f ca="1">IF(B911="","",'Terms&amp;Conditions + Transaction'!$F$5-SUMIF(Dispositions!$B$3:$B$32,"&lt;="&amp;B911,Dispositions!$C$3:$C$32))</f>
        <v/>
      </c>
      <c r="K911" s="84" t="str">
        <f ca="1">IF(B911="", "", IF(ISNA(MATCH(B911, 'Factor Schedule'!$B$3:$B$2002, -1)),1,IF(INDEX('Factor Schedule'!$B$3:$C$2002,MATCH(B911, 'Factor Schedule'!$B$3:$B$2002, -1), 1)=B911,MATCH(B911, 'Factor Schedule'!$B$3:$B$2002, -1),MATCH(B911, 'Factor Schedule'!$B$3:$B$2002, -1)+1)))</f>
        <v/>
      </c>
      <c r="L911" s="11" t="str" cm="1">
        <f t="array" aca="1" ref="L911" ca="1">IF(B911="","",ROUND(J911*_xlfn.IFNA(INDEX('Factor Schedule'!$B$3:$C$2002,K911, 2), 1), 2))</f>
        <v/>
      </c>
      <c r="M911" s="11" t="str">
        <f ca="1">IF(B911="", "", IF(OR(LOWER('Terms&amp;Conditions + Transaction'!$B$12)&lt;&gt;"compound", B911=$C$2, B911=E911), L911, L911+IF(LOWER('Terms&amp;Conditions + Transaction'!$B$13)&lt;&gt;"y", SUMIFS($T$8:$T$2007, $B$8:$B$2007, "&gt;="&amp;E911, $B$8:$B$2007, "&lt;"&amp;B911), SUMIFS($U$8:$U$1007, $B$8:$B$2007, "&gt;="&amp;E911, $B$8:$B$2007, "&lt;"&amp;B911))))</f>
        <v/>
      </c>
      <c r="N911" s="18" t="str">
        <f ca="1">IF(OR(B911 = "", F911=""), "", MIN(ForwardDays(B911,-'Terms&amp;Conditions + Transaction'!$B$22, 'Terms&amp;Conditions + Transaction'!$B$23, 'Holiday Schedule'!$B$3:$B$1002),ForwardDays(F911,-'Terms&amp;Conditions + Transaction'!$B$22, 'Terms&amp;Conditions + Transaction'!$B$23, 'Holiday Schedule'!$B$3:$B$1002)))</f>
        <v/>
      </c>
      <c r="O911" s="42" t="str">
        <f ca="1">IF(B911="", "", IF(ISNA(MATCH(N911, SOFR_INDEX!$A$2:$A$2001, -1)),1,IF(INDEX(SOFR_INDEX!$A$2:$E$2001,MATCH(N911, SOFR_INDEX!$A$2:$A$2001, -1), 1)=N911,MATCH(N911, SOFR_INDEX!$A$2:$A$2001, -1),MATCH(N911, SOFR_INDEX!$A$2:$A$2001, -1)+1)))</f>
        <v/>
      </c>
      <c r="P911" s="40" t="str" cm="1">
        <f t="array" aca="1" ref="P911" ca="1">IF(OR(B911="", F911=""), "", INDEX(SOFR_INDEX!$B$2:$E$2001, O911,$P$4) * IF(LEFT($P$3, 3)="180", 2, IF(LEFT($P$3, 2)="90", 4, IF(LEFT($P$3, 2)="30", 12, 1)))/100)</f>
        <v/>
      </c>
      <c r="Q911" s="43" t="str">
        <f ca="1">IF(OR(B911="", F911=""), "", P911+'Terms&amp;Conditions + Transaction'!$B$11/10000)</f>
        <v/>
      </c>
      <c r="R911" s="43" t="str">
        <f t="shared" ca="1" si="89"/>
        <v/>
      </c>
      <c r="S911" t="str">
        <f ca="1">IF(B911="",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Transaction'!$C$7*(F911-E911), 365), 360))))</f>
        <v/>
      </c>
      <c r="T911" s="49" t="str">
        <f t="shared" ca="1" si="90"/>
        <v/>
      </c>
      <c r="U911" s="49" t="str">
        <f t="shared" ca="1" si="91"/>
        <v/>
      </c>
      <c r="V911" s="49" t="str">
        <f t="shared" ca="1" si="92"/>
        <v/>
      </c>
      <c r="W911" s="11" t="str">
        <f t="shared" ca="1" si="93"/>
        <v/>
      </c>
      <c r="X911" s="11" t="str">
        <f t="shared" ca="1" si="94"/>
        <v/>
      </c>
    </row>
    <row r="912" spans="2:24" x14ac:dyDescent="0.25">
      <c r="B912" s="82" t="str">
        <f ca="1">IF(B911&lt;MIN($C$3, 'Terms&amp;Conditions + Transaction'!$B$6), B911+1, "")</f>
        <v/>
      </c>
      <c r="C912" t="str">
        <f ca="1">IF(B912="", "", IF(AND(WEEKDAY(B912, 2)&lt;=5, ISERROR(VLOOKUP(B912, 'Holiday Schedule'!$B$3:$B$1002, 1, FALSE))), 1, 0))</f>
        <v/>
      </c>
      <c r="D912" t="str">
        <f ca="1">IF(B912="", "", IF(LOWER('Terms&amp;Conditions + Transaction'!$C$15)="act", 1, IF(DAY(B912)=31, 0, IF(AND(DAY(B912+1)=1, MONTH(B912+1)=3), 31-DAY(B912), 1))))</f>
        <v/>
      </c>
      <c r="E912" s="18" t="str">
        <f ca="1">IF(B912="", "", IFERROR(VLOOKUP(B912, 'Accrual Schedule'!$B$3:$B$122, 1, TRUE), ""))</f>
        <v/>
      </c>
      <c r="F912" s="18" t="str" cm="1">
        <f t="array" aca="1" ref="F912" ca="1">IF(B912="", "", INDEX('Accrual Schedule'!$B$3:$B$122, MATCH(B912, 'Accrual Schedule'!$B$3:$B$122, 1)+1, 1))</f>
        <v/>
      </c>
      <c r="G912" s="18" t="str" cm="1">
        <f t="array" aca="1" ref="G912" ca="1">IF(B912="", "", INDEX('Accrual Schedule'!$B$3:$B$122, MATCH(H912, 'Accrual Schedule'!$B$3:$B$122, 1)-1, 1))</f>
        <v/>
      </c>
      <c r="H912" s="18" t="str">
        <f ca="1">IF(B912="", "", INDEX('Accrual Schedule'!$B$3:$B$122, MATCH(I912, 'Accrual Schedule'!$C$3:$C$122, 1), 1))</f>
        <v/>
      </c>
      <c r="I912" s="18" t="str" cm="1">
        <f t="array" aca="1" ref="I912" ca="1">IF(B912="", "", _xlfn.IFNA(INDEX('Accrual Schedule'!$C$4:$C$122, MATCH(B912, 'Accrual Schedule'!$C$4:$C$122, 1)+1, 1), INDEX('Accrual Schedule'!$C$4:$C$122, 1, 1)))</f>
        <v/>
      </c>
      <c r="J912" s="11" t="str">
        <f ca="1">IF(B912="","",'Terms&amp;Conditions + Transaction'!$F$5-SUMIF(Dispositions!$B$3:$B$32,"&lt;="&amp;B912,Dispositions!$C$3:$C$32))</f>
        <v/>
      </c>
      <c r="K912" s="84" t="str">
        <f ca="1">IF(B912="", "", IF(ISNA(MATCH(B912, 'Factor Schedule'!$B$3:$B$2002, -1)),1,IF(INDEX('Factor Schedule'!$B$3:$C$2002,MATCH(B912, 'Factor Schedule'!$B$3:$B$2002, -1), 1)=B912,MATCH(B912, 'Factor Schedule'!$B$3:$B$2002, -1),MATCH(B912, 'Factor Schedule'!$B$3:$B$2002, -1)+1)))</f>
        <v/>
      </c>
      <c r="L912" s="11" t="str" cm="1">
        <f t="array" aca="1" ref="L912" ca="1">IF(B912="","",ROUND(J912*_xlfn.IFNA(INDEX('Factor Schedule'!$B$3:$C$2002,K912, 2), 1), 2))</f>
        <v/>
      </c>
      <c r="M912" s="11" t="str">
        <f ca="1">IF(B912="", "", IF(OR(LOWER('Terms&amp;Conditions + Transaction'!$B$12)&lt;&gt;"compound", B912=$C$2, B912=E912), L912, L912+IF(LOWER('Terms&amp;Conditions + Transaction'!$B$13)&lt;&gt;"y", SUMIFS($T$8:$T$2007, $B$8:$B$2007, "&gt;="&amp;E912, $B$8:$B$2007, "&lt;"&amp;B912), SUMIFS($U$8:$U$1007, $B$8:$B$2007, "&gt;="&amp;E912, $B$8:$B$2007, "&lt;"&amp;B912))))</f>
        <v/>
      </c>
      <c r="N912" s="18" t="str">
        <f ca="1">IF(OR(B912 = "", F912=""), "", MIN(ForwardDays(B912,-'Terms&amp;Conditions + Transaction'!$B$22, 'Terms&amp;Conditions + Transaction'!$B$23, 'Holiday Schedule'!$B$3:$B$1002),ForwardDays(F912,-'Terms&amp;Conditions + Transaction'!$B$22, 'Terms&amp;Conditions + Transaction'!$B$23, 'Holiday Schedule'!$B$3:$B$1002)))</f>
        <v/>
      </c>
      <c r="O912" s="42" t="str">
        <f ca="1">IF(B912="", "", IF(ISNA(MATCH(N912, SOFR_INDEX!$A$2:$A$2001, -1)),1,IF(INDEX(SOFR_INDEX!$A$2:$E$2001,MATCH(N912, SOFR_INDEX!$A$2:$A$2001, -1), 1)=N912,MATCH(N912, SOFR_INDEX!$A$2:$A$2001, -1),MATCH(N912, SOFR_INDEX!$A$2:$A$2001, -1)+1)))</f>
        <v/>
      </c>
      <c r="P912" s="40" t="str" cm="1">
        <f t="array" aca="1" ref="P912" ca="1">IF(OR(B912="", F912=""), "", INDEX(SOFR_INDEX!$B$2:$E$2001, O912,$P$4) * IF(LEFT($P$3, 3)="180", 2, IF(LEFT($P$3, 2)="90", 4, IF(LEFT($P$3, 2)="30", 12, 1)))/100)</f>
        <v/>
      </c>
      <c r="Q912" s="43" t="str">
        <f ca="1">IF(OR(B912="", F912=""), "", P912+'Terms&amp;Conditions + Transaction'!$B$11/10000)</f>
        <v/>
      </c>
      <c r="R912" s="43" t="str">
        <f t="shared" ca="1" si="89"/>
        <v/>
      </c>
      <c r="S912" t="str">
        <f ca="1">IF(B912="",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Transaction'!$C$7*(F912-E912), 365), 360))))</f>
        <v/>
      </c>
      <c r="T912" s="49" t="str">
        <f t="shared" ca="1" si="90"/>
        <v/>
      </c>
      <c r="U912" s="49" t="str">
        <f t="shared" ca="1" si="91"/>
        <v/>
      </c>
      <c r="V912" s="49" t="str">
        <f t="shared" ca="1" si="92"/>
        <v/>
      </c>
      <c r="W912" s="11" t="str">
        <f t="shared" ca="1" si="93"/>
        <v/>
      </c>
      <c r="X912" s="11" t="str">
        <f t="shared" ca="1" si="94"/>
        <v/>
      </c>
    </row>
    <row r="913" spans="2:24" x14ac:dyDescent="0.25">
      <c r="B913" s="82" t="str">
        <f ca="1">IF(B912&lt;MIN($C$3, 'Terms&amp;Conditions + Transaction'!$B$6), B912+1, "")</f>
        <v/>
      </c>
      <c r="C913" t="str">
        <f ca="1">IF(B913="", "", IF(AND(WEEKDAY(B913, 2)&lt;=5, ISERROR(VLOOKUP(B913, 'Holiday Schedule'!$B$3:$B$1002, 1, FALSE))), 1, 0))</f>
        <v/>
      </c>
      <c r="D913" t="str">
        <f ca="1">IF(B913="", "", IF(LOWER('Terms&amp;Conditions + Transaction'!$C$15)="act", 1, IF(DAY(B913)=31, 0, IF(AND(DAY(B913+1)=1, MONTH(B913+1)=3), 31-DAY(B913), 1))))</f>
        <v/>
      </c>
      <c r="E913" s="18" t="str">
        <f ca="1">IF(B913="", "", IFERROR(VLOOKUP(B913, 'Accrual Schedule'!$B$3:$B$122, 1, TRUE), ""))</f>
        <v/>
      </c>
      <c r="F913" s="18" t="str" cm="1">
        <f t="array" aca="1" ref="F913" ca="1">IF(B913="", "", INDEX('Accrual Schedule'!$B$3:$B$122, MATCH(B913, 'Accrual Schedule'!$B$3:$B$122, 1)+1, 1))</f>
        <v/>
      </c>
      <c r="G913" s="18" t="str" cm="1">
        <f t="array" aca="1" ref="G913" ca="1">IF(B913="", "", INDEX('Accrual Schedule'!$B$3:$B$122, MATCH(H913, 'Accrual Schedule'!$B$3:$B$122, 1)-1, 1))</f>
        <v/>
      </c>
      <c r="H913" s="18" t="str">
        <f ca="1">IF(B913="", "", INDEX('Accrual Schedule'!$B$3:$B$122, MATCH(I913, 'Accrual Schedule'!$C$3:$C$122, 1), 1))</f>
        <v/>
      </c>
      <c r="I913" s="18" t="str" cm="1">
        <f t="array" aca="1" ref="I913" ca="1">IF(B913="", "", _xlfn.IFNA(INDEX('Accrual Schedule'!$C$4:$C$122, MATCH(B913, 'Accrual Schedule'!$C$4:$C$122, 1)+1, 1), INDEX('Accrual Schedule'!$C$4:$C$122, 1, 1)))</f>
        <v/>
      </c>
      <c r="J913" s="11" t="str">
        <f ca="1">IF(B913="","",'Terms&amp;Conditions + Transaction'!$F$5-SUMIF(Dispositions!$B$3:$B$32,"&lt;="&amp;B913,Dispositions!$C$3:$C$32))</f>
        <v/>
      </c>
      <c r="K913" s="84" t="str">
        <f ca="1">IF(B913="", "", IF(ISNA(MATCH(B913, 'Factor Schedule'!$B$3:$B$2002, -1)),1,IF(INDEX('Factor Schedule'!$B$3:$C$2002,MATCH(B913, 'Factor Schedule'!$B$3:$B$2002, -1), 1)=B913,MATCH(B913, 'Factor Schedule'!$B$3:$B$2002, -1),MATCH(B913, 'Factor Schedule'!$B$3:$B$2002, -1)+1)))</f>
        <v/>
      </c>
      <c r="L913" s="11" t="str" cm="1">
        <f t="array" aca="1" ref="L913" ca="1">IF(B913="","",ROUND(J913*_xlfn.IFNA(INDEX('Factor Schedule'!$B$3:$C$2002,K913, 2), 1), 2))</f>
        <v/>
      </c>
      <c r="M913" s="11" t="str">
        <f ca="1">IF(B913="", "", IF(OR(LOWER('Terms&amp;Conditions + Transaction'!$B$12)&lt;&gt;"compound", B913=$C$2, B913=E913), L913, L913+IF(LOWER('Terms&amp;Conditions + Transaction'!$B$13)&lt;&gt;"y", SUMIFS($T$8:$T$2007, $B$8:$B$2007, "&gt;="&amp;E913, $B$8:$B$2007, "&lt;"&amp;B913), SUMIFS($U$8:$U$1007, $B$8:$B$2007, "&gt;="&amp;E913, $B$8:$B$2007, "&lt;"&amp;B913))))</f>
        <v/>
      </c>
      <c r="N913" s="18" t="str">
        <f ca="1">IF(OR(B913 = "", F913=""), "", MIN(ForwardDays(B913,-'Terms&amp;Conditions + Transaction'!$B$22, 'Terms&amp;Conditions + Transaction'!$B$23, 'Holiday Schedule'!$B$3:$B$1002),ForwardDays(F913,-'Terms&amp;Conditions + Transaction'!$B$22, 'Terms&amp;Conditions + Transaction'!$B$23, 'Holiday Schedule'!$B$3:$B$1002)))</f>
        <v/>
      </c>
      <c r="O913" s="42" t="str">
        <f ca="1">IF(B913="", "", IF(ISNA(MATCH(N913, SOFR_INDEX!$A$2:$A$2001, -1)),1,IF(INDEX(SOFR_INDEX!$A$2:$E$2001,MATCH(N913, SOFR_INDEX!$A$2:$A$2001, -1), 1)=N913,MATCH(N913, SOFR_INDEX!$A$2:$A$2001, -1),MATCH(N913, SOFR_INDEX!$A$2:$A$2001, -1)+1)))</f>
        <v/>
      </c>
      <c r="P913" s="40" t="str" cm="1">
        <f t="array" aca="1" ref="P913" ca="1">IF(OR(B913="", F913=""), "", INDEX(SOFR_INDEX!$B$2:$E$2001, O913,$P$4) * IF(LEFT($P$3, 3)="180", 2, IF(LEFT($P$3, 2)="90", 4, IF(LEFT($P$3, 2)="30", 12, 1)))/100)</f>
        <v/>
      </c>
      <c r="Q913" s="43" t="str">
        <f ca="1">IF(OR(B913="", F913=""), "", P913+'Terms&amp;Conditions + Transaction'!$B$11/10000)</f>
        <v/>
      </c>
      <c r="R913" s="43" t="str">
        <f t="shared" ca="1" si="89"/>
        <v/>
      </c>
      <c r="S913" t="str">
        <f ca="1">IF(B913="",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Transaction'!$C$7*(F913-E913), 365), 360))))</f>
        <v/>
      </c>
      <c r="T913" s="49" t="str">
        <f t="shared" ca="1" si="90"/>
        <v/>
      </c>
      <c r="U913" s="49" t="str">
        <f t="shared" ca="1" si="91"/>
        <v/>
      </c>
      <c r="V913" s="49" t="str">
        <f t="shared" ca="1" si="92"/>
        <v/>
      </c>
      <c r="W913" s="11" t="str">
        <f t="shared" ca="1" si="93"/>
        <v/>
      </c>
      <c r="X913" s="11" t="str">
        <f t="shared" ca="1" si="94"/>
        <v/>
      </c>
    </row>
    <row r="914" spans="2:24" x14ac:dyDescent="0.25">
      <c r="B914" s="82" t="str">
        <f ca="1">IF(B913&lt;MIN($C$3, 'Terms&amp;Conditions + Transaction'!$B$6), B913+1, "")</f>
        <v/>
      </c>
      <c r="C914" t="str">
        <f ca="1">IF(B914="", "", IF(AND(WEEKDAY(B914, 2)&lt;=5, ISERROR(VLOOKUP(B914, 'Holiday Schedule'!$B$3:$B$1002, 1, FALSE))), 1, 0))</f>
        <v/>
      </c>
      <c r="D914" t="str">
        <f ca="1">IF(B914="", "", IF(LOWER('Terms&amp;Conditions + Transaction'!$C$15)="act", 1, IF(DAY(B914)=31, 0, IF(AND(DAY(B914+1)=1, MONTH(B914+1)=3), 31-DAY(B914), 1))))</f>
        <v/>
      </c>
      <c r="E914" s="18" t="str">
        <f ca="1">IF(B914="", "", IFERROR(VLOOKUP(B914, 'Accrual Schedule'!$B$3:$B$122, 1, TRUE), ""))</f>
        <v/>
      </c>
      <c r="F914" s="18" t="str" cm="1">
        <f t="array" aca="1" ref="F914" ca="1">IF(B914="", "", INDEX('Accrual Schedule'!$B$3:$B$122, MATCH(B914, 'Accrual Schedule'!$B$3:$B$122, 1)+1, 1))</f>
        <v/>
      </c>
      <c r="G914" s="18" t="str" cm="1">
        <f t="array" aca="1" ref="G914" ca="1">IF(B914="", "", INDEX('Accrual Schedule'!$B$3:$B$122, MATCH(H914, 'Accrual Schedule'!$B$3:$B$122, 1)-1, 1))</f>
        <v/>
      </c>
      <c r="H914" s="18" t="str">
        <f ca="1">IF(B914="", "", INDEX('Accrual Schedule'!$B$3:$B$122, MATCH(I914, 'Accrual Schedule'!$C$3:$C$122, 1), 1))</f>
        <v/>
      </c>
      <c r="I914" s="18" t="str" cm="1">
        <f t="array" aca="1" ref="I914" ca="1">IF(B914="", "", _xlfn.IFNA(INDEX('Accrual Schedule'!$C$4:$C$122, MATCH(B914, 'Accrual Schedule'!$C$4:$C$122, 1)+1, 1), INDEX('Accrual Schedule'!$C$4:$C$122, 1, 1)))</f>
        <v/>
      </c>
      <c r="J914" s="11" t="str">
        <f ca="1">IF(B914="","",'Terms&amp;Conditions + Transaction'!$F$5-SUMIF(Dispositions!$B$3:$B$32,"&lt;="&amp;B914,Dispositions!$C$3:$C$32))</f>
        <v/>
      </c>
      <c r="K914" s="84" t="str">
        <f ca="1">IF(B914="", "", IF(ISNA(MATCH(B914, 'Factor Schedule'!$B$3:$B$2002, -1)),1,IF(INDEX('Factor Schedule'!$B$3:$C$2002,MATCH(B914, 'Factor Schedule'!$B$3:$B$2002, -1), 1)=B914,MATCH(B914, 'Factor Schedule'!$B$3:$B$2002, -1),MATCH(B914, 'Factor Schedule'!$B$3:$B$2002, -1)+1)))</f>
        <v/>
      </c>
      <c r="L914" s="11" t="str" cm="1">
        <f t="array" aca="1" ref="L914" ca="1">IF(B914="","",ROUND(J914*_xlfn.IFNA(INDEX('Factor Schedule'!$B$3:$C$2002,K914, 2), 1), 2))</f>
        <v/>
      </c>
      <c r="M914" s="11" t="str">
        <f ca="1">IF(B914="", "", IF(OR(LOWER('Terms&amp;Conditions + Transaction'!$B$12)&lt;&gt;"compound", B914=$C$2, B914=E914), L914, L914+IF(LOWER('Terms&amp;Conditions + Transaction'!$B$13)&lt;&gt;"y", SUMIFS($T$8:$T$2007, $B$8:$B$2007, "&gt;="&amp;E914, $B$8:$B$2007, "&lt;"&amp;B914), SUMIFS($U$8:$U$1007, $B$8:$B$2007, "&gt;="&amp;E914, $B$8:$B$2007, "&lt;"&amp;B914))))</f>
        <v/>
      </c>
      <c r="N914" s="18" t="str">
        <f ca="1">IF(OR(B914 = "", F914=""), "", MIN(ForwardDays(B914,-'Terms&amp;Conditions + Transaction'!$B$22, 'Terms&amp;Conditions + Transaction'!$B$23, 'Holiday Schedule'!$B$3:$B$1002),ForwardDays(F914,-'Terms&amp;Conditions + Transaction'!$B$22, 'Terms&amp;Conditions + Transaction'!$B$23, 'Holiday Schedule'!$B$3:$B$1002)))</f>
        <v/>
      </c>
      <c r="O914" s="42" t="str">
        <f ca="1">IF(B914="", "", IF(ISNA(MATCH(N914, SOFR_INDEX!$A$2:$A$2001, -1)),1,IF(INDEX(SOFR_INDEX!$A$2:$E$2001,MATCH(N914, SOFR_INDEX!$A$2:$A$2001, -1), 1)=N914,MATCH(N914, SOFR_INDEX!$A$2:$A$2001, -1),MATCH(N914, SOFR_INDEX!$A$2:$A$2001, -1)+1)))</f>
        <v/>
      </c>
      <c r="P914" s="40" t="str" cm="1">
        <f t="array" aca="1" ref="P914" ca="1">IF(OR(B914="", F914=""), "", INDEX(SOFR_INDEX!$B$2:$E$2001, O914,$P$4) * IF(LEFT($P$3, 3)="180", 2, IF(LEFT($P$3, 2)="90", 4, IF(LEFT($P$3, 2)="30", 12, 1)))/100)</f>
        <v/>
      </c>
      <c r="Q914" s="43" t="str">
        <f ca="1">IF(OR(B914="", F914=""), "", P914+'Terms&amp;Conditions + Transaction'!$B$11/10000)</f>
        <v/>
      </c>
      <c r="R914" s="43" t="str">
        <f t="shared" ca="1" si="89"/>
        <v/>
      </c>
      <c r="S914" t="str">
        <f ca="1">IF(B914="",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Transaction'!$C$7*(F914-E914), 365), 360))))</f>
        <v/>
      </c>
      <c r="T914" s="49" t="str">
        <f t="shared" ca="1" si="90"/>
        <v/>
      </c>
      <c r="U914" s="49" t="str">
        <f t="shared" ca="1" si="91"/>
        <v/>
      </c>
      <c r="V914" s="49" t="str">
        <f t="shared" ca="1" si="92"/>
        <v/>
      </c>
      <c r="W914" s="11" t="str">
        <f t="shared" ca="1" si="93"/>
        <v/>
      </c>
      <c r="X914" s="11" t="str">
        <f t="shared" ca="1" si="94"/>
        <v/>
      </c>
    </row>
    <row r="915" spans="2:24" x14ac:dyDescent="0.25">
      <c r="B915" s="82" t="str">
        <f ca="1">IF(B914&lt;MIN($C$3, 'Terms&amp;Conditions + Transaction'!$B$6), B914+1, "")</f>
        <v/>
      </c>
      <c r="C915" t="str">
        <f ca="1">IF(B915="", "", IF(AND(WEEKDAY(B915, 2)&lt;=5, ISERROR(VLOOKUP(B915, 'Holiday Schedule'!$B$3:$B$1002, 1, FALSE))), 1, 0))</f>
        <v/>
      </c>
      <c r="D915" t="str">
        <f ca="1">IF(B915="", "", IF(LOWER('Terms&amp;Conditions + Transaction'!$C$15)="act", 1, IF(DAY(B915)=31, 0, IF(AND(DAY(B915+1)=1, MONTH(B915+1)=3), 31-DAY(B915), 1))))</f>
        <v/>
      </c>
      <c r="E915" s="18" t="str">
        <f ca="1">IF(B915="", "", IFERROR(VLOOKUP(B915, 'Accrual Schedule'!$B$3:$B$122, 1, TRUE), ""))</f>
        <v/>
      </c>
      <c r="F915" s="18" t="str" cm="1">
        <f t="array" aca="1" ref="F915" ca="1">IF(B915="", "", INDEX('Accrual Schedule'!$B$3:$B$122, MATCH(B915, 'Accrual Schedule'!$B$3:$B$122, 1)+1, 1))</f>
        <v/>
      </c>
      <c r="G915" s="18" t="str" cm="1">
        <f t="array" aca="1" ref="G915" ca="1">IF(B915="", "", INDEX('Accrual Schedule'!$B$3:$B$122, MATCH(H915, 'Accrual Schedule'!$B$3:$B$122, 1)-1, 1))</f>
        <v/>
      </c>
      <c r="H915" s="18" t="str">
        <f ca="1">IF(B915="", "", INDEX('Accrual Schedule'!$B$3:$B$122, MATCH(I915, 'Accrual Schedule'!$C$3:$C$122, 1), 1))</f>
        <v/>
      </c>
      <c r="I915" s="18" t="str" cm="1">
        <f t="array" aca="1" ref="I915" ca="1">IF(B915="", "", _xlfn.IFNA(INDEX('Accrual Schedule'!$C$4:$C$122, MATCH(B915, 'Accrual Schedule'!$C$4:$C$122, 1)+1, 1), INDEX('Accrual Schedule'!$C$4:$C$122, 1, 1)))</f>
        <v/>
      </c>
      <c r="J915" s="11" t="str">
        <f ca="1">IF(B915="","",'Terms&amp;Conditions + Transaction'!$F$5-SUMIF(Dispositions!$B$3:$B$32,"&lt;="&amp;B915,Dispositions!$C$3:$C$32))</f>
        <v/>
      </c>
      <c r="K915" s="84" t="str">
        <f ca="1">IF(B915="", "", IF(ISNA(MATCH(B915, 'Factor Schedule'!$B$3:$B$2002, -1)),1,IF(INDEX('Factor Schedule'!$B$3:$C$2002,MATCH(B915, 'Factor Schedule'!$B$3:$B$2002, -1), 1)=B915,MATCH(B915, 'Factor Schedule'!$B$3:$B$2002, -1),MATCH(B915, 'Factor Schedule'!$B$3:$B$2002, -1)+1)))</f>
        <v/>
      </c>
      <c r="L915" s="11" t="str" cm="1">
        <f t="array" aca="1" ref="L915" ca="1">IF(B915="","",ROUND(J915*_xlfn.IFNA(INDEX('Factor Schedule'!$B$3:$C$2002,K915, 2), 1), 2))</f>
        <v/>
      </c>
      <c r="M915" s="11" t="str">
        <f ca="1">IF(B915="", "", IF(OR(LOWER('Terms&amp;Conditions + Transaction'!$B$12)&lt;&gt;"compound", B915=$C$2, B915=E915), L915, L915+IF(LOWER('Terms&amp;Conditions + Transaction'!$B$13)&lt;&gt;"y", SUMIFS($T$8:$T$2007, $B$8:$B$2007, "&gt;="&amp;E915, $B$8:$B$2007, "&lt;"&amp;B915), SUMIFS($U$8:$U$1007, $B$8:$B$2007, "&gt;="&amp;E915, $B$8:$B$2007, "&lt;"&amp;B915))))</f>
        <v/>
      </c>
      <c r="N915" s="18" t="str">
        <f ca="1">IF(OR(B915 = "", F915=""), "", MIN(ForwardDays(B915,-'Terms&amp;Conditions + Transaction'!$B$22, 'Terms&amp;Conditions + Transaction'!$B$23, 'Holiday Schedule'!$B$3:$B$1002),ForwardDays(F915,-'Terms&amp;Conditions + Transaction'!$B$22, 'Terms&amp;Conditions + Transaction'!$B$23, 'Holiday Schedule'!$B$3:$B$1002)))</f>
        <v/>
      </c>
      <c r="O915" s="42" t="str">
        <f ca="1">IF(B915="", "", IF(ISNA(MATCH(N915, SOFR_INDEX!$A$2:$A$2001, -1)),1,IF(INDEX(SOFR_INDEX!$A$2:$E$2001,MATCH(N915, SOFR_INDEX!$A$2:$A$2001, -1), 1)=N915,MATCH(N915, SOFR_INDEX!$A$2:$A$2001, -1),MATCH(N915, SOFR_INDEX!$A$2:$A$2001, -1)+1)))</f>
        <v/>
      </c>
      <c r="P915" s="40" t="str" cm="1">
        <f t="array" aca="1" ref="P915" ca="1">IF(OR(B915="", F915=""), "", INDEX(SOFR_INDEX!$B$2:$E$2001, O915,$P$4) * IF(LEFT($P$3, 3)="180", 2, IF(LEFT($P$3, 2)="90", 4, IF(LEFT($P$3, 2)="30", 12, 1)))/100)</f>
        <v/>
      </c>
      <c r="Q915" s="43" t="str">
        <f ca="1">IF(OR(B915="", F915=""), "", P915+'Terms&amp;Conditions + Transaction'!$B$11/10000)</f>
        <v/>
      </c>
      <c r="R915" s="43" t="str">
        <f t="shared" ca="1" si="89"/>
        <v/>
      </c>
      <c r="S915" t="str">
        <f ca="1">IF(B915="",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Transaction'!$C$7*(F915-E915), 365), 360))))</f>
        <v/>
      </c>
      <c r="T915" s="49" t="str">
        <f t="shared" ca="1" si="90"/>
        <v/>
      </c>
      <c r="U915" s="49" t="str">
        <f t="shared" ca="1" si="91"/>
        <v/>
      </c>
      <c r="V915" s="49" t="str">
        <f t="shared" ca="1" si="92"/>
        <v/>
      </c>
      <c r="W915" s="11" t="str">
        <f t="shared" ca="1" si="93"/>
        <v/>
      </c>
      <c r="X915" s="11" t="str">
        <f t="shared" ca="1" si="94"/>
        <v/>
      </c>
    </row>
    <row r="916" spans="2:24" x14ac:dyDescent="0.25">
      <c r="B916" s="82" t="str">
        <f ca="1">IF(B915&lt;MIN($C$3, 'Terms&amp;Conditions + Transaction'!$B$6), B915+1, "")</f>
        <v/>
      </c>
      <c r="C916" t="str">
        <f ca="1">IF(B916="", "", IF(AND(WEEKDAY(B916, 2)&lt;=5, ISERROR(VLOOKUP(B916, 'Holiday Schedule'!$B$3:$B$1002, 1, FALSE))), 1, 0))</f>
        <v/>
      </c>
      <c r="D916" t="str">
        <f ca="1">IF(B916="", "", IF(LOWER('Terms&amp;Conditions + Transaction'!$C$15)="act", 1, IF(DAY(B916)=31, 0, IF(AND(DAY(B916+1)=1, MONTH(B916+1)=3), 31-DAY(B916), 1))))</f>
        <v/>
      </c>
      <c r="E916" s="18" t="str">
        <f ca="1">IF(B916="", "", IFERROR(VLOOKUP(B916, 'Accrual Schedule'!$B$3:$B$122, 1, TRUE), ""))</f>
        <v/>
      </c>
      <c r="F916" s="18" t="str" cm="1">
        <f t="array" aca="1" ref="F916" ca="1">IF(B916="", "", INDEX('Accrual Schedule'!$B$3:$B$122, MATCH(B916, 'Accrual Schedule'!$B$3:$B$122, 1)+1, 1))</f>
        <v/>
      </c>
      <c r="G916" s="18" t="str" cm="1">
        <f t="array" aca="1" ref="G916" ca="1">IF(B916="", "", INDEX('Accrual Schedule'!$B$3:$B$122, MATCH(H916, 'Accrual Schedule'!$B$3:$B$122, 1)-1, 1))</f>
        <v/>
      </c>
      <c r="H916" s="18" t="str">
        <f ca="1">IF(B916="", "", INDEX('Accrual Schedule'!$B$3:$B$122, MATCH(I916, 'Accrual Schedule'!$C$3:$C$122, 1), 1))</f>
        <v/>
      </c>
      <c r="I916" s="18" t="str" cm="1">
        <f t="array" aca="1" ref="I916" ca="1">IF(B916="", "", _xlfn.IFNA(INDEX('Accrual Schedule'!$C$4:$C$122, MATCH(B916, 'Accrual Schedule'!$C$4:$C$122, 1)+1, 1), INDEX('Accrual Schedule'!$C$4:$C$122, 1, 1)))</f>
        <v/>
      </c>
      <c r="J916" s="11" t="str">
        <f ca="1">IF(B916="","",'Terms&amp;Conditions + Transaction'!$F$5-SUMIF(Dispositions!$B$3:$B$32,"&lt;="&amp;B916,Dispositions!$C$3:$C$32))</f>
        <v/>
      </c>
      <c r="K916" s="84" t="str">
        <f ca="1">IF(B916="", "", IF(ISNA(MATCH(B916, 'Factor Schedule'!$B$3:$B$2002, -1)),1,IF(INDEX('Factor Schedule'!$B$3:$C$2002,MATCH(B916, 'Factor Schedule'!$B$3:$B$2002, -1), 1)=B916,MATCH(B916, 'Factor Schedule'!$B$3:$B$2002, -1),MATCH(B916, 'Factor Schedule'!$B$3:$B$2002, -1)+1)))</f>
        <v/>
      </c>
      <c r="L916" s="11" t="str" cm="1">
        <f t="array" aca="1" ref="L916" ca="1">IF(B916="","",ROUND(J916*_xlfn.IFNA(INDEX('Factor Schedule'!$B$3:$C$2002,K916, 2), 1), 2))</f>
        <v/>
      </c>
      <c r="M916" s="11" t="str">
        <f ca="1">IF(B916="", "", IF(OR(LOWER('Terms&amp;Conditions + Transaction'!$B$12)&lt;&gt;"compound", B916=$C$2, B916=E916), L916, L916+IF(LOWER('Terms&amp;Conditions + Transaction'!$B$13)&lt;&gt;"y", SUMIFS($T$8:$T$2007, $B$8:$B$2007, "&gt;="&amp;E916, $B$8:$B$2007, "&lt;"&amp;B916), SUMIFS($U$8:$U$1007, $B$8:$B$2007, "&gt;="&amp;E916, $B$8:$B$2007, "&lt;"&amp;B916))))</f>
        <v/>
      </c>
      <c r="N916" s="18" t="str">
        <f ca="1">IF(OR(B916 = "", F916=""), "", MIN(ForwardDays(B916,-'Terms&amp;Conditions + Transaction'!$B$22, 'Terms&amp;Conditions + Transaction'!$B$23, 'Holiday Schedule'!$B$3:$B$1002),ForwardDays(F916,-'Terms&amp;Conditions + Transaction'!$B$22, 'Terms&amp;Conditions + Transaction'!$B$23, 'Holiday Schedule'!$B$3:$B$1002)))</f>
        <v/>
      </c>
      <c r="O916" s="42" t="str">
        <f ca="1">IF(B916="", "", IF(ISNA(MATCH(N916, SOFR_INDEX!$A$2:$A$2001, -1)),1,IF(INDEX(SOFR_INDEX!$A$2:$E$2001,MATCH(N916, SOFR_INDEX!$A$2:$A$2001, -1), 1)=N916,MATCH(N916, SOFR_INDEX!$A$2:$A$2001, -1),MATCH(N916, SOFR_INDEX!$A$2:$A$2001, -1)+1)))</f>
        <v/>
      </c>
      <c r="P916" s="40" t="str" cm="1">
        <f t="array" aca="1" ref="P916" ca="1">IF(OR(B916="", F916=""), "", INDEX(SOFR_INDEX!$B$2:$E$2001, O916,$P$4) * IF(LEFT($P$3, 3)="180", 2, IF(LEFT($P$3, 2)="90", 4, IF(LEFT($P$3, 2)="30", 12, 1)))/100)</f>
        <v/>
      </c>
      <c r="Q916" s="43" t="str">
        <f ca="1">IF(OR(B916="", F916=""), "", P916+'Terms&amp;Conditions + Transaction'!$B$11/10000)</f>
        <v/>
      </c>
      <c r="R916" s="43" t="str">
        <f t="shared" ca="1" si="89"/>
        <v/>
      </c>
      <c r="S916" t="str">
        <f ca="1">IF(B916="",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Transaction'!$C$7*(F916-E916), 365), 360))))</f>
        <v/>
      </c>
      <c r="T916" s="49" t="str">
        <f t="shared" ca="1" si="90"/>
        <v/>
      </c>
      <c r="U916" s="49" t="str">
        <f t="shared" ca="1" si="91"/>
        <v/>
      </c>
      <c r="V916" s="49" t="str">
        <f t="shared" ca="1" si="92"/>
        <v/>
      </c>
      <c r="W916" s="11" t="str">
        <f t="shared" ca="1" si="93"/>
        <v/>
      </c>
      <c r="X916" s="11" t="str">
        <f t="shared" ca="1" si="94"/>
        <v/>
      </c>
    </row>
    <row r="917" spans="2:24" x14ac:dyDescent="0.25">
      <c r="B917" s="82" t="str">
        <f ca="1">IF(B916&lt;MIN($C$3, 'Terms&amp;Conditions + Transaction'!$B$6), B916+1, "")</f>
        <v/>
      </c>
      <c r="C917" t="str">
        <f ca="1">IF(B917="", "", IF(AND(WEEKDAY(B917, 2)&lt;=5, ISERROR(VLOOKUP(B917, 'Holiday Schedule'!$B$3:$B$1002, 1, FALSE))), 1, 0))</f>
        <v/>
      </c>
      <c r="D917" t="str">
        <f ca="1">IF(B917="", "", IF(LOWER('Terms&amp;Conditions + Transaction'!$C$15)="act", 1, IF(DAY(B917)=31, 0, IF(AND(DAY(B917+1)=1, MONTH(B917+1)=3), 31-DAY(B917), 1))))</f>
        <v/>
      </c>
      <c r="E917" s="18" t="str">
        <f ca="1">IF(B917="", "", IFERROR(VLOOKUP(B917, 'Accrual Schedule'!$B$3:$B$122, 1, TRUE), ""))</f>
        <v/>
      </c>
      <c r="F917" s="18" t="str" cm="1">
        <f t="array" aca="1" ref="F917" ca="1">IF(B917="", "", INDEX('Accrual Schedule'!$B$3:$B$122, MATCH(B917, 'Accrual Schedule'!$B$3:$B$122, 1)+1, 1))</f>
        <v/>
      </c>
      <c r="G917" s="18" t="str" cm="1">
        <f t="array" aca="1" ref="G917" ca="1">IF(B917="", "", INDEX('Accrual Schedule'!$B$3:$B$122, MATCH(H917, 'Accrual Schedule'!$B$3:$B$122, 1)-1, 1))</f>
        <v/>
      </c>
      <c r="H917" s="18" t="str">
        <f ca="1">IF(B917="", "", INDEX('Accrual Schedule'!$B$3:$B$122, MATCH(I917, 'Accrual Schedule'!$C$3:$C$122, 1), 1))</f>
        <v/>
      </c>
      <c r="I917" s="18" t="str" cm="1">
        <f t="array" aca="1" ref="I917" ca="1">IF(B917="", "", _xlfn.IFNA(INDEX('Accrual Schedule'!$C$4:$C$122, MATCH(B917, 'Accrual Schedule'!$C$4:$C$122, 1)+1, 1), INDEX('Accrual Schedule'!$C$4:$C$122, 1, 1)))</f>
        <v/>
      </c>
      <c r="J917" s="11" t="str">
        <f ca="1">IF(B917="","",'Terms&amp;Conditions + Transaction'!$F$5-SUMIF(Dispositions!$B$3:$B$32,"&lt;="&amp;B917,Dispositions!$C$3:$C$32))</f>
        <v/>
      </c>
      <c r="K917" s="84" t="str">
        <f ca="1">IF(B917="", "", IF(ISNA(MATCH(B917, 'Factor Schedule'!$B$3:$B$2002, -1)),1,IF(INDEX('Factor Schedule'!$B$3:$C$2002,MATCH(B917, 'Factor Schedule'!$B$3:$B$2002, -1), 1)=B917,MATCH(B917, 'Factor Schedule'!$B$3:$B$2002, -1),MATCH(B917, 'Factor Schedule'!$B$3:$B$2002, -1)+1)))</f>
        <v/>
      </c>
      <c r="L917" s="11" t="str" cm="1">
        <f t="array" aca="1" ref="L917" ca="1">IF(B917="","",ROUND(J917*_xlfn.IFNA(INDEX('Factor Schedule'!$B$3:$C$2002,K917, 2), 1), 2))</f>
        <v/>
      </c>
      <c r="M917" s="11" t="str">
        <f ca="1">IF(B917="", "", IF(OR(LOWER('Terms&amp;Conditions + Transaction'!$B$12)&lt;&gt;"compound", B917=$C$2, B917=E917), L917, L917+IF(LOWER('Terms&amp;Conditions + Transaction'!$B$13)&lt;&gt;"y", SUMIFS($T$8:$T$2007, $B$8:$B$2007, "&gt;="&amp;E917, $B$8:$B$2007, "&lt;"&amp;B917), SUMIFS($U$8:$U$1007, $B$8:$B$2007, "&gt;="&amp;E917, $B$8:$B$2007, "&lt;"&amp;B917))))</f>
        <v/>
      </c>
      <c r="N917" s="18" t="str">
        <f ca="1">IF(OR(B917 = "", F917=""), "", MIN(ForwardDays(B917,-'Terms&amp;Conditions + Transaction'!$B$22, 'Terms&amp;Conditions + Transaction'!$B$23, 'Holiday Schedule'!$B$3:$B$1002),ForwardDays(F917,-'Terms&amp;Conditions + Transaction'!$B$22, 'Terms&amp;Conditions + Transaction'!$B$23, 'Holiday Schedule'!$B$3:$B$1002)))</f>
        <v/>
      </c>
      <c r="O917" s="42" t="str">
        <f ca="1">IF(B917="", "", IF(ISNA(MATCH(N917, SOFR_INDEX!$A$2:$A$2001, -1)),1,IF(INDEX(SOFR_INDEX!$A$2:$E$2001,MATCH(N917, SOFR_INDEX!$A$2:$A$2001, -1), 1)=N917,MATCH(N917, SOFR_INDEX!$A$2:$A$2001, -1),MATCH(N917, SOFR_INDEX!$A$2:$A$2001, -1)+1)))</f>
        <v/>
      </c>
      <c r="P917" s="40" t="str" cm="1">
        <f t="array" aca="1" ref="P917" ca="1">IF(OR(B917="", F917=""), "", INDEX(SOFR_INDEX!$B$2:$E$2001, O917,$P$4) * IF(LEFT($P$3, 3)="180", 2, IF(LEFT($P$3, 2)="90", 4, IF(LEFT($P$3, 2)="30", 12, 1)))/100)</f>
        <v/>
      </c>
      <c r="Q917" s="43" t="str">
        <f ca="1">IF(OR(B917="", F917=""), "", P917+'Terms&amp;Conditions + Transaction'!$B$11/10000)</f>
        <v/>
      </c>
      <c r="R917" s="43" t="str">
        <f t="shared" ca="1" si="89"/>
        <v/>
      </c>
      <c r="S917" t="str">
        <f ca="1">IF(B917="",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Transaction'!$C$7*(F917-E917), 365), 360))))</f>
        <v/>
      </c>
      <c r="T917" s="49" t="str">
        <f t="shared" ca="1" si="90"/>
        <v/>
      </c>
      <c r="U917" s="49" t="str">
        <f t="shared" ca="1" si="91"/>
        <v/>
      </c>
      <c r="V917" s="49" t="str">
        <f t="shared" ca="1" si="92"/>
        <v/>
      </c>
      <c r="W917" s="11" t="str">
        <f t="shared" ca="1" si="93"/>
        <v/>
      </c>
      <c r="X917" s="11" t="str">
        <f t="shared" ca="1" si="94"/>
        <v/>
      </c>
    </row>
    <row r="918" spans="2:24" x14ac:dyDescent="0.25">
      <c r="B918" s="82" t="str">
        <f ca="1">IF(B917&lt;MIN($C$3, 'Terms&amp;Conditions + Transaction'!$B$6), B917+1, "")</f>
        <v/>
      </c>
      <c r="C918" t="str">
        <f ca="1">IF(B918="", "", IF(AND(WEEKDAY(B918, 2)&lt;=5, ISERROR(VLOOKUP(B918, 'Holiday Schedule'!$B$3:$B$1002, 1, FALSE))), 1, 0))</f>
        <v/>
      </c>
      <c r="D918" t="str">
        <f ca="1">IF(B918="", "", IF(LOWER('Terms&amp;Conditions + Transaction'!$C$15)="act", 1, IF(DAY(B918)=31, 0, IF(AND(DAY(B918+1)=1, MONTH(B918+1)=3), 31-DAY(B918), 1))))</f>
        <v/>
      </c>
      <c r="E918" s="18" t="str">
        <f ca="1">IF(B918="", "", IFERROR(VLOOKUP(B918, 'Accrual Schedule'!$B$3:$B$122, 1, TRUE), ""))</f>
        <v/>
      </c>
      <c r="F918" s="18" t="str" cm="1">
        <f t="array" aca="1" ref="F918" ca="1">IF(B918="", "", INDEX('Accrual Schedule'!$B$3:$B$122, MATCH(B918, 'Accrual Schedule'!$B$3:$B$122, 1)+1, 1))</f>
        <v/>
      </c>
      <c r="G918" s="18" t="str" cm="1">
        <f t="array" aca="1" ref="G918" ca="1">IF(B918="", "", INDEX('Accrual Schedule'!$B$3:$B$122, MATCH(H918, 'Accrual Schedule'!$B$3:$B$122, 1)-1, 1))</f>
        <v/>
      </c>
      <c r="H918" s="18" t="str">
        <f ca="1">IF(B918="", "", INDEX('Accrual Schedule'!$B$3:$B$122, MATCH(I918, 'Accrual Schedule'!$C$3:$C$122, 1), 1))</f>
        <v/>
      </c>
      <c r="I918" s="18" t="str" cm="1">
        <f t="array" aca="1" ref="I918" ca="1">IF(B918="", "", _xlfn.IFNA(INDEX('Accrual Schedule'!$C$4:$C$122, MATCH(B918, 'Accrual Schedule'!$C$4:$C$122, 1)+1, 1), INDEX('Accrual Schedule'!$C$4:$C$122, 1, 1)))</f>
        <v/>
      </c>
      <c r="J918" s="11" t="str">
        <f ca="1">IF(B918="","",'Terms&amp;Conditions + Transaction'!$F$5-SUMIF(Dispositions!$B$3:$B$32,"&lt;="&amp;B918,Dispositions!$C$3:$C$32))</f>
        <v/>
      </c>
      <c r="K918" s="84" t="str">
        <f ca="1">IF(B918="", "", IF(ISNA(MATCH(B918, 'Factor Schedule'!$B$3:$B$2002, -1)),1,IF(INDEX('Factor Schedule'!$B$3:$C$2002,MATCH(B918, 'Factor Schedule'!$B$3:$B$2002, -1), 1)=B918,MATCH(B918, 'Factor Schedule'!$B$3:$B$2002, -1),MATCH(B918, 'Factor Schedule'!$B$3:$B$2002, -1)+1)))</f>
        <v/>
      </c>
      <c r="L918" s="11" t="str" cm="1">
        <f t="array" aca="1" ref="L918" ca="1">IF(B918="","",ROUND(J918*_xlfn.IFNA(INDEX('Factor Schedule'!$B$3:$C$2002,K918, 2), 1), 2))</f>
        <v/>
      </c>
      <c r="M918" s="11" t="str">
        <f ca="1">IF(B918="", "", IF(OR(LOWER('Terms&amp;Conditions + Transaction'!$B$12)&lt;&gt;"compound", B918=$C$2, B918=E918), L918, L918+IF(LOWER('Terms&amp;Conditions + Transaction'!$B$13)&lt;&gt;"y", SUMIFS($T$8:$T$2007, $B$8:$B$2007, "&gt;="&amp;E918, $B$8:$B$2007, "&lt;"&amp;B918), SUMIFS($U$8:$U$1007, $B$8:$B$2007, "&gt;="&amp;E918, $B$8:$B$2007, "&lt;"&amp;B918))))</f>
        <v/>
      </c>
      <c r="N918" s="18" t="str">
        <f ca="1">IF(OR(B918 = "", F918=""), "", MIN(ForwardDays(B918,-'Terms&amp;Conditions + Transaction'!$B$22, 'Terms&amp;Conditions + Transaction'!$B$23, 'Holiday Schedule'!$B$3:$B$1002),ForwardDays(F918,-'Terms&amp;Conditions + Transaction'!$B$22, 'Terms&amp;Conditions + Transaction'!$B$23, 'Holiday Schedule'!$B$3:$B$1002)))</f>
        <v/>
      </c>
      <c r="O918" s="42" t="str">
        <f ca="1">IF(B918="", "", IF(ISNA(MATCH(N918, SOFR_INDEX!$A$2:$A$2001, -1)),1,IF(INDEX(SOFR_INDEX!$A$2:$E$2001,MATCH(N918, SOFR_INDEX!$A$2:$A$2001, -1), 1)=N918,MATCH(N918, SOFR_INDEX!$A$2:$A$2001, -1),MATCH(N918, SOFR_INDEX!$A$2:$A$2001, -1)+1)))</f>
        <v/>
      </c>
      <c r="P918" s="40" t="str" cm="1">
        <f t="array" aca="1" ref="P918" ca="1">IF(OR(B918="", F918=""), "", INDEX(SOFR_INDEX!$B$2:$E$2001, O918,$P$4) * IF(LEFT($P$3, 3)="180", 2, IF(LEFT($P$3, 2)="90", 4, IF(LEFT($P$3, 2)="30", 12, 1)))/100)</f>
        <v/>
      </c>
      <c r="Q918" s="43" t="str">
        <f ca="1">IF(OR(B918="", F918=""), "", P918+'Terms&amp;Conditions + Transaction'!$B$11/10000)</f>
        <v/>
      </c>
      <c r="R918" s="43" t="str">
        <f t="shared" ca="1" si="89"/>
        <v/>
      </c>
      <c r="S918" t="str">
        <f ca="1">IF(B918="",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Transaction'!$C$7*(F918-E918), 365), 360))))</f>
        <v/>
      </c>
      <c r="T918" s="49" t="str">
        <f t="shared" ca="1" si="90"/>
        <v/>
      </c>
      <c r="U918" s="49" t="str">
        <f t="shared" ca="1" si="91"/>
        <v/>
      </c>
      <c r="V918" s="49" t="str">
        <f t="shared" ca="1" si="92"/>
        <v/>
      </c>
      <c r="W918" s="11" t="str">
        <f t="shared" ca="1" si="93"/>
        <v/>
      </c>
      <c r="X918" s="11" t="str">
        <f t="shared" ca="1" si="94"/>
        <v/>
      </c>
    </row>
    <row r="919" spans="2:24" x14ac:dyDescent="0.25">
      <c r="B919" s="82" t="str">
        <f ca="1">IF(B918&lt;MIN($C$3, 'Terms&amp;Conditions + Transaction'!$B$6), B918+1, "")</f>
        <v/>
      </c>
      <c r="C919" t="str">
        <f ca="1">IF(B919="", "", IF(AND(WEEKDAY(B919, 2)&lt;=5, ISERROR(VLOOKUP(B919, 'Holiday Schedule'!$B$3:$B$1002, 1, FALSE))), 1, 0))</f>
        <v/>
      </c>
      <c r="D919" t="str">
        <f ca="1">IF(B919="", "", IF(LOWER('Terms&amp;Conditions + Transaction'!$C$15)="act", 1, IF(DAY(B919)=31, 0, IF(AND(DAY(B919+1)=1, MONTH(B919+1)=3), 31-DAY(B919), 1))))</f>
        <v/>
      </c>
      <c r="E919" s="18" t="str">
        <f ca="1">IF(B919="", "", IFERROR(VLOOKUP(B919, 'Accrual Schedule'!$B$3:$B$122, 1, TRUE), ""))</f>
        <v/>
      </c>
      <c r="F919" s="18" t="str" cm="1">
        <f t="array" aca="1" ref="F919" ca="1">IF(B919="", "", INDEX('Accrual Schedule'!$B$3:$B$122, MATCH(B919, 'Accrual Schedule'!$B$3:$B$122, 1)+1, 1))</f>
        <v/>
      </c>
      <c r="G919" s="18" t="str" cm="1">
        <f t="array" aca="1" ref="G919" ca="1">IF(B919="", "", INDEX('Accrual Schedule'!$B$3:$B$122, MATCH(H919, 'Accrual Schedule'!$B$3:$B$122, 1)-1, 1))</f>
        <v/>
      </c>
      <c r="H919" s="18" t="str">
        <f ca="1">IF(B919="", "", INDEX('Accrual Schedule'!$B$3:$B$122, MATCH(I919, 'Accrual Schedule'!$C$3:$C$122, 1), 1))</f>
        <v/>
      </c>
      <c r="I919" s="18" t="str" cm="1">
        <f t="array" aca="1" ref="I919" ca="1">IF(B919="", "", _xlfn.IFNA(INDEX('Accrual Schedule'!$C$4:$C$122, MATCH(B919, 'Accrual Schedule'!$C$4:$C$122, 1)+1, 1), INDEX('Accrual Schedule'!$C$4:$C$122, 1, 1)))</f>
        <v/>
      </c>
      <c r="J919" s="11" t="str">
        <f ca="1">IF(B919="","",'Terms&amp;Conditions + Transaction'!$F$5-SUMIF(Dispositions!$B$3:$B$32,"&lt;="&amp;B919,Dispositions!$C$3:$C$32))</f>
        <v/>
      </c>
      <c r="K919" s="84" t="str">
        <f ca="1">IF(B919="", "", IF(ISNA(MATCH(B919, 'Factor Schedule'!$B$3:$B$2002, -1)),1,IF(INDEX('Factor Schedule'!$B$3:$C$2002,MATCH(B919, 'Factor Schedule'!$B$3:$B$2002, -1), 1)=B919,MATCH(B919, 'Factor Schedule'!$B$3:$B$2002, -1),MATCH(B919, 'Factor Schedule'!$B$3:$B$2002, -1)+1)))</f>
        <v/>
      </c>
      <c r="L919" s="11" t="str" cm="1">
        <f t="array" aca="1" ref="L919" ca="1">IF(B919="","",ROUND(J919*_xlfn.IFNA(INDEX('Factor Schedule'!$B$3:$C$2002,K919, 2), 1), 2))</f>
        <v/>
      </c>
      <c r="M919" s="11" t="str">
        <f ca="1">IF(B919="", "", IF(OR(LOWER('Terms&amp;Conditions + Transaction'!$B$12)&lt;&gt;"compound", B919=$C$2, B919=E919), L919, L919+IF(LOWER('Terms&amp;Conditions + Transaction'!$B$13)&lt;&gt;"y", SUMIFS($T$8:$T$2007, $B$8:$B$2007, "&gt;="&amp;E919, $B$8:$B$2007, "&lt;"&amp;B919), SUMIFS($U$8:$U$1007, $B$8:$B$2007, "&gt;="&amp;E919, $B$8:$B$2007, "&lt;"&amp;B919))))</f>
        <v/>
      </c>
      <c r="N919" s="18" t="str">
        <f ca="1">IF(OR(B919 = "", F919=""), "", MIN(ForwardDays(B919,-'Terms&amp;Conditions + Transaction'!$B$22, 'Terms&amp;Conditions + Transaction'!$B$23, 'Holiday Schedule'!$B$3:$B$1002),ForwardDays(F919,-'Terms&amp;Conditions + Transaction'!$B$22, 'Terms&amp;Conditions + Transaction'!$B$23, 'Holiday Schedule'!$B$3:$B$1002)))</f>
        <v/>
      </c>
      <c r="O919" s="42" t="str">
        <f ca="1">IF(B919="", "", IF(ISNA(MATCH(N919, SOFR_INDEX!$A$2:$A$2001, -1)),1,IF(INDEX(SOFR_INDEX!$A$2:$E$2001,MATCH(N919, SOFR_INDEX!$A$2:$A$2001, -1), 1)=N919,MATCH(N919, SOFR_INDEX!$A$2:$A$2001, -1),MATCH(N919, SOFR_INDEX!$A$2:$A$2001, -1)+1)))</f>
        <v/>
      </c>
      <c r="P919" s="40" t="str" cm="1">
        <f t="array" aca="1" ref="P919" ca="1">IF(OR(B919="", F919=""), "", INDEX(SOFR_INDEX!$B$2:$E$2001, O919,$P$4) * IF(LEFT($P$3, 3)="180", 2, IF(LEFT($P$3, 2)="90", 4, IF(LEFT($P$3, 2)="30", 12, 1)))/100)</f>
        <v/>
      </c>
      <c r="Q919" s="43" t="str">
        <f ca="1">IF(OR(B919="", F919=""), "", P919+'Terms&amp;Conditions + Transaction'!$B$11/10000)</f>
        <v/>
      </c>
      <c r="R919" s="43" t="str">
        <f t="shared" ca="1" si="89"/>
        <v/>
      </c>
      <c r="S919" t="str">
        <f ca="1">IF(B919="",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Transaction'!$C$7*(F919-E919), 365), 360))))</f>
        <v/>
      </c>
      <c r="T919" s="49" t="str">
        <f t="shared" ca="1" si="90"/>
        <v/>
      </c>
      <c r="U919" s="49" t="str">
        <f t="shared" ca="1" si="91"/>
        <v/>
      </c>
      <c r="V919" s="49" t="str">
        <f t="shared" ca="1" si="92"/>
        <v/>
      </c>
      <c r="W919" s="11" t="str">
        <f t="shared" ca="1" si="93"/>
        <v/>
      </c>
      <c r="X919" s="11" t="str">
        <f t="shared" ca="1" si="94"/>
        <v/>
      </c>
    </row>
    <row r="920" spans="2:24" x14ac:dyDescent="0.25">
      <c r="B920" s="82" t="str">
        <f ca="1">IF(B919&lt;MIN($C$3, 'Terms&amp;Conditions + Transaction'!$B$6), B919+1, "")</f>
        <v/>
      </c>
      <c r="C920" t="str">
        <f ca="1">IF(B920="", "", IF(AND(WEEKDAY(B920, 2)&lt;=5, ISERROR(VLOOKUP(B920, 'Holiday Schedule'!$B$3:$B$1002, 1, FALSE))), 1, 0))</f>
        <v/>
      </c>
      <c r="D920" t="str">
        <f ca="1">IF(B920="", "", IF(LOWER('Terms&amp;Conditions + Transaction'!$C$15)="act", 1, IF(DAY(B920)=31, 0, IF(AND(DAY(B920+1)=1, MONTH(B920+1)=3), 31-DAY(B920), 1))))</f>
        <v/>
      </c>
      <c r="E920" s="18" t="str">
        <f ca="1">IF(B920="", "", IFERROR(VLOOKUP(B920, 'Accrual Schedule'!$B$3:$B$122, 1, TRUE), ""))</f>
        <v/>
      </c>
      <c r="F920" s="18" t="str" cm="1">
        <f t="array" aca="1" ref="F920" ca="1">IF(B920="", "", INDEX('Accrual Schedule'!$B$3:$B$122, MATCH(B920, 'Accrual Schedule'!$B$3:$B$122, 1)+1, 1))</f>
        <v/>
      </c>
      <c r="G920" s="18" t="str" cm="1">
        <f t="array" aca="1" ref="G920" ca="1">IF(B920="", "", INDEX('Accrual Schedule'!$B$3:$B$122, MATCH(H920, 'Accrual Schedule'!$B$3:$B$122, 1)-1, 1))</f>
        <v/>
      </c>
      <c r="H920" s="18" t="str">
        <f ca="1">IF(B920="", "", INDEX('Accrual Schedule'!$B$3:$B$122, MATCH(I920, 'Accrual Schedule'!$C$3:$C$122, 1), 1))</f>
        <v/>
      </c>
      <c r="I920" s="18" t="str" cm="1">
        <f t="array" aca="1" ref="I920" ca="1">IF(B920="", "", _xlfn.IFNA(INDEX('Accrual Schedule'!$C$4:$C$122, MATCH(B920, 'Accrual Schedule'!$C$4:$C$122, 1)+1, 1), INDEX('Accrual Schedule'!$C$4:$C$122, 1, 1)))</f>
        <v/>
      </c>
      <c r="J920" s="11" t="str">
        <f ca="1">IF(B920="","",'Terms&amp;Conditions + Transaction'!$F$5-SUMIF(Dispositions!$B$3:$B$32,"&lt;="&amp;B920,Dispositions!$C$3:$C$32))</f>
        <v/>
      </c>
      <c r="K920" s="84" t="str">
        <f ca="1">IF(B920="", "", IF(ISNA(MATCH(B920, 'Factor Schedule'!$B$3:$B$2002, -1)),1,IF(INDEX('Factor Schedule'!$B$3:$C$2002,MATCH(B920, 'Factor Schedule'!$B$3:$B$2002, -1), 1)=B920,MATCH(B920, 'Factor Schedule'!$B$3:$B$2002, -1),MATCH(B920, 'Factor Schedule'!$B$3:$B$2002, -1)+1)))</f>
        <v/>
      </c>
      <c r="L920" s="11" t="str" cm="1">
        <f t="array" aca="1" ref="L920" ca="1">IF(B920="","",ROUND(J920*_xlfn.IFNA(INDEX('Factor Schedule'!$B$3:$C$2002,K920, 2), 1), 2))</f>
        <v/>
      </c>
      <c r="M920" s="11" t="str">
        <f ca="1">IF(B920="", "", IF(OR(LOWER('Terms&amp;Conditions + Transaction'!$B$12)&lt;&gt;"compound", B920=$C$2, B920=E920), L920, L920+IF(LOWER('Terms&amp;Conditions + Transaction'!$B$13)&lt;&gt;"y", SUMIFS($T$8:$T$2007, $B$8:$B$2007, "&gt;="&amp;E920, $B$8:$B$2007, "&lt;"&amp;B920), SUMIFS($U$8:$U$1007, $B$8:$B$2007, "&gt;="&amp;E920, $B$8:$B$2007, "&lt;"&amp;B920))))</f>
        <v/>
      </c>
      <c r="N920" s="18" t="str">
        <f ca="1">IF(OR(B920 = "", F920=""), "", MIN(ForwardDays(B920,-'Terms&amp;Conditions + Transaction'!$B$22, 'Terms&amp;Conditions + Transaction'!$B$23, 'Holiday Schedule'!$B$3:$B$1002),ForwardDays(F920,-'Terms&amp;Conditions + Transaction'!$B$22, 'Terms&amp;Conditions + Transaction'!$B$23, 'Holiday Schedule'!$B$3:$B$1002)))</f>
        <v/>
      </c>
      <c r="O920" s="42" t="str">
        <f ca="1">IF(B920="", "", IF(ISNA(MATCH(N920, SOFR_INDEX!$A$2:$A$2001, -1)),1,IF(INDEX(SOFR_INDEX!$A$2:$E$2001,MATCH(N920, SOFR_INDEX!$A$2:$A$2001, -1), 1)=N920,MATCH(N920, SOFR_INDEX!$A$2:$A$2001, -1),MATCH(N920, SOFR_INDEX!$A$2:$A$2001, -1)+1)))</f>
        <v/>
      </c>
      <c r="P920" s="40" t="str" cm="1">
        <f t="array" aca="1" ref="P920" ca="1">IF(OR(B920="", F920=""), "", INDEX(SOFR_INDEX!$B$2:$E$2001, O920,$P$4) * IF(LEFT($P$3, 3)="180", 2, IF(LEFT($P$3, 2)="90", 4, IF(LEFT($P$3, 2)="30", 12, 1)))/100)</f>
        <v/>
      </c>
      <c r="Q920" s="43" t="str">
        <f ca="1">IF(OR(B920="", F920=""), "", P920+'Terms&amp;Conditions + Transaction'!$B$11/10000)</f>
        <v/>
      </c>
      <c r="R920" s="43" t="str">
        <f t="shared" ca="1" si="89"/>
        <v/>
      </c>
      <c r="S920" t="str">
        <f ca="1">IF(B920="",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Transaction'!$C$7*(F920-E920), 365), 360))))</f>
        <v/>
      </c>
      <c r="T920" s="49" t="str">
        <f t="shared" ca="1" si="90"/>
        <v/>
      </c>
      <c r="U920" s="49" t="str">
        <f t="shared" ca="1" si="91"/>
        <v/>
      </c>
      <c r="V920" s="49" t="str">
        <f t="shared" ca="1" si="92"/>
        <v/>
      </c>
      <c r="W920" s="11" t="str">
        <f t="shared" ca="1" si="93"/>
        <v/>
      </c>
      <c r="X920" s="11" t="str">
        <f t="shared" ca="1" si="94"/>
        <v/>
      </c>
    </row>
    <row r="921" spans="2:24" x14ac:dyDescent="0.25">
      <c r="B921" s="82" t="str">
        <f ca="1">IF(B920&lt;MIN($C$3, 'Terms&amp;Conditions + Transaction'!$B$6), B920+1, "")</f>
        <v/>
      </c>
      <c r="C921" t="str">
        <f ca="1">IF(B921="", "", IF(AND(WEEKDAY(B921, 2)&lt;=5, ISERROR(VLOOKUP(B921, 'Holiday Schedule'!$B$3:$B$1002, 1, FALSE))), 1, 0))</f>
        <v/>
      </c>
      <c r="D921" t="str">
        <f ca="1">IF(B921="", "", IF(LOWER('Terms&amp;Conditions + Transaction'!$C$15)="act", 1, IF(DAY(B921)=31, 0, IF(AND(DAY(B921+1)=1, MONTH(B921+1)=3), 31-DAY(B921), 1))))</f>
        <v/>
      </c>
      <c r="E921" s="18" t="str">
        <f ca="1">IF(B921="", "", IFERROR(VLOOKUP(B921, 'Accrual Schedule'!$B$3:$B$122, 1, TRUE), ""))</f>
        <v/>
      </c>
      <c r="F921" s="18" t="str" cm="1">
        <f t="array" aca="1" ref="F921" ca="1">IF(B921="", "", INDEX('Accrual Schedule'!$B$3:$B$122, MATCH(B921, 'Accrual Schedule'!$B$3:$B$122, 1)+1, 1))</f>
        <v/>
      </c>
      <c r="G921" s="18" t="str" cm="1">
        <f t="array" aca="1" ref="G921" ca="1">IF(B921="", "", INDEX('Accrual Schedule'!$B$3:$B$122, MATCH(H921, 'Accrual Schedule'!$B$3:$B$122, 1)-1, 1))</f>
        <v/>
      </c>
      <c r="H921" s="18" t="str">
        <f ca="1">IF(B921="", "", INDEX('Accrual Schedule'!$B$3:$B$122, MATCH(I921, 'Accrual Schedule'!$C$3:$C$122, 1), 1))</f>
        <v/>
      </c>
      <c r="I921" s="18" t="str" cm="1">
        <f t="array" aca="1" ref="I921" ca="1">IF(B921="", "", _xlfn.IFNA(INDEX('Accrual Schedule'!$C$4:$C$122, MATCH(B921, 'Accrual Schedule'!$C$4:$C$122, 1)+1, 1), INDEX('Accrual Schedule'!$C$4:$C$122, 1, 1)))</f>
        <v/>
      </c>
      <c r="J921" s="11" t="str">
        <f ca="1">IF(B921="","",'Terms&amp;Conditions + Transaction'!$F$5-SUMIF(Dispositions!$B$3:$B$32,"&lt;="&amp;B921,Dispositions!$C$3:$C$32))</f>
        <v/>
      </c>
      <c r="K921" s="84" t="str">
        <f ca="1">IF(B921="", "", IF(ISNA(MATCH(B921, 'Factor Schedule'!$B$3:$B$2002, -1)),1,IF(INDEX('Factor Schedule'!$B$3:$C$2002,MATCH(B921, 'Factor Schedule'!$B$3:$B$2002, -1), 1)=B921,MATCH(B921, 'Factor Schedule'!$B$3:$B$2002, -1),MATCH(B921, 'Factor Schedule'!$B$3:$B$2002, -1)+1)))</f>
        <v/>
      </c>
      <c r="L921" s="11" t="str" cm="1">
        <f t="array" aca="1" ref="L921" ca="1">IF(B921="","",ROUND(J921*_xlfn.IFNA(INDEX('Factor Schedule'!$B$3:$C$2002,K921, 2), 1), 2))</f>
        <v/>
      </c>
      <c r="M921" s="11" t="str">
        <f ca="1">IF(B921="", "", IF(OR(LOWER('Terms&amp;Conditions + Transaction'!$B$12)&lt;&gt;"compound", B921=$C$2, B921=E921), L921, L921+IF(LOWER('Terms&amp;Conditions + Transaction'!$B$13)&lt;&gt;"y", SUMIFS($T$8:$T$2007, $B$8:$B$2007, "&gt;="&amp;E921, $B$8:$B$2007, "&lt;"&amp;B921), SUMIFS($U$8:$U$1007, $B$8:$B$2007, "&gt;="&amp;E921, $B$8:$B$2007, "&lt;"&amp;B921))))</f>
        <v/>
      </c>
      <c r="N921" s="18" t="str">
        <f ca="1">IF(OR(B921 = "", F921=""), "", MIN(ForwardDays(B921,-'Terms&amp;Conditions + Transaction'!$B$22, 'Terms&amp;Conditions + Transaction'!$B$23, 'Holiday Schedule'!$B$3:$B$1002),ForwardDays(F921,-'Terms&amp;Conditions + Transaction'!$B$22, 'Terms&amp;Conditions + Transaction'!$B$23, 'Holiday Schedule'!$B$3:$B$1002)))</f>
        <v/>
      </c>
      <c r="O921" s="42" t="str">
        <f ca="1">IF(B921="", "", IF(ISNA(MATCH(N921, SOFR_INDEX!$A$2:$A$2001, -1)),1,IF(INDEX(SOFR_INDEX!$A$2:$E$2001,MATCH(N921, SOFR_INDEX!$A$2:$A$2001, -1), 1)=N921,MATCH(N921, SOFR_INDEX!$A$2:$A$2001, -1),MATCH(N921, SOFR_INDEX!$A$2:$A$2001, -1)+1)))</f>
        <v/>
      </c>
      <c r="P921" s="40" t="str" cm="1">
        <f t="array" aca="1" ref="P921" ca="1">IF(OR(B921="", F921=""), "", INDEX(SOFR_INDEX!$B$2:$E$2001, O921,$P$4) * IF(LEFT($P$3, 3)="180", 2, IF(LEFT($P$3, 2)="90", 4, IF(LEFT($P$3, 2)="30", 12, 1)))/100)</f>
        <v/>
      </c>
      <c r="Q921" s="43" t="str">
        <f ca="1">IF(OR(B921="", F921=""), "", P921+'Terms&amp;Conditions + Transaction'!$B$11/10000)</f>
        <v/>
      </c>
      <c r="R921" s="43" t="str">
        <f t="shared" ca="1" si="89"/>
        <v/>
      </c>
      <c r="S921" t="str">
        <f ca="1">IF(B921="",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Transaction'!$C$7*(F921-E921), 365), 360))))</f>
        <v/>
      </c>
      <c r="T921" s="49" t="str">
        <f t="shared" ca="1" si="90"/>
        <v/>
      </c>
      <c r="U921" s="49" t="str">
        <f t="shared" ca="1" si="91"/>
        <v/>
      </c>
      <c r="V921" s="49" t="str">
        <f t="shared" ca="1" si="92"/>
        <v/>
      </c>
      <c r="W921" s="11" t="str">
        <f t="shared" ca="1" si="93"/>
        <v/>
      </c>
      <c r="X921" s="11" t="str">
        <f t="shared" ca="1" si="94"/>
        <v/>
      </c>
    </row>
    <row r="922" spans="2:24" x14ac:dyDescent="0.25">
      <c r="B922" s="82" t="str">
        <f ca="1">IF(B921&lt;MIN($C$3, 'Terms&amp;Conditions + Transaction'!$B$6), B921+1, "")</f>
        <v/>
      </c>
      <c r="C922" t="str">
        <f ca="1">IF(B922="", "", IF(AND(WEEKDAY(B922, 2)&lt;=5, ISERROR(VLOOKUP(B922, 'Holiday Schedule'!$B$3:$B$1002, 1, FALSE))), 1, 0))</f>
        <v/>
      </c>
      <c r="D922" t="str">
        <f ca="1">IF(B922="", "", IF(LOWER('Terms&amp;Conditions + Transaction'!$C$15)="act", 1, IF(DAY(B922)=31, 0, IF(AND(DAY(B922+1)=1, MONTH(B922+1)=3), 31-DAY(B922), 1))))</f>
        <v/>
      </c>
      <c r="E922" s="18" t="str">
        <f ca="1">IF(B922="", "", IFERROR(VLOOKUP(B922, 'Accrual Schedule'!$B$3:$B$122, 1, TRUE), ""))</f>
        <v/>
      </c>
      <c r="F922" s="18" t="str" cm="1">
        <f t="array" aca="1" ref="F922" ca="1">IF(B922="", "", INDEX('Accrual Schedule'!$B$3:$B$122, MATCH(B922, 'Accrual Schedule'!$B$3:$B$122, 1)+1, 1))</f>
        <v/>
      </c>
      <c r="G922" s="18" t="str" cm="1">
        <f t="array" aca="1" ref="G922" ca="1">IF(B922="", "", INDEX('Accrual Schedule'!$B$3:$B$122, MATCH(H922, 'Accrual Schedule'!$B$3:$B$122, 1)-1, 1))</f>
        <v/>
      </c>
      <c r="H922" s="18" t="str">
        <f ca="1">IF(B922="", "", INDEX('Accrual Schedule'!$B$3:$B$122, MATCH(I922, 'Accrual Schedule'!$C$3:$C$122, 1), 1))</f>
        <v/>
      </c>
      <c r="I922" s="18" t="str" cm="1">
        <f t="array" aca="1" ref="I922" ca="1">IF(B922="", "", _xlfn.IFNA(INDEX('Accrual Schedule'!$C$4:$C$122, MATCH(B922, 'Accrual Schedule'!$C$4:$C$122, 1)+1, 1), INDEX('Accrual Schedule'!$C$4:$C$122, 1, 1)))</f>
        <v/>
      </c>
      <c r="J922" s="11" t="str">
        <f ca="1">IF(B922="","",'Terms&amp;Conditions + Transaction'!$F$5-SUMIF(Dispositions!$B$3:$B$32,"&lt;="&amp;B922,Dispositions!$C$3:$C$32))</f>
        <v/>
      </c>
      <c r="K922" s="84" t="str">
        <f ca="1">IF(B922="", "", IF(ISNA(MATCH(B922, 'Factor Schedule'!$B$3:$B$2002, -1)),1,IF(INDEX('Factor Schedule'!$B$3:$C$2002,MATCH(B922, 'Factor Schedule'!$B$3:$B$2002, -1), 1)=B922,MATCH(B922, 'Factor Schedule'!$B$3:$B$2002, -1),MATCH(B922, 'Factor Schedule'!$B$3:$B$2002, -1)+1)))</f>
        <v/>
      </c>
      <c r="L922" s="11" t="str" cm="1">
        <f t="array" aca="1" ref="L922" ca="1">IF(B922="","",ROUND(J922*_xlfn.IFNA(INDEX('Factor Schedule'!$B$3:$C$2002,K922, 2), 1), 2))</f>
        <v/>
      </c>
      <c r="M922" s="11" t="str">
        <f ca="1">IF(B922="", "", IF(OR(LOWER('Terms&amp;Conditions + Transaction'!$B$12)&lt;&gt;"compound", B922=$C$2, B922=E922), L922, L922+IF(LOWER('Terms&amp;Conditions + Transaction'!$B$13)&lt;&gt;"y", SUMIFS($T$8:$T$2007, $B$8:$B$2007, "&gt;="&amp;E922, $B$8:$B$2007, "&lt;"&amp;B922), SUMIFS($U$8:$U$1007, $B$8:$B$2007, "&gt;="&amp;E922, $B$8:$B$2007, "&lt;"&amp;B922))))</f>
        <v/>
      </c>
      <c r="N922" s="18" t="str">
        <f ca="1">IF(OR(B922 = "", F922=""), "", MIN(ForwardDays(B922,-'Terms&amp;Conditions + Transaction'!$B$22, 'Terms&amp;Conditions + Transaction'!$B$23, 'Holiday Schedule'!$B$3:$B$1002),ForwardDays(F922,-'Terms&amp;Conditions + Transaction'!$B$22, 'Terms&amp;Conditions + Transaction'!$B$23, 'Holiday Schedule'!$B$3:$B$1002)))</f>
        <v/>
      </c>
      <c r="O922" s="42" t="str">
        <f ca="1">IF(B922="", "", IF(ISNA(MATCH(N922, SOFR_INDEX!$A$2:$A$2001, -1)),1,IF(INDEX(SOFR_INDEX!$A$2:$E$2001,MATCH(N922, SOFR_INDEX!$A$2:$A$2001, -1), 1)=N922,MATCH(N922, SOFR_INDEX!$A$2:$A$2001, -1),MATCH(N922, SOFR_INDEX!$A$2:$A$2001, -1)+1)))</f>
        <v/>
      </c>
      <c r="P922" s="40" t="str" cm="1">
        <f t="array" aca="1" ref="P922" ca="1">IF(OR(B922="", F922=""), "", INDEX(SOFR_INDEX!$B$2:$E$2001, O922,$P$4) * IF(LEFT($P$3, 3)="180", 2, IF(LEFT($P$3, 2)="90", 4, IF(LEFT($P$3, 2)="30", 12, 1)))/100)</f>
        <v/>
      </c>
      <c r="Q922" s="43" t="str">
        <f ca="1">IF(OR(B922="", F922=""), "", P922+'Terms&amp;Conditions + Transaction'!$B$11/10000)</f>
        <v/>
      </c>
      <c r="R922" s="43" t="str">
        <f t="shared" ca="1" si="89"/>
        <v/>
      </c>
      <c r="S922" t="str">
        <f ca="1">IF(B922="",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Transaction'!$C$7*(F922-E922), 365), 360))))</f>
        <v/>
      </c>
      <c r="T922" s="49" t="str">
        <f t="shared" ca="1" si="90"/>
        <v/>
      </c>
      <c r="U922" s="49" t="str">
        <f t="shared" ca="1" si="91"/>
        <v/>
      </c>
      <c r="V922" s="49" t="str">
        <f t="shared" ca="1" si="92"/>
        <v/>
      </c>
      <c r="W922" s="11" t="str">
        <f t="shared" ca="1" si="93"/>
        <v/>
      </c>
      <c r="X922" s="11" t="str">
        <f t="shared" ca="1" si="94"/>
        <v/>
      </c>
    </row>
    <row r="923" spans="2:24" x14ac:dyDescent="0.25">
      <c r="B923" s="82" t="str">
        <f ca="1">IF(B922&lt;MIN($C$3, 'Terms&amp;Conditions + Transaction'!$B$6), B922+1, "")</f>
        <v/>
      </c>
      <c r="C923" t="str">
        <f ca="1">IF(B923="", "", IF(AND(WEEKDAY(B923, 2)&lt;=5, ISERROR(VLOOKUP(B923, 'Holiday Schedule'!$B$3:$B$1002, 1, FALSE))), 1, 0))</f>
        <v/>
      </c>
      <c r="D923" t="str">
        <f ca="1">IF(B923="", "", IF(LOWER('Terms&amp;Conditions + Transaction'!$C$15)="act", 1, IF(DAY(B923)=31, 0, IF(AND(DAY(B923+1)=1, MONTH(B923+1)=3), 31-DAY(B923), 1))))</f>
        <v/>
      </c>
      <c r="E923" s="18" t="str">
        <f ca="1">IF(B923="", "", IFERROR(VLOOKUP(B923, 'Accrual Schedule'!$B$3:$B$122, 1, TRUE), ""))</f>
        <v/>
      </c>
      <c r="F923" s="18" t="str" cm="1">
        <f t="array" aca="1" ref="F923" ca="1">IF(B923="", "", INDEX('Accrual Schedule'!$B$3:$B$122, MATCH(B923, 'Accrual Schedule'!$B$3:$B$122, 1)+1, 1))</f>
        <v/>
      </c>
      <c r="G923" s="18" t="str" cm="1">
        <f t="array" aca="1" ref="G923" ca="1">IF(B923="", "", INDEX('Accrual Schedule'!$B$3:$B$122, MATCH(H923, 'Accrual Schedule'!$B$3:$B$122, 1)-1, 1))</f>
        <v/>
      </c>
      <c r="H923" s="18" t="str">
        <f ca="1">IF(B923="", "", INDEX('Accrual Schedule'!$B$3:$B$122, MATCH(I923, 'Accrual Schedule'!$C$3:$C$122, 1), 1))</f>
        <v/>
      </c>
      <c r="I923" s="18" t="str" cm="1">
        <f t="array" aca="1" ref="I923" ca="1">IF(B923="", "", _xlfn.IFNA(INDEX('Accrual Schedule'!$C$4:$C$122, MATCH(B923, 'Accrual Schedule'!$C$4:$C$122, 1)+1, 1), INDEX('Accrual Schedule'!$C$4:$C$122, 1, 1)))</f>
        <v/>
      </c>
      <c r="J923" s="11" t="str">
        <f ca="1">IF(B923="","",'Terms&amp;Conditions + Transaction'!$F$5-SUMIF(Dispositions!$B$3:$B$32,"&lt;="&amp;B923,Dispositions!$C$3:$C$32))</f>
        <v/>
      </c>
      <c r="K923" s="84" t="str">
        <f ca="1">IF(B923="", "", IF(ISNA(MATCH(B923, 'Factor Schedule'!$B$3:$B$2002, -1)),1,IF(INDEX('Factor Schedule'!$B$3:$C$2002,MATCH(B923, 'Factor Schedule'!$B$3:$B$2002, -1), 1)=B923,MATCH(B923, 'Factor Schedule'!$B$3:$B$2002, -1),MATCH(B923, 'Factor Schedule'!$B$3:$B$2002, -1)+1)))</f>
        <v/>
      </c>
      <c r="L923" s="11" t="str" cm="1">
        <f t="array" aca="1" ref="L923" ca="1">IF(B923="","",ROUND(J923*_xlfn.IFNA(INDEX('Factor Schedule'!$B$3:$C$2002,K923, 2), 1), 2))</f>
        <v/>
      </c>
      <c r="M923" s="11" t="str">
        <f ca="1">IF(B923="", "", IF(OR(LOWER('Terms&amp;Conditions + Transaction'!$B$12)&lt;&gt;"compound", B923=$C$2, B923=E923), L923, L923+IF(LOWER('Terms&amp;Conditions + Transaction'!$B$13)&lt;&gt;"y", SUMIFS($T$8:$T$2007, $B$8:$B$2007, "&gt;="&amp;E923, $B$8:$B$2007, "&lt;"&amp;B923), SUMIFS($U$8:$U$1007, $B$8:$B$2007, "&gt;="&amp;E923, $B$8:$B$2007, "&lt;"&amp;B923))))</f>
        <v/>
      </c>
      <c r="N923" s="18" t="str">
        <f ca="1">IF(OR(B923 = "", F923=""), "", MIN(ForwardDays(B923,-'Terms&amp;Conditions + Transaction'!$B$22, 'Terms&amp;Conditions + Transaction'!$B$23, 'Holiday Schedule'!$B$3:$B$1002),ForwardDays(F923,-'Terms&amp;Conditions + Transaction'!$B$22, 'Terms&amp;Conditions + Transaction'!$B$23, 'Holiday Schedule'!$B$3:$B$1002)))</f>
        <v/>
      </c>
      <c r="O923" s="42" t="str">
        <f ca="1">IF(B923="", "", IF(ISNA(MATCH(N923, SOFR_INDEX!$A$2:$A$2001, -1)),1,IF(INDEX(SOFR_INDEX!$A$2:$E$2001,MATCH(N923, SOFR_INDEX!$A$2:$A$2001, -1), 1)=N923,MATCH(N923, SOFR_INDEX!$A$2:$A$2001, -1),MATCH(N923, SOFR_INDEX!$A$2:$A$2001, -1)+1)))</f>
        <v/>
      </c>
      <c r="P923" s="40" t="str" cm="1">
        <f t="array" aca="1" ref="P923" ca="1">IF(OR(B923="", F923=""), "", INDEX(SOFR_INDEX!$B$2:$E$2001, O923,$P$4) * IF(LEFT($P$3, 3)="180", 2, IF(LEFT($P$3, 2)="90", 4, IF(LEFT($P$3, 2)="30", 12, 1)))/100)</f>
        <v/>
      </c>
      <c r="Q923" s="43" t="str">
        <f ca="1">IF(OR(B923="", F923=""), "", P923+'Terms&amp;Conditions + Transaction'!$B$11/10000)</f>
        <v/>
      </c>
      <c r="R923" s="43" t="str">
        <f t="shared" ca="1" si="89"/>
        <v/>
      </c>
      <c r="S923" t="str">
        <f ca="1">IF(B923="",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Transaction'!$C$7*(F923-E923), 365), 360))))</f>
        <v/>
      </c>
      <c r="T923" s="49" t="str">
        <f t="shared" ca="1" si="90"/>
        <v/>
      </c>
      <c r="U923" s="49" t="str">
        <f t="shared" ca="1" si="91"/>
        <v/>
      </c>
      <c r="V923" s="49" t="str">
        <f t="shared" ca="1" si="92"/>
        <v/>
      </c>
      <c r="W923" s="11" t="str">
        <f t="shared" ca="1" si="93"/>
        <v/>
      </c>
      <c r="X923" s="11" t="str">
        <f t="shared" ca="1" si="94"/>
        <v/>
      </c>
    </row>
    <row r="924" spans="2:24" x14ac:dyDescent="0.25">
      <c r="B924" s="82" t="str">
        <f ca="1">IF(B923&lt;MIN($C$3, 'Terms&amp;Conditions + Transaction'!$B$6), B923+1, "")</f>
        <v/>
      </c>
      <c r="C924" t="str">
        <f ca="1">IF(B924="", "", IF(AND(WEEKDAY(B924, 2)&lt;=5, ISERROR(VLOOKUP(B924, 'Holiday Schedule'!$B$3:$B$1002, 1, FALSE))), 1, 0))</f>
        <v/>
      </c>
      <c r="D924" t="str">
        <f ca="1">IF(B924="", "", IF(LOWER('Terms&amp;Conditions + Transaction'!$C$15)="act", 1, IF(DAY(B924)=31, 0, IF(AND(DAY(B924+1)=1, MONTH(B924+1)=3), 31-DAY(B924), 1))))</f>
        <v/>
      </c>
      <c r="E924" s="18" t="str">
        <f ca="1">IF(B924="", "", IFERROR(VLOOKUP(B924, 'Accrual Schedule'!$B$3:$B$122, 1, TRUE), ""))</f>
        <v/>
      </c>
      <c r="F924" s="18" t="str" cm="1">
        <f t="array" aca="1" ref="F924" ca="1">IF(B924="", "", INDEX('Accrual Schedule'!$B$3:$B$122, MATCH(B924, 'Accrual Schedule'!$B$3:$B$122, 1)+1, 1))</f>
        <v/>
      </c>
      <c r="G924" s="18" t="str" cm="1">
        <f t="array" aca="1" ref="G924" ca="1">IF(B924="", "", INDEX('Accrual Schedule'!$B$3:$B$122, MATCH(H924, 'Accrual Schedule'!$B$3:$B$122, 1)-1, 1))</f>
        <v/>
      </c>
      <c r="H924" s="18" t="str">
        <f ca="1">IF(B924="", "", INDEX('Accrual Schedule'!$B$3:$B$122, MATCH(I924, 'Accrual Schedule'!$C$3:$C$122, 1), 1))</f>
        <v/>
      </c>
      <c r="I924" s="18" t="str" cm="1">
        <f t="array" aca="1" ref="I924" ca="1">IF(B924="", "", _xlfn.IFNA(INDEX('Accrual Schedule'!$C$4:$C$122, MATCH(B924, 'Accrual Schedule'!$C$4:$C$122, 1)+1, 1), INDEX('Accrual Schedule'!$C$4:$C$122, 1, 1)))</f>
        <v/>
      </c>
      <c r="J924" s="11" t="str">
        <f ca="1">IF(B924="","",'Terms&amp;Conditions + Transaction'!$F$5-SUMIF(Dispositions!$B$3:$B$32,"&lt;="&amp;B924,Dispositions!$C$3:$C$32))</f>
        <v/>
      </c>
      <c r="K924" s="84" t="str">
        <f ca="1">IF(B924="", "", IF(ISNA(MATCH(B924, 'Factor Schedule'!$B$3:$B$2002, -1)),1,IF(INDEX('Factor Schedule'!$B$3:$C$2002,MATCH(B924, 'Factor Schedule'!$B$3:$B$2002, -1), 1)=B924,MATCH(B924, 'Factor Schedule'!$B$3:$B$2002, -1),MATCH(B924, 'Factor Schedule'!$B$3:$B$2002, -1)+1)))</f>
        <v/>
      </c>
      <c r="L924" s="11" t="str" cm="1">
        <f t="array" aca="1" ref="L924" ca="1">IF(B924="","",ROUND(J924*_xlfn.IFNA(INDEX('Factor Schedule'!$B$3:$C$2002,K924, 2), 1), 2))</f>
        <v/>
      </c>
      <c r="M924" s="11" t="str">
        <f ca="1">IF(B924="", "", IF(OR(LOWER('Terms&amp;Conditions + Transaction'!$B$12)&lt;&gt;"compound", B924=$C$2, B924=E924), L924, L924+IF(LOWER('Terms&amp;Conditions + Transaction'!$B$13)&lt;&gt;"y", SUMIFS($T$8:$T$2007, $B$8:$B$2007, "&gt;="&amp;E924, $B$8:$B$2007, "&lt;"&amp;B924), SUMIFS($U$8:$U$1007, $B$8:$B$2007, "&gt;="&amp;E924, $B$8:$B$2007, "&lt;"&amp;B924))))</f>
        <v/>
      </c>
      <c r="N924" s="18" t="str">
        <f ca="1">IF(OR(B924 = "", F924=""), "", MIN(ForwardDays(B924,-'Terms&amp;Conditions + Transaction'!$B$22, 'Terms&amp;Conditions + Transaction'!$B$23, 'Holiday Schedule'!$B$3:$B$1002),ForwardDays(F924,-'Terms&amp;Conditions + Transaction'!$B$22, 'Terms&amp;Conditions + Transaction'!$B$23, 'Holiday Schedule'!$B$3:$B$1002)))</f>
        <v/>
      </c>
      <c r="O924" s="42" t="str">
        <f ca="1">IF(B924="", "", IF(ISNA(MATCH(N924, SOFR_INDEX!$A$2:$A$2001, -1)),1,IF(INDEX(SOFR_INDEX!$A$2:$E$2001,MATCH(N924, SOFR_INDEX!$A$2:$A$2001, -1), 1)=N924,MATCH(N924, SOFR_INDEX!$A$2:$A$2001, -1),MATCH(N924, SOFR_INDEX!$A$2:$A$2001, -1)+1)))</f>
        <v/>
      </c>
      <c r="P924" s="40" t="str" cm="1">
        <f t="array" aca="1" ref="P924" ca="1">IF(OR(B924="", F924=""), "", INDEX(SOFR_INDEX!$B$2:$E$2001, O924,$P$4) * IF(LEFT($P$3, 3)="180", 2, IF(LEFT($P$3, 2)="90", 4, IF(LEFT($P$3, 2)="30", 12, 1)))/100)</f>
        <v/>
      </c>
      <c r="Q924" s="43" t="str">
        <f ca="1">IF(OR(B924="", F924=""), "", P924+'Terms&amp;Conditions + Transaction'!$B$11/10000)</f>
        <v/>
      </c>
      <c r="R924" s="43" t="str">
        <f t="shared" ca="1" si="89"/>
        <v/>
      </c>
      <c r="S924" t="str">
        <f ca="1">IF(B924="",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Transaction'!$C$7*(F924-E924), 365), 360))))</f>
        <v/>
      </c>
      <c r="T924" s="49" t="str">
        <f t="shared" ca="1" si="90"/>
        <v/>
      </c>
      <c r="U924" s="49" t="str">
        <f t="shared" ca="1" si="91"/>
        <v/>
      </c>
      <c r="V924" s="49" t="str">
        <f t="shared" ca="1" si="92"/>
        <v/>
      </c>
      <c r="W924" s="11" t="str">
        <f t="shared" ca="1" si="93"/>
        <v/>
      </c>
      <c r="X924" s="11" t="str">
        <f t="shared" ca="1" si="94"/>
        <v/>
      </c>
    </row>
    <row r="925" spans="2:24" x14ac:dyDescent="0.25">
      <c r="B925" s="82" t="str">
        <f ca="1">IF(B924&lt;MIN($C$3, 'Terms&amp;Conditions + Transaction'!$B$6), B924+1, "")</f>
        <v/>
      </c>
      <c r="C925" t="str">
        <f ca="1">IF(B925="", "", IF(AND(WEEKDAY(B925, 2)&lt;=5, ISERROR(VLOOKUP(B925, 'Holiday Schedule'!$B$3:$B$1002, 1, FALSE))), 1, 0))</f>
        <v/>
      </c>
      <c r="D925" t="str">
        <f ca="1">IF(B925="", "", IF(LOWER('Terms&amp;Conditions + Transaction'!$C$15)="act", 1, IF(DAY(B925)=31, 0, IF(AND(DAY(B925+1)=1, MONTH(B925+1)=3), 31-DAY(B925), 1))))</f>
        <v/>
      </c>
      <c r="E925" s="18" t="str">
        <f ca="1">IF(B925="", "", IFERROR(VLOOKUP(B925, 'Accrual Schedule'!$B$3:$B$122, 1, TRUE), ""))</f>
        <v/>
      </c>
      <c r="F925" s="18" t="str" cm="1">
        <f t="array" aca="1" ref="F925" ca="1">IF(B925="", "", INDEX('Accrual Schedule'!$B$3:$B$122, MATCH(B925, 'Accrual Schedule'!$B$3:$B$122, 1)+1, 1))</f>
        <v/>
      </c>
      <c r="G925" s="18" t="str" cm="1">
        <f t="array" aca="1" ref="G925" ca="1">IF(B925="", "", INDEX('Accrual Schedule'!$B$3:$B$122, MATCH(H925, 'Accrual Schedule'!$B$3:$B$122, 1)-1, 1))</f>
        <v/>
      </c>
      <c r="H925" s="18" t="str">
        <f ca="1">IF(B925="", "", INDEX('Accrual Schedule'!$B$3:$B$122, MATCH(I925, 'Accrual Schedule'!$C$3:$C$122, 1), 1))</f>
        <v/>
      </c>
      <c r="I925" s="18" t="str" cm="1">
        <f t="array" aca="1" ref="I925" ca="1">IF(B925="", "", _xlfn.IFNA(INDEX('Accrual Schedule'!$C$4:$C$122, MATCH(B925, 'Accrual Schedule'!$C$4:$C$122, 1)+1, 1), INDEX('Accrual Schedule'!$C$4:$C$122, 1, 1)))</f>
        <v/>
      </c>
      <c r="J925" s="11" t="str">
        <f ca="1">IF(B925="","",'Terms&amp;Conditions + Transaction'!$F$5-SUMIF(Dispositions!$B$3:$B$32,"&lt;="&amp;B925,Dispositions!$C$3:$C$32))</f>
        <v/>
      </c>
      <c r="K925" s="84" t="str">
        <f ca="1">IF(B925="", "", IF(ISNA(MATCH(B925, 'Factor Schedule'!$B$3:$B$2002, -1)),1,IF(INDEX('Factor Schedule'!$B$3:$C$2002,MATCH(B925, 'Factor Schedule'!$B$3:$B$2002, -1), 1)=B925,MATCH(B925, 'Factor Schedule'!$B$3:$B$2002, -1),MATCH(B925, 'Factor Schedule'!$B$3:$B$2002, -1)+1)))</f>
        <v/>
      </c>
      <c r="L925" s="11" t="str" cm="1">
        <f t="array" aca="1" ref="L925" ca="1">IF(B925="","",ROUND(J925*_xlfn.IFNA(INDEX('Factor Schedule'!$B$3:$C$2002,K925, 2), 1), 2))</f>
        <v/>
      </c>
      <c r="M925" s="11" t="str">
        <f ca="1">IF(B925="", "", IF(OR(LOWER('Terms&amp;Conditions + Transaction'!$B$12)&lt;&gt;"compound", B925=$C$2, B925=E925), L925, L925+IF(LOWER('Terms&amp;Conditions + Transaction'!$B$13)&lt;&gt;"y", SUMIFS($T$8:$T$2007, $B$8:$B$2007, "&gt;="&amp;E925, $B$8:$B$2007, "&lt;"&amp;B925), SUMIFS($U$8:$U$1007, $B$8:$B$2007, "&gt;="&amp;E925, $B$8:$B$2007, "&lt;"&amp;B925))))</f>
        <v/>
      </c>
      <c r="N925" s="18" t="str">
        <f ca="1">IF(OR(B925 = "", F925=""), "", MIN(ForwardDays(B925,-'Terms&amp;Conditions + Transaction'!$B$22, 'Terms&amp;Conditions + Transaction'!$B$23, 'Holiday Schedule'!$B$3:$B$1002),ForwardDays(F925,-'Terms&amp;Conditions + Transaction'!$B$22, 'Terms&amp;Conditions + Transaction'!$B$23, 'Holiday Schedule'!$B$3:$B$1002)))</f>
        <v/>
      </c>
      <c r="O925" s="42" t="str">
        <f ca="1">IF(B925="", "", IF(ISNA(MATCH(N925, SOFR_INDEX!$A$2:$A$2001, -1)),1,IF(INDEX(SOFR_INDEX!$A$2:$E$2001,MATCH(N925, SOFR_INDEX!$A$2:$A$2001, -1), 1)=N925,MATCH(N925, SOFR_INDEX!$A$2:$A$2001, -1),MATCH(N925, SOFR_INDEX!$A$2:$A$2001, -1)+1)))</f>
        <v/>
      </c>
      <c r="P925" s="40" t="str" cm="1">
        <f t="array" aca="1" ref="P925" ca="1">IF(OR(B925="", F925=""), "", INDEX(SOFR_INDEX!$B$2:$E$2001, O925,$P$4) * IF(LEFT($P$3, 3)="180", 2, IF(LEFT($P$3, 2)="90", 4, IF(LEFT($P$3, 2)="30", 12, 1)))/100)</f>
        <v/>
      </c>
      <c r="Q925" s="43" t="str">
        <f ca="1">IF(OR(B925="", F925=""), "", P925+'Terms&amp;Conditions + Transaction'!$B$11/10000)</f>
        <v/>
      </c>
      <c r="R925" s="43" t="str">
        <f t="shared" ca="1" si="89"/>
        <v/>
      </c>
      <c r="S925" t="str">
        <f ca="1">IF(B925="",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Transaction'!$C$7*(F925-E925), 365), 360))))</f>
        <v/>
      </c>
      <c r="T925" s="49" t="str">
        <f t="shared" ca="1" si="90"/>
        <v/>
      </c>
      <c r="U925" s="49" t="str">
        <f t="shared" ca="1" si="91"/>
        <v/>
      </c>
      <c r="V925" s="49" t="str">
        <f t="shared" ca="1" si="92"/>
        <v/>
      </c>
      <c r="W925" s="11" t="str">
        <f t="shared" ca="1" si="93"/>
        <v/>
      </c>
      <c r="X925" s="11" t="str">
        <f t="shared" ca="1" si="94"/>
        <v/>
      </c>
    </row>
    <row r="926" spans="2:24" x14ac:dyDescent="0.25">
      <c r="B926" s="82" t="str">
        <f ca="1">IF(B925&lt;MIN($C$3, 'Terms&amp;Conditions + Transaction'!$B$6), B925+1, "")</f>
        <v/>
      </c>
      <c r="C926" t="str">
        <f ca="1">IF(B926="", "", IF(AND(WEEKDAY(B926, 2)&lt;=5, ISERROR(VLOOKUP(B926, 'Holiday Schedule'!$B$3:$B$1002, 1, FALSE))), 1, 0))</f>
        <v/>
      </c>
      <c r="D926" t="str">
        <f ca="1">IF(B926="", "", IF(LOWER('Terms&amp;Conditions + Transaction'!$C$15)="act", 1, IF(DAY(B926)=31, 0, IF(AND(DAY(B926+1)=1, MONTH(B926+1)=3), 31-DAY(B926), 1))))</f>
        <v/>
      </c>
      <c r="E926" s="18" t="str">
        <f ca="1">IF(B926="", "", IFERROR(VLOOKUP(B926, 'Accrual Schedule'!$B$3:$B$122, 1, TRUE), ""))</f>
        <v/>
      </c>
      <c r="F926" s="18" t="str" cm="1">
        <f t="array" aca="1" ref="F926" ca="1">IF(B926="", "", INDEX('Accrual Schedule'!$B$3:$B$122, MATCH(B926, 'Accrual Schedule'!$B$3:$B$122, 1)+1, 1))</f>
        <v/>
      </c>
      <c r="G926" s="18" t="str" cm="1">
        <f t="array" aca="1" ref="G926" ca="1">IF(B926="", "", INDEX('Accrual Schedule'!$B$3:$B$122, MATCH(H926, 'Accrual Schedule'!$B$3:$B$122, 1)-1, 1))</f>
        <v/>
      </c>
      <c r="H926" s="18" t="str">
        <f ca="1">IF(B926="", "", INDEX('Accrual Schedule'!$B$3:$B$122, MATCH(I926, 'Accrual Schedule'!$C$3:$C$122, 1), 1))</f>
        <v/>
      </c>
      <c r="I926" s="18" t="str" cm="1">
        <f t="array" aca="1" ref="I926" ca="1">IF(B926="", "", _xlfn.IFNA(INDEX('Accrual Schedule'!$C$4:$C$122, MATCH(B926, 'Accrual Schedule'!$C$4:$C$122, 1)+1, 1), INDEX('Accrual Schedule'!$C$4:$C$122, 1, 1)))</f>
        <v/>
      </c>
      <c r="J926" s="11" t="str">
        <f ca="1">IF(B926="","",'Terms&amp;Conditions + Transaction'!$F$5-SUMIF(Dispositions!$B$3:$B$32,"&lt;="&amp;B926,Dispositions!$C$3:$C$32))</f>
        <v/>
      </c>
      <c r="K926" s="84" t="str">
        <f ca="1">IF(B926="", "", IF(ISNA(MATCH(B926, 'Factor Schedule'!$B$3:$B$2002, -1)),1,IF(INDEX('Factor Schedule'!$B$3:$C$2002,MATCH(B926, 'Factor Schedule'!$B$3:$B$2002, -1), 1)=B926,MATCH(B926, 'Factor Schedule'!$B$3:$B$2002, -1),MATCH(B926, 'Factor Schedule'!$B$3:$B$2002, -1)+1)))</f>
        <v/>
      </c>
      <c r="L926" s="11" t="str" cm="1">
        <f t="array" aca="1" ref="L926" ca="1">IF(B926="","",ROUND(J926*_xlfn.IFNA(INDEX('Factor Schedule'!$B$3:$C$2002,K926, 2), 1), 2))</f>
        <v/>
      </c>
      <c r="M926" s="11" t="str">
        <f ca="1">IF(B926="", "", IF(OR(LOWER('Terms&amp;Conditions + Transaction'!$B$12)&lt;&gt;"compound", B926=$C$2, B926=E926), L926, L926+IF(LOWER('Terms&amp;Conditions + Transaction'!$B$13)&lt;&gt;"y", SUMIFS($T$8:$T$2007, $B$8:$B$2007, "&gt;="&amp;E926, $B$8:$B$2007, "&lt;"&amp;B926), SUMIFS($U$8:$U$1007, $B$8:$B$2007, "&gt;="&amp;E926, $B$8:$B$2007, "&lt;"&amp;B926))))</f>
        <v/>
      </c>
      <c r="N926" s="18" t="str">
        <f ca="1">IF(OR(B926 = "", F926=""), "", MIN(ForwardDays(B926,-'Terms&amp;Conditions + Transaction'!$B$22, 'Terms&amp;Conditions + Transaction'!$B$23, 'Holiday Schedule'!$B$3:$B$1002),ForwardDays(F926,-'Terms&amp;Conditions + Transaction'!$B$22, 'Terms&amp;Conditions + Transaction'!$B$23, 'Holiday Schedule'!$B$3:$B$1002)))</f>
        <v/>
      </c>
      <c r="O926" s="42" t="str">
        <f ca="1">IF(B926="", "", IF(ISNA(MATCH(N926, SOFR_INDEX!$A$2:$A$2001, -1)),1,IF(INDEX(SOFR_INDEX!$A$2:$E$2001,MATCH(N926, SOFR_INDEX!$A$2:$A$2001, -1), 1)=N926,MATCH(N926, SOFR_INDEX!$A$2:$A$2001, -1),MATCH(N926, SOFR_INDEX!$A$2:$A$2001, -1)+1)))</f>
        <v/>
      </c>
      <c r="P926" s="40" t="str" cm="1">
        <f t="array" aca="1" ref="P926" ca="1">IF(OR(B926="", F926=""), "", INDEX(SOFR_INDEX!$B$2:$E$2001, O926,$P$4) * IF(LEFT($P$3, 3)="180", 2, IF(LEFT($P$3, 2)="90", 4, IF(LEFT($P$3, 2)="30", 12, 1)))/100)</f>
        <v/>
      </c>
      <c r="Q926" s="43" t="str">
        <f ca="1">IF(OR(B926="", F926=""), "", P926+'Terms&amp;Conditions + Transaction'!$B$11/10000)</f>
        <v/>
      </c>
      <c r="R926" s="43" t="str">
        <f t="shared" ca="1" si="89"/>
        <v/>
      </c>
      <c r="S926" t="str">
        <f ca="1">IF(B926="",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Transaction'!$C$7*(F926-E926), 365), 360))))</f>
        <v/>
      </c>
      <c r="T926" s="49" t="str">
        <f t="shared" ca="1" si="90"/>
        <v/>
      </c>
      <c r="U926" s="49" t="str">
        <f t="shared" ca="1" si="91"/>
        <v/>
      </c>
      <c r="V926" s="49" t="str">
        <f t="shared" ca="1" si="92"/>
        <v/>
      </c>
      <c r="W926" s="11" t="str">
        <f t="shared" ca="1" si="93"/>
        <v/>
      </c>
      <c r="X926" s="11" t="str">
        <f t="shared" ca="1" si="94"/>
        <v/>
      </c>
    </row>
    <row r="927" spans="2:24" x14ac:dyDescent="0.25">
      <c r="B927" s="82" t="str">
        <f ca="1">IF(B926&lt;MIN($C$3, 'Terms&amp;Conditions + Transaction'!$B$6), B926+1, "")</f>
        <v/>
      </c>
      <c r="C927" t="str">
        <f ca="1">IF(B927="", "", IF(AND(WEEKDAY(B927, 2)&lt;=5, ISERROR(VLOOKUP(B927, 'Holiday Schedule'!$B$3:$B$1002, 1, FALSE))), 1, 0))</f>
        <v/>
      </c>
      <c r="D927" t="str">
        <f ca="1">IF(B927="", "", IF(LOWER('Terms&amp;Conditions + Transaction'!$C$15)="act", 1, IF(DAY(B927)=31, 0, IF(AND(DAY(B927+1)=1, MONTH(B927+1)=3), 31-DAY(B927), 1))))</f>
        <v/>
      </c>
      <c r="E927" s="18" t="str">
        <f ca="1">IF(B927="", "", IFERROR(VLOOKUP(B927, 'Accrual Schedule'!$B$3:$B$122, 1, TRUE), ""))</f>
        <v/>
      </c>
      <c r="F927" s="18" t="str" cm="1">
        <f t="array" aca="1" ref="F927" ca="1">IF(B927="", "", INDEX('Accrual Schedule'!$B$3:$B$122, MATCH(B927, 'Accrual Schedule'!$B$3:$B$122, 1)+1, 1))</f>
        <v/>
      </c>
      <c r="G927" s="18" t="str" cm="1">
        <f t="array" aca="1" ref="G927" ca="1">IF(B927="", "", INDEX('Accrual Schedule'!$B$3:$B$122, MATCH(H927, 'Accrual Schedule'!$B$3:$B$122, 1)-1, 1))</f>
        <v/>
      </c>
      <c r="H927" s="18" t="str">
        <f ca="1">IF(B927="", "", INDEX('Accrual Schedule'!$B$3:$B$122, MATCH(I927, 'Accrual Schedule'!$C$3:$C$122, 1), 1))</f>
        <v/>
      </c>
      <c r="I927" s="18" t="str" cm="1">
        <f t="array" aca="1" ref="I927" ca="1">IF(B927="", "", _xlfn.IFNA(INDEX('Accrual Schedule'!$C$4:$C$122, MATCH(B927, 'Accrual Schedule'!$C$4:$C$122, 1)+1, 1), INDEX('Accrual Schedule'!$C$4:$C$122, 1, 1)))</f>
        <v/>
      </c>
      <c r="J927" s="11" t="str">
        <f ca="1">IF(B927="","",'Terms&amp;Conditions + Transaction'!$F$5-SUMIF(Dispositions!$B$3:$B$32,"&lt;="&amp;B927,Dispositions!$C$3:$C$32))</f>
        <v/>
      </c>
      <c r="K927" s="84" t="str">
        <f ca="1">IF(B927="", "", IF(ISNA(MATCH(B927, 'Factor Schedule'!$B$3:$B$2002, -1)),1,IF(INDEX('Factor Schedule'!$B$3:$C$2002,MATCH(B927, 'Factor Schedule'!$B$3:$B$2002, -1), 1)=B927,MATCH(B927, 'Factor Schedule'!$B$3:$B$2002, -1),MATCH(B927, 'Factor Schedule'!$B$3:$B$2002, -1)+1)))</f>
        <v/>
      </c>
      <c r="L927" s="11" t="str" cm="1">
        <f t="array" aca="1" ref="L927" ca="1">IF(B927="","",ROUND(J927*_xlfn.IFNA(INDEX('Factor Schedule'!$B$3:$C$2002,K927, 2), 1), 2))</f>
        <v/>
      </c>
      <c r="M927" s="11" t="str">
        <f ca="1">IF(B927="", "", IF(OR(LOWER('Terms&amp;Conditions + Transaction'!$B$12)&lt;&gt;"compound", B927=$C$2, B927=E927), L927, L927+IF(LOWER('Terms&amp;Conditions + Transaction'!$B$13)&lt;&gt;"y", SUMIFS($T$8:$T$2007, $B$8:$B$2007, "&gt;="&amp;E927, $B$8:$B$2007, "&lt;"&amp;B927), SUMIFS($U$8:$U$1007, $B$8:$B$2007, "&gt;="&amp;E927, $B$8:$B$2007, "&lt;"&amp;B927))))</f>
        <v/>
      </c>
      <c r="N927" s="18" t="str">
        <f ca="1">IF(OR(B927 = "", F927=""), "", MIN(ForwardDays(B927,-'Terms&amp;Conditions + Transaction'!$B$22, 'Terms&amp;Conditions + Transaction'!$B$23, 'Holiday Schedule'!$B$3:$B$1002),ForwardDays(F927,-'Terms&amp;Conditions + Transaction'!$B$22, 'Terms&amp;Conditions + Transaction'!$B$23, 'Holiday Schedule'!$B$3:$B$1002)))</f>
        <v/>
      </c>
      <c r="O927" s="42" t="str">
        <f ca="1">IF(B927="", "", IF(ISNA(MATCH(N927, SOFR_INDEX!$A$2:$A$2001, -1)),1,IF(INDEX(SOFR_INDEX!$A$2:$E$2001,MATCH(N927, SOFR_INDEX!$A$2:$A$2001, -1), 1)=N927,MATCH(N927, SOFR_INDEX!$A$2:$A$2001, -1),MATCH(N927, SOFR_INDEX!$A$2:$A$2001, -1)+1)))</f>
        <v/>
      </c>
      <c r="P927" s="40" t="str" cm="1">
        <f t="array" aca="1" ref="P927" ca="1">IF(OR(B927="", F927=""), "", INDEX(SOFR_INDEX!$B$2:$E$2001, O927,$P$4) * IF(LEFT($P$3, 3)="180", 2, IF(LEFT($P$3, 2)="90", 4, IF(LEFT($P$3, 2)="30", 12, 1)))/100)</f>
        <v/>
      </c>
      <c r="Q927" s="43" t="str">
        <f ca="1">IF(OR(B927="", F927=""), "", P927+'Terms&amp;Conditions + Transaction'!$B$11/10000)</f>
        <v/>
      </c>
      <c r="R927" s="43" t="str">
        <f t="shared" ca="1" si="89"/>
        <v/>
      </c>
      <c r="S927" t="str">
        <f ca="1">IF(B927="",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Transaction'!$C$7*(F927-E927), 365), 360))))</f>
        <v/>
      </c>
      <c r="T927" s="49" t="str">
        <f t="shared" ca="1" si="90"/>
        <v/>
      </c>
      <c r="U927" s="49" t="str">
        <f t="shared" ca="1" si="91"/>
        <v/>
      </c>
      <c r="V927" s="49" t="str">
        <f t="shared" ca="1" si="92"/>
        <v/>
      </c>
      <c r="W927" s="11" t="str">
        <f t="shared" ca="1" si="93"/>
        <v/>
      </c>
      <c r="X927" s="11" t="str">
        <f t="shared" ca="1" si="94"/>
        <v/>
      </c>
    </row>
    <row r="928" spans="2:24" x14ac:dyDescent="0.25">
      <c r="B928" s="82" t="str">
        <f ca="1">IF(B927&lt;MIN($C$3, 'Terms&amp;Conditions + Transaction'!$B$6), B927+1, "")</f>
        <v/>
      </c>
      <c r="C928" t="str">
        <f ca="1">IF(B928="", "", IF(AND(WEEKDAY(B928, 2)&lt;=5, ISERROR(VLOOKUP(B928, 'Holiday Schedule'!$B$3:$B$1002, 1, FALSE))), 1, 0))</f>
        <v/>
      </c>
      <c r="D928" t="str">
        <f ca="1">IF(B928="", "", IF(LOWER('Terms&amp;Conditions + Transaction'!$C$15)="act", 1, IF(DAY(B928)=31, 0, IF(AND(DAY(B928+1)=1, MONTH(B928+1)=3), 31-DAY(B928), 1))))</f>
        <v/>
      </c>
      <c r="E928" s="18" t="str">
        <f ca="1">IF(B928="", "", IFERROR(VLOOKUP(B928, 'Accrual Schedule'!$B$3:$B$122, 1, TRUE), ""))</f>
        <v/>
      </c>
      <c r="F928" s="18" t="str" cm="1">
        <f t="array" aca="1" ref="F928" ca="1">IF(B928="", "", INDEX('Accrual Schedule'!$B$3:$B$122, MATCH(B928, 'Accrual Schedule'!$B$3:$B$122, 1)+1, 1))</f>
        <v/>
      </c>
      <c r="G928" s="18" t="str" cm="1">
        <f t="array" aca="1" ref="G928" ca="1">IF(B928="", "", INDEX('Accrual Schedule'!$B$3:$B$122, MATCH(H928, 'Accrual Schedule'!$B$3:$B$122, 1)-1, 1))</f>
        <v/>
      </c>
      <c r="H928" s="18" t="str">
        <f ca="1">IF(B928="", "", INDEX('Accrual Schedule'!$B$3:$B$122, MATCH(I928, 'Accrual Schedule'!$C$3:$C$122, 1), 1))</f>
        <v/>
      </c>
      <c r="I928" s="18" t="str" cm="1">
        <f t="array" aca="1" ref="I928" ca="1">IF(B928="", "", _xlfn.IFNA(INDEX('Accrual Schedule'!$C$4:$C$122, MATCH(B928, 'Accrual Schedule'!$C$4:$C$122, 1)+1, 1), INDEX('Accrual Schedule'!$C$4:$C$122, 1, 1)))</f>
        <v/>
      </c>
      <c r="J928" s="11" t="str">
        <f ca="1">IF(B928="","",'Terms&amp;Conditions + Transaction'!$F$5-SUMIF(Dispositions!$B$3:$B$32,"&lt;="&amp;B928,Dispositions!$C$3:$C$32))</f>
        <v/>
      </c>
      <c r="K928" s="84" t="str">
        <f ca="1">IF(B928="", "", IF(ISNA(MATCH(B928, 'Factor Schedule'!$B$3:$B$2002, -1)),1,IF(INDEX('Factor Schedule'!$B$3:$C$2002,MATCH(B928, 'Factor Schedule'!$B$3:$B$2002, -1), 1)=B928,MATCH(B928, 'Factor Schedule'!$B$3:$B$2002, -1),MATCH(B928, 'Factor Schedule'!$B$3:$B$2002, -1)+1)))</f>
        <v/>
      </c>
      <c r="L928" s="11" t="str" cm="1">
        <f t="array" aca="1" ref="L928" ca="1">IF(B928="","",ROUND(J928*_xlfn.IFNA(INDEX('Factor Schedule'!$B$3:$C$2002,K928, 2), 1), 2))</f>
        <v/>
      </c>
      <c r="M928" s="11" t="str">
        <f ca="1">IF(B928="", "", IF(OR(LOWER('Terms&amp;Conditions + Transaction'!$B$12)&lt;&gt;"compound", B928=$C$2, B928=E928), L928, L928+IF(LOWER('Terms&amp;Conditions + Transaction'!$B$13)&lt;&gt;"y", SUMIFS($T$8:$T$2007, $B$8:$B$2007, "&gt;="&amp;E928, $B$8:$B$2007, "&lt;"&amp;B928), SUMIFS($U$8:$U$1007, $B$8:$B$2007, "&gt;="&amp;E928, $B$8:$B$2007, "&lt;"&amp;B928))))</f>
        <v/>
      </c>
      <c r="N928" s="18" t="str">
        <f ca="1">IF(OR(B928 = "", F928=""), "", MIN(ForwardDays(B928,-'Terms&amp;Conditions + Transaction'!$B$22, 'Terms&amp;Conditions + Transaction'!$B$23, 'Holiday Schedule'!$B$3:$B$1002),ForwardDays(F928,-'Terms&amp;Conditions + Transaction'!$B$22, 'Terms&amp;Conditions + Transaction'!$B$23, 'Holiday Schedule'!$B$3:$B$1002)))</f>
        <v/>
      </c>
      <c r="O928" s="42" t="str">
        <f ca="1">IF(B928="", "", IF(ISNA(MATCH(N928, SOFR_INDEX!$A$2:$A$2001, -1)),1,IF(INDEX(SOFR_INDEX!$A$2:$E$2001,MATCH(N928, SOFR_INDEX!$A$2:$A$2001, -1), 1)=N928,MATCH(N928, SOFR_INDEX!$A$2:$A$2001, -1),MATCH(N928, SOFR_INDEX!$A$2:$A$2001, -1)+1)))</f>
        <v/>
      </c>
      <c r="P928" s="40" t="str" cm="1">
        <f t="array" aca="1" ref="P928" ca="1">IF(OR(B928="", F928=""), "", INDEX(SOFR_INDEX!$B$2:$E$2001, O928,$P$4) * IF(LEFT($P$3, 3)="180", 2, IF(LEFT($P$3, 2)="90", 4, IF(LEFT($P$3, 2)="30", 12, 1)))/100)</f>
        <v/>
      </c>
      <c r="Q928" s="43" t="str">
        <f ca="1">IF(OR(B928="", F928=""), "", P928+'Terms&amp;Conditions + Transaction'!$B$11/10000)</f>
        <v/>
      </c>
      <c r="R928" s="43" t="str">
        <f t="shared" ca="1" si="89"/>
        <v/>
      </c>
      <c r="S928" t="str">
        <f ca="1">IF(B928="",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Transaction'!$C$7*(F928-E928), 365), 360))))</f>
        <v/>
      </c>
      <c r="T928" s="49" t="str">
        <f t="shared" ca="1" si="90"/>
        <v/>
      </c>
      <c r="U928" s="49" t="str">
        <f t="shared" ca="1" si="91"/>
        <v/>
      </c>
      <c r="V928" s="49" t="str">
        <f t="shared" ca="1" si="92"/>
        <v/>
      </c>
      <c r="W928" s="11" t="str">
        <f t="shared" ca="1" si="93"/>
        <v/>
      </c>
      <c r="X928" s="11" t="str">
        <f t="shared" ca="1" si="94"/>
        <v/>
      </c>
    </row>
    <row r="929" spans="2:24" x14ac:dyDescent="0.25">
      <c r="B929" s="82" t="str">
        <f ca="1">IF(B928&lt;MIN($C$3, 'Terms&amp;Conditions + Transaction'!$B$6), B928+1, "")</f>
        <v/>
      </c>
      <c r="C929" t="str">
        <f ca="1">IF(B929="", "", IF(AND(WEEKDAY(B929, 2)&lt;=5, ISERROR(VLOOKUP(B929, 'Holiday Schedule'!$B$3:$B$1002, 1, FALSE))), 1, 0))</f>
        <v/>
      </c>
      <c r="D929" t="str">
        <f ca="1">IF(B929="", "", IF(LOWER('Terms&amp;Conditions + Transaction'!$C$15)="act", 1, IF(DAY(B929)=31, 0, IF(AND(DAY(B929+1)=1, MONTH(B929+1)=3), 31-DAY(B929), 1))))</f>
        <v/>
      </c>
      <c r="E929" s="18" t="str">
        <f ca="1">IF(B929="", "", IFERROR(VLOOKUP(B929, 'Accrual Schedule'!$B$3:$B$122, 1, TRUE), ""))</f>
        <v/>
      </c>
      <c r="F929" s="18" t="str" cm="1">
        <f t="array" aca="1" ref="F929" ca="1">IF(B929="", "", INDEX('Accrual Schedule'!$B$3:$B$122, MATCH(B929, 'Accrual Schedule'!$B$3:$B$122, 1)+1, 1))</f>
        <v/>
      </c>
      <c r="G929" s="18" t="str" cm="1">
        <f t="array" aca="1" ref="G929" ca="1">IF(B929="", "", INDEX('Accrual Schedule'!$B$3:$B$122, MATCH(H929, 'Accrual Schedule'!$B$3:$B$122, 1)-1, 1))</f>
        <v/>
      </c>
      <c r="H929" s="18" t="str">
        <f ca="1">IF(B929="", "", INDEX('Accrual Schedule'!$B$3:$B$122, MATCH(I929, 'Accrual Schedule'!$C$3:$C$122, 1), 1))</f>
        <v/>
      </c>
      <c r="I929" s="18" t="str" cm="1">
        <f t="array" aca="1" ref="I929" ca="1">IF(B929="", "", _xlfn.IFNA(INDEX('Accrual Schedule'!$C$4:$C$122, MATCH(B929, 'Accrual Schedule'!$C$4:$C$122, 1)+1, 1), INDEX('Accrual Schedule'!$C$4:$C$122, 1, 1)))</f>
        <v/>
      </c>
      <c r="J929" s="11" t="str">
        <f ca="1">IF(B929="","",'Terms&amp;Conditions + Transaction'!$F$5-SUMIF(Dispositions!$B$3:$B$32,"&lt;="&amp;B929,Dispositions!$C$3:$C$32))</f>
        <v/>
      </c>
      <c r="K929" s="84" t="str">
        <f ca="1">IF(B929="", "", IF(ISNA(MATCH(B929, 'Factor Schedule'!$B$3:$B$2002, -1)),1,IF(INDEX('Factor Schedule'!$B$3:$C$2002,MATCH(B929, 'Factor Schedule'!$B$3:$B$2002, -1), 1)=B929,MATCH(B929, 'Factor Schedule'!$B$3:$B$2002, -1),MATCH(B929, 'Factor Schedule'!$B$3:$B$2002, -1)+1)))</f>
        <v/>
      </c>
      <c r="L929" s="11" t="str" cm="1">
        <f t="array" aca="1" ref="L929" ca="1">IF(B929="","",ROUND(J929*_xlfn.IFNA(INDEX('Factor Schedule'!$B$3:$C$2002,K929, 2), 1), 2))</f>
        <v/>
      </c>
      <c r="M929" s="11" t="str">
        <f ca="1">IF(B929="", "", IF(OR(LOWER('Terms&amp;Conditions + Transaction'!$B$12)&lt;&gt;"compound", B929=$C$2, B929=E929), L929, L929+IF(LOWER('Terms&amp;Conditions + Transaction'!$B$13)&lt;&gt;"y", SUMIFS($T$8:$T$2007, $B$8:$B$2007, "&gt;="&amp;E929, $B$8:$B$2007, "&lt;"&amp;B929), SUMIFS($U$8:$U$1007, $B$8:$B$2007, "&gt;="&amp;E929, $B$8:$B$2007, "&lt;"&amp;B929))))</f>
        <v/>
      </c>
      <c r="N929" s="18" t="str">
        <f ca="1">IF(OR(B929 = "", F929=""), "", MIN(ForwardDays(B929,-'Terms&amp;Conditions + Transaction'!$B$22, 'Terms&amp;Conditions + Transaction'!$B$23, 'Holiday Schedule'!$B$3:$B$1002),ForwardDays(F929,-'Terms&amp;Conditions + Transaction'!$B$22, 'Terms&amp;Conditions + Transaction'!$B$23, 'Holiday Schedule'!$B$3:$B$1002)))</f>
        <v/>
      </c>
      <c r="O929" s="42" t="str">
        <f ca="1">IF(B929="", "", IF(ISNA(MATCH(N929, SOFR_INDEX!$A$2:$A$2001, -1)),1,IF(INDEX(SOFR_INDEX!$A$2:$E$2001,MATCH(N929, SOFR_INDEX!$A$2:$A$2001, -1), 1)=N929,MATCH(N929, SOFR_INDEX!$A$2:$A$2001, -1),MATCH(N929, SOFR_INDEX!$A$2:$A$2001, -1)+1)))</f>
        <v/>
      </c>
      <c r="P929" s="40" t="str" cm="1">
        <f t="array" aca="1" ref="P929" ca="1">IF(OR(B929="", F929=""), "", INDEX(SOFR_INDEX!$B$2:$E$2001, O929,$P$4) * IF(LEFT($P$3, 3)="180", 2, IF(LEFT($P$3, 2)="90", 4, IF(LEFT($P$3, 2)="30", 12, 1)))/100)</f>
        <v/>
      </c>
      <c r="Q929" s="43" t="str">
        <f ca="1">IF(OR(B929="", F929=""), "", P929+'Terms&amp;Conditions + Transaction'!$B$11/10000)</f>
        <v/>
      </c>
      <c r="R929" s="43" t="str">
        <f t="shared" ca="1" si="89"/>
        <v/>
      </c>
      <c r="S929" t="str">
        <f ca="1">IF(B929="",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Transaction'!$C$7*(F929-E929), 365), 360))))</f>
        <v/>
      </c>
      <c r="T929" s="49" t="str">
        <f t="shared" ca="1" si="90"/>
        <v/>
      </c>
      <c r="U929" s="49" t="str">
        <f t="shared" ca="1" si="91"/>
        <v/>
      </c>
      <c r="V929" s="49" t="str">
        <f t="shared" ca="1" si="92"/>
        <v/>
      </c>
      <c r="W929" s="11" t="str">
        <f t="shared" ca="1" si="93"/>
        <v/>
      </c>
      <c r="X929" s="11" t="str">
        <f t="shared" ca="1" si="94"/>
        <v/>
      </c>
    </row>
    <row r="930" spans="2:24" x14ac:dyDescent="0.25">
      <c r="B930" s="82" t="str">
        <f ca="1">IF(B929&lt;MIN($C$3, 'Terms&amp;Conditions + Transaction'!$B$6), B929+1, "")</f>
        <v/>
      </c>
      <c r="C930" t="str">
        <f ca="1">IF(B930="", "", IF(AND(WEEKDAY(B930, 2)&lt;=5, ISERROR(VLOOKUP(B930, 'Holiday Schedule'!$B$3:$B$1002, 1, FALSE))), 1, 0))</f>
        <v/>
      </c>
      <c r="D930" t="str">
        <f ca="1">IF(B930="", "", IF(LOWER('Terms&amp;Conditions + Transaction'!$C$15)="act", 1, IF(DAY(B930)=31, 0, IF(AND(DAY(B930+1)=1, MONTH(B930+1)=3), 31-DAY(B930), 1))))</f>
        <v/>
      </c>
      <c r="E930" s="18" t="str">
        <f ca="1">IF(B930="", "", IFERROR(VLOOKUP(B930, 'Accrual Schedule'!$B$3:$B$122, 1, TRUE), ""))</f>
        <v/>
      </c>
      <c r="F930" s="18" t="str" cm="1">
        <f t="array" aca="1" ref="F930" ca="1">IF(B930="", "", INDEX('Accrual Schedule'!$B$3:$B$122, MATCH(B930, 'Accrual Schedule'!$B$3:$B$122, 1)+1, 1))</f>
        <v/>
      </c>
      <c r="G930" s="18" t="str" cm="1">
        <f t="array" aca="1" ref="G930" ca="1">IF(B930="", "", INDEX('Accrual Schedule'!$B$3:$B$122, MATCH(H930, 'Accrual Schedule'!$B$3:$B$122, 1)-1, 1))</f>
        <v/>
      </c>
      <c r="H930" s="18" t="str">
        <f ca="1">IF(B930="", "", INDEX('Accrual Schedule'!$B$3:$B$122, MATCH(I930, 'Accrual Schedule'!$C$3:$C$122, 1), 1))</f>
        <v/>
      </c>
      <c r="I930" s="18" t="str" cm="1">
        <f t="array" aca="1" ref="I930" ca="1">IF(B930="", "", _xlfn.IFNA(INDEX('Accrual Schedule'!$C$4:$C$122, MATCH(B930, 'Accrual Schedule'!$C$4:$C$122, 1)+1, 1), INDEX('Accrual Schedule'!$C$4:$C$122, 1, 1)))</f>
        <v/>
      </c>
      <c r="J930" s="11" t="str">
        <f ca="1">IF(B930="","",'Terms&amp;Conditions + Transaction'!$F$5-SUMIF(Dispositions!$B$3:$B$32,"&lt;="&amp;B930,Dispositions!$C$3:$C$32))</f>
        <v/>
      </c>
      <c r="K930" s="84" t="str">
        <f ca="1">IF(B930="", "", IF(ISNA(MATCH(B930, 'Factor Schedule'!$B$3:$B$2002, -1)),1,IF(INDEX('Factor Schedule'!$B$3:$C$2002,MATCH(B930, 'Factor Schedule'!$B$3:$B$2002, -1), 1)=B930,MATCH(B930, 'Factor Schedule'!$B$3:$B$2002, -1),MATCH(B930, 'Factor Schedule'!$B$3:$B$2002, -1)+1)))</f>
        <v/>
      </c>
      <c r="L930" s="11" t="str" cm="1">
        <f t="array" aca="1" ref="L930" ca="1">IF(B930="","",ROUND(J930*_xlfn.IFNA(INDEX('Factor Schedule'!$B$3:$C$2002,K930, 2), 1), 2))</f>
        <v/>
      </c>
      <c r="M930" s="11" t="str">
        <f ca="1">IF(B930="", "", IF(OR(LOWER('Terms&amp;Conditions + Transaction'!$B$12)&lt;&gt;"compound", B930=$C$2, B930=E930), L930, L930+IF(LOWER('Terms&amp;Conditions + Transaction'!$B$13)&lt;&gt;"y", SUMIFS($T$8:$T$2007, $B$8:$B$2007, "&gt;="&amp;E930, $B$8:$B$2007, "&lt;"&amp;B930), SUMIFS($U$8:$U$1007, $B$8:$B$2007, "&gt;="&amp;E930, $B$8:$B$2007, "&lt;"&amp;B930))))</f>
        <v/>
      </c>
      <c r="N930" s="18" t="str">
        <f ca="1">IF(OR(B930 = "", F930=""), "", MIN(ForwardDays(B930,-'Terms&amp;Conditions + Transaction'!$B$22, 'Terms&amp;Conditions + Transaction'!$B$23, 'Holiday Schedule'!$B$3:$B$1002),ForwardDays(F930,-'Terms&amp;Conditions + Transaction'!$B$22, 'Terms&amp;Conditions + Transaction'!$B$23, 'Holiday Schedule'!$B$3:$B$1002)))</f>
        <v/>
      </c>
      <c r="O930" s="42" t="str">
        <f ca="1">IF(B930="", "", IF(ISNA(MATCH(N930, SOFR_INDEX!$A$2:$A$2001, -1)),1,IF(INDEX(SOFR_INDEX!$A$2:$E$2001,MATCH(N930, SOFR_INDEX!$A$2:$A$2001, -1), 1)=N930,MATCH(N930, SOFR_INDEX!$A$2:$A$2001, -1),MATCH(N930, SOFR_INDEX!$A$2:$A$2001, -1)+1)))</f>
        <v/>
      </c>
      <c r="P930" s="40" t="str" cm="1">
        <f t="array" aca="1" ref="P930" ca="1">IF(OR(B930="", F930=""), "", INDEX(SOFR_INDEX!$B$2:$E$2001, O930,$P$4) * IF(LEFT($P$3, 3)="180", 2, IF(LEFT($P$3, 2)="90", 4, IF(LEFT($P$3, 2)="30", 12, 1)))/100)</f>
        <v/>
      </c>
      <c r="Q930" s="43" t="str">
        <f ca="1">IF(OR(B930="", F930=""), "", P930+'Terms&amp;Conditions + Transaction'!$B$11/10000)</f>
        <v/>
      </c>
      <c r="R930" s="43" t="str">
        <f t="shared" ca="1" si="89"/>
        <v/>
      </c>
      <c r="S930" t="str">
        <f ca="1">IF(B930="",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Transaction'!$C$7*(F930-E930), 365), 360))))</f>
        <v/>
      </c>
      <c r="T930" s="49" t="str">
        <f t="shared" ca="1" si="90"/>
        <v/>
      </c>
      <c r="U930" s="49" t="str">
        <f t="shared" ca="1" si="91"/>
        <v/>
      </c>
      <c r="V930" s="49" t="str">
        <f t="shared" ca="1" si="92"/>
        <v/>
      </c>
      <c r="W930" s="11" t="str">
        <f t="shared" ca="1" si="93"/>
        <v/>
      </c>
      <c r="X930" s="11" t="str">
        <f t="shared" ca="1" si="94"/>
        <v/>
      </c>
    </row>
    <row r="931" spans="2:24" x14ac:dyDescent="0.25">
      <c r="B931" s="82" t="str">
        <f ca="1">IF(B930&lt;MIN($C$3, 'Terms&amp;Conditions + Transaction'!$B$6), B930+1, "")</f>
        <v/>
      </c>
      <c r="C931" t="str">
        <f ca="1">IF(B931="", "", IF(AND(WEEKDAY(B931, 2)&lt;=5, ISERROR(VLOOKUP(B931, 'Holiday Schedule'!$B$3:$B$1002, 1, FALSE))), 1, 0))</f>
        <v/>
      </c>
      <c r="D931" t="str">
        <f ca="1">IF(B931="", "", IF(LOWER('Terms&amp;Conditions + Transaction'!$C$15)="act", 1, IF(DAY(B931)=31, 0, IF(AND(DAY(B931+1)=1, MONTH(B931+1)=3), 31-DAY(B931), 1))))</f>
        <v/>
      </c>
      <c r="E931" s="18" t="str">
        <f ca="1">IF(B931="", "", IFERROR(VLOOKUP(B931, 'Accrual Schedule'!$B$3:$B$122, 1, TRUE), ""))</f>
        <v/>
      </c>
      <c r="F931" s="18" t="str" cm="1">
        <f t="array" aca="1" ref="F931" ca="1">IF(B931="", "", INDEX('Accrual Schedule'!$B$3:$B$122, MATCH(B931, 'Accrual Schedule'!$B$3:$B$122, 1)+1, 1))</f>
        <v/>
      </c>
      <c r="G931" s="18" t="str" cm="1">
        <f t="array" aca="1" ref="G931" ca="1">IF(B931="", "", INDEX('Accrual Schedule'!$B$3:$B$122, MATCH(H931, 'Accrual Schedule'!$B$3:$B$122, 1)-1, 1))</f>
        <v/>
      </c>
      <c r="H931" s="18" t="str">
        <f ca="1">IF(B931="", "", INDEX('Accrual Schedule'!$B$3:$B$122, MATCH(I931, 'Accrual Schedule'!$C$3:$C$122, 1), 1))</f>
        <v/>
      </c>
      <c r="I931" s="18" t="str" cm="1">
        <f t="array" aca="1" ref="I931" ca="1">IF(B931="", "", _xlfn.IFNA(INDEX('Accrual Schedule'!$C$4:$C$122, MATCH(B931, 'Accrual Schedule'!$C$4:$C$122, 1)+1, 1), INDEX('Accrual Schedule'!$C$4:$C$122, 1, 1)))</f>
        <v/>
      </c>
      <c r="J931" s="11" t="str">
        <f ca="1">IF(B931="","",'Terms&amp;Conditions + Transaction'!$F$5-SUMIF(Dispositions!$B$3:$B$32,"&lt;="&amp;B931,Dispositions!$C$3:$C$32))</f>
        <v/>
      </c>
      <c r="K931" s="84" t="str">
        <f ca="1">IF(B931="", "", IF(ISNA(MATCH(B931, 'Factor Schedule'!$B$3:$B$2002, -1)),1,IF(INDEX('Factor Schedule'!$B$3:$C$2002,MATCH(B931, 'Factor Schedule'!$B$3:$B$2002, -1), 1)=B931,MATCH(B931, 'Factor Schedule'!$B$3:$B$2002, -1),MATCH(B931, 'Factor Schedule'!$B$3:$B$2002, -1)+1)))</f>
        <v/>
      </c>
      <c r="L931" s="11" t="str" cm="1">
        <f t="array" aca="1" ref="L931" ca="1">IF(B931="","",ROUND(J931*_xlfn.IFNA(INDEX('Factor Schedule'!$B$3:$C$2002,K931, 2), 1), 2))</f>
        <v/>
      </c>
      <c r="M931" s="11" t="str">
        <f ca="1">IF(B931="", "", IF(OR(LOWER('Terms&amp;Conditions + Transaction'!$B$12)&lt;&gt;"compound", B931=$C$2, B931=E931), L931, L931+IF(LOWER('Terms&amp;Conditions + Transaction'!$B$13)&lt;&gt;"y", SUMIFS($T$8:$T$2007, $B$8:$B$2007, "&gt;="&amp;E931, $B$8:$B$2007, "&lt;"&amp;B931), SUMIFS($U$8:$U$1007, $B$8:$B$2007, "&gt;="&amp;E931, $B$8:$B$2007, "&lt;"&amp;B931))))</f>
        <v/>
      </c>
      <c r="N931" s="18" t="str">
        <f ca="1">IF(OR(B931 = "", F931=""), "", MIN(ForwardDays(B931,-'Terms&amp;Conditions + Transaction'!$B$22, 'Terms&amp;Conditions + Transaction'!$B$23, 'Holiday Schedule'!$B$3:$B$1002),ForwardDays(F931,-'Terms&amp;Conditions + Transaction'!$B$22, 'Terms&amp;Conditions + Transaction'!$B$23, 'Holiday Schedule'!$B$3:$B$1002)))</f>
        <v/>
      </c>
      <c r="O931" s="42" t="str">
        <f ca="1">IF(B931="", "", IF(ISNA(MATCH(N931, SOFR_INDEX!$A$2:$A$2001, -1)),1,IF(INDEX(SOFR_INDEX!$A$2:$E$2001,MATCH(N931, SOFR_INDEX!$A$2:$A$2001, -1), 1)=N931,MATCH(N931, SOFR_INDEX!$A$2:$A$2001, -1),MATCH(N931, SOFR_INDEX!$A$2:$A$2001, -1)+1)))</f>
        <v/>
      </c>
      <c r="P931" s="40" t="str" cm="1">
        <f t="array" aca="1" ref="P931" ca="1">IF(OR(B931="", F931=""), "", INDEX(SOFR_INDEX!$B$2:$E$2001, O931,$P$4) * IF(LEFT($P$3, 3)="180", 2, IF(LEFT($P$3, 2)="90", 4, IF(LEFT($P$3, 2)="30", 12, 1)))/100)</f>
        <v/>
      </c>
      <c r="Q931" s="43" t="str">
        <f ca="1">IF(OR(B931="", F931=""), "", P931+'Terms&amp;Conditions + Transaction'!$B$11/10000)</f>
        <v/>
      </c>
      <c r="R931" s="43" t="str">
        <f t="shared" ca="1" si="89"/>
        <v/>
      </c>
      <c r="S931" t="str">
        <f ca="1">IF(B931="",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Transaction'!$C$7*(F931-E931), 365), 360))))</f>
        <v/>
      </c>
      <c r="T931" s="49" t="str">
        <f t="shared" ca="1" si="90"/>
        <v/>
      </c>
      <c r="U931" s="49" t="str">
        <f t="shared" ca="1" si="91"/>
        <v/>
      </c>
      <c r="V931" s="49" t="str">
        <f t="shared" ca="1" si="92"/>
        <v/>
      </c>
      <c r="W931" s="11" t="str">
        <f t="shared" ca="1" si="93"/>
        <v/>
      </c>
      <c r="X931" s="11" t="str">
        <f t="shared" ca="1" si="94"/>
        <v/>
      </c>
    </row>
    <row r="932" spans="2:24" x14ac:dyDescent="0.25">
      <c r="B932" s="82" t="str">
        <f ca="1">IF(B931&lt;MIN($C$3, 'Terms&amp;Conditions + Transaction'!$B$6), B931+1, "")</f>
        <v/>
      </c>
      <c r="C932" t="str">
        <f ca="1">IF(B932="", "", IF(AND(WEEKDAY(B932, 2)&lt;=5, ISERROR(VLOOKUP(B932, 'Holiday Schedule'!$B$3:$B$1002, 1, FALSE))), 1, 0))</f>
        <v/>
      </c>
      <c r="D932" t="str">
        <f ca="1">IF(B932="", "", IF(LOWER('Terms&amp;Conditions + Transaction'!$C$15)="act", 1, IF(DAY(B932)=31, 0, IF(AND(DAY(B932+1)=1, MONTH(B932+1)=3), 31-DAY(B932), 1))))</f>
        <v/>
      </c>
      <c r="E932" s="18" t="str">
        <f ca="1">IF(B932="", "", IFERROR(VLOOKUP(B932, 'Accrual Schedule'!$B$3:$B$122, 1, TRUE), ""))</f>
        <v/>
      </c>
      <c r="F932" s="18" t="str" cm="1">
        <f t="array" aca="1" ref="F932" ca="1">IF(B932="", "", INDEX('Accrual Schedule'!$B$3:$B$122, MATCH(B932, 'Accrual Schedule'!$B$3:$B$122, 1)+1, 1))</f>
        <v/>
      </c>
      <c r="G932" s="18" t="str" cm="1">
        <f t="array" aca="1" ref="G932" ca="1">IF(B932="", "", INDEX('Accrual Schedule'!$B$3:$B$122, MATCH(H932, 'Accrual Schedule'!$B$3:$B$122, 1)-1, 1))</f>
        <v/>
      </c>
      <c r="H932" s="18" t="str">
        <f ca="1">IF(B932="", "", INDEX('Accrual Schedule'!$B$3:$B$122, MATCH(I932, 'Accrual Schedule'!$C$3:$C$122, 1), 1))</f>
        <v/>
      </c>
      <c r="I932" s="18" t="str" cm="1">
        <f t="array" aca="1" ref="I932" ca="1">IF(B932="", "", _xlfn.IFNA(INDEX('Accrual Schedule'!$C$4:$C$122, MATCH(B932, 'Accrual Schedule'!$C$4:$C$122, 1)+1, 1), INDEX('Accrual Schedule'!$C$4:$C$122, 1, 1)))</f>
        <v/>
      </c>
      <c r="J932" s="11" t="str">
        <f ca="1">IF(B932="","",'Terms&amp;Conditions + Transaction'!$F$5-SUMIF(Dispositions!$B$3:$B$32,"&lt;="&amp;B932,Dispositions!$C$3:$C$32))</f>
        <v/>
      </c>
      <c r="K932" s="84" t="str">
        <f ca="1">IF(B932="", "", IF(ISNA(MATCH(B932, 'Factor Schedule'!$B$3:$B$2002, -1)),1,IF(INDEX('Factor Schedule'!$B$3:$C$2002,MATCH(B932, 'Factor Schedule'!$B$3:$B$2002, -1), 1)=B932,MATCH(B932, 'Factor Schedule'!$B$3:$B$2002, -1),MATCH(B932, 'Factor Schedule'!$B$3:$B$2002, -1)+1)))</f>
        <v/>
      </c>
      <c r="L932" s="11" t="str" cm="1">
        <f t="array" aca="1" ref="L932" ca="1">IF(B932="","",ROUND(J932*_xlfn.IFNA(INDEX('Factor Schedule'!$B$3:$C$2002,K932, 2), 1), 2))</f>
        <v/>
      </c>
      <c r="M932" s="11" t="str">
        <f ca="1">IF(B932="", "", IF(OR(LOWER('Terms&amp;Conditions + Transaction'!$B$12)&lt;&gt;"compound", B932=$C$2, B932=E932), L932, L932+IF(LOWER('Terms&amp;Conditions + Transaction'!$B$13)&lt;&gt;"y", SUMIFS($T$8:$T$2007, $B$8:$B$2007, "&gt;="&amp;E932, $B$8:$B$2007, "&lt;"&amp;B932), SUMIFS($U$8:$U$1007, $B$8:$B$2007, "&gt;="&amp;E932, $B$8:$B$2007, "&lt;"&amp;B932))))</f>
        <v/>
      </c>
      <c r="N932" s="18" t="str">
        <f ca="1">IF(OR(B932 = "", F932=""), "", MIN(ForwardDays(B932,-'Terms&amp;Conditions + Transaction'!$B$22, 'Terms&amp;Conditions + Transaction'!$B$23, 'Holiday Schedule'!$B$3:$B$1002),ForwardDays(F932,-'Terms&amp;Conditions + Transaction'!$B$22, 'Terms&amp;Conditions + Transaction'!$B$23, 'Holiday Schedule'!$B$3:$B$1002)))</f>
        <v/>
      </c>
      <c r="O932" s="42" t="str">
        <f ca="1">IF(B932="", "", IF(ISNA(MATCH(N932, SOFR_INDEX!$A$2:$A$2001, -1)),1,IF(INDEX(SOFR_INDEX!$A$2:$E$2001,MATCH(N932, SOFR_INDEX!$A$2:$A$2001, -1), 1)=N932,MATCH(N932, SOFR_INDEX!$A$2:$A$2001, -1),MATCH(N932, SOFR_INDEX!$A$2:$A$2001, -1)+1)))</f>
        <v/>
      </c>
      <c r="P932" s="40" t="str" cm="1">
        <f t="array" aca="1" ref="P932" ca="1">IF(OR(B932="", F932=""), "", INDEX(SOFR_INDEX!$B$2:$E$2001, O932,$P$4) * IF(LEFT($P$3, 3)="180", 2, IF(LEFT($P$3, 2)="90", 4, IF(LEFT($P$3, 2)="30", 12, 1)))/100)</f>
        <v/>
      </c>
      <c r="Q932" s="43" t="str">
        <f ca="1">IF(OR(B932="", F932=""), "", P932+'Terms&amp;Conditions + Transaction'!$B$11/10000)</f>
        <v/>
      </c>
      <c r="R932" s="43" t="str">
        <f t="shared" ca="1" si="89"/>
        <v/>
      </c>
      <c r="S932" t="str">
        <f ca="1">IF(B932="",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Transaction'!$C$7*(F932-E932), 365), 360))))</f>
        <v/>
      </c>
      <c r="T932" s="49" t="str">
        <f t="shared" ca="1" si="90"/>
        <v/>
      </c>
      <c r="U932" s="49" t="str">
        <f t="shared" ca="1" si="91"/>
        <v/>
      </c>
      <c r="V932" s="49" t="str">
        <f t="shared" ca="1" si="92"/>
        <v/>
      </c>
      <c r="W932" s="11" t="str">
        <f t="shared" ca="1" si="93"/>
        <v/>
      </c>
      <c r="X932" s="11" t="str">
        <f t="shared" ca="1" si="94"/>
        <v/>
      </c>
    </row>
    <row r="933" spans="2:24" x14ac:dyDescent="0.25">
      <c r="B933" s="82" t="str">
        <f ca="1">IF(B932&lt;MIN($C$3, 'Terms&amp;Conditions + Transaction'!$B$6), B932+1, "")</f>
        <v/>
      </c>
      <c r="C933" t="str">
        <f ca="1">IF(B933="", "", IF(AND(WEEKDAY(B933, 2)&lt;=5, ISERROR(VLOOKUP(B933, 'Holiday Schedule'!$B$3:$B$1002, 1, FALSE))), 1, 0))</f>
        <v/>
      </c>
      <c r="D933" t="str">
        <f ca="1">IF(B933="", "", IF(LOWER('Terms&amp;Conditions + Transaction'!$C$15)="act", 1, IF(DAY(B933)=31, 0, IF(AND(DAY(B933+1)=1, MONTH(B933+1)=3), 31-DAY(B933), 1))))</f>
        <v/>
      </c>
      <c r="E933" s="18" t="str">
        <f ca="1">IF(B933="", "", IFERROR(VLOOKUP(B933, 'Accrual Schedule'!$B$3:$B$122, 1, TRUE), ""))</f>
        <v/>
      </c>
      <c r="F933" s="18" t="str" cm="1">
        <f t="array" aca="1" ref="F933" ca="1">IF(B933="", "", INDEX('Accrual Schedule'!$B$3:$B$122, MATCH(B933, 'Accrual Schedule'!$B$3:$B$122, 1)+1, 1))</f>
        <v/>
      </c>
      <c r="G933" s="18" t="str" cm="1">
        <f t="array" aca="1" ref="G933" ca="1">IF(B933="", "", INDEX('Accrual Schedule'!$B$3:$B$122, MATCH(H933, 'Accrual Schedule'!$B$3:$B$122, 1)-1, 1))</f>
        <v/>
      </c>
      <c r="H933" s="18" t="str">
        <f ca="1">IF(B933="", "", INDEX('Accrual Schedule'!$B$3:$B$122, MATCH(I933, 'Accrual Schedule'!$C$3:$C$122, 1), 1))</f>
        <v/>
      </c>
      <c r="I933" s="18" t="str" cm="1">
        <f t="array" aca="1" ref="I933" ca="1">IF(B933="", "", _xlfn.IFNA(INDEX('Accrual Schedule'!$C$4:$C$122, MATCH(B933, 'Accrual Schedule'!$C$4:$C$122, 1)+1, 1), INDEX('Accrual Schedule'!$C$4:$C$122, 1, 1)))</f>
        <v/>
      </c>
      <c r="J933" s="11" t="str">
        <f ca="1">IF(B933="","",'Terms&amp;Conditions + Transaction'!$F$5-SUMIF(Dispositions!$B$3:$B$32,"&lt;="&amp;B933,Dispositions!$C$3:$C$32))</f>
        <v/>
      </c>
      <c r="K933" s="84" t="str">
        <f ca="1">IF(B933="", "", IF(ISNA(MATCH(B933, 'Factor Schedule'!$B$3:$B$2002, -1)),1,IF(INDEX('Factor Schedule'!$B$3:$C$2002,MATCH(B933, 'Factor Schedule'!$B$3:$B$2002, -1), 1)=B933,MATCH(B933, 'Factor Schedule'!$B$3:$B$2002, -1),MATCH(B933, 'Factor Schedule'!$B$3:$B$2002, -1)+1)))</f>
        <v/>
      </c>
      <c r="L933" s="11" t="str" cm="1">
        <f t="array" aca="1" ref="L933" ca="1">IF(B933="","",ROUND(J933*_xlfn.IFNA(INDEX('Factor Schedule'!$B$3:$C$2002,K933, 2), 1), 2))</f>
        <v/>
      </c>
      <c r="M933" s="11" t="str">
        <f ca="1">IF(B933="", "", IF(OR(LOWER('Terms&amp;Conditions + Transaction'!$B$12)&lt;&gt;"compound", B933=$C$2, B933=E933), L933, L933+IF(LOWER('Terms&amp;Conditions + Transaction'!$B$13)&lt;&gt;"y", SUMIFS($T$8:$T$2007, $B$8:$B$2007, "&gt;="&amp;E933, $B$8:$B$2007, "&lt;"&amp;B933), SUMIFS($U$8:$U$1007, $B$8:$B$2007, "&gt;="&amp;E933, $B$8:$B$2007, "&lt;"&amp;B933))))</f>
        <v/>
      </c>
      <c r="N933" s="18" t="str">
        <f ca="1">IF(OR(B933 = "", F933=""), "", MIN(ForwardDays(B933,-'Terms&amp;Conditions + Transaction'!$B$22, 'Terms&amp;Conditions + Transaction'!$B$23, 'Holiday Schedule'!$B$3:$B$1002),ForwardDays(F933,-'Terms&amp;Conditions + Transaction'!$B$22, 'Terms&amp;Conditions + Transaction'!$B$23, 'Holiday Schedule'!$B$3:$B$1002)))</f>
        <v/>
      </c>
      <c r="O933" s="42" t="str">
        <f ca="1">IF(B933="", "", IF(ISNA(MATCH(N933, SOFR_INDEX!$A$2:$A$2001, -1)),1,IF(INDEX(SOFR_INDEX!$A$2:$E$2001,MATCH(N933, SOFR_INDEX!$A$2:$A$2001, -1), 1)=N933,MATCH(N933, SOFR_INDEX!$A$2:$A$2001, -1),MATCH(N933, SOFR_INDEX!$A$2:$A$2001, -1)+1)))</f>
        <v/>
      </c>
      <c r="P933" s="40" t="str" cm="1">
        <f t="array" aca="1" ref="P933" ca="1">IF(OR(B933="", F933=""), "", INDEX(SOFR_INDEX!$B$2:$E$2001, O933,$P$4) * IF(LEFT($P$3, 3)="180", 2, IF(LEFT($P$3, 2)="90", 4, IF(LEFT($P$3, 2)="30", 12, 1)))/100)</f>
        <v/>
      </c>
      <c r="Q933" s="43" t="str">
        <f ca="1">IF(OR(B933="", F933=""), "", P933+'Terms&amp;Conditions + Transaction'!$B$11/10000)</f>
        <v/>
      </c>
      <c r="R933" s="43" t="str">
        <f t="shared" ca="1" si="89"/>
        <v/>
      </c>
      <c r="S933" t="str">
        <f ca="1">IF(B933="",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Transaction'!$C$7*(F933-E933), 365), 360))))</f>
        <v/>
      </c>
      <c r="T933" s="49" t="str">
        <f t="shared" ca="1" si="90"/>
        <v/>
      </c>
      <c r="U933" s="49" t="str">
        <f t="shared" ca="1" si="91"/>
        <v/>
      </c>
      <c r="V933" s="49" t="str">
        <f t="shared" ca="1" si="92"/>
        <v/>
      </c>
      <c r="W933" s="11" t="str">
        <f t="shared" ca="1" si="93"/>
        <v/>
      </c>
      <c r="X933" s="11" t="str">
        <f t="shared" ca="1" si="94"/>
        <v/>
      </c>
    </row>
    <row r="934" spans="2:24" x14ac:dyDescent="0.25">
      <c r="B934" s="82" t="str">
        <f ca="1">IF(B933&lt;MIN($C$3, 'Terms&amp;Conditions + Transaction'!$B$6), B933+1, "")</f>
        <v/>
      </c>
      <c r="C934" t="str">
        <f ca="1">IF(B934="", "", IF(AND(WEEKDAY(B934, 2)&lt;=5, ISERROR(VLOOKUP(B934, 'Holiday Schedule'!$B$3:$B$1002, 1, FALSE))), 1, 0))</f>
        <v/>
      </c>
      <c r="D934" t="str">
        <f ca="1">IF(B934="", "", IF(LOWER('Terms&amp;Conditions + Transaction'!$C$15)="act", 1, IF(DAY(B934)=31, 0, IF(AND(DAY(B934+1)=1, MONTH(B934+1)=3), 31-DAY(B934), 1))))</f>
        <v/>
      </c>
      <c r="E934" s="18" t="str">
        <f ca="1">IF(B934="", "", IFERROR(VLOOKUP(B934, 'Accrual Schedule'!$B$3:$B$122, 1, TRUE), ""))</f>
        <v/>
      </c>
      <c r="F934" s="18" t="str" cm="1">
        <f t="array" aca="1" ref="F934" ca="1">IF(B934="", "", INDEX('Accrual Schedule'!$B$3:$B$122, MATCH(B934, 'Accrual Schedule'!$B$3:$B$122, 1)+1, 1))</f>
        <v/>
      </c>
      <c r="G934" s="18" t="str" cm="1">
        <f t="array" aca="1" ref="G934" ca="1">IF(B934="", "", INDEX('Accrual Schedule'!$B$3:$B$122, MATCH(H934, 'Accrual Schedule'!$B$3:$B$122, 1)-1, 1))</f>
        <v/>
      </c>
      <c r="H934" s="18" t="str">
        <f ca="1">IF(B934="", "", INDEX('Accrual Schedule'!$B$3:$B$122, MATCH(I934, 'Accrual Schedule'!$C$3:$C$122, 1), 1))</f>
        <v/>
      </c>
      <c r="I934" s="18" t="str" cm="1">
        <f t="array" aca="1" ref="I934" ca="1">IF(B934="", "", _xlfn.IFNA(INDEX('Accrual Schedule'!$C$4:$C$122, MATCH(B934, 'Accrual Schedule'!$C$4:$C$122, 1)+1, 1), INDEX('Accrual Schedule'!$C$4:$C$122, 1, 1)))</f>
        <v/>
      </c>
      <c r="J934" s="11" t="str">
        <f ca="1">IF(B934="","",'Terms&amp;Conditions + Transaction'!$F$5-SUMIF(Dispositions!$B$3:$B$32,"&lt;="&amp;B934,Dispositions!$C$3:$C$32))</f>
        <v/>
      </c>
      <c r="K934" s="84" t="str">
        <f ca="1">IF(B934="", "", IF(ISNA(MATCH(B934, 'Factor Schedule'!$B$3:$B$2002, -1)),1,IF(INDEX('Factor Schedule'!$B$3:$C$2002,MATCH(B934, 'Factor Schedule'!$B$3:$B$2002, -1), 1)=B934,MATCH(B934, 'Factor Schedule'!$B$3:$B$2002, -1),MATCH(B934, 'Factor Schedule'!$B$3:$B$2002, -1)+1)))</f>
        <v/>
      </c>
      <c r="L934" s="11" t="str" cm="1">
        <f t="array" aca="1" ref="L934" ca="1">IF(B934="","",ROUND(J934*_xlfn.IFNA(INDEX('Factor Schedule'!$B$3:$C$2002,K934, 2), 1), 2))</f>
        <v/>
      </c>
      <c r="M934" s="11" t="str">
        <f ca="1">IF(B934="", "", IF(OR(LOWER('Terms&amp;Conditions + Transaction'!$B$12)&lt;&gt;"compound", B934=$C$2, B934=E934), L934, L934+IF(LOWER('Terms&amp;Conditions + Transaction'!$B$13)&lt;&gt;"y", SUMIFS($T$8:$T$2007, $B$8:$B$2007, "&gt;="&amp;E934, $B$8:$B$2007, "&lt;"&amp;B934), SUMIFS($U$8:$U$1007, $B$8:$B$2007, "&gt;="&amp;E934, $B$8:$B$2007, "&lt;"&amp;B934))))</f>
        <v/>
      </c>
      <c r="N934" s="18" t="str">
        <f ca="1">IF(OR(B934 = "", F934=""), "", MIN(ForwardDays(B934,-'Terms&amp;Conditions + Transaction'!$B$22, 'Terms&amp;Conditions + Transaction'!$B$23, 'Holiday Schedule'!$B$3:$B$1002),ForwardDays(F934,-'Terms&amp;Conditions + Transaction'!$B$22, 'Terms&amp;Conditions + Transaction'!$B$23, 'Holiday Schedule'!$B$3:$B$1002)))</f>
        <v/>
      </c>
      <c r="O934" s="42" t="str">
        <f ca="1">IF(B934="", "", IF(ISNA(MATCH(N934, SOFR_INDEX!$A$2:$A$2001, -1)),1,IF(INDEX(SOFR_INDEX!$A$2:$E$2001,MATCH(N934, SOFR_INDEX!$A$2:$A$2001, -1), 1)=N934,MATCH(N934, SOFR_INDEX!$A$2:$A$2001, -1),MATCH(N934, SOFR_INDEX!$A$2:$A$2001, -1)+1)))</f>
        <v/>
      </c>
      <c r="P934" s="40" t="str" cm="1">
        <f t="array" aca="1" ref="P934" ca="1">IF(OR(B934="", F934=""), "", INDEX(SOFR_INDEX!$B$2:$E$2001, O934,$P$4) * IF(LEFT($P$3, 3)="180", 2, IF(LEFT($P$3, 2)="90", 4, IF(LEFT($P$3, 2)="30", 12, 1)))/100)</f>
        <v/>
      </c>
      <c r="Q934" s="43" t="str">
        <f ca="1">IF(OR(B934="", F934=""), "", P934+'Terms&amp;Conditions + Transaction'!$B$11/10000)</f>
        <v/>
      </c>
      <c r="R934" s="43" t="str">
        <f t="shared" ca="1" si="89"/>
        <v/>
      </c>
      <c r="S934" t="str">
        <f ca="1">IF(B934="",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Transaction'!$C$7*(F934-E934), 365), 360))))</f>
        <v/>
      </c>
      <c r="T934" s="49" t="str">
        <f t="shared" ca="1" si="90"/>
        <v/>
      </c>
      <c r="U934" s="49" t="str">
        <f t="shared" ca="1" si="91"/>
        <v/>
      </c>
      <c r="V934" s="49" t="str">
        <f t="shared" ca="1" si="92"/>
        <v/>
      </c>
      <c r="W934" s="11" t="str">
        <f t="shared" ca="1" si="93"/>
        <v/>
      </c>
      <c r="X934" s="11" t="str">
        <f t="shared" ca="1" si="94"/>
        <v/>
      </c>
    </row>
    <row r="935" spans="2:24" x14ac:dyDescent="0.25">
      <c r="B935" s="82" t="str">
        <f ca="1">IF(B934&lt;MIN($C$3, 'Terms&amp;Conditions + Transaction'!$B$6), B934+1, "")</f>
        <v/>
      </c>
      <c r="C935" t="str">
        <f ca="1">IF(B935="", "", IF(AND(WEEKDAY(B935, 2)&lt;=5, ISERROR(VLOOKUP(B935, 'Holiday Schedule'!$B$3:$B$1002, 1, FALSE))), 1, 0))</f>
        <v/>
      </c>
      <c r="D935" t="str">
        <f ca="1">IF(B935="", "", IF(LOWER('Terms&amp;Conditions + Transaction'!$C$15)="act", 1, IF(DAY(B935)=31, 0, IF(AND(DAY(B935+1)=1, MONTH(B935+1)=3), 31-DAY(B935), 1))))</f>
        <v/>
      </c>
      <c r="E935" s="18" t="str">
        <f ca="1">IF(B935="", "", IFERROR(VLOOKUP(B935, 'Accrual Schedule'!$B$3:$B$122, 1, TRUE), ""))</f>
        <v/>
      </c>
      <c r="F935" s="18" t="str" cm="1">
        <f t="array" aca="1" ref="F935" ca="1">IF(B935="", "", INDEX('Accrual Schedule'!$B$3:$B$122, MATCH(B935, 'Accrual Schedule'!$B$3:$B$122, 1)+1, 1))</f>
        <v/>
      </c>
      <c r="G935" s="18" t="str" cm="1">
        <f t="array" aca="1" ref="G935" ca="1">IF(B935="", "", INDEX('Accrual Schedule'!$B$3:$B$122, MATCH(H935, 'Accrual Schedule'!$B$3:$B$122, 1)-1, 1))</f>
        <v/>
      </c>
      <c r="H935" s="18" t="str">
        <f ca="1">IF(B935="", "", INDEX('Accrual Schedule'!$B$3:$B$122, MATCH(I935, 'Accrual Schedule'!$C$3:$C$122, 1), 1))</f>
        <v/>
      </c>
      <c r="I935" s="18" t="str" cm="1">
        <f t="array" aca="1" ref="I935" ca="1">IF(B935="", "", _xlfn.IFNA(INDEX('Accrual Schedule'!$C$4:$C$122, MATCH(B935, 'Accrual Schedule'!$C$4:$C$122, 1)+1, 1), INDEX('Accrual Schedule'!$C$4:$C$122, 1, 1)))</f>
        <v/>
      </c>
      <c r="J935" s="11" t="str">
        <f ca="1">IF(B935="","",'Terms&amp;Conditions + Transaction'!$F$5-SUMIF(Dispositions!$B$3:$B$32,"&lt;="&amp;B935,Dispositions!$C$3:$C$32))</f>
        <v/>
      </c>
      <c r="K935" s="84" t="str">
        <f ca="1">IF(B935="", "", IF(ISNA(MATCH(B935, 'Factor Schedule'!$B$3:$B$2002, -1)),1,IF(INDEX('Factor Schedule'!$B$3:$C$2002,MATCH(B935, 'Factor Schedule'!$B$3:$B$2002, -1), 1)=B935,MATCH(B935, 'Factor Schedule'!$B$3:$B$2002, -1),MATCH(B935, 'Factor Schedule'!$B$3:$B$2002, -1)+1)))</f>
        <v/>
      </c>
      <c r="L935" s="11" t="str" cm="1">
        <f t="array" aca="1" ref="L935" ca="1">IF(B935="","",ROUND(J935*_xlfn.IFNA(INDEX('Factor Schedule'!$B$3:$C$2002,K935, 2), 1), 2))</f>
        <v/>
      </c>
      <c r="M935" s="11" t="str">
        <f ca="1">IF(B935="", "", IF(OR(LOWER('Terms&amp;Conditions + Transaction'!$B$12)&lt;&gt;"compound", B935=$C$2, B935=E935), L935, L935+IF(LOWER('Terms&amp;Conditions + Transaction'!$B$13)&lt;&gt;"y", SUMIFS($T$8:$T$2007, $B$8:$B$2007, "&gt;="&amp;E935, $B$8:$B$2007, "&lt;"&amp;B935), SUMIFS($U$8:$U$1007, $B$8:$B$2007, "&gt;="&amp;E935, $B$8:$B$2007, "&lt;"&amp;B935))))</f>
        <v/>
      </c>
      <c r="N935" s="18" t="str">
        <f ca="1">IF(OR(B935 = "", F935=""), "", MIN(ForwardDays(B935,-'Terms&amp;Conditions + Transaction'!$B$22, 'Terms&amp;Conditions + Transaction'!$B$23, 'Holiday Schedule'!$B$3:$B$1002),ForwardDays(F935,-'Terms&amp;Conditions + Transaction'!$B$22, 'Terms&amp;Conditions + Transaction'!$B$23, 'Holiday Schedule'!$B$3:$B$1002)))</f>
        <v/>
      </c>
      <c r="O935" s="42" t="str">
        <f ca="1">IF(B935="", "", IF(ISNA(MATCH(N935, SOFR_INDEX!$A$2:$A$2001, -1)),1,IF(INDEX(SOFR_INDEX!$A$2:$E$2001,MATCH(N935, SOFR_INDEX!$A$2:$A$2001, -1), 1)=N935,MATCH(N935, SOFR_INDEX!$A$2:$A$2001, -1),MATCH(N935, SOFR_INDEX!$A$2:$A$2001, -1)+1)))</f>
        <v/>
      </c>
      <c r="P935" s="40" t="str" cm="1">
        <f t="array" aca="1" ref="P935" ca="1">IF(OR(B935="", F935=""), "", INDEX(SOFR_INDEX!$B$2:$E$2001, O935,$P$4) * IF(LEFT($P$3, 3)="180", 2, IF(LEFT($P$3, 2)="90", 4, IF(LEFT($P$3, 2)="30", 12, 1)))/100)</f>
        <v/>
      </c>
      <c r="Q935" s="43" t="str">
        <f ca="1">IF(OR(B935="", F935=""), "", P935+'Terms&amp;Conditions + Transaction'!$B$11/10000)</f>
        <v/>
      </c>
      <c r="R935" s="43" t="str">
        <f t="shared" ca="1" si="89"/>
        <v/>
      </c>
      <c r="S935" t="str">
        <f ca="1">IF(B935="",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Transaction'!$C$7*(F935-E935), 365), 360))))</f>
        <v/>
      </c>
      <c r="T935" s="49" t="str">
        <f t="shared" ca="1" si="90"/>
        <v/>
      </c>
      <c r="U935" s="49" t="str">
        <f t="shared" ca="1" si="91"/>
        <v/>
      </c>
      <c r="V935" s="49" t="str">
        <f t="shared" ca="1" si="92"/>
        <v/>
      </c>
      <c r="W935" s="11" t="str">
        <f t="shared" ca="1" si="93"/>
        <v/>
      </c>
      <c r="X935" s="11" t="str">
        <f t="shared" ca="1" si="94"/>
        <v/>
      </c>
    </row>
    <row r="936" spans="2:24" x14ac:dyDescent="0.25">
      <c r="B936" s="82" t="str">
        <f ca="1">IF(B935&lt;MIN($C$3, 'Terms&amp;Conditions + Transaction'!$B$6), B935+1, "")</f>
        <v/>
      </c>
      <c r="C936" t="str">
        <f ca="1">IF(B936="", "", IF(AND(WEEKDAY(B936, 2)&lt;=5, ISERROR(VLOOKUP(B936, 'Holiday Schedule'!$B$3:$B$1002, 1, FALSE))), 1, 0))</f>
        <v/>
      </c>
      <c r="D936" t="str">
        <f ca="1">IF(B936="", "", IF(LOWER('Terms&amp;Conditions + Transaction'!$C$15)="act", 1, IF(DAY(B936)=31, 0, IF(AND(DAY(B936+1)=1, MONTH(B936+1)=3), 31-DAY(B936), 1))))</f>
        <v/>
      </c>
      <c r="E936" s="18" t="str">
        <f ca="1">IF(B936="", "", IFERROR(VLOOKUP(B936, 'Accrual Schedule'!$B$3:$B$122, 1, TRUE), ""))</f>
        <v/>
      </c>
      <c r="F936" s="18" t="str" cm="1">
        <f t="array" aca="1" ref="F936" ca="1">IF(B936="", "", INDEX('Accrual Schedule'!$B$3:$B$122, MATCH(B936, 'Accrual Schedule'!$B$3:$B$122, 1)+1, 1))</f>
        <v/>
      </c>
      <c r="G936" s="18" t="str" cm="1">
        <f t="array" aca="1" ref="G936" ca="1">IF(B936="", "", INDEX('Accrual Schedule'!$B$3:$B$122, MATCH(H936, 'Accrual Schedule'!$B$3:$B$122, 1)-1, 1))</f>
        <v/>
      </c>
      <c r="H936" s="18" t="str">
        <f ca="1">IF(B936="", "", INDEX('Accrual Schedule'!$B$3:$B$122, MATCH(I936, 'Accrual Schedule'!$C$3:$C$122, 1), 1))</f>
        <v/>
      </c>
      <c r="I936" s="18" t="str" cm="1">
        <f t="array" aca="1" ref="I936" ca="1">IF(B936="", "", _xlfn.IFNA(INDEX('Accrual Schedule'!$C$4:$C$122, MATCH(B936, 'Accrual Schedule'!$C$4:$C$122, 1)+1, 1), INDEX('Accrual Schedule'!$C$4:$C$122, 1, 1)))</f>
        <v/>
      </c>
      <c r="J936" s="11" t="str">
        <f ca="1">IF(B936="","",'Terms&amp;Conditions + Transaction'!$F$5-SUMIF(Dispositions!$B$3:$B$32,"&lt;="&amp;B936,Dispositions!$C$3:$C$32))</f>
        <v/>
      </c>
      <c r="K936" s="84" t="str">
        <f ca="1">IF(B936="", "", IF(ISNA(MATCH(B936, 'Factor Schedule'!$B$3:$B$2002, -1)),1,IF(INDEX('Factor Schedule'!$B$3:$C$2002,MATCH(B936, 'Factor Schedule'!$B$3:$B$2002, -1), 1)=B936,MATCH(B936, 'Factor Schedule'!$B$3:$B$2002, -1),MATCH(B936, 'Factor Schedule'!$B$3:$B$2002, -1)+1)))</f>
        <v/>
      </c>
      <c r="L936" s="11" t="str" cm="1">
        <f t="array" aca="1" ref="L936" ca="1">IF(B936="","",ROUND(J936*_xlfn.IFNA(INDEX('Factor Schedule'!$B$3:$C$2002,K936, 2), 1), 2))</f>
        <v/>
      </c>
      <c r="M936" s="11" t="str">
        <f ca="1">IF(B936="", "", IF(OR(LOWER('Terms&amp;Conditions + Transaction'!$B$12)&lt;&gt;"compound", B936=$C$2, B936=E936), L936, L936+IF(LOWER('Terms&amp;Conditions + Transaction'!$B$13)&lt;&gt;"y", SUMIFS($T$8:$T$2007, $B$8:$B$2007, "&gt;="&amp;E936, $B$8:$B$2007, "&lt;"&amp;B936), SUMIFS($U$8:$U$1007, $B$8:$B$2007, "&gt;="&amp;E936, $B$8:$B$2007, "&lt;"&amp;B936))))</f>
        <v/>
      </c>
      <c r="N936" s="18" t="str">
        <f ca="1">IF(OR(B936 = "", F936=""), "", MIN(ForwardDays(B936,-'Terms&amp;Conditions + Transaction'!$B$22, 'Terms&amp;Conditions + Transaction'!$B$23, 'Holiday Schedule'!$B$3:$B$1002),ForwardDays(F936,-'Terms&amp;Conditions + Transaction'!$B$22, 'Terms&amp;Conditions + Transaction'!$B$23, 'Holiday Schedule'!$B$3:$B$1002)))</f>
        <v/>
      </c>
      <c r="O936" s="42" t="str">
        <f ca="1">IF(B936="", "", IF(ISNA(MATCH(N936, SOFR_INDEX!$A$2:$A$2001, -1)),1,IF(INDEX(SOFR_INDEX!$A$2:$E$2001,MATCH(N936, SOFR_INDEX!$A$2:$A$2001, -1), 1)=N936,MATCH(N936, SOFR_INDEX!$A$2:$A$2001, -1),MATCH(N936, SOFR_INDEX!$A$2:$A$2001, -1)+1)))</f>
        <v/>
      </c>
      <c r="P936" s="40" t="str" cm="1">
        <f t="array" aca="1" ref="P936" ca="1">IF(OR(B936="", F936=""), "", INDEX(SOFR_INDEX!$B$2:$E$2001, O936,$P$4) * IF(LEFT($P$3, 3)="180", 2, IF(LEFT($P$3, 2)="90", 4, IF(LEFT($P$3, 2)="30", 12, 1)))/100)</f>
        <v/>
      </c>
      <c r="Q936" s="43" t="str">
        <f ca="1">IF(OR(B936="", F936=""), "", P936+'Terms&amp;Conditions + Transaction'!$B$11/10000)</f>
        <v/>
      </c>
      <c r="R936" s="43" t="str">
        <f t="shared" ca="1" si="89"/>
        <v/>
      </c>
      <c r="S936" t="str">
        <f ca="1">IF(B936="",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Transaction'!$C$7*(F936-E936), 365), 360))))</f>
        <v/>
      </c>
      <c r="T936" s="49" t="str">
        <f t="shared" ca="1" si="90"/>
        <v/>
      </c>
      <c r="U936" s="49" t="str">
        <f t="shared" ca="1" si="91"/>
        <v/>
      </c>
      <c r="V936" s="49" t="str">
        <f t="shared" ca="1" si="92"/>
        <v/>
      </c>
      <c r="W936" s="11" t="str">
        <f t="shared" ca="1" si="93"/>
        <v/>
      </c>
      <c r="X936" s="11" t="str">
        <f t="shared" ca="1" si="94"/>
        <v/>
      </c>
    </row>
    <row r="937" spans="2:24" x14ac:dyDescent="0.25">
      <c r="B937" s="82" t="str">
        <f ca="1">IF(B936&lt;MIN($C$3, 'Terms&amp;Conditions + Transaction'!$B$6), B936+1, "")</f>
        <v/>
      </c>
      <c r="C937" t="str">
        <f ca="1">IF(B937="", "", IF(AND(WEEKDAY(B937, 2)&lt;=5, ISERROR(VLOOKUP(B937, 'Holiday Schedule'!$B$3:$B$1002, 1, FALSE))), 1, 0))</f>
        <v/>
      </c>
      <c r="D937" t="str">
        <f ca="1">IF(B937="", "", IF(LOWER('Terms&amp;Conditions + Transaction'!$C$15)="act", 1, IF(DAY(B937)=31, 0, IF(AND(DAY(B937+1)=1, MONTH(B937+1)=3), 31-DAY(B937), 1))))</f>
        <v/>
      </c>
      <c r="E937" s="18" t="str">
        <f ca="1">IF(B937="", "", IFERROR(VLOOKUP(B937, 'Accrual Schedule'!$B$3:$B$122, 1, TRUE), ""))</f>
        <v/>
      </c>
      <c r="F937" s="18" t="str" cm="1">
        <f t="array" aca="1" ref="F937" ca="1">IF(B937="", "", INDEX('Accrual Schedule'!$B$3:$B$122, MATCH(B937, 'Accrual Schedule'!$B$3:$B$122, 1)+1, 1))</f>
        <v/>
      </c>
      <c r="G937" s="18" t="str" cm="1">
        <f t="array" aca="1" ref="G937" ca="1">IF(B937="", "", INDEX('Accrual Schedule'!$B$3:$B$122, MATCH(H937, 'Accrual Schedule'!$B$3:$B$122, 1)-1, 1))</f>
        <v/>
      </c>
      <c r="H937" s="18" t="str">
        <f ca="1">IF(B937="", "", INDEX('Accrual Schedule'!$B$3:$B$122, MATCH(I937, 'Accrual Schedule'!$C$3:$C$122, 1), 1))</f>
        <v/>
      </c>
      <c r="I937" s="18" t="str" cm="1">
        <f t="array" aca="1" ref="I937" ca="1">IF(B937="", "", _xlfn.IFNA(INDEX('Accrual Schedule'!$C$4:$C$122, MATCH(B937, 'Accrual Schedule'!$C$4:$C$122, 1)+1, 1), INDEX('Accrual Schedule'!$C$4:$C$122, 1, 1)))</f>
        <v/>
      </c>
      <c r="J937" s="11" t="str">
        <f ca="1">IF(B937="","",'Terms&amp;Conditions + Transaction'!$F$5-SUMIF(Dispositions!$B$3:$B$32,"&lt;="&amp;B937,Dispositions!$C$3:$C$32))</f>
        <v/>
      </c>
      <c r="K937" s="84" t="str">
        <f ca="1">IF(B937="", "", IF(ISNA(MATCH(B937, 'Factor Schedule'!$B$3:$B$2002, -1)),1,IF(INDEX('Factor Schedule'!$B$3:$C$2002,MATCH(B937, 'Factor Schedule'!$B$3:$B$2002, -1), 1)=B937,MATCH(B937, 'Factor Schedule'!$B$3:$B$2002, -1),MATCH(B937, 'Factor Schedule'!$B$3:$B$2002, -1)+1)))</f>
        <v/>
      </c>
      <c r="L937" s="11" t="str" cm="1">
        <f t="array" aca="1" ref="L937" ca="1">IF(B937="","",ROUND(J937*_xlfn.IFNA(INDEX('Factor Schedule'!$B$3:$C$2002,K937, 2), 1), 2))</f>
        <v/>
      </c>
      <c r="M937" s="11" t="str">
        <f ca="1">IF(B937="", "", IF(OR(LOWER('Terms&amp;Conditions + Transaction'!$B$12)&lt;&gt;"compound", B937=$C$2, B937=E937), L937, L937+IF(LOWER('Terms&amp;Conditions + Transaction'!$B$13)&lt;&gt;"y", SUMIFS($T$8:$T$2007, $B$8:$B$2007, "&gt;="&amp;E937, $B$8:$B$2007, "&lt;"&amp;B937), SUMIFS($U$8:$U$1007, $B$8:$B$2007, "&gt;="&amp;E937, $B$8:$B$2007, "&lt;"&amp;B937))))</f>
        <v/>
      </c>
      <c r="N937" s="18" t="str">
        <f ca="1">IF(OR(B937 = "", F937=""), "", MIN(ForwardDays(B937,-'Terms&amp;Conditions + Transaction'!$B$22, 'Terms&amp;Conditions + Transaction'!$B$23, 'Holiday Schedule'!$B$3:$B$1002),ForwardDays(F937,-'Terms&amp;Conditions + Transaction'!$B$22, 'Terms&amp;Conditions + Transaction'!$B$23, 'Holiday Schedule'!$B$3:$B$1002)))</f>
        <v/>
      </c>
      <c r="O937" s="42" t="str">
        <f ca="1">IF(B937="", "", IF(ISNA(MATCH(N937, SOFR_INDEX!$A$2:$A$2001, -1)),1,IF(INDEX(SOFR_INDEX!$A$2:$E$2001,MATCH(N937, SOFR_INDEX!$A$2:$A$2001, -1), 1)=N937,MATCH(N937, SOFR_INDEX!$A$2:$A$2001, -1),MATCH(N937, SOFR_INDEX!$A$2:$A$2001, -1)+1)))</f>
        <v/>
      </c>
      <c r="P937" s="40" t="str" cm="1">
        <f t="array" aca="1" ref="P937" ca="1">IF(OR(B937="", F937=""), "", INDEX(SOFR_INDEX!$B$2:$E$2001, O937,$P$4) * IF(LEFT($P$3, 3)="180", 2, IF(LEFT($P$3, 2)="90", 4, IF(LEFT($P$3, 2)="30", 12, 1)))/100)</f>
        <v/>
      </c>
      <c r="Q937" s="43" t="str">
        <f ca="1">IF(OR(B937="", F937=""), "", P937+'Terms&amp;Conditions + Transaction'!$B$11/10000)</f>
        <v/>
      </c>
      <c r="R937" s="43" t="str">
        <f t="shared" ca="1" si="89"/>
        <v/>
      </c>
      <c r="S937" t="str">
        <f ca="1">IF(B937="",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Transaction'!$C$7*(F937-E937), 365), 360))))</f>
        <v/>
      </c>
      <c r="T937" s="49" t="str">
        <f t="shared" ca="1" si="90"/>
        <v/>
      </c>
      <c r="U937" s="49" t="str">
        <f t="shared" ca="1" si="91"/>
        <v/>
      </c>
      <c r="V937" s="49" t="str">
        <f t="shared" ca="1" si="92"/>
        <v/>
      </c>
      <c r="W937" s="11" t="str">
        <f t="shared" ca="1" si="93"/>
        <v/>
      </c>
      <c r="X937" s="11" t="str">
        <f t="shared" ca="1" si="94"/>
        <v/>
      </c>
    </row>
    <row r="938" spans="2:24" x14ac:dyDescent="0.25">
      <c r="B938" s="82" t="str">
        <f ca="1">IF(B937&lt;MIN($C$3, 'Terms&amp;Conditions + Transaction'!$B$6), B937+1, "")</f>
        <v/>
      </c>
      <c r="C938" t="str">
        <f ca="1">IF(B938="", "", IF(AND(WEEKDAY(B938, 2)&lt;=5, ISERROR(VLOOKUP(B938, 'Holiday Schedule'!$B$3:$B$1002, 1, FALSE))), 1, 0))</f>
        <v/>
      </c>
      <c r="D938" t="str">
        <f ca="1">IF(B938="", "", IF(LOWER('Terms&amp;Conditions + Transaction'!$C$15)="act", 1, IF(DAY(B938)=31, 0, IF(AND(DAY(B938+1)=1, MONTH(B938+1)=3), 31-DAY(B938), 1))))</f>
        <v/>
      </c>
      <c r="E938" s="18" t="str">
        <f ca="1">IF(B938="", "", IFERROR(VLOOKUP(B938, 'Accrual Schedule'!$B$3:$B$122, 1, TRUE), ""))</f>
        <v/>
      </c>
      <c r="F938" s="18" t="str" cm="1">
        <f t="array" aca="1" ref="F938" ca="1">IF(B938="", "", INDEX('Accrual Schedule'!$B$3:$B$122, MATCH(B938, 'Accrual Schedule'!$B$3:$B$122, 1)+1, 1))</f>
        <v/>
      </c>
      <c r="G938" s="18" t="str" cm="1">
        <f t="array" aca="1" ref="G938" ca="1">IF(B938="", "", INDEX('Accrual Schedule'!$B$3:$B$122, MATCH(H938, 'Accrual Schedule'!$B$3:$B$122, 1)-1, 1))</f>
        <v/>
      </c>
      <c r="H938" s="18" t="str">
        <f ca="1">IF(B938="", "", INDEX('Accrual Schedule'!$B$3:$B$122, MATCH(I938, 'Accrual Schedule'!$C$3:$C$122, 1), 1))</f>
        <v/>
      </c>
      <c r="I938" s="18" t="str" cm="1">
        <f t="array" aca="1" ref="I938" ca="1">IF(B938="", "", _xlfn.IFNA(INDEX('Accrual Schedule'!$C$4:$C$122, MATCH(B938, 'Accrual Schedule'!$C$4:$C$122, 1)+1, 1), INDEX('Accrual Schedule'!$C$4:$C$122, 1, 1)))</f>
        <v/>
      </c>
      <c r="J938" s="11" t="str">
        <f ca="1">IF(B938="","",'Terms&amp;Conditions + Transaction'!$F$5-SUMIF(Dispositions!$B$3:$B$32,"&lt;="&amp;B938,Dispositions!$C$3:$C$32))</f>
        <v/>
      </c>
      <c r="K938" s="84" t="str">
        <f ca="1">IF(B938="", "", IF(ISNA(MATCH(B938, 'Factor Schedule'!$B$3:$B$2002, -1)),1,IF(INDEX('Factor Schedule'!$B$3:$C$2002,MATCH(B938, 'Factor Schedule'!$B$3:$B$2002, -1), 1)=B938,MATCH(B938, 'Factor Schedule'!$B$3:$B$2002, -1),MATCH(B938, 'Factor Schedule'!$B$3:$B$2002, -1)+1)))</f>
        <v/>
      </c>
      <c r="L938" s="11" t="str" cm="1">
        <f t="array" aca="1" ref="L938" ca="1">IF(B938="","",ROUND(J938*_xlfn.IFNA(INDEX('Factor Schedule'!$B$3:$C$2002,K938, 2), 1), 2))</f>
        <v/>
      </c>
      <c r="M938" s="11" t="str">
        <f ca="1">IF(B938="", "", IF(OR(LOWER('Terms&amp;Conditions + Transaction'!$B$12)&lt;&gt;"compound", B938=$C$2, B938=E938), L938, L938+IF(LOWER('Terms&amp;Conditions + Transaction'!$B$13)&lt;&gt;"y", SUMIFS($T$8:$T$2007, $B$8:$B$2007, "&gt;="&amp;E938, $B$8:$B$2007, "&lt;"&amp;B938), SUMIFS($U$8:$U$1007, $B$8:$B$2007, "&gt;="&amp;E938, $B$8:$B$2007, "&lt;"&amp;B938))))</f>
        <v/>
      </c>
      <c r="N938" s="18" t="str">
        <f ca="1">IF(OR(B938 = "", F938=""), "", MIN(ForwardDays(B938,-'Terms&amp;Conditions + Transaction'!$B$22, 'Terms&amp;Conditions + Transaction'!$B$23, 'Holiday Schedule'!$B$3:$B$1002),ForwardDays(F938,-'Terms&amp;Conditions + Transaction'!$B$22, 'Terms&amp;Conditions + Transaction'!$B$23, 'Holiday Schedule'!$B$3:$B$1002)))</f>
        <v/>
      </c>
      <c r="O938" s="42" t="str">
        <f ca="1">IF(B938="", "", IF(ISNA(MATCH(N938, SOFR_INDEX!$A$2:$A$2001, -1)),1,IF(INDEX(SOFR_INDEX!$A$2:$E$2001,MATCH(N938, SOFR_INDEX!$A$2:$A$2001, -1), 1)=N938,MATCH(N938, SOFR_INDEX!$A$2:$A$2001, -1),MATCH(N938, SOFR_INDEX!$A$2:$A$2001, -1)+1)))</f>
        <v/>
      </c>
      <c r="P938" s="40" t="str" cm="1">
        <f t="array" aca="1" ref="P938" ca="1">IF(OR(B938="", F938=""), "", INDEX(SOFR_INDEX!$B$2:$E$2001, O938,$P$4) * IF(LEFT($P$3, 3)="180", 2, IF(LEFT($P$3, 2)="90", 4, IF(LEFT($P$3, 2)="30", 12, 1)))/100)</f>
        <v/>
      </c>
      <c r="Q938" s="43" t="str">
        <f ca="1">IF(OR(B938="", F938=""), "", P938+'Terms&amp;Conditions + Transaction'!$B$11/10000)</f>
        <v/>
      </c>
      <c r="R938" s="43" t="str">
        <f t="shared" ca="1" si="89"/>
        <v/>
      </c>
      <c r="S938" t="str">
        <f ca="1">IF(B938="",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Transaction'!$C$7*(F938-E938), 365), 360))))</f>
        <v/>
      </c>
      <c r="T938" s="49" t="str">
        <f t="shared" ca="1" si="90"/>
        <v/>
      </c>
      <c r="U938" s="49" t="str">
        <f t="shared" ca="1" si="91"/>
        <v/>
      </c>
      <c r="V938" s="49" t="str">
        <f t="shared" ca="1" si="92"/>
        <v/>
      </c>
      <c r="W938" s="11" t="str">
        <f t="shared" ca="1" si="93"/>
        <v/>
      </c>
      <c r="X938" s="11" t="str">
        <f t="shared" ca="1" si="94"/>
        <v/>
      </c>
    </row>
    <row r="939" spans="2:24" x14ac:dyDescent="0.25">
      <c r="B939" s="82" t="str">
        <f ca="1">IF(B938&lt;MIN($C$3, 'Terms&amp;Conditions + Transaction'!$B$6), B938+1, "")</f>
        <v/>
      </c>
      <c r="C939" t="str">
        <f ca="1">IF(B939="", "", IF(AND(WEEKDAY(B939, 2)&lt;=5, ISERROR(VLOOKUP(B939, 'Holiday Schedule'!$B$3:$B$1002, 1, FALSE))), 1, 0))</f>
        <v/>
      </c>
      <c r="D939" t="str">
        <f ca="1">IF(B939="", "", IF(LOWER('Terms&amp;Conditions + Transaction'!$C$15)="act", 1, IF(DAY(B939)=31, 0, IF(AND(DAY(B939+1)=1, MONTH(B939+1)=3), 31-DAY(B939), 1))))</f>
        <v/>
      </c>
      <c r="E939" s="18" t="str">
        <f ca="1">IF(B939="", "", IFERROR(VLOOKUP(B939, 'Accrual Schedule'!$B$3:$B$122, 1, TRUE), ""))</f>
        <v/>
      </c>
      <c r="F939" s="18" t="str" cm="1">
        <f t="array" aca="1" ref="F939" ca="1">IF(B939="", "", INDEX('Accrual Schedule'!$B$3:$B$122, MATCH(B939, 'Accrual Schedule'!$B$3:$B$122, 1)+1, 1))</f>
        <v/>
      </c>
      <c r="G939" s="18" t="str" cm="1">
        <f t="array" aca="1" ref="G939" ca="1">IF(B939="", "", INDEX('Accrual Schedule'!$B$3:$B$122, MATCH(H939, 'Accrual Schedule'!$B$3:$B$122, 1)-1, 1))</f>
        <v/>
      </c>
      <c r="H939" s="18" t="str">
        <f ca="1">IF(B939="", "", INDEX('Accrual Schedule'!$B$3:$B$122, MATCH(I939, 'Accrual Schedule'!$C$3:$C$122, 1), 1))</f>
        <v/>
      </c>
      <c r="I939" s="18" t="str" cm="1">
        <f t="array" aca="1" ref="I939" ca="1">IF(B939="", "", _xlfn.IFNA(INDEX('Accrual Schedule'!$C$4:$C$122, MATCH(B939, 'Accrual Schedule'!$C$4:$C$122, 1)+1, 1), INDEX('Accrual Schedule'!$C$4:$C$122, 1, 1)))</f>
        <v/>
      </c>
      <c r="J939" s="11" t="str">
        <f ca="1">IF(B939="","",'Terms&amp;Conditions + Transaction'!$F$5-SUMIF(Dispositions!$B$3:$B$32,"&lt;="&amp;B939,Dispositions!$C$3:$C$32))</f>
        <v/>
      </c>
      <c r="K939" s="84" t="str">
        <f ca="1">IF(B939="", "", IF(ISNA(MATCH(B939, 'Factor Schedule'!$B$3:$B$2002, -1)),1,IF(INDEX('Factor Schedule'!$B$3:$C$2002,MATCH(B939, 'Factor Schedule'!$B$3:$B$2002, -1), 1)=B939,MATCH(B939, 'Factor Schedule'!$B$3:$B$2002, -1),MATCH(B939, 'Factor Schedule'!$B$3:$B$2002, -1)+1)))</f>
        <v/>
      </c>
      <c r="L939" s="11" t="str" cm="1">
        <f t="array" aca="1" ref="L939" ca="1">IF(B939="","",ROUND(J939*_xlfn.IFNA(INDEX('Factor Schedule'!$B$3:$C$2002,K939, 2), 1), 2))</f>
        <v/>
      </c>
      <c r="M939" s="11" t="str">
        <f ca="1">IF(B939="", "", IF(OR(LOWER('Terms&amp;Conditions + Transaction'!$B$12)&lt;&gt;"compound", B939=$C$2, B939=E939), L939, L939+IF(LOWER('Terms&amp;Conditions + Transaction'!$B$13)&lt;&gt;"y", SUMIFS($T$8:$T$2007, $B$8:$B$2007, "&gt;="&amp;E939, $B$8:$B$2007, "&lt;"&amp;B939), SUMIFS($U$8:$U$1007, $B$8:$B$2007, "&gt;="&amp;E939, $B$8:$B$2007, "&lt;"&amp;B939))))</f>
        <v/>
      </c>
      <c r="N939" s="18" t="str">
        <f ca="1">IF(OR(B939 = "", F939=""), "", MIN(ForwardDays(B939,-'Terms&amp;Conditions + Transaction'!$B$22, 'Terms&amp;Conditions + Transaction'!$B$23, 'Holiday Schedule'!$B$3:$B$1002),ForwardDays(F939,-'Terms&amp;Conditions + Transaction'!$B$22, 'Terms&amp;Conditions + Transaction'!$B$23, 'Holiday Schedule'!$B$3:$B$1002)))</f>
        <v/>
      </c>
      <c r="O939" s="42" t="str">
        <f ca="1">IF(B939="", "", IF(ISNA(MATCH(N939, SOFR_INDEX!$A$2:$A$2001, -1)),1,IF(INDEX(SOFR_INDEX!$A$2:$E$2001,MATCH(N939, SOFR_INDEX!$A$2:$A$2001, -1), 1)=N939,MATCH(N939, SOFR_INDEX!$A$2:$A$2001, -1),MATCH(N939, SOFR_INDEX!$A$2:$A$2001, -1)+1)))</f>
        <v/>
      </c>
      <c r="P939" s="40" t="str" cm="1">
        <f t="array" aca="1" ref="P939" ca="1">IF(OR(B939="", F939=""), "", INDEX(SOFR_INDEX!$B$2:$E$2001, O939,$P$4) * IF(LEFT($P$3, 3)="180", 2, IF(LEFT($P$3, 2)="90", 4, IF(LEFT($P$3, 2)="30", 12, 1)))/100)</f>
        <v/>
      </c>
      <c r="Q939" s="43" t="str">
        <f ca="1">IF(OR(B939="", F939=""), "", P939+'Terms&amp;Conditions + Transaction'!$B$11/10000)</f>
        <v/>
      </c>
      <c r="R939" s="43" t="str">
        <f t="shared" ca="1" si="89"/>
        <v/>
      </c>
      <c r="S939" t="str">
        <f ca="1">IF(B939="",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Transaction'!$C$7*(F939-E939), 365), 360))))</f>
        <v/>
      </c>
      <c r="T939" s="49" t="str">
        <f t="shared" ca="1" si="90"/>
        <v/>
      </c>
      <c r="U939" s="49" t="str">
        <f t="shared" ca="1" si="91"/>
        <v/>
      </c>
      <c r="V939" s="49" t="str">
        <f t="shared" ca="1" si="92"/>
        <v/>
      </c>
      <c r="W939" s="11" t="str">
        <f t="shared" ca="1" si="93"/>
        <v/>
      </c>
      <c r="X939" s="11" t="str">
        <f t="shared" ca="1" si="94"/>
        <v/>
      </c>
    </row>
    <row r="940" spans="2:24" x14ac:dyDescent="0.25">
      <c r="B940" s="82" t="str">
        <f ca="1">IF(B939&lt;MIN($C$3, 'Terms&amp;Conditions + Transaction'!$B$6), B939+1, "")</f>
        <v/>
      </c>
      <c r="C940" t="str">
        <f ca="1">IF(B940="", "", IF(AND(WEEKDAY(B940, 2)&lt;=5, ISERROR(VLOOKUP(B940, 'Holiday Schedule'!$B$3:$B$1002, 1, FALSE))), 1, 0))</f>
        <v/>
      </c>
      <c r="D940" t="str">
        <f ca="1">IF(B940="", "", IF(LOWER('Terms&amp;Conditions + Transaction'!$C$15)="act", 1, IF(DAY(B940)=31, 0, IF(AND(DAY(B940+1)=1, MONTH(B940+1)=3), 31-DAY(B940), 1))))</f>
        <v/>
      </c>
      <c r="E940" s="18" t="str">
        <f ca="1">IF(B940="", "", IFERROR(VLOOKUP(B940, 'Accrual Schedule'!$B$3:$B$122, 1, TRUE), ""))</f>
        <v/>
      </c>
      <c r="F940" s="18" t="str" cm="1">
        <f t="array" aca="1" ref="F940" ca="1">IF(B940="", "", INDEX('Accrual Schedule'!$B$3:$B$122, MATCH(B940, 'Accrual Schedule'!$B$3:$B$122, 1)+1, 1))</f>
        <v/>
      </c>
      <c r="G940" s="18" t="str" cm="1">
        <f t="array" aca="1" ref="G940" ca="1">IF(B940="", "", INDEX('Accrual Schedule'!$B$3:$B$122, MATCH(H940, 'Accrual Schedule'!$B$3:$B$122, 1)-1, 1))</f>
        <v/>
      </c>
      <c r="H940" s="18" t="str">
        <f ca="1">IF(B940="", "", INDEX('Accrual Schedule'!$B$3:$B$122, MATCH(I940, 'Accrual Schedule'!$C$3:$C$122, 1), 1))</f>
        <v/>
      </c>
      <c r="I940" s="18" t="str" cm="1">
        <f t="array" aca="1" ref="I940" ca="1">IF(B940="", "", _xlfn.IFNA(INDEX('Accrual Schedule'!$C$4:$C$122, MATCH(B940, 'Accrual Schedule'!$C$4:$C$122, 1)+1, 1), INDEX('Accrual Schedule'!$C$4:$C$122, 1, 1)))</f>
        <v/>
      </c>
      <c r="J940" s="11" t="str">
        <f ca="1">IF(B940="","",'Terms&amp;Conditions + Transaction'!$F$5-SUMIF(Dispositions!$B$3:$B$32,"&lt;="&amp;B940,Dispositions!$C$3:$C$32))</f>
        <v/>
      </c>
      <c r="K940" s="84" t="str">
        <f ca="1">IF(B940="", "", IF(ISNA(MATCH(B940, 'Factor Schedule'!$B$3:$B$2002, -1)),1,IF(INDEX('Factor Schedule'!$B$3:$C$2002,MATCH(B940, 'Factor Schedule'!$B$3:$B$2002, -1), 1)=B940,MATCH(B940, 'Factor Schedule'!$B$3:$B$2002, -1),MATCH(B940, 'Factor Schedule'!$B$3:$B$2002, -1)+1)))</f>
        <v/>
      </c>
      <c r="L940" s="11" t="str" cm="1">
        <f t="array" aca="1" ref="L940" ca="1">IF(B940="","",ROUND(J940*_xlfn.IFNA(INDEX('Factor Schedule'!$B$3:$C$2002,K940, 2), 1), 2))</f>
        <v/>
      </c>
      <c r="M940" s="11" t="str">
        <f ca="1">IF(B940="", "", IF(OR(LOWER('Terms&amp;Conditions + Transaction'!$B$12)&lt;&gt;"compound", B940=$C$2, B940=E940), L940, L940+IF(LOWER('Terms&amp;Conditions + Transaction'!$B$13)&lt;&gt;"y", SUMIFS($T$8:$T$2007, $B$8:$B$2007, "&gt;="&amp;E940, $B$8:$B$2007, "&lt;"&amp;B940), SUMIFS($U$8:$U$1007, $B$8:$B$2007, "&gt;="&amp;E940, $B$8:$B$2007, "&lt;"&amp;B940))))</f>
        <v/>
      </c>
      <c r="N940" s="18" t="str">
        <f ca="1">IF(OR(B940 = "", F940=""), "", MIN(ForwardDays(B940,-'Terms&amp;Conditions + Transaction'!$B$22, 'Terms&amp;Conditions + Transaction'!$B$23, 'Holiday Schedule'!$B$3:$B$1002),ForwardDays(F940,-'Terms&amp;Conditions + Transaction'!$B$22, 'Terms&amp;Conditions + Transaction'!$B$23, 'Holiday Schedule'!$B$3:$B$1002)))</f>
        <v/>
      </c>
      <c r="O940" s="42" t="str">
        <f ca="1">IF(B940="", "", IF(ISNA(MATCH(N940, SOFR_INDEX!$A$2:$A$2001, -1)),1,IF(INDEX(SOFR_INDEX!$A$2:$E$2001,MATCH(N940, SOFR_INDEX!$A$2:$A$2001, -1), 1)=N940,MATCH(N940, SOFR_INDEX!$A$2:$A$2001, -1),MATCH(N940, SOFR_INDEX!$A$2:$A$2001, -1)+1)))</f>
        <v/>
      </c>
      <c r="P940" s="40" t="str" cm="1">
        <f t="array" aca="1" ref="P940" ca="1">IF(OR(B940="", F940=""), "", INDEX(SOFR_INDEX!$B$2:$E$2001, O940,$P$4) * IF(LEFT($P$3, 3)="180", 2, IF(LEFT($P$3, 2)="90", 4, IF(LEFT($P$3, 2)="30", 12, 1)))/100)</f>
        <v/>
      </c>
      <c r="Q940" s="43" t="str">
        <f ca="1">IF(OR(B940="", F940=""), "", P940+'Terms&amp;Conditions + Transaction'!$B$11/10000)</f>
        <v/>
      </c>
      <c r="R940" s="43" t="str">
        <f t="shared" ca="1" si="89"/>
        <v/>
      </c>
      <c r="S940" t="str">
        <f ca="1">IF(B940="",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Transaction'!$C$7*(F940-E940), 365), 360))))</f>
        <v/>
      </c>
      <c r="T940" s="49" t="str">
        <f t="shared" ca="1" si="90"/>
        <v/>
      </c>
      <c r="U940" s="49" t="str">
        <f t="shared" ca="1" si="91"/>
        <v/>
      </c>
      <c r="V940" s="49" t="str">
        <f t="shared" ca="1" si="92"/>
        <v/>
      </c>
      <c r="W940" s="11" t="str">
        <f t="shared" ca="1" si="93"/>
        <v/>
      </c>
      <c r="X940" s="11" t="str">
        <f t="shared" ca="1" si="94"/>
        <v/>
      </c>
    </row>
    <row r="941" spans="2:24" x14ac:dyDescent="0.25">
      <c r="B941" s="82" t="str">
        <f ca="1">IF(B940&lt;MIN($C$3, 'Terms&amp;Conditions + Transaction'!$B$6), B940+1, "")</f>
        <v/>
      </c>
      <c r="C941" t="str">
        <f ca="1">IF(B941="", "", IF(AND(WEEKDAY(B941, 2)&lt;=5, ISERROR(VLOOKUP(B941, 'Holiday Schedule'!$B$3:$B$1002, 1, FALSE))), 1, 0))</f>
        <v/>
      </c>
      <c r="D941" t="str">
        <f ca="1">IF(B941="", "", IF(LOWER('Terms&amp;Conditions + Transaction'!$C$15)="act", 1, IF(DAY(B941)=31, 0, IF(AND(DAY(B941+1)=1, MONTH(B941+1)=3), 31-DAY(B941), 1))))</f>
        <v/>
      </c>
      <c r="E941" s="18" t="str">
        <f ca="1">IF(B941="", "", IFERROR(VLOOKUP(B941, 'Accrual Schedule'!$B$3:$B$122, 1, TRUE), ""))</f>
        <v/>
      </c>
      <c r="F941" s="18" t="str" cm="1">
        <f t="array" aca="1" ref="F941" ca="1">IF(B941="", "", INDEX('Accrual Schedule'!$B$3:$B$122, MATCH(B941, 'Accrual Schedule'!$B$3:$B$122, 1)+1, 1))</f>
        <v/>
      </c>
      <c r="G941" s="18" t="str" cm="1">
        <f t="array" aca="1" ref="G941" ca="1">IF(B941="", "", INDEX('Accrual Schedule'!$B$3:$B$122, MATCH(H941, 'Accrual Schedule'!$B$3:$B$122, 1)-1, 1))</f>
        <v/>
      </c>
      <c r="H941" s="18" t="str">
        <f ca="1">IF(B941="", "", INDEX('Accrual Schedule'!$B$3:$B$122, MATCH(I941, 'Accrual Schedule'!$C$3:$C$122, 1), 1))</f>
        <v/>
      </c>
      <c r="I941" s="18" t="str" cm="1">
        <f t="array" aca="1" ref="I941" ca="1">IF(B941="", "", _xlfn.IFNA(INDEX('Accrual Schedule'!$C$4:$C$122, MATCH(B941, 'Accrual Schedule'!$C$4:$C$122, 1)+1, 1), INDEX('Accrual Schedule'!$C$4:$C$122, 1, 1)))</f>
        <v/>
      </c>
      <c r="J941" s="11" t="str">
        <f ca="1">IF(B941="","",'Terms&amp;Conditions + Transaction'!$F$5-SUMIF(Dispositions!$B$3:$B$32,"&lt;="&amp;B941,Dispositions!$C$3:$C$32))</f>
        <v/>
      </c>
      <c r="K941" s="84" t="str">
        <f ca="1">IF(B941="", "", IF(ISNA(MATCH(B941, 'Factor Schedule'!$B$3:$B$2002, -1)),1,IF(INDEX('Factor Schedule'!$B$3:$C$2002,MATCH(B941, 'Factor Schedule'!$B$3:$B$2002, -1), 1)=B941,MATCH(B941, 'Factor Schedule'!$B$3:$B$2002, -1),MATCH(B941, 'Factor Schedule'!$B$3:$B$2002, -1)+1)))</f>
        <v/>
      </c>
      <c r="L941" s="11" t="str" cm="1">
        <f t="array" aca="1" ref="L941" ca="1">IF(B941="","",ROUND(J941*_xlfn.IFNA(INDEX('Factor Schedule'!$B$3:$C$2002,K941, 2), 1), 2))</f>
        <v/>
      </c>
      <c r="M941" s="11" t="str">
        <f ca="1">IF(B941="", "", IF(OR(LOWER('Terms&amp;Conditions + Transaction'!$B$12)&lt;&gt;"compound", B941=$C$2, B941=E941), L941, L941+IF(LOWER('Terms&amp;Conditions + Transaction'!$B$13)&lt;&gt;"y", SUMIFS($T$8:$T$2007, $B$8:$B$2007, "&gt;="&amp;E941, $B$8:$B$2007, "&lt;"&amp;B941), SUMIFS($U$8:$U$1007, $B$8:$B$2007, "&gt;="&amp;E941, $B$8:$B$2007, "&lt;"&amp;B941))))</f>
        <v/>
      </c>
      <c r="N941" s="18" t="str">
        <f ca="1">IF(OR(B941 = "", F941=""), "", MIN(ForwardDays(B941,-'Terms&amp;Conditions + Transaction'!$B$22, 'Terms&amp;Conditions + Transaction'!$B$23, 'Holiday Schedule'!$B$3:$B$1002),ForwardDays(F941,-'Terms&amp;Conditions + Transaction'!$B$22, 'Terms&amp;Conditions + Transaction'!$B$23, 'Holiday Schedule'!$B$3:$B$1002)))</f>
        <v/>
      </c>
      <c r="O941" s="42" t="str">
        <f ca="1">IF(B941="", "", IF(ISNA(MATCH(N941, SOFR_INDEX!$A$2:$A$2001, -1)),1,IF(INDEX(SOFR_INDEX!$A$2:$E$2001,MATCH(N941, SOFR_INDEX!$A$2:$A$2001, -1), 1)=N941,MATCH(N941, SOFR_INDEX!$A$2:$A$2001, -1),MATCH(N941, SOFR_INDEX!$A$2:$A$2001, -1)+1)))</f>
        <v/>
      </c>
      <c r="P941" s="40" t="str" cm="1">
        <f t="array" aca="1" ref="P941" ca="1">IF(OR(B941="", F941=""), "", INDEX(SOFR_INDEX!$B$2:$E$2001, O941,$P$4) * IF(LEFT($P$3, 3)="180", 2, IF(LEFT($P$3, 2)="90", 4, IF(LEFT($P$3, 2)="30", 12, 1)))/100)</f>
        <v/>
      </c>
      <c r="Q941" s="43" t="str">
        <f ca="1">IF(OR(B941="", F941=""), "", P941+'Terms&amp;Conditions + Transaction'!$B$11/10000)</f>
        <v/>
      </c>
      <c r="R941" s="43" t="str">
        <f t="shared" ca="1" si="89"/>
        <v/>
      </c>
      <c r="S941" t="str">
        <f ca="1">IF(B941="",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Transaction'!$C$7*(F941-E941), 365), 360))))</f>
        <v/>
      </c>
      <c r="T941" s="49" t="str">
        <f t="shared" ca="1" si="90"/>
        <v/>
      </c>
      <c r="U941" s="49" t="str">
        <f t="shared" ca="1" si="91"/>
        <v/>
      </c>
      <c r="V941" s="49" t="str">
        <f t="shared" ca="1" si="92"/>
        <v/>
      </c>
      <c r="W941" s="11" t="str">
        <f t="shared" ca="1" si="93"/>
        <v/>
      </c>
      <c r="X941" s="11" t="str">
        <f t="shared" ca="1" si="94"/>
        <v/>
      </c>
    </row>
    <row r="942" spans="2:24" x14ac:dyDescent="0.25">
      <c r="B942" s="82" t="str">
        <f ca="1">IF(B941&lt;MIN($C$3, 'Terms&amp;Conditions + Transaction'!$B$6), B941+1, "")</f>
        <v/>
      </c>
      <c r="C942" t="str">
        <f ca="1">IF(B942="", "", IF(AND(WEEKDAY(B942, 2)&lt;=5, ISERROR(VLOOKUP(B942, 'Holiday Schedule'!$B$3:$B$1002, 1, FALSE))), 1, 0))</f>
        <v/>
      </c>
      <c r="D942" t="str">
        <f ca="1">IF(B942="", "", IF(LOWER('Terms&amp;Conditions + Transaction'!$C$15)="act", 1, IF(DAY(B942)=31, 0, IF(AND(DAY(B942+1)=1, MONTH(B942+1)=3), 31-DAY(B942), 1))))</f>
        <v/>
      </c>
      <c r="E942" s="18" t="str">
        <f ca="1">IF(B942="", "", IFERROR(VLOOKUP(B942, 'Accrual Schedule'!$B$3:$B$122, 1, TRUE), ""))</f>
        <v/>
      </c>
      <c r="F942" s="18" t="str" cm="1">
        <f t="array" aca="1" ref="F942" ca="1">IF(B942="", "", INDEX('Accrual Schedule'!$B$3:$B$122, MATCH(B942, 'Accrual Schedule'!$B$3:$B$122, 1)+1, 1))</f>
        <v/>
      </c>
      <c r="G942" s="18" t="str" cm="1">
        <f t="array" aca="1" ref="G942" ca="1">IF(B942="", "", INDEX('Accrual Schedule'!$B$3:$B$122, MATCH(H942, 'Accrual Schedule'!$B$3:$B$122, 1)-1, 1))</f>
        <v/>
      </c>
      <c r="H942" s="18" t="str">
        <f ca="1">IF(B942="", "", INDEX('Accrual Schedule'!$B$3:$B$122, MATCH(I942, 'Accrual Schedule'!$C$3:$C$122, 1), 1))</f>
        <v/>
      </c>
      <c r="I942" s="18" t="str" cm="1">
        <f t="array" aca="1" ref="I942" ca="1">IF(B942="", "", _xlfn.IFNA(INDEX('Accrual Schedule'!$C$4:$C$122, MATCH(B942, 'Accrual Schedule'!$C$4:$C$122, 1)+1, 1), INDEX('Accrual Schedule'!$C$4:$C$122, 1, 1)))</f>
        <v/>
      </c>
      <c r="J942" s="11" t="str">
        <f ca="1">IF(B942="","",'Terms&amp;Conditions + Transaction'!$F$5-SUMIF(Dispositions!$B$3:$B$32,"&lt;="&amp;B942,Dispositions!$C$3:$C$32))</f>
        <v/>
      </c>
      <c r="K942" s="84" t="str">
        <f ca="1">IF(B942="", "", IF(ISNA(MATCH(B942, 'Factor Schedule'!$B$3:$B$2002, -1)),1,IF(INDEX('Factor Schedule'!$B$3:$C$2002,MATCH(B942, 'Factor Schedule'!$B$3:$B$2002, -1), 1)=B942,MATCH(B942, 'Factor Schedule'!$B$3:$B$2002, -1),MATCH(B942, 'Factor Schedule'!$B$3:$B$2002, -1)+1)))</f>
        <v/>
      </c>
      <c r="L942" s="11" t="str" cm="1">
        <f t="array" aca="1" ref="L942" ca="1">IF(B942="","",ROUND(J942*_xlfn.IFNA(INDEX('Factor Schedule'!$B$3:$C$2002,K942, 2), 1), 2))</f>
        <v/>
      </c>
      <c r="M942" s="11" t="str">
        <f ca="1">IF(B942="", "", IF(OR(LOWER('Terms&amp;Conditions + Transaction'!$B$12)&lt;&gt;"compound", B942=$C$2, B942=E942), L942, L942+IF(LOWER('Terms&amp;Conditions + Transaction'!$B$13)&lt;&gt;"y", SUMIFS($T$8:$T$2007, $B$8:$B$2007, "&gt;="&amp;E942, $B$8:$B$2007, "&lt;"&amp;B942), SUMIFS($U$8:$U$1007, $B$8:$B$2007, "&gt;="&amp;E942, $B$8:$B$2007, "&lt;"&amp;B942))))</f>
        <v/>
      </c>
      <c r="N942" s="18" t="str">
        <f ca="1">IF(OR(B942 = "", F942=""), "", MIN(ForwardDays(B942,-'Terms&amp;Conditions + Transaction'!$B$22, 'Terms&amp;Conditions + Transaction'!$B$23, 'Holiday Schedule'!$B$3:$B$1002),ForwardDays(F942,-'Terms&amp;Conditions + Transaction'!$B$22, 'Terms&amp;Conditions + Transaction'!$B$23, 'Holiday Schedule'!$B$3:$B$1002)))</f>
        <v/>
      </c>
      <c r="O942" s="42" t="str">
        <f ca="1">IF(B942="", "", IF(ISNA(MATCH(N942, SOFR_INDEX!$A$2:$A$2001, -1)),1,IF(INDEX(SOFR_INDEX!$A$2:$E$2001,MATCH(N942, SOFR_INDEX!$A$2:$A$2001, -1), 1)=N942,MATCH(N942, SOFR_INDEX!$A$2:$A$2001, -1),MATCH(N942, SOFR_INDEX!$A$2:$A$2001, -1)+1)))</f>
        <v/>
      </c>
      <c r="P942" s="40" t="str" cm="1">
        <f t="array" aca="1" ref="P942" ca="1">IF(OR(B942="", F942=""), "", INDEX(SOFR_INDEX!$B$2:$E$2001, O942,$P$4) * IF(LEFT($P$3, 3)="180", 2, IF(LEFT($P$3, 2)="90", 4, IF(LEFT($P$3, 2)="30", 12, 1)))/100)</f>
        <v/>
      </c>
      <c r="Q942" s="43" t="str">
        <f ca="1">IF(OR(B942="", F942=""), "", P942+'Terms&amp;Conditions + Transaction'!$B$11/10000)</f>
        <v/>
      </c>
      <c r="R942" s="43" t="str">
        <f t="shared" ca="1" si="89"/>
        <v/>
      </c>
      <c r="S942" t="str">
        <f ca="1">IF(B942="",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Transaction'!$C$7*(F942-E942), 365), 360))))</f>
        <v/>
      </c>
      <c r="T942" s="49" t="str">
        <f t="shared" ca="1" si="90"/>
        <v/>
      </c>
      <c r="U942" s="49" t="str">
        <f t="shared" ca="1" si="91"/>
        <v/>
      </c>
      <c r="V942" s="49" t="str">
        <f t="shared" ca="1" si="92"/>
        <v/>
      </c>
      <c r="W942" s="11" t="str">
        <f t="shared" ca="1" si="93"/>
        <v/>
      </c>
      <c r="X942" s="11" t="str">
        <f t="shared" ca="1" si="94"/>
        <v/>
      </c>
    </row>
    <row r="943" spans="2:24" x14ac:dyDescent="0.25">
      <c r="B943" s="82" t="str">
        <f ca="1">IF(B942&lt;MIN($C$3, 'Terms&amp;Conditions + Transaction'!$B$6), B942+1, "")</f>
        <v/>
      </c>
      <c r="C943" t="str">
        <f ca="1">IF(B943="", "", IF(AND(WEEKDAY(B943, 2)&lt;=5, ISERROR(VLOOKUP(B943, 'Holiday Schedule'!$B$3:$B$1002, 1, FALSE))), 1, 0))</f>
        <v/>
      </c>
      <c r="D943" t="str">
        <f ca="1">IF(B943="", "", IF(LOWER('Terms&amp;Conditions + Transaction'!$C$15)="act", 1, IF(DAY(B943)=31, 0, IF(AND(DAY(B943+1)=1, MONTH(B943+1)=3), 31-DAY(B943), 1))))</f>
        <v/>
      </c>
      <c r="E943" s="18" t="str">
        <f ca="1">IF(B943="", "", IFERROR(VLOOKUP(B943, 'Accrual Schedule'!$B$3:$B$122, 1, TRUE), ""))</f>
        <v/>
      </c>
      <c r="F943" s="18" t="str" cm="1">
        <f t="array" aca="1" ref="F943" ca="1">IF(B943="", "", INDEX('Accrual Schedule'!$B$3:$B$122, MATCH(B943, 'Accrual Schedule'!$B$3:$B$122, 1)+1, 1))</f>
        <v/>
      </c>
      <c r="G943" s="18" t="str" cm="1">
        <f t="array" aca="1" ref="G943" ca="1">IF(B943="", "", INDEX('Accrual Schedule'!$B$3:$B$122, MATCH(H943, 'Accrual Schedule'!$B$3:$B$122, 1)-1, 1))</f>
        <v/>
      </c>
      <c r="H943" s="18" t="str">
        <f ca="1">IF(B943="", "", INDEX('Accrual Schedule'!$B$3:$B$122, MATCH(I943, 'Accrual Schedule'!$C$3:$C$122, 1), 1))</f>
        <v/>
      </c>
      <c r="I943" s="18" t="str" cm="1">
        <f t="array" aca="1" ref="I943" ca="1">IF(B943="", "", _xlfn.IFNA(INDEX('Accrual Schedule'!$C$4:$C$122, MATCH(B943, 'Accrual Schedule'!$C$4:$C$122, 1)+1, 1), INDEX('Accrual Schedule'!$C$4:$C$122, 1, 1)))</f>
        <v/>
      </c>
      <c r="J943" s="11" t="str">
        <f ca="1">IF(B943="","",'Terms&amp;Conditions + Transaction'!$F$5-SUMIF(Dispositions!$B$3:$B$32,"&lt;="&amp;B943,Dispositions!$C$3:$C$32))</f>
        <v/>
      </c>
      <c r="K943" s="84" t="str">
        <f ca="1">IF(B943="", "", IF(ISNA(MATCH(B943, 'Factor Schedule'!$B$3:$B$2002, -1)),1,IF(INDEX('Factor Schedule'!$B$3:$C$2002,MATCH(B943, 'Factor Schedule'!$B$3:$B$2002, -1), 1)=B943,MATCH(B943, 'Factor Schedule'!$B$3:$B$2002, -1),MATCH(B943, 'Factor Schedule'!$B$3:$B$2002, -1)+1)))</f>
        <v/>
      </c>
      <c r="L943" s="11" t="str" cm="1">
        <f t="array" aca="1" ref="L943" ca="1">IF(B943="","",ROUND(J943*_xlfn.IFNA(INDEX('Factor Schedule'!$B$3:$C$2002,K943, 2), 1), 2))</f>
        <v/>
      </c>
      <c r="M943" s="11" t="str">
        <f ca="1">IF(B943="", "", IF(OR(LOWER('Terms&amp;Conditions + Transaction'!$B$12)&lt;&gt;"compound", B943=$C$2, B943=E943), L943, L943+IF(LOWER('Terms&amp;Conditions + Transaction'!$B$13)&lt;&gt;"y", SUMIFS($T$8:$T$2007, $B$8:$B$2007, "&gt;="&amp;E943, $B$8:$B$2007, "&lt;"&amp;B943), SUMIFS($U$8:$U$1007, $B$8:$B$2007, "&gt;="&amp;E943, $B$8:$B$2007, "&lt;"&amp;B943))))</f>
        <v/>
      </c>
      <c r="N943" s="18" t="str">
        <f ca="1">IF(OR(B943 = "", F943=""), "", MIN(ForwardDays(B943,-'Terms&amp;Conditions + Transaction'!$B$22, 'Terms&amp;Conditions + Transaction'!$B$23, 'Holiday Schedule'!$B$3:$B$1002),ForwardDays(F943,-'Terms&amp;Conditions + Transaction'!$B$22, 'Terms&amp;Conditions + Transaction'!$B$23, 'Holiday Schedule'!$B$3:$B$1002)))</f>
        <v/>
      </c>
      <c r="O943" s="42" t="str">
        <f ca="1">IF(B943="", "", IF(ISNA(MATCH(N943, SOFR_INDEX!$A$2:$A$2001, -1)),1,IF(INDEX(SOFR_INDEX!$A$2:$E$2001,MATCH(N943, SOFR_INDEX!$A$2:$A$2001, -1), 1)=N943,MATCH(N943, SOFR_INDEX!$A$2:$A$2001, -1),MATCH(N943, SOFR_INDEX!$A$2:$A$2001, -1)+1)))</f>
        <v/>
      </c>
      <c r="P943" s="40" t="str" cm="1">
        <f t="array" aca="1" ref="P943" ca="1">IF(OR(B943="", F943=""), "", INDEX(SOFR_INDEX!$B$2:$E$2001, O943,$P$4) * IF(LEFT($P$3, 3)="180", 2, IF(LEFT($P$3, 2)="90", 4, IF(LEFT($P$3, 2)="30", 12, 1)))/100)</f>
        <v/>
      </c>
      <c r="Q943" s="43" t="str">
        <f ca="1">IF(OR(B943="", F943=""), "", P943+'Terms&amp;Conditions + Transaction'!$B$11/10000)</f>
        <v/>
      </c>
      <c r="R943" s="43" t="str">
        <f t="shared" ca="1" si="89"/>
        <v/>
      </c>
      <c r="S943" t="str">
        <f ca="1">IF(B943="",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Transaction'!$C$7*(F943-E943), 365), 360))))</f>
        <v/>
      </c>
      <c r="T943" s="49" t="str">
        <f t="shared" ca="1" si="90"/>
        <v/>
      </c>
      <c r="U943" s="49" t="str">
        <f t="shared" ca="1" si="91"/>
        <v/>
      </c>
      <c r="V943" s="49" t="str">
        <f t="shared" ca="1" si="92"/>
        <v/>
      </c>
      <c r="W943" s="11" t="str">
        <f t="shared" ca="1" si="93"/>
        <v/>
      </c>
      <c r="X943" s="11" t="str">
        <f t="shared" ca="1" si="94"/>
        <v/>
      </c>
    </row>
    <row r="944" spans="2:24" x14ac:dyDescent="0.25">
      <c r="B944" s="82" t="str">
        <f ca="1">IF(B943&lt;MIN($C$3, 'Terms&amp;Conditions + Transaction'!$B$6), B943+1, "")</f>
        <v/>
      </c>
      <c r="C944" t="str">
        <f ca="1">IF(B944="", "", IF(AND(WEEKDAY(B944, 2)&lt;=5, ISERROR(VLOOKUP(B944, 'Holiday Schedule'!$B$3:$B$1002, 1, FALSE))), 1, 0))</f>
        <v/>
      </c>
      <c r="D944" t="str">
        <f ca="1">IF(B944="", "", IF(LOWER('Terms&amp;Conditions + Transaction'!$C$15)="act", 1, IF(DAY(B944)=31, 0, IF(AND(DAY(B944+1)=1, MONTH(B944+1)=3), 31-DAY(B944), 1))))</f>
        <v/>
      </c>
      <c r="E944" s="18" t="str">
        <f ca="1">IF(B944="", "", IFERROR(VLOOKUP(B944, 'Accrual Schedule'!$B$3:$B$122, 1, TRUE), ""))</f>
        <v/>
      </c>
      <c r="F944" s="18" t="str" cm="1">
        <f t="array" aca="1" ref="F944" ca="1">IF(B944="", "", INDEX('Accrual Schedule'!$B$3:$B$122, MATCH(B944, 'Accrual Schedule'!$B$3:$B$122, 1)+1, 1))</f>
        <v/>
      </c>
      <c r="G944" s="18" t="str" cm="1">
        <f t="array" aca="1" ref="G944" ca="1">IF(B944="", "", INDEX('Accrual Schedule'!$B$3:$B$122, MATCH(H944, 'Accrual Schedule'!$B$3:$B$122, 1)-1, 1))</f>
        <v/>
      </c>
      <c r="H944" s="18" t="str">
        <f ca="1">IF(B944="", "", INDEX('Accrual Schedule'!$B$3:$B$122, MATCH(I944, 'Accrual Schedule'!$C$3:$C$122, 1), 1))</f>
        <v/>
      </c>
      <c r="I944" s="18" t="str" cm="1">
        <f t="array" aca="1" ref="I944" ca="1">IF(B944="", "", _xlfn.IFNA(INDEX('Accrual Schedule'!$C$4:$C$122, MATCH(B944, 'Accrual Schedule'!$C$4:$C$122, 1)+1, 1), INDEX('Accrual Schedule'!$C$4:$C$122, 1, 1)))</f>
        <v/>
      </c>
      <c r="J944" s="11" t="str">
        <f ca="1">IF(B944="","",'Terms&amp;Conditions + Transaction'!$F$5-SUMIF(Dispositions!$B$3:$B$32,"&lt;="&amp;B944,Dispositions!$C$3:$C$32))</f>
        <v/>
      </c>
      <c r="K944" s="84" t="str">
        <f ca="1">IF(B944="", "", IF(ISNA(MATCH(B944, 'Factor Schedule'!$B$3:$B$2002, -1)),1,IF(INDEX('Factor Schedule'!$B$3:$C$2002,MATCH(B944, 'Factor Schedule'!$B$3:$B$2002, -1), 1)=B944,MATCH(B944, 'Factor Schedule'!$B$3:$B$2002, -1),MATCH(B944, 'Factor Schedule'!$B$3:$B$2002, -1)+1)))</f>
        <v/>
      </c>
      <c r="L944" s="11" t="str" cm="1">
        <f t="array" aca="1" ref="L944" ca="1">IF(B944="","",ROUND(J944*_xlfn.IFNA(INDEX('Factor Schedule'!$B$3:$C$2002,K944, 2), 1), 2))</f>
        <v/>
      </c>
      <c r="M944" s="11" t="str">
        <f ca="1">IF(B944="", "", IF(OR(LOWER('Terms&amp;Conditions + Transaction'!$B$12)&lt;&gt;"compound", B944=$C$2, B944=E944), L944, L944+IF(LOWER('Terms&amp;Conditions + Transaction'!$B$13)&lt;&gt;"y", SUMIFS($T$8:$T$2007, $B$8:$B$2007, "&gt;="&amp;E944, $B$8:$B$2007, "&lt;"&amp;B944), SUMIFS($U$8:$U$1007, $B$8:$B$2007, "&gt;="&amp;E944, $B$8:$B$2007, "&lt;"&amp;B944))))</f>
        <v/>
      </c>
      <c r="N944" s="18" t="str">
        <f ca="1">IF(OR(B944 = "", F944=""), "", MIN(ForwardDays(B944,-'Terms&amp;Conditions + Transaction'!$B$22, 'Terms&amp;Conditions + Transaction'!$B$23, 'Holiday Schedule'!$B$3:$B$1002),ForwardDays(F944,-'Terms&amp;Conditions + Transaction'!$B$22, 'Terms&amp;Conditions + Transaction'!$B$23, 'Holiday Schedule'!$B$3:$B$1002)))</f>
        <v/>
      </c>
      <c r="O944" s="42" t="str">
        <f ca="1">IF(B944="", "", IF(ISNA(MATCH(N944, SOFR_INDEX!$A$2:$A$2001, -1)),1,IF(INDEX(SOFR_INDEX!$A$2:$E$2001,MATCH(N944, SOFR_INDEX!$A$2:$A$2001, -1), 1)=N944,MATCH(N944, SOFR_INDEX!$A$2:$A$2001, -1),MATCH(N944, SOFR_INDEX!$A$2:$A$2001, -1)+1)))</f>
        <v/>
      </c>
      <c r="P944" s="40" t="str" cm="1">
        <f t="array" aca="1" ref="P944" ca="1">IF(OR(B944="", F944=""), "", INDEX(SOFR_INDEX!$B$2:$E$2001, O944,$P$4) * IF(LEFT($P$3, 3)="180", 2, IF(LEFT($P$3, 2)="90", 4, IF(LEFT($P$3, 2)="30", 12, 1)))/100)</f>
        <v/>
      </c>
      <c r="Q944" s="43" t="str">
        <f ca="1">IF(OR(B944="", F944=""), "", P944+'Terms&amp;Conditions + Transaction'!$B$11/10000)</f>
        <v/>
      </c>
      <c r="R944" s="43" t="str">
        <f t="shared" ca="1" si="89"/>
        <v/>
      </c>
      <c r="S944" t="str">
        <f ca="1">IF(B944="",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Transaction'!$C$7*(F944-E944), 365), 360))))</f>
        <v/>
      </c>
      <c r="T944" s="49" t="str">
        <f t="shared" ca="1" si="90"/>
        <v/>
      </c>
      <c r="U944" s="49" t="str">
        <f t="shared" ca="1" si="91"/>
        <v/>
      </c>
      <c r="V944" s="49" t="str">
        <f t="shared" ca="1" si="92"/>
        <v/>
      </c>
      <c r="W944" s="11" t="str">
        <f t="shared" ca="1" si="93"/>
        <v/>
      </c>
      <c r="X944" s="11" t="str">
        <f t="shared" ca="1" si="94"/>
        <v/>
      </c>
    </row>
    <row r="945" spans="2:24" x14ac:dyDescent="0.25">
      <c r="B945" s="82" t="str">
        <f ca="1">IF(B944&lt;MIN($C$3, 'Terms&amp;Conditions + Transaction'!$B$6), B944+1, "")</f>
        <v/>
      </c>
      <c r="C945" t="str">
        <f ca="1">IF(B945="", "", IF(AND(WEEKDAY(B945, 2)&lt;=5, ISERROR(VLOOKUP(B945, 'Holiday Schedule'!$B$3:$B$1002, 1, FALSE))), 1, 0))</f>
        <v/>
      </c>
      <c r="D945" t="str">
        <f ca="1">IF(B945="", "", IF(LOWER('Terms&amp;Conditions + Transaction'!$C$15)="act", 1, IF(DAY(B945)=31, 0, IF(AND(DAY(B945+1)=1, MONTH(B945+1)=3), 31-DAY(B945), 1))))</f>
        <v/>
      </c>
      <c r="E945" s="18" t="str">
        <f ca="1">IF(B945="", "", IFERROR(VLOOKUP(B945, 'Accrual Schedule'!$B$3:$B$122, 1, TRUE), ""))</f>
        <v/>
      </c>
      <c r="F945" s="18" t="str" cm="1">
        <f t="array" aca="1" ref="F945" ca="1">IF(B945="", "", INDEX('Accrual Schedule'!$B$3:$B$122, MATCH(B945, 'Accrual Schedule'!$B$3:$B$122, 1)+1, 1))</f>
        <v/>
      </c>
      <c r="G945" s="18" t="str" cm="1">
        <f t="array" aca="1" ref="G945" ca="1">IF(B945="", "", INDEX('Accrual Schedule'!$B$3:$B$122, MATCH(H945, 'Accrual Schedule'!$B$3:$B$122, 1)-1, 1))</f>
        <v/>
      </c>
      <c r="H945" s="18" t="str">
        <f ca="1">IF(B945="", "", INDEX('Accrual Schedule'!$B$3:$B$122, MATCH(I945, 'Accrual Schedule'!$C$3:$C$122, 1), 1))</f>
        <v/>
      </c>
      <c r="I945" s="18" t="str" cm="1">
        <f t="array" aca="1" ref="I945" ca="1">IF(B945="", "", _xlfn.IFNA(INDEX('Accrual Schedule'!$C$4:$C$122, MATCH(B945, 'Accrual Schedule'!$C$4:$C$122, 1)+1, 1), INDEX('Accrual Schedule'!$C$4:$C$122, 1, 1)))</f>
        <v/>
      </c>
      <c r="J945" s="11" t="str">
        <f ca="1">IF(B945="","",'Terms&amp;Conditions + Transaction'!$F$5-SUMIF(Dispositions!$B$3:$B$32,"&lt;="&amp;B945,Dispositions!$C$3:$C$32))</f>
        <v/>
      </c>
      <c r="K945" s="84" t="str">
        <f ca="1">IF(B945="", "", IF(ISNA(MATCH(B945, 'Factor Schedule'!$B$3:$B$2002, -1)),1,IF(INDEX('Factor Schedule'!$B$3:$C$2002,MATCH(B945, 'Factor Schedule'!$B$3:$B$2002, -1), 1)=B945,MATCH(B945, 'Factor Schedule'!$B$3:$B$2002, -1),MATCH(B945, 'Factor Schedule'!$B$3:$B$2002, -1)+1)))</f>
        <v/>
      </c>
      <c r="L945" s="11" t="str" cm="1">
        <f t="array" aca="1" ref="L945" ca="1">IF(B945="","",ROUND(J945*_xlfn.IFNA(INDEX('Factor Schedule'!$B$3:$C$2002,K945, 2), 1), 2))</f>
        <v/>
      </c>
      <c r="M945" s="11" t="str">
        <f ca="1">IF(B945="", "", IF(OR(LOWER('Terms&amp;Conditions + Transaction'!$B$12)&lt;&gt;"compound", B945=$C$2, B945=E945), L945, L945+IF(LOWER('Terms&amp;Conditions + Transaction'!$B$13)&lt;&gt;"y", SUMIFS($T$8:$T$2007, $B$8:$B$2007, "&gt;="&amp;E945, $B$8:$B$2007, "&lt;"&amp;B945), SUMIFS($U$8:$U$1007, $B$8:$B$2007, "&gt;="&amp;E945, $B$8:$B$2007, "&lt;"&amp;B945))))</f>
        <v/>
      </c>
      <c r="N945" s="18" t="str">
        <f ca="1">IF(OR(B945 = "", F945=""), "", MIN(ForwardDays(B945,-'Terms&amp;Conditions + Transaction'!$B$22, 'Terms&amp;Conditions + Transaction'!$B$23, 'Holiday Schedule'!$B$3:$B$1002),ForwardDays(F945,-'Terms&amp;Conditions + Transaction'!$B$22, 'Terms&amp;Conditions + Transaction'!$B$23, 'Holiday Schedule'!$B$3:$B$1002)))</f>
        <v/>
      </c>
      <c r="O945" s="42" t="str">
        <f ca="1">IF(B945="", "", IF(ISNA(MATCH(N945, SOFR_INDEX!$A$2:$A$2001, -1)),1,IF(INDEX(SOFR_INDEX!$A$2:$E$2001,MATCH(N945, SOFR_INDEX!$A$2:$A$2001, -1), 1)=N945,MATCH(N945, SOFR_INDEX!$A$2:$A$2001, -1),MATCH(N945, SOFR_INDEX!$A$2:$A$2001, -1)+1)))</f>
        <v/>
      </c>
      <c r="P945" s="40" t="str" cm="1">
        <f t="array" aca="1" ref="P945" ca="1">IF(OR(B945="", F945=""), "", INDEX(SOFR_INDEX!$B$2:$E$2001, O945,$P$4) * IF(LEFT($P$3, 3)="180", 2, IF(LEFT($P$3, 2)="90", 4, IF(LEFT($P$3, 2)="30", 12, 1)))/100)</f>
        <v/>
      </c>
      <c r="Q945" s="43" t="str">
        <f ca="1">IF(OR(B945="", F945=""), "", P945+'Terms&amp;Conditions + Transaction'!$B$11/10000)</f>
        <v/>
      </c>
      <c r="R945" s="43" t="str">
        <f t="shared" ca="1" si="89"/>
        <v/>
      </c>
      <c r="S945" t="str">
        <f ca="1">IF(B945="",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Transaction'!$C$7*(F945-E945), 365), 360))))</f>
        <v/>
      </c>
      <c r="T945" s="49" t="str">
        <f t="shared" ca="1" si="90"/>
        <v/>
      </c>
      <c r="U945" s="49" t="str">
        <f t="shared" ca="1" si="91"/>
        <v/>
      </c>
      <c r="V945" s="49" t="str">
        <f t="shared" ca="1" si="92"/>
        <v/>
      </c>
      <c r="W945" s="11" t="str">
        <f t="shared" ca="1" si="93"/>
        <v/>
      </c>
      <c r="X945" s="11" t="str">
        <f t="shared" ca="1" si="94"/>
        <v/>
      </c>
    </row>
    <row r="946" spans="2:24" x14ac:dyDescent="0.25">
      <c r="B946" s="82" t="str">
        <f ca="1">IF(B945&lt;MIN($C$3, 'Terms&amp;Conditions + Transaction'!$B$6), B945+1, "")</f>
        <v/>
      </c>
      <c r="C946" t="str">
        <f ca="1">IF(B946="", "", IF(AND(WEEKDAY(B946, 2)&lt;=5, ISERROR(VLOOKUP(B946, 'Holiday Schedule'!$B$3:$B$1002, 1, FALSE))), 1, 0))</f>
        <v/>
      </c>
      <c r="D946" t="str">
        <f ca="1">IF(B946="", "", IF(LOWER('Terms&amp;Conditions + Transaction'!$C$15)="act", 1, IF(DAY(B946)=31, 0, IF(AND(DAY(B946+1)=1, MONTH(B946+1)=3), 31-DAY(B946), 1))))</f>
        <v/>
      </c>
      <c r="E946" s="18" t="str">
        <f ca="1">IF(B946="", "", IFERROR(VLOOKUP(B946, 'Accrual Schedule'!$B$3:$B$122, 1, TRUE), ""))</f>
        <v/>
      </c>
      <c r="F946" s="18" t="str" cm="1">
        <f t="array" aca="1" ref="F946" ca="1">IF(B946="", "", INDEX('Accrual Schedule'!$B$3:$B$122, MATCH(B946, 'Accrual Schedule'!$B$3:$B$122, 1)+1, 1))</f>
        <v/>
      </c>
      <c r="G946" s="18" t="str" cm="1">
        <f t="array" aca="1" ref="G946" ca="1">IF(B946="", "", INDEX('Accrual Schedule'!$B$3:$B$122, MATCH(H946, 'Accrual Schedule'!$B$3:$B$122, 1)-1, 1))</f>
        <v/>
      </c>
      <c r="H946" s="18" t="str">
        <f ca="1">IF(B946="", "", INDEX('Accrual Schedule'!$B$3:$B$122, MATCH(I946, 'Accrual Schedule'!$C$3:$C$122, 1), 1))</f>
        <v/>
      </c>
      <c r="I946" s="18" t="str" cm="1">
        <f t="array" aca="1" ref="I946" ca="1">IF(B946="", "", _xlfn.IFNA(INDEX('Accrual Schedule'!$C$4:$C$122, MATCH(B946, 'Accrual Schedule'!$C$4:$C$122, 1)+1, 1), INDEX('Accrual Schedule'!$C$4:$C$122, 1, 1)))</f>
        <v/>
      </c>
      <c r="J946" s="11" t="str">
        <f ca="1">IF(B946="","",'Terms&amp;Conditions + Transaction'!$F$5-SUMIF(Dispositions!$B$3:$B$32,"&lt;="&amp;B946,Dispositions!$C$3:$C$32))</f>
        <v/>
      </c>
      <c r="K946" s="84" t="str">
        <f ca="1">IF(B946="", "", IF(ISNA(MATCH(B946, 'Factor Schedule'!$B$3:$B$2002, -1)),1,IF(INDEX('Factor Schedule'!$B$3:$C$2002,MATCH(B946, 'Factor Schedule'!$B$3:$B$2002, -1), 1)=B946,MATCH(B946, 'Factor Schedule'!$B$3:$B$2002, -1),MATCH(B946, 'Factor Schedule'!$B$3:$B$2002, -1)+1)))</f>
        <v/>
      </c>
      <c r="L946" s="11" t="str" cm="1">
        <f t="array" aca="1" ref="L946" ca="1">IF(B946="","",ROUND(J946*_xlfn.IFNA(INDEX('Factor Schedule'!$B$3:$C$2002,K946, 2), 1), 2))</f>
        <v/>
      </c>
      <c r="M946" s="11" t="str">
        <f ca="1">IF(B946="", "", IF(OR(LOWER('Terms&amp;Conditions + Transaction'!$B$12)&lt;&gt;"compound", B946=$C$2, B946=E946), L946, L946+IF(LOWER('Terms&amp;Conditions + Transaction'!$B$13)&lt;&gt;"y", SUMIFS($T$8:$T$2007, $B$8:$B$2007, "&gt;="&amp;E946, $B$8:$B$2007, "&lt;"&amp;B946), SUMIFS($U$8:$U$1007, $B$8:$B$2007, "&gt;="&amp;E946, $B$8:$B$2007, "&lt;"&amp;B946))))</f>
        <v/>
      </c>
      <c r="N946" s="18" t="str">
        <f ca="1">IF(OR(B946 = "", F946=""), "", MIN(ForwardDays(B946,-'Terms&amp;Conditions + Transaction'!$B$22, 'Terms&amp;Conditions + Transaction'!$B$23, 'Holiday Schedule'!$B$3:$B$1002),ForwardDays(F946,-'Terms&amp;Conditions + Transaction'!$B$22, 'Terms&amp;Conditions + Transaction'!$B$23, 'Holiday Schedule'!$B$3:$B$1002)))</f>
        <v/>
      </c>
      <c r="O946" s="42" t="str">
        <f ca="1">IF(B946="", "", IF(ISNA(MATCH(N946, SOFR_INDEX!$A$2:$A$2001, -1)),1,IF(INDEX(SOFR_INDEX!$A$2:$E$2001,MATCH(N946, SOFR_INDEX!$A$2:$A$2001, -1), 1)=N946,MATCH(N946, SOFR_INDEX!$A$2:$A$2001, -1),MATCH(N946, SOFR_INDEX!$A$2:$A$2001, -1)+1)))</f>
        <v/>
      </c>
      <c r="P946" s="40" t="str" cm="1">
        <f t="array" aca="1" ref="P946" ca="1">IF(OR(B946="", F946=""), "", INDEX(SOFR_INDEX!$B$2:$E$2001, O946,$P$4) * IF(LEFT($P$3, 3)="180", 2, IF(LEFT($P$3, 2)="90", 4, IF(LEFT($P$3, 2)="30", 12, 1)))/100)</f>
        <v/>
      </c>
      <c r="Q946" s="43" t="str">
        <f ca="1">IF(OR(B946="", F946=""), "", P946+'Terms&amp;Conditions + Transaction'!$B$11/10000)</f>
        <v/>
      </c>
      <c r="R946" s="43" t="str">
        <f t="shared" ca="1" si="89"/>
        <v/>
      </c>
      <c r="S946" t="str">
        <f ca="1">IF(B946="",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Transaction'!$C$7*(F946-E946), 365), 360))))</f>
        <v/>
      </c>
      <c r="T946" s="49" t="str">
        <f t="shared" ca="1" si="90"/>
        <v/>
      </c>
      <c r="U946" s="49" t="str">
        <f t="shared" ca="1" si="91"/>
        <v/>
      </c>
      <c r="V946" s="49" t="str">
        <f t="shared" ca="1" si="92"/>
        <v/>
      </c>
      <c r="W946" s="11" t="str">
        <f t="shared" ca="1" si="93"/>
        <v/>
      </c>
      <c r="X946" s="11" t="str">
        <f t="shared" ca="1" si="94"/>
        <v/>
      </c>
    </row>
    <row r="947" spans="2:24" x14ac:dyDescent="0.25">
      <c r="B947" s="82" t="str">
        <f ca="1">IF(B946&lt;MIN($C$3, 'Terms&amp;Conditions + Transaction'!$B$6), B946+1, "")</f>
        <v/>
      </c>
      <c r="C947" t="str">
        <f ca="1">IF(B947="", "", IF(AND(WEEKDAY(B947, 2)&lt;=5, ISERROR(VLOOKUP(B947, 'Holiday Schedule'!$B$3:$B$1002, 1, FALSE))), 1, 0))</f>
        <v/>
      </c>
      <c r="D947" t="str">
        <f ca="1">IF(B947="", "", IF(LOWER('Terms&amp;Conditions + Transaction'!$C$15)="act", 1, IF(DAY(B947)=31, 0, IF(AND(DAY(B947+1)=1, MONTH(B947+1)=3), 31-DAY(B947), 1))))</f>
        <v/>
      </c>
      <c r="E947" s="18" t="str">
        <f ca="1">IF(B947="", "", IFERROR(VLOOKUP(B947, 'Accrual Schedule'!$B$3:$B$122, 1, TRUE), ""))</f>
        <v/>
      </c>
      <c r="F947" s="18" t="str" cm="1">
        <f t="array" aca="1" ref="F947" ca="1">IF(B947="", "", INDEX('Accrual Schedule'!$B$3:$B$122, MATCH(B947, 'Accrual Schedule'!$B$3:$B$122, 1)+1, 1))</f>
        <v/>
      </c>
      <c r="G947" s="18" t="str" cm="1">
        <f t="array" aca="1" ref="G947" ca="1">IF(B947="", "", INDEX('Accrual Schedule'!$B$3:$B$122, MATCH(H947, 'Accrual Schedule'!$B$3:$B$122, 1)-1, 1))</f>
        <v/>
      </c>
      <c r="H947" s="18" t="str">
        <f ca="1">IF(B947="", "", INDEX('Accrual Schedule'!$B$3:$B$122, MATCH(I947, 'Accrual Schedule'!$C$3:$C$122, 1), 1))</f>
        <v/>
      </c>
      <c r="I947" s="18" t="str" cm="1">
        <f t="array" aca="1" ref="I947" ca="1">IF(B947="", "", _xlfn.IFNA(INDEX('Accrual Schedule'!$C$4:$C$122, MATCH(B947, 'Accrual Schedule'!$C$4:$C$122, 1)+1, 1), INDEX('Accrual Schedule'!$C$4:$C$122, 1, 1)))</f>
        <v/>
      </c>
      <c r="J947" s="11" t="str">
        <f ca="1">IF(B947="","",'Terms&amp;Conditions + Transaction'!$F$5-SUMIF(Dispositions!$B$3:$B$32,"&lt;="&amp;B947,Dispositions!$C$3:$C$32))</f>
        <v/>
      </c>
      <c r="K947" s="84" t="str">
        <f ca="1">IF(B947="", "", IF(ISNA(MATCH(B947, 'Factor Schedule'!$B$3:$B$2002, -1)),1,IF(INDEX('Factor Schedule'!$B$3:$C$2002,MATCH(B947, 'Factor Schedule'!$B$3:$B$2002, -1), 1)=B947,MATCH(B947, 'Factor Schedule'!$B$3:$B$2002, -1),MATCH(B947, 'Factor Schedule'!$B$3:$B$2002, -1)+1)))</f>
        <v/>
      </c>
      <c r="L947" s="11" t="str" cm="1">
        <f t="array" aca="1" ref="L947" ca="1">IF(B947="","",ROUND(J947*_xlfn.IFNA(INDEX('Factor Schedule'!$B$3:$C$2002,K947, 2), 1), 2))</f>
        <v/>
      </c>
      <c r="M947" s="11" t="str">
        <f ca="1">IF(B947="", "", IF(OR(LOWER('Terms&amp;Conditions + Transaction'!$B$12)&lt;&gt;"compound", B947=$C$2, B947=E947), L947, L947+IF(LOWER('Terms&amp;Conditions + Transaction'!$B$13)&lt;&gt;"y", SUMIFS($T$8:$T$2007, $B$8:$B$2007, "&gt;="&amp;E947, $B$8:$B$2007, "&lt;"&amp;B947), SUMIFS($U$8:$U$1007, $B$8:$B$2007, "&gt;="&amp;E947, $B$8:$B$2007, "&lt;"&amp;B947))))</f>
        <v/>
      </c>
      <c r="N947" s="18" t="str">
        <f ca="1">IF(OR(B947 = "", F947=""), "", MIN(ForwardDays(B947,-'Terms&amp;Conditions + Transaction'!$B$22, 'Terms&amp;Conditions + Transaction'!$B$23, 'Holiday Schedule'!$B$3:$B$1002),ForwardDays(F947,-'Terms&amp;Conditions + Transaction'!$B$22, 'Terms&amp;Conditions + Transaction'!$B$23, 'Holiday Schedule'!$B$3:$B$1002)))</f>
        <v/>
      </c>
      <c r="O947" s="42" t="str">
        <f ca="1">IF(B947="", "", IF(ISNA(MATCH(N947, SOFR_INDEX!$A$2:$A$2001, -1)),1,IF(INDEX(SOFR_INDEX!$A$2:$E$2001,MATCH(N947, SOFR_INDEX!$A$2:$A$2001, -1), 1)=N947,MATCH(N947, SOFR_INDEX!$A$2:$A$2001, -1),MATCH(N947, SOFR_INDEX!$A$2:$A$2001, -1)+1)))</f>
        <v/>
      </c>
      <c r="P947" s="40" t="str" cm="1">
        <f t="array" aca="1" ref="P947" ca="1">IF(OR(B947="", F947=""), "", INDEX(SOFR_INDEX!$B$2:$E$2001, O947,$P$4) * IF(LEFT($P$3, 3)="180", 2, IF(LEFT($P$3, 2)="90", 4, IF(LEFT($P$3, 2)="30", 12, 1)))/100)</f>
        <v/>
      </c>
      <c r="Q947" s="43" t="str">
        <f ca="1">IF(OR(B947="", F947=""), "", P947+'Terms&amp;Conditions + Transaction'!$B$11/10000)</f>
        <v/>
      </c>
      <c r="R947" s="43" t="str">
        <f t="shared" ca="1" si="89"/>
        <v/>
      </c>
      <c r="S947" t="str">
        <f ca="1">IF(B947="",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Transaction'!$C$7*(F947-E947), 365), 360))))</f>
        <v/>
      </c>
      <c r="T947" s="49" t="str">
        <f t="shared" ca="1" si="90"/>
        <v/>
      </c>
      <c r="U947" s="49" t="str">
        <f t="shared" ca="1" si="91"/>
        <v/>
      </c>
      <c r="V947" s="49" t="str">
        <f t="shared" ca="1" si="92"/>
        <v/>
      </c>
      <c r="W947" s="11" t="str">
        <f t="shared" ca="1" si="93"/>
        <v/>
      </c>
      <c r="X947" s="11" t="str">
        <f t="shared" ca="1" si="94"/>
        <v/>
      </c>
    </row>
    <row r="948" spans="2:24" x14ac:dyDescent="0.25">
      <c r="B948" s="82" t="str">
        <f ca="1">IF(B947&lt;MIN($C$3, 'Terms&amp;Conditions + Transaction'!$B$6), B947+1, "")</f>
        <v/>
      </c>
      <c r="C948" t="str">
        <f ca="1">IF(B948="", "", IF(AND(WEEKDAY(B948, 2)&lt;=5, ISERROR(VLOOKUP(B948, 'Holiday Schedule'!$B$3:$B$1002, 1, FALSE))), 1, 0))</f>
        <v/>
      </c>
      <c r="D948" t="str">
        <f ca="1">IF(B948="", "", IF(LOWER('Terms&amp;Conditions + Transaction'!$C$15)="act", 1, IF(DAY(B948)=31, 0, IF(AND(DAY(B948+1)=1, MONTH(B948+1)=3), 31-DAY(B948), 1))))</f>
        <v/>
      </c>
      <c r="E948" s="18" t="str">
        <f ca="1">IF(B948="", "", IFERROR(VLOOKUP(B948, 'Accrual Schedule'!$B$3:$B$122, 1, TRUE), ""))</f>
        <v/>
      </c>
      <c r="F948" s="18" t="str" cm="1">
        <f t="array" aca="1" ref="F948" ca="1">IF(B948="", "", INDEX('Accrual Schedule'!$B$3:$B$122, MATCH(B948, 'Accrual Schedule'!$B$3:$B$122, 1)+1, 1))</f>
        <v/>
      </c>
      <c r="G948" s="18" t="str" cm="1">
        <f t="array" aca="1" ref="G948" ca="1">IF(B948="", "", INDEX('Accrual Schedule'!$B$3:$B$122, MATCH(H948, 'Accrual Schedule'!$B$3:$B$122, 1)-1, 1))</f>
        <v/>
      </c>
      <c r="H948" s="18" t="str">
        <f ca="1">IF(B948="", "", INDEX('Accrual Schedule'!$B$3:$B$122, MATCH(I948, 'Accrual Schedule'!$C$3:$C$122, 1), 1))</f>
        <v/>
      </c>
      <c r="I948" s="18" t="str" cm="1">
        <f t="array" aca="1" ref="I948" ca="1">IF(B948="", "", _xlfn.IFNA(INDEX('Accrual Schedule'!$C$4:$C$122, MATCH(B948, 'Accrual Schedule'!$C$4:$C$122, 1)+1, 1), INDEX('Accrual Schedule'!$C$4:$C$122, 1, 1)))</f>
        <v/>
      </c>
      <c r="J948" s="11" t="str">
        <f ca="1">IF(B948="","",'Terms&amp;Conditions + Transaction'!$F$5-SUMIF(Dispositions!$B$3:$B$32,"&lt;="&amp;B948,Dispositions!$C$3:$C$32))</f>
        <v/>
      </c>
      <c r="K948" s="84" t="str">
        <f ca="1">IF(B948="", "", IF(ISNA(MATCH(B948, 'Factor Schedule'!$B$3:$B$2002, -1)),1,IF(INDEX('Factor Schedule'!$B$3:$C$2002,MATCH(B948, 'Factor Schedule'!$B$3:$B$2002, -1), 1)=B948,MATCH(B948, 'Factor Schedule'!$B$3:$B$2002, -1),MATCH(B948, 'Factor Schedule'!$B$3:$B$2002, -1)+1)))</f>
        <v/>
      </c>
      <c r="L948" s="11" t="str" cm="1">
        <f t="array" aca="1" ref="L948" ca="1">IF(B948="","",ROUND(J948*_xlfn.IFNA(INDEX('Factor Schedule'!$B$3:$C$2002,K948, 2), 1), 2))</f>
        <v/>
      </c>
      <c r="M948" s="11" t="str">
        <f ca="1">IF(B948="", "", IF(OR(LOWER('Terms&amp;Conditions + Transaction'!$B$12)&lt;&gt;"compound", B948=$C$2, B948=E948), L948, L948+IF(LOWER('Terms&amp;Conditions + Transaction'!$B$13)&lt;&gt;"y", SUMIFS($T$8:$T$2007, $B$8:$B$2007, "&gt;="&amp;E948, $B$8:$B$2007, "&lt;"&amp;B948), SUMIFS($U$8:$U$1007, $B$8:$B$2007, "&gt;="&amp;E948, $B$8:$B$2007, "&lt;"&amp;B948))))</f>
        <v/>
      </c>
      <c r="N948" s="18" t="str">
        <f ca="1">IF(OR(B948 = "", F948=""), "", MIN(ForwardDays(B948,-'Terms&amp;Conditions + Transaction'!$B$22, 'Terms&amp;Conditions + Transaction'!$B$23, 'Holiday Schedule'!$B$3:$B$1002),ForwardDays(F948,-'Terms&amp;Conditions + Transaction'!$B$22, 'Terms&amp;Conditions + Transaction'!$B$23, 'Holiday Schedule'!$B$3:$B$1002)))</f>
        <v/>
      </c>
      <c r="O948" s="42" t="str">
        <f ca="1">IF(B948="", "", IF(ISNA(MATCH(N948, SOFR_INDEX!$A$2:$A$2001, -1)),1,IF(INDEX(SOFR_INDEX!$A$2:$E$2001,MATCH(N948, SOFR_INDEX!$A$2:$A$2001, -1), 1)=N948,MATCH(N948, SOFR_INDEX!$A$2:$A$2001, -1),MATCH(N948, SOFR_INDEX!$A$2:$A$2001, -1)+1)))</f>
        <v/>
      </c>
      <c r="P948" s="40" t="str" cm="1">
        <f t="array" aca="1" ref="P948" ca="1">IF(OR(B948="", F948=""), "", INDEX(SOFR_INDEX!$B$2:$E$2001, O948,$P$4) * IF(LEFT($P$3, 3)="180", 2, IF(LEFT($P$3, 2)="90", 4, IF(LEFT($P$3, 2)="30", 12, 1)))/100)</f>
        <v/>
      </c>
      <c r="Q948" s="43" t="str">
        <f ca="1">IF(OR(B948="", F948=""), "", P948+'Terms&amp;Conditions + Transaction'!$B$11/10000)</f>
        <v/>
      </c>
      <c r="R948" s="43" t="str">
        <f t="shared" ca="1" si="89"/>
        <v/>
      </c>
      <c r="S948" t="str">
        <f ca="1">IF(B948="",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Transaction'!$C$7*(F948-E948), 365), 360))))</f>
        <v/>
      </c>
      <c r="T948" s="49" t="str">
        <f t="shared" ca="1" si="90"/>
        <v/>
      </c>
      <c r="U948" s="49" t="str">
        <f t="shared" ca="1" si="91"/>
        <v/>
      </c>
      <c r="V948" s="49" t="str">
        <f t="shared" ca="1" si="92"/>
        <v/>
      </c>
      <c r="W948" s="11" t="str">
        <f t="shared" ca="1" si="93"/>
        <v/>
      </c>
      <c r="X948" s="11" t="str">
        <f t="shared" ca="1" si="94"/>
        <v/>
      </c>
    </row>
    <row r="949" spans="2:24" x14ac:dyDescent="0.25">
      <c r="B949" s="82" t="str">
        <f ca="1">IF(B948&lt;MIN($C$3, 'Terms&amp;Conditions + Transaction'!$B$6), B948+1, "")</f>
        <v/>
      </c>
      <c r="C949" t="str">
        <f ca="1">IF(B949="", "", IF(AND(WEEKDAY(B949, 2)&lt;=5, ISERROR(VLOOKUP(B949, 'Holiday Schedule'!$B$3:$B$1002, 1, FALSE))), 1, 0))</f>
        <v/>
      </c>
      <c r="D949" t="str">
        <f ca="1">IF(B949="", "", IF(LOWER('Terms&amp;Conditions + Transaction'!$C$15)="act", 1, IF(DAY(B949)=31, 0, IF(AND(DAY(B949+1)=1, MONTH(B949+1)=3), 31-DAY(B949), 1))))</f>
        <v/>
      </c>
      <c r="E949" s="18" t="str">
        <f ca="1">IF(B949="", "", IFERROR(VLOOKUP(B949, 'Accrual Schedule'!$B$3:$B$122, 1, TRUE), ""))</f>
        <v/>
      </c>
      <c r="F949" s="18" t="str" cm="1">
        <f t="array" aca="1" ref="F949" ca="1">IF(B949="", "", INDEX('Accrual Schedule'!$B$3:$B$122, MATCH(B949, 'Accrual Schedule'!$B$3:$B$122, 1)+1, 1))</f>
        <v/>
      </c>
      <c r="G949" s="18" t="str" cm="1">
        <f t="array" aca="1" ref="G949" ca="1">IF(B949="", "", INDEX('Accrual Schedule'!$B$3:$B$122, MATCH(H949, 'Accrual Schedule'!$B$3:$B$122, 1)-1, 1))</f>
        <v/>
      </c>
      <c r="H949" s="18" t="str">
        <f ca="1">IF(B949="", "", INDEX('Accrual Schedule'!$B$3:$B$122, MATCH(I949, 'Accrual Schedule'!$C$3:$C$122, 1), 1))</f>
        <v/>
      </c>
      <c r="I949" s="18" t="str" cm="1">
        <f t="array" aca="1" ref="I949" ca="1">IF(B949="", "", _xlfn.IFNA(INDEX('Accrual Schedule'!$C$4:$C$122, MATCH(B949, 'Accrual Schedule'!$C$4:$C$122, 1)+1, 1), INDEX('Accrual Schedule'!$C$4:$C$122, 1, 1)))</f>
        <v/>
      </c>
      <c r="J949" s="11" t="str">
        <f ca="1">IF(B949="","",'Terms&amp;Conditions + Transaction'!$F$5-SUMIF(Dispositions!$B$3:$B$32,"&lt;="&amp;B949,Dispositions!$C$3:$C$32))</f>
        <v/>
      </c>
      <c r="K949" s="84" t="str">
        <f ca="1">IF(B949="", "", IF(ISNA(MATCH(B949, 'Factor Schedule'!$B$3:$B$2002, -1)),1,IF(INDEX('Factor Schedule'!$B$3:$C$2002,MATCH(B949, 'Factor Schedule'!$B$3:$B$2002, -1), 1)=B949,MATCH(B949, 'Factor Schedule'!$B$3:$B$2002, -1),MATCH(B949, 'Factor Schedule'!$B$3:$B$2002, -1)+1)))</f>
        <v/>
      </c>
      <c r="L949" s="11" t="str" cm="1">
        <f t="array" aca="1" ref="L949" ca="1">IF(B949="","",ROUND(J949*_xlfn.IFNA(INDEX('Factor Schedule'!$B$3:$C$2002,K949, 2), 1), 2))</f>
        <v/>
      </c>
      <c r="M949" s="11" t="str">
        <f ca="1">IF(B949="", "", IF(OR(LOWER('Terms&amp;Conditions + Transaction'!$B$12)&lt;&gt;"compound", B949=$C$2, B949=E949), L949, L949+IF(LOWER('Terms&amp;Conditions + Transaction'!$B$13)&lt;&gt;"y", SUMIFS($T$8:$T$2007, $B$8:$B$2007, "&gt;="&amp;E949, $B$8:$B$2007, "&lt;"&amp;B949), SUMIFS($U$8:$U$1007, $B$8:$B$2007, "&gt;="&amp;E949, $B$8:$B$2007, "&lt;"&amp;B949))))</f>
        <v/>
      </c>
      <c r="N949" s="18" t="str">
        <f ca="1">IF(OR(B949 = "", F949=""), "", MIN(ForwardDays(B949,-'Terms&amp;Conditions + Transaction'!$B$22, 'Terms&amp;Conditions + Transaction'!$B$23, 'Holiday Schedule'!$B$3:$B$1002),ForwardDays(F949,-'Terms&amp;Conditions + Transaction'!$B$22, 'Terms&amp;Conditions + Transaction'!$B$23, 'Holiday Schedule'!$B$3:$B$1002)))</f>
        <v/>
      </c>
      <c r="O949" s="42" t="str">
        <f ca="1">IF(B949="", "", IF(ISNA(MATCH(N949, SOFR_INDEX!$A$2:$A$2001, -1)),1,IF(INDEX(SOFR_INDEX!$A$2:$E$2001,MATCH(N949, SOFR_INDEX!$A$2:$A$2001, -1), 1)=N949,MATCH(N949, SOFR_INDEX!$A$2:$A$2001, -1),MATCH(N949, SOFR_INDEX!$A$2:$A$2001, -1)+1)))</f>
        <v/>
      </c>
      <c r="P949" s="40" t="str" cm="1">
        <f t="array" aca="1" ref="P949" ca="1">IF(OR(B949="", F949=""), "", INDEX(SOFR_INDEX!$B$2:$E$2001, O949,$P$4) * IF(LEFT($P$3, 3)="180", 2, IF(LEFT($P$3, 2)="90", 4, IF(LEFT($P$3, 2)="30", 12, 1)))/100)</f>
        <v/>
      </c>
      <c r="Q949" s="43" t="str">
        <f ca="1">IF(OR(B949="", F949=""), "", P949+'Terms&amp;Conditions + Transaction'!$B$11/10000)</f>
        <v/>
      </c>
      <c r="R949" s="43" t="str">
        <f t="shared" ca="1" si="89"/>
        <v/>
      </c>
      <c r="S949" t="str">
        <f ca="1">IF(B949="",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Transaction'!$C$7*(F949-E949), 365), 360))))</f>
        <v/>
      </c>
      <c r="T949" s="49" t="str">
        <f t="shared" ca="1" si="90"/>
        <v/>
      </c>
      <c r="U949" s="49" t="str">
        <f t="shared" ca="1" si="91"/>
        <v/>
      </c>
      <c r="V949" s="49" t="str">
        <f t="shared" ca="1" si="92"/>
        <v/>
      </c>
      <c r="W949" s="11" t="str">
        <f t="shared" ca="1" si="93"/>
        <v/>
      </c>
      <c r="X949" s="11" t="str">
        <f t="shared" ca="1" si="94"/>
        <v/>
      </c>
    </row>
    <row r="950" spans="2:24" x14ac:dyDescent="0.25">
      <c r="B950" s="82" t="str">
        <f ca="1">IF(B949&lt;MIN($C$3, 'Terms&amp;Conditions + Transaction'!$B$6), B949+1, "")</f>
        <v/>
      </c>
      <c r="C950" t="str">
        <f ca="1">IF(B950="", "", IF(AND(WEEKDAY(B950, 2)&lt;=5, ISERROR(VLOOKUP(B950, 'Holiday Schedule'!$B$3:$B$1002, 1, FALSE))), 1, 0))</f>
        <v/>
      </c>
      <c r="D950" t="str">
        <f ca="1">IF(B950="", "", IF(LOWER('Terms&amp;Conditions + Transaction'!$C$15)="act", 1, IF(DAY(B950)=31, 0, IF(AND(DAY(B950+1)=1, MONTH(B950+1)=3), 31-DAY(B950), 1))))</f>
        <v/>
      </c>
      <c r="E950" s="18" t="str">
        <f ca="1">IF(B950="", "", IFERROR(VLOOKUP(B950, 'Accrual Schedule'!$B$3:$B$122, 1, TRUE), ""))</f>
        <v/>
      </c>
      <c r="F950" s="18" t="str" cm="1">
        <f t="array" aca="1" ref="F950" ca="1">IF(B950="", "", INDEX('Accrual Schedule'!$B$3:$B$122, MATCH(B950, 'Accrual Schedule'!$B$3:$B$122, 1)+1, 1))</f>
        <v/>
      </c>
      <c r="G950" s="18" t="str" cm="1">
        <f t="array" aca="1" ref="G950" ca="1">IF(B950="", "", INDEX('Accrual Schedule'!$B$3:$B$122, MATCH(H950, 'Accrual Schedule'!$B$3:$B$122, 1)-1, 1))</f>
        <v/>
      </c>
      <c r="H950" s="18" t="str">
        <f ca="1">IF(B950="", "", INDEX('Accrual Schedule'!$B$3:$B$122, MATCH(I950, 'Accrual Schedule'!$C$3:$C$122, 1), 1))</f>
        <v/>
      </c>
      <c r="I950" s="18" t="str" cm="1">
        <f t="array" aca="1" ref="I950" ca="1">IF(B950="", "", _xlfn.IFNA(INDEX('Accrual Schedule'!$C$4:$C$122, MATCH(B950, 'Accrual Schedule'!$C$4:$C$122, 1)+1, 1), INDEX('Accrual Schedule'!$C$4:$C$122, 1, 1)))</f>
        <v/>
      </c>
      <c r="J950" s="11" t="str">
        <f ca="1">IF(B950="","",'Terms&amp;Conditions + Transaction'!$F$5-SUMIF(Dispositions!$B$3:$B$32,"&lt;="&amp;B950,Dispositions!$C$3:$C$32))</f>
        <v/>
      </c>
      <c r="K950" s="84" t="str">
        <f ca="1">IF(B950="", "", IF(ISNA(MATCH(B950, 'Factor Schedule'!$B$3:$B$2002, -1)),1,IF(INDEX('Factor Schedule'!$B$3:$C$2002,MATCH(B950, 'Factor Schedule'!$B$3:$B$2002, -1), 1)=B950,MATCH(B950, 'Factor Schedule'!$B$3:$B$2002, -1),MATCH(B950, 'Factor Schedule'!$B$3:$B$2002, -1)+1)))</f>
        <v/>
      </c>
      <c r="L950" s="11" t="str" cm="1">
        <f t="array" aca="1" ref="L950" ca="1">IF(B950="","",ROUND(J950*_xlfn.IFNA(INDEX('Factor Schedule'!$B$3:$C$2002,K950, 2), 1), 2))</f>
        <v/>
      </c>
      <c r="M950" s="11" t="str">
        <f ca="1">IF(B950="", "", IF(OR(LOWER('Terms&amp;Conditions + Transaction'!$B$12)&lt;&gt;"compound", B950=$C$2, B950=E950), L950, L950+IF(LOWER('Terms&amp;Conditions + Transaction'!$B$13)&lt;&gt;"y", SUMIFS($T$8:$T$2007, $B$8:$B$2007, "&gt;="&amp;E950, $B$8:$B$2007, "&lt;"&amp;B950), SUMIFS($U$8:$U$1007, $B$8:$B$2007, "&gt;="&amp;E950, $B$8:$B$2007, "&lt;"&amp;B950))))</f>
        <v/>
      </c>
      <c r="N950" s="18" t="str">
        <f ca="1">IF(OR(B950 = "", F950=""), "", MIN(ForwardDays(B950,-'Terms&amp;Conditions + Transaction'!$B$22, 'Terms&amp;Conditions + Transaction'!$B$23, 'Holiday Schedule'!$B$3:$B$1002),ForwardDays(F950,-'Terms&amp;Conditions + Transaction'!$B$22, 'Terms&amp;Conditions + Transaction'!$B$23, 'Holiday Schedule'!$B$3:$B$1002)))</f>
        <v/>
      </c>
      <c r="O950" s="42" t="str">
        <f ca="1">IF(B950="", "", IF(ISNA(MATCH(N950, SOFR_INDEX!$A$2:$A$2001, -1)),1,IF(INDEX(SOFR_INDEX!$A$2:$E$2001,MATCH(N950, SOFR_INDEX!$A$2:$A$2001, -1), 1)=N950,MATCH(N950, SOFR_INDEX!$A$2:$A$2001, -1),MATCH(N950, SOFR_INDEX!$A$2:$A$2001, -1)+1)))</f>
        <v/>
      </c>
      <c r="P950" s="40" t="str" cm="1">
        <f t="array" aca="1" ref="P950" ca="1">IF(OR(B950="", F950=""), "", INDEX(SOFR_INDEX!$B$2:$E$2001, O950,$P$4) * IF(LEFT($P$3, 3)="180", 2, IF(LEFT($P$3, 2)="90", 4, IF(LEFT($P$3, 2)="30", 12, 1)))/100)</f>
        <v/>
      </c>
      <c r="Q950" s="43" t="str">
        <f ca="1">IF(OR(B950="", F950=""), "", P950+'Terms&amp;Conditions + Transaction'!$B$11/10000)</f>
        <v/>
      </c>
      <c r="R950" s="43" t="str">
        <f t="shared" ca="1" si="89"/>
        <v/>
      </c>
      <c r="S950" t="str">
        <f ca="1">IF(B950="",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Transaction'!$C$7*(F950-E950), 365), 360))))</f>
        <v/>
      </c>
      <c r="T950" s="49" t="str">
        <f t="shared" ca="1" si="90"/>
        <v/>
      </c>
      <c r="U950" s="49" t="str">
        <f t="shared" ca="1" si="91"/>
        <v/>
      </c>
      <c r="V950" s="49" t="str">
        <f t="shared" ca="1" si="92"/>
        <v/>
      </c>
      <c r="W950" s="11" t="str">
        <f t="shared" ca="1" si="93"/>
        <v/>
      </c>
      <c r="X950" s="11" t="str">
        <f t="shared" ca="1" si="94"/>
        <v/>
      </c>
    </row>
    <row r="951" spans="2:24" x14ac:dyDescent="0.25">
      <c r="B951" s="82" t="str">
        <f ca="1">IF(B950&lt;MIN($C$3, 'Terms&amp;Conditions + Transaction'!$B$6), B950+1, "")</f>
        <v/>
      </c>
      <c r="C951" t="str">
        <f ca="1">IF(B951="", "", IF(AND(WEEKDAY(B951, 2)&lt;=5, ISERROR(VLOOKUP(B951, 'Holiday Schedule'!$B$3:$B$1002, 1, FALSE))), 1, 0))</f>
        <v/>
      </c>
      <c r="D951" t="str">
        <f ca="1">IF(B951="", "", IF(LOWER('Terms&amp;Conditions + Transaction'!$C$15)="act", 1, IF(DAY(B951)=31, 0, IF(AND(DAY(B951+1)=1, MONTH(B951+1)=3), 31-DAY(B951), 1))))</f>
        <v/>
      </c>
      <c r="E951" s="18" t="str">
        <f ca="1">IF(B951="", "", IFERROR(VLOOKUP(B951, 'Accrual Schedule'!$B$3:$B$122, 1, TRUE), ""))</f>
        <v/>
      </c>
      <c r="F951" s="18" t="str" cm="1">
        <f t="array" aca="1" ref="F951" ca="1">IF(B951="", "", INDEX('Accrual Schedule'!$B$3:$B$122, MATCH(B951, 'Accrual Schedule'!$B$3:$B$122, 1)+1, 1))</f>
        <v/>
      </c>
      <c r="G951" s="18" t="str" cm="1">
        <f t="array" aca="1" ref="G951" ca="1">IF(B951="", "", INDEX('Accrual Schedule'!$B$3:$B$122, MATCH(H951, 'Accrual Schedule'!$B$3:$B$122, 1)-1, 1))</f>
        <v/>
      </c>
      <c r="H951" s="18" t="str">
        <f ca="1">IF(B951="", "", INDEX('Accrual Schedule'!$B$3:$B$122, MATCH(I951, 'Accrual Schedule'!$C$3:$C$122, 1), 1))</f>
        <v/>
      </c>
      <c r="I951" s="18" t="str" cm="1">
        <f t="array" aca="1" ref="I951" ca="1">IF(B951="", "", _xlfn.IFNA(INDEX('Accrual Schedule'!$C$4:$C$122, MATCH(B951, 'Accrual Schedule'!$C$4:$C$122, 1)+1, 1), INDEX('Accrual Schedule'!$C$4:$C$122, 1, 1)))</f>
        <v/>
      </c>
      <c r="J951" s="11" t="str">
        <f ca="1">IF(B951="","",'Terms&amp;Conditions + Transaction'!$F$5-SUMIF(Dispositions!$B$3:$B$32,"&lt;="&amp;B951,Dispositions!$C$3:$C$32))</f>
        <v/>
      </c>
      <c r="K951" s="84" t="str">
        <f ca="1">IF(B951="", "", IF(ISNA(MATCH(B951, 'Factor Schedule'!$B$3:$B$2002, -1)),1,IF(INDEX('Factor Schedule'!$B$3:$C$2002,MATCH(B951, 'Factor Schedule'!$B$3:$B$2002, -1), 1)=B951,MATCH(B951, 'Factor Schedule'!$B$3:$B$2002, -1),MATCH(B951, 'Factor Schedule'!$B$3:$B$2002, -1)+1)))</f>
        <v/>
      </c>
      <c r="L951" s="11" t="str" cm="1">
        <f t="array" aca="1" ref="L951" ca="1">IF(B951="","",ROUND(J951*_xlfn.IFNA(INDEX('Factor Schedule'!$B$3:$C$2002,K951, 2), 1), 2))</f>
        <v/>
      </c>
      <c r="M951" s="11" t="str">
        <f ca="1">IF(B951="", "", IF(OR(LOWER('Terms&amp;Conditions + Transaction'!$B$12)&lt;&gt;"compound", B951=$C$2, B951=E951), L951, L951+IF(LOWER('Terms&amp;Conditions + Transaction'!$B$13)&lt;&gt;"y", SUMIFS($T$8:$T$2007, $B$8:$B$2007, "&gt;="&amp;E951, $B$8:$B$2007, "&lt;"&amp;B951), SUMIFS($U$8:$U$1007, $B$8:$B$2007, "&gt;="&amp;E951, $B$8:$B$2007, "&lt;"&amp;B951))))</f>
        <v/>
      </c>
      <c r="N951" s="18" t="str">
        <f ca="1">IF(OR(B951 = "", F951=""), "", MIN(ForwardDays(B951,-'Terms&amp;Conditions + Transaction'!$B$22, 'Terms&amp;Conditions + Transaction'!$B$23, 'Holiday Schedule'!$B$3:$B$1002),ForwardDays(F951,-'Terms&amp;Conditions + Transaction'!$B$22, 'Terms&amp;Conditions + Transaction'!$B$23, 'Holiday Schedule'!$B$3:$B$1002)))</f>
        <v/>
      </c>
      <c r="O951" s="42" t="str">
        <f ca="1">IF(B951="", "", IF(ISNA(MATCH(N951, SOFR_INDEX!$A$2:$A$2001, -1)),1,IF(INDEX(SOFR_INDEX!$A$2:$E$2001,MATCH(N951, SOFR_INDEX!$A$2:$A$2001, -1), 1)=N951,MATCH(N951, SOFR_INDEX!$A$2:$A$2001, -1),MATCH(N951, SOFR_INDEX!$A$2:$A$2001, -1)+1)))</f>
        <v/>
      </c>
      <c r="P951" s="40" t="str" cm="1">
        <f t="array" aca="1" ref="P951" ca="1">IF(OR(B951="", F951=""), "", INDEX(SOFR_INDEX!$B$2:$E$2001, O951,$P$4) * IF(LEFT($P$3, 3)="180", 2, IF(LEFT($P$3, 2)="90", 4, IF(LEFT($P$3, 2)="30", 12, 1)))/100)</f>
        <v/>
      </c>
      <c r="Q951" s="43" t="str">
        <f ca="1">IF(OR(B951="", F951=""), "", P951+'Terms&amp;Conditions + Transaction'!$B$11/10000)</f>
        <v/>
      </c>
      <c r="R951" s="43" t="str">
        <f t="shared" ca="1" si="89"/>
        <v/>
      </c>
      <c r="S951" t="str">
        <f ca="1">IF(B951="",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Transaction'!$C$7*(F951-E951), 365), 360))))</f>
        <v/>
      </c>
      <c r="T951" s="49" t="str">
        <f t="shared" ca="1" si="90"/>
        <v/>
      </c>
      <c r="U951" s="49" t="str">
        <f t="shared" ca="1" si="91"/>
        <v/>
      </c>
      <c r="V951" s="49" t="str">
        <f t="shared" ca="1" si="92"/>
        <v/>
      </c>
      <c r="W951" s="11" t="str">
        <f t="shared" ca="1" si="93"/>
        <v/>
      </c>
      <c r="X951" s="11" t="str">
        <f t="shared" ca="1" si="94"/>
        <v/>
      </c>
    </row>
    <row r="952" spans="2:24" x14ac:dyDescent="0.25">
      <c r="B952" s="82" t="str">
        <f ca="1">IF(B951&lt;MIN($C$3, 'Terms&amp;Conditions + Transaction'!$B$6), B951+1, "")</f>
        <v/>
      </c>
      <c r="C952" t="str">
        <f ca="1">IF(B952="", "", IF(AND(WEEKDAY(B952, 2)&lt;=5, ISERROR(VLOOKUP(B952, 'Holiday Schedule'!$B$3:$B$1002, 1, FALSE))), 1, 0))</f>
        <v/>
      </c>
      <c r="D952" t="str">
        <f ca="1">IF(B952="", "", IF(LOWER('Terms&amp;Conditions + Transaction'!$C$15)="act", 1, IF(DAY(B952)=31, 0, IF(AND(DAY(B952+1)=1, MONTH(B952+1)=3), 31-DAY(B952), 1))))</f>
        <v/>
      </c>
      <c r="E952" s="18" t="str">
        <f ca="1">IF(B952="", "", IFERROR(VLOOKUP(B952, 'Accrual Schedule'!$B$3:$B$122, 1, TRUE), ""))</f>
        <v/>
      </c>
      <c r="F952" s="18" t="str" cm="1">
        <f t="array" aca="1" ref="F952" ca="1">IF(B952="", "", INDEX('Accrual Schedule'!$B$3:$B$122, MATCH(B952, 'Accrual Schedule'!$B$3:$B$122, 1)+1, 1))</f>
        <v/>
      </c>
      <c r="G952" s="18" t="str" cm="1">
        <f t="array" aca="1" ref="G952" ca="1">IF(B952="", "", INDEX('Accrual Schedule'!$B$3:$B$122, MATCH(H952, 'Accrual Schedule'!$B$3:$B$122, 1)-1, 1))</f>
        <v/>
      </c>
      <c r="H952" s="18" t="str">
        <f ca="1">IF(B952="", "", INDEX('Accrual Schedule'!$B$3:$B$122, MATCH(I952, 'Accrual Schedule'!$C$3:$C$122, 1), 1))</f>
        <v/>
      </c>
      <c r="I952" s="18" t="str" cm="1">
        <f t="array" aca="1" ref="I952" ca="1">IF(B952="", "", _xlfn.IFNA(INDEX('Accrual Schedule'!$C$4:$C$122, MATCH(B952, 'Accrual Schedule'!$C$4:$C$122, 1)+1, 1), INDEX('Accrual Schedule'!$C$4:$C$122, 1, 1)))</f>
        <v/>
      </c>
      <c r="J952" s="11" t="str">
        <f ca="1">IF(B952="","",'Terms&amp;Conditions + Transaction'!$F$5-SUMIF(Dispositions!$B$3:$B$32,"&lt;="&amp;B952,Dispositions!$C$3:$C$32))</f>
        <v/>
      </c>
      <c r="K952" s="84" t="str">
        <f ca="1">IF(B952="", "", IF(ISNA(MATCH(B952, 'Factor Schedule'!$B$3:$B$2002, -1)),1,IF(INDEX('Factor Schedule'!$B$3:$C$2002,MATCH(B952, 'Factor Schedule'!$B$3:$B$2002, -1), 1)=B952,MATCH(B952, 'Factor Schedule'!$B$3:$B$2002, -1),MATCH(B952, 'Factor Schedule'!$B$3:$B$2002, -1)+1)))</f>
        <v/>
      </c>
      <c r="L952" s="11" t="str" cm="1">
        <f t="array" aca="1" ref="L952" ca="1">IF(B952="","",ROUND(J952*_xlfn.IFNA(INDEX('Factor Schedule'!$B$3:$C$2002,K952, 2), 1), 2))</f>
        <v/>
      </c>
      <c r="M952" s="11" t="str">
        <f ca="1">IF(B952="", "", IF(OR(LOWER('Terms&amp;Conditions + Transaction'!$B$12)&lt;&gt;"compound", B952=$C$2, B952=E952), L952, L952+IF(LOWER('Terms&amp;Conditions + Transaction'!$B$13)&lt;&gt;"y", SUMIFS($T$8:$T$2007, $B$8:$B$2007, "&gt;="&amp;E952, $B$8:$B$2007, "&lt;"&amp;B952), SUMIFS($U$8:$U$1007, $B$8:$B$2007, "&gt;="&amp;E952, $B$8:$B$2007, "&lt;"&amp;B952))))</f>
        <v/>
      </c>
      <c r="N952" s="18" t="str">
        <f ca="1">IF(OR(B952 = "", F952=""), "", MIN(ForwardDays(B952,-'Terms&amp;Conditions + Transaction'!$B$22, 'Terms&amp;Conditions + Transaction'!$B$23, 'Holiday Schedule'!$B$3:$B$1002),ForwardDays(F952,-'Terms&amp;Conditions + Transaction'!$B$22, 'Terms&amp;Conditions + Transaction'!$B$23, 'Holiday Schedule'!$B$3:$B$1002)))</f>
        <v/>
      </c>
      <c r="O952" s="42" t="str">
        <f ca="1">IF(B952="", "", IF(ISNA(MATCH(N952, SOFR_INDEX!$A$2:$A$2001, -1)),1,IF(INDEX(SOFR_INDEX!$A$2:$E$2001,MATCH(N952, SOFR_INDEX!$A$2:$A$2001, -1), 1)=N952,MATCH(N952, SOFR_INDEX!$A$2:$A$2001, -1),MATCH(N952, SOFR_INDEX!$A$2:$A$2001, -1)+1)))</f>
        <v/>
      </c>
      <c r="P952" s="40" t="str" cm="1">
        <f t="array" aca="1" ref="P952" ca="1">IF(OR(B952="", F952=""), "", INDEX(SOFR_INDEX!$B$2:$E$2001, O952,$P$4) * IF(LEFT($P$3, 3)="180", 2, IF(LEFT($P$3, 2)="90", 4, IF(LEFT($P$3, 2)="30", 12, 1)))/100)</f>
        <v/>
      </c>
      <c r="Q952" s="43" t="str">
        <f ca="1">IF(OR(B952="", F952=""), "", P952+'Terms&amp;Conditions + Transaction'!$B$11/10000)</f>
        <v/>
      </c>
      <c r="R952" s="43" t="str">
        <f t="shared" ca="1" si="89"/>
        <v/>
      </c>
      <c r="S952" t="str">
        <f ca="1">IF(B952="",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Transaction'!$C$7*(F952-E952), 365), 360))))</f>
        <v/>
      </c>
      <c r="T952" s="49" t="str">
        <f t="shared" ca="1" si="90"/>
        <v/>
      </c>
      <c r="U952" s="49" t="str">
        <f t="shared" ca="1" si="91"/>
        <v/>
      </c>
      <c r="V952" s="49" t="str">
        <f t="shared" ca="1" si="92"/>
        <v/>
      </c>
      <c r="W952" s="11" t="str">
        <f t="shared" ca="1" si="93"/>
        <v/>
      </c>
      <c r="X952" s="11" t="str">
        <f t="shared" ca="1" si="94"/>
        <v/>
      </c>
    </row>
    <row r="953" spans="2:24" x14ac:dyDescent="0.25">
      <c r="B953" s="82" t="str">
        <f ca="1">IF(B952&lt;MIN($C$3, 'Terms&amp;Conditions + Transaction'!$B$6), B952+1, "")</f>
        <v/>
      </c>
      <c r="C953" t="str">
        <f ca="1">IF(B953="", "", IF(AND(WEEKDAY(B953, 2)&lt;=5, ISERROR(VLOOKUP(B953, 'Holiday Schedule'!$B$3:$B$1002, 1, FALSE))), 1, 0))</f>
        <v/>
      </c>
      <c r="D953" t="str">
        <f ca="1">IF(B953="", "", IF(LOWER('Terms&amp;Conditions + Transaction'!$C$15)="act", 1, IF(DAY(B953)=31, 0, IF(AND(DAY(B953+1)=1, MONTH(B953+1)=3), 31-DAY(B953), 1))))</f>
        <v/>
      </c>
      <c r="E953" s="18" t="str">
        <f ca="1">IF(B953="", "", IFERROR(VLOOKUP(B953, 'Accrual Schedule'!$B$3:$B$122, 1, TRUE), ""))</f>
        <v/>
      </c>
      <c r="F953" s="18" t="str" cm="1">
        <f t="array" aca="1" ref="F953" ca="1">IF(B953="", "", INDEX('Accrual Schedule'!$B$3:$B$122, MATCH(B953, 'Accrual Schedule'!$B$3:$B$122, 1)+1, 1))</f>
        <v/>
      </c>
      <c r="G953" s="18" t="str" cm="1">
        <f t="array" aca="1" ref="G953" ca="1">IF(B953="", "", INDEX('Accrual Schedule'!$B$3:$B$122, MATCH(H953, 'Accrual Schedule'!$B$3:$B$122, 1)-1, 1))</f>
        <v/>
      </c>
      <c r="H953" s="18" t="str">
        <f ca="1">IF(B953="", "", INDEX('Accrual Schedule'!$B$3:$B$122, MATCH(I953, 'Accrual Schedule'!$C$3:$C$122, 1), 1))</f>
        <v/>
      </c>
      <c r="I953" s="18" t="str" cm="1">
        <f t="array" aca="1" ref="I953" ca="1">IF(B953="", "", _xlfn.IFNA(INDEX('Accrual Schedule'!$C$4:$C$122, MATCH(B953, 'Accrual Schedule'!$C$4:$C$122, 1)+1, 1), INDEX('Accrual Schedule'!$C$4:$C$122, 1, 1)))</f>
        <v/>
      </c>
      <c r="J953" s="11" t="str">
        <f ca="1">IF(B953="","",'Terms&amp;Conditions + Transaction'!$F$5-SUMIF(Dispositions!$B$3:$B$32,"&lt;="&amp;B953,Dispositions!$C$3:$C$32))</f>
        <v/>
      </c>
      <c r="K953" s="84" t="str">
        <f ca="1">IF(B953="", "", IF(ISNA(MATCH(B953, 'Factor Schedule'!$B$3:$B$2002, -1)),1,IF(INDEX('Factor Schedule'!$B$3:$C$2002,MATCH(B953, 'Factor Schedule'!$B$3:$B$2002, -1), 1)=B953,MATCH(B953, 'Factor Schedule'!$B$3:$B$2002, -1),MATCH(B953, 'Factor Schedule'!$B$3:$B$2002, -1)+1)))</f>
        <v/>
      </c>
      <c r="L953" s="11" t="str" cm="1">
        <f t="array" aca="1" ref="L953" ca="1">IF(B953="","",ROUND(J953*_xlfn.IFNA(INDEX('Factor Schedule'!$B$3:$C$2002,K953, 2), 1), 2))</f>
        <v/>
      </c>
      <c r="M953" s="11" t="str">
        <f ca="1">IF(B953="", "", IF(OR(LOWER('Terms&amp;Conditions + Transaction'!$B$12)&lt;&gt;"compound", B953=$C$2, B953=E953), L953, L953+IF(LOWER('Terms&amp;Conditions + Transaction'!$B$13)&lt;&gt;"y", SUMIFS($T$8:$T$2007, $B$8:$B$2007, "&gt;="&amp;E953, $B$8:$B$2007, "&lt;"&amp;B953), SUMIFS($U$8:$U$1007, $B$8:$B$2007, "&gt;="&amp;E953, $B$8:$B$2007, "&lt;"&amp;B953))))</f>
        <v/>
      </c>
      <c r="N953" s="18" t="str">
        <f ca="1">IF(OR(B953 = "", F953=""), "", MIN(ForwardDays(B953,-'Terms&amp;Conditions + Transaction'!$B$22, 'Terms&amp;Conditions + Transaction'!$B$23, 'Holiday Schedule'!$B$3:$B$1002),ForwardDays(F953,-'Terms&amp;Conditions + Transaction'!$B$22, 'Terms&amp;Conditions + Transaction'!$B$23, 'Holiday Schedule'!$B$3:$B$1002)))</f>
        <v/>
      </c>
      <c r="O953" s="42" t="str">
        <f ca="1">IF(B953="", "", IF(ISNA(MATCH(N953, SOFR_INDEX!$A$2:$A$2001, -1)),1,IF(INDEX(SOFR_INDEX!$A$2:$E$2001,MATCH(N953, SOFR_INDEX!$A$2:$A$2001, -1), 1)=N953,MATCH(N953, SOFR_INDEX!$A$2:$A$2001, -1),MATCH(N953, SOFR_INDEX!$A$2:$A$2001, -1)+1)))</f>
        <v/>
      </c>
      <c r="P953" s="40" t="str" cm="1">
        <f t="array" aca="1" ref="P953" ca="1">IF(OR(B953="", F953=""), "", INDEX(SOFR_INDEX!$B$2:$E$2001, O953,$P$4) * IF(LEFT($P$3, 3)="180", 2, IF(LEFT($P$3, 2)="90", 4, IF(LEFT($P$3, 2)="30", 12, 1)))/100)</f>
        <v/>
      </c>
      <c r="Q953" s="43" t="str">
        <f ca="1">IF(OR(B953="", F953=""), "", P953+'Terms&amp;Conditions + Transaction'!$B$11/10000)</f>
        <v/>
      </c>
      <c r="R953" s="43" t="str">
        <f t="shared" ca="1" si="89"/>
        <v/>
      </c>
      <c r="S953" t="str">
        <f ca="1">IF(B953="",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Transaction'!$C$7*(F953-E953), 365), 360))))</f>
        <v/>
      </c>
      <c r="T953" s="49" t="str">
        <f t="shared" ca="1" si="90"/>
        <v/>
      </c>
      <c r="U953" s="49" t="str">
        <f t="shared" ca="1" si="91"/>
        <v/>
      </c>
      <c r="V953" s="49" t="str">
        <f t="shared" ca="1" si="92"/>
        <v/>
      </c>
      <c r="W953" s="11" t="str">
        <f t="shared" ca="1" si="93"/>
        <v/>
      </c>
      <c r="X953" s="11" t="str">
        <f t="shared" ca="1" si="94"/>
        <v/>
      </c>
    </row>
    <row r="954" spans="2:24" x14ac:dyDescent="0.25">
      <c r="B954" s="82" t="str">
        <f ca="1">IF(B953&lt;MIN($C$3, 'Terms&amp;Conditions + Transaction'!$B$6), B953+1, "")</f>
        <v/>
      </c>
      <c r="C954" t="str">
        <f ca="1">IF(B954="", "", IF(AND(WEEKDAY(B954, 2)&lt;=5, ISERROR(VLOOKUP(B954, 'Holiday Schedule'!$B$3:$B$1002, 1, FALSE))), 1, 0))</f>
        <v/>
      </c>
      <c r="D954" t="str">
        <f ca="1">IF(B954="", "", IF(LOWER('Terms&amp;Conditions + Transaction'!$C$15)="act", 1, IF(DAY(B954)=31, 0, IF(AND(DAY(B954+1)=1, MONTH(B954+1)=3), 31-DAY(B954), 1))))</f>
        <v/>
      </c>
      <c r="E954" s="18" t="str">
        <f ca="1">IF(B954="", "", IFERROR(VLOOKUP(B954, 'Accrual Schedule'!$B$3:$B$122, 1, TRUE), ""))</f>
        <v/>
      </c>
      <c r="F954" s="18" t="str" cm="1">
        <f t="array" aca="1" ref="F954" ca="1">IF(B954="", "", INDEX('Accrual Schedule'!$B$3:$B$122, MATCH(B954, 'Accrual Schedule'!$B$3:$B$122, 1)+1, 1))</f>
        <v/>
      </c>
      <c r="G954" s="18" t="str" cm="1">
        <f t="array" aca="1" ref="G954" ca="1">IF(B954="", "", INDEX('Accrual Schedule'!$B$3:$B$122, MATCH(H954, 'Accrual Schedule'!$B$3:$B$122, 1)-1, 1))</f>
        <v/>
      </c>
      <c r="H954" s="18" t="str">
        <f ca="1">IF(B954="", "", INDEX('Accrual Schedule'!$B$3:$B$122, MATCH(I954, 'Accrual Schedule'!$C$3:$C$122, 1), 1))</f>
        <v/>
      </c>
      <c r="I954" s="18" t="str" cm="1">
        <f t="array" aca="1" ref="I954" ca="1">IF(B954="", "", _xlfn.IFNA(INDEX('Accrual Schedule'!$C$4:$C$122, MATCH(B954, 'Accrual Schedule'!$C$4:$C$122, 1)+1, 1), INDEX('Accrual Schedule'!$C$4:$C$122, 1, 1)))</f>
        <v/>
      </c>
      <c r="J954" s="11" t="str">
        <f ca="1">IF(B954="","",'Terms&amp;Conditions + Transaction'!$F$5-SUMIF(Dispositions!$B$3:$B$32,"&lt;="&amp;B954,Dispositions!$C$3:$C$32))</f>
        <v/>
      </c>
      <c r="K954" s="84" t="str">
        <f ca="1">IF(B954="", "", IF(ISNA(MATCH(B954, 'Factor Schedule'!$B$3:$B$2002, -1)),1,IF(INDEX('Factor Schedule'!$B$3:$C$2002,MATCH(B954, 'Factor Schedule'!$B$3:$B$2002, -1), 1)=B954,MATCH(B954, 'Factor Schedule'!$B$3:$B$2002, -1),MATCH(B954, 'Factor Schedule'!$B$3:$B$2002, -1)+1)))</f>
        <v/>
      </c>
      <c r="L954" s="11" t="str" cm="1">
        <f t="array" aca="1" ref="L954" ca="1">IF(B954="","",ROUND(J954*_xlfn.IFNA(INDEX('Factor Schedule'!$B$3:$C$2002,K954, 2), 1), 2))</f>
        <v/>
      </c>
      <c r="M954" s="11" t="str">
        <f ca="1">IF(B954="", "", IF(OR(LOWER('Terms&amp;Conditions + Transaction'!$B$12)&lt;&gt;"compound", B954=$C$2, B954=E954), L954, L954+IF(LOWER('Terms&amp;Conditions + Transaction'!$B$13)&lt;&gt;"y", SUMIFS($T$8:$T$2007, $B$8:$B$2007, "&gt;="&amp;E954, $B$8:$B$2007, "&lt;"&amp;B954), SUMIFS($U$8:$U$1007, $B$8:$B$2007, "&gt;="&amp;E954, $B$8:$B$2007, "&lt;"&amp;B954))))</f>
        <v/>
      </c>
      <c r="N954" s="18" t="str">
        <f ca="1">IF(OR(B954 = "", F954=""), "", MIN(ForwardDays(B954,-'Terms&amp;Conditions + Transaction'!$B$22, 'Terms&amp;Conditions + Transaction'!$B$23, 'Holiday Schedule'!$B$3:$B$1002),ForwardDays(F954,-'Terms&amp;Conditions + Transaction'!$B$22, 'Terms&amp;Conditions + Transaction'!$B$23, 'Holiday Schedule'!$B$3:$B$1002)))</f>
        <v/>
      </c>
      <c r="O954" s="42" t="str">
        <f ca="1">IF(B954="", "", IF(ISNA(MATCH(N954, SOFR_INDEX!$A$2:$A$2001, -1)),1,IF(INDEX(SOFR_INDEX!$A$2:$E$2001,MATCH(N954, SOFR_INDEX!$A$2:$A$2001, -1), 1)=N954,MATCH(N954, SOFR_INDEX!$A$2:$A$2001, -1),MATCH(N954, SOFR_INDEX!$A$2:$A$2001, -1)+1)))</f>
        <v/>
      </c>
      <c r="P954" s="40" t="str" cm="1">
        <f t="array" aca="1" ref="P954" ca="1">IF(OR(B954="", F954=""), "", INDEX(SOFR_INDEX!$B$2:$E$2001, O954,$P$4) * IF(LEFT($P$3, 3)="180", 2, IF(LEFT($P$3, 2)="90", 4, IF(LEFT($P$3, 2)="30", 12, 1)))/100)</f>
        <v/>
      </c>
      <c r="Q954" s="43" t="str">
        <f ca="1">IF(OR(B954="", F954=""), "", P954+'Terms&amp;Conditions + Transaction'!$B$11/10000)</f>
        <v/>
      </c>
      <c r="R954" s="43" t="str">
        <f t="shared" ca="1" si="89"/>
        <v/>
      </c>
      <c r="S954" t="str">
        <f ca="1">IF(B954="",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Transaction'!$C$7*(F954-E954), 365), 360))))</f>
        <v/>
      </c>
      <c r="T954" s="49" t="str">
        <f t="shared" ca="1" si="90"/>
        <v/>
      </c>
      <c r="U954" s="49" t="str">
        <f t="shared" ca="1" si="91"/>
        <v/>
      </c>
      <c r="V954" s="49" t="str">
        <f t="shared" ca="1" si="92"/>
        <v/>
      </c>
      <c r="W954" s="11" t="str">
        <f t="shared" ca="1" si="93"/>
        <v/>
      </c>
      <c r="X954" s="11" t="str">
        <f t="shared" ca="1" si="94"/>
        <v/>
      </c>
    </row>
    <row r="955" spans="2:24" x14ac:dyDescent="0.25">
      <c r="B955" s="82" t="str">
        <f ca="1">IF(B954&lt;MIN($C$3, 'Terms&amp;Conditions + Transaction'!$B$6), B954+1, "")</f>
        <v/>
      </c>
      <c r="C955" t="str">
        <f ca="1">IF(B955="", "", IF(AND(WEEKDAY(B955, 2)&lt;=5, ISERROR(VLOOKUP(B955, 'Holiday Schedule'!$B$3:$B$1002, 1, FALSE))), 1, 0))</f>
        <v/>
      </c>
      <c r="D955" t="str">
        <f ca="1">IF(B955="", "", IF(LOWER('Terms&amp;Conditions + Transaction'!$C$15)="act", 1, IF(DAY(B955)=31, 0, IF(AND(DAY(B955+1)=1, MONTH(B955+1)=3), 31-DAY(B955), 1))))</f>
        <v/>
      </c>
      <c r="E955" s="18" t="str">
        <f ca="1">IF(B955="", "", IFERROR(VLOOKUP(B955, 'Accrual Schedule'!$B$3:$B$122, 1, TRUE), ""))</f>
        <v/>
      </c>
      <c r="F955" s="18" t="str" cm="1">
        <f t="array" aca="1" ref="F955" ca="1">IF(B955="", "", INDEX('Accrual Schedule'!$B$3:$B$122, MATCH(B955, 'Accrual Schedule'!$B$3:$B$122, 1)+1, 1))</f>
        <v/>
      </c>
      <c r="G955" s="18" t="str" cm="1">
        <f t="array" aca="1" ref="G955" ca="1">IF(B955="", "", INDEX('Accrual Schedule'!$B$3:$B$122, MATCH(H955, 'Accrual Schedule'!$B$3:$B$122, 1)-1, 1))</f>
        <v/>
      </c>
      <c r="H955" s="18" t="str">
        <f ca="1">IF(B955="", "", INDEX('Accrual Schedule'!$B$3:$B$122, MATCH(I955, 'Accrual Schedule'!$C$3:$C$122, 1), 1))</f>
        <v/>
      </c>
      <c r="I955" s="18" t="str" cm="1">
        <f t="array" aca="1" ref="I955" ca="1">IF(B955="", "", _xlfn.IFNA(INDEX('Accrual Schedule'!$C$4:$C$122, MATCH(B955, 'Accrual Schedule'!$C$4:$C$122, 1)+1, 1), INDEX('Accrual Schedule'!$C$4:$C$122, 1, 1)))</f>
        <v/>
      </c>
      <c r="J955" s="11" t="str">
        <f ca="1">IF(B955="","",'Terms&amp;Conditions + Transaction'!$F$5-SUMIF(Dispositions!$B$3:$B$32,"&lt;="&amp;B955,Dispositions!$C$3:$C$32))</f>
        <v/>
      </c>
      <c r="K955" s="84" t="str">
        <f ca="1">IF(B955="", "", IF(ISNA(MATCH(B955, 'Factor Schedule'!$B$3:$B$2002, -1)),1,IF(INDEX('Factor Schedule'!$B$3:$C$2002,MATCH(B955, 'Factor Schedule'!$B$3:$B$2002, -1), 1)=B955,MATCH(B955, 'Factor Schedule'!$B$3:$B$2002, -1),MATCH(B955, 'Factor Schedule'!$B$3:$B$2002, -1)+1)))</f>
        <v/>
      </c>
      <c r="L955" s="11" t="str" cm="1">
        <f t="array" aca="1" ref="L955" ca="1">IF(B955="","",ROUND(J955*_xlfn.IFNA(INDEX('Factor Schedule'!$B$3:$C$2002,K955, 2), 1), 2))</f>
        <v/>
      </c>
      <c r="M955" s="11" t="str">
        <f ca="1">IF(B955="", "", IF(OR(LOWER('Terms&amp;Conditions + Transaction'!$B$12)&lt;&gt;"compound", B955=$C$2, B955=E955), L955, L955+IF(LOWER('Terms&amp;Conditions + Transaction'!$B$13)&lt;&gt;"y", SUMIFS($T$8:$T$2007, $B$8:$B$2007, "&gt;="&amp;E955, $B$8:$B$2007, "&lt;"&amp;B955), SUMIFS($U$8:$U$1007, $B$8:$B$2007, "&gt;="&amp;E955, $B$8:$B$2007, "&lt;"&amp;B955))))</f>
        <v/>
      </c>
      <c r="N955" s="18" t="str">
        <f ca="1">IF(OR(B955 = "", F955=""), "", MIN(ForwardDays(B955,-'Terms&amp;Conditions + Transaction'!$B$22, 'Terms&amp;Conditions + Transaction'!$B$23, 'Holiday Schedule'!$B$3:$B$1002),ForwardDays(F955,-'Terms&amp;Conditions + Transaction'!$B$22, 'Terms&amp;Conditions + Transaction'!$B$23, 'Holiday Schedule'!$B$3:$B$1002)))</f>
        <v/>
      </c>
      <c r="O955" s="42" t="str">
        <f ca="1">IF(B955="", "", IF(ISNA(MATCH(N955, SOFR_INDEX!$A$2:$A$2001, -1)),1,IF(INDEX(SOFR_INDEX!$A$2:$E$2001,MATCH(N955, SOFR_INDEX!$A$2:$A$2001, -1), 1)=N955,MATCH(N955, SOFR_INDEX!$A$2:$A$2001, -1),MATCH(N955, SOFR_INDEX!$A$2:$A$2001, -1)+1)))</f>
        <v/>
      </c>
      <c r="P955" s="40" t="str" cm="1">
        <f t="array" aca="1" ref="P955" ca="1">IF(OR(B955="", F955=""), "", INDEX(SOFR_INDEX!$B$2:$E$2001, O955,$P$4) * IF(LEFT($P$3, 3)="180", 2, IF(LEFT($P$3, 2)="90", 4, IF(LEFT($P$3, 2)="30", 12, 1)))/100)</f>
        <v/>
      </c>
      <c r="Q955" s="43" t="str">
        <f ca="1">IF(OR(B955="", F955=""), "", P955+'Terms&amp;Conditions + Transaction'!$B$11/10000)</f>
        <v/>
      </c>
      <c r="R955" s="43" t="str">
        <f t="shared" ca="1" si="89"/>
        <v/>
      </c>
      <c r="S955" t="str">
        <f ca="1">IF(B955="",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Transaction'!$C$7*(F955-E955), 365), 360))))</f>
        <v/>
      </c>
      <c r="T955" s="49" t="str">
        <f t="shared" ca="1" si="90"/>
        <v/>
      </c>
      <c r="U955" s="49" t="str">
        <f t="shared" ca="1" si="91"/>
        <v/>
      </c>
      <c r="V955" s="49" t="str">
        <f t="shared" ca="1" si="92"/>
        <v/>
      </c>
      <c r="W955" s="11" t="str">
        <f t="shared" ca="1" si="93"/>
        <v/>
      </c>
      <c r="X955" s="11" t="str">
        <f t="shared" ca="1" si="94"/>
        <v/>
      </c>
    </row>
    <row r="956" spans="2:24" x14ac:dyDescent="0.25">
      <c r="B956" s="82" t="str">
        <f ca="1">IF(B955&lt;MIN($C$3, 'Terms&amp;Conditions + Transaction'!$B$6), B955+1, "")</f>
        <v/>
      </c>
      <c r="C956" t="str">
        <f ca="1">IF(B956="", "", IF(AND(WEEKDAY(B956, 2)&lt;=5, ISERROR(VLOOKUP(B956, 'Holiday Schedule'!$B$3:$B$1002, 1, FALSE))), 1, 0))</f>
        <v/>
      </c>
      <c r="D956" t="str">
        <f ca="1">IF(B956="", "", IF(LOWER('Terms&amp;Conditions + Transaction'!$C$15)="act", 1, IF(DAY(B956)=31, 0, IF(AND(DAY(B956+1)=1, MONTH(B956+1)=3), 31-DAY(B956), 1))))</f>
        <v/>
      </c>
      <c r="E956" s="18" t="str">
        <f ca="1">IF(B956="", "", IFERROR(VLOOKUP(B956, 'Accrual Schedule'!$B$3:$B$122, 1, TRUE), ""))</f>
        <v/>
      </c>
      <c r="F956" s="18" t="str" cm="1">
        <f t="array" aca="1" ref="F956" ca="1">IF(B956="", "", INDEX('Accrual Schedule'!$B$3:$B$122, MATCH(B956, 'Accrual Schedule'!$B$3:$B$122, 1)+1, 1))</f>
        <v/>
      </c>
      <c r="G956" s="18" t="str" cm="1">
        <f t="array" aca="1" ref="G956" ca="1">IF(B956="", "", INDEX('Accrual Schedule'!$B$3:$B$122, MATCH(H956, 'Accrual Schedule'!$B$3:$B$122, 1)-1, 1))</f>
        <v/>
      </c>
      <c r="H956" s="18" t="str">
        <f ca="1">IF(B956="", "", INDEX('Accrual Schedule'!$B$3:$B$122, MATCH(I956, 'Accrual Schedule'!$C$3:$C$122, 1), 1))</f>
        <v/>
      </c>
      <c r="I956" s="18" t="str" cm="1">
        <f t="array" aca="1" ref="I956" ca="1">IF(B956="", "", _xlfn.IFNA(INDEX('Accrual Schedule'!$C$4:$C$122, MATCH(B956, 'Accrual Schedule'!$C$4:$C$122, 1)+1, 1), INDEX('Accrual Schedule'!$C$4:$C$122, 1, 1)))</f>
        <v/>
      </c>
      <c r="J956" s="11" t="str">
        <f ca="1">IF(B956="","",'Terms&amp;Conditions + Transaction'!$F$5-SUMIF(Dispositions!$B$3:$B$32,"&lt;="&amp;B956,Dispositions!$C$3:$C$32))</f>
        <v/>
      </c>
      <c r="K956" s="84" t="str">
        <f ca="1">IF(B956="", "", IF(ISNA(MATCH(B956, 'Factor Schedule'!$B$3:$B$2002, -1)),1,IF(INDEX('Factor Schedule'!$B$3:$C$2002,MATCH(B956, 'Factor Schedule'!$B$3:$B$2002, -1), 1)=B956,MATCH(B956, 'Factor Schedule'!$B$3:$B$2002, -1),MATCH(B956, 'Factor Schedule'!$B$3:$B$2002, -1)+1)))</f>
        <v/>
      </c>
      <c r="L956" s="11" t="str" cm="1">
        <f t="array" aca="1" ref="L956" ca="1">IF(B956="","",ROUND(J956*_xlfn.IFNA(INDEX('Factor Schedule'!$B$3:$C$2002,K956, 2), 1), 2))</f>
        <v/>
      </c>
      <c r="M956" s="11" t="str">
        <f ca="1">IF(B956="", "", IF(OR(LOWER('Terms&amp;Conditions + Transaction'!$B$12)&lt;&gt;"compound", B956=$C$2, B956=E956), L956, L956+IF(LOWER('Terms&amp;Conditions + Transaction'!$B$13)&lt;&gt;"y", SUMIFS($T$8:$T$2007, $B$8:$B$2007, "&gt;="&amp;E956, $B$8:$B$2007, "&lt;"&amp;B956), SUMIFS($U$8:$U$1007, $B$8:$B$2007, "&gt;="&amp;E956, $B$8:$B$2007, "&lt;"&amp;B956))))</f>
        <v/>
      </c>
      <c r="N956" s="18" t="str">
        <f ca="1">IF(OR(B956 = "", F956=""), "", MIN(ForwardDays(B956,-'Terms&amp;Conditions + Transaction'!$B$22, 'Terms&amp;Conditions + Transaction'!$B$23, 'Holiday Schedule'!$B$3:$B$1002),ForwardDays(F956,-'Terms&amp;Conditions + Transaction'!$B$22, 'Terms&amp;Conditions + Transaction'!$B$23, 'Holiday Schedule'!$B$3:$B$1002)))</f>
        <v/>
      </c>
      <c r="O956" s="42" t="str">
        <f ca="1">IF(B956="", "", IF(ISNA(MATCH(N956, SOFR_INDEX!$A$2:$A$2001, -1)),1,IF(INDEX(SOFR_INDEX!$A$2:$E$2001,MATCH(N956, SOFR_INDEX!$A$2:$A$2001, -1), 1)=N956,MATCH(N956, SOFR_INDEX!$A$2:$A$2001, -1),MATCH(N956, SOFR_INDEX!$A$2:$A$2001, -1)+1)))</f>
        <v/>
      </c>
      <c r="P956" s="40" t="str" cm="1">
        <f t="array" aca="1" ref="P956" ca="1">IF(OR(B956="", F956=""), "", INDEX(SOFR_INDEX!$B$2:$E$2001, O956,$P$4) * IF(LEFT($P$3, 3)="180", 2, IF(LEFT($P$3, 2)="90", 4, IF(LEFT($P$3, 2)="30", 12, 1)))/100)</f>
        <v/>
      </c>
      <c r="Q956" s="43" t="str">
        <f ca="1">IF(OR(B956="", F956=""), "", P956+'Terms&amp;Conditions + Transaction'!$B$11/10000)</f>
        <v/>
      </c>
      <c r="R956" s="43" t="str">
        <f t="shared" ca="1" si="89"/>
        <v/>
      </c>
      <c r="S956" t="str">
        <f ca="1">IF(B956="",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Transaction'!$C$7*(F956-E956), 365), 360))))</f>
        <v/>
      </c>
      <c r="T956" s="49" t="str">
        <f t="shared" ca="1" si="90"/>
        <v/>
      </c>
      <c r="U956" s="49" t="str">
        <f t="shared" ca="1" si="91"/>
        <v/>
      </c>
      <c r="V956" s="49" t="str">
        <f t="shared" ca="1" si="92"/>
        <v/>
      </c>
      <c r="W956" s="11" t="str">
        <f t="shared" ca="1" si="93"/>
        <v/>
      </c>
      <c r="X956" s="11" t="str">
        <f t="shared" ca="1" si="94"/>
        <v/>
      </c>
    </row>
    <row r="957" spans="2:24" x14ac:dyDescent="0.25">
      <c r="B957" s="82" t="str">
        <f ca="1">IF(B956&lt;MIN($C$3, 'Terms&amp;Conditions + Transaction'!$B$6), B956+1, "")</f>
        <v/>
      </c>
      <c r="C957" t="str">
        <f ca="1">IF(B957="", "", IF(AND(WEEKDAY(B957, 2)&lt;=5, ISERROR(VLOOKUP(B957, 'Holiday Schedule'!$B$3:$B$1002, 1, FALSE))), 1, 0))</f>
        <v/>
      </c>
      <c r="D957" t="str">
        <f ca="1">IF(B957="", "", IF(LOWER('Terms&amp;Conditions + Transaction'!$C$15)="act", 1, IF(DAY(B957)=31, 0, IF(AND(DAY(B957+1)=1, MONTH(B957+1)=3), 31-DAY(B957), 1))))</f>
        <v/>
      </c>
      <c r="E957" s="18" t="str">
        <f ca="1">IF(B957="", "", IFERROR(VLOOKUP(B957, 'Accrual Schedule'!$B$3:$B$122, 1, TRUE), ""))</f>
        <v/>
      </c>
      <c r="F957" s="18" t="str" cm="1">
        <f t="array" aca="1" ref="F957" ca="1">IF(B957="", "", INDEX('Accrual Schedule'!$B$3:$B$122, MATCH(B957, 'Accrual Schedule'!$B$3:$B$122, 1)+1, 1))</f>
        <v/>
      </c>
      <c r="G957" s="18" t="str" cm="1">
        <f t="array" aca="1" ref="G957" ca="1">IF(B957="", "", INDEX('Accrual Schedule'!$B$3:$B$122, MATCH(H957, 'Accrual Schedule'!$B$3:$B$122, 1)-1, 1))</f>
        <v/>
      </c>
      <c r="H957" s="18" t="str">
        <f ca="1">IF(B957="", "", INDEX('Accrual Schedule'!$B$3:$B$122, MATCH(I957, 'Accrual Schedule'!$C$3:$C$122, 1), 1))</f>
        <v/>
      </c>
      <c r="I957" s="18" t="str" cm="1">
        <f t="array" aca="1" ref="I957" ca="1">IF(B957="", "", _xlfn.IFNA(INDEX('Accrual Schedule'!$C$4:$C$122, MATCH(B957, 'Accrual Schedule'!$C$4:$C$122, 1)+1, 1), INDEX('Accrual Schedule'!$C$4:$C$122, 1, 1)))</f>
        <v/>
      </c>
      <c r="J957" s="11" t="str">
        <f ca="1">IF(B957="","",'Terms&amp;Conditions + Transaction'!$F$5-SUMIF(Dispositions!$B$3:$B$32,"&lt;="&amp;B957,Dispositions!$C$3:$C$32))</f>
        <v/>
      </c>
      <c r="K957" s="84" t="str">
        <f ca="1">IF(B957="", "", IF(ISNA(MATCH(B957, 'Factor Schedule'!$B$3:$B$2002, -1)),1,IF(INDEX('Factor Schedule'!$B$3:$C$2002,MATCH(B957, 'Factor Schedule'!$B$3:$B$2002, -1), 1)=B957,MATCH(B957, 'Factor Schedule'!$B$3:$B$2002, -1),MATCH(B957, 'Factor Schedule'!$B$3:$B$2002, -1)+1)))</f>
        <v/>
      </c>
      <c r="L957" s="11" t="str" cm="1">
        <f t="array" aca="1" ref="L957" ca="1">IF(B957="","",ROUND(J957*_xlfn.IFNA(INDEX('Factor Schedule'!$B$3:$C$2002,K957, 2), 1), 2))</f>
        <v/>
      </c>
      <c r="M957" s="11" t="str">
        <f ca="1">IF(B957="", "", IF(OR(LOWER('Terms&amp;Conditions + Transaction'!$B$12)&lt;&gt;"compound", B957=$C$2, B957=E957), L957, L957+IF(LOWER('Terms&amp;Conditions + Transaction'!$B$13)&lt;&gt;"y", SUMIFS($T$8:$T$2007, $B$8:$B$2007, "&gt;="&amp;E957, $B$8:$B$2007, "&lt;"&amp;B957), SUMIFS($U$8:$U$1007, $B$8:$B$2007, "&gt;="&amp;E957, $B$8:$B$2007, "&lt;"&amp;B957))))</f>
        <v/>
      </c>
      <c r="N957" s="18" t="str">
        <f ca="1">IF(OR(B957 = "", F957=""), "", MIN(ForwardDays(B957,-'Terms&amp;Conditions + Transaction'!$B$22, 'Terms&amp;Conditions + Transaction'!$B$23, 'Holiday Schedule'!$B$3:$B$1002),ForwardDays(F957,-'Terms&amp;Conditions + Transaction'!$B$22, 'Terms&amp;Conditions + Transaction'!$B$23, 'Holiday Schedule'!$B$3:$B$1002)))</f>
        <v/>
      </c>
      <c r="O957" s="42" t="str">
        <f ca="1">IF(B957="", "", IF(ISNA(MATCH(N957, SOFR_INDEX!$A$2:$A$2001, -1)),1,IF(INDEX(SOFR_INDEX!$A$2:$E$2001,MATCH(N957, SOFR_INDEX!$A$2:$A$2001, -1), 1)=N957,MATCH(N957, SOFR_INDEX!$A$2:$A$2001, -1),MATCH(N957, SOFR_INDEX!$A$2:$A$2001, -1)+1)))</f>
        <v/>
      </c>
      <c r="P957" s="40" t="str" cm="1">
        <f t="array" aca="1" ref="P957" ca="1">IF(OR(B957="", F957=""), "", INDEX(SOFR_INDEX!$B$2:$E$2001, O957,$P$4) * IF(LEFT($P$3, 3)="180", 2, IF(LEFT($P$3, 2)="90", 4, IF(LEFT($P$3, 2)="30", 12, 1)))/100)</f>
        <v/>
      </c>
      <c r="Q957" s="43" t="str">
        <f ca="1">IF(OR(B957="", F957=""), "", P957+'Terms&amp;Conditions + Transaction'!$B$11/10000)</f>
        <v/>
      </c>
      <c r="R957" s="43" t="str">
        <f t="shared" ca="1" si="89"/>
        <v/>
      </c>
      <c r="S957" t="str">
        <f ca="1">IF(B957="",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Transaction'!$C$7*(F957-E957), 365), 360))))</f>
        <v/>
      </c>
      <c r="T957" s="49" t="str">
        <f t="shared" ca="1" si="90"/>
        <v/>
      </c>
      <c r="U957" s="49" t="str">
        <f t="shared" ca="1" si="91"/>
        <v/>
      </c>
      <c r="V957" s="49" t="str">
        <f t="shared" ca="1" si="92"/>
        <v/>
      </c>
      <c r="W957" s="11" t="str">
        <f t="shared" ca="1" si="93"/>
        <v/>
      </c>
      <c r="X957" s="11" t="str">
        <f t="shared" ca="1" si="94"/>
        <v/>
      </c>
    </row>
    <row r="958" spans="2:24" x14ac:dyDescent="0.25">
      <c r="B958" s="82" t="str">
        <f ca="1">IF(B957&lt;MIN($C$3, 'Terms&amp;Conditions + Transaction'!$B$6), B957+1, "")</f>
        <v/>
      </c>
      <c r="C958" t="str">
        <f ca="1">IF(B958="", "", IF(AND(WEEKDAY(B958, 2)&lt;=5, ISERROR(VLOOKUP(B958, 'Holiday Schedule'!$B$3:$B$1002, 1, FALSE))), 1, 0))</f>
        <v/>
      </c>
      <c r="D958" t="str">
        <f ca="1">IF(B958="", "", IF(LOWER('Terms&amp;Conditions + Transaction'!$C$15)="act", 1, IF(DAY(B958)=31, 0, IF(AND(DAY(B958+1)=1, MONTH(B958+1)=3), 31-DAY(B958), 1))))</f>
        <v/>
      </c>
      <c r="E958" s="18" t="str">
        <f ca="1">IF(B958="", "", IFERROR(VLOOKUP(B958, 'Accrual Schedule'!$B$3:$B$122, 1, TRUE), ""))</f>
        <v/>
      </c>
      <c r="F958" s="18" t="str" cm="1">
        <f t="array" aca="1" ref="F958" ca="1">IF(B958="", "", INDEX('Accrual Schedule'!$B$3:$B$122, MATCH(B958, 'Accrual Schedule'!$B$3:$B$122, 1)+1, 1))</f>
        <v/>
      </c>
      <c r="G958" s="18" t="str" cm="1">
        <f t="array" aca="1" ref="G958" ca="1">IF(B958="", "", INDEX('Accrual Schedule'!$B$3:$B$122, MATCH(H958, 'Accrual Schedule'!$B$3:$B$122, 1)-1, 1))</f>
        <v/>
      </c>
      <c r="H958" s="18" t="str">
        <f ca="1">IF(B958="", "", INDEX('Accrual Schedule'!$B$3:$B$122, MATCH(I958, 'Accrual Schedule'!$C$3:$C$122, 1), 1))</f>
        <v/>
      </c>
      <c r="I958" s="18" t="str" cm="1">
        <f t="array" aca="1" ref="I958" ca="1">IF(B958="", "", _xlfn.IFNA(INDEX('Accrual Schedule'!$C$4:$C$122, MATCH(B958, 'Accrual Schedule'!$C$4:$C$122, 1)+1, 1), INDEX('Accrual Schedule'!$C$4:$C$122, 1, 1)))</f>
        <v/>
      </c>
      <c r="J958" s="11" t="str">
        <f ca="1">IF(B958="","",'Terms&amp;Conditions + Transaction'!$F$5-SUMIF(Dispositions!$B$3:$B$32,"&lt;="&amp;B958,Dispositions!$C$3:$C$32))</f>
        <v/>
      </c>
      <c r="K958" s="84" t="str">
        <f ca="1">IF(B958="", "", IF(ISNA(MATCH(B958, 'Factor Schedule'!$B$3:$B$2002, -1)),1,IF(INDEX('Factor Schedule'!$B$3:$C$2002,MATCH(B958, 'Factor Schedule'!$B$3:$B$2002, -1), 1)=B958,MATCH(B958, 'Factor Schedule'!$B$3:$B$2002, -1),MATCH(B958, 'Factor Schedule'!$B$3:$B$2002, -1)+1)))</f>
        <v/>
      </c>
      <c r="L958" s="11" t="str" cm="1">
        <f t="array" aca="1" ref="L958" ca="1">IF(B958="","",ROUND(J958*_xlfn.IFNA(INDEX('Factor Schedule'!$B$3:$C$2002,K958, 2), 1), 2))</f>
        <v/>
      </c>
      <c r="M958" s="11" t="str">
        <f ca="1">IF(B958="", "", IF(OR(LOWER('Terms&amp;Conditions + Transaction'!$B$12)&lt;&gt;"compound", B958=$C$2, B958=E958), L958, L958+IF(LOWER('Terms&amp;Conditions + Transaction'!$B$13)&lt;&gt;"y", SUMIFS($T$8:$T$2007, $B$8:$B$2007, "&gt;="&amp;E958, $B$8:$B$2007, "&lt;"&amp;B958), SUMIFS($U$8:$U$1007, $B$8:$B$2007, "&gt;="&amp;E958, $B$8:$B$2007, "&lt;"&amp;B958))))</f>
        <v/>
      </c>
      <c r="N958" s="18" t="str">
        <f ca="1">IF(OR(B958 = "", F958=""), "", MIN(ForwardDays(B958,-'Terms&amp;Conditions + Transaction'!$B$22, 'Terms&amp;Conditions + Transaction'!$B$23, 'Holiday Schedule'!$B$3:$B$1002),ForwardDays(F958,-'Terms&amp;Conditions + Transaction'!$B$22, 'Terms&amp;Conditions + Transaction'!$B$23, 'Holiday Schedule'!$B$3:$B$1002)))</f>
        <v/>
      </c>
      <c r="O958" s="42" t="str">
        <f ca="1">IF(B958="", "", IF(ISNA(MATCH(N958, SOFR_INDEX!$A$2:$A$2001, -1)),1,IF(INDEX(SOFR_INDEX!$A$2:$E$2001,MATCH(N958, SOFR_INDEX!$A$2:$A$2001, -1), 1)=N958,MATCH(N958, SOFR_INDEX!$A$2:$A$2001, -1),MATCH(N958, SOFR_INDEX!$A$2:$A$2001, -1)+1)))</f>
        <v/>
      </c>
      <c r="P958" s="40" t="str" cm="1">
        <f t="array" aca="1" ref="P958" ca="1">IF(OR(B958="", F958=""), "", INDEX(SOFR_INDEX!$B$2:$E$2001, O958,$P$4) * IF(LEFT($P$3, 3)="180", 2, IF(LEFT($P$3, 2)="90", 4, IF(LEFT($P$3, 2)="30", 12, 1)))/100)</f>
        <v/>
      </c>
      <c r="Q958" s="43" t="str">
        <f ca="1">IF(OR(B958="", F958=""), "", P958+'Terms&amp;Conditions + Transaction'!$B$11/10000)</f>
        <v/>
      </c>
      <c r="R958" s="43" t="str">
        <f t="shared" ca="1" si="89"/>
        <v/>
      </c>
      <c r="S958" t="str">
        <f ca="1">IF(B958="",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Transaction'!$C$7*(F958-E958), 365), 360))))</f>
        <v/>
      </c>
      <c r="T958" s="49" t="str">
        <f t="shared" ca="1" si="90"/>
        <v/>
      </c>
      <c r="U958" s="49" t="str">
        <f t="shared" ca="1" si="91"/>
        <v/>
      </c>
      <c r="V958" s="49" t="str">
        <f t="shared" ca="1" si="92"/>
        <v/>
      </c>
      <c r="W958" s="11" t="str">
        <f t="shared" ca="1" si="93"/>
        <v/>
      </c>
      <c r="X958" s="11" t="str">
        <f t="shared" ca="1" si="94"/>
        <v/>
      </c>
    </row>
    <row r="959" spans="2:24" x14ac:dyDescent="0.25">
      <c r="B959" s="82" t="str">
        <f ca="1">IF(B958&lt;MIN($C$3, 'Terms&amp;Conditions + Transaction'!$B$6), B958+1, "")</f>
        <v/>
      </c>
      <c r="C959" t="str">
        <f ca="1">IF(B959="", "", IF(AND(WEEKDAY(B959, 2)&lt;=5, ISERROR(VLOOKUP(B959, 'Holiday Schedule'!$B$3:$B$1002, 1, FALSE))), 1, 0))</f>
        <v/>
      </c>
      <c r="D959" t="str">
        <f ca="1">IF(B959="", "", IF(LOWER('Terms&amp;Conditions + Transaction'!$C$15)="act", 1, IF(DAY(B959)=31, 0, IF(AND(DAY(B959+1)=1, MONTH(B959+1)=3), 31-DAY(B959), 1))))</f>
        <v/>
      </c>
      <c r="E959" s="18" t="str">
        <f ca="1">IF(B959="", "", IFERROR(VLOOKUP(B959, 'Accrual Schedule'!$B$3:$B$122, 1, TRUE), ""))</f>
        <v/>
      </c>
      <c r="F959" s="18" t="str" cm="1">
        <f t="array" aca="1" ref="F959" ca="1">IF(B959="", "", INDEX('Accrual Schedule'!$B$3:$B$122, MATCH(B959, 'Accrual Schedule'!$B$3:$B$122, 1)+1, 1))</f>
        <v/>
      </c>
      <c r="G959" s="18" t="str" cm="1">
        <f t="array" aca="1" ref="G959" ca="1">IF(B959="", "", INDEX('Accrual Schedule'!$B$3:$B$122, MATCH(H959, 'Accrual Schedule'!$B$3:$B$122, 1)-1, 1))</f>
        <v/>
      </c>
      <c r="H959" s="18" t="str">
        <f ca="1">IF(B959="", "", INDEX('Accrual Schedule'!$B$3:$B$122, MATCH(I959, 'Accrual Schedule'!$C$3:$C$122, 1), 1))</f>
        <v/>
      </c>
      <c r="I959" s="18" t="str" cm="1">
        <f t="array" aca="1" ref="I959" ca="1">IF(B959="", "", _xlfn.IFNA(INDEX('Accrual Schedule'!$C$4:$C$122, MATCH(B959, 'Accrual Schedule'!$C$4:$C$122, 1)+1, 1), INDEX('Accrual Schedule'!$C$4:$C$122, 1, 1)))</f>
        <v/>
      </c>
      <c r="J959" s="11" t="str">
        <f ca="1">IF(B959="","",'Terms&amp;Conditions + Transaction'!$F$5-SUMIF(Dispositions!$B$3:$B$32,"&lt;="&amp;B959,Dispositions!$C$3:$C$32))</f>
        <v/>
      </c>
      <c r="K959" s="84" t="str">
        <f ca="1">IF(B959="", "", IF(ISNA(MATCH(B959, 'Factor Schedule'!$B$3:$B$2002, -1)),1,IF(INDEX('Factor Schedule'!$B$3:$C$2002,MATCH(B959, 'Factor Schedule'!$B$3:$B$2002, -1), 1)=B959,MATCH(B959, 'Factor Schedule'!$B$3:$B$2002, -1),MATCH(B959, 'Factor Schedule'!$B$3:$B$2002, -1)+1)))</f>
        <v/>
      </c>
      <c r="L959" s="11" t="str" cm="1">
        <f t="array" aca="1" ref="L959" ca="1">IF(B959="","",ROUND(J959*_xlfn.IFNA(INDEX('Factor Schedule'!$B$3:$C$2002,K959, 2), 1), 2))</f>
        <v/>
      </c>
      <c r="M959" s="11" t="str">
        <f ca="1">IF(B959="", "", IF(OR(LOWER('Terms&amp;Conditions + Transaction'!$B$12)&lt;&gt;"compound", B959=$C$2, B959=E959), L959, L959+IF(LOWER('Terms&amp;Conditions + Transaction'!$B$13)&lt;&gt;"y", SUMIFS($T$8:$T$2007, $B$8:$B$2007, "&gt;="&amp;E959, $B$8:$B$2007, "&lt;"&amp;B959), SUMIFS($U$8:$U$1007, $B$8:$B$2007, "&gt;="&amp;E959, $B$8:$B$2007, "&lt;"&amp;B959))))</f>
        <v/>
      </c>
      <c r="N959" s="18" t="str">
        <f ca="1">IF(OR(B959 = "", F959=""), "", MIN(ForwardDays(B959,-'Terms&amp;Conditions + Transaction'!$B$22, 'Terms&amp;Conditions + Transaction'!$B$23, 'Holiday Schedule'!$B$3:$B$1002),ForwardDays(F959,-'Terms&amp;Conditions + Transaction'!$B$22, 'Terms&amp;Conditions + Transaction'!$B$23, 'Holiday Schedule'!$B$3:$B$1002)))</f>
        <v/>
      </c>
      <c r="O959" s="42" t="str">
        <f ca="1">IF(B959="", "", IF(ISNA(MATCH(N959, SOFR_INDEX!$A$2:$A$2001, -1)),1,IF(INDEX(SOFR_INDEX!$A$2:$E$2001,MATCH(N959, SOFR_INDEX!$A$2:$A$2001, -1), 1)=N959,MATCH(N959, SOFR_INDEX!$A$2:$A$2001, -1),MATCH(N959, SOFR_INDEX!$A$2:$A$2001, -1)+1)))</f>
        <v/>
      </c>
      <c r="P959" s="40" t="str" cm="1">
        <f t="array" aca="1" ref="P959" ca="1">IF(OR(B959="", F959=""), "", INDEX(SOFR_INDEX!$B$2:$E$2001, O959,$P$4) * IF(LEFT($P$3, 3)="180", 2, IF(LEFT($P$3, 2)="90", 4, IF(LEFT($P$3, 2)="30", 12, 1)))/100)</f>
        <v/>
      </c>
      <c r="Q959" s="43" t="str">
        <f ca="1">IF(OR(B959="", F959=""), "", P959+'Terms&amp;Conditions + Transaction'!$B$11/10000)</f>
        <v/>
      </c>
      <c r="R959" s="43" t="str">
        <f t="shared" ca="1" si="89"/>
        <v/>
      </c>
      <c r="S959" t="str">
        <f ca="1">IF(B959="",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Transaction'!$C$7*(F959-E959), 365), 360))))</f>
        <v/>
      </c>
      <c r="T959" s="49" t="str">
        <f t="shared" ca="1" si="90"/>
        <v/>
      </c>
      <c r="U959" s="49" t="str">
        <f t="shared" ca="1" si="91"/>
        <v/>
      </c>
      <c r="V959" s="49" t="str">
        <f t="shared" ca="1" si="92"/>
        <v/>
      </c>
      <c r="W959" s="11" t="str">
        <f t="shared" ca="1" si="93"/>
        <v/>
      </c>
      <c r="X959" s="11" t="str">
        <f t="shared" ca="1" si="94"/>
        <v/>
      </c>
    </row>
    <row r="960" spans="2:24" x14ac:dyDescent="0.25">
      <c r="B960" s="82" t="str">
        <f ca="1">IF(B959&lt;MIN($C$3, 'Terms&amp;Conditions + Transaction'!$B$6), B959+1, "")</f>
        <v/>
      </c>
      <c r="C960" t="str">
        <f ca="1">IF(B960="", "", IF(AND(WEEKDAY(B960, 2)&lt;=5, ISERROR(VLOOKUP(B960, 'Holiday Schedule'!$B$3:$B$1002, 1, FALSE))), 1, 0))</f>
        <v/>
      </c>
      <c r="D960" t="str">
        <f ca="1">IF(B960="", "", IF(LOWER('Terms&amp;Conditions + Transaction'!$C$15)="act", 1, IF(DAY(B960)=31, 0, IF(AND(DAY(B960+1)=1, MONTH(B960+1)=3), 31-DAY(B960), 1))))</f>
        <v/>
      </c>
      <c r="E960" s="18" t="str">
        <f ca="1">IF(B960="", "", IFERROR(VLOOKUP(B960, 'Accrual Schedule'!$B$3:$B$122, 1, TRUE), ""))</f>
        <v/>
      </c>
      <c r="F960" s="18" t="str" cm="1">
        <f t="array" aca="1" ref="F960" ca="1">IF(B960="", "", INDEX('Accrual Schedule'!$B$3:$B$122, MATCH(B960, 'Accrual Schedule'!$B$3:$B$122, 1)+1, 1))</f>
        <v/>
      </c>
      <c r="G960" s="18" t="str" cm="1">
        <f t="array" aca="1" ref="G960" ca="1">IF(B960="", "", INDEX('Accrual Schedule'!$B$3:$B$122, MATCH(H960, 'Accrual Schedule'!$B$3:$B$122, 1)-1, 1))</f>
        <v/>
      </c>
      <c r="H960" s="18" t="str">
        <f ca="1">IF(B960="", "", INDEX('Accrual Schedule'!$B$3:$B$122, MATCH(I960, 'Accrual Schedule'!$C$3:$C$122, 1), 1))</f>
        <v/>
      </c>
      <c r="I960" s="18" t="str" cm="1">
        <f t="array" aca="1" ref="I960" ca="1">IF(B960="", "", _xlfn.IFNA(INDEX('Accrual Schedule'!$C$4:$C$122, MATCH(B960, 'Accrual Schedule'!$C$4:$C$122, 1)+1, 1), INDEX('Accrual Schedule'!$C$4:$C$122, 1, 1)))</f>
        <v/>
      </c>
      <c r="J960" s="11" t="str">
        <f ca="1">IF(B960="","",'Terms&amp;Conditions + Transaction'!$F$5-SUMIF(Dispositions!$B$3:$B$32,"&lt;="&amp;B960,Dispositions!$C$3:$C$32))</f>
        <v/>
      </c>
      <c r="K960" s="84" t="str">
        <f ca="1">IF(B960="", "", IF(ISNA(MATCH(B960, 'Factor Schedule'!$B$3:$B$2002, -1)),1,IF(INDEX('Factor Schedule'!$B$3:$C$2002,MATCH(B960, 'Factor Schedule'!$B$3:$B$2002, -1), 1)=B960,MATCH(B960, 'Factor Schedule'!$B$3:$B$2002, -1),MATCH(B960, 'Factor Schedule'!$B$3:$B$2002, -1)+1)))</f>
        <v/>
      </c>
      <c r="L960" s="11" t="str" cm="1">
        <f t="array" aca="1" ref="L960" ca="1">IF(B960="","",ROUND(J960*_xlfn.IFNA(INDEX('Factor Schedule'!$B$3:$C$2002,K960, 2), 1), 2))</f>
        <v/>
      </c>
      <c r="M960" s="11" t="str">
        <f ca="1">IF(B960="", "", IF(OR(LOWER('Terms&amp;Conditions + Transaction'!$B$12)&lt;&gt;"compound", B960=$C$2, B960=E960), L960, L960+IF(LOWER('Terms&amp;Conditions + Transaction'!$B$13)&lt;&gt;"y", SUMIFS($T$8:$T$2007, $B$8:$B$2007, "&gt;="&amp;E960, $B$8:$B$2007, "&lt;"&amp;B960), SUMIFS($U$8:$U$1007, $B$8:$B$2007, "&gt;="&amp;E960, $B$8:$B$2007, "&lt;"&amp;B960))))</f>
        <v/>
      </c>
      <c r="N960" s="18" t="str">
        <f ca="1">IF(OR(B960 = "", F960=""), "", MIN(ForwardDays(B960,-'Terms&amp;Conditions + Transaction'!$B$22, 'Terms&amp;Conditions + Transaction'!$B$23, 'Holiday Schedule'!$B$3:$B$1002),ForwardDays(F960,-'Terms&amp;Conditions + Transaction'!$B$22, 'Terms&amp;Conditions + Transaction'!$B$23, 'Holiday Schedule'!$B$3:$B$1002)))</f>
        <v/>
      </c>
      <c r="O960" s="42" t="str">
        <f ca="1">IF(B960="", "", IF(ISNA(MATCH(N960, SOFR_INDEX!$A$2:$A$2001, -1)),1,IF(INDEX(SOFR_INDEX!$A$2:$E$2001,MATCH(N960, SOFR_INDEX!$A$2:$A$2001, -1), 1)=N960,MATCH(N960, SOFR_INDEX!$A$2:$A$2001, -1),MATCH(N960, SOFR_INDEX!$A$2:$A$2001, -1)+1)))</f>
        <v/>
      </c>
      <c r="P960" s="40" t="str" cm="1">
        <f t="array" aca="1" ref="P960" ca="1">IF(OR(B960="", F960=""), "", INDEX(SOFR_INDEX!$B$2:$E$2001, O960,$P$4) * IF(LEFT($P$3, 3)="180", 2, IF(LEFT($P$3, 2)="90", 4, IF(LEFT($P$3, 2)="30", 12, 1)))/100)</f>
        <v/>
      </c>
      <c r="Q960" s="43" t="str">
        <f ca="1">IF(OR(B960="", F960=""), "", P960+'Terms&amp;Conditions + Transaction'!$B$11/10000)</f>
        <v/>
      </c>
      <c r="R960" s="43" t="str">
        <f t="shared" ca="1" si="89"/>
        <v/>
      </c>
      <c r="S960" t="str">
        <f ca="1">IF(B960="",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Transaction'!$C$7*(F960-E960), 365), 360))))</f>
        <v/>
      </c>
      <c r="T960" s="49" t="str">
        <f t="shared" ca="1" si="90"/>
        <v/>
      </c>
      <c r="U960" s="49" t="str">
        <f t="shared" ca="1" si="91"/>
        <v/>
      </c>
      <c r="V960" s="49" t="str">
        <f t="shared" ca="1" si="92"/>
        <v/>
      </c>
      <c r="W960" s="11" t="str">
        <f t="shared" ca="1" si="93"/>
        <v/>
      </c>
      <c r="X960" s="11" t="str">
        <f t="shared" ca="1" si="94"/>
        <v/>
      </c>
    </row>
    <row r="961" spans="2:24" x14ac:dyDescent="0.25">
      <c r="B961" s="82" t="str">
        <f ca="1">IF(B960&lt;MIN($C$3, 'Terms&amp;Conditions + Transaction'!$B$6), B960+1, "")</f>
        <v/>
      </c>
      <c r="C961" t="str">
        <f ca="1">IF(B961="", "", IF(AND(WEEKDAY(B961, 2)&lt;=5, ISERROR(VLOOKUP(B961, 'Holiday Schedule'!$B$3:$B$1002, 1, FALSE))), 1, 0))</f>
        <v/>
      </c>
      <c r="D961" t="str">
        <f ca="1">IF(B961="", "", IF(LOWER('Terms&amp;Conditions + Transaction'!$C$15)="act", 1, IF(DAY(B961)=31, 0, IF(AND(DAY(B961+1)=1, MONTH(B961+1)=3), 31-DAY(B961), 1))))</f>
        <v/>
      </c>
      <c r="E961" s="18" t="str">
        <f ca="1">IF(B961="", "", IFERROR(VLOOKUP(B961, 'Accrual Schedule'!$B$3:$B$122, 1, TRUE), ""))</f>
        <v/>
      </c>
      <c r="F961" s="18" t="str" cm="1">
        <f t="array" aca="1" ref="F961" ca="1">IF(B961="", "", INDEX('Accrual Schedule'!$B$3:$B$122, MATCH(B961, 'Accrual Schedule'!$B$3:$B$122, 1)+1, 1))</f>
        <v/>
      </c>
      <c r="G961" s="18" t="str" cm="1">
        <f t="array" aca="1" ref="G961" ca="1">IF(B961="", "", INDEX('Accrual Schedule'!$B$3:$B$122, MATCH(H961, 'Accrual Schedule'!$B$3:$B$122, 1)-1, 1))</f>
        <v/>
      </c>
      <c r="H961" s="18" t="str">
        <f ca="1">IF(B961="", "", INDEX('Accrual Schedule'!$B$3:$B$122, MATCH(I961, 'Accrual Schedule'!$C$3:$C$122, 1), 1))</f>
        <v/>
      </c>
      <c r="I961" s="18" t="str" cm="1">
        <f t="array" aca="1" ref="I961" ca="1">IF(B961="", "", _xlfn.IFNA(INDEX('Accrual Schedule'!$C$4:$C$122, MATCH(B961, 'Accrual Schedule'!$C$4:$C$122, 1)+1, 1), INDEX('Accrual Schedule'!$C$4:$C$122, 1, 1)))</f>
        <v/>
      </c>
      <c r="J961" s="11" t="str">
        <f ca="1">IF(B961="","",'Terms&amp;Conditions + Transaction'!$F$5-SUMIF(Dispositions!$B$3:$B$32,"&lt;="&amp;B961,Dispositions!$C$3:$C$32))</f>
        <v/>
      </c>
      <c r="K961" s="84" t="str">
        <f ca="1">IF(B961="", "", IF(ISNA(MATCH(B961, 'Factor Schedule'!$B$3:$B$2002, -1)),1,IF(INDEX('Factor Schedule'!$B$3:$C$2002,MATCH(B961, 'Factor Schedule'!$B$3:$B$2002, -1), 1)=B961,MATCH(B961, 'Factor Schedule'!$B$3:$B$2002, -1),MATCH(B961, 'Factor Schedule'!$B$3:$B$2002, -1)+1)))</f>
        <v/>
      </c>
      <c r="L961" s="11" t="str" cm="1">
        <f t="array" aca="1" ref="L961" ca="1">IF(B961="","",ROUND(J961*_xlfn.IFNA(INDEX('Factor Schedule'!$B$3:$C$2002,K961, 2), 1), 2))</f>
        <v/>
      </c>
      <c r="M961" s="11" t="str">
        <f ca="1">IF(B961="", "", IF(OR(LOWER('Terms&amp;Conditions + Transaction'!$B$12)&lt;&gt;"compound", B961=$C$2, B961=E961), L961, L961+IF(LOWER('Terms&amp;Conditions + Transaction'!$B$13)&lt;&gt;"y", SUMIFS($T$8:$T$2007, $B$8:$B$2007, "&gt;="&amp;E961, $B$8:$B$2007, "&lt;"&amp;B961), SUMIFS($U$8:$U$1007, $B$8:$B$2007, "&gt;="&amp;E961, $B$8:$B$2007, "&lt;"&amp;B961))))</f>
        <v/>
      </c>
      <c r="N961" s="18" t="str">
        <f ca="1">IF(OR(B961 = "", F961=""), "", MIN(ForwardDays(B961,-'Terms&amp;Conditions + Transaction'!$B$22, 'Terms&amp;Conditions + Transaction'!$B$23, 'Holiday Schedule'!$B$3:$B$1002),ForwardDays(F961,-'Terms&amp;Conditions + Transaction'!$B$22, 'Terms&amp;Conditions + Transaction'!$B$23, 'Holiday Schedule'!$B$3:$B$1002)))</f>
        <v/>
      </c>
      <c r="O961" s="42" t="str">
        <f ca="1">IF(B961="", "", IF(ISNA(MATCH(N961, SOFR_INDEX!$A$2:$A$2001, -1)),1,IF(INDEX(SOFR_INDEX!$A$2:$E$2001,MATCH(N961, SOFR_INDEX!$A$2:$A$2001, -1), 1)=N961,MATCH(N961, SOFR_INDEX!$A$2:$A$2001, -1),MATCH(N961, SOFR_INDEX!$A$2:$A$2001, -1)+1)))</f>
        <v/>
      </c>
      <c r="P961" s="40" t="str" cm="1">
        <f t="array" aca="1" ref="P961" ca="1">IF(OR(B961="", F961=""), "", INDEX(SOFR_INDEX!$B$2:$E$2001, O961,$P$4) * IF(LEFT($P$3, 3)="180", 2, IF(LEFT($P$3, 2)="90", 4, IF(LEFT($P$3, 2)="30", 12, 1)))/100)</f>
        <v/>
      </c>
      <c r="Q961" s="43" t="str">
        <f ca="1">IF(OR(B961="", F961=""), "", P961+'Terms&amp;Conditions + Transaction'!$B$11/10000)</f>
        <v/>
      </c>
      <c r="R961" s="43" t="str">
        <f t="shared" ca="1" si="89"/>
        <v/>
      </c>
      <c r="S961" t="str">
        <f ca="1">IF(B961="",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Transaction'!$C$7*(F961-E961), 365), 360))))</f>
        <v/>
      </c>
      <c r="T961" s="49" t="str">
        <f t="shared" ca="1" si="90"/>
        <v/>
      </c>
      <c r="U961" s="49" t="str">
        <f t="shared" ca="1" si="91"/>
        <v/>
      </c>
      <c r="V961" s="49" t="str">
        <f t="shared" ca="1" si="92"/>
        <v/>
      </c>
      <c r="W961" s="11" t="str">
        <f t="shared" ca="1" si="93"/>
        <v/>
      </c>
      <c r="X961" s="11" t="str">
        <f t="shared" ca="1" si="94"/>
        <v/>
      </c>
    </row>
    <row r="962" spans="2:24" x14ac:dyDescent="0.25">
      <c r="B962" s="82" t="str">
        <f ca="1">IF(B961&lt;MIN($C$3, 'Terms&amp;Conditions + Transaction'!$B$6), B961+1, "")</f>
        <v/>
      </c>
      <c r="C962" t="str">
        <f ca="1">IF(B962="", "", IF(AND(WEEKDAY(B962, 2)&lt;=5, ISERROR(VLOOKUP(B962, 'Holiday Schedule'!$B$3:$B$1002, 1, FALSE))), 1, 0))</f>
        <v/>
      </c>
      <c r="D962" t="str">
        <f ca="1">IF(B962="", "", IF(LOWER('Terms&amp;Conditions + Transaction'!$C$15)="act", 1, IF(DAY(B962)=31, 0, IF(AND(DAY(B962+1)=1, MONTH(B962+1)=3), 31-DAY(B962), 1))))</f>
        <v/>
      </c>
      <c r="E962" s="18" t="str">
        <f ca="1">IF(B962="", "", IFERROR(VLOOKUP(B962, 'Accrual Schedule'!$B$3:$B$122, 1, TRUE), ""))</f>
        <v/>
      </c>
      <c r="F962" s="18" t="str" cm="1">
        <f t="array" aca="1" ref="F962" ca="1">IF(B962="", "", INDEX('Accrual Schedule'!$B$3:$B$122, MATCH(B962, 'Accrual Schedule'!$B$3:$B$122, 1)+1, 1))</f>
        <v/>
      </c>
      <c r="G962" s="18" t="str" cm="1">
        <f t="array" aca="1" ref="G962" ca="1">IF(B962="", "", INDEX('Accrual Schedule'!$B$3:$B$122, MATCH(H962, 'Accrual Schedule'!$B$3:$B$122, 1)-1, 1))</f>
        <v/>
      </c>
      <c r="H962" s="18" t="str">
        <f ca="1">IF(B962="", "", INDEX('Accrual Schedule'!$B$3:$B$122, MATCH(I962, 'Accrual Schedule'!$C$3:$C$122, 1), 1))</f>
        <v/>
      </c>
      <c r="I962" s="18" t="str" cm="1">
        <f t="array" aca="1" ref="I962" ca="1">IF(B962="", "", _xlfn.IFNA(INDEX('Accrual Schedule'!$C$4:$C$122, MATCH(B962, 'Accrual Schedule'!$C$4:$C$122, 1)+1, 1), INDEX('Accrual Schedule'!$C$4:$C$122, 1, 1)))</f>
        <v/>
      </c>
      <c r="J962" s="11" t="str">
        <f ca="1">IF(B962="","",'Terms&amp;Conditions + Transaction'!$F$5-SUMIF(Dispositions!$B$3:$B$32,"&lt;="&amp;B962,Dispositions!$C$3:$C$32))</f>
        <v/>
      </c>
      <c r="K962" s="84" t="str">
        <f ca="1">IF(B962="", "", IF(ISNA(MATCH(B962, 'Factor Schedule'!$B$3:$B$2002, -1)),1,IF(INDEX('Factor Schedule'!$B$3:$C$2002,MATCH(B962, 'Factor Schedule'!$B$3:$B$2002, -1), 1)=B962,MATCH(B962, 'Factor Schedule'!$B$3:$B$2002, -1),MATCH(B962, 'Factor Schedule'!$B$3:$B$2002, -1)+1)))</f>
        <v/>
      </c>
      <c r="L962" s="11" t="str" cm="1">
        <f t="array" aca="1" ref="L962" ca="1">IF(B962="","",ROUND(J962*_xlfn.IFNA(INDEX('Factor Schedule'!$B$3:$C$2002,K962, 2), 1), 2))</f>
        <v/>
      </c>
      <c r="M962" s="11" t="str">
        <f ca="1">IF(B962="", "", IF(OR(LOWER('Terms&amp;Conditions + Transaction'!$B$12)&lt;&gt;"compound", B962=$C$2, B962=E962), L962, L962+IF(LOWER('Terms&amp;Conditions + Transaction'!$B$13)&lt;&gt;"y", SUMIFS($T$8:$T$2007, $B$8:$B$2007, "&gt;="&amp;E962, $B$8:$B$2007, "&lt;"&amp;B962), SUMIFS($U$8:$U$1007, $B$8:$B$2007, "&gt;="&amp;E962, $B$8:$B$2007, "&lt;"&amp;B962))))</f>
        <v/>
      </c>
      <c r="N962" s="18" t="str">
        <f ca="1">IF(OR(B962 = "", F962=""), "", MIN(ForwardDays(B962,-'Terms&amp;Conditions + Transaction'!$B$22, 'Terms&amp;Conditions + Transaction'!$B$23, 'Holiday Schedule'!$B$3:$B$1002),ForwardDays(F962,-'Terms&amp;Conditions + Transaction'!$B$22, 'Terms&amp;Conditions + Transaction'!$B$23, 'Holiday Schedule'!$B$3:$B$1002)))</f>
        <v/>
      </c>
      <c r="O962" s="42" t="str">
        <f ca="1">IF(B962="", "", IF(ISNA(MATCH(N962, SOFR_INDEX!$A$2:$A$2001, -1)),1,IF(INDEX(SOFR_INDEX!$A$2:$E$2001,MATCH(N962, SOFR_INDEX!$A$2:$A$2001, -1), 1)=N962,MATCH(N962, SOFR_INDEX!$A$2:$A$2001, -1),MATCH(N962, SOFR_INDEX!$A$2:$A$2001, -1)+1)))</f>
        <v/>
      </c>
      <c r="P962" s="40" t="str" cm="1">
        <f t="array" aca="1" ref="P962" ca="1">IF(OR(B962="", F962=""), "", INDEX(SOFR_INDEX!$B$2:$E$2001, O962,$P$4) * IF(LEFT($P$3, 3)="180", 2, IF(LEFT($P$3, 2)="90", 4, IF(LEFT($P$3, 2)="30", 12, 1)))/100)</f>
        <v/>
      </c>
      <c r="Q962" s="43" t="str">
        <f ca="1">IF(OR(B962="", F962=""), "", P962+'Terms&amp;Conditions + Transaction'!$B$11/10000)</f>
        <v/>
      </c>
      <c r="R962" s="43" t="str">
        <f t="shared" ca="1" si="89"/>
        <v/>
      </c>
      <c r="S962" t="str">
        <f ca="1">IF(B962="",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Transaction'!$C$7*(F962-E962), 365), 360))))</f>
        <v/>
      </c>
      <c r="T962" s="49" t="str">
        <f t="shared" ca="1" si="90"/>
        <v/>
      </c>
      <c r="U962" s="49" t="str">
        <f t="shared" ca="1" si="91"/>
        <v/>
      </c>
      <c r="V962" s="49" t="str">
        <f t="shared" ca="1" si="92"/>
        <v/>
      </c>
      <c r="W962" s="11" t="str">
        <f t="shared" ca="1" si="93"/>
        <v/>
      </c>
      <c r="X962" s="11" t="str">
        <f t="shared" ca="1" si="94"/>
        <v/>
      </c>
    </row>
    <row r="963" spans="2:24" x14ac:dyDescent="0.25">
      <c r="B963" s="82" t="str">
        <f ca="1">IF(B962&lt;MIN($C$3, 'Terms&amp;Conditions + Transaction'!$B$6), B962+1, "")</f>
        <v/>
      </c>
      <c r="C963" t="str">
        <f ca="1">IF(B963="", "", IF(AND(WEEKDAY(B963, 2)&lt;=5, ISERROR(VLOOKUP(B963, 'Holiday Schedule'!$B$3:$B$1002, 1, FALSE))), 1, 0))</f>
        <v/>
      </c>
      <c r="D963" t="str">
        <f ca="1">IF(B963="", "", IF(LOWER('Terms&amp;Conditions + Transaction'!$C$15)="act", 1, IF(DAY(B963)=31, 0, IF(AND(DAY(B963+1)=1, MONTH(B963+1)=3), 31-DAY(B963), 1))))</f>
        <v/>
      </c>
      <c r="E963" s="18" t="str">
        <f ca="1">IF(B963="", "", IFERROR(VLOOKUP(B963, 'Accrual Schedule'!$B$3:$B$122, 1, TRUE), ""))</f>
        <v/>
      </c>
      <c r="F963" s="18" t="str" cm="1">
        <f t="array" aca="1" ref="F963" ca="1">IF(B963="", "", INDEX('Accrual Schedule'!$B$3:$B$122, MATCH(B963, 'Accrual Schedule'!$B$3:$B$122, 1)+1, 1))</f>
        <v/>
      </c>
      <c r="G963" s="18" t="str" cm="1">
        <f t="array" aca="1" ref="G963" ca="1">IF(B963="", "", INDEX('Accrual Schedule'!$B$3:$B$122, MATCH(H963, 'Accrual Schedule'!$B$3:$B$122, 1)-1, 1))</f>
        <v/>
      </c>
      <c r="H963" s="18" t="str">
        <f ca="1">IF(B963="", "", INDEX('Accrual Schedule'!$B$3:$B$122, MATCH(I963, 'Accrual Schedule'!$C$3:$C$122, 1), 1))</f>
        <v/>
      </c>
      <c r="I963" s="18" t="str" cm="1">
        <f t="array" aca="1" ref="I963" ca="1">IF(B963="", "", _xlfn.IFNA(INDEX('Accrual Schedule'!$C$4:$C$122, MATCH(B963, 'Accrual Schedule'!$C$4:$C$122, 1)+1, 1), INDEX('Accrual Schedule'!$C$4:$C$122, 1, 1)))</f>
        <v/>
      </c>
      <c r="J963" s="11" t="str">
        <f ca="1">IF(B963="","",'Terms&amp;Conditions + Transaction'!$F$5-SUMIF(Dispositions!$B$3:$B$32,"&lt;="&amp;B963,Dispositions!$C$3:$C$32))</f>
        <v/>
      </c>
      <c r="K963" s="84" t="str">
        <f ca="1">IF(B963="", "", IF(ISNA(MATCH(B963, 'Factor Schedule'!$B$3:$B$2002, -1)),1,IF(INDEX('Factor Schedule'!$B$3:$C$2002,MATCH(B963, 'Factor Schedule'!$B$3:$B$2002, -1), 1)=B963,MATCH(B963, 'Factor Schedule'!$B$3:$B$2002, -1),MATCH(B963, 'Factor Schedule'!$B$3:$B$2002, -1)+1)))</f>
        <v/>
      </c>
      <c r="L963" s="11" t="str" cm="1">
        <f t="array" aca="1" ref="L963" ca="1">IF(B963="","",ROUND(J963*_xlfn.IFNA(INDEX('Factor Schedule'!$B$3:$C$2002,K963, 2), 1), 2))</f>
        <v/>
      </c>
      <c r="M963" s="11" t="str">
        <f ca="1">IF(B963="", "", IF(OR(LOWER('Terms&amp;Conditions + Transaction'!$B$12)&lt;&gt;"compound", B963=$C$2, B963=E963), L963, L963+IF(LOWER('Terms&amp;Conditions + Transaction'!$B$13)&lt;&gt;"y", SUMIFS($T$8:$T$2007, $B$8:$B$2007, "&gt;="&amp;E963, $B$8:$B$2007, "&lt;"&amp;B963), SUMIFS($U$8:$U$1007, $B$8:$B$2007, "&gt;="&amp;E963, $B$8:$B$2007, "&lt;"&amp;B963))))</f>
        <v/>
      </c>
      <c r="N963" s="18" t="str">
        <f ca="1">IF(OR(B963 = "", F963=""), "", MIN(ForwardDays(B963,-'Terms&amp;Conditions + Transaction'!$B$22, 'Terms&amp;Conditions + Transaction'!$B$23, 'Holiday Schedule'!$B$3:$B$1002),ForwardDays(F963,-'Terms&amp;Conditions + Transaction'!$B$22, 'Terms&amp;Conditions + Transaction'!$B$23, 'Holiday Schedule'!$B$3:$B$1002)))</f>
        <v/>
      </c>
      <c r="O963" s="42" t="str">
        <f ca="1">IF(B963="", "", IF(ISNA(MATCH(N963, SOFR_INDEX!$A$2:$A$2001, -1)),1,IF(INDEX(SOFR_INDEX!$A$2:$E$2001,MATCH(N963, SOFR_INDEX!$A$2:$A$2001, -1), 1)=N963,MATCH(N963, SOFR_INDEX!$A$2:$A$2001, -1),MATCH(N963, SOFR_INDEX!$A$2:$A$2001, -1)+1)))</f>
        <v/>
      </c>
      <c r="P963" s="40" t="str" cm="1">
        <f t="array" aca="1" ref="P963" ca="1">IF(OR(B963="", F963=""), "", INDEX(SOFR_INDEX!$B$2:$E$2001, O963,$P$4) * IF(LEFT($P$3, 3)="180", 2, IF(LEFT($P$3, 2)="90", 4, IF(LEFT($P$3, 2)="30", 12, 1)))/100)</f>
        <v/>
      </c>
      <c r="Q963" s="43" t="str">
        <f ca="1">IF(OR(B963="", F963=""), "", P963+'Terms&amp;Conditions + Transaction'!$B$11/10000)</f>
        <v/>
      </c>
      <c r="R963" s="43" t="str">
        <f t="shared" ca="1" si="89"/>
        <v/>
      </c>
      <c r="S963" t="str">
        <f ca="1">IF(B963="",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Transaction'!$C$7*(F963-E963), 365), 360))))</f>
        <v/>
      </c>
      <c r="T963" s="49" t="str">
        <f t="shared" ca="1" si="90"/>
        <v/>
      </c>
      <c r="U963" s="49" t="str">
        <f t="shared" ca="1" si="91"/>
        <v/>
      </c>
      <c r="V963" s="49" t="str">
        <f t="shared" ca="1" si="92"/>
        <v/>
      </c>
      <c r="W963" s="11" t="str">
        <f t="shared" ca="1" si="93"/>
        <v/>
      </c>
      <c r="X963" s="11" t="str">
        <f t="shared" ca="1" si="94"/>
        <v/>
      </c>
    </row>
    <row r="964" spans="2:24" x14ac:dyDescent="0.25">
      <c r="B964" s="82" t="str">
        <f ca="1">IF(B963&lt;MIN($C$3, 'Terms&amp;Conditions + Transaction'!$B$6), B963+1, "")</f>
        <v/>
      </c>
      <c r="C964" t="str">
        <f ca="1">IF(B964="", "", IF(AND(WEEKDAY(B964, 2)&lt;=5, ISERROR(VLOOKUP(B964, 'Holiday Schedule'!$B$3:$B$1002, 1, FALSE))), 1, 0))</f>
        <v/>
      </c>
      <c r="D964" t="str">
        <f ca="1">IF(B964="", "", IF(LOWER('Terms&amp;Conditions + Transaction'!$C$15)="act", 1, IF(DAY(B964)=31, 0, IF(AND(DAY(B964+1)=1, MONTH(B964+1)=3), 31-DAY(B964), 1))))</f>
        <v/>
      </c>
      <c r="E964" s="18" t="str">
        <f ca="1">IF(B964="", "", IFERROR(VLOOKUP(B964, 'Accrual Schedule'!$B$3:$B$122, 1, TRUE), ""))</f>
        <v/>
      </c>
      <c r="F964" s="18" t="str" cm="1">
        <f t="array" aca="1" ref="F964" ca="1">IF(B964="", "", INDEX('Accrual Schedule'!$B$3:$B$122, MATCH(B964, 'Accrual Schedule'!$B$3:$B$122, 1)+1, 1))</f>
        <v/>
      </c>
      <c r="G964" s="18" t="str" cm="1">
        <f t="array" aca="1" ref="G964" ca="1">IF(B964="", "", INDEX('Accrual Schedule'!$B$3:$B$122, MATCH(H964, 'Accrual Schedule'!$B$3:$B$122, 1)-1, 1))</f>
        <v/>
      </c>
      <c r="H964" s="18" t="str">
        <f ca="1">IF(B964="", "", INDEX('Accrual Schedule'!$B$3:$B$122, MATCH(I964, 'Accrual Schedule'!$C$3:$C$122, 1), 1))</f>
        <v/>
      </c>
      <c r="I964" s="18" t="str" cm="1">
        <f t="array" aca="1" ref="I964" ca="1">IF(B964="", "", _xlfn.IFNA(INDEX('Accrual Schedule'!$C$4:$C$122, MATCH(B964, 'Accrual Schedule'!$C$4:$C$122, 1)+1, 1), INDEX('Accrual Schedule'!$C$4:$C$122, 1, 1)))</f>
        <v/>
      </c>
      <c r="J964" s="11" t="str">
        <f ca="1">IF(B964="","",'Terms&amp;Conditions + Transaction'!$F$5-SUMIF(Dispositions!$B$3:$B$32,"&lt;="&amp;B964,Dispositions!$C$3:$C$32))</f>
        <v/>
      </c>
      <c r="K964" s="84" t="str">
        <f ca="1">IF(B964="", "", IF(ISNA(MATCH(B964, 'Factor Schedule'!$B$3:$B$2002, -1)),1,IF(INDEX('Factor Schedule'!$B$3:$C$2002,MATCH(B964, 'Factor Schedule'!$B$3:$B$2002, -1), 1)=B964,MATCH(B964, 'Factor Schedule'!$B$3:$B$2002, -1),MATCH(B964, 'Factor Schedule'!$B$3:$B$2002, -1)+1)))</f>
        <v/>
      </c>
      <c r="L964" s="11" t="str" cm="1">
        <f t="array" aca="1" ref="L964" ca="1">IF(B964="","",ROUND(J964*_xlfn.IFNA(INDEX('Factor Schedule'!$B$3:$C$2002,K964, 2), 1), 2))</f>
        <v/>
      </c>
      <c r="M964" s="11" t="str">
        <f ca="1">IF(B964="", "", IF(OR(LOWER('Terms&amp;Conditions + Transaction'!$B$12)&lt;&gt;"compound", B964=$C$2, B964=E964), L964, L964+IF(LOWER('Terms&amp;Conditions + Transaction'!$B$13)&lt;&gt;"y", SUMIFS($T$8:$T$2007, $B$8:$B$2007, "&gt;="&amp;E964, $B$8:$B$2007, "&lt;"&amp;B964), SUMIFS($U$8:$U$1007, $B$8:$B$2007, "&gt;="&amp;E964, $B$8:$B$2007, "&lt;"&amp;B964))))</f>
        <v/>
      </c>
      <c r="N964" s="18" t="str">
        <f ca="1">IF(OR(B964 = "", F964=""), "", MIN(ForwardDays(B964,-'Terms&amp;Conditions + Transaction'!$B$22, 'Terms&amp;Conditions + Transaction'!$B$23, 'Holiday Schedule'!$B$3:$B$1002),ForwardDays(F964,-'Terms&amp;Conditions + Transaction'!$B$22, 'Terms&amp;Conditions + Transaction'!$B$23, 'Holiday Schedule'!$B$3:$B$1002)))</f>
        <v/>
      </c>
      <c r="O964" s="42" t="str">
        <f ca="1">IF(B964="", "", IF(ISNA(MATCH(N964, SOFR_INDEX!$A$2:$A$2001, -1)),1,IF(INDEX(SOFR_INDEX!$A$2:$E$2001,MATCH(N964, SOFR_INDEX!$A$2:$A$2001, -1), 1)=N964,MATCH(N964, SOFR_INDEX!$A$2:$A$2001, -1),MATCH(N964, SOFR_INDEX!$A$2:$A$2001, -1)+1)))</f>
        <v/>
      </c>
      <c r="P964" s="40" t="str" cm="1">
        <f t="array" aca="1" ref="P964" ca="1">IF(OR(B964="", F964=""), "", INDEX(SOFR_INDEX!$B$2:$E$2001, O964,$P$4) * IF(LEFT($P$3, 3)="180", 2, IF(LEFT($P$3, 2)="90", 4, IF(LEFT($P$3, 2)="30", 12, 1)))/100)</f>
        <v/>
      </c>
      <c r="Q964" s="43" t="str">
        <f ca="1">IF(OR(B964="", F964=""), "", P964+'Terms&amp;Conditions + Transaction'!$B$11/10000)</f>
        <v/>
      </c>
      <c r="R964" s="43" t="str">
        <f t="shared" ca="1" si="89"/>
        <v/>
      </c>
      <c r="S964" t="str">
        <f ca="1">IF(B964="",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Transaction'!$C$7*(F964-E964), 365), 360))))</f>
        <v/>
      </c>
      <c r="T964" s="49" t="str">
        <f t="shared" ca="1" si="90"/>
        <v/>
      </c>
      <c r="U964" s="49" t="str">
        <f t="shared" ca="1" si="91"/>
        <v/>
      </c>
      <c r="V964" s="49" t="str">
        <f t="shared" ca="1" si="92"/>
        <v/>
      </c>
      <c r="W964" s="11" t="str">
        <f t="shared" ca="1" si="93"/>
        <v/>
      </c>
      <c r="X964" s="11" t="str">
        <f t="shared" ca="1" si="94"/>
        <v/>
      </c>
    </row>
    <row r="965" spans="2:24" x14ac:dyDescent="0.25">
      <c r="B965" s="82" t="str">
        <f ca="1">IF(B964&lt;MIN($C$3, 'Terms&amp;Conditions + Transaction'!$B$6), B964+1, "")</f>
        <v/>
      </c>
      <c r="C965" t="str">
        <f ca="1">IF(B965="", "", IF(AND(WEEKDAY(B965, 2)&lt;=5, ISERROR(VLOOKUP(B965, 'Holiday Schedule'!$B$3:$B$1002, 1, FALSE))), 1, 0))</f>
        <v/>
      </c>
      <c r="D965" t="str">
        <f ca="1">IF(B965="", "", IF(LOWER('Terms&amp;Conditions + Transaction'!$C$15)="act", 1, IF(DAY(B965)=31, 0, IF(AND(DAY(B965+1)=1, MONTH(B965+1)=3), 31-DAY(B965), 1))))</f>
        <v/>
      </c>
      <c r="E965" s="18" t="str">
        <f ca="1">IF(B965="", "", IFERROR(VLOOKUP(B965, 'Accrual Schedule'!$B$3:$B$122, 1, TRUE), ""))</f>
        <v/>
      </c>
      <c r="F965" s="18" t="str" cm="1">
        <f t="array" aca="1" ref="F965" ca="1">IF(B965="", "", INDEX('Accrual Schedule'!$B$3:$B$122, MATCH(B965, 'Accrual Schedule'!$B$3:$B$122, 1)+1, 1))</f>
        <v/>
      </c>
      <c r="G965" s="18" t="str" cm="1">
        <f t="array" aca="1" ref="G965" ca="1">IF(B965="", "", INDEX('Accrual Schedule'!$B$3:$B$122, MATCH(H965, 'Accrual Schedule'!$B$3:$B$122, 1)-1, 1))</f>
        <v/>
      </c>
      <c r="H965" s="18" t="str">
        <f ca="1">IF(B965="", "", INDEX('Accrual Schedule'!$B$3:$B$122, MATCH(I965, 'Accrual Schedule'!$C$3:$C$122, 1), 1))</f>
        <v/>
      </c>
      <c r="I965" s="18" t="str" cm="1">
        <f t="array" aca="1" ref="I965" ca="1">IF(B965="", "", _xlfn.IFNA(INDEX('Accrual Schedule'!$C$4:$C$122, MATCH(B965, 'Accrual Schedule'!$C$4:$C$122, 1)+1, 1), INDEX('Accrual Schedule'!$C$4:$C$122, 1, 1)))</f>
        <v/>
      </c>
      <c r="J965" s="11" t="str">
        <f ca="1">IF(B965="","",'Terms&amp;Conditions + Transaction'!$F$5-SUMIF(Dispositions!$B$3:$B$32,"&lt;="&amp;B965,Dispositions!$C$3:$C$32))</f>
        <v/>
      </c>
      <c r="K965" s="84" t="str">
        <f ca="1">IF(B965="", "", IF(ISNA(MATCH(B965, 'Factor Schedule'!$B$3:$B$2002, -1)),1,IF(INDEX('Factor Schedule'!$B$3:$C$2002,MATCH(B965, 'Factor Schedule'!$B$3:$B$2002, -1), 1)=B965,MATCH(B965, 'Factor Schedule'!$B$3:$B$2002, -1),MATCH(B965, 'Factor Schedule'!$B$3:$B$2002, -1)+1)))</f>
        <v/>
      </c>
      <c r="L965" s="11" t="str" cm="1">
        <f t="array" aca="1" ref="L965" ca="1">IF(B965="","",ROUND(J965*_xlfn.IFNA(INDEX('Factor Schedule'!$B$3:$C$2002,K965, 2), 1), 2))</f>
        <v/>
      </c>
      <c r="M965" s="11" t="str">
        <f ca="1">IF(B965="", "", IF(OR(LOWER('Terms&amp;Conditions + Transaction'!$B$12)&lt;&gt;"compound", B965=$C$2, B965=E965), L965, L965+IF(LOWER('Terms&amp;Conditions + Transaction'!$B$13)&lt;&gt;"y", SUMIFS($T$8:$T$2007, $B$8:$B$2007, "&gt;="&amp;E965, $B$8:$B$2007, "&lt;"&amp;B965), SUMIFS($U$8:$U$1007, $B$8:$B$2007, "&gt;="&amp;E965, $B$8:$B$2007, "&lt;"&amp;B965))))</f>
        <v/>
      </c>
      <c r="N965" s="18" t="str">
        <f ca="1">IF(OR(B965 = "", F965=""), "", MIN(ForwardDays(B965,-'Terms&amp;Conditions + Transaction'!$B$22, 'Terms&amp;Conditions + Transaction'!$B$23, 'Holiday Schedule'!$B$3:$B$1002),ForwardDays(F965,-'Terms&amp;Conditions + Transaction'!$B$22, 'Terms&amp;Conditions + Transaction'!$B$23, 'Holiday Schedule'!$B$3:$B$1002)))</f>
        <v/>
      </c>
      <c r="O965" s="42" t="str">
        <f ca="1">IF(B965="", "", IF(ISNA(MATCH(N965, SOFR_INDEX!$A$2:$A$2001, -1)),1,IF(INDEX(SOFR_INDEX!$A$2:$E$2001,MATCH(N965, SOFR_INDEX!$A$2:$A$2001, -1), 1)=N965,MATCH(N965, SOFR_INDEX!$A$2:$A$2001, -1),MATCH(N965, SOFR_INDEX!$A$2:$A$2001, -1)+1)))</f>
        <v/>
      </c>
      <c r="P965" s="40" t="str" cm="1">
        <f t="array" aca="1" ref="P965" ca="1">IF(OR(B965="", F965=""), "", INDEX(SOFR_INDEX!$B$2:$E$2001, O965,$P$4) * IF(LEFT($P$3, 3)="180", 2, IF(LEFT($P$3, 2)="90", 4, IF(LEFT($P$3, 2)="30", 12, 1)))/100)</f>
        <v/>
      </c>
      <c r="Q965" s="43" t="str">
        <f ca="1">IF(OR(B965="", F965=""), "", P965+'Terms&amp;Conditions + Transaction'!$B$11/10000)</f>
        <v/>
      </c>
      <c r="R965" s="43" t="str">
        <f t="shared" ca="1" si="89"/>
        <v/>
      </c>
      <c r="S965" t="str">
        <f ca="1">IF(B965="",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Transaction'!$C$7*(F965-E965), 365), 360))))</f>
        <v/>
      </c>
      <c r="T965" s="49" t="str">
        <f t="shared" ca="1" si="90"/>
        <v/>
      </c>
      <c r="U965" s="49" t="str">
        <f t="shared" ca="1" si="91"/>
        <v/>
      </c>
      <c r="V965" s="49" t="str">
        <f t="shared" ca="1" si="92"/>
        <v/>
      </c>
      <c r="W965" s="11" t="str">
        <f t="shared" ca="1" si="93"/>
        <v/>
      </c>
      <c r="X965" s="11" t="str">
        <f t="shared" ca="1" si="94"/>
        <v/>
      </c>
    </row>
    <row r="966" spans="2:24" x14ac:dyDescent="0.25">
      <c r="B966" s="82" t="str">
        <f ca="1">IF(B965&lt;MIN($C$3, 'Terms&amp;Conditions + Transaction'!$B$6), B965+1, "")</f>
        <v/>
      </c>
      <c r="C966" t="str">
        <f ca="1">IF(B966="", "", IF(AND(WEEKDAY(B966, 2)&lt;=5, ISERROR(VLOOKUP(B966, 'Holiday Schedule'!$B$3:$B$1002, 1, FALSE))), 1, 0))</f>
        <v/>
      </c>
      <c r="D966" t="str">
        <f ca="1">IF(B966="", "", IF(LOWER('Terms&amp;Conditions + Transaction'!$C$15)="act", 1, IF(DAY(B966)=31, 0, IF(AND(DAY(B966+1)=1, MONTH(B966+1)=3), 31-DAY(B966), 1))))</f>
        <v/>
      </c>
      <c r="E966" s="18" t="str">
        <f ca="1">IF(B966="", "", IFERROR(VLOOKUP(B966, 'Accrual Schedule'!$B$3:$B$122, 1, TRUE), ""))</f>
        <v/>
      </c>
      <c r="F966" s="18" t="str" cm="1">
        <f t="array" aca="1" ref="F966" ca="1">IF(B966="", "", INDEX('Accrual Schedule'!$B$3:$B$122, MATCH(B966, 'Accrual Schedule'!$B$3:$B$122, 1)+1, 1))</f>
        <v/>
      </c>
      <c r="G966" s="18" t="str" cm="1">
        <f t="array" aca="1" ref="G966" ca="1">IF(B966="", "", INDEX('Accrual Schedule'!$B$3:$B$122, MATCH(H966, 'Accrual Schedule'!$B$3:$B$122, 1)-1, 1))</f>
        <v/>
      </c>
      <c r="H966" s="18" t="str">
        <f ca="1">IF(B966="", "", INDEX('Accrual Schedule'!$B$3:$B$122, MATCH(I966, 'Accrual Schedule'!$C$3:$C$122, 1), 1))</f>
        <v/>
      </c>
      <c r="I966" s="18" t="str" cm="1">
        <f t="array" aca="1" ref="I966" ca="1">IF(B966="", "", _xlfn.IFNA(INDEX('Accrual Schedule'!$C$4:$C$122, MATCH(B966, 'Accrual Schedule'!$C$4:$C$122, 1)+1, 1), INDEX('Accrual Schedule'!$C$4:$C$122, 1, 1)))</f>
        <v/>
      </c>
      <c r="J966" s="11" t="str">
        <f ca="1">IF(B966="","",'Terms&amp;Conditions + Transaction'!$F$5-SUMIF(Dispositions!$B$3:$B$32,"&lt;="&amp;B966,Dispositions!$C$3:$C$32))</f>
        <v/>
      </c>
      <c r="K966" s="84" t="str">
        <f ca="1">IF(B966="", "", IF(ISNA(MATCH(B966, 'Factor Schedule'!$B$3:$B$2002, -1)),1,IF(INDEX('Factor Schedule'!$B$3:$C$2002,MATCH(B966, 'Factor Schedule'!$B$3:$B$2002, -1), 1)=B966,MATCH(B966, 'Factor Schedule'!$B$3:$B$2002, -1),MATCH(B966, 'Factor Schedule'!$B$3:$B$2002, -1)+1)))</f>
        <v/>
      </c>
      <c r="L966" s="11" t="str" cm="1">
        <f t="array" aca="1" ref="L966" ca="1">IF(B966="","",ROUND(J966*_xlfn.IFNA(INDEX('Factor Schedule'!$B$3:$C$2002,K966, 2), 1), 2))</f>
        <v/>
      </c>
      <c r="M966" s="11" t="str">
        <f ca="1">IF(B966="", "", IF(OR(LOWER('Terms&amp;Conditions + Transaction'!$B$12)&lt;&gt;"compound", B966=$C$2, B966=E966), L966, L966+IF(LOWER('Terms&amp;Conditions + Transaction'!$B$13)&lt;&gt;"y", SUMIFS($T$8:$T$2007, $B$8:$B$2007, "&gt;="&amp;E966, $B$8:$B$2007, "&lt;"&amp;B966), SUMIFS($U$8:$U$1007, $B$8:$B$2007, "&gt;="&amp;E966, $B$8:$B$2007, "&lt;"&amp;B966))))</f>
        <v/>
      </c>
      <c r="N966" s="18" t="str">
        <f ca="1">IF(OR(B966 = "", F966=""), "", MIN(ForwardDays(B966,-'Terms&amp;Conditions + Transaction'!$B$22, 'Terms&amp;Conditions + Transaction'!$B$23, 'Holiday Schedule'!$B$3:$B$1002),ForwardDays(F966,-'Terms&amp;Conditions + Transaction'!$B$22, 'Terms&amp;Conditions + Transaction'!$B$23, 'Holiday Schedule'!$B$3:$B$1002)))</f>
        <v/>
      </c>
      <c r="O966" s="42" t="str">
        <f ca="1">IF(B966="", "", IF(ISNA(MATCH(N966, SOFR_INDEX!$A$2:$A$2001, -1)),1,IF(INDEX(SOFR_INDEX!$A$2:$E$2001,MATCH(N966, SOFR_INDEX!$A$2:$A$2001, -1), 1)=N966,MATCH(N966, SOFR_INDEX!$A$2:$A$2001, -1),MATCH(N966, SOFR_INDEX!$A$2:$A$2001, -1)+1)))</f>
        <v/>
      </c>
      <c r="P966" s="40" t="str" cm="1">
        <f t="array" aca="1" ref="P966" ca="1">IF(OR(B966="", F966=""), "", INDEX(SOFR_INDEX!$B$2:$E$2001, O966,$P$4) * IF(LEFT($P$3, 3)="180", 2, IF(LEFT($P$3, 2)="90", 4, IF(LEFT($P$3, 2)="30", 12, 1)))/100)</f>
        <v/>
      </c>
      <c r="Q966" s="43" t="str">
        <f ca="1">IF(OR(B966="", F966=""), "", P966+'Terms&amp;Conditions + Transaction'!$B$11/10000)</f>
        <v/>
      </c>
      <c r="R966" s="43" t="str">
        <f t="shared" ca="1" si="89"/>
        <v/>
      </c>
      <c r="S966" t="str">
        <f ca="1">IF(B966="",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Transaction'!$C$7*(F966-E966), 365), 360))))</f>
        <v/>
      </c>
      <c r="T966" s="49" t="str">
        <f t="shared" ca="1" si="90"/>
        <v/>
      </c>
      <c r="U966" s="49" t="str">
        <f t="shared" ca="1" si="91"/>
        <v/>
      </c>
      <c r="V966" s="49" t="str">
        <f t="shared" ca="1" si="92"/>
        <v/>
      </c>
      <c r="W966" s="11" t="str">
        <f t="shared" ca="1" si="93"/>
        <v/>
      </c>
      <c r="X966" s="11" t="str">
        <f t="shared" ca="1" si="94"/>
        <v/>
      </c>
    </row>
    <row r="967" spans="2:24" x14ac:dyDescent="0.25">
      <c r="B967" s="82" t="str">
        <f ca="1">IF(B966&lt;MIN($C$3, 'Terms&amp;Conditions + Transaction'!$B$6), B966+1, "")</f>
        <v/>
      </c>
      <c r="C967" t="str">
        <f ca="1">IF(B967="", "", IF(AND(WEEKDAY(B967, 2)&lt;=5, ISERROR(VLOOKUP(B967, 'Holiday Schedule'!$B$3:$B$1002, 1, FALSE))), 1, 0))</f>
        <v/>
      </c>
      <c r="D967" t="str">
        <f ca="1">IF(B967="", "", IF(LOWER('Terms&amp;Conditions + Transaction'!$C$15)="act", 1, IF(DAY(B967)=31, 0, IF(AND(DAY(B967+1)=1, MONTH(B967+1)=3), 31-DAY(B967), 1))))</f>
        <v/>
      </c>
      <c r="E967" s="18" t="str">
        <f ca="1">IF(B967="", "", IFERROR(VLOOKUP(B967, 'Accrual Schedule'!$B$3:$B$122, 1, TRUE), ""))</f>
        <v/>
      </c>
      <c r="F967" s="18" t="str" cm="1">
        <f t="array" aca="1" ref="F967" ca="1">IF(B967="", "", INDEX('Accrual Schedule'!$B$3:$B$122, MATCH(B967, 'Accrual Schedule'!$B$3:$B$122, 1)+1, 1))</f>
        <v/>
      </c>
      <c r="G967" s="18" t="str" cm="1">
        <f t="array" aca="1" ref="G967" ca="1">IF(B967="", "", INDEX('Accrual Schedule'!$B$3:$B$122, MATCH(H967, 'Accrual Schedule'!$B$3:$B$122, 1)-1, 1))</f>
        <v/>
      </c>
      <c r="H967" s="18" t="str">
        <f ca="1">IF(B967="", "", INDEX('Accrual Schedule'!$B$3:$B$122, MATCH(I967, 'Accrual Schedule'!$C$3:$C$122, 1), 1))</f>
        <v/>
      </c>
      <c r="I967" s="18" t="str" cm="1">
        <f t="array" aca="1" ref="I967" ca="1">IF(B967="", "", _xlfn.IFNA(INDEX('Accrual Schedule'!$C$4:$C$122, MATCH(B967, 'Accrual Schedule'!$C$4:$C$122, 1)+1, 1), INDEX('Accrual Schedule'!$C$4:$C$122, 1, 1)))</f>
        <v/>
      </c>
      <c r="J967" s="11" t="str">
        <f ca="1">IF(B967="","",'Terms&amp;Conditions + Transaction'!$F$5-SUMIF(Dispositions!$B$3:$B$32,"&lt;="&amp;B967,Dispositions!$C$3:$C$32))</f>
        <v/>
      </c>
      <c r="K967" s="84" t="str">
        <f ca="1">IF(B967="", "", IF(ISNA(MATCH(B967, 'Factor Schedule'!$B$3:$B$2002, -1)),1,IF(INDEX('Factor Schedule'!$B$3:$C$2002,MATCH(B967, 'Factor Schedule'!$B$3:$B$2002, -1), 1)=B967,MATCH(B967, 'Factor Schedule'!$B$3:$B$2002, -1),MATCH(B967, 'Factor Schedule'!$B$3:$B$2002, -1)+1)))</f>
        <v/>
      </c>
      <c r="L967" s="11" t="str" cm="1">
        <f t="array" aca="1" ref="L967" ca="1">IF(B967="","",ROUND(J967*_xlfn.IFNA(INDEX('Factor Schedule'!$B$3:$C$2002,K967, 2), 1), 2))</f>
        <v/>
      </c>
      <c r="M967" s="11" t="str">
        <f ca="1">IF(B967="", "", IF(OR(LOWER('Terms&amp;Conditions + Transaction'!$B$12)&lt;&gt;"compound", B967=$C$2, B967=E967), L967, L967+IF(LOWER('Terms&amp;Conditions + Transaction'!$B$13)&lt;&gt;"y", SUMIFS($T$8:$T$2007, $B$8:$B$2007, "&gt;="&amp;E967, $B$8:$B$2007, "&lt;"&amp;B967), SUMIFS($U$8:$U$1007, $B$8:$B$2007, "&gt;="&amp;E967, $B$8:$B$2007, "&lt;"&amp;B967))))</f>
        <v/>
      </c>
      <c r="N967" s="18" t="str">
        <f ca="1">IF(OR(B967 = "", F967=""), "", MIN(ForwardDays(B967,-'Terms&amp;Conditions + Transaction'!$B$22, 'Terms&amp;Conditions + Transaction'!$B$23, 'Holiday Schedule'!$B$3:$B$1002),ForwardDays(F967,-'Terms&amp;Conditions + Transaction'!$B$22, 'Terms&amp;Conditions + Transaction'!$B$23, 'Holiday Schedule'!$B$3:$B$1002)))</f>
        <v/>
      </c>
      <c r="O967" s="42" t="str">
        <f ca="1">IF(B967="", "", IF(ISNA(MATCH(N967, SOFR_INDEX!$A$2:$A$2001, -1)),1,IF(INDEX(SOFR_INDEX!$A$2:$E$2001,MATCH(N967, SOFR_INDEX!$A$2:$A$2001, -1), 1)=N967,MATCH(N967, SOFR_INDEX!$A$2:$A$2001, -1),MATCH(N967, SOFR_INDEX!$A$2:$A$2001, -1)+1)))</f>
        <v/>
      </c>
      <c r="P967" s="40" t="str" cm="1">
        <f t="array" aca="1" ref="P967" ca="1">IF(OR(B967="", F967=""), "", INDEX(SOFR_INDEX!$B$2:$E$2001, O967,$P$4) * IF(LEFT($P$3, 3)="180", 2, IF(LEFT($P$3, 2)="90", 4, IF(LEFT($P$3, 2)="30", 12, 1)))/100)</f>
        <v/>
      </c>
      <c r="Q967" s="43" t="str">
        <f ca="1">IF(OR(B967="", F967=""), "", P967+'Terms&amp;Conditions + Transaction'!$B$11/10000)</f>
        <v/>
      </c>
      <c r="R967" s="43" t="str">
        <f t="shared" ca="1" si="89"/>
        <v/>
      </c>
      <c r="S967" t="str">
        <f ca="1">IF(B967="",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Transaction'!$C$7*(F967-E967), 365), 360))))</f>
        <v/>
      </c>
      <c r="T967" s="49" t="str">
        <f t="shared" ca="1" si="90"/>
        <v/>
      </c>
      <c r="U967" s="49" t="str">
        <f t="shared" ca="1" si="91"/>
        <v/>
      </c>
      <c r="V967" s="49" t="str">
        <f t="shared" ca="1" si="92"/>
        <v/>
      </c>
      <c r="W967" s="11" t="str">
        <f t="shared" ca="1" si="93"/>
        <v/>
      </c>
      <c r="X967" s="11" t="str">
        <f t="shared" ca="1" si="94"/>
        <v/>
      </c>
    </row>
    <row r="968" spans="2:24" x14ac:dyDescent="0.25">
      <c r="B968" s="82" t="str">
        <f ca="1">IF(B967&lt;MIN($C$3, 'Terms&amp;Conditions + Transaction'!$B$6), B967+1, "")</f>
        <v/>
      </c>
      <c r="C968" t="str">
        <f ca="1">IF(B968="", "", IF(AND(WEEKDAY(B968, 2)&lt;=5, ISERROR(VLOOKUP(B968, 'Holiday Schedule'!$B$3:$B$1002, 1, FALSE))), 1, 0))</f>
        <v/>
      </c>
      <c r="D968" t="str">
        <f ca="1">IF(B968="", "", IF(LOWER('Terms&amp;Conditions + Transaction'!$C$15)="act", 1, IF(DAY(B968)=31, 0, IF(AND(DAY(B968+1)=1, MONTH(B968+1)=3), 31-DAY(B968), 1))))</f>
        <v/>
      </c>
      <c r="E968" s="18" t="str">
        <f ca="1">IF(B968="", "", IFERROR(VLOOKUP(B968, 'Accrual Schedule'!$B$3:$B$122, 1, TRUE), ""))</f>
        <v/>
      </c>
      <c r="F968" s="18" t="str" cm="1">
        <f t="array" aca="1" ref="F968" ca="1">IF(B968="", "", INDEX('Accrual Schedule'!$B$3:$B$122, MATCH(B968, 'Accrual Schedule'!$B$3:$B$122, 1)+1, 1))</f>
        <v/>
      </c>
      <c r="G968" s="18" t="str" cm="1">
        <f t="array" aca="1" ref="G968" ca="1">IF(B968="", "", INDEX('Accrual Schedule'!$B$3:$B$122, MATCH(H968, 'Accrual Schedule'!$B$3:$B$122, 1)-1, 1))</f>
        <v/>
      </c>
      <c r="H968" s="18" t="str">
        <f ca="1">IF(B968="", "", INDEX('Accrual Schedule'!$B$3:$B$122, MATCH(I968, 'Accrual Schedule'!$C$3:$C$122, 1), 1))</f>
        <v/>
      </c>
      <c r="I968" s="18" t="str" cm="1">
        <f t="array" aca="1" ref="I968" ca="1">IF(B968="", "", _xlfn.IFNA(INDEX('Accrual Schedule'!$C$4:$C$122, MATCH(B968, 'Accrual Schedule'!$C$4:$C$122, 1)+1, 1), INDEX('Accrual Schedule'!$C$4:$C$122, 1, 1)))</f>
        <v/>
      </c>
      <c r="J968" s="11" t="str">
        <f ca="1">IF(B968="","",'Terms&amp;Conditions + Transaction'!$F$5-SUMIF(Dispositions!$B$3:$B$32,"&lt;="&amp;B968,Dispositions!$C$3:$C$32))</f>
        <v/>
      </c>
      <c r="K968" s="84" t="str">
        <f ca="1">IF(B968="", "", IF(ISNA(MATCH(B968, 'Factor Schedule'!$B$3:$B$2002, -1)),1,IF(INDEX('Factor Schedule'!$B$3:$C$2002,MATCH(B968, 'Factor Schedule'!$B$3:$B$2002, -1), 1)=B968,MATCH(B968, 'Factor Schedule'!$B$3:$B$2002, -1),MATCH(B968, 'Factor Schedule'!$B$3:$B$2002, -1)+1)))</f>
        <v/>
      </c>
      <c r="L968" s="11" t="str" cm="1">
        <f t="array" aca="1" ref="L968" ca="1">IF(B968="","",ROUND(J968*_xlfn.IFNA(INDEX('Factor Schedule'!$B$3:$C$2002,K968, 2), 1), 2))</f>
        <v/>
      </c>
      <c r="M968" s="11" t="str">
        <f ca="1">IF(B968="", "", IF(OR(LOWER('Terms&amp;Conditions + Transaction'!$B$12)&lt;&gt;"compound", B968=$C$2, B968=E968), L968, L968+IF(LOWER('Terms&amp;Conditions + Transaction'!$B$13)&lt;&gt;"y", SUMIFS($T$8:$T$2007, $B$8:$B$2007, "&gt;="&amp;E968, $B$8:$B$2007, "&lt;"&amp;B968), SUMIFS($U$8:$U$1007, $B$8:$B$2007, "&gt;="&amp;E968, $B$8:$B$2007, "&lt;"&amp;B968))))</f>
        <v/>
      </c>
      <c r="N968" s="18" t="str">
        <f ca="1">IF(OR(B968 = "", F968=""), "", MIN(ForwardDays(B968,-'Terms&amp;Conditions + Transaction'!$B$22, 'Terms&amp;Conditions + Transaction'!$B$23, 'Holiday Schedule'!$B$3:$B$1002),ForwardDays(F968,-'Terms&amp;Conditions + Transaction'!$B$22, 'Terms&amp;Conditions + Transaction'!$B$23, 'Holiday Schedule'!$B$3:$B$1002)))</f>
        <v/>
      </c>
      <c r="O968" s="42" t="str">
        <f ca="1">IF(B968="", "", IF(ISNA(MATCH(N968, SOFR_INDEX!$A$2:$A$2001, -1)),1,IF(INDEX(SOFR_INDEX!$A$2:$E$2001,MATCH(N968, SOFR_INDEX!$A$2:$A$2001, -1), 1)=N968,MATCH(N968, SOFR_INDEX!$A$2:$A$2001, -1),MATCH(N968, SOFR_INDEX!$A$2:$A$2001, -1)+1)))</f>
        <v/>
      </c>
      <c r="P968" s="40" t="str" cm="1">
        <f t="array" aca="1" ref="P968" ca="1">IF(OR(B968="", F968=""), "", INDEX(SOFR_INDEX!$B$2:$E$2001, O968,$P$4) * IF(LEFT($P$3, 3)="180", 2, IF(LEFT($P$3, 2)="90", 4, IF(LEFT($P$3, 2)="30", 12, 1)))/100)</f>
        <v/>
      </c>
      <c r="Q968" s="43" t="str">
        <f ca="1">IF(OR(B968="", F968=""), "", P968+'Terms&amp;Conditions + Transaction'!$B$11/10000)</f>
        <v/>
      </c>
      <c r="R968" s="43" t="str">
        <f t="shared" ref="R968:R1031" ca="1" si="95">IF(OR(B968="", B969=""), "", (V968/L968)/((B969-$B$8)/S968))</f>
        <v/>
      </c>
      <c r="S968" t="str">
        <f ca="1">IF(B968="",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Transaction'!$C$7*(F968-E968), 365), 360))))</f>
        <v/>
      </c>
      <c r="T968" s="49" t="str">
        <f t="shared" ca="1" si="90"/>
        <v/>
      </c>
      <c r="U968" s="49" t="str">
        <f t="shared" ca="1" si="91"/>
        <v/>
      </c>
      <c r="V968" s="49" t="str">
        <f t="shared" ca="1" si="92"/>
        <v/>
      </c>
      <c r="W968" s="11" t="str">
        <f t="shared" ca="1" si="93"/>
        <v/>
      </c>
      <c r="X968" s="11" t="str">
        <f t="shared" ca="1" si="94"/>
        <v/>
      </c>
    </row>
    <row r="969" spans="2:24" x14ac:dyDescent="0.25">
      <c r="B969" s="82" t="str">
        <f ca="1">IF(B968&lt;MIN($C$3, 'Terms&amp;Conditions + Transaction'!$B$6), B968+1, "")</f>
        <v/>
      </c>
      <c r="C969" t="str">
        <f ca="1">IF(B969="", "", IF(AND(WEEKDAY(B969, 2)&lt;=5, ISERROR(VLOOKUP(B969, 'Holiday Schedule'!$B$3:$B$1002, 1, FALSE))), 1, 0))</f>
        <v/>
      </c>
      <c r="D969" t="str">
        <f ca="1">IF(B969="", "", IF(LOWER('Terms&amp;Conditions + Transaction'!$C$15)="act", 1, IF(DAY(B969)=31, 0, IF(AND(DAY(B969+1)=1, MONTH(B969+1)=3), 31-DAY(B969), 1))))</f>
        <v/>
      </c>
      <c r="E969" s="18" t="str">
        <f ca="1">IF(B969="", "", IFERROR(VLOOKUP(B969, 'Accrual Schedule'!$B$3:$B$122, 1, TRUE), ""))</f>
        <v/>
      </c>
      <c r="F969" s="18" t="str" cm="1">
        <f t="array" aca="1" ref="F969" ca="1">IF(B969="", "", INDEX('Accrual Schedule'!$B$3:$B$122, MATCH(B969, 'Accrual Schedule'!$B$3:$B$122, 1)+1, 1))</f>
        <v/>
      </c>
      <c r="G969" s="18" t="str" cm="1">
        <f t="array" aca="1" ref="G969" ca="1">IF(B969="", "", INDEX('Accrual Schedule'!$B$3:$B$122, MATCH(H969, 'Accrual Schedule'!$B$3:$B$122, 1)-1, 1))</f>
        <v/>
      </c>
      <c r="H969" s="18" t="str">
        <f ca="1">IF(B969="", "", INDEX('Accrual Schedule'!$B$3:$B$122, MATCH(I969, 'Accrual Schedule'!$C$3:$C$122, 1), 1))</f>
        <v/>
      </c>
      <c r="I969" s="18" t="str" cm="1">
        <f t="array" aca="1" ref="I969" ca="1">IF(B969="", "", _xlfn.IFNA(INDEX('Accrual Schedule'!$C$4:$C$122, MATCH(B969, 'Accrual Schedule'!$C$4:$C$122, 1)+1, 1), INDEX('Accrual Schedule'!$C$4:$C$122, 1, 1)))</f>
        <v/>
      </c>
      <c r="J969" s="11" t="str">
        <f ca="1">IF(B969="","",'Terms&amp;Conditions + Transaction'!$F$5-SUMIF(Dispositions!$B$3:$B$32,"&lt;="&amp;B969,Dispositions!$C$3:$C$32))</f>
        <v/>
      </c>
      <c r="K969" s="84" t="str">
        <f ca="1">IF(B969="", "", IF(ISNA(MATCH(B969, 'Factor Schedule'!$B$3:$B$2002, -1)),1,IF(INDEX('Factor Schedule'!$B$3:$C$2002,MATCH(B969, 'Factor Schedule'!$B$3:$B$2002, -1), 1)=B969,MATCH(B969, 'Factor Schedule'!$B$3:$B$2002, -1),MATCH(B969, 'Factor Schedule'!$B$3:$B$2002, -1)+1)))</f>
        <v/>
      </c>
      <c r="L969" s="11" t="str" cm="1">
        <f t="array" aca="1" ref="L969" ca="1">IF(B969="","",ROUND(J969*_xlfn.IFNA(INDEX('Factor Schedule'!$B$3:$C$2002,K969, 2), 1), 2))</f>
        <v/>
      </c>
      <c r="M969" s="11" t="str">
        <f ca="1">IF(B969="", "", IF(OR(LOWER('Terms&amp;Conditions + Transaction'!$B$12)&lt;&gt;"compound", B969=$C$2, B969=E969), L969, L969+IF(LOWER('Terms&amp;Conditions + Transaction'!$B$13)&lt;&gt;"y", SUMIFS($T$8:$T$2007, $B$8:$B$2007, "&gt;="&amp;E969, $B$8:$B$2007, "&lt;"&amp;B969), SUMIFS($U$8:$U$1007, $B$8:$B$2007, "&gt;="&amp;E969, $B$8:$B$2007, "&lt;"&amp;B969))))</f>
        <v/>
      </c>
      <c r="N969" s="18" t="str">
        <f ca="1">IF(OR(B969 = "", F969=""), "", MIN(ForwardDays(B969,-'Terms&amp;Conditions + Transaction'!$B$22, 'Terms&amp;Conditions + Transaction'!$B$23, 'Holiday Schedule'!$B$3:$B$1002),ForwardDays(F969,-'Terms&amp;Conditions + Transaction'!$B$22, 'Terms&amp;Conditions + Transaction'!$B$23, 'Holiday Schedule'!$B$3:$B$1002)))</f>
        <v/>
      </c>
      <c r="O969" s="42" t="str">
        <f ca="1">IF(B969="", "", IF(ISNA(MATCH(N969, SOFR_INDEX!$A$2:$A$2001, -1)),1,IF(INDEX(SOFR_INDEX!$A$2:$E$2001,MATCH(N969, SOFR_INDEX!$A$2:$A$2001, -1), 1)=N969,MATCH(N969, SOFR_INDEX!$A$2:$A$2001, -1),MATCH(N969, SOFR_INDEX!$A$2:$A$2001, -1)+1)))</f>
        <v/>
      </c>
      <c r="P969" s="40" t="str" cm="1">
        <f t="array" aca="1" ref="P969" ca="1">IF(OR(B969="", F969=""), "", INDEX(SOFR_INDEX!$B$2:$E$2001, O969,$P$4) * IF(LEFT($P$3, 3)="180", 2, IF(LEFT($P$3, 2)="90", 4, IF(LEFT($P$3, 2)="30", 12, 1)))/100)</f>
        <v/>
      </c>
      <c r="Q969" s="43" t="str">
        <f ca="1">IF(OR(B969="", F969=""), "", P969+'Terms&amp;Conditions + Transaction'!$B$11/10000)</f>
        <v/>
      </c>
      <c r="R969" s="43" t="str">
        <f t="shared" ca="1" si="95"/>
        <v/>
      </c>
      <c r="S969" t="str">
        <f ca="1">IF(B969="",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Transaction'!$C$7*(F969-E969), 365), 360))))</f>
        <v/>
      </c>
      <c r="T969" s="49" t="str">
        <f t="shared" ca="1" si="90"/>
        <v/>
      </c>
      <c r="U969" s="49" t="str">
        <f t="shared" ca="1" si="91"/>
        <v/>
      </c>
      <c r="V969" s="49" t="str">
        <f t="shared" ca="1" si="92"/>
        <v/>
      </c>
      <c r="W969" s="11" t="str">
        <f t="shared" ca="1" si="93"/>
        <v/>
      </c>
      <c r="X969" s="11" t="str">
        <f t="shared" ca="1" si="94"/>
        <v/>
      </c>
    </row>
    <row r="970" spans="2:24" x14ac:dyDescent="0.25">
      <c r="B970" s="82" t="str">
        <f ca="1">IF(B969&lt;MIN($C$3, 'Terms&amp;Conditions + Transaction'!$B$6), B969+1, "")</f>
        <v/>
      </c>
      <c r="C970" t="str">
        <f ca="1">IF(B970="", "", IF(AND(WEEKDAY(B970, 2)&lt;=5, ISERROR(VLOOKUP(B970, 'Holiday Schedule'!$B$3:$B$1002, 1, FALSE))), 1, 0))</f>
        <v/>
      </c>
      <c r="D970" t="str">
        <f ca="1">IF(B970="", "", IF(LOWER('Terms&amp;Conditions + Transaction'!$C$15)="act", 1, IF(DAY(B970)=31, 0, IF(AND(DAY(B970+1)=1, MONTH(B970+1)=3), 31-DAY(B970), 1))))</f>
        <v/>
      </c>
      <c r="E970" s="18" t="str">
        <f ca="1">IF(B970="", "", IFERROR(VLOOKUP(B970, 'Accrual Schedule'!$B$3:$B$122, 1, TRUE), ""))</f>
        <v/>
      </c>
      <c r="F970" s="18" t="str" cm="1">
        <f t="array" aca="1" ref="F970" ca="1">IF(B970="", "", INDEX('Accrual Schedule'!$B$3:$B$122, MATCH(B970, 'Accrual Schedule'!$B$3:$B$122, 1)+1, 1))</f>
        <v/>
      </c>
      <c r="G970" s="18" t="str" cm="1">
        <f t="array" aca="1" ref="G970" ca="1">IF(B970="", "", INDEX('Accrual Schedule'!$B$3:$B$122, MATCH(H970, 'Accrual Schedule'!$B$3:$B$122, 1)-1, 1))</f>
        <v/>
      </c>
      <c r="H970" s="18" t="str">
        <f ca="1">IF(B970="", "", INDEX('Accrual Schedule'!$B$3:$B$122, MATCH(I970, 'Accrual Schedule'!$C$3:$C$122, 1), 1))</f>
        <v/>
      </c>
      <c r="I970" s="18" t="str" cm="1">
        <f t="array" aca="1" ref="I970" ca="1">IF(B970="", "", _xlfn.IFNA(INDEX('Accrual Schedule'!$C$4:$C$122, MATCH(B970, 'Accrual Schedule'!$C$4:$C$122, 1)+1, 1), INDEX('Accrual Schedule'!$C$4:$C$122, 1, 1)))</f>
        <v/>
      </c>
      <c r="J970" s="11" t="str">
        <f ca="1">IF(B970="","",'Terms&amp;Conditions + Transaction'!$F$5-SUMIF(Dispositions!$B$3:$B$32,"&lt;="&amp;B970,Dispositions!$C$3:$C$32))</f>
        <v/>
      </c>
      <c r="K970" s="84" t="str">
        <f ca="1">IF(B970="", "", IF(ISNA(MATCH(B970, 'Factor Schedule'!$B$3:$B$2002, -1)),1,IF(INDEX('Factor Schedule'!$B$3:$C$2002,MATCH(B970, 'Factor Schedule'!$B$3:$B$2002, -1), 1)=B970,MATCH(B970, 'Factor Schedule'!$B$3:$B$2002, -1),MATCH(B970, 'Factor Schedule'!$B$3:$B$2002, -1)+1)))</f>
        <v/>
      </c>
      <c r="L970" s="11" t="str" cm="1">
        <f t="array" aca="1" ref="L970" ca="1">IF(B970="","",ROUND(J970*_xlfn.IFNA(INDEX('Factor Schedule'!$B$3:$C$2002,K970, 2), 1), 2))</f>
        <v/>
      </c>
      <c r="M970" s="11" t="str">
        <f ca="1">IF(B970="", "", IF(OR(LOWER('Terms&amp;Conditions + Transaction'!$B$12)&lt;&gt;"compound", B970=$C$2, B970=E970), L970, L970+IF(LOWER('Terms&amp;Conditions + Transaction'!$B$13)&lt;&gt;"y", SUMIFS($T$8:$T$2007, $B$8:$B$2007, "&gt;="&amp;E970, $B$8:$B$2007, "&lt;"&amp;B970), SUMIFS($U$8:$U$1007, $B$8:$B$2007, "&gt;="&amp;E970, $B$8:$B$2007, "&lt;"&amp;B970))))</f>
        <v/>
      </c>
      <c r="N970" s="18" t="str">
        <f ca="1">IF(OR(B970 = "", F970=""), "", MIN(ForwardDays(B970,-'Terms&amp;Conditions + Transaction'!$B$22, 'Terms&amp;Conditions + Transaction'!$B$23, 'Holiday Schedule'!$B$3:$B$1002),ForwardDays(F970,-'Terms&amp;Conditions + Transaction'!$B$22, 'Terms&amp;Conditions + Transaction'!$B$23, 'Holiday Schedule'!$B$3:$B$1002)))</f>
        <v/>
      </c>
      <c r="O970" s="42" t="str">
        <f ca="1">IF(B970="", "", IF(ISNA(MATCH(N970, SOFR_INDEX!$A$2:$A$2001, -1)),1,IF(INDEX(SOFR_INDEX!$A$2:$E$2001,MATCH(N970, SOFR_INDEX!$A$2:$A$2001, -1), 1)=N970,MATCH(N970, SOFR_INDEX!$A$2:$A$2001, -1),MATCH(N970, SOFR_INDEX!$A$2:$A$2001, -1)+1)))</f>
        <v/>
      </c>
      <c r="P970" s="40" t="str" cm="1">
        <f t="array" aca="1" ref="P970" ca="1">IF(OR(B970="", F970=""), "", INDEX(SOFR_INDEX!$B$2:$E$2001, O970,$P$4) * IF(LEFT($P$3, 3)="180", 2, IF(LEFT($P$3, 2)="90", 4, IF(LEFT($P$3, 2)="30", 12, 1)))/100)</f>
        <v/>
      </c>
      <c r="Q970" s="43" t="str">
        <f ca="1">IF(OR(B970="", F970=""), "", P970+'Terms&amp;Conditions + Transaction'!$B$11/10000)</f>
        <v/>
      </c>
      <c r="R970" s="43" t="str">
        <f t="shared" ca="1" si="95"/>
        <v/>
      </c>
      <c r="S970" t="str">
        <f ca="1">IF(B970="",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Transaction'!$C$7*(F970-E970), 365), 360))))</f>
        <v/>
      </c>
      <c r="T970" s="49" t="str">
        <f t="shared" ca="1" si="90"/>
        <v/>
      </c>
      <c r="U970" s="49" t="str">
        <f t="shared" ca="1" si="91"/>
        <v/>
      </c>
      <c r="V970" s="49" t="str">
        <f t="shared" ca="1" si="92"/>
        <v/>
      </c>
      <c r="W970" s="11" t="str">
        <f t="shared" ca="1" si="93"/>
        <v/>
      </c>
      <c r="X970" s="11" t="str">
        <f t="shared" ca="1" si="94"/>
        <v/>
      </c>
    </row>
    <row r="971" spans="2:24" x14ac:dyDescent="0.25">
      <c r="B971" s="82" t="str">
        <f ca="1">IF(B970&lt;MIN($C$3, 'Terms&amp;Conditions + Transaction'!$B$6), B970+1, "")</f>
        <v/>
      </c>
      <c r="C971" t="str">
        <f ca="1">IF(B971="", "", IF(AND(WEEKDAY(B971, 2)&lt;=5, ISERROR(VLOOKUP(B971, 'Holiday Schedule'!$B$3:$B$1002, 1, FALSE))), 1, 0))</f>
        <v/>
      </c>
      <c r="D971" t="str">
        <f ca="1">IF(B971="", "", IF(LOWER('Terms&amp;Conditions + Transaction'!$C$15)="act", 1, IF(DAY(B971)=31, 0, IF(AND(DAY(B971+1)=1, MONTH(B971+1)=3), 31-DAY(B971), 1))))</f>
        <v/>
      </c>
      <c r="E971" s="18" t="str">
        <f ca="1">IF(B971="", "", IFERROR(VLOOKUP(B971, 'Accrual Schedule'!$B$3:$B$122, 1, TRUE), ""))</f>
        <v/>
      </c>
      <c r="F971" s="18" t="str" cm="1">
        <f t="array" aca="1" ref="F971" ca="1">IF(B971="", "", INDEX('Accrual Schedule'!$B$3:$B$122, MATCH(B971, 'Accrual Schedule'!$B$3:$B$122, 1)+1, 1))</f>
        <v/>
      </c>
      <c r="G971" s="18" t="str" cm="1">
        <f t="array" aca="1" ref="G971" ca="1">IF(B971="", "", INDEX('Accrual Schedule'!$B$3:$B$122, MATCH(H971, 'Accrual Schedule'!$B$3:$B$122, 1)-1, 1))</f>
        <v/>
      </c>
      <c r="H971" s="18" t="str">
        <f ca="1">IF(B971="", "", INDEX('Accrual Schedule'!$B$3:$B$122, MATCH(I971, 'Accrual Schedule'!$C$3:$C$122, 1), 1))</f>
        <v/>
      </c>
      <c r="I971" s="18" t="str" cm="1">
        <f t="array" aca="1" ref="I971" ca="1">IF(B971="", "", _xlfn.IFNA(INDEX('Accrual Schedule'!$C$4:$C$122, MATCH(B971, 'Accrual Schedule'!$C$4:$C$122, 1)+1, 1), INDEX('Accrual Schedule'!$C$4:$C$122, 1, 1)))</f>
        <v/>
      </c>
      <c r="J971" s="11" t="str">
        <f ca="1">IF(B971="","",'Terms&amp;Conditions + Transaction'!$F$5-SUMIF(Dispositions!$B$3:$B$32,"&lt;="&amp;B971,Dispositions!$C$3:$C$32))</f>
        <v/>
      </c>
      <c r="K971" s="84" t="str">
        <f ca="1">IF(B971="", "", IF(ISNA(MATCH(B971, 'Factor Schedule'!$B$3:$B$2002, -1)),1,IF(INDEX('Factor Schedule'!$B$3:$C$2002,MATCH(B971, 'Factor Schedule'!$B$3:$B$2002, -1), 1)=B971,MATCH(B971, 'Factor Schedule'!$B$3:$B$2002, -1),MATCH(B971, 'Factor Schedule'!$B$3:$B$2002, -1)+1)))</f>
        <v/>
      </c>
      <c r="L971" s="11" t="str" cm="1">
        <f t="array" aca="1" ref="L971" ca="1">IF(B971="","",ROUND(J971*_xlfn.IFNA(INDEX('Factor Schedule'!$B$3:$C$2002,K971, 2), 1), 2))</f>
        <v/>
      </c>
      <c r="M971" s="11" t="str">
        <f ca="1">IF(B971="", "", IF(OR(LOWER('Terms&amp;Conditions + Transaction'!$B$12)&lt;&gt;"compound", B971=$C$2, B971=E971), L971, L971+IF(LOWER('Terms&amp;Conditions + Transaction'!$B$13)&lt;&gt;"y", SUMIFS($T$8:$T$2007, $B$8:$B$2007, "&gt;="&amp;E971, $B$8:$B$2007, "&lt;"&amp;B971), SUMIFS($U$8:$U$1007, $B$8:$B$2007, "&gt;="&amp;E971, $B$8:$B$2007, "&lt;"&amp;B971))))</f>
        <v/>
      </c>
      <c r="N971" s="18" t="str">
        <f ca="1">IF(OR(B971 = "", F971=""), "", MIN(ForwardDays(B971,-'Terms&amp;Conditions + Transaction'!$B$22, 'Terms&amp;Conditions + Transaction'!$B$23, 'Holiday Schedule'!$B$3:$B$1002),ForwardDays(F971,-'Terms&amp;Conditions + Transaction'!$B$22, 'Terms&amp;Conditions + Transaction'!$B$23, 'Holiday Schedule'!$B$3:$B$1002)))</f>
        <v/>
      </c>
      <c r="O971" s="42" t="str">
        <f ca="1">IF(B971="", "", IF(ISNA(MATCH(N971, SOFR_INDEX!$A$2:$A$2001, -1)),1,IF(INDEX(SOFR_INDEX!$A$2:$E$2001,MATCH(N971, SOFR_INDEX!$A$2:$A$2001, -1), 1)=N971,MATCH(N971, SOFR_INDEX!$A$2:$A$2001, -1),MATCH(N971, SOFR_INDEX!$A$2:$A$2001, -1)+1)))</f>
        <v/>
      </c>
      <c r="P971" s="40" t="str" cm="1">
        <f t="array" aca="1" ref="P971" ca="1">IF(OR(B971="", F971=""), "", INDEX(SOFR_INDEX!$B$2:$E$2001, O971,$P$4) * IF(LEFT($P$3, 3)="180", 2, IF(LEFT($P$3, 2)="90", 4, IF(LEFT($P$3, 2)="30", 12, 1)))/100)</f>
        <v/>
      </c>
      <c r="Q971" s="43" t="str">
        <f ca="1">IF(OR(B971="", F971=""), "", P971+'Terms&amp;Conditions + Transaction'!$B$11/10000)</f>
        <v/>
      </c>
      <c r="R971" s="43" t="str">
        <f t="shared" ca="1" si="95"/>
        <v/>
      </c>
      <c r="S971" t="str">
        <f ca="1">IF(B971="",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Transaction'!$C$7*(F971-E971), 365), 360))))</f>
        <v/>
      </c>
      <c r="T971" s="49" t="str">
        <f t="shared" ref="T971:T1034" ca="1" si="96">IF(OR(B971="", F971=""), "", IF(S971&gt;0, D971*M971* P971/S971, 0))</f>
        <v/>
      </c>
      <c r="U971" s="49" t="str">
        <f t="shared" ref="U971:U1034" ca="1" si="97">IF(OR(B971="", F971=""), "", IF(S971&gt;0, D971*M971* Q971/S971, 0))</f>
        <v/>
      </c>
      <c r="V971" s="49" t="str">
        <f t="shared" ref="V971:V1034" ca="1" si="98">IF(B971="","",SUMIFS($U$8:$U$1007, $B$8:$B$1007,"&gt;="&amp;G971,$B$8:$B$1007,"&lt;="&amp;B971))</f>
        <v/>
      </c>
      <c r="W971" s="11" t="str">
        <f t="shared" ref="W971:W1034" ca="1" si="99">IF(B971="","",ROUND(V971, 2))</f>
        <v/>
      </c>
      <c r="X971" s="11" t="str">
        <f t="shared" ref="X971:X1034" ca="1" si="100">IF(B971="","",IF(B970="","",IF(B971=I970,ROUND(SUMIFS($U$8:$U$1007, $B$8:$B$1007,"&gt;="&amp;G970,$B$8:$B$1007,"&lt;"&amp;H970), 2),"")))</f>
        <v/>
      </c>
    </row>
    <row r="972" spans="2:24" x14ac:dyDescent="0.25">
      <c r="B972" s="82" t="str">
        <f ca="1">IF(B971&lt;MIN($C$3, 'Terms&amp;Conditions + Transaction'!$B$6), B971+1, "")</f>
        <v/>
      </c>
      <c r="C972" t="str">
        <f ca="1">IF(B972="", "", IF(AND(WEEKDAY(B972, 2)&lt;=5, ISERROR(VLOOKUP(B972, 'Holiday Schedule'!$B$3:$B$1002, 1, FALSE))), 1, 0))</f>
        <v/>
      </c>
      <c r="D972" t="str">
        <f ca="1">IF(B972="", "", IF(LOWER('Terms&amp;Conditions + Transaction'!$C$15)="act", 1, IF(DAY(B972)=31, 0, IF(AND(DAY(B972+1)=1, MONTH(B972+1)=3), 31-DAY(B972), 1))))</f>
        <v/>
      </c>
      <c r="E972" s="18" t="str">
        <f ca="1">IF(B972="", "", IFERROR(VLOOKUP(B972, 'Accrual Schedule'!$B$3:$B$122, 1, TRUE), ""))</f>
        <v/>
      </c>
      <c r="F972" s="18" t="str" cm="1">
        <f t="array" aca="1" ref="F972" ca="1">IF(B972="", "", INDEX('Accrual Schedule'!$B$3:$B$122, MATCH(B972, 'Accrual Schedule'!$B$3:$B$122, 1)+1, 1))</f>
        <v/>
      </c>
      <c r="G972" s="18" t="str" cm="1">
        <f t="array" aca="1" ref="G972" ca="1">IF(B972="", "", INDEX('Accrual Schedule'!$B$3:$B$122, MATCH(H972, 'Accrual Schedule'!$B$3:$B$122, 1)-1, 1))</f>
        <v/>
      </c>
      <c r="H972" s="18" t="str">
        <f ca="1">IF(B972="", "", INDEX('Accrual Schedule'!$B$3:$B$122, MATCH(I972, 'Accrual Schedule'!$C$3:$C$122, 1), 1))</f>
        <v/>
      </c>
      <c r="I972" s="18" t="str" cm="1">
        <f t="array" aca="1" ref="I972" ca="1">IF(B972="", "", _xlfn.IFNA(INDEX('Accrual Schedule'!$C$4:$C$122, MATCH(B972, 'Accrual Schedule'!$C$4:$C$122, 1)+1, 1), INDEX('Accrual Schedule'!$C$4:$C$122, 1, 1)))</f>
        <v/>
      </c>
      <c r="J972" s="11" t="str">
        <f ca="1">IF(B972="","",'Terms&amp;Conditions + Transaction'!$F$5-SUMIF(Dispositions!$B$3:$B$32,"&lt;="&amp;B972,Dispositions!$C$3:$C$32))</f>
        <v/>
      </c>
      <c r="K972" s="84" t="str">
        <f ca="1">IF(B972="", "", IF(ISNA(MATCH(B972, 'Factor Schedule'!$B$3:$B$2002, -1)),1,IF(INDEX('Factor Schedule'!$B$3:$C$2002,MATCH(B972, 'Factor Schedule'!$B$3:$B$2002, -1), 1)=B972,MATCH(B972, 'Factor Schedule'!$B$3:$B$2002, -1),MATCH(B972, 'Factor Schedule'!$B$3:$B$2002, -1)+1)))</f>
        <v/>
      </c>
      <c r="L972" s="11" t="str" cm="1">
        <f t="array" aca="1" ref="L972" ca="1">IF(B972="","",ROUND(J972*_xlfn.IFNA(INDEX('Factor Schedule'!$B$3:$C$2002,K972, 2), 1), 2))</f>
        <v/>
      </c>
      <c r="M972" s="11" t="str">
        <f ca="1">IF(B972="", "", IF(OR(LOWER('Terms&amp;Conditions + Transaction'!$B$12)&lt;&gt;"compound", B972=$C$2, B972=E972), L972, L972+IF(LOWER('Terms&amp;Conditions + Transaction'!$B$13)&lt;&gt;"y", SUMIFS($T$8:$T$2007, $B$8:$B$2007, "&gt;="&amp;E972, $B$8:$B$2007, "&lt;"&amp;B972), SUMIFS($U$8:$U$1007, $B$8:$B$2007, "&gt;="&amp;E972, $B$8:$B$2007, "&lt;"&amp;B972))))</f>
        <v/>
      </c>
      <c r="N972" s="18" t="str">
        <f ca="1">IF(OR(B972 = "", F972=""), "", MIN(ForwardDays(B972,-'Terms&amp;Conditions + Transaction'!$B$22, 'Terms&amp;Conditions + Transaction'!$B$23, 'Holiday Schedule'!$B$3:$B$1002),ForwardDays(F972,-'Terms&amp;Conditions + Transaction'!$B$22, 'Terms&amp;Conditions + Transaction'!$B$23, 'Holiday Schedule'!$B$3:$B$1002)))</f>
        <v/>
      </c>
      <c r="O972" s="42" t="str">
        <f ca="1">IF(B972="", "", IF(ISNA(MATCH(N972, SOFR_INDEX!$A$2:$A$2001, -1)),1,IF(INDEX(SOFR_INDEX!$A$2:$E$2001,MATCH(N972, SOFR_INDEX!$A$2:$A$2001, -1), 1)=N972,MATCH(N972, SOFR_INDEX!$A$2:$A$2001, -1),MATCH(N972, SOFR_INDEX!$A$2:$A$2001, -1)+1)))</f>
        <v/>
      </c>
      <c r="P972" s="40" t="str" cm="1">
        <f t="array" aca="1" ref="P972" ca="1">IF(OR(B972="", F972=""), "", INDEX(SOFR_INDEX!$B$2:$E$2001, O972,$P$4) * IF(LEFT($P$3, 3)="180", 2, IF(LEFT($P$3, 2)="90", 4, IF(LEFT($P$3, 2)="30", 12, 1)))/100)</f>
        <v/>
      </c>
      <c r="Q972" s="43" t="str">
        <f ca="1">IF(OR(B972="", F972=""), "", P972+'Terms&amp;Conditions + Transaction'!$B$11/10000)</f>
        <v/>
      </c>
      <c r="R972" s="43" t="str">
        <f t="shared" ca="1" si="95"/>
        <v/>
      </c>
      <c r="S972" t="str">
        <f ca="1">IF(B972="",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Transaction'!$C$7*(F972-E972), 365), 360))))</f>
        <v/>
      </c>
      <c r="T972" s="49" t="str">
        <f t="shared" ca="1" si="96"/>
        <v/>
      </c>
      <c r="U972" s="49" t="str">
        <f t="shared" ca="1" si="97"/>
        <v/>
      </c>
      <c r="V972" s="49" t="str">
        <f t="shared" ca="1" si="98"/>
        <v/>
      </c>
      <c r="W972" s="11" t="str">
        <f t="shared" ca="1" si="99"/>
        <v/>
      </c>
      <c r="X972" s="11" t="str">
        <f t="shared" ca="1" si="100"/>
        <v/>
      </c>
    </row>
    <row r="973" spans="2:24" x14ac:dyDescent="0.25">
      <c r="B973" s="82" t="str">
        <f ca="1">IF(B972&lt;MIN($C$3, 'Terms&amp;Conditions + Transaction'!$B$6), B972+1, "")</f>
        <v/>
      </c>
      <c r="C973" t="str">
        <f ca="1">IF(B973="", "", IF(AND(WEEKDAY(B973, 2)&lt;=5, ISERROR(VLOOKUP(B973, 'Holiday Schedule'!$B$3:$B$1002, 1, FALSE))), 1, 0))</f>
        <v/>
      </c>
      <c r="D973" t="str">
        <f ca="1">IF(B973="", "", IF(LOWER('Terms&amp;Conditions + Transaction'!$C$15)="act", 1, IF(DAY(B973)=31, 0, IF(AND(DAY(B973+1)=1, MONTH(B973+1)=3), 31-DAY(B973), 1))))</f>
        <v/>
      </c>
      <c r="E973" s="18" t="str">
        <f ca="1">IF(B973="", "", IFERROR(VLOOKUP(B973, 'Accrual Schedule'!$B$3:$B$122, 1, TRUE), ""))</f>
        <v/>
      </c>
      <c r="F973" s="18" t="str" cm="1">
        <f t="array" aca="1" ref="F973" ca="1">IF(B973="", "", INDEX('Accrual Schedule'!$B$3:$B$122, MATCH(B973, 'Accrual Schedule'!$B$3:$B$122, 1)+1, 1))</f>
        <v/>
      </c>
      <c r="G973" s="18" t="str" cm="1">
        <f t="array" aca="1" ref="G973" ca="1">IF(B973="", "", INDEX('Accrual Schedule'!$B$3:$B$122, MATCH(H973, 'Accrual Schedule'!$B$3:$B$122, 1)-1, 1))</f>
        <v/>
      </c>
      <c r="H973" s="18" t="str">
        <f ca="1">IF(B973="", "", INDEX('Accrual Schedule'!$B$3:$B$122, MATCH(I973, 'Accrual Schedule'!$C$3:$C$122, 1), 1))</f>
        <v/>
      </c>
      <c r="I973" s="18" t="str" cm="1">
        <f t="array" aca="1" ref="I973" ca="1">IF(B973="", "", _xlfn.IFNA(INDEX('Accrual Schedule'!$C$4:$C$122, MATCH(B973, 'Accrual Schedule'!$C$4:$C$122, 1)+1, 1), INDEX('Accrual Schedule'!$C$4:$C$122, 1, 1)))</f>
        <v/>
      </c>
      <c r="J973" s="11" t="str">
        <f ca="1">IF(B973="","",'Terms&amp;Conditions + Transaction'!$F$5-SUMIF(Dispositions!$B$3:$B$32,"&lt;="&amp;B973,Dispositions!$C$3:$C$32))</f>
        <v/>
      </c>
      <c r="K973" s="84" t="str">
        <f ca="1">IF(B973="", "", IF(ISNA(MATCH(B973, 'Factor Schedule'!$B$3:$B$2002, -1)),1,IF(INDEX('Factor Schedule'!$B$3:$C$2002,MATCH(B973, 'Factor Schedule'!$B$3:$B$2002, -1), 1)=B973,MATCH(B973, 'Factor Schedule'!$B$3:$B$2002, -1),MATCH(B973, 'Factor Schedule'!$B$3:$B$2002, -1)+1)))</f>
        <v/>
      </c>
      <c r="L973" s="11" t="str" cm="1">
        <f t="array" aca="1" ref="L973" ca="1">IF(B973="","",ROUND(J973*_xlfn.IFNA(INDEX('Factor Schedule'!$B$3:$C$2002,K973, 2), 1), 2))</f>
        <v/>
      </c>
      <c r="M973" s="11" t="str">
        <f ca="1">IF(B973="", "", IF(OR(LOWER('Terms&amp;Conditions + Transaction'!$B$12)&lt;&gt;"compound", B973=$C$2, B973=E973), L973, L973+IF(LOWER('Terms&amp;Conditions + Transaction'!$B$13)&lt;&gt;"y", SUMIFS($T$8:$T$2007, $B$8:$B$2007, "&gt;="&amp;E973, $B$8:$B$2007, "&lt;"&amp;B973), SUMIFS($U$8:$U$1007, $B$8:$B$2007, "&gt;="&amp;E973, $B$8:$B$2007, "&lt;"&amp;B973))))</f>
        <v/>
      </c>
      <c r="N973" s="18" t="str">
        <f ca="1">IF(OR(B973 = "", F973=""), "", MIN(ForwardDays(B973,-'Terms&amp;Conditions + Transaction'!$B$22, 'Terms&amp;Conditions + Transaction'!$B$23, 'Holiday Schedule'!$B$3:$B$1002),ForwardDays(F973,-'Terms&amp;Conditions + Transaction'!$B$22, 'Terms&amp;Conditions + Transaction'!$B$23, 'Holiday Schedule'!$B$3:$B$1002)))</f>
        <v/>
      </c>
      <c r="O973" s="42" t="str">
        <f ca="1">IF(B973="", "", IF(ISNA(MATCH(N973, SOFR_INDEX!$A$2:$A$2001, -1)),1,IF(INDEX(SOFR_INDEX!$A$2:$E$2001,MATCH(N973, SOFR_INDEX!$A$2:$A$2001, -1), 1)=N973,MATCH(N973, SOFR_INDEX!$A$2:$A$2001, -1),MATCH(N973, SOFR_INDEX!$A$2:$A$2001, -1)+1)))</f>
        <v/>
      </c>
      <c r="P973" s="40" t="str" cm="1">
        <f t="array" aca="1" ref="P973" ca="1">IF(OR(B973="", F973=""), "", INDEX(SOFR_INDEX!$B$2:$E$2001, O973,$P$4) * IF(LEFT($P$3, 3)="180", 2, IF(LEFT($P$3, 2)="90", 4, IF(LEFT($P$3, 2)="30", 12, 1)))/100)</f>
        <v/>
      </c>
      <c r="Q973" s="43" t="str">
        <f ca="1">IF(OR(B973="", F973=""), "", P973+'Terms&amp;Conditions + Transaction'!$B$11/10000)</f>
        <v/>
      </c>
      <c r="R973" s="43" t="str">
        <f t="shared" ca="1" si="95"/>
        <v/>
      </c>
      <c r="S973" t="str">
        <f ca="1">IF(B973="",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Transaction'!$C$7*(F973-E973), 365), 360))))</f>
        <v/>
      </c>
      <c r="T973" s="49" t="str">
        <f t="shared" ca="1" si="96"/>
        <v/>
      </c>
      <c r="U973" s="49" t="str">
        <f t="shared" ca="1" si="97"/>
        <v/>
      </c>
      <c r="V973" s="49" t="str">
        <f t="shared" ca="1" si="98"/>
        <v/>
      </c>
      <c r="W973" s="11" t="str">
        <f t="shared" ca="1" si="99"/>
        <v/>
      </c>
      <c r="X973" s="11" t="str">
        <f t="shared" ca="1" si="100"/>
        <v/>
      </c>
    </row>
    <row r="974" spans="2:24" x14ac:dyDescent="0.25">
      <c r="B974" s="82" t="str">
        <f ca="1">IF(B973&lt;MIN($C$3, 'Terms&amp;Conditions + Transaction'!$B$6), B973+1, "")</f>
        <v/>
      </c>
      <c r="C974" t="str">
        <f ca="1">IF(B974="", "", IF(AND(WEEKDAY(B974, 2)&lt;=5, ISERROR(VLOOKUP(B974, 'Holiday Schedule'!$B$3:$B$1002, 1, FALSE))), 1, 0))</f>
        <v/>
      </c>
      <c r="D974" t="str">
        <f ca="1">IF(B974="", "", IF(LOWER('Terms&amp;Conditions + Transaction'!$C$15)="act", 1, IF(DAY(B974)=31, 0, IF(AND(DAY(B974+1)=1, MONTH(B974+1)=3), 31-DAY(B974), 1))))</f>
        <v/>
      </c>
      <c r="E974" s="18" t="str">
        <f ca="1">IF(B974="", "", IFERROR(VLOOKUP(B974, 'Accrual Schedule'!$B$3:$B$122, 1, TRUE), ""))</f>
        <v/>
      </c>
      <c r="F974" s="18" t="str" cm="1">
        <f t="array" aca="1" ref="F974" ca="1">IF(B974="", "", INDEX('Accrual Schedule'!$B$3:$B$122, MATCH(B974, 'Accrual Schedule'!$B$3:$B$122, 1)+1, 1))</f>
        <v/>
      </c>
      <c r="G974" s="18" t="str" cm="1">
        <f t="array" aca="1" ref="G974" ca="1">IF(B974="", "", INDEX('Accrual Schedule'!$B$3:$B$122, MATCH(H974, 'Accrual Schedule'!$B$3:$B$122, 1)-1, 1))</f>
        <v/>
      </c>
      <c r="H974" s="18" t="str">
        <f ca="1">IF(B974="", "", INDEX('Accrual Schedule'!$B$3:$B$122, MATCH(I974, 'Accrual Schedule'!$C$3:$C$122, 1), 1))</f>
        <v/>
      </c>
      <c r="I974" s="18" t="str" cm="1">
        <f t="array" aca="1" ref="I974" ca="1">IF(B974="", "", _xlfn.IFNA(INDEX('Accrual Schedule'!$C$4:$C$122, MATCH(B974, 'Accrual Schedule'!$C$4:$C$122, 1)+1, 1), INDEX('Accrual Schedule'!$C$4:$C$122, 1, 1)))</f>
        <v/>
      </c>
      <c r="J974" s="11" t="str">
        <f ca="1">IF(B974="","",'Terms&amp;Conditions + Transaction'!$F$5-SUMIF(Dispositions!$B$3:$B$32,"&lt;="&amp;B974,Dispositions!$C$3:$C$32))</f>
        <v/>
      </c>
      <c r="K974" s="84" t="str">
        <f ca="1">IF(B974="", "", IF(ISNA(MATCH(B974, 'Factor Schedule'!$B$3:$B$2002, -1)),1,IF(INDEX('Factor Schedule'!$B$3:$C$2002,MATCH(B974, 'Factor Schedule'!$B$3:$B$2002, -1), 1)=B974,MATCH(B974, 'Factor Schedule'!$B$3:$B$2002, -1),MATCH(B974, 'Factor Schedule'!$B$3:$B$2002, -1)+1)))</f>
        <v/>
      </c>
      <c r="L974" s="11" t="str" cm="1">
        <f t="array" aca="1" ref="L974" ca="1">IF(B974="","",ROUND(J974*_xlfn.IFNA(INDEX('Factor Schedule'!$B$3:$C$2002,K974, 2), 1), 2))</f>
        <v/>
      </c>
      <c r="M974" s="11" t="str">
        <f ca="1">IF(B974="", "", IF(OR(LOWER('Terms&amp;Conditions + Transaction'!$B$12)&lt;&gt;"compound", B974=$C$2, B974=E974), L974, L974+IF(LOWER('Terms&amp;Conditions + Transaction'!$B$13)&lt;&gt;"y", SUMIFS($T$8:$T$2007, $B$8:$B$2007, "&gt;="&amp;E974, $B$8:$B$2007, "&lt;"&amp;B974), SUMIFS($U$8:$U$1007, $B$8:$B$2007, "&gt;="&amp;E974, $B$8:$B$2007, "&lt;"&amp;B974))))</f>
        <v/>
      </c>
      <c r="N974" s="18" t="str">
        <f ca="1">IF(OR(B974 = "", F974=""), "", MIN(ForwardDays(B974,-'Terms&amp;Conditions + Transaction'!$B$22, 'Terms&amp;Conditions + Transaction'!$B$23, 'Holiday Schedule'!$B$3:$B$1002),ForwardDays(F974,-'Terms&amp;Conditions + Transaction'!$B$22, 'Terms&amp;Conditions + Transaction'!$B$23, 'Holiday Schedule'!$B$3:$B$1002)))</f>
        <v/>
      </c>
      <c r="O974" s="42" t="str">
        <f ca="1">IF(B974="", "", IF(ISNA(MATCH(N974, SOFR_INDEX!$A$2:$A$2001, -1)),1,IF(INDEX(SOFR_INDEX!$A$2:$E$2001,MATCH(N974, SOFR_INDEX!$A$2:$A$2001, -1), 1)=N974,MATCH(N974, SOFR_INDEX!$A$2:$A$2001, -1),MATCH(N974, SOFR_INDEX!$A$2:$A$2001, -1)+1)))</f>
        <v/>
      </c>
      <c r="P974" s="40" t="str" cm="1">
        <f t="array" aca="1" ref="P974" ca="1">IF(OR(B974="", F974=""), "", INDEX(SOFR_INDEX!$B$2:$E$2001, O974,$P$4) * IF(LEFT($P$3, 3)="180", 2, IF(LEFT($P$3, 2)="90", 4, IF(LEFT($P$3, 2)="30", 12, 1)))/100)</f>
        <v/>
      </c>
      <c r="Q974" s="43" t="str">
        <f ca="1">IF(OR(B974="", F974=""), "", P974+'Terms&amp;Conditions + Transaction'!$B$11/10000)</f>
        <v/>
      </c>
      <c r="R974" s="43" t="str">
        <f t="shared" ca="1" si="95"/>
        <v/>
      </c>
      <c r="S974" t="str">
        <f ca="1">IF(B974="",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Transaction'!$C$7*(F974-E974), 365), 360))))</f>
        <v/>
      </c>
      <c r="T974" s="49" t="str">
        <f t="shared" ca="1" si="96"/>
        <v/>
      </c>
      <c r="U974" s="49" t="str">
        <f t="shared" ca="1" si="97"/>
        <v/>
      </c>
      <c r="V974" s="49" t="str">
        <f t="shared" ca="1" si="98"/>
        <v/>
      </c>
      <c r="W974" s="11" t="str">
        <f t="shared" ca="1" si="99"/>
        <v/>
      </c>
      <c r="X974" s="11" t="str">
        <f t="shared" ca="1" si="100"/>
        <v/>
      </c>
    </row>
    <row r="975" spans="2:24" x14ac:dyDescent="0.25">
      <c r="B975" s="82" t="str">
        <f ca="1">IF(B974&lt;MIN($C$3, 'Terms&amp;Conditions + Transaction'!$B$6), B974+1, "")</f>
        <v/>
      </c>
      <c r="C975" t="str">
        <f ca="1">IF(B975="", "", IF(AND(WEEKDAY(B975, 2)&lt;=5, ISERROR(VLOOKUP(B975, 'Holiday Schedule'!$B$3:$B$1002, 1, FALSE))), 1, 0))</f>
        <v/>
      </c>
      <c r="D975" t="str">
        <f ca="1">IF(B975="", "", IF(LOWER('Terms&amp;Conditions + Transaction'!$C$15)="act", 1, IF(DAY(B975)=31, 0, IF(AND(DAY(B975+1)=1, MONTH(B975+1)=3), 31-DAY(B975), 1))))</f>
        <v/>
      </c>
      <c r="E975" s="18" t="str">
        <f ca="1">IF(B975="", "", IFERROR(VLOOKUP(B975, 'Accrual Schedule'!$B$3:$B$122, 1, TRUE), ""))</f>
        <v/>
      </c>
      <c r="F975" s="18" t="str" cm="1">
        <f t="array" aca="1" ref="F975" ca="1">IF(B975="", "", INDEX('Accrual Schedule'!$B$3:$B$122, MATCH(B975, 'Accrual Schedule'!$B$3:$B$122, 1)+1, 1))</f>
        <v/>
      </c>
      <c r="G975" s="18" t="str" cm="1">
        <f t="array" aca="1" ref="G975" ca="1">IF(B975="", "", INDEX('Accrual Schedule'!$B$3:$B$122, MATCH(H975, 'Accrual Schedule'!$B$3:$B$122, 1)-1, 1))</f>
        <v/>
      </c>
      <c r="H975" s="18" t="str">
        <f ca="1">IF(B975="", "", INDEX('Accrual Schedule'!$B$3:$B$122, MATCH(I975, 'Accrual Schedule'!$C$3:$C$122, 1), 1))</f>
        <v/>
      </c>
      <c r="I975" s="18" t="str" cm="1">
        <f t="array" aca="1" ref="I975" ca="1">IF(B975="", "", _xlfn.IFNA(INDEX('Accrual Schedule'!$C$4:$C$122, MATCH(B975, 'Accrual Schedule'!$C$4:$C$122, 1)+1, 1), INDEX('Accrual Schedule'!$C$4:$C$122, 1, 1)))</f>
        <v/>
      </c>
      <c r="J975" s="11" t="str">
        <f ca="1">IF(B975="","",'Terms&amp;Conditions + Transaction'!$F$5-SUMIF(Dispositions!$B$3:$B$32,"&lt;="&amp;B975,Dispositions!$C$3:$C$32))</f>
        <v/>
      </c>
      <c r="K975" s="84" t="str">
        <f ca="1">IF(B975="", "", IF(ISNA(MATCH(B975, 'Factor Schedule'!$B$3:$B$2002, -1)),1,IF(INDEX('Factor Schedule'!$B$3:$C$2002,MATCH(B975, 'Factor Schedule'!$B$3:$B$2002, -1), 1)=B975,MATCH(B975, 'Factor Schedule'!$B$3:$B$2002, -1),MATCH(B975, 'Factor Schedule'!$B$3:$B$2002, -1)+1)))</f>
        <v/>
      </c>
      <c r="L975" s="11" t="str" cm="1">
        <f t="array" aca="1" ref="L975" ca="1">IF(B975="","",ROUND(J975*_xlfn.IFNA(INDEX('Factor Schedule'!$B$3:$C$2002,K975, 2), 1), 2))</f>
        <v/>
      </c>
      <c r="M975" s="11" t="str">
        <f ca="1">IF(B975="", "", IF(OR(LOWER('Terms&amp;Conditions + Transaction'!$B$12)&lt;&gt;"compound", B975=$C$2, B975=E975), L975, L975+IF(LOWER('Terms&amp;Conditions + Transaction'!$B$13)&lt;&gt;"y", SUMIFS($T$8:$T$2007, $B$8:$B$2007, "&gt;="&amp;E975, $B$8:$B$2007, "&lt;"&amp;B975), SUMIFS($U$8:$U$1007, $B$8:$B$2007, "&gt;="&amp;E975, $B$8:$B$2007, "&lt;"&amp;B975))))</f>
        <v/>
      </c>
      <c r="N975" s="18" t="str">
        <f ca="1">IF(OR(B975 = "", F975=""), "", MIN(ForwardDays(B975,-'Terms&amp;Conditions + Transaction'!$B$22, 'Terms&amp;Conditions + Transaction'!$B$23, 'Holiday Schedule'!$B$3:$B$1002),ForwardDays(F975,-'Terms&amp;Conditions + Transaction'!$B$22, 'Terms&amp;Conditions + Transaction'!$B$23, 'Holiday Schedule'!$B$3:$B$1002)))</f>
        <v/>
      </c>
      <c r="O975" s="42" t="str">
        <f ca="1">IF(B975="", "", IF(ISNA(MATCH(N975, SOFR_INDEX!$A$2:$A$2001, -1)),1,IF(INDEX(SOFR_INDEX!$A$2:$E$2001,MATCH(N975, SOFR_INDEX!$A$2:$A$2001, -1), 1)=N975,MATCH(N975, SOFR_INDEX!$A$2:$A$2001, -1),MATCH(N975, SOFR_INDEX!$A$2:$A$2001, -1)+1)))</f>
        <v/>
      </c>
      <c r="P975" s="40" t="str" cm="1">
        <f t="array" aca="1" ref="P975" ca="1">IF(OR(B975="", F975=""), "", INDEX(SOFR_INDEX!$B$2:$E$2001, O975,$P$4) * IF(LEFT($P$3, 3)="180", 2, IF(LEFT($P$3, 2)="90", 4, IF(LEFT($P$3, 2)="30", 12, 1)))/100)</f>
        <v/>
      </c>
      <c r="Q975" s="43" t="str">
        <f ca="1">IF(OR(B975="", F975=""), "", P975+'Terms&amp;Conditions + Transaction'!$B$11/10000)</f>
        <v/>
      </c>
      <c r="R975" s="43" t="str">
        <f t="shared" ca="1" si="95"/>
        <v/>
      </c>
      <c r="S975" t="str">
        <f ca="1">IF(B975="",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Transaction'!$C$7*(F975-E975), 365), 360))))</f>
        <v/>
      </c>
      <c r="T975" s="49" t="str">
        <f t="shared" ca="1" si="96"/>
        <v/>
      </c>
      <c r="U975" s="49" t="str">
        <f t="shared" ca="1" si="97"/>
        <v/>
      </c>
      <c r="V975" s="49" t="str">
        <f t="shared" ca="1" si="98"/>
        <v/>
      </c>
      <c r="W975" s="11" t="str">
        <f t="shared" ca="1" si="99"/>
        <v/>
      </c>
      <c r="X975" s="11" t="str">
        <f t="shared" ca="1" si="100"/>
        <v/>
      </c>
    </row>
    <row r="976" spans="2:24" x14ac:dyDescent="0.25">
      <c r="B976" s="82" t="str">
        <f ca="1">IF(B975&lt;MIN($C$3, 'Terms&amp;Conditions + Transaction'!$B$6), B975+1, "")</f>
        <v/>
      </c>
      <c r="C976" t="str">
        <f ca="1">IF(B976="", "", IF(AND(WEEKDAY(B976, 2)&lt;=5, ISERROR(VLOOKUP(B976, 'Holiday Schedule'!$B$3:$B$1002, 1, FALSE))), 1, 0))</f>
        <v/>
      </c>
      <c r="D976" t="str">
        <f ca="1">IF(B976="", "", IF(LOWER('Terms&amp;Conditions + Transaction'!$C$15)="act", 1, IF(DAY(B976)=31, 0, IF(AND(DAY(B976+1)=1, MONTH(B976+1)=3), 31-DAY(B976), 1))))</f>
        <v/>
      </c>
      <c r="E976" s="18" t="str">
        <f ca="1">IF(B976="", "", IFERROR(VLOOKUP(B976, 'Accrual Schedule'!$B$3:$B$122, 1, TRUE), ""))</f>
        <v/>
      </c>
      <c r="F976" s="18" t="str" cm="1">
        <f t="array" aca="1" ref="F976" ca="1">IF(B976="", "", INDEX('Accrual Schedule'!$B$3:$B$122, MATCH(B976, 'Accrual Schedule'!$B$3:$B$122, 1)+1, 1))</f>
        <v/>
      </c>
      <c r="G976" s="18" t="str" cm="1">
        <f t="array" aca="1" ref="G976" ca="1">IF(B976="", "", INDEX('Accrual Schedule'!$B$3:$B$122, MATCH(H976, 'Accrual Schedule'!$B$3:$B$122, 1)-1, 1))</f>
        <v/>
      </c>
      <c r="H976" s="18" t="str">
        <f ca="1">IF(B976="", "", INDEX('Accrual Schedule'!$B$3:$B$122, MATCH(I976, 'Accrual Schedule'!$C$3:$C$122, 1), 1))</f>
        <v/>
      </c>
      <c r="I976" s="18" t="str" cm="1">
        <f t="array" aca="1" ref="I976" ca="1">IF(B976="", "", _xlfn.IFNA(INDEX('Accrual Schedule'!$C$4:$C$122, MATCH(B976, 'Accrual Schedule'!$C$4:$C$122, 1)+1, 1), INDEX('Accrual Schedule'!$C$4:$C$122, 1, 1)))</f>
        <v/>
      </c>
      <c r="J976" s="11" t="str">
        <f ca="1">IF(B976="","",'Terms&amp;Conditions + Transaction'!$F$5-SUMIF(Dispositions!$B$3:$B$32,"&lt;="&amp;B976,Dispositions!$C$3:$C$32))</f>
        <v/>
      </c>
      <c r="K976" s="84" t="str">
        <f ca="1">IF(B976="", "", IF(ISNA(MATCH(B976, 'Factor Schedule'!$B$3:$B$2002, -1)),1,IF(INDEX('Factor Schedule'!$B$3:$C$2002,MATCH(B976, 'Factor Schedule'!$B$3:$B$2002, -1), 1)=B976,MATCH(B976, 'Factor Schedule'!$B$3:$B$2002, -1),MATCH(B976, 'Factor Schedule'!$B$3:$B$2002, -1)+1)))</f>
        <v/>
      </c>
      <c r="L976" s="11" t="str" cm="1">
        <f t="array" aca="1" ref="L976" ca="1">IF(B976="","",ROUND(J976*_xlfn.IFNA(INDEX('Factor Schedule'!$B$3:$C$2002,K976, 2), 1), 2))</f>
        <v/>
      </c>
      <c r="M976" s="11" t="str">
        <f ca="1">IF(B976="", "", IF(OR(LOWER('Terms&amp;Conditions + Transaction'!$B$12)&lt;&gt;"compound", B976=$C$2, B976=E976), L976, L976+IF(LOWER('Terms&amp;Conditions + Transaction'!$B$13)&lt;&gt;"y", SUMIFS($T$8:$T$2007, $B$8:$B$2007, "&gt;="&amp;E976, $B$8:$B$2007, "&lt;"&amp;B976), SUMIFS($U$8:$U$1007, $B$8:$B$2007, "&gt;="&amp;E976, $B$8:$B$2007, "&lt;"&amp;B976))))</f>
        <v/>
      </c>
      <c r="N976" s="18" t="str">
        <f ca="1">IF(OR(B976 = "", F976=""), "", MIN(ForwardDays(B976,-'Terms&amp;Conditions + Transaction'!$B$22, 'Terms&amp;Conditions + Transaction'!$B$23, 'Holiday Schedule'!$B$3:$B$1002),ForwardDays(F976,-'Terms&amp;Conditions + Transaction'!$B$22, 'Terms&amp;Conditions + Transaction'!$B$23, 'Holiday Schedule'!$B$3:$B$1002)))</f>
        <v/>
      </c>
      <c r="O976" s="42" t="str">
        <f ca="1">IF(B976="", "", IF(ISNA(MATCH(N976, SOFR_INDEX!$A$2:$A$2001, -1)),1,IF(INDEX(SOFR_INDEX!$A$2:$E$2001,MATCH(N976, SOFR_INDEX!$A$2:$A$2001, -1), 1)=N976,MATCH(N976, SOFR_INDEX!$A$2:$A$2001, -1),MATCH(N976, SOFR_INDEX!$A$2:$A$2001, -1)+1)))</f>
        <v/>
      </c>
      <c r="P976" s="40" t="str" cm="1">
        <f t="array" aca="1" ref="P976" ca="1">IF(OR(B976="", F976=""), "", INDEX(SOFR_INDEX!$B$2:$E$2001, O976,$P$4) * IF(LEFT($P$3, 3)="180", 2, IF(LEFT($P$3, 2)="90", 4, IF(LEFT($P$3, 2)="30", 12, 1)))/100)</f>
        <v/>
      </c>
      <c r="Q976" s="43" t="str">
        <f ca="1">IF(OR(B976="", F976=""), "", P976+'Terms&amp;Conditions + Transaction'!$B$11/10000)</f>
        <v/>
      </c>
      <c r="R976" s="43" t="str">
        <f t="shared" ca="1" si="95"/>
        <v/>
      </c>
      <c r="S976" t="str">
        <f ca="1">IF(B976="",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Transaction'!$C$7*(F976-E976), 365), 360))))</f>
        <v/>
      </c>
      <c r="T976" s="49" t="str">
        <f t="shared" ca="1" si="96"/>
        <v/>
      </c>
      <c r="U976" s="49" t="str">
        <f t="shared" ca="1" si="97"/>
        <v/>
      </c>
      <c r="V976" s="49" t="str">
        <f t="shared" ca="1" si="98"/>
        <v/>
      </c>
      <c r="W976" s="11" t="str">
        <f t="shared" ca="1" si="99"/>
        <v/>
      </c>
      <c r="X976" s="11" t="str">
        <f t="shared" ca="1" si="100"/>
        <v/>
      </c>
    </row>
    <row r="977" spans="2:24" x14ac:dyDescent="0.25">
      <c r="B977" s="82" t="str">
        <f ca="1">IF(B976&lt;MIN($C$3, 'Terms&amp;Conditions + Transaction'!$B$6), B976+1, "")</f>
        <v/>
      </c>
      <c r="C977" t="str">
        <f ca="1">IF(B977="", "", IF(AND(WEEKDAY(B977, 2)&lt;=5, ISERROR(VLOOKUP(B977, 'Holiday Schedule'!$B$3:$B$1002, 1, FALSE))), 1, 0))</f>
        <v/>
      </c>
      <c r="D977" t="str">
        <f ca="1">IF(B977="", "", IF(LOWER('Terms&amp;Conditions + Transaction'!$C$15)="act", 1, IF(DAY(B977)=31, 0, IF(AND(DAY(B977+1)=1, MONTH(B977+1)=3), 31-DAY(B977), 1))))</f>
        <v/>
      </c>
      <c r="E977" s="18" t="str">
        <f ca="1">IF(B977="", "", IFERROR(VLOOKUP(B977, 'Accrual Schedule'!$B$3:$B$122, 1, TRUE), ""))</f>
        <v/>
      </c>
      <c r="F977" s="18" t="str" cm="1">
        <f t="array" aca="1" ref="F977" ca="1">IF(B977="", "", INDEX('Accrual Schedule'!$B$3:$B$122, MATCH(B977, 'Accrual Schedule'!$B$3:$B$122, 1)+1, 1))</f>
        <v/>
      </c>
      <c r="G977" s="18" t="str" cm="1">
        <f t="array" aca="1" ref="G977" ca="1">IF(B977="", "", INDEX('Accrual Schedule'!$B$3:$B$122, MATCH(H977, 'Accrual Schedule'!$B$3:$B$122, 1)-1, 1))</f>
        <v/>
      </c>
      <c r="H977" s="18" t="str">
        <f ca="1">IF(B977="", "", INDEX('Accrual Schedule'!$B$3:$B$122, MATCH(I977, 'Accrual Schedule'!$C$3:$C$122, 1), 1))</f>
        <v/>
      </c>
      <c r="I977" s="18" t="str" cm="1">
        <f t="array" aca="1" ref="I977" ca="1">IF(B977="", "", _xlfn.IFNA(INDEX('Accrual Schedule'!$C$4:$C$122, MATCH(B977, 'Accrual Schedule'!$C$4:$C$122, 1)+1, 1), INDEX('Accrual Schedule'!$C$4:$C$122, 1, 1)))</f>
        <v/>
      </c>
      <c r="J977" s="11" t="str">
        <f ca="1">IF(B977="","",'Terms&amp;Conditions + Transaction'!$F$5-SUMIF(Dispositions!$B$3:$B$32,"&lt;="&amp;B977,Dispositions!$C$3:$C$32))</f>
        <v/>
      </c>
      <c r="K977" s="84" t="str">
        <f ca="1">IF(B977="", "", IF(ISNA(MATCH(B977, 'Factor Schedule'!$B$3:$B$2002, -1)),1,IF(INDEX('Factor Schedule'!$B$3:$C$2002,MATCH(B977, 'Factor Schedule'!$B$3:$B$2002, -1), 1)=B977,MATCH(B977, 'Factor Schedule'!$B$3:$B$2002, -1),MATCH(B977, 'Factor Schedule'!$B$3:$B$2002, -1)+1)))</f>
        <v/>
      </c>
      <c r="L977" s="11" t="str" cm="1">
        <f t="array" aca="1" ref="L977" ca="1">IF(B977="","",ROUND(J977*_xlfn.IFNA(INDEX('Factor Schedule'!$B$3:$C$2002,K977, 2), 1), 2))</f>
        <v/>
      </c>
      <c r="M977" s="11" t="str">
        <f ca="1">IF(B977="", "", IF(OR(LOWER('Terms&amp;Conditions + Transaction'!$B$12)&lt;&gt;"compound", B977=$C$2, B977=E977), L977, L977+IF(LOWER('Terms&amp;Conditions + Transaction'!$B$13)&lt;&gt;"y", SUMIFS($T$8:$T$2007, $B$8:$B$2007, "&gt;="&amp;E977, $B$8:$B$2007, "&lt;"&amp;B977), SUMIFS($U$8:$U$1007, $B$8:$B$2007, "&gt;="&amp;E977, $B$8:$B$2007, "&lt;"&amp;B977))))</f>
        <v/>
      </c>
      <c r="N977" s="18" t="str">
        <f ca="1">IF(OR(B977 = "", F977=""), "", MIN(ForwardDays(B977,-'Terms&amp;Conditions + Transaction'!$B$22, 'Terms&amp;Conditions + Transaction'!$B$23, 'Holiday Schedule'!$B$3:$B$1002),ForwardDays(F977,-'Terms&amp;Conditions + Transaction'!$B$22, 'Terms&amp;Conditions + Transaction'!$B$23, 'Holiday Schedule'!$B$3:$B$1002)))</f>
        <v/>
      </c>
      <c r="O977" s="42" t="str">
        <f ca="1">IF(B977="", "", IF(ISNA(MATCH(N977, SOFR_INDEX!$A$2:$A$2001, -1)),1,IF(INDEX(SOFR_INDEX!$A$2:$E$2001,MATCH(N977, SOFR_INDEX!$A$2:$A$2001, -1), 1)=N977,MATCH(N977, SOFR_INDEX!$A$2:$A$2001, -1),MATCH(N977, SOFR_INDEX!$A$2:$A$2001, -1)+1)))</f>
        <v/>
      </c>
      <c r="P977" s="40" t="str" cm="1">
        <f t="array" aca="1" ref="P977" ca="1">IF(OR(B977="", F977=""), "", INDEX(SOFR_INDEX!$B$2:$E$2001, O977,$P$4) * IF(LEFT($P$3, 3)="180", 2, IF(LEFT($P$3, 2)="90", 4, IF(LEFT($P$3, 2)="30", 12, 1)))/100)</f>
        <v/>
      </c>
      <c r="Q977" s="43" t="str">
        <f ca="1">IF(OR(B977="", F977=""), "", P977+'Terms&amp;Conditions + Transaction'!$B$11/10000)</f>
        <v/>
      </c>
      <c r="R977" s="43" t="str">
        <f t="shared" ca="1" si="95"/>
        <v/>
      </c>
      <c r="S977" t="str">
        <f ca="1">IF(B977="",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Transaction'!$C$7*(F977-E977), 365), 360))))</f>
        <v/>
      </c>
      <c r="T977" s="49" t="str">
        <f t="shared" ca="1" si="96"/>
        <v/>
      </c>
      <c r="U977" s="49" t="str">
        <f t="shared" ca="1" si="97"/>
        <v/>
      </c>
      <c r="V977" s="49" t="str">
        <f t="shared" ca="1" si="98"/>
        <v/>
      </c>
      <c r="W977" s="11" t="str">
        <f t="shared" ca="1" si="99"/>
        <v/>
      </c>
      <c r="X977" s="11" t="str">
        <f t="shared" ca="1" si="100"/>
        <v/>
      </c>
    </row>
    <row r="978" spans="2:24" x14ac:dyDescent="0.25">
      <c r="B978" s="82" t="str">
        <f ca="1">IF(B977&lt;MIN($C$3, 'Terms&amp;Conditions + Transaction'!$B$6), B977+1, "")</f>
        <v/>
      </c>
      <c r="C978" t="str">
        <f ca="1">IF(B978="", "", IF(AND(WEEKDAY(B978, 2)&lt;=5, ISERROR(VLOOKUP(B978, 'Holiday Schedule'!$B$3:$B$1002, 1, FALSE))), 1, 0))</f>
        <v/>
      </c>
      <c r="D978" t="str">
        <f ca="1">IF(B978="", "", IF(LOWER('Terms&amp;Conditions + Transaction'!$C$15)="act", 1, IF(DAY(B978)=31, 0, IF(AND(DAY(B978+1)=1, MONTH(B978+1)=3), 31-DAY(B978), 1))))</f>
        <v/>
      </c>
      <c r="E978" s="18" t="str">
        <f ca="1">IF(B978="", "", IFERROR(VLOOKUP(B978, 'Accrual Schedule'!$B$3:$B$122, 1, TRUE), ""))</f>
        <v/>
      </c>
      <c r="F978" s="18" t="str" cm="1">
        <f t="array" aca="1" ref="F978" ca="1">IF(B978="", "", INDEX('Accrual Schedule'!$B$3:$B$122, MATCH(B978, 'Accrual Schedule'!$B$3:$B$122, 1)+1, 1))</f>
        <v/>
      </c>
      <c r="G978" s="18" t="str" cm="1">
        <f t="array" aca="1" ref="G978" ca="1">IF(B978="", "", INDEX('Accrual Schedule'!$B$3:$B$122, MATCH(H978, 'Accrual Schedule'!$B$3:$B$122, 1)-1, 1))</f>
        <v/>
      </c>
      <c r="H978" s="18" t="str">
        <f ca="1">IF(B978="", "", INDEX('Accrual Schedule'!$B$3:$B$122, MATCH(I978, 'Accrual Schedule'!$C$3:$C$122, 1), 1))</f>
        <v/>
      </c>
      <c r="I978" s="18" t="str" cm="1">
        <f t="array" aca="1" ref="I978" ca="1">IF(B978="", "", _xlfn.IFNA(INDEX('Accrual Schedule'!$C$4:$C$122, MATCH(B978, 'Accrual Schedule'!$C$4:$C$122, 1)+1, 1), INDEX('Accrual Schedule'!$C$4:$C$122, 1, 1)))</f>
        <v/>
      </c>
      <c r="J978" s="11" t="str">
        <f ca="1">IF(B978="","",'Terms&amp;Conditions + Transaction'!$F$5-SUMIF(Dispositions!$B$3:$B$32,"&lt;="&amp;B978,Dispositions!$C$3:$C$32))</f>
        <v/>
      </c>
      <c r="K978" s="84" t="str">
        <f ca="1">IF(B978="", "", IF(ISNA(MATCH(B978, 'Factor Schedule'!$B$3:$B$2002, -1)),1,IF(INDEX('Factor Schedule'!$B$3:$C$2002,MATCH(B978, 'Factor Schedule'!$B$3:$B$2002, -1), 1)=B978,MATCH(B978, 'Factor Schedule'!$B$3:$B$2002, -1),MATCH(B978, 'Factor Schedule'!$B$3:$B$2002, -1)+1)))</f>
        <v/>
      </c>
      <c r="L978" s="11" t="str" cm="1">
        <f t="array" aca="1" ref="L978" ca="1">IF(B978="","",ROUND(J978*_xlfn.IFNA(INDEX('Factor Schedule'!$B$3:$C$2002,K978, 2), 1), 2))</f>
        <v/>
      </c>
      <c r="M978" s="11" t="str">
        <f ca="1">IF(B978="", "", IF(OR(LOWER('Terms&amp;Conditions + Transaction'!$B$12)&lt;&gt;"compound", B978=$C$2, B978=E978), L978, L978+IF(LOWER('Terms&amp;Conditions + Transaction'!$B$13)&lt;&gt;"y", SUMIFS($T$8:$T$2007, $B$8:$B$2007, "&gt;="&amp;E978, $B$8:$B$2007, "&lt;"&amp;B978), SUMIFS($U$8:$U$1007, $B$8:$B$2007, "&gt;="&amp;E978, $B$8:$B$2007, "&lt;"&amp;B978))))</f>
        <v/>
      </c>
      <c r="N978" s="18" t="str">
        <f ca="1">IF(OR(B978 = "", F978=""), "", MIN(ForwardDays(B978,-'Terms&amp;Conditions + Transaction'!$B$22, 'Terms&amp;Conditions + Transaction'!$B$23, 'Holiday Schedule'!$B$3:$B$1002),ForwardDays(F978,-'Terms&amp;Conditions + Transaction'!$B$22, 'Terms&amp;Conditions + Transaction'!$B$23, 'Holiday Schedule'!$B$3:$B$1002)))</f>
        <v/>
      </c>
      <c r="O978" s="42" t="str">
        <f ca="1">IF(B978="", "", IF(ISNA(MATCH(N978, SOFR_INDEX!$A$2:$A$2001, -1)),1,IF(INDEX(SOFR_INDEX!$A$2:$E$2001,MATCH(N978, SOFR_INDEX!$A$2:$A$2001, -1), 1)=N978,MATCH(N978, SOFR_INDEX!$A$2:$A$2001, -1),MATCH(N978, SOFR_INDEX!$A$2:$A$2001, -1)+1)))</f>
        <v/>
      </c>
      <c r="P978" s="40" t="str" cm="1">
        <f t="array" aca="1" ref="P978" ca="1">IF(OR(B978="", F978=""), "", INDEX(SOFR_INDEX!$B$2:$E$2001, O978,$P$4) * IF(LEFT($P$3, 3)="180", 2, IF(LEFT($P$3, 2)="90", 4, IF(LEFT($P$3, 2)="30", 12, 1)))/100)</f>
        <v/>
      </c>
      <c r="Q978" s="43" t="str">
        <f ca="1">IF(OR(B978="", F978=""), "", P978+'Terms&amp;Conditions + Transaction'!$B$11/10000)</f>
        <v/>
      </c>
      <c r="R978" s="43" t="str">
        <f t="shared" ca="1" si="95"/>
        <v/>
      </c>
      <c r="S978" t="str">
        <f ca="1">IF(B978="",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Transaction'!$C$7*(F978-E978), 365), 360))))</f>
        <v/>
      </c>
      <c r="T978" s="49" t="str">
        <f t="shared" ca="1" si="96"/>
        <v/>
      </c>
      <c r="U978" s="49" t="str">
        <f t="shared" ca="1" si="97"/>
        <v/>
      </c>
      <c r="V978" s="49" t="str">
        <f t="shared" ca="1" si="98"/>
        <v/>
      </c>
      <c r="W978" s="11" t="str">
        <f t="shared" ca="1" si="99"/>
        <v/>
      </c>
      <c r="X978" s="11" t="str">
        <f t="shared" ca="1" si="100"/>
        <v/>
      </c>
    </row>
    <row r="979" spans="2:24" x14ac:dyDescent="0.25">
      <c r="B979" s="82" t="str">
        <f ca="1">IF(B978&lt;MIN($C$3, 'Terms&amp;Conditions + Transaction'!$B$6), B978+1, "")</f>
        <v/>
      </c>
      <c r="C979" t="str">
        <f ca="1">IF(B979="", "", IF(AND(WEEKDAY(B979, 2)&lt;=5, ISERROR(VLOOKUP(B979, 'Holiday Schedule'!$B$3:$B$1002, 1, FALSE))), 1, 0))</f>
        <v/>
      </c>
      <c r="D979" t="str">
        <f ca="1">IF(B979="", "", IF(LOWER('Terms&amp;Conditions + Transaction'!$C$15)="act", 1, IF(DAY(B979)=31, 0, IF(AND(DAY(B979+1)=1, MONTH(B979+1)=3), 31-DAY(B979), 1))))</f>
        <v/>
      </c>
      <c r="E979" s="18" t="str">
        <f ca="1">IF(B979="", "", IFERROR(VLOOKUP(B979, 'Accrual Schedule'!$B$3:$B$122, 1, TRUE), ""))</f>
        <v/>
      </c>
      <c r="F979" s="18" t="str" cm="1">
        <f t="array" aca="1" ref="F979" ca="1">IF(B979="", "", INDEX('Accrual Schedule'!$B$3:$B$122, MATCH(B979, 'Accrual Schedule'!$B$3:$B$122, 1)+1, 1))</f>
        <v/>
      </c>
      <c r="G979" s="18" t="str" cm="1">
        <f t="array" aca="1" ref="G979" ca="1">IF(B979="", "", INDEX('Accrual Schedule'!$B$3:$B$122, MATCH(H979, 'Accrual Schedule'!$B$3:$B$122, 1)-1, 1))</f>
        <v/>
      </c>
      <c r="H979" s="18" t="str">
        <f ca="1">IF(B979="", "", INDEX('Accrual Schedule'!$B$3:$B$122, MATCH(I979, 'Accrual Schedule'!$C$3:$C$122, 1), 1))</f>
        <v/>
      </c>
      <c r="I979" s="18" t="str" cm="1">
        <f t="array" aca="1" ref="I979" ca="1">IF(B979="", "", _xlfn.IFNA(INDEX('Accrual Schedule'!$C$4:$C$122, MATCH(B979, 'Accrual Schedule'!$C$4:$C$122, 1)+1, 1), INDEX('Accrual Schedule'!$C$4:$C$122, 1, 1)))</f>
        <v/>
      </c>
      <c r="J979" s="11" t="str">
        <f ca="1">IF(B979="","",'Terms&amp;Conditions + Transaction'!$F$5-SUMIF(Dispositions!$B$3:$B$32,"&lt;="&amp;B979,Dispositions!$C$3:$C$32))</f>
        <v/>
      </c>
      <c r="K979" s="84" t="str">
        <f ca="1">IF(B979="", "", IF(ISNA(MATCH(B979, 'Factor Schedule'!$B$3:$B$2002, -1)),1,IF(INDEX('Factor Schedule'!$B$3:$C$2002,MATCH(B979, 'Factor Schedule'!$B$3:$B$2002, -1), 1)=B979,MATCH(B979, 'Factor Schedule'!$B$3:$B$2002, -1),MATCH(B979, 'Factor Schedule'!$B$3:$B$2002, -1)+1)))</f>
        <v/>
      </c>
      <c r="L979" s="11" t="str" cm="1">
        <f t="array" aca="1" ref="L979" ca="1">IF(B979="","",ROUND(J979*_xlfn.IFNA(INDEX('Factor Schedule'!$B$3:$C$2002,K979, 2), 1), 2))</f>
        <v/>
      </c>
      <c r="M979" s="11" t="str">
        <f ca="1">IF(B979="", "", IF(OR(LOWER('Terms&amp;Conditions + Transaction'!$B$12)&lt;&gt;"compound", B979=$C$2, B979=E979), L979, L979+IF(LOWER('Terms&amp;Conditions + Transaction'!$B$13)&lt;&gt;"y", SUMIFS($T$8:$T$2007, $B$8:$B$2007, "&gt;="&amp;E979, $B$8:$B$2007, "&lt;"&amp;B979), SUMIFS($U$8:$U$1007, $B$8:$B$2007, "&gt;="&amp;E979, $B$8:$B$2007, "&lt;"&amp;B979))))</f>
        <v/>
      </c>
      <c r="N979" s="18" t="str">
        <f ca="1">IF(OR(B979 = "", F979=""), "", MIN(ForwardDays(B979,-'Terms&amp;Conditions + Transaction'!$B$22, 'Terms&amp;Conditions + Transaction'!$B$23, 'Holiday Schedule'!$B$3:$B$1002),ForwardDays(F979,-'Terms&amp;Conditions + Transaction'!$B$22, 'Terms&amp;Conditions + Transaction'!$B$23, 'Holiday Schedule'!$B$3:$B$1002)))</f>
        <v/>
      </c>
      <c r="O979" s="42" t="str">
        <f ca="1">IF(B979="", "", IF(ISNA(MATCH(N979, SOFR_INDEX!$A$2:$A$2001, -1)),1,IF(INDEX(SOFR_INDEX!$A$2:$E$2001,MATCH(N979, SOFR_INDEX!$A$2:$A$2001, -1), 1)=N979,MATCH(N979, SOFR_INDEX!$A$2:$A$2001, -1),MATCH(N979, SOFR_INDEX!$A$2:$A$2001, -1)+1)))</f>
        <v/>
      </c>
      <c r="P979" s="40" t="str" cm="1">
        <f t="array" aca="1" ref="P979" ca="1">IF(OR(B979="", F979=""), "", INDEX(SOFR_INDEX!$B$2:$E$2001, O979,$P$4) * IF(LEFT($P$3, 3)="180", 2, IF(LEFT($P$3, 2)="90", 4, IF(LEFT($P$3, 2)="30", 12, 1)))/100)</f>
        <v/>
      </c>
      <c r="Q979" s="43" t="str">
        <f ca="1">IF(OR(B979="", F979=""), "", P979+'Terms&amp;Conditions + Transaction'!$B$11/10000)</f>
        <v/>
      </c>
      <c r="R979" s="43" t="str">
        <f t="shared" ca="1" si="95"/>
        <v/>
      </c>
      <c r="S979" t="str">
        <f ca="1">IF(B979="",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Transaction'!$C$7*(F979-E979), 365), 360))))</f>
        <v/>
      </c>
      <c r="T979" s="49" t="str">
        <f t="shared" ca="1" si="96"/>
        <v/>
      </c>
      <c r="U979" s="49" t="str">
        <f t="shared" ca="1" si="97"/>
        <v/>
      </c>
      <c r="V979" s="49" t="str">
        <f t="shared" ca="1" si="98"/>
        <v/>
      </c>
      <c r="W979" s="11" t="str">
        <f t="shared" ca="1" si="99"/>
        <v/>
      </c>
      <c r="X979" s="11" t="str">
        <f t="shared" ca="1" si="100"/>
        <v/>
      </c>
    </row>
    <row r="980" spans="2:24" x14ac:dyDescent="0.25">
      <c r="B980" s="82" t="str">
        <f ca="1">IF(B979&lt;MIN($C$3, 'Terms&amp;Conditions + Transaction'!$B$6), B979+1, "")</f>
        <v/>
      </c>
      <c r="C980" t="str">
        <f ca="1">IF(B980="", "", IF(AND(WEEKDAY(B980, 2)&lt;=5, ISERROR(VLOOKUP(B980, 'Holiday Schedule'!$B$3:$B$1002, 1, FALSE))), 1, 0))</f>
        <v/>
      </c>
      <c r="D980" t="str">
        <f ca="1">IF(B980="", "", IF(LOWER('Terms&amp;Conditions + Transaction'!$C$15)="act", 1, IF(DAY(B980)=31, 0, IF(AND(DAY(B980+1)=1, MONTH(B980+1)=3), 31-DAY(B980), 1))))</f>
        <v/>
      </c>
      <c r="E980" s="18" t="str">
        <f ca="1">IF(B980="", "", IFERROR(VLOOKUP(B980, 'Accrual Schedule'!$B$3:$B$122, 1, TRUE), ""))</f>
        <v/>
      </c>
      <c r="F980" s="18" t="str" cm="1">
        <f t="array" aca="1" ref="F980" ca="1">IF(B980="", "", INDEX('Accrual Schedule'!$B$3:$B$122, MATCH(B980, 'Accrual Schedule'!$B$3:$B$122, 1)+1, 1))</f>
        <v/>
      </c>
      <c r="G980" s="18" t="str" cm="1">
        <f t="array" aca="1" ref="G980" ca="1">IF(B980="", "", INDEX('Accrual Schedule'!$B$3:$B$122, MATCH(H980, 'Accrual Schedule'!$B$3:$B$122, 1)-1, 1))</f>
        <v/>
      </c>
      <c r="H980" s="18" t="str">
        <f ca="1">IF(B980="", "", INDEX('Accrual Schedule'!$B$3:$B$122, MATCH(I980, 'Accrual Schedule'!$C$3:$C$122, 1), 1))</f>
        <v/>
      </c>
      <c r="I980" s="18" t="str" cm="1">
        <f t="array" aca="1" ref="I980" ca="1">IF(B980="", "", _xlfn.IFNA(INDEX('Accrual Schedule'!$C$4:$C$122, MATCH(B980, 'Accrual Schedule'!$C$4:$C$122, 1)+1, 1), INDEX('Accrual Schedule'!$C$4:$C$122, 1, 1)))</f>
        <v/>
      </c>
      <c r="J980" s="11" t="str">
        <f ca="1">IF(B980="","",'Terms&amp;Conditions + Transaction'!$F$5-SUMIF(Dispositions!$B$3:$B$32,"&lt;="&amp;B980,Dispositions!$C$3:$C$32))</f>
        <v/>
      </c>
      <c r="K980" s="84" t="str">
        <f ca="1">IF(B980="", "", IF(ISNA(MATCH(B980, 'Factor Schedule'!$B$3:$B$2002, -1)),1,IF(INDEX('Factor Schedule'!$B$3:$C$2002,MATCH(B980, 'Factor Schedule'!$B$3:$B$2002, -1), 1)=B980,MATCH(B980, 'Factor Schedule'!$B$3:$B$2002, -1),MATCH(B980, 'Factor Schedule'!$B$3:$B$2002, -1)+1)))</f>
        <v/>
      </c>
      <c r="L980" s="11" t="str" cm="1">
        <f t="array" aca="1" ref="L980" ca="1">IF(B980="","",ROUND(J980*_xlfn.IFNA(INDEX('Factor Schedule'!$B$3:$C$2002,K980, 2), 1), 2))</f>
        <v/>
      </c>
      <c r="M980" s="11" t="str">
        <f ca="1">IF(B980="", "", IF(OR(LOWER('Terms&amp;Conditions + Transaction'!$B$12)&lt;&gt;"compound", B980=$C$2, B980=E980), L980, L980+IF(LOWER('Terms&amp;Conditions + Transaction'!$B$13)&lt;&gt;"y", SUMIFS($T$8:$T$2007, $B$8:$B$2007, "&gt;="&amp;E980, $B$8:$B$2007, "&lt;"&amp;B980), SUMIFS($U$8:$U$1007, $B$8:$B$2007, "&gt;="&amp;E980, $B$8:$B$2007, "&lt;"&amp;B980))))</f>
        <v/>
      </c>
      <c r="N980" s="18" t="str">
        <f ca="1">IF(OR(B980 = "", F980=""), "", MIN(ForwardDays(B980,-'Terms&amp;Conditions + Transaction'!$B$22, 'Terms&amp;Conditions + Transaction'!$B$23, 'Holiday Schedule'!$B$3:$B$1002),ForwardDays(F980,-'Terms&amp;Conditions + Transaction'!$B$22, 'Terms&amp;Conditions + Transaction'!$B$23, 'Holiday Schedule'!$B$3:$B$1002)))</f>
        <v/>
      </c>
      <c r="O980" s="42" t="str">
        <f ca="1">IF(B980="", "", IF(ISNA(MATCH(N980, SOFR_INDEX!$A$2:$A$2001, -1)),1,IF(INDEX(SOFR_INDEX!$A$2:$E$2001,MATCH(N980, SOFR_INDEX!$A$2:$A$2001, -1), 1)=N980,MATCH(N980, SOFR_INDEX!$A$2:$A$2001, -1),MATCH(N980, SOFR_INDEX!$A$2:$A$2001, -1)+1)))</f>
        <v/>
      </c>
      <c r="P980" s="40" t="str" cm="1">
        <f t="array" aca="1" ref="P980" ca="1">IF(OR(B980="", F980=""), "", INDEX(SOFR_INDEX!$B$2:$E$2001, O980,$P$4) * IF(LEFT($P$3, 3)="180", 2, IF(LEFT($P$3, 2)="90", 4, IF(LEFT($P$3, 2)="30", 12, 1)))/100)</f>
        <v/>
      </c>
      <c r="Q980" s="43" t="str">
        <f ca="1">IF(OR(B980="", F980=""), "", P980+'Terms&amp;Conditions + Transaction'!$B$11/10000)</f>
        <v/>
      </c>
      <c r="R980" s="43" t="str">
        <f t="shared" ca="1" si="95"/>
        <v/>
      </c>
      <c r="S980" t="str">
        <f ca="1">IF(B980="",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Transaction'!$C$7*(F980-E980), 365), 360))))</f>
        <v/>
      </c>
      <c r="T980" s="49" t="str">
        <f t="shared" ca="1" si="96"/>
        <v/>
      </c>
      <c r="U980" s="49" t="str">
        <f t="shared" ca="1" si="97"/>
        <v/>
      </c>
      <c r="V980" s="49" t="str">
        <f t="shared" ca="1" si="98"/>
        <v/>
      </c>
      <c r="W980" s="11" t="str">
        <f t="shared" ca="1" si="99"/>
        <v/>
      </c>
      <c r="X980" s="11" t="str">
        <f t="shared" ca="1" si="100"/>
        <v/>
      </c>
    </row>
    <row r="981" spans="2:24" x14ac:dyDescent="0.25">
      <c r="B981" s="82" t="str">
        <f ca="1">IF(B980&lt;MIN($C$3, 'Terms&amp;Conditions + Transaction'!$B$6), B980+1, "")</f>
        <v/>
      </c>
      <c r="C981" t="str">
        <f ca="1">IF(B981="", "", IF(AND(WEEKDAY(B981, 2)&lt;=5, ISERROR(VLOOKUP(B981, 'Holiday Schedule'!$B$3:$B$1002, 1, FALSE))), 1, 0))</f>
        <v/>
      </c>
      <c r="D981" t="str">
        <f ca="1">IF(B981="", "", IF(LOWER('Terms&amp;Conditions + Transaction'!$C$15)="act", 1, IF(DAY(B981)=31, 0, IF(AND(DAY(B981+1)=1, MONTH(B981+1)=3), 31-DAY(B981), 1))))</f>
        <v/>
      </c>
      <c r="E981" s="18" t="str">
        <f ca="1">IF(B981="", "", IFERROR(VLOOKUP(B981, 'Accrual Schedule'!$B$3:$B$122, 1, TRUE), ""))</f>
        <v/>
      </c>
      <c r="F981" s="18" t="str" cm="1">
        <f t="array" aca="1" ref="F981" ca="1">IF(B981="", "", INDEX('Accrual Schedule'!$B$3:$B$122, MATCH(B981, 'Accrual Schedule'!$B$3:$B$122, 1)+1, 1))</f>
        <v/>
      </c>
      <c r="G981" s="18" t="str" cm="1">
        <f t="array" aca="1" ref="G981" ca="1">IF(B981="", "", INDEX('Accrual Schedule'!$B$3:$B$122, MATCH(H981, 'Accrual Schedule'!$B$3:$B$122, 1)-1, 1))</f>
        <v/>
      </c>
      <c r="H981" s="18" t="str">
        <f ca="1">IF(B981="", "", INDEX('Accrual Schedule'!$B$3:$B$122, MATCH(I981, 'Accrual Schedule'!$C$3:$C$122, 1), 1))</f>
        <v/>
      </c>
      <c r="I981" s="18" t="str" cm="1">
        <f t="array" aca="1" ref="I981" ca="1">IF(B981="", "", _xlfn.IFNA(INDEX('Accrual Schedule'!$C$4:$C$122, MATCH(B981, 'Accrual Schedule'!$C$4:$C$122, 1)+1, 1), INDEX('Accrual Schedule'!$C$4:$C$122, 1, 1)))</f>
        <v/>
      </c>
      <c r="J981" s="11" t="str">
        <f ca="1">IF(B981="","",'Terms&amp;Conditions + Transaction'!$F$5-SUMIF(Dispositions!$B$3:$B$32,"&lt;="&amp;B981,Dispositions!$C$3:$C$32))</f>
        <v/>
      </c>
      <c r="K981" s="84" t="str">
        <f ca="1">IF(B981="", "", IF(ISNA(MATCH(B981, 'Factor Schedule'!$B$3:$B$2002, -1)),1,IF(INDEX('Factor Schedule'!$B$3:$C$2002,MATCH(B981, 'Factor Schedule'!$B$3:$B$2002, -1), 1)=B981,MATCH(B981, 'Factor Schedule'!$B$3:$B$2002, -1),MATCH(B981, 'Factor Schedule'!$B$3:$B$2002, -1)+1)))</f>
        <v/>
      </c>
      <c r="L981" s="11" t="str" cm="1">
        <f t="array" aca="1" ref="L981" ca="1">IF(B981="","",ROUND(J981*_xlfn.IFNA(INDEX('Factor Schedule'!$B$3:$C$2002,K981, 2), 1), 2))</f>
        <v/>
      </c>
      <c r="M981" s="11" t="str">
        <f ca="1">IF(B981="", "", IF(OR(LOWER('Terms&amp;Conditions + Transaction'!$B$12)&lt;&gt;"compound", B981=$C$2, B981=E981), L981, L981+IF(LOWER('Terms&amp;Conditions + Transaction'!$B$13)&lt;&gt;"y", SUMIFS($T$8:$T$2007, $B$8:$B$2007, "&gt;="&amp;E981, $B$8:$B$2007, "&lt;"&amp;B981), SUMIFS($U$8:$U$1007, $B$8:$B$2007, "&gt;="&amp;E981, $B$8:$B$2007, "&lt;"&amp;B981))))</f>
        <v/>
      </c>
      <c r="N981" s="18" t="str">
        <f ca="1">IF(OR(B981 = "", F981=""), "", MIN(ForwardDays(B981,-'Terms&amp;Conditions + Transaction'!$B$22, 'Terms&amp;Conditions + Transaction'!$B$23, 'Holiday Schedule'!$B$3:$B$1002),ForwardDays(F981,-'Terms&amp;Conditions + Transaction'!$B$22, 'Terms&amp;Conditions + Transaction'!$B$23, 'Holiday Schedule'!$B$3:$B$1002)))</f>
        <v/>
      </c>
      <c r="O981" s="42" t="str">
        <f ca="1">IF(B981="", "", IF(ISNA(MATCH(N981, SOFR_INDEX!$A$2:$A$2001, -1)),1,IF(INDEX(SOFR_INDEX!$A$2:$E$2001,MATCH(N981, SOFR_INDEX!$A$2:$A$2001, -1), 1)=N981,MATCH(N981, SOFR_INDEX!$A$2:$A$2001, -1),MATCH(N981, SOFR_INDEX!$A$2:$A$2001, -1)+1)))</f>
        <v/>
      </c>
      <c r="P981" s="40" t="str" cm="1">
        <f t="array" aca="1" ref="P981" ca="1">IF(OR(B981="", F981=""), "", INDEX(SOFR_INDEX!$B$2:$E$2001, O981,$P$4) * IF(LEFT($P$3, 3)="180", 2, IF(LEFT($P$3, 2)="90", 4, IF(LEFT($P$3, 2)="30", 12, 1)))/100)</f>
        <v/>
      </c>
      <c r="Q981" s="43" t="str">
        <f ca="1">IF(OR(B981="", F981=""), "", P981+'Terms&amp;Conditions + Transaction'!$B$11/10000)</f>
        <v/>
      </c>
      <c r="R981" s="43" t="str">
        <f t="shared" ca="1" si="95"/>
        <v/>
      </c>
      <c r="S981" t="str">
        <f ca="1">IF(B981="",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Transaction'!$C$7*(F981-E981), 365), 360))))</f>
        <v/>
      </c>
      <c r="T981" s="49" t="str">
        <f t="shared" ca="1" si="96"/>
        <v/>
      </c>
      <c r="U981" s="49" t="str">
        <f t="shared" ca="1" si="97"/>
        <v/>
      </c>
      <c r="V981" s="49" t="str">
        <f t="shared" ca="1" si="98"/>
        <v/>
      </c>
      <c r="W981" s="11" t="str">
        <f t="shared" ca="1" si="99"/>
        <v/>
      </c>
      <c r="X981" s="11" t="str">
        <f t="shared" ca="1" si="100"/>
        <v/>
      </c>
    </row>
    <row r="982" spans="2:24" x14ac:dyDescent="0.25">
      <c r="B982" s="82" t="str">
        <f ca="1">IF(B981&lt;MIN($C$3, 'Terms&amp;Conditions + Transaction'!$B$6), B981+1, "")</f>
        <v/>
      </c>
      <c r="C982" t="str">
        <f ca="1">IF(B982="", "", IF(AND(WEEKDAY(B982, 2)&lt;=5, ISERROR(VLOOKUP(B982, 'Holiday Schedule'!$B$3:$B$1002, 1, FALSE))), 1, 0))</f>
        <v/>
      </c>
      <c r="D982" t="str">
        <f ca="1">IF(B982="", "", IF(LOWER('Terms&amp;Conditions + Transaction'!$C$15)="act", 1, IF(DAY(B982)=31, 0, IF(AND(DAY(B982+1)=1, MONTH(B982+1)=3), 31-DAY(B982), 1))))</f>
        <v/>
      </c>
      <c r="E982" s="18" t="str">
        <f ca="1">IF(B982="", "", IFERROR(VLOOKUP(B982, 'Accrual Schedule'!$B$3:$B$122, 1, TRUE), ""))</f>
        <v/>
      </c>
      <c r="F982" s="18" t="str" cm="1">
        <f t="array" aca="1" ref="F982" ca="1">IF(B982="", "", INDEX('Accrual Schedule'!$B$3:$B$122, MATCH(B982, 'Accrual Schedule'!$B$3:$B$122, 1)+1, 1))</f>
        <v/>
      </c>
      <c r="G982" s="18" t="str" cm="1">
        <f t="array" aca="1" ref="G982" ca="1">IF(B982="", "", INDEX('Accrual Schedule'!$B$3:$B$122, MATCH(H982, 'Accrual Schedule'!$B$3:$B$122, 1)-1, 1))</f>
        <v/>
      </c>
      <c r="H982" s="18" t="str">
        <f ca="1">IF(B982="", "", INDEX('Accrual Schedule'!$B$3:$B$122, MATCH(I982, 'Accrual Schedule'!$C$3:$C$122, 1), 1))</f>
        <v/>
      </c>
      <c r="I982" s="18" t="str" cm="1">
        <f t="array" aca="1" ref="I982" ca="1">IF(B982="", "", _xlfn.IFNA(INDEX('Accrual Schedule'!$C$4:$C$122, MATCH(B982, 'Accrual Schedule'!$C$4:$C$122, 1)+1, 1), INDEX('Accrual Schedule'!$C$4:$C$122, 1, 1)))</f>
        <v/>
      </c>
      <c r="J982" s="11" t="str">
        <f ca="1">IF(B982="","",'Terms&amp;Conditions + Transaction'!$F$5-SUMIF(Dispositions!$B$3:$B$32,"&lt;="&amp;B982,Dispositions!$C$3:$C$32))</f>
        <v/>
      </c>
      <c r="K982" s="84" t="str">
        <f ca="1">IF(B982="", "", IF(ISNA(MATCH(B982, 'Factor Schedule'!$B$3:$B$2002, -1)),1,IF(INDEX('Factor Schedule'!$B$3:$C$2002,MATCH(B982, 'Factor Schedule'!$B$3:$B$2002, -1), 1)=B982,MATCH(B982, 'Factor Schedule'!$B$3:$B$2002, -1),MATCH(B982, 'Factor Schedule'!$B$3:$B$2002, -1)+1)))</f>
        <v/>
      </c>
      <c r="L982" s="11" t="str" cm="1">
        <f t="array" aca="1" ref="L982" ca="1">IF(B982="","",ROUND(J982*_xlfn.IFNA(INDEX('Factor Schedule'!$B$3:$C$2002,K982, 2), 1), 2))</f>
        <v/>
      </c>
      <c r="M982" s="11" t="str">
        <f ca="1">IF(B982="", "", IF(OR(LOWER('Terms&amp;Conditions + Transaction'!$B$12)&lt;&gt;"compound", B982=$C$2, B982=E982), L982, L982+IF(LOWER('Terms&amp;Conditions + Transaction'!$B$13)&lt;&gt;"y", SUMIFS($T$8:$T$2007, $B$8:$B$2007, "&gt;="&amp;E982, $B$8:$B$2007, "&lt;"&amp;B982), SUMIFS($U$8:$U$1007, $B$8:$B$2007, "&gt;="&amp;E982, $B$8:$B$2007, "&lt;"&amp;B982))))</f>
        <v/>
      </c>
      <c r="N982" s="18" t="str">
        <f ca="1">IF(OR(B982 = "", F982=""), "", MIN(ForwardDays(B982,-'Terms&amp;Conditions + Transaction'!$B$22, 'Terms&amp;Conditions + Transaction'!$B$23, 'Holiday Schedule'!$B$3:$B$1002),ForwardDays(F982,-'Terms&amp;Conditions + Transaction'!$B$22, 'Terms&amp;Conditions + Transaction'!$B$23, 'Holiday Schedule'!$B$3:$B$1002)))</f>
        <v/>
      </c>
      <c r="O982" s="42" t="str">
        <f ca="1">IF(B982="", "", IF(ISNA(MATCH(N982, SOFR_INDEX!$A$2:$A$2001, -1)),1,IF(INDEX(SOFR_INDEX!$A$2:$E$2001,MATCH(N982, SOFR_INDEX!$A$2:$A$2001, -1), 1)=N982,MATCH(N982, SOFR_INDEX!$A$2:$A$2001, -1),MATCH(N982, SOFR_INDEX!$A$2:$A$2001, -1)+1)))</f>
        <v/>
      </c>
      <c r="P982" s="40" t="str" cm="1">
        <f t="array" aca="1" ref="P982" ca="1">IF(OR(B982="", F982=""), "", INDEX(SOFR_INDEX!$B$2:$E$2001, O982,$P$4) * IF(LEFT($P$3, 3)="180", 2, IF(LEFT($P$3, 2)="90", 4, IF(LEFT($P$3, 2)="30", 12, 1)))/100)</f>
        <v/>
      </c>
      <c r="Q982" s="43" t="str">
        <f ca="1">IF(OR(B982="", F982=""), "", P982+'Terms&amp;Conditions + Transaction'!$B$11/10000)</f>
        <v/>
      </c>
      <c r="R982" s="43" t="str">
        <f t="shared" ca="1" si="95"/>
        <v/>
      </c>
      <c r="S982" t="str">
        <f ca="1">IF(B982="",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Transaction'!$C$7*(F982-E982), 365), 360))))</f>
        <v/>
      </c>
      <c r="T982" s="49" t="str">
        <f t="shared" ca="1" si="96"/>
        <v/>
      </c>
      <c r="U982" s="49" t="str">
        <f t="shared" ca="1" si="97"/>
        <v/>
      </c>
      <c r="V982" s="49" t="str">
        <f t="shared" ca="1" si="98"/>
        <v/>
      </c>
      <c r="W982" s="11" t="str">
        <f t="shared" ca="1" si="99"/>
        <v/>
      </c>
      <c r="X982" s="11" t="str">
        <f t="shared" ca="1" si="100"/>
        <v/>
      </c>
    </row>
    <row r="983" spans="2:24" x14ac:dyDescent="0.25">
      <c r="B983" s="82" t="str">
        <f ca="1">IF(B982&lt;MIN($C$3, 'Terms&amp;Conditions + Transaction'!$B$6), B982+1, "")</f>
        <v/>
      </c>
      <c r="C983" t="str">
        <f ca="1">IF(B983="", "", IF(AND(WEEKDAY(B983, 2)&lt;=5, ISERROR(VLOOKUP(B983, 'Holiday Schedule'!$B$3:$B$1002, 1, FALSE))), 1, 0))</f>
        <v/>
      </c>
      <c r="D983" t="str">
        <f ca="1">IF(B983="", "", IF(LOWER('Terms&amp;Conditions + Transaction'!$C$15)="act", 1, IF(DAY(B983)=31, 0, IF(AND(DAY(B983+1)=1, MONTH(B983+1)=3), 31-DAY(B983), 1))))</f>
        <v/>
      </c>
      <c r="E983" s="18" t="str">
        <f ca="1">IF(B983="", "", IFERROR(VLOOKUP(B983, 'Accrual Schedule'!$B$3:$B$122, 1, TRUE), ""))</f>
        <v/>
      </c>
      <c r="F983" s="18" t="str" cm="1">
        <f t="array" aca="1" ref="F983" ca="1">IF(B983="", "", INDEX('Accrual Schedule'!$B$3:$B$122, MATCH(B983, 'Accrual Schedule'!$B$3:$B$122, 1)+1, 1))</f>
        <v/>
      </c>
      <c r="G983" s="18" t="str" cm="1">
        <f t="array" aca="1" ref="G983" ca="1">IF(B983="", "", INDEX('Accrual Schedule'!$B$3:$B$122, MATCH(H983, 'Accrual Schedule'!$B$3:$B$122, 1)-1, 1))</f>
        <v/>
      </c>
      <c r="H983" s="18" t="str">
        <f ca="1">IF(B983="", "", INDEX('Accrual Schedule'!$B$3:$B$122, MATCH(I983, 'Accrual Schedule'!$C$3:$C$122, 1), 1))</f>
        <v/>
      </c>
      <c r="I983" s="18" t="str" cm="1">
        <f t="array" aca="1" ref="I983" ca="1">IF(B983="", "", _xlfn.IFNA(INDEX('Accrual Schedule'!$C$4:$C$122, MATCH(B983, 'Accrual Schedule'!$C$4:$C$122, 1)+1, 1), INDEX('Accrual Schedule'!$C$4:$C$122, 1, 1)))</f>
        <v/>
      </c>
      <c r="J983" s="11" t="str">
        <f ca="1">IF(B983="","",'Terms&amp;Conditions + Transaction'!$F$5-SUMIF(Dispositions!$B$3:$B$32,"&lt;="&amp;B983,Dispositions!$C$3:$C$32))</f>
        <v/>
      </c>
      <c r="K983" s="84" t="str">
        <f ca="1">IF(B983="", "", IF(ISNA(MATCH(B983, 'Factor Schedule'!$B$3:$B$2002, -1)),1,IF(INDEX('Factor Schedule'!$B$3:$C$2002,MATCH(B983, 'Factor Schedule'!$B$3:$B$2002, -1), 1)=B983,MATCH(B983, 'Factor Schedule'!$B$3:$B$2002, -1),MATCH(B983, 'Factor Schedule'!$B$3:$B$2002, -1)+1)))</f>
        <v/>
      </c>
      <c r="L983" s="11" t="str" cm="1">
        <f t="array" aca="1" ref="L983" ca="1">IF(B983="","",ROUND(J983*_xlfn.IFNA(INDEX('Factor Schedule'!$B$3:$C$2002,K983, 2), 1), 2))</f>
        <v/>
      </c>
      <c r="M983" s="11" t="str">
        <f ca="1">IF(B983="", "", IF(OR(LOWER('Terms&amp;Conditions + Transaction'!$B$12)&lt;&gt;"compound", B983=$C$2, B983=E983), L983, L983+IF(LOWER('Terms&amp;Conditions + Transaction'!$B$13)&lt;&gt;"y", SUMIFS($T$8:$T$2007, $B$8:$B$2007, "&gt;="&amp;E983, $B$8:$B$2007, "&lt;"&amp;B983), SUMIFS($U$8:$U$1007, $B$8:$B$2007, "&gt;="&amp;E983, $B$8:$B$2007, "&lt;"&amp;B983))))</f>
        <v/>
      </c>
      <c r="N983" s="18" t="str">
        <f ca="1">IF(OR(B983 = "", F983=""), "", MIN(ForwardDays(B983,-'Terms&amp;Conditions + Transaction'!$B$22, 'Terms&amp;Conditions + Transaction'!$B$23, 'Holiday Schedule'!$B$3:$B$1002),ForwardDays(F983,-'Terms&amp;Conditions + Transaction'!$B$22, 'Terms&amp;Conditions + Transaction'!$B$23, 'Holiday Schedule'!$B$3:$B$1002)))</f>
        <v/>
      </c>
      <c r="O983" s="42" t="str">
        <f ca="1">IF(B983="", "", IF(ISNA(MATCH(N983, SOFR_INDEX!$A$2:$A$2001, -1)),1,IF(INDEX(SOFR_INDEX!$A$2:$E$2001,MATCH(N983, SOFR_INDEX!$A$2:$A$2001, -1), 1)=N983,MATCH(N983, SOFR_INDEX!$A$2:$A$2001, -1),MATCH(N983, SOFR_INDEX!$A$2:$A$2001, -1)+1)))</f>
        <v/>
      </c>
      <c r="P983" s="40" t="str" cm="1">
        <f t="array" aca="1" ref="P983" ca="1">IF(OR(B983="", F983=""), "", INDEX(SOFR_INDEX!$B$2:$E$2001, O983,$P$4) * IF(LEFT($P$3, 3)="180", 2, IF(LEFT($P$3, 2)="90", 4, IF(LEFT($P$3, 2)="30", 12, 1)))/100)</f>
        <v/>
      </c>
      <c r="Q983" s="43" t="str">
        <f ca="1">IF(OR(B983="", F983=""), "", P983+'Terms&amp;Conditions + Transaction'!$B$11/10000)</f>
        <v/>
      </c>
      <c r="R983" s="43" t="str">
        <f t="shared" ca="1" si="95"/>
        <v/>
      </c>
      <c r="S983" t="str">
        <f ca="1">IF(B983="",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Transaction'!$C$7*(F983-E983), 365), 360))))</f>
        <v/>
      </c>
      <c r="T983" s="49" t="str">
        <f t="shared" ca="1" si="96"/>
        <v/>
      </c>
      <c r="U983" s="49" t="str">
        <f t="shared" ca="1" si="97"/>
        <v/>
      </c>
      <c r="V983" s="49" t="str">
        <f t="shared" ca="1" si="98"/>
        <v/>
      </c>
      <c r="W983" s="11" t="str">
        <f t="shared" ca="1" si="99"/>
        <v/>
      </c>
      <c r="X983" s="11" t="str">
        <f t="shared" ca="1" si="100"/>
        <v/>
      </c>
    </row>
    <row r="984" spans="2:24" x14ac:dyDescent="0.25">
      <c r="B984" s="82" t="str">
        <f ca="1">IF(B983&lt;MIN($C$3, 'Terms&amp;Conditions + Transaction'!$B$6), B983+1, "")</f>
        <v/>
      </c>
      <c r="C984" t="str">
        <f ca="1">IF(B984="", "", IF(AND(WEEKDAY(B984, 2)&lt;=5, ISERROR(VLOOKUP(B984, 'Holiday Schedule'!$B$3:$B$1002, 1, FALSE))), 1, 0))</f>
        <v/>
      </c>
      <c r="D984" t="str">
        <f ca="1">IF(B984="", "", IF(LOWER('Terms&amp;Conditions + Transaction'!$C$15)="act", 1, IF(DAY(B984)=31, 0, IF(AND(DAY(B984+1)=1, MONTH(B984+1)=3), 31-DAY(B984), 1))))</f>
        <v/>
      </c>
      <c r="E984" s="18" t="str">
        <f ca="1">IF(B984="", "", IFERROR(VLOOKUP(B984, 'Accrual Schedule'!$B$3:$B$122, 1, TRUE), ""))</f>
        <v/>
      </c>
      <c r="F984" s="18" t="str" cm="1">
        <f t="array" aca="1" ref="F984" ca="1">IF(B984="", "", INDEX('Accrual Schedule'!$B$3:$B$122, MATCH(B984, 'Accrual Schedule'!$B$3:$B$122, 1)+1, 1))</f>
        <v/>
      </c>
      <c r="G984" s="18" t="str" cm="1">
        <f t="array" aca="1" ref="G984" ca="1">IF(B984="", "", INDEX('Accrual Schedule'!$B$3:$B$122, MATCH(H984, 'Accrual Schedule'!$B$3:$B$122, 1)-1, 1))</f>
        <v/>
      </c>
      <c r="H984" s="18" t="str">
        <f ca="1">IF(B984="", "", INDEX('Accrual Schedule'!$B$3:$B$122, MATCH(I984, 'Accrual Schedule'!$C$3:$C$122, 1), 1))</f>
        <v/>
      </c>
      <c r="I984" s="18" t="str" cm="1">
        <f t="array" aca="1" ref="I984" ca="1">IF(B984="", "", _xlfn.IFNA(INDEX('Accrual Schedule'!$C$4:$C$122, MATCH(B984, 'Accrual Schedule'!$C$4:$C$122, 1)+1, 1), INDEX('Accrual Schedule'!$C$4:$C$122, 1, 1)))</f>
        <v/>
      </c>
      <c r="J984" s="11" t="str">
        <f ca="1">IF(B984="","",'Terms&amp;Conditions + Transaction'!$F$5-SUMIF(Dispositions!$B$3:$B$32,"&lt;="&amp;B984,Dispositions!$C$3:$C$32))</f>
        <v/>
      </c>
      <c r="K984" s="84" t="str">
        <f ca="1">IF(B984="", "", IF(ISNA(MATCH(B984, 'Factor Schedule'!$B$3:$B$2002, -1)),1,IF(INDEX('Factor Schedule'!$B$3:$C$2002,MATCH(B984, 'Factor Schedule'!$B$3:$B$2002, -1), 1)=B984,MATCH(B984, 'Factor Schedule'!$B$3:$B$2002, -1),MATCH(B984, 'Factor Schedule'!$B$3:$B$2002, -1)+1)))</f>
        <v/>
      </c>
      <c r="L984" s="11" t="str" cm="1">
        <f t="array" aca="1" ref="L984" ca="1">IF(B984="","",ROUND(J984*_xlfn.IFNA(INDEX('Factor Schedule'!$B$3:$C$2002,K984, 2), 1), 2))</f>
        <v/>
      </c>
      <c r="M984" s="11" t="str">
        <f ca="1">IF(B984="", "", IF(OR(LOWER('Terms&amp;Conditions + Transaction'!$B$12)&lt;&gt;"compound", B984=$C$2, B984=E984), L984, L984+IF(LOWER('Terms&amp;Conditions + Transaction'!$B$13)&lt;&gt;"y", SUMIFS($T$8:$T$2007, $B$8:$B$2007, "&gt;="&amp;E984, $B$8:$B$2007, "&lt;"&amp;B984), SUMIFS($U$8:$U$1007, $B$8:$B$2007, "&gt;="&amp;E984, $B$8:$B$2007, "&lt;"&amp;B984))))</f>
        <v/>
      </c>
      <c r="N984" s="18" t="str">
        <f ca="1">IF(OR(B984 = "", F984=""), "", MIN(ForwardDays(B984,-'Terms&amp;Conditions + Transaction'!$B$22, 'Terms&amp;Conditions + Transaction'!$B$23, 'Holiday Schedule'!$B$3:$B$1002),ForwardDays(F984,-'Terms&amp;Conditions + Transaction'!$B$22, 'Terms&amp;Conditions + Transaction'!$B$23, 'Holiday Schedule'!$B$3:$B$1002)))</f>
        <v/>
      </c>
      <c r="O984" s="42" t="str">
        <f ca="1">IF(B984="", "", IF(ISNA(MATCH(N984, SOFR_INDEX!$A$2:$A$2001, -1)),1,IF(INDEX(SOFR_INDEX!$A$2:$E$2001,MATCH(N984, SOFR_INDEX!$A$2:$A$2001, -1), 1)=N984,MATCH(N984, SOFR_INDEX!$A$2:$A$2001, -1),MATCH(N984, SOFR_INDEX!$A$2:$A$2001, -1)+1)))</f>
        <v/>
      </c>
      <c r="P984" s="40" t="str" cm="1">
        <f t="array" aca="1" ref="P984" ca="1">IF(OR(B984="", F984=""), "", INDEX(SOFR_INDEX!$B$2:$E$2001, O984,$P$4) * IF(LEFT($P$3, 3)="180", 2, IF(LEFT($P$3, 2)="90", 4, IF(LEFT($P$3, 2)="30", 12, 1)))/100)</f>
        <v/>
      </c>
      <c r="Q984" s="43" t="str">
        <f ca="1">IF(OR(B984="", F984=""), "", P984+'Terms&amp;Conditions + Transaction'!$B$11/10000)</f>
        <v/>
      </c>
      <c r="R984" s="43" t="str">
        <f t="shared" ca="1" si="95"/>
        <v/>
      </c>
      <c r="S984" t="str">
        <f ca="1">IF(B984="",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Transaction'!$C$7*(F984-E984), 365), 360))))</f>
        <v/>
      </c>
      <c r="T984" s="49" t="str">
        <f t="shared" ca="1" si="96"/>
        <v/>
      </c>
      <c r="U984" s="49" t="str">
        <f t="shared" ca="1" si="97"/>
        <v/>
      </c>
      <c r="V984" s="49" t="str">
        <f t="shared" ca="1" si="98"/>
        <v/>
      </c>
      <c r="W984" s="11" t="str">
        <f t="shared" ca="1" si="99"/>
        <v/>
      </c>
      <c r="X984" s="11" t="str">
        <f t="shared" ca="1" si="100"/>
        <v/>
      </c>
    </row>
    <row r="985" spans="2:24" x14ac:dyDescent="0.25">
      <c r="B985" s="82" t="str">
        <f ca="1">IF(B984&lt;MIN($C$3, 'Terms&amp;Conditions + Transaction'!$B$6), B984+1, "")</f>
        <v/>
      </c>
      <c r="C985" t="str">
        <f ca="1">IF(B985="", "", IF(AND(WEEKDAY(B985, 2)&lt;=5, ISERROR(VLOOKUP(B985, 'Holiday Schedule'!$B$3:$B$1002, 1, FALSE))), 1, 0))</f>
        <v/>
      </c>
      <c r="D985" t="str">
        <f ca="1">IF(B985="", "", IF(LOWER('Terms&amp;Conditions + Transaction'!$C$15)="act", 1, IF(DAY(B985)=31, 0, IF(AND(DAY(B985+1)=1, MONTH(B985+1)=3), 31-DAY(B985), 1))))</f>
        <v/>
      </c>
      <c r="E985" s="18" t="str">
        <f ca="1">IF(B985="", "", IFERROR(VLOOKUP(B985, 'Accrual Schedule'!$B$3:$B$122, 1, TRUE), ""))</f>
        <v/>
      </c>
      <c r="F985" s="18" t="str" cm="1">
        <f t="array" aca="1" ref="F985" ca="1">IF(B985="", "", INDEX('Accrual Schedule'!$B$3:$B$122, MATCH(B985, 'Accrual Schedule'!$B$3:$B$122, 1)+1, 1))</f>
        <v/>
      </c>
      <c r="G985" s="18" t="str" cm="1">
        <f t="array" aca="1" ref="G985" ca="1">IF(B985="", "", INDEX('Accrual Schedule'!$B$3:$B$122, MATCH(H985, 'Accrual Schedule'!$B$3:$B$122, 1)-1, 1))</f>
        <v/>
      </c>
      <c r="H985" s="18" t="str">
        <f ca="1">IF(B985="", "", INDEX('Accrual Schedule'!$B$3:$B$122, MATCH(I985, 'Accrual Schedule'!$C$3:$C$122, 1), 1))</f>
        <v/>
      </c>
      <c r="I985" s="18" t="str" cm="1">
        <f t="array" aca="1" ref="I985" ca="1">IF(B985="", "", _xlfn.IFNA(INDEX('Accrual Schedule'!$C$4:$C$122, MATCH(B985, 'Accrual Schedule'!$C$4:$C$122, 1)+1, 1), INDEX('Accrual Schedule'!$C$4:$C$122, 1, 1)))</f>
        <v/>
      </c>
      <c r="J985" s="11" t="str">
        <f ca="1">IF(B985="","",'Terms&amp;Conditions + Transaction'!$F$5-SUMIF(Dispositions!$B$3:$B$32,"&lt;="&amp;B985,Dispositions!$C$3:$C$32))</f>
        <v/>
      </c>
      <c r="K985" s="84" t="str">
        <f ca="1">IF(B985="", "", IF(ISNA(MATCH(B985, 'Factor Schedule'!$B$3:$B$2002, -1)),1,IF(INDEX('Factor Schedule'!$B$3:$C$2002,MATCH(B985, 'Factor Schedule'!$B$3:$B$2002, -1), 1)=B985,MATCH(B985, 'Factor Schedule'!$B$3:$B$2002, -1),MATCH(B985, 'Factor Schedule'!$B$3:$B$2002, -1)+1)))</f>
        <v/>
      </c>
      <c r="L985" s="11" t="str" cm="1">
        <f t="array" aca="1" ref="L985" ca="1">IF(B985="","",ROUND(J985*_xlfn.IFNA(INDEX('Factor Schedule'!$B$3:$C$2002,K985, 2), 1), 2))</f>
        <v/>
      </c>
      <c r="M985" s="11" t="str">
        <f ca="1">IF(B985="", "", IF(OR(LOWER('Terms&amp;Conditions + Transaction'!$B$12)&lt;&gt;"compound", B985=$C$2, B985=E985), L985, L985+IF(LOWER('Terms&amp;Conditions + Transaction'!$B$13)&lt;&gt;"y", SUMIFS($T$8:$T$2007, $B$8:$B$2007, "&gt;="&amp;E985, $B$8:$B$2007, "&lt;"&amp;B985), SUMIFS($U$8:$U$1007, $B$8:$B$2007, "&gt;="&amp;E985, $B$8:$B$2007, "&lt;"&amp;B985))))</f>
        <v/>
      </c>
      <c r="N985" s="18" t="str">
        <f ca="1">IF(OR(B985 = "", F985=""), "", MIN(ForwardDays(B985,-'Terms&amp;Conditions + Transaction'!$B$22, 'Terms&amp;Conditions + Transaction'!$B$23, 'Holiday Schedule'!$B$3:$B$1002),ForwardDays(F985,-'Terms&amp;Conditions + Transaction'!$B$22, 'Terms&amp;Conditions + Transaction'!$B$23, 'Holiday Schedule'!$B$3:$B$1002)))</f>
        <v/>
      </c>
      <c r="O985" s="42" t="str">
        <f ca="1">IF(B985="", "", IF(ISNA(MATCH(N985, SOFR_INDEX!$A$2:$A$2001, -1)),1,IF(INDEX(SOFR_INDEX!$A$2:$E$2001,MATCH(N985, SOFR_INDEX!$A$2:$A$2001, -1), 1)=N985,MATCH(N985, SOFR_INDEX!$A$2:$A$2001, -1),MATCH(N985, SOFR_INDEX!$A$2:$A$2001, -1)+1)))</f>
        <v/>
      </c>
      <c r="P985" s="40" t="str" cm="1">
        <f t="array" aca="1" ref="P985" ca="1">IF(OR(B985="", F985=""), "", INDEX(SOFR_INDEX!$B$2:$E$2001, O985,$P$4) * IF(LEFT($P$3, 3)="180", 2, IF(LEFT($P$3, 2)="90", 4, IF(LEFT($P$3, 2)="30", 12, 1)))/100)</f>
        <v/>
      </c>
      <c r="Q985" s="43" t="str">
        <f ca="1">IF(OR(B985="", F985=""), "", P985+'Terms&amp;Conditions + Transaction'!$B$11/10000)</f>
        <v/>
      </c>
      <c r="R985" s="43" t="str">
        <f t="shared" ca="1" si="95"/>
        <v/>
      </c>
      <c r="S985" t="str">
        <f ca="1">IF(B985="",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Transaction'!$C$7*(F985-E985), 365), 360))))</f>
        <v/>
      </c>
      <c r="T985" s="49" t="str">
        <f t="shared" ca="1" si="96"/>
        <v/>
      </c>
      <c r="U985" s="49" t="str">
        <f t="shared" ca="1" si="97"/>
        <v/>
      </c>
      <c r="V985" s="49" t="str">
        <f t="shared" ca="1" si="98"/>
        <v/>
      </c>
      <c r="W985" s="11" t="str">
        <f t="shared" ca="1" si="99"/>
        <v/>
      </c>
      <c r="X985" s="11" t="str">
        <f t="shared" ca="1" si="100"/>
        <v/>
      </c>
    </row>
    <row r="986" spans="2:24" x14ac:dyDescent="0.25">
      <c r="B986" s="82" t="str">
        <f ca="1">IF(B985&lt;MIN($C$3, 'Terms&amp;Conditions + Transaction'!$B$6), B985+1, "")</f>
        <v/>
      </c>
      <c r="C986" t="str">
        <f ca="1">IF(B986="", "", IF(AND(WEEKDAY(B986, 2)&lt;=5, ISERROR(VLOOKUP(B986, 'Holiday Schedule'!$B$3:$B$1002, 1, FALSE))), 1, 0))</f>
        <v/>
      </c>
      <c r="D986" t="str">
        <f ca="1">IF(B986="", "", IF(LOWER('Terms&amp;Conditions + Transaction'!$C$15)="act", 1, IF(DAY(B986)=31, 0, IF(AND(DAY(B986+1)=1, MONTH(B986+1)=3), 31-DAY(B986), 1))))</f>
        <v/>
      </c>
      <c r="E986" s="18" t="str">
        <f ca="1">IF(B986="", "", IFERROR(VLOOKUP(B986, 'Accrual Schedule'!$B$3:$B$122, 1, TRUE), ""))</f>
        <v/>
      </c>
      <c r="F986" s="18" t="str" cm="1">
        <f t="array" aca="1" ref="F986" ca="1">IF(B986="", "", INDEX('Accrual Schedule'!$B$3:$B$122, MATCH(B986, 'Accrual Schedule'!$B$3:$B$122, 1)+1, 1))</f>
        <v/>
      </c>
      <c r="G986" s="18" t="str" cm="1">
        <f t="array" aca="1" ref="G986" ca="1">IF(B986="", "", INDEX('Accrual Schedule'!$B$3:$B$122, MATCH(H986, 'Accrual Schedule'!$B$3:$B$122, 1)-1, 1))</f>
        <v/>
      </c>
      <c r="H986" s="18" t="str">
        <f ca="1">IF(B986="", "", INDEX('Accrual Schedule'!$B$3:$B$122, MATCH(I986, 'Accrual Schedule'!$C$3:$C$122, 1), 1))</f>
        <v/>
      </c>
      <c r="I986" s="18" t="str" cm="1">
        <f t="array" aca="1" ref="I986" ca="1">IF(B986="", "", _xlfn.IFNA(INDEX('Accrual Schedule'!$C$4:$C$122, MATCH(B986, 'Accrual Schedule'!$C$4:$C$122, 1)+1, 1), INDEX('Accrual Schedule'!$C$4:$C$122, 1, 1)))</f>
        <v/>
      </c>
      <c r="J986" s="11" t="str">
        <f ca="1">IF(B986="","",'Terms&amp;Conditions + Transaction'!$F$5-SUMIF(Dispositions!$B$3:$B$32,"&lt;="&amp;B986,Dispositions!$C$3:$C$32))</f>
        <v/>
      </c>
      <c r="K986" s="84" t="str">
        <f ca="1">IF(B986="", "", IF(ISNA(MATCH(B986, 'Factor Schedule'!$B$3:$B$2002, -1)),1,IF(INDEX('Factor Schedule'!$B$3:$C$2002,MATCH(B986, 'Factor Schedule'!$B$3:$B$2002, -1), 1)=B986,MATCH(B986, 'Factor Schedule'!$B$3:$B$2002, -1),MATCH(B986, 'Factor Schedule'!$B$3:$B$2002, -1)+1)))</f>
        <v/>
      </c>
      <c r="L986" s="11" t="str" cm="1">
        <f t="array" aca="1" ref="L986" ca="1">IF(B986="","",ROUND(J986*_xlfn.IFNA(INDEX('Factor Schedule'!$B$3:$C$2002,K986, 2), 1), 2))</f>
        <v/>
      </c>
      <c r="M986" s="11" t="str">
        <f ca="1">IF(B986="", "", IF(OR(LOWER('Terms&amp;Conditions + Transaction'!$B$12)&lt;&gt;"compound", B986=$C$2, B986=E986), L986, L986+IF(LOWER('Terms&amp;Conditions + Transaction'!$B$13)&lt;&gt;"y", SUMIFS($T$8:$T$2007, $B$8:$B$2007, "&gt;="&amp;E986, $B$8:$B$2007, "&lt;"&amp;B986), SUMIFS($U$8:$U$1007, $B$8:$B$2007, "&gt;="&amp;E986, $B$8:$B$2007, "&lt;"&amp;B986))))</f>
        <v/>
      </c>
      <c r="N986" s="18" t="str">
        <f ca="1">IF(OR(B986 = "", F986=""), "", MIN(ForwardDays(B986,-'Terms&amp;Conditions + Transaction'!$B$22, 'Terms&amp;Conditions + Transaction'!$B$23, 'Holiday Schedule'!$B$3:$B$1002),ForwardDays(F986,-'Terms&amp;Conditions + Transaction'!$B$22, 'Terms&amp;Conditions + Transaction'!$B$23, 'Holiday Schedule'!$B$3:$B$1002)))</f>
        <v/>
      </c>
      <c r="O986" s="42" t="str">
        <f ca="1">IF(B986="", "", IF(ISNA(MATCH(N986, SOFR_INDEX!$A$2:$A$2001, -1)),1,IF(INDEX(SOFR_INDEX!$A$2:$E$2001,MATCH(N986, SOFR_INDEX!$A$2:$A$2001, -1), 1)=N986,MATCH(N986, SOFR_INDEX!$A$2:$A$2001, -1),MATCH(N986, SOFR_INDEX!$A$2:$A$2001, -1)+1)))</f>
        <v/>
      </c>
      <c r="P986" s="40" t="str" cm="1">
        <f t="array" aca="1" ref="P986" ca="1">IF(OR(B986="", F986=""), "", INDEX(SOFR_INDEX!$B$2:$E$2001, O986,$P$4) * IF(LEFT($P$3, 3)="180", 2, IF(LEFT($P$3, 2)="90", 4, IF(LEFT($P$3, 2)="30", 12, 1)))/100)</f>
        <v/>
      </c>
      <c r="Q986" s="43" t="str">
        <f ca="1">IF(OR(B986="", F986=""), "", P986+'Terms&amp;Conditions + Transaction'!$B$11/10000)</f>
        <v/>
      </c>
      <c r="R986" s="43" t="str">
        <f t="shared" ca="1" si="95"/>
        <v/>
      </c>
      <c r="S986" t="str">
        <f ca="1">IF(B986="",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Transaction'!$C$7*(F986-E986), 365), 360))))</f>
        <v/>
      </c>
      <c r="T986" s="49" t="str">
        <f t="shared" ca="1" si="96"/>
        <v/>
      </c>
      <c r="U986" s="49" t="str">
        <f t="shared" ca="1" si="97"/>
        <v/>
      </c>
      <c r="V986" s="49" t="str">
        <f t="shared" ca="1" si="98"/>
        <v/>
      </c>
      <c r="W986" s="11" t="str">
        <f t="shared" ca="1" si="99"/>
        <v/>
      </c>
      <c r="X986" s="11" t="str">
        <f t="shared" ca="1" si="100"/>
        <v/>
      </c>
    </row>
    <row r="987" spans="2:24" x14ac:dyDescent="0.25">
      <c r="B987" s="82" t="str">
        <f ca="1">IF(B986&lt;MIN($C$3, 'Terms&amp;Conditions + Transaction'!$B$6), B986+1, "")</f>
        <v/>
      </c>
      <c r="C987" t="str">
        <f ca="1">IF(B987="", "", IF(AND(WEEKDAY(B987, 2)&lt;=5, ISERROR(VLOOKUP(B987, 'Holiday Schedule'!$B$3:$B$1002, 1, FALSE))), 1, 0))</f>
        <v/>
      </c>
      <c r="D987" t="str">
        <f ca="1">IF(B987="", "", IF(LOWER('Terms&amp;Conditions + Transaction'!$C$15)="act", 1, IF(DAY(B987)=31, 0, IF(AND(DAY(B987+1)=1, MONTH(B987+1)=3), 31-DAY(B987), 1))))</f>
        <v/>
      </c>
      <c r="E987" s="18" t="str">
        <f ca="1">IF(B987="", "", IFERROR(VLOOKUP(B987, 'Accrual Schedule'!$B$3:$B$122, 1, TRUE), ""))</f>
        <v/>
      </c>
      <c r="F987" s="18" t="str" cm="1">
        <f t="array" aca="1" ref="F987" ca="1">IF(B987="", "", INDEX('Accrual Schedule'!$B$3:$B$122, MATCH(B987, 'Accrual Schedule'!$B$3:$B$122, 1)+1, 1))</f>
        <v/>
      </c>
      <c r="G987" s="18" t="str" cm="1">
        <f t="array" aca="1" ref="G987" ca="1">IF(B987="", "", INDEX('Accrual Schedule'!$B$3:$B$122, MATCH(H987, 'Accrual Schedule'!$B$3:$B$122, 1)-1, 1))</f>
        <v/>
      </c>
      <c r="H987" s="18" t="str">
        <f ca="1">IF(B987="", "", INDEX('Accrual Schedule'!$B$3:$B$122, MATCH(I987, 'Accrual Schedule'!$C$3:$C$122, 1), 1))</f>
        <v/>
      </c>
      <c r="I987" s="18" t="str" cm="1">
        <f t="array" aca="1" ref="I987" ca="1">IF(B987="", "", _xlfn.IFNA(INDEX('Accrual Schedule'!$C$4:$C$122, MATCH(B987, 'Accrual Schedule'!$C$4:$C$122, 1)+1, 1), INDEX('Accrual Schedule'!$C$4:$C$122, 1, 1)))</f>
        <v/>
      </c>
      <c r="J987" s="11" t="str">
        <f ca="1">IF(B987="","",'Terms&amp;Conditions + Transaction'!$F$5-SUMIF(Dispositions!$B$3:$B$32,"&lt;="&amp;B987,Dispositions!$C$3:$C$32))</f>
        <v/>
      </c>
      <c r="K987" s="84" t="str">
        <f ca="1">IF(B987="", "", IF(ISNA(MATCH(B987, 'Factor Schedule'!$B$3:$B$2002, -1)),1,IF(INDEX('Factor Schedule'!$B$3:$C$2002,MATCH(B987, 'Factor Schedule'!$B$3:$B$2002, -1), 1)=B987,MATCH(B987, 'Factor Schedule'!$B$3:$B$2002, -1),MATCH(B987, 'Factor Schedule'!$B$3:$B$2002, -1)+1)))</f>
        <v/>
      </c>
      <c r="L987" s="11" t="str" cm="1">
        <f t="array" aca="1" ref="L987" ca="1">IF(B987="","",ROUND(J987*_xlfn.IFNA(INDEX('Factor Schedule'!$B$3:$C$2002,K987, 2), 1), 2))</f>
        <v/>
      </c>
      <c r="M987" s="11" t="str">
        <f ca="1">IF(B987="", "", IF(OR(LOWER('Terms&amp;Conditions + Transaction'!$B$12)&lt;&gt;"compound", B987=$C$2, B987=E987), L987, L987+IF(LOWER('Terms&amp;Conditions + Transaction'!$B$13)&lt;&gt;"y", SUMIFS($T$8:$T$2007, $B$8:$B$2007, "&gt;="&amp;E987, $B$8:$B$2007, "&lt;"&amp;B987), SUMIFS($U$8:$U$1007, $B$8:$B$2007, "&gt;="&amp;E987, $B$8:$B$2007, "&lt;"&amp;B987))))</f>
        <v/>
      </c>
      <c r="N987" s="18" t="str">
        <f ca="1">IF(OR(B987 = "", F987=""), "", MIN(ForwardDays(B987,-'Terms&amp;Conditions + Transaction'!$B$22, 'Terms&amp;Conditions + Transaction'!$B$23, 'Holiday Schedule'!$B$3:$B$1002),ForwardDays(F987,-'Terms&amp;Conditions + Transaction'!$B$22, 'Terms&amp;Conditions + Transaction'!$B$23, 'Holiday Schedule'!$B$3:$B$1002)))</f>
        <v/>
      </c>
      <c r="O987" s="42" t="str">
        <f ca="1">IF(B987="", "", IF(ISNA(MATCH(N987, SOFR_INDEX!$A$2:$A$2001, -1)),1,IF(INDEX(SOFR_INDEX!$A$2:$E$2001,MATCH(N987, SOFR_INDEX!$A$2:$A$2001, -1), 1)=N987,MATCH(N987, SOFR_INDEX!$A$2:$A$2001, -1),MATCH(N987, SOFR_INDEX!$A$2:$A$2001, -1)+1)))</f>
        <v/>
      </c>
      <c r="P987" s="40" t="str" cm="1">
        <f t="array" aca="1" ref="P987" ca="1">IF(OR(B987="", F987=""), "", INDEX(SOFR_INDEX!$B$2:$E$2001, O987,$P$4) * IF(LEFT($P$3, 3)="180", 2, IF(LEFT($P$3, 2)="90", 4, IF(LEFT($P$3, 2)="30", 12, 1)))/100)</f>
        <v/>
      </c>
      <c r="Q987" s="43" t="str">
        <f ca="1">IF(OR(B987="", F987=""), "", P987+'Terms&amp;Conditions + Transaction'!$B$11/10000)</f>
        <v/>
      </c>
      <c r="R987" s="43" t="str">
        <f t="shared" ca="1" si="95"/>
        <v/>
      </c>
      <c r="S987" t="str">
        <f ca="1">IF(B987="",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Transaction'!$C$7*(F987-E987), 365), 360))))</f>
        <v/>
      </c>
      <c r="T987" s="49" t="str">
        <f t="shared" ca="1" si="96"/>
        <v/>
      </c>
      <c r="U987" s="49" t="str">
        <f t="shared" ca="1" si="97"/>
        <v/>
      </c>
      <c r="V987" s="49" t="str">
        <f t="shared" ca="1" si="98"/>
        <v/>
      </c>
      <c r="W987" s="11" t="str">
        <f t="shared" ca="1" si="99"/>
        <v/>
      </c>
      <c r="X987" s="11" t="str">
        <f t="shared" ca="1" si="100"/>
        <v/>
      </c>
    </row>
    <row r="988" spans="2:24" x14ac:dyDescent="0.25">
      <c r="B988" s="82" t="str">
        <f ca="1">IF(B987&lt;MIN($C$3, 'Terms&amp;Conditions + Transaction'!$B$6), B987+1, "")</f>
        <v/>
      </c>
      <c r="C988" t="str">
        <f ca="1">IF(B988="", "", IF(AND(WEEKDAY(B988, 2)&lt;=5, ISERROR(VLOOKUP(B988, 'Holiday Schedule'!$B$3:$B$1002, 1, FALSE))), 1, 0))</f>
        <v/>
      </c>
      <c r="D988" t="str">
        <f ca="1">IF(B988="", "", IF(LOWER('Terms&amp;Conditions + Transaction'!$C$15)="act", 1, IF(DAY(B988)=31, 0, IF(AND(DAY(B988+1)=1, MONTH(B988+1)=3), 31-DAY(B988), 1))))</f>
        <v/>
      </c>
      <c r="E988" s="18" t="str">
        <f ca="1">IF(B988="", "", IFERROR(VLOOKUP(B988, 'Accrual Schedule'!$B$3:$B$122, 1, TRUE), ""))</f>
        <v/>
      </c>
      <c r="F988" s="18" t="str" cm="1">
        <f t="array" aca="1" ref="F988" ca="1">IF(B988="", "", INDEX('Accrual Schedule'!$B$3:$B$122, MATCH(B988, 'Accrual Schedule'!$B$3:$B$122, 1)+1, 1))</f>
        <v/>
      </c>
      <c r="G988" s="18" t="str" cm="1">
        <f t="array" aca="1" ref="G988" ca="1">IF(B988="", "", INDEX('Accrual Schedule'!$B$3:$B$122, MATCH(H988, 'Accrual Schedule'!$B$3:$B$122, 1)-1, 1))</f>
        <v/>
      </c>
      <c r="H988" s="18" t="str">
        <f ca="1">IF(B988="", "", INDEX('Accrual Schedule'!$B$3:$B$122, MATCH(I988, 'Accrual Schedule'!$C$3:$C$122, 1), 1))</f>
        <v/>
      </c>
      <c r="I988" s="18" t="str" cm="1">
        <f t="array" aca="1" ref="I988" ca="1">IF(B988="", "", _xlfn.IFNA(INDEX('Accrual Schedule'!$C$4:$C$122, MATCH(B988, 'Accrual Schedule'!$C$4:$C$122, 1)+1, 1), INDEX('Accrual Schedule'!$C$4:$C$122, 1, 1)))</f>
        <v/>
      </c>
      <c r="J988" s="11" t="str">
        <f ca="1">IF(B988="","",'Terms&amp;Conditions + Transaction'!$F$5-SUMIF(Dispositions!$B$3:$B$32,"&lt;="&amp;B988,Dispositions!$C$3:$C$32))</f>
        <v/>
      </c>
      <c r="K988" s="84" t="str">
        <f ca="1">IF(B988="", "", IF(ISNA(MATCH(B988, 'Factor Schedule'!$B$3:$B$2002, -1)),1,IF(INDEX('Factor Schedule'!$B$3:$C$2002,MATCH(B988, 'Factor Schedule'!$B$3:$B$2002, -1), 1)=B988,MATCH(B988, 'Factor Schedule'!$B$3:$B$2002, -1),MATCH(B988, 'Factor Schedule'!$B$3:$B$2002, -1)+1)))</f>
        <v/>
      </c>
      <c r="L988" s="11" t="str" cm="1">
        <f t="array" aca="1" ref="L988" ca="1">IF(B988="","",ROUND(J988*_xlfn.IFNA(INDEX('Factor Schedule'!$B$3:$C$2002,K988, 2), 1), 2))</f>
        <v/>
      </c>
      <c r="M988" s="11" t="str">
        <f ca="1">IF(B988="", "", IF(OR(LOWER('Terms&amp;Conditions + Transaction'!$B$12)&lt;&gt;"compound", B988=$C$2, B988=E988), L988, L988+IF(LOWER('Terms&amp;Conditions + Transaction'!$B$13)&lt;&gt;"y", SUMIFS($T$8:$T$2007, $B$8:$B$2007, "&gt;="&amp;E988, $B$8:$B$2007, "&lt;"&amp;B988), SUMIFS($U$8:$U$1007, $B$8:$B$2007, "&gt;="&amp;E988, $B$8:$B$2007, "&lt;"&amp;B988))))</f>
        <v/>
      </c>
      <c r="N988" s="18" t="str">
        <f ca="1">IF(OR(B988 = "", F988=""), "", MIN(ForwardDays(B988,-'Terms&amp;Conditions + Transaction'!$B$22, 'Terms&amp;Conditions + Transaction'!$B$23, 'Holiday Schedule'!$B$3:$B$1002),ForwardDays(F988,-'Terms&amp;Conditions + Transaction'!$B$22, 'Terms&amp;Conditions + Transaction'!$B$23, 'Holiday Schedule'!$B$3:$B$1002)))</f>
        <v/>
      </c>
      <c r="O988" s="42" t="str">
        <f ca="1">IF(B988="", "", IF(ISNA(MATCH(N988, SOFR_INDEX!$A$2:$A$2001, -1)),1,IF(INDEX(SOFR_INDEX!$A$2:$E$2001,MATCH(N988, SOFR_INDEX!$A$2:$A$2001, -1), 1)=N988,MATCH(N988, SOFR_INDEX!$A$2:$A$2001, -1),MATCH(N988, SOFR_INDEX!$A$2:$A$2001, -1)+1)))</f>
        <v/>
      </c>
      <c r="P988" s="40" t="str" cm="1">
        <f t="array" aca="1" ref="P988" ca="1">IF(OR(B988="", F988=""), "", INDEX(SOFR_INDEX!$B$2:$E$2001, O988,$P$4) * IF(LEFT($P$3, 3)="180", 2, IF(LEFT($P$3, 2)="90", 4, IF(LEFT($P$3, 2)="30", 12, 1)))/100)</f>
        <v/>
      </c>
      <c r="Q988" s="43" t="str">
        <f ca="1">IF(OR(B988="", F988=""), "", P988+'Terms&amp;Conditions + Transaction'!$B$11/10000)</f>
        <v/>
      </c>
      <c r="R988" s="43" t="str">
        <f t="shared" ca="1" si="95"/>
        <v/>
      </c>
      <c r="S988" t="str">
        <f ca="1">IF(B988="",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Transaction'!$C$7*(F988-E988), 365), 360))))</f>
        <v/>
      </c>
      <c r="T988" s="49" t="str">
        <f t="shared" ca="1" si="96"/>
        <v/>
      </c>
      <c r="U988" s="49" t="str">
        <f t="shared" ca="1" si="97"/>
        <v/>
      </c>
      <c r="V988" s="49" t="str">
        <f t="shared" ca="1" si="98"/>
        <v/>
      </c>
      <c r="W988" s="11" t="str">
        <f t="shared" ca="1" si="99"/>
        <v/>
      </c>
      <c r="X988" s="11" t="str">
        <f t="shared" ca="1" si="100"/>
        <v/>
      </c>
    </row>
    <row r="989" spans="2:24" x14ac:dyDescent="0.25">
      <c r="B989" s="82" t="str">
        <f ca="1">IF(B988&lt;MIN($C$3, 'Terms&amp;Conditions + Transaction'!$B$6), B988+1, "")</f>
        <v/>
      </c>
      <c r="C989" t="str">
        <f ca="1">IF(B989="", "", IF(AND(WEEKDAY(B989, 2)&lt;=5, ISERROR(VLOOKUP(B989, 'Holiday Schedule'!$B$3:$B$1002, 1, FALSE))), 1, 0))</f>
        <v/>
      </c>
      <c r="D989" t="str">
        <f ca="1">IF(B989="", "", IF(LOWER('Terms&amp;Conditions + Transaction'!$C$15)="act", 1, IF(DAY(B989)=31, 0, IF(AND(DAY(B989+1)=1, MONTH(B989+1)=3), 31-DAY(B989), 1))))</f>
        <v/>
      </c>
      <c r="E989" s="18" t="str">
        <f ca="1">IF(B989="", "", IFERROR(VLOOKUP(B989, 'Accrual Schedule'!$B$3:$B$122, 1, TRUE), ""))</f>
        <v/>
      </c>
      <c r="F989" s="18" t="str" cm="1">
        <f t="array" aca="1" ref="F989" ca="1">IF(B989="", "", INDEX('Accrual Schedule'!$B$3:$B$122, MATCH(B989, 'Accrual Schedule'!$B$3:$B$122, 1)+1, 1))</f>
        <v/>
      </c>
      <c r="G989" s="18" t="str" cm="1">
        <f t="array" aca="1" ref="G989" ca="1">IF(B989="", "", INDEX('Accrual Schedule'!$B$3:$B$122, MATCH(H989, 'Accrual Schedule'!$B$3:$B$122, 1)-1, 1))</f>
        <v/>
      </c>
      <c r="H989" s="18" t="str">
        <f ca="1">IF(B989="", "", INDEX('Accrual Schedule'!$B$3:$B$122, MATCH(I989, 'Accrual Schedule'!$C$3:$C$122, 1), 1))</f>
        <v/>
      </c>
      <c r="I989" s="18" t="str" cm="1">
        <f t="array" aca="1" ref="I989" ca="1">IF(B989="", "", _xlfn.IFNA(INDEX('Accrual Schedule'!$C$4:$C$122, MATCH(B989, 'Accrual Schedule'!$C$4:$C$122, 1)+1, 1), INDEX('Accrual Schedule'!$C$4:$C$122, 1, 1)))</f>
        <v/>
      </c>
      <c r="J989" s="11" t="str">
        <f ca="1">IF(B989="","",'Terms&amp;Conditions + Transaction'!$F$5-SUMIF(Dispositions!$B$3:$B$32,"&lt;="&amp;B989,Dispositions!$C$3:$C$32))</f>
        <v/>
      </c>
      <c r="K989" s="84" t="str">
        <f ca="1">IF(B989="", "", IF(ISNA(MATCH(B989, 'Factor Schedule'!$B$3:$B$2002, -1)),1,IF(INDEX('Factor Schedule'!$B$3:$C$2002,MATCH(B989, 'Factor Schedule'!$B$3:$B$2002, -1), 1)=B989,MATCH(B989, 'Factor Schedule'!$B$3:$B$2002, -1),MATCH(B989, 'Factor Schedule'!$B$3:$B$2002, -1)+1)))</f>
        <v/>
      </c>
      <c r="L989" s="11" t="str" cm="1">
        <f t="array" aca="1" ref="L989" ca="1">IF(B989="","",ROUND(J989*_xlfn.IFNA(INDEX('Factor Schedule'!$B$3:$C$2002,K989, 2), 1), 2))</f>
        <v/>
      </c>
      <c r="M989" s="11" t="str">
        <f ca="1">IF(B989="", "", IF(OR(LOWER('Terms&amp;Conditions + Transaction'!$B$12)&lt;&gt;"compound", B989=$C$2, B989=E989), L989, L989+IF(LOWER('Terms&amp;Conditions + Transaction'!$B$13)&lt;&gt;"y", SUMIFS($T$8:$T$2007, $B$8:$B$2007, "&gt;="&amp;E989, $B$8:$B$2007, "&lt;"&amp;B989), SUMIFS($U$8:$U$1007, $B$8:$B$2007, "&gt;="&amp;E989, $B$8:$B$2007, "&lt;"&amp;B989))))</f>
        <v/>
      </c>
      <c r="N989" s="18" t="str">
        <f ca="1">IF(OR(B989 = "", F989=""), "", MIN(ForwardDays(B989,-'Terms&amp;Conditions + Transaction'!$B$22, 'Terms&amp;Conditions + Transaction'!$B$23, 'Holiday Schedule'!$B$3:$B$1002),ForwardDays(F989,-'Terms&amp;Conditions + Transaction'!$B$22, 'Terms&amp;Conditions + Transaction'!$B$23, 'Holiday Schedule'!$B$3:$B$1002)))</f>
        <v/>
      </c>
      <c r="O989" s="42" t="str">
        <f ca="1">IF(B989="", "", IF(ISNA(MATCH(N989, SOFR_INDEX!$A$2:$A$2001, -1)),1,IF(INDEX(SOFR_INDEX!$A$2:$E$2001,MATCH(N989, SOFR_INDEX!$A$2:$A$2001, -1), 1)=N989,MATCH(N989, SOFR_INDEX!$A$2:$A$2001, -1),MATCH(N989, SOFR_INDEX!$A$2:$A$2001, -1)+1)))</f>
        <v/>
      </c>
      <c r="P989" s="40" t="str" cm="1">
        <f t="array" aca="1" ref="P989" ca="1">IF(OR(B989="", F989=""), "", INDEX(SOFR_INDEX!$B$2:$E$2001, O989,$P$4) * IF(LEFT($P$3, 3)="180", 2, IF(LEFT($P$3, 2)="90", 4, IF(LEFT($P$3, 2)="30", 12, 1)))/100)</f>
        <v/>
      </c>
      <c r="Q989" s="43" t="str">
        <f ca="1">IF(OR(B989="", F989=""), "", P989+'Terms&amp;Conditions + Transaction'!$B$11/10000)</f>
        <v/>
      </c>
      <c r="R989" s="43" t="str">
        <f t="shared" ca="1" si="95"/>
        <v/>
      </c>
      <c r="S989" t="str">
        <f ca="1">IF(B989="",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Transaction'!$C$7*(F989-E989), 365), 360))))</f>
        <v/>
      </c>
      <c r="T989" s="49" t="str">
        <f t="shared" ca="1" si="96"/>
        <v/>
      </c>
      <c r="U989" s="49" t="str">
        <f t="shared" ca="1" si="97"/>
        <v/>
      </c>
      <c r="V989" s="49" t="str">
        <f t="shared" ca="1" si="98"/>
        <v/>
      </c>
      <c r="W989" s="11" t="str">
        <f t="shared" ca="1" si="99"/>
        <v/>
      </c>
      <c r="X989" s="11" t="str">
        <f t="shared" ca="1" si="100"/>
        <v/>
      </c>
    </row>
    <row r="990" spans="2:24" x14ac:dyDescent="0.25">
      <c r="B990" s="82" t="str">
        <f ca="1">IF(B989&lt;MIN($C$3, 'Terms&amp;Conditions + Transaction'!$B$6), B989+1, "")</f>
        <v/>
      </c>
      <c r="C990" t="str">
        <f ca="1">IF(B990="", "", IF(AND(WEEKDAY(B990, 2)&lt;=5, ISERROR(VLOOKUP(B990, 'Holiday Schedule'!$B$3:$B$1002, 1, FALSE))), 1, 0))</f>
        <v/>
      </c>
      <c r="D990" t="str">
        <f ca="1">IF(B990="", "", IF(LOWER('Terms&amp;Conditions + Transaction'!$C$15)="act", 1, IF(DAY(B990)=31, 0, IF(AND(DAY(B990+1)=1, MONTH(B990+1)=3), 31-DAY(B990), 1))))</f>
        <v/>
      </c>
      <c r="E990" s="18" t="str">
        <f ca="1">IF(B990="", "", IFERROR(VLOOKUP(B990, 'Accrual Schedule'!$B$3:$B$122, 1, TRUE), ""))</f>
        <v/>
      </c>
      <c r="F990" s="18" t="str" cm="1">
        <f t="array" aca="1" ref="F990" ca="1">IF(B990="", "", INDEX('Accrual Schedule'!$B$3:$B$122, MATCH(B990, 'Accrual Schedule'!$B$3:$B$122, 1)+1, 1))</f>
        <v/>
      </c>
      <c r="G990" s="18" t="str" cm="1">
        <f t="array" aca="1" ref="G990" ca="1">IF(B990="", "", INDEX('Accrual Schedule'!$B$3:$B$122, MATCH(H990, 'Accrual Schedule'!$B$3:$B$122, 1)-1, 1))</f>
        <v/>
      </c>
      <c r="H990" s="18" t="str">
        <f ca="1">IF(B990="", "", INDEX('Accrual Schedule'!$B$3:$B$122, MATCH(I990, 'Accrual Schedule'!$C$3:$C$122, 1), 1))</f>
        <v/>
      </c>
      <c r="I990" s="18" t="str" cm="1">
        <f t="array" aca="1" ref="I990" ca="1">IF(B990="", "", _xlfn.IFNA(INDEX('Accrual Schedule'!$C$4:$C$122, MATCH(B990, 'Accrual Schedule'!$C$4:$C$122, 1)+1, 1), INDEX('Accrual Schedule'!$C$4:$C$122, 1, 1)))</f>
        <v/>
      </c>
      <c r="J990" s="11" t="str">
        <f ca="1">IF(B990="","",'Terms&amp;Conditions + Transaction'!$F$5-SUMIF(Dispositions!$B$3:$B$32,"&lt;="&amp;B990,Dispositions!$C$3:$C$32))</f>
        <v/>
      </c>
      <c r="K990" s="84" t="str">
        <f ca="1">IF(B990="", "", IF(ISNA(MATCH(B990, 'Factor Schedule'!$B$3:$B$2002, -1)),1,IF(INDEX('Factor Schedule'!$B$3:$C$2002,MATCH(B990, 'Factor Schedule'!$B$3:$B$2002, -1), 1)=B990,MATCH(B990, 'Factor Schedule'!$B$3:$B$2002, -1),MATCH(B990, 'Factor Schedule'!$B$3:$B$2002, -1)+1)))</f>
        <v/>
      </c>
      <c r="L990" s="11" t="str" cm="1">
        <f t="array" aca="1" ref="L990" ca="1">IF(B990="","",ROUND(J990*_xlfn.IFNA(INDEX('Factor Schedule'!$B$3:$C$2002,K990, 2), 1), 2))</f>
        <v/>
      </c>
      <c r="M990" s="11" t="str">
        <f ca="1">IF(B990="", "", IF(OR(LOWER('Terms&amp;Conditions + Transaction'!$B$12)&lt;&gt;"compound", B990=$C$2, B990=E990), L990, L990+IF(LOWER('Terms&amp;Conditions + Transaction'!$B$13)&lt;&gt;"y", SUMIFS($T$8:$T$2007, $B$8:$B$2007, "&gt;="&amp;E990, $B$8:$B$2007, "&lt;"&amp;B990), SUMIFS($U$8:$U$1007, $B$8:$B$2007, "&gt;="&amp;E990, $B$8:$B$2007, "&lt;"&amp;B990))))</f>
        <v/>
      </c>
      <c r="N990" s="18" t="str">
        <f ca="1">IF(OR(B990 = "", F990=""), "", MIN(ForwardDays(B990,-'Terms&amp;Conditions + Transaction'!$B$22, 'Terms&amp;Conditions + Transaction'!$B$23, 'Holiday Schedule'!$B$3:$B$1002),ForwardDays(F990,-'Terms&amp;Conditions + Transaction'!$B$22, 'Terms&amp;Conditions + Transaction'!$B$23, 'Holiday Schedule'!$B$3:$B$1002)))</f>
        <v/>
      </c>
      <c r="O990" s="42" t="str">
        <f ca="1">IF(B990="", "", IF(ISNA(MATCH(N990, SOFR_INDEX!$A$2:$A$2001, -1)),1,IF(INDEX(SOFR_INDEX!$A$2:$E$2001,MATCH(N990, SOFR_INDEX!$A$2:$A$2001, -1), 1)=N990,MATCH(N990, SOFR_INDEX!$A$2:$A$2001, -1),MATCH(N990, SOFR_INDEX!$A$2:$A$2001, -1)+1)))</f>
        <v/>
      </c>
      <c r="P990" s="40" t="str" cm="1">
        <f t="array" aca="1" ref="P990" ca="1">IF(OR(B990="", F990=""), "", INDEX(SOFR_INDEX!$B$2:$E$2001, O990,$P$4) * IF(LEFT($P$3, 3)="180", 2, IF(LEFT($P$3, 2)="90", 4, IF(LEFT($P$3, 2)="30", 12, 1)))/100)</f>
        <v/>
      </c>
      <c r="Q990" s="43" t="str">
        <f ca="1">IF(OR(B990="", F990=""), "", P990+'Terms&amp;Conditions + Transaction'!$B$11/10000)</f>
        <v/>
      </c>
      <c r="R990" s="43" t="str">
        <f t="shared" ca="1" si="95"/>
        <v/>
      </c>
      <c r="S990" t="str">
        <f ca="1">IF(B990="",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Transaction'!$C$7*(F990-E990), 365), 360))))</f>
        <v/>
      </c>
      <c r="T990" s="49" t="str">
        <f t="shared" ca="1" si="96"/>
        <v/>
      </c>
      <c r="U990" s="49" t="str">
        <f t="shared" ca="1" si="97"/>
        <v/>
      </c>
      <c r="V990" s="49" t="str">
        <f t="shared" ca="1" si="98"/>
        <v/>
      </c>
      <c r="W990" s="11" t="str">
        <f t="shared" ca="1" si="99"/>
        <v/>
      </c>
      <c r="X990" s="11" t="str">
        <f t="shared" ca="1" si="100"/>
        <v/>
      </c>
    </row>
    <row r="991" spans="2:24" x14ac:dyDescent="0.25">
      <c r="B991" s="82" t="str">
        <f ca="1">IF(B990&lt;MIN($C$3, 'Terms&amp;Conditions + Transaction'!$B$6), B990+1, "")</f>
        <v/>
      </c>
      <c r="C991" t="str">
        <f ca="1">IF(B991="", "", IF(AND(WEEKDAY(B991, 2)&lt;=5, ISERROR(VLOOKUP(B991, 'Holiday Schedule'!$B$3:$B$1002, 1, FALSE))), 1, 0))</f>
        <v/>
      </c>
      <c r="D991" t="str">
        <f ca="1">IF(B991="", "", IF(LOWER('Terms&amp;Conditions + Transaction'!$C$15)="act", 1, IF(DAY(B991)=31, 0, IF(AND(DAY(B991+1)=1, MONTH(B991+1)=3), 31-DAY(B991), 1))))</f>
        <v/>
      </c>
      <c r="E991" s="18" t="str">
        <f ca="1">IF(B991="", "", IFERROR(VLOOKUP(B991, 'Accrual Schedule'!$B$3:$B$122, 1, TRUE), ""))</f>
        <v/>
      </c>
      <c r="F991" s="18" t="str" cm="1">
        <f t="array" aca="1" ref="F991" ca="1">IF(B991="", "", INDEX('Accrual Schedule'!$B$3:$B$122, MATCH(B991, 'Accrual Schedule'!$B$3:$B$122, 1)+1, 1))</f>
        <v/>
      </c>
      <c r="G991" s="18" t="str" cm="1">
        <f t="array" aca="1" ref="G991" ca="1">IF(B991="", "", INDEX('Accrual Schedule'!$B$3:$B$122, MATCH(H991, 'Accrual Schedule'!$B$3:$B$122, 1)-1, 1))</f>
        <v/>
      </c>
      <c r="H991" s="18" t="str">
        <f ca="1">IF(B991="", "", INDEX('Accrual Schedule'!$B$3:$B$122, MATCH(I991, 'Accrual Schedule'!$C$3:$C$122, 1), 1))</f>
        <v/>
      </c>
      <c r="I991" s="18" t="str" cm="1">
        <f t="array" aca="1" ref="I991" ca="1">IF(B991="", "", _xlfn.IFNA(INDEX('Accrual Schedule'!$C$4:$C$122, MATCH(B991, 'Accrual Schedule'!$C$4:$C$122, 1)+1, 1), INDEX('Accrual Schedule'!$C$4:$C$122, 1, 1)))</f>
        <v/>
      </c>
      <c r="J991" s="11" t="str">
        <f ca="1">IF(B991="","",'Terms&amp;Conditions + Transaction'!$F$5-SUMIF(Dispositions!$B$3:$B$32,"&lt;="&amp;B991,Dispositions!$C$3:$C$32))</f>
        <v/>
      </c>
      <c r="K991" s="84" t="str">
        <f ca="1">IF(B991="", "", IF(ISNA(MATCH(B991, 'Factor Schedule'!$B$3:$B$2002, -1)),1,IF(INDEX('Factor Schedule'!$B$3:$C$2002,MATCH(B991, 'Factor Schedule'!$B$3:$B$2002, -1), 1)=B991,MATCH(B991, 'Factor Schedule'!$B$3:$B$2002, -1),MATCH(B991, 'Factor Schedule'!$B$3:$B$2002, -1)+1)))</f>
        <v/>
      </c>
      <c r="L991" s="11" t="str" cm="1">
        <f t="array" aca="1" ref="L991" ca="1">IF(B991="","",ROUND(J991*_xlfn.IFNA(INDEX('Factor Schedule'!$B$3:$C$2002,K991, 2), 1), 2))</f>
        <v/>
      </c>
      <c r="M991" s="11" t="str">
        <f ca="1">IF(B991="", "", IF(OR(LOWER('Terms&amp;Conditions + Transaction'!$B$12)&lt;&gt;"compound", B991=$C$2, B991=E991), L991, L991+IF(LOWER('Terms&amp;Conditions + Transaction'!$B$13)&lt;&gt;"y", SUMIFS($T$8:$T$2007, $B$8:$B$2007, "&gt;="&amp;E991, $B$8:$B$2007, "&lt;"&amp;B991), SUMIFS($U$8:$U$1007, $B$8:$B$2007, "&gt;="&amp;E991, $B$8:$B$2007, "&lt;"&amp;B991))))</f>
        <v/>
      </c>
      <c r="N991" s="18" t="str">
        <f ca="1">IF(OR(B991 = "", F991=""), "", MIN(ForwardDays(B991,-'Terms&amp;Conditions + Transaction'!$B$22, 'Terms&amp;Conditions + Transaction'!$B$23, 'Holiday Schedule'!$B$3:$B$1002),ForwardDays(F991,-'Terms&amp;Conditions + Transaction'!$B$22, 'Terms&amp;Conditions + Transaction'!$B$23, 'Holiday Schedule'!$B$3:$B$1002)))</f>
        <v/>
      </c>
      <c r="O991" s="42" t="str">
        <f ca="1">IF(B991="", "", IF(ISNA(MATCH(N991, SOFR_INDEX!$A$2:$A$2001, -1)),1,IF(INDEX(SOFR_INDEX!$A$2:$E$2001,MATCH(N991, SOFR_INDEX!$A$2:$A$2001, -1), 1)=N991,MATCH(N991, SOFR_INDEX!$A$2:$A$2001, -1),MATCH(N991, SOFR_INDEX!$A$2:$A$2001, -1)+1)))</f>
        <v/>
      </c>
      <c r="P991" s="40" t="str" cm="1">
        <f t="array" aca="1" ref="P991" ca="1">IF(OR(B991="", F991=""), "", INDEX(SOFR_INDEX!$B$2:$E$2001, O991,$P$4) * IF(LEFT($P$3, 3)="180", 2, IF(LEFT($P$3, 2)="90", 4, IF(LEFT($P$3, 2)="30", 12, 1)))/100)</f>
        <v/>
      </c>
      <c r="Q991" s="43" t="str">
        <f ca="1">IF(OR(B991="", F991=""), "", P991+'Terms&amp;Conditions + Transaction'!$B$11/10000)</f>
        <v/>
      </c>
      <c r="R991" s="43" t="str">
        <f t="shared" ca="1" si="95"/>
        <v/>
      </c>
      <c r="S991" t="str">
        <f ca="1">IF(B991="",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Transaction'!$C$7*(F991-E991), 365), 360))))</f>
        <v/>
      </c>
      <c r="T991" s="49" t="str">
        <f t="shared" ca="1" si="96"/>
        <v/>
      </c>
      <c r="U991" s="49" t="str">
        <f t="shared" ca="1" si="97"/>
        <v/>
      </c>
      <c r="V991" s="49" t="str">
        <f t="shared" ca="1" si="98"/>
        <v/>
      </c>
      <c r="W991" s="11" t="str">
        <f t="shared" ca="1" si="99"/>
        <v/>
      </c>
      <c r="X991" s="11" t="str">
        <f t="shared" ca="1" si="100"/>
        <v/>
      </c>
    </row>
    <row r="992" spans="2:24" x14ac:dyDescent="0.25">
      <c r="B992" s="82" t="str">
        <f ca="1">IF(B991&lt;MIN($C$3, 'Terms&amp;Conditions + Transaction'!$B$6), B991+1, "")</f>
        <v/>
      </c>
      <c r="C992" t="str">
        <f ca="1">IF(B992="", "", IF(AND(WEEKDAY(B992, 2)&lt;=5, ISERROR(VLOOKUP(B992, 'Holiday Schedule'!$B$3:$B$1002, 1, FALSE))), 1, 0))</f>
        <v/>
      </c>
      <c r="D992" t="str">
        <f ca="1">IF(B992="", "", IF(LOWER('Terms&amp;Conditions + Transaction'!$C$15)="act", 1, IF(DAY(B992)=31, 0, IF(AND(DAY(B992+1)=1, MONTH(B992+1)=3), 31-DAY(B992), 1))))</f>
        <v/>
      </c>
      <c r="E992" s="18" t="str">
        <f ca="1">IF(B992="", "", IFERROR(VLOOKUP(B992, 'Accrual Schedule'!$B$3:$B$122, 1, TRUE), ""))</f>
        <v/>
      </c>
      <c r="F992" s="18" t="str" cm="1">
        <f t="array" aca="1" ref="F992" ca="1">IF(B992="", "", INDEX('Accrual Schedule'!$B$3:$B$122, MATCH(B992, 'Accrual Schedule'!$B$3:$B$122, 1)+1, 1))</f>
        <v/>
      </c>
      <c r="G992" s="18" t="str" cm="1">
        <f t="array" aca="1" ref="G992" ca="1">IF(B992="", "", INDEX('Accrual Schedule'!$B$3:$B$122, MATCH(H992, 'Accrual Schedule'!$B$3:$B$122, 1)-1, 1))</f>
        <v/>
      </c>
      <c r="H992" s="18" t="str">
        <f ca="1">IF(B992="", "", INDEX('Accrual Schedule'!$B$3:$B$122, MATCH(I992, 'Accrual Schedule'!$C$3:$C$122, 1), 1))</f>
        <v/>
      </c>
      <c r="I992" s="18" t="str" cm="1">
        <f t="array" aca="1" ref="I992" ca="1">IF(B992="", "", _xlfn.IFNA(INDEX('Accrual Schedule'!$C$4:$C$122, MATCH(B992, 'Accrual Schedule'!$C$4:$C$122, 1)+1, 1), INDEX('Accrual Schedule'!$C$4:$C$122, 1, 1)))</f>
        <v/>
      </c>
      <c r="J992" s="11" t="str">
        <f ca="1">IF(B992="","",'Terms&amp;Conditions + Transaction'!$F$5-SUMIF(Dispositions!$B$3:$B$32,"&lt;="&amp;B992,Dispositions!$C$3:$C$32))</f>
        <v/>
      </c>
      <c r="K992" s="84" t="str">
        <f ca="1">IF(B992="", "", IF(ISNA(MATCH(B992, 'Factor Schedule'!$B$3:$B$2002, -1)),1,IF(INDEX('Factor Schedule'!$B$3:$C$2002,MATCH(B992, 'Factor Schedule'!$B$3:$B$2002, -1), 1)=B992,MATCH(B992, 'Factor Schedule'!$B$3:$B$2002, -1),MATCH(B992, 'Factor Schedule'!$B$3:$B$2002, -1)+1)))</f>
        <v/>
      </c>
      <c r="L992" s="11" t="str" cm="1">
        <f t="array" aca="1" ref="L992" ca="1">IF(B992="","",ROUND(J992*_xlfn.IFNA(INDEX('Factor Schedule'!$B$3:$C$2002,K992, 2), 1), 2))</f>
        <v/>
      </c>
      <c r="M992" s="11" t="str">
        <f ca="1">IF(B992="", "", IF(OR(LOWER('Terms&amp;Conditions + Transaction'!$B$12)&lt;&gt;"compound", B992=$C$2, B992=E992), L992, L992+IF(LOWER('Terms&amp;Conditions + Transaction'!$B$13)&lt;&gt;"y", SUMIFS($T$8:$T$2007, $B$8:$B$2007, "&gt;="&amp;E992, $B$8:$B$2007, "&lt;"&amp;B992), SUMIFS($U$8:$U$1007, $B$8:$B$2007, "&gt;="&amp;E992, $B$8:$B$2007, "&lt;"&amp;B992))))</f>
        <v/>
      </c>
      <c r="N992" s="18" t="str">
        <f ca="1">IF(OR(B992 = "", F992=""), "", MIN(ForwardDays(B992,-'Terms&amp;Conditions + Transaction'!$B$22, 'Terms&amp;Conditions + Transaction'!$B$23, 'Holiday Schedule'!$B$3:$B$1002),ForwardDays(F992,-'Terms&amp;Conditions + Transaction'!$B$22, 'Terms&amp;Conditions + Transaction'!$B$23, 'Holiday Schedule'!$B$3:$B$1002)))</f>
        <v/>
      </c>
      <c r="O992" s="42" t="str">
        <f ca="1">IF(B992="", "", IF(ISNA(MATCH(N992, SOFR_INDEX!$A$2:$A$2001, -1)),1,IF(INDEX(SOFR_INDEX!$A$2:$E$2001,MATCH(N992, SOFR_INDEX!$A$2:$A$2001, -1), 1)=N992,MATCH(N992, SOFR_INDEX!$A$2:$A$2001, -1),MATCH(N992, SOFR_INDEX!$A$2:$A$2001, -1)+1)))</f>
        <v/>
      </c>
      <c r="P992" s="40" t="str" cm="1">
        <f t="array" aca="1" ref="P992" ca="1">IF(OR(B992="", F992=""), "", INDEX(SOFR_INDEX!$B$2:$E$2001, O992,$P$4) * IF(LEFT($P$3, 3)="180", 2, IF(LEFT($P$3, 2)="90", 4, IF(LEFT($P$3, 2)="30", 12, 1)))/100)</f>
        <v/>
      </c>
      <c r="Q992" s="43" t="str">
        <f ca="1">IF(OR(B992="", F992=""), "", P992+'Terms&amp;Conditions + Transaction'!$B$11/10000)</f>
        <v/>
      </c>
      <c r="R992" s="43" t="str">
        <f t="shared" ca="1" si="95"/>
        <v/>
      </c>
      <c r="S992" t="str">
        <f ca="1">IF(B992="",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Transaction'!$C$7*(F992-E992), 365), 360))))</f>
        <v/>
      </c>
      <c r="T992" s="49" t="str">
        <f t="shared" ca="1" si="96"/>
        <v/>
      </c>
      <c r="U992" s="49" t="str">
        <f t="shared" ca="1" si="97"/>
        <v/>
      </c>
      <c r="V992" s="49" t="str">
        <f t="shared" ca="1" si="98"/>
        <v/>
      </c>
      <c r="W992" s="11" t="str">
        <f t="shared" ca="1" si="99"/>
        <v/>
      </c>
      <c r="X992" s="11" t="str">
        <f t="shared" ca="1" si="100"/>
        <v/>
      </c>
    </row>
    <row r="993" spans="2:24" x14ac:dyDescent="0.25">
      <c r="B993" s="82" t="str">
        <f ca="1">IF(B992&lt;MIN($C$3, 'Terms&amp;Conditions + Transaction'!$B$6), B992+1, "")</f>
        <v/>
      </c>
      <c r="C993" t="str">
        <f ca="1">IF(B993="", "", IF(AND(WEEKDAY(B993, 2)&lt;=5, ISERROR(VLOOKUP(B993, 'Holiday Schedule'!$B$3:$B$1002, 1, FALSE))), 1, 0))</f>
        <v/>
      </c>
      <c r="D993" t="str">
        <f ca="1">IF(B993="", "", IF(LOWER('Terms&amp;Conditions + Transaction'!$C$15)="act", 1, IF(DAY(B993)=31, 0, IF(AND(DAY(B993+1)=1, MONTH(B993+1)=3), 31-DAY(B993), 1))))</f>
        <v/>
      </c>
      <c r="E993" s="18" t="str">
        <f ca="1">IF(B993="", "", IFERROR(VLOOKUP(B993, 'Accrual Schedule'!$B$3:$B$122, 1, TRUE), ""))</f>
        <v/>
      </c>
      <c r="F993" s="18" t="str" cm="1">
        <f t="array" aca="1" ref="F993" ca="1">IF(B993="", "", INDEX('Accrual Schedule'!$B$3:$B$122, MATCH(B993, 'Accrual Schedule'!$B$3:$B$122, 1)+1, 1))</f>
        <v/>
      </c>
      <c r="G993" s="18" t="str" cm="1">
        <f t="array" aca="1" ref="G993" ca="1">IF(B993="", "", INDEX('Accrual Schedule'!$B$3:$B$122, MATCH(H993, 'Accrual Schedule'!$B$3:$B$122, 1)-1, 1))</f>
        <v/>
      </c>
      <c r="H993" s="18" t="str">
        <f ca="1">IF(B993="", "", INDEX('Accrual Schedule'!$B$3:$B$122, MATCH(I993, 'Accrual Schedule'!$C$3:$C$122, 1), 1))</f>
        <v/>
      </c>
      <c r="I993" s="18" t="str" cm="1">
        <f t="array" aca="1" ref="I993" ca="1">IF(B993="", "", _xlfn.IFNA(INDEX('Accrual Schedule'!$C$4:$C$122, MATCH(B993, 'Accrual Schedule'!$C$4:$C$122, 1)+1, 1), INDEX('Accrual Schedule'!$C$4:$C$122, 1, 1)))</f>
        <v/>
      </c>
      <c r="J993" s="11" t="str">
        <f ca="1">IF(B993="","",'Terms&amp;Conditions + Transaction'!$F$5-SUMIF(Dispositions!$B$3:$B$32,"&lt;="&amp;B993,Dispositions!$C$3:$C$32))</f>
        <v/>
      </c>
      <c r="K993" s="84" t="str">
        <f ca="1">IF(B993="", "", IF(ISNA(MATCH(B993, 'Factor Schedule'!$B$3:$B$2002, -1)),1,IF(INDEX('Factor Schedule'!$B$3:$C$2002,MATCH(B993, 'Factor Schedule'!$B$3:$B$2002, -1), 1)=B993,MATCH(B993, 'Factor Schedule'!$B$3:$B$2002, -1),MATCH(B993, 'Factor Schedule'!$B$3:$B$2002, -1)+1)))</f>
        <v/>
      </c>
      <c r="L993" s="11" t="str" cm="1">
        <f t="array" aca="1" ref="L993" ca="1">IF(B993="","",ROUND(J993*_xlfn.IFNA(INDEX('Factor Schedule'!$B$3:$C$2002,K993, 2), 1), 2))</f>
        <v/>
      </c>
      <c r="M993" s="11" t="str">
        <f ca="1">IF(B993="", "", IF(OR(LOWER('Terms&amp;Conditions + Transaction'!$B$12)&lt;&gt;"compound", B993=$C$2, B993=E993), L993, L993+IF(LOWER('Terms&amp;Conditions + Transaction'!$B$13)&lt;&gt;"y", SUMIFS($T$8:$T$2007, $B$8:$B$2007, "&gt;="&amp;E993, $B$8:$B$2007, "&lt;"&amp;B993), SUMIFS($U$8:$U$1007, $B$8:$B$2007, "&gt;="&amp;E993, $B$8:$B$2007, "&lt;"&amp;B993))))</f>
        <v/>
      </c>
      <c r="N993" s="18" t="str">
        <f ca="1">IF(OR(B993 = "", F993=""), "", MIN(ForwardDays(B993,-'Terms&amp;Conditions + Transaction'!$B$22, 'Terms&amp;Conditions + Transaction'!$B$23, 'Holiday Schedule'!$B$3:$B$1002),ForwardDays(F993,-'Terms&amp;Conditions + Transaction'!$B$22, 'Terms&amp;Conditions + Transaction'!$B$23, 'Holiday Schedule'!$B$3:$B$1002)))</f>
        <v/>
      </c>
      <c r="O993" s="42" t="str">
        <f ca="1">IF(B993="", "", IF(ISNA(MATCH(N993, SOFR_INDEX!$A$2:$A$2001, -1)),1,IF(INDEX(SOFR_INDEX!$A$2:$E$2001,MATCH(N993, SOFR_INDEX!$A$2:$A$2001, -1), 1)=N993,MATCH(N993, SOFR_INDEX!$A$2:$A$2001, -1),MATCH(N993, SOFR_INDEX!$A$2:$A$2001, -1)+1)))</f>
        <v/>
      </c>
      <c r="P993" s="40" t="str" cm="1">
        <f t="array" aca="1" ref="P993" ca="1">IF(OR(B993="", F993=""), "", INDEX(SOFR_INDEX!$B$2:$E$2001, O993,$P$4) * IF(LEFT($P$3, 3)="180", 2, IF(LEFT($P$3, 2)="90", 4, IF(LEFT($P$3, 2)="30", 12, 1)))/100)</f>
        <v/>
      </c>
      <c r="Q993" s="43" t="str">
        <f ca="1">IF(OR(B993="", F993=""), "", P993+'Terms&amp;Conditions + Transaction'!$B$11/10000)</f>
        <v/>
      </c>
      <c r="R993" s="43" t="str">
        <f t="shared" ca="1" si="95"/>
        <v/>
      </c>
      <c r="S993" t="str">
        <f ca="1">IF(B993="",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Transaction'!$C$7*(F993-E993), 365), 360))))</f>
        <v/>
      </c>
      <c r="T993" s="49" t="str">
        <f t="shared" ca="1" si="96"/>
        <v/>
      </c>
      <c r="U993" s="49" t="str">
        <f t="shared" ca="1" si="97"/>
        <v/>
      </c>
      <c r="V993" s="49" t="str">
        <f t="shared" ca="1" si="98"/>
        <v/>
      </c>
      <c r="W993" s="11" t="str">
        <f t="shared" ca="1" si="99"/>
        <v/>
      </c>
      <c r="X993" s="11" t="str">
        <f t="shared" ca="1" si="100"/>
        <v/>
      </c>
    </row>
    <row r="994" spans="2:24" x14ac:dyDescent="0.25">
      <c r="B994" s="82" t="str">
        <f ca="1">IF(B993&lt;MIN($C$3, 'Terms&amp;Conditions + Transaction'!$B$6), B993+1, "")</f>
        <v/>
      </c>
      <c r="C994" t="str">
        <f ca="1">IF(B994="", "", IF(AND(WEEKDAY(B994, 2)&lt;=5, ISERROR(VLOOKUP(B994, 'Holiday Schedule'!$B$3:$B$1002, 1, FALSE))), 1, 0))</f>
        <v/>
      </c>
      <c r="D994" t="str">
        <f ca="1">IF(B994="", "", IF(LOWER('Terms&amp;Conditions + Transaction'!$C$15)="act", 1, IF(DAY(B994)=31, 0, IF(AND(DAY(B994+1)=1, MONTH(B994+1)=3), 31-DAY(B994), 1))))</f>
        <v/>
      </c>
      <c r="E994" s="18" t="str">
        <f ca="1">IF(B994="", "", IFERROR(VLOOKUP(B994, 'Accrual Schedule'!$B$3:$B$122, 1, TRUE), ""))</f>
        <v/>
      </c>
      <c r="F994" s="18" t="str" cm="1">
        <f t="array" aca="1" ref="F994" ca="1">IF(B994="", "", INDEX('Accrual Schedule'!$B$3:$B$122, MATCH(B994, 'Accrual Schedule'!$B$3:$B$122, 1)+1, 1))</f>
        <v/>
      </c>
      <c r="G994" s="18" t="str" cm="1">
        <f t="array" aca="1" ref="G994" ca="1">IF(B994="", "", INDEX('Accrual Schedule'!$B$3:$B$122, MATCH(H994, 'Accrual Schedule'!$B$3:$B$122, 1)-1, 1))</f>
        <v/>
      </c>
      <c r="H994" s="18" t="str">
        <f ca="1">IF(B994="", "", INDEX('Accrual Schedule'!$B$3:$B$122, MATCH(I994, 'Accrual Schedule'!$C$3:$C$122, 1), 1))</f>
        <v/>
      </c>
      <c r="I994" s="18" t="str" cm="1">
        <f t="array" aca="1" ref="I994" ca="1">IF(B994="", "", _xlfn.IFNA(INDEX('Accrual Schedule'!$C$4:$C$122, MATCH(B994, 'Accrual Schedule'!$C$4:$C$122, 1)+1, 1), INDEX('Accrual Schedule'!$C$4:$C$122, 1, 1)))</f>
        <v/>
      </c>
      <c r="J994" s="11" t="str">
        <f ca="1">IF(B994="","",'Terms&amp;Conditions + Transaction'!$F$5-SUMIF(Dispositions!$B$3:$B$32,"&lt;="&amp;B994,Dispositions!$C$3:$C$32))</f>
        <v/>
      </c>
      <c r="K994" s="84" t="str">
        <f ca="1">IF(B994="", "", IF(ISNA(MATCH(B994, 'Factor Schedule'!$B$3:$B$2002, -1)),1,IF(INDEX('Factor Schedule'!$B$3:$C$2002,MATCH(B994, 'Factor Schedule'!$B$3:$B$2002, -1), 1)=B994,MATCH(B994, 'Factor Schedule'!$B$3:$B$2002, -1),MATCH(B994, 'Factor Schedule'!$B$3:$B$2002, -1)+1)))</f>
        <v/>
      </c>
      <c r="L994" s="11" t="str" cm="1">
        <f t="array" aca="1" ref="L994" ca="1">IF(B994="","",ROUND(J994*_xlfn.IFNA(INDEX('Factor Schedule'!$B$3:$C$2002,K994, 2), 1), 2))</f>
        <v/>
      </c>
      <c r="M994" s="11" t="str">
        <f ca="1">IF(B994="", "", IF(OR(LOWER('Terms&amp;Conditions + Transaction'!$B$12)&lt;&gt;"compound", B994=$C$2, B994=E994), L994, L994+IF(LOWER('Terms&amp;Conditions + Transaction'!$B$13)&lt;&gt;"y", SUMIFS($T$8:$T$2007, $B$8:$B$2007, "&gt;="&amp;E994, $B$8:$B$2007, "&lt;"&amp;B994), SUMIFS($U$8:$U$1007, $B$8:$B$2007, "&gt;="&amp;E994, $B$8:$B$2007, "&lt;"&amp;B994))))</f>
        <v/>
      </c>
      <c r="N994" s="18" t="str">
        <f ca="1">IF(OR(B994 = "", F994=""), "", MIN(ForwardDays(B994,-'Terms&amp;Conditions + Transaction'!$B$22, 'Terms&amp;Conditions + Transaction'!$B$23, 'Holiday Schedule'!$B$3:$B$1002),ForwardDays(F994,-'Terms&amp;Conditions + Transaction'!$B$22, 'Terms&amp;Conditions + Transaction'!$B$23, 'Holiday Schedule'!$B$3:$B$1002)))</f>
        <v/>
      </c>
      <c r="O994" s="42" t="str">
        <f ca="1">IF(B994="", "", IF(ISNA(MATCH(N994, SOFR_INDEX!$A$2:$A$2001, -1)),1,IF(INDEX(SOFR_INDEX!$A$2:$E$2001,MATCH(N994, SOFR_INDEX!$A$2:$A$2001, -1), 1)=N994,MATCH(N994, SOFR_INDEX!$A$2:$A$2001, -1),MATCH(N994, SOFR_INDEX!$A$2:$A$2001, -1)+1)))</f>
        <v/>
      </c>
      <c r="P994" s="40" t="str" cm="1">
        <f t="array" aca="1" ref="P994" ca="1">IF(OR(B994="", F994=""), "", INDEX(SOFR_INDEX!$B$2:$E$2001, O994,$P$4) * IF(LEFT($P$3, 3)="180", 2, IF(LEFT($P$3, 2)="90", 4, IF(LEFT($P$3, 2)="30", 12, 1)))/100)</f>
        <v/>
      </c>
      <c r="Q994" s="43" t="str">
        <f ca="1">IF(OR(B994="", F994=""), "", P994+'Terms&amp;Conditions + Transaction'!$B$11/10000)</f>
        <v/>
      </c>
      <c r="R994" s="43" t="str">
        <f t="shared" ca="1" si="95"/>
        <v/>
      </c>
      <c r="S994" t="str">
        <f ca="1">IF(B994="",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Transaction'!$C$7*(F994-E994), 365), 360))))</f>
        <v/>
      </c>
      <c r="T994" s="49" t="str">
        <f t="shared" ca="1" si="96"/>
        <v/>
      </c>
      <c r="U994" s="49" t="str">
        <f t="shared" ca="1" si="97"/>
        <v/>
      </c>
      <c r="V994" s="49" t="str">
        <f t="shared" ca="1" si="98"/>
        <v/>
      </c>
      <c r="W994" s="11" t="str">
        <f t="shared" ca="1" si="99"/>
        <v/>
      </c>
      <c r="X994" s="11" t="str">
        <f t="shared" ca="1" si="100"/>
        <v/>
      </c>
    </row>
    <row r="995" spans="2:24" x14ac:dyDescent="0.25">
      <c r="B995" s="82" t="str">
        <f ca="1">IF(B994&lt;MIN($C$3, 'Terms&amp;Conditions + Transaction'!$B$6), B994+1, "")</f>
        <v/>
      </c>
      <c r="C995" t="str">
        <f ca="1">IF(B995="", "", IF(AND(WEEKDAY(B995, 2)&lt;=5, ISERROR(VLOOKUP(B995, 'Holiday Schedule'!$B$3:$B$1002, 1, FALSE))), 1, 0))</f>
        <v/>
      </c>
      <c r="D995" t="str">
        <f ca="1">IF(B995="", "", IF(LOWER('Terms&amp;Conditions + Transaction'!$C$15)="act", 1, IF(DAY(B995)=31, 0, IF(AND(DAY(B995+1)=1, MONTH(B995+1)=3), 31-DAY(B995), 1))))</f>
        <v/>
      </c>
      <c r="E995" s="18" t="str">
        <f ca="1">IF(B995="", "", IFERROR(VLOOKUP(B995, 'Accrual Schedule'!$B$3:$B$122, 1, TRUE), ""))</f>
        <v/>
      </c>
      <c r="F995" s="18" t="str" cm="1">
        <f t="array" aca="1" ref="F995" ca="1">IF(B995="", "", INDEX('Accrual Schedule'!$B$3:$B$122, MATCH(B995, 'Accrual Schedule'!$B$3:$B$122, 1)+1, 1))</f>
        <v/>
      </c>
      <c r="G995" s="18" t="str" cm="1">
        <f t="array" aca="1" ref="G995" ca="1">IF(B995="", "", INDEX('Accrual Schedule'!$B$3:$B$122, MATCH(H995, 'Accrual Schedule'!$B$3:$B$122, 1)-1, 1))</f>
        <v/>
      </c>
      <c r="H995" s="18" t="str">
        <f ca="1">IF(B995="", "", INDEX('Accrual Schedule'!$B$3:$B$122, MATCH(I995, 'Accrual Schedule'!$C$3:$C$122, 1), 1))</f>
        <v/>
      </c>
      <c r="I995" s="18" t="str" cm="1">
        <f t="array" aca="1" ref="I995" ca="1">IF(B995="", "", _xlfn.IFNA(INDEX('Accrual Schedule'!$C$4:$C$122, MATCH(B995, 'Accrual Schedule'!$C$4:$C$122, 1)+1, 1), INDEX('Accrual Schedule'!$C$4:$C$122, 1, 1)))</f>
        <v/>
      </c>
      <c r="J995" s="11" t="str">
        <f ca="1">IF(B995="","",'Terms&amp;Conditions + Transaction'!$F$5-SUMIF(Dispositions!$B$3:$B$32,"&lt;="&amp;B995,Dispositions!$C$3:$C$32))</f>
        <v/>
      </c>
      <c r="K995" s="84" t="str">
        <f ca="1">IF(B995="", "", IF(ISNA(MATCH(B995, 'Factor Schedule'!$B$3:$B$2002, -1)),1,IF(INDEX('Factor Schedule'!$B$3:$C$2002,MATCH(B995, 'Factor Schedule'!$B$3:$B$2002, -1), 1)=B995,MATCH(B995, 'Factor Schedule'!$B$3:$B$2002, -1),MATCH(B995, 'Factor Schedule'!$B$3:$B$2002, -1)+1)))</f>
        <v/>
      </c>
      <c r="L995" s="11" t="str" cm="1">
        <f t="array" aca="1" ref="L995" ca="1">IF(B995="","",ROUND(J995*_xlfn.IFNA(INDEX('Factor Schedule'!$B$3:$C$2002,K995, 2), 1), 2))</f>
        <v/>
      </c>
      <c r="M995" s="11" t="str">
        <f ca="1">IF(B995="", "", IF(OR(LOWER('Terms&amp;Conditions + Transaction'!$B$12)&lt;&gt;"compound", B995=$C$2, B995=E995), L995, L995+IF(LOWER('Terms&amp;Conditions + Transaction'!$B$13)&lt;&gt;"y", SUMIFS($T$8:$T$2007, $B$8:$B$2007, "&gt;="&amp;E995, $B$8:$B$2007, "&lt;"&amp;B995), SUMIFS($U$8:$U$1007, $B$8:$B$2007, "&gt;="&amp;E995, $B$8:$B$2007, "&lt;"&amp;B995))))</f>
        <v/>
      </c>
      <c r="N995" s="18" t="str">
        <f ca="1">IF(OR(B995 = "", F995=""), "", MIN(ForwardDays(B995,-'Terms&amp;Conditions + Transaction'!$B$22, 'Terms&amp;Conditions + Transaction'!$B$23, 'Holiday Schedule'!$B$3:$B$1002),ForwardDays(F995,-'Terms&amp;Conditions + Transaction'!$B$22, 'Terms&amp;Conditions + Transaction'!$B$23, 'Holiday Schedule'!$B$3:$B$1002)))</f>
        <v/>
      </c>
      <c r="O995" s="42" t="str">
        <f ca="1">IF(B995="", "", IF(ISNA(MATCH(N995, SOFR_INDEX!$A$2:$A$2001, -1)),1,IF(INDEX(SOFR_INDEX!$A$2:$E$2001,MATCH(N995, SOFR_INDEX!$A$2:$A$2001, -1), 1)=N995,MATCH(N995, SOFR_INDEX!$A$2:$A$2001, -1),MATCH(N995, SOFR_INDEX!$A$2:$A$2001, -1)+1)))</f>
        <v/>
      </c>
      <c r="P995" s="40" t="str" cm="1">
        <f t="array" aca="1" ref="P995" ca="1">IF(OR(B995="", F995=""), "", INDEX(SOFR_INDEX!$B$2:$E$2001, O995,$P$4) * IF(LEFT($P$3, 3)="180", 2, IF(LEFT($P$3, 2)="90", 4, IF(LEFT($P$3, 2)="30", 12, 1)))/100)</f>
        <v/>
      </c>
      <c r="Q995" s="43" t="str">
        <f ca="1">IF(OR(B995="", F995=""), "", P995+'Terms&amp;Conditions + Transaction'!$B$11/10000)</f>
        <v/>
      </c>
      <c r="R995" s="43" t="str">
        <f t="shared" ca="1" si="95"/>
        <v/>
      </c>
      <c r="S995" t="str">
        <f ca="1">IF(B995="",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Transaction'!$C$7*(F995-E995), 365), 360))))</f>
        <v/>
      </c>
      <c r="T995" s="49" t="str">
        <f t="shared" ca="1" si="96"/>
        <v/>
      </c>
      <c r="U995" s="49" t="str">
        <f t="shared" ca="1" si="97"/>
        <v/>
      </c>
      <c r="V995" s="49" t="str">
        <f t="shared" ca="1" si="98"/>
        <v/>
      </c>
      <c r="W995" s="11" t="str">
        <f t="shared" ca="1" si="99"/>
        <v/>
      </c>
      <c r="X995" s="11" t="str">
        <f t="shared" ca="1" si="100"/>
        <v/>
      </c>
    </row>
    <row r="996" spans="2:24" x14ac:dyDescent="0.25">
      <c r="B996" s="82" t="str">
        <f ca="1">IF(B995&lt;MIN($C$3, 'Terms&amp;Conditions + Transaction'!$B$6), B995+1, "")</f>
        <v/>
      </c>
      <c r="C996" t="str">
        <f ca="1">IF(B996="", "", IF(AND(WEEKDAY(B996, 2)&lt;=5, ISERROR(VLOOKUP(B996, 'Holiday Schedule'!$B$3:$B$1002, 1, FALSE))), 1, 0))</f>
        <v/>
      </c>
      <c r="D996" t="str">
        <f ca="1">IF(B996="", "", IF(LOWER('Terms&amp;Conditions + Transaction'!$C$15)="act", 1, IF(DAY(B996)=31, 0, IF(AND(DAY(B996+1)=1, MONTH(B996+1)=3), 31-DAY(B996), 1))))</f>
        <v/>
      </c>
      <c r="E996" s="18" t="str">
        <f ca="1">IF(B996="", "", IFERROR(VLOOKUP(B996, 'Accrual Schedule'!$B$3:$B$122, 1, TRUE), ""))</f>
        <v/>
      </c>
      <c r="F996" s="18" t="str" cm="1">
        <f t="array" aca="1" ref="F996" ca="1">IF(B996="", "", INDEX('Accrual Schedule'!$B$3:$B$122, MATCH(B996, 'Accrual Schedule'!$B$3:$B$122, 1)+1, 1))</f>
        <v/>
      </c>
      <c r="G996" s="18" t="str" cm="1">
        <f t="array" aca="1" ref="G996" ca="1">IF(B996="", "", INDEX('Accrual Schedule'!$B$3:$B$122, MATCH(H996, 'Accrual Schedule'!$B$3:$B$122, 1)-1, 1))</f>
        <v/>
      </c>
      <c r="H996" s="18" t="str">
        <f ca="1">IF(B996="", "", INDEX('Accrual Schedule'!$B$3:$B$122, MATCH(I996, 'Accrual Schedule'!$C$3:$C$122, 1), 1))</f>
        <v/>
      </c>
      <c r="I996" s="18" t="str" cm="1">
        <f t="array" aca="1" ref="I996" ca="1">IF(B996="", "", _xlfn.IFNA(INDEX('Accrual Schedule'!$C$4:$C$122, MATCH(B996, 'Accrual Schedule'!$C$4:$C$122, 1)+1, 1), INDEX('Accrual Schedule'!$C$4:$C$122, 1, 1)))</f>
        <v/>
      </c>
      <c r="J996" s="11" t="str">
        <f ca="1">IF(B996="","",'Terms&amp;Conditions + Transaction'!$F$5-SUMIF(Dispositions!$B$3:$B$32,"&lt;="&amp;B996,Dispositions!$C$3:$C$32))</f>
        <v/>
      </c>
      <c r="K996" s="84" t="str">
        <f ca="1">IF(B996="", "", IF(ISNA(MATCH(B996, 'Factor Schedule'!$B$3:$B$2002, -1)),1,IF(INDEX('Factor Schedule'!$B$3:$C$2002,MATCH(B996, 'Factor Schedule'!$B$3:$B$2002, -1), 1)=B996,MATCH(B996, 'Factor Schedule'!$B$3:$B$2002, -1),MATCH(B996, 'Factor Schedule'!$B$3:$B$2002, -1)+1)))</f>
        <v/>
      </c>
      <c r="L996" s="11" t="str" cm="1">
        <f t="array" aca="1" ref="L996" ca="1">IF(B996="","",ROUND(J996*_xlfn.IFNA(INDEX('Factor Schedule'!$B$3:$C$2002,K996, 2), 1), 2))</f>
        <v/>
      </c>
      <c r="M996" s="11" t="str">
        <f ca="1">IF(B996="", "", IF(OR(LOWER('Terms&amp;Conditions + Transaction'!$B$12)&lt;&gt;"compound", B996=$C$2, B996=E996), L996, L996+IF(LOWER('Terms&amp;Conditions + Transaction'!$B$13)&lt;&gt;"y", SUMIFS($T$8:$T$2007, $B$8:$B$2007, "&gt;="&amp;E996, $B$8:$B$2007, "&lt;"&amp;B996), SUMIFS($U$8:$U$1007, $B$8:$B$2007, "&gt;="&amp;E996, $B$8:$B$2007, "&lt;"&amp;B996))))</f>
        <v/>
      </c>
      <c r="N996" s="18" t="str">
        <f ca="1">IF(OR(B996 = "", F996=""), "", MIN(ForwardDays(B996,-'Terms&amp;Conditions + Transaction'!$B$22, 'Terms&amp;Conditions + Transaction'!$B$23, 'Holiday Schedule'!$B$3:$B$1002),ForwardDays(F996,-'Terms&amp;Conditions + Transaction'!$B$22, 'Terms&amp;Conditions + Transaction'!$B$23, 'Holiday Schedule'!$B$3:$B$1002)))</f>
        <v/>
      </c>
      <c r="O996" s="42" t="str">
        <f ca="1">IF(B996="", "", IF(ISNA(MATCH(N996, SOFR_INDEX!$A$2:$A$2001, -1)),1,IF(INDEX(SOFR_INDEX!$A$2:$E$2001,MATCH(N996, SOFR_INDEX!$A$2:$A$2001, -1), 1)=N996,MATCH(N996, SOFR_INDEX!$A$2:$A$2001, -1),MATCH(N996, SOFR_INDEX!$A$2:$A$2001, -1)+1)))</f>
        <v/>
      </c>
      <c r="P996" s="40" t="str" cm="1">
        <f t="array" aca="1" ref="P996" ca="1">IF(OR(B996="", F996=""), "", INDEX(SOFR_INDEX!$B$2:$E$2001, O996,$P$4) * IF(LEFT($P$3, 3)="180", 2, IF(LEFT($P$3, 2)="90", 4, IF(LEFT($P$3, 2)="30", 12, 1)))/100)</f>
        <v/>
      </c>
      <c r="Q996" s="43" t="str">
        <f ca="1">IF(OR(B996="", F996=""), "", P996+'Terms&amp;Conditions + Transaction'!$B$11/10000)</f>
        <v/>
      </c>
      <c r="R996" s="43" t="str">
        <f t="shared" ca="1" si="95"/>
        <v/>
      </c>
      <c r="S996" t="str">
        <f ca="1">IF(B996="",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Transaction'!$C$7*(F996-E996), 365), 360))))</f>
        <v/>
      </c>
      <c r="T996" s="49" t="str">
        <f t="shared" ca="1" si="96"/>
        <v/>
      </c>
      <c r="U996" s="49" t="str">
        <f t="shared" ca="1" si="97"/>
        <v/>
      </c>
      <c r="V996" s="49" t="str">
        <f t="shared" ca="1" si="98"/>
        <v/>
      </c>
      <c r="W996" s="11" t="str">
        <f t="shared" ca="1" si="99"/>
        <v/>
      </c>
      <c r="X996" s="11" t="str">
        <f t="shared" ca="1" si="100"/>
        <v/>
      </c>
    </row>
    <row r="997" spans="2:24" x14ac:dyDescent="0.25">
      <c r="B997" s="82" t="str">
        <f ca="1">IF(B996&lt;MIN($C$3, 'Terms&amp;Conditions + Transaction'!$B$6), B996+1, "")</f>
        <v/>
      </c>
      <c r="C997" t="str">
        <f ca="1">IF(B997="", "", IF(AND(WEEKDAY(B997, 2)&lt;=5, ISERROR(VLOOKUP(B997, 'Holiday Schedule'!$B$3:$B$1002, 1, FALSE))), 1, 0))</f>
        <v/>
      </c>
      <c r="D997" t="str">
        <f ca="1">IF(B997="", "", IF(LOWER('Terms&amp;Conditions + Transaction'!$C$15)="act", 1, IF(DAY(B997)=31, 0, IF(AND(DAY(B997+1)=1, MONTH(B997+1)=3), 31-DAY(B997), 1))))</f>
        <v/>
      </c>
      <c r="E997" s="18" t="str">
        <f ca="1">IF(B997="", "", IFERROR(VLOOKUP(B997, 'Accrual Schedule'!$B$3:$B$122, 1, TRUE), ""))</f>
        <v/>
      </c>
      <c r="F997" s="18" t="str" cm="1">
        <f t="array" aca="1" ref="F997" ca="1">IF(B997="", "", INDEX('Accrual Schedule'!$B$3:$B$122, MATCH(B997, 'Accrual Schedule'!$B$3:$B$122, 1)+1, 1))</f>
        <v/>
      </c>
      <c r="G997" s="18" t="str" cm="1">
        <f t="array" aca="1" ref="G997" ca="1">IF(B997="", "", INDEX('Accrual Schedule'!$B$3:$B$122, MATCH(H997, 'Accrual Schedule'!$B$3:$B$122, 1)-1, 1))</f>
        <v/>
      </c>
      <c r="H997" s="18" t="str">
        <f ca="1">IF(B997="", "", INDEX('Accrual Schedule'!$B$3:$B$122, MATCH(I997, 'Accrual Schedule'!$C$3:$C$122, 1), 1))</f>
        <v/>
      </c>
      <c r="I997" s="18" t="str" cm="1">
        <f t="array" aca="1" ref="I997" ca="1">IF(B997="", "", _xlfn.IFNA(INDEX('Accrual Schedule'!$C$4:$C$122, MATCH(B997, 'Accrual Schedule'!$C$4:$C$122, 1)+1, 1), INDEX('Accrual Schedule'!$C$4:$C$122, 1, 1)))</f>
        <v/>
      </c>
      <c r="J997" s="11" t="str">
        <f ca="1">IF(B997="","",'Terms&amp;Conditions + Transaction'!$F$5-SUMIF(Dispositions!$B$3:$B$32,"&lt;="&amp;B997,Dispositions!$C$3:$C$32))</f>
        <v/>
      </c>
      <c r="K997" s="84" t="str">
        <f ca="1">IF(B997="", "", IF(ISNA(MATCH(B997, 'Factor Schedule'!$B$3:$B$2002, -1)),1,IF(INDEX('Factor Schedule'!$B$3:$C$2002,MATCH(B997, 'Factor Schedule'!$B$3:$B$2002, -1), 1)=B997,MATCH(B997, 'Factor Schedule'!$B$3:$B$2002, -1),MATCH(B997, 'Factor Schedule'!$B$3:$B$2002, -1)+1)))</f>
        <v/>
      </c>
      <c r="L997" s="11" t="str" cm="1">
        <f t="array" aca="1" ref="L997" ca="1">IF(B997="","",ROUND(J997*_xlfn.IFNA(INDEX('Factor Schedule'!$B$3:$C$2002,K997, 2), 1), 2))</f>
        <v/>
      </c>
      <c r="M997" s="11" t="str">
        <f ca="1">IF(B997="", "", IF(OR(LOWER('Terms&amp;Conditions + Transaction'!$B$12)&lt;&gt;"compound", B997=$C$2, B997=E997), L997, L997+IF(LOWER('Terms&amp;Conditions + Transaction'!$B$13)&lt;&gt;"y", SUMIFS($T$8:$T$2007, $B$8:$B$2007, "&gt;="&amp;E997, $B$8:$B$2007, "&lt;"&amp;B997), SUMIFS($U$8:$U$1007, $B$8:$B$2007, "&gt;="&amp;E997, $B$8:$B$2007, "&lt;"&amp;B997))))</f>
        <v/>
      </c>
      <c r="N997" s="18" t="str">
        <f ca="1">IF(OR(B997 = "", F997=""), "", MIN(ForwardDays(B997,-'Terms&amp;Conditions + Transaction'!$B$22, 'Terms&amp;Conditions + Transaction'!$B$23, 'Holiday Schedule'!$B$3:$B$1002),ForwardDays(F997,-'Terms&amp;Conditions + Transaction'!$B$22, 'Terms&amp;Conditions + Transaction'!$B$23, 'Holiday Schedule'!$B$3:$B$1002)))</f>
        <v/>
      </c>
      <c r="O997" s="42" t="str">
        <f ca="1">IF(B997="", "", IF(ISNA(MATCH(N997, SOFR_INDEX!$A$2:$A$2001, -1)),1,IF(INDEX(SOFR_INDEX!$A$2:$E$2001,MATCH(N997, SOFR_INDEX!$A$2:$A$2001, -1), 1)=N997,MATCH(N997, SOFR_INDEX!$A$2:$A$2001, -1),MATCH(N997, SOFR_INDEX!$A$2:$A$2001, -1)+1)))</f>
        <v/>
      </c>
      <c r="P997" s="40" t="str" cm="1">
        <f t="array" aca="1" ref="P997" ca="1">IF(OR(B997="", F997=""), "", INDEX(SOFR_INDEX!$B$2:$E$2001, O997,$P$4) * IF(LEFT($P$3, 3)="180", 2, IF(LEFT($P$3, 2)="90", 4, IF(LEFT($P$3, 2)="30", 12, 1)))/100)</f>
        <v/>
      </c>
      <c r="Q997" s="43" t="str">
        <f ca="1">IF(OR(B997="", F997=""), "", P997+'Terms&amp;Conditions + Transaction'!$B$11/10000)</f>
        <v/>
      </c>
      <c r="R997" s="43" t="str">
        <f t="shared" ca="1" si="95"/>
        <v/>
      </c>
      <c r="S997" t="str">
        <f ca="1">IF(B997="",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Transaction'!$C$7*(F997-E997), 365), 360))))</f>
        <v/>
      </c>
      <c r="T997" s="49" t="str">
        <f t="shared" ca="1" si="96"/>
        <v/>
      </c>
      <c r="U997" s="49" t="str">
        <f t="shared" ca="1" si="97"/>
        <v/>
      </c>
      <c r="V997" s="49" t="str">
        <f t="shared" ca="1" si="98"/>
        <v/>
      </c>
      <c r="W997" s="11" t="str">
        <f t="shared" ca="1" si="99"/>
        <v/>
      </c>
      <c r="X997" s="11" t="str">
        <f t="shared" ca="1" si="100"/>
        <v/>
      </c>
    </row>
    <row r="998" spans="2:24" x14ac:dyDescent="0.25">
      <c r="B998" s="82" t="str">
        <f ca="1">IF(B997&lt;MIN($C$3, 'Terms&amp;Conditions + Transaction'!$B$6), B997+1, "")</f>
        <v/>
      </c>
      <c r="C998" t="str">
        <f ca="1">IF(B998="", "", IF(AND(WEEKDAY(B998, 2)&lt;=5, ISERROR(VLOOKUP(B998, 'Holiday Schedule'!$B$3:$B$1002, 1, FALSE))), 1, 0))</f>
        <v/>
      </c>
      <c r="D998" t="str">
        <f ca="1">IF(B998="", "", IF(LOWER('Terms&amp;Conditions + Transaction'!$C$15)="act", 1, IF(DAY(B998)=31, 0, IF(AND(DAY(B998+1)=1, MONTH(B998+1)=3), 31-DAY(B998), 1))))</f>
        <v/>
      </c>
      <c r="E998" s="18" t="str">
        <f ca="1">IF(B998="", "", IFERROR(VLOOKUP(B998, 'Accrual Schedule'!$B$3:$B$122, 1, TRUE), ""))</f>
        <v/>
      </c>
      <c r="F998" s="18" t="str" cm="1">
        <f t="array" aca="1" ref="F998" ca="1">IF(B998="", "", INDEX('Accrual Schedule'!$B$3:$B$122, MATCH(B998, 'Accrual Schedule'!$B$3:$B$122, 1)+1, 1))</f>
        <v/>
      </c>
      <c r="G998" s="18" t="str" cm="1">
        <f t="array" aca="1" ref="G998" ca="1">IF(B998="", "", INDEX('Accrual Schedule'!$B$3:$B$122, MATCH(H998, 'Accrual Schedule'!$B$3:$B$122, 1)-1, 1))</f>
        <v/>
      </c>
      <c r="H998" s="18" t="str">
        <f ca="1">IF(B998="", "", INDEX('Accrual Schedule'!$B$3:$B$122, MATCH(I998, 'Accrual Schedule'!$C$3:$C$122, 1), 1))</f>
        <v/>
      </c>
      <c r="I998" s="18" t="str" cm="1">
        <f t="array" aca="1" ref="I998" ca="1">IF(B998="", "", _xlfn.IFNA(INDEX('Accrual Schedule'!$C$4:$C$122, MATCH(B998, 'Accrual Schedule'!$C$4:$C$122, 1)+1, 1), INDEX('Accrual Schedule'!$C$4:$C$122, 1, 1)))</f>
        <v/>
      </c>
      <c r="J998" s="11" t="str">
        <f ca="1">IF(B998="","",'Terms&amp;Conditions + Transaction'!$F$5-SUMIF(Dispositions!$B$3:$B$32,"&lt;="&amp;B998,Dispositions!$C$3:$C$32))</f>
        <v/>
      </c>
      <c r="K998" s="84" t="str">
        <f ca="1">IF(B998="", "", IF(ISNA(MATCH(B998, 'Factor Schedule'!$B$3:$B$2002, -1)),1,IF(INDEX('Factor Schedule'!$B$3:$C$2002,MATCH(B998, 'Factor Schedule'!$B$3:$B$2002, -1), 1)=B998,MATCH(B998, 'Factor Schedule'!$B$3:$B$2002, -1),MATCH(B998, 'Factor Schedule'!$B$3:$B$2002, -1)+1)))</f>
        <v/>
      </c>
      <c r="L998" s="11" t="str" cm="1">
        <f t="array" aca="1" ref="L998" ca="1">IF(B998="","",ROUND(J998*_xlfn.IFNA(INDEX('Factor Schedule'!$B$3:$C$2002,K998, 2), 1), 2))</f>
        <v/>
      </c>
      <c r="M998" s="11" t="str">
        <f ca="1">IF(B998="", "", IF(OR(LOWER('Terms&amp;Conditions + Transaction'!$B$12)&lt;&gt;"compound", B998=$C$2, B998=E998), L998, L998+IF(LOWER('Terms&amp;Conditions + Transaction'!$B$13)&lt;&gt;"y", SUMIFS($T$8:$T$2007, $B$8:$B$2007, "&gt;="&amp;E998, $B$8:$B$2007, "&lt;"&amp;B998), SUMIFS($U$8:$U$1007, $B$8:$B$2007, "&gt;="&amp;E998, $B$8:$B$2007, "&lt;"&amp;B998))))</f>
        <v/>
      </c>
      <c r="N998" s="18" t="str">
        <f ca="1">IF(OR(B998 = "", F998=""), "", MIN(ForwardDays(B998,-'Terms&amp;Conditions + Transaction'!$B$22, 'Terms&amp;Conditions + Transaction'!$B$23, 'Holiday Schedule'!$B$3:$B$1002),ForwardDays(F998,-'Terms&amp;Conditions + Transaction'!$B$22, 'Terms&amp;Conditions + Transaction'!$B$23, 'Holiday Schedule'!$B$3:$B$1002)))</f>
        <v/>
      </c>
      <c r="O998" s="42" t="str">
        <f ca="1">IF(B998="", "", IF(ISNA(MATCH(N998, SOFR_INDEX!$A$2:$A$2001, -1)),1,IF(INDEX(SOFR_INDEX!$A$2:$E$2001,MATCH(N998, SOFR_INDEX!$A$2:$A$2001, -1), 1)=N998,MATCH(N998, SOFR_INDEX!$A$2:$A$2001, -1),MATCH(N998, SOFR_INDEX!$A$2:$A$2001, -1)+1)))</f>
        <v/>
      </c>
      <c r="P998" s="40" t="str" cm="1">
        <f t="array" aca="1" ref="P998" ca="1">IF(OR(B998="", F998=""), "", INDEX(SOFR_INDEX!$B$2:$E$2001, O998,$P$4) * IF(LEFT($P$3, 3)="180", 2, IF(LEFT($P$3, 2)="90", 4, IF(LEFT($P$3, 2)="30", 12, 1)))/100)</f>
        <v/>
      </c>
      <c r="Q998" s="43" t="str">
        <f ca="1">IF(OR(B998="", F998=""), "", P998+'Terms&amp;Conditions + Transaction'!$B$11/10000)</f>
        <v/>
      </c>
      <c r="R998" s="43" t="str">
        <f t="shared" ca="1" si="95"/>
        <v/>
      </c>
      <c r="S998" t="str">
        <f ca="1">IF(B998="",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Transaction'!$C$7*(F998-E998), 365), 360))))</f>
        <v/>
      </c>
      <c r="T998" s="49" t="str">
        <f t="shared" ca="1" si="96"/>
        <v/>
      </c>
      <c r="U998" s="49" t="str">
        <f t="shared" ca="1" si="97"/>
        <v/>
      </c>
      <c r="V998" s="49" t="str">
        <f t="shared" ca="1" si="98"/>
        <v/>
      </c>
      <c r="W998" s="11" t="str">
        <f t="shared" ca="1" si="99"/>
        <v/>
      </c>
      <c r="X998" s="11" t="str">
        <f t="shared" ca="1" si="100"/>
        <v/>
      </c>
    </row>
    <row r="999" spans="2:24" x14ac:dyDescent="0.25">
      <c r="B999" s="82" t="str">
        <f ca="1">IF(B998&lt;MIN($C$3, 'Terms&amp;Conditions + Transaction'!$B$6), B998+1, "")</f>
        <v/>
      </c>
      <c r="C999" t="str">
        <f ca="1">IF(B999="", "", IF(AND(WEEKDAY(B999, 2)&lt;=5, ISERROR(VLOOKUP(B999, 'Holiday Schedule'!$B$3:$B$1002, 1, FALSE))), 1, 0))</f>
        <v/>
      </c>
      <c r="D999" t="str">
        <f ca="1">IF(B999="", "", IF(LOWER('Terms&amp;Conditions + Transaction'!$C$15)="act", 1, IF(DAY(B999)=31, 0, IF(AND(DAY(B999+1)=1, MONTH(B999+1)=3), 31-DAY(B999), 1))))</f>
        <v/>
      </c>
      <c r="E999" s="18" t="str">
        <f ca="1">IF(B999="", "", IFERROR(VLOOKUP(B999, 'Accrual Schedule'!$B$3:$B$122, 1, TRUE), ""))</f>
        <v/>
      </c>
      <c r="F999" s="18" t="str" cm="1">
        <f t="array" aca="1" ref="F999" ca="1">IF(B999="", "", INDEX('Accrual Schedule'!$B$3:$B$122, MATCH(B999, 'Accrual Schedule'!$B$3:$B$122, 1)+1, 1))</f>
        <v/>
      </c>
      <c r="G999" s="18" t="str" cm="1">
        <f t="array" aca="1" ref="G999" ca="1">IF(B999="", "", INDEX('Accrual Schedule'!$B$3:$B$122, MATCH(H999, 'Accrual Schedule'!$B$3:$B$122, 1)-1, 1))</f>
        <v/>
      </c>
      <c r="H999" s="18" t="str">
        <f ca="1">IF(B999="", "", INDEX('Accrual Schedule'!$B$3:$B$122, MATCH(I999, 'Accrual Schedule'!$C$3:$C$122, 1), 1))</f>
        <v/>
      </c>
      <c r="I999" s="18" t="str" cm="1">
        <f t="array" aca="1" ref="I999" ca="1">IF(B999="", "", _xlfn.IFNA(INDEX('Accrual Schedule'!$C$4:$C$122, MATCH(B999, 'Accrual Schedule'!$C$4:$C$122, 1)+1, 1), INDEX('Accrual Schedule'!$C$4:$C$122, 1, 1)))</f>
        <v/>
      </c>
      <c r="J999" s="11" t="str">
        <f ca="1">IF(B999="","",'Terms&amp;Conditions + Transaction'!$F$5-SUMIF(Dispositions!$B$3:$B$32,"&lt;="&amp;B999,Dispositions!$C$3:$C$32))</f>
        <v/>
      </c>
      <c r="K999" s="84" t="str">
        <f ca="1">IF(B999="", "", IF(ISNA(MATCH(B999, 'Factor Schedule'!$B$3:$B$2002, -1)),1,IF(INDEX('Factor Schedule'!$B$3:$C$2002,MATCH(B999, 'Factor Schedule'!$B$3:$B$2002, -1), 1)=B999,MATCH(B999, 'Factor Schedule'!$B$3:$B$2002, -1),MATCH(B999, 'Factor Schedule'!$B$3:$B$2002, -1)+1)))</f>
        <v/>
      </c>
      <c r="L999" s="11" t="str" cm="1">
        <f t="array" aca="1" ref="L999" ca="1">IF(B999="","",ROUND(J999*_xlfn.IFNA(INDEX('Factor Schedule'!$B$3:$C$2002,K999, 2), 1), 2))</f>
        <v/>
      </c>
      <c r="M999" s="11" t="str">
        <f ca="1">IF(B999="", "", IF(OR(LOWER('Terms&amp;Conditions + Transaction'!$B$12)&lt;&gt;"compound", B999=$C$2, B999=E999), L999, L999+IF(LOWER('Terms&amp;Conditions + Transaction'!$B$13)&lt;&gt;"y", SUMIFS($T$8:$T$2007, $B$8:$B$2007, "&gt;="&amp;E999, $B$8:$B$2007, "&lt;"&amp;B999), SUMIFS($U$8:$U$1007, $B$8:$B$2007, "&gt;="&amp;E999, $B$8:$B$2007, "&lt;"&amp;B999))))</f>
        <v/>
      </c>
      <c r="N999" s="18" t="str">
        <f ca="1">IF(OR(B999 = "", F999=""), "", MIN(ForwardDays(B999,-'Terms&amp;Conditions + Transaction'!$B$22, 'Terms&amp;Conditions + Transaction'!$B$23, 'Holiday Schedule'!$B$3:$B$1002),ForwardDays(F999,-'Terms&amp;Conditions + Transaction'!$B$22, 'Terms&amp;Conditions + Transaction'!$B$23, 'Holiday Schedule'!$B$3:$B$1002)))</f>
        <v/>
      </c>
      <c r="O999" s="42" t="str">
        <f ca="1">IF(B999="", "", IF(ISNA(MATCH(N999, SOFR_INDEX!$A$2:$A$2001, -1)),1,IF(INDEX(SOFR_INDEX!$A$2:$E$2001,MATCH(N999, SOFR_INDEX!$A$2:$A$2001, -1), 1)=N999,MATCH(N999, SOFR_INDEX!$A$2:$A$2001, -1),MATCH(N999, SOFR_INDEX!$A$2:$A$2001, -1)+1)))</f>
        <v/>
      </c>
      <c r="P999" s="40" t="str" cm="1">
        <f t="array" aca="1" ref="P999" ca="1">IF(OR(B999="", F999=""), "", INDEX(SOFR_INDEX!$B$2:$E$2001, O999,$P$4) * IF(LEFT($P$3, 3)="180", 2, IF(LEFT($P$3, 2)="90", 4, IF(LEFT($P$3, 2)="30", 12, 1)))/100)</f>
        <v/>
      </c>
      <c r="Q999" s="43" t="str">
        <f ca="1">IF(OR(B999="", F999=""), "", P999+'Terms&amp;Conditions + Transaction'!$B$11/10000)</f>
        <v/>
      </c>
      <c r="R999" s="43" t="str">
        <f t="shared" ca="1" si="95"/>
        <v/>
      </c>
      <c r="S999" t="str">
        <f ca="1">IF(B999="",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Transaction'!$C$7*(F999-E999), 365), 360))))</f>
        <v/>
      </c>
      <c r="T999" s="49" t="str">
        <f t="shared" ca="1" si="96"/>
        <v/>
      </c>
      <c r="U999" s="49" t="str">
        <f t="shared" ca="1" si="97"/>
        <v/>
      </c>
      <c r="V999" s="49" t="str">
        <f t="shared" ca="1" si="98"/>
        <v/>
      </c>
      <c r="W999" s="11" t="str">
        <f t="shared" ca="1" si="99"/>
        <v/>
      </c>
      <c r="X999" s="11" t="str">
        <f t="shared" ca="1" si="100"/>
        <v/>
      </c>
    </row>
    <row r="1000" spans="2:24" x14ac:dyDescent="0.25">
      <c r="B1000" s="82" t="str">
        <f ca="1">IF(B999&lt;MIN($C$3, 'Terms&amp;Conditions + Transaction'!$B$6), B999+1, "")</f>
        <v/>
      </c>
      <c r="C1000" t="str">
        <f ca="1">IF(B1000="", "", IF(AND(WEEKDAY(B1000, 2)&lt;=5, ISERROR(VLOOKUP(B1000, 'Holiday Schedule'!$B$3:$B$1002, 1, FALSE))), 1, 0))</f>
        <v/>
      </c>
      <c r="D1000" t="str">
        <f ca="1">IF(B1000="", "", IF(LOWER('Terms&amp;Conditions + Transaction'!$C$15)="act", 1, IF(DAY(B1000)=31, 0, IF(AND(DAY(B1000+1)=1, MONTH(B1000+1)=3), 31-DAY(B1000), 1))))</f>
        <v/>
      </c>
      <c r="E1000" s="18" t="str">
        <f ca="1">IF(B1000="", "", IFERROR(VLOOKUP(B1000, 'Accrual Schedule'!$B$3:$B$122, 1, TRUE), ""))</f>
        <v/>
      </c>
      <c r="F1000" s="18" t="str" cm="1">
        <f t="array" aca="1" ref="F1000" ca="1">IF(B1000="", "", INDEX('Accrual Schedule'!$B$3:$B$122, MATCH(B1000, 'Accrual Schedule'!$B$3:$B$122, 1)+1, 1))</f>
        <v/>
      </c>
      <c r="G1000" s="18" t="str" cm="1">
        <f t="array" aca="1" ref="G1000" ca="1">IF(B1000="", "", INDEX('Accrual Schedule'!$B$3:$B$122, MATCH(H1000, 'Accrual Schedule'!$B$3:$B$122, 1)-1, 1))</f>
        <v/>
      </c>
      <c r="H1000" s="18" t="str">
        <f ca="1">IF(B1000="", "", INDEX('Accrual Schedule'!$B$3:$B$122, MATCH(I1000, 'Accrual Schedule'!$C$3:$C$122, 1), 1))</f>
        <v/>
      </c>
      <c r="I1000" s="18" t="str" cm="1">
        <f t="array" aca="1" ref="I1000" ca="1">IF(B1000="", "", _xlfn.IFNA(INDEX('Accrual Schedule'!$C$4:$C$122, MATCH(B1000, 'Accrual Schedule'!$C$4:$C$122, 1)+1, 1), INDEX('Accrual Schedule'!$C$4:$C$122, 1, 1)))</f>
        <v/>
      </c>
      <c r="J1000" s="11" t="str">
        <f ca="1">IF(B1000="","",'Terms&amp;Conditions + Transaction'!$F$5-SUMIF(Dispositions!$B$3:$B$32,"&lt;="&amp;B1000,Dispositions!$C$3:$C$32))</f>
        <v/>
      </c>
      <c r="K1000" s="84" t="str">
        <f ca="1">IF(B1000="", "", IF(ISNA(MATCH(B1000, 'Factor Schedule'!$B$3:$B$2002, -1)),1,IF(INDEX('Factor Schedule'!$B$3:$C$2002,MATCH(B1000, 'Factor Schedule'!$B$3:$B$2002, -1), 1)=B1000,MATCH(B1000, 'Factor Schedule'!$B$3:$B$2002, -1),MATCH(B1000, 'Factor Schedule'!$B$3:$B$2002, -1)+1)))</f>
        <v/>
      </c>
      <c r="L1000" s="11" t="str" cm="1">
        <f t="array" aca="1" ref="L1000" ca="1">IF(B1000="","",ROUND(J1000*_xlfn.IFNA(INDEX('Factor Schedule'!$B$3:$C$2002,K1000, 2), 1), 2))</f>
        <v/>
      </c>
      <c r="M1000" s="11" t="str">
        <f ca="1">IF(B1000="", "", IF(OR(LOWER('Terms&amp;Conditions + Transaction'!$B$12)&lt;&gt;"compound", B1000=$C$2, B1000=E1000), L1000, L1000+IF(LOWER('Terms&amp;Conditions + Transaction'!$B$13)&lt;&gt;"y", SUMIFS($T$8:$T$2007, $B$8:$B$2007, "&gt;="&amp;E1000, $B$8:$B$2007, "&lt;"&amp;B1000), SUMIFS($U$8:$U$1007, $B$8:$B$2007, "&gt;="&amp;E1000, $B$8:$B$2007, "&lt;"&amp;B1000))))</f>
        <v/>
      </c>
      <c r="N1000" s="18" t="str">
        <f ca="1">IF(OR(B1000 = "", F1000=""), "", MIN(ForwardDays(B1000,-'Terms&amp;Conditions + Transaction'!$B$22, 'Terms&amp;Conditions + Transaction'!$B$23, 'Holiday Schedule'!$B$3:$B$1002),ForwardDays(F1000,-'Terms&amp;Conditions + Transaction'!$B$22, 'Terms&amp;Conditions + Transaction'!$B$23, 'Holiday Schedule'!$B$3:$B$1002)))</f>
        <v/>
      </c>
      <c r="O1000" s="42" t="str">
        <f ca="1">IF(B1000="", "", IF(ISNA(MATCH(N1000, SOFR_INDEX!$A$2:$A$2001, -1)),1,IF(INDEX(SOFR_INDEX!$A$2:$E$2001,MATCH(N1000, SOFR_INDEX!$A$2:$A$2001, -1), 1)=N1000,MATCH(N1000, SOFR_INDEX!$A$2:$A$2001, -1),MATCH(N1000, SOFR_INDEX!$A$2:$A$2001, -1)+1)))</f>
        <v/>
      </c>
      <c r="P1000" s="40" t="str" cm="1">
        <f t="array" aca="1" ref="P1000" ca="1">IF(OR(B1000="", F1000=""), "", INDEX(SOFR_INDEX!$B$2:$E$2001, O1000,$P$4) * IF(LEFT($P$3, 3)="180", 2, IF(LEFT($P$3, 2)="90", 4, IF(LEFT($P$3, 2)="30", 12, 1)))/100)</f>
        <v/>
      </c>
      <c r="Q1000" s="43" t="str">
        <f ca="1">IF(OR(B1000="", F1000=""), "", P1000+'Terms&amp;Conditions + Transaction'!$B$11/10000)</f>
        <v/>
      </c>
      <c r="R1000" s="43" t="str">
        <f t="shared" ca="1" si="95"/>
        <v/>
      </c>
      <c r="S1000" t="str">
        <f ca="1">IF(B1000="",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Transaction'!$C$7*(F1000-E1000), 365), 360))))</f>
        <v/>
      </c>
      <c r="T1000" s="49" t="str">
        <f t="shared" ca="1" si="96"/>
        <v/>
      </c>
      <c r="U1000" s="49" t="str">
        <f t="shared" ca="1" si="97"/>
        <v/>
      </c>
      <c r="V1000" s="49" t="str">
        <f t="shared" ca="1" si="98"/>
        <v/>
      </c>
      <c r="W1000" s="11" t="str">
        <f t="shared" ca="1" si="99"/>
        <v/>
      </c>
      <c r="X1000" s="11" t="str">
        <f t="shared" ca="1" si="100"/>
        <v/>
      </c>
    </row>
    <row r="1001" spans="2:24" x14ac:dyDescent="0.25">
      <c r="B1001" s="82" t="str">
        <f ca="1">IF(B1000&lt;MIN($C$3, 'Terms&amp;Conditions + Transaction'!$B$6), B1000+1, "")</f>
        <v/>
      </c>
      <c r="C1001" t="str">
        <f ca="1">IF(B1001="", "", IF(AND(WEEKDAY(B1001, 2)&lt;=5, ISERROR(VLOOKUP(B1001, 'Holiday Schedule'!$B$3:$B$1002, 1, FALSE))), 1, 0))</f>
        <v/>
      </c>
      <c r="D1001" t="str">
        <f ca="1">IF(B1001="", "", IF(LOWER('Terms&amp;Conditions + Transaction'!$C$15)="act", 1, IF(DAY(B1001)=31, 0, IF(AND(DAY(B1001+1)=1, MONTH(B1001+1)=3), 31-DAY(B1001), 1))))</f>
        <v/>
      </c>
      <c r="E1001" s="18" t="str">
        <f ca="1">IF(B1001="", "", IFERROR(VLOOKUP(B1001, 'Accrual Schedule'!$B$3:$B$122, 1, TRUE), ""))</f>
        <v/>
      </c>
      <c r="F1001" s="18" t="str" cm="1">
        <f t="array" aca="1" ref="F1001" ca="1">IF(B1001="", "", INDEX('Accrual Schedule'!$B$3:$B$122, MATCH(B1001, 'Accrual Schedule'!$B$3:$B$122, 1)+1, 1))</f>
        <v/>
      </c>
      <c r="G1001" s="18" t="str" cm="1">
        <f t="array" aca="1" ref="G1001" ca="1">IF(B1001="", "", INDEX('Accrual Schedule'!$B$3:$B$122, MATCH(H1001, 'Accrual Schedule'!$B$3:$B$122, 1)-1, 1))</f>
        <v/>
      </c>
      <c r="H1001" s="18" t="str">
        <f ca="1">IF(B1001="", "", INDEX('Accrual Schedule'!$B$3:$B$122, MATCH(I1001, 'Accrual Schedule'!$C$3:$C$122, 1), 1))</f>
        <v/>
      </c>
      <c r="I1001" s="18" t="str" cm="1">
        <f t="array" aca="1" ref="I1001" ca="1">IF(B1001="", "", _xlfn.IFNA(INDEX('Accrual Schedule'!$C$4:$C$122, MATCH(B1001, 'Accrual Schedule'!$C$4:$C$122, 1)+1, 1), INDEX('Accrual Schedule'!$C$4:$C$122, 1, 1)))</f>
        <v/>
      </c>
      <c r="J1001" s="11" t="str">
        <f ca="1">IF(B1001="","",'Terms&amp;Conditions + Transaction'!$F$5-SUMIF(Dispositions!$B$3:$B$32,"&lt;="&amp;B1001,Dispositions!$C$3:$C$32))</f>
        <v/>
      </c>
      <c r="K1001" s="84" t="str">
        <f ca="1">IF(B1001="", "", IF(ISNA(MATCH(B1001, 'Factor Schedule'!$B$3:$B$2002, -1)),1,IF(INDEX('Factor Schedule'!$B$3:$C$2002,MATCH(B1001, 'Factor Schedule'!$B$3:$B$2002, -1), 1)=B1001,MATCH(B1001, 'Factor Schedule'!$B$3:$B$2002, -1),MATCH(B1001, 'Factor Schedule'!$B$3:$B$2002, -1)+1)))</f>
        <v/>
      </c>
      <c r="L1001" s="11" t="str" cm="1">
        <f t="array" aca="1" ref="L1001" ca="1">IF(B1001="","",ROUND(J1001*_xlfn.IFNA(INDEX('Factor Schedule'!$B$3:$C$2002,K1001, 2), 1), 2))</f>
        <v/>
      </c>
      <c r="M1001" s="11" t="str">
        <f ca="1">IF(B1001="", "", IF(OR(LOWER('Terms&amp;Conditions + Transaction'!$B$12)&lt;&gt;"compound", B1001=$C$2, B1001=E1001), L1001, L1001+IF(LOWER('Terms&amp;Conditions + Transaction'!$B$13)&lt;&gt;"y", SUMIFS($T$8:$T$2007, $B$8:$B$2007, "&gt;="&amp;E1001, $B$8:$B$2007, "&lt;"&amp;B1001), SUMIFS($U$8:$U$1007, $B$8:$B$2007, "&gt;="&amp;E1001, $B$8:$B$2007, "&lt;"&amp;B1001))))</f>
        <v/>
      </c>
      <c r="N1001" s="18" t="str">
        <f ca="1">IF(OR(B1001 = "", F1001=""), "", MIN(ForwardDays(B1001,-'Terms&amp;Conditions + Transaction'!$B$22, 'Terms&amp;Conditions + Transaction'!$B$23, 'Holiday Schedule'!$B$3:$B$1002),ForwardDays(F1001,-'Terms&amp;Conditions + Transaction'!$B$22, 'Terms&amp;Conditions + Transaction'!$B$23, 'Holiday Schedule'!$B$3:$B$1002)))</f>
        <v/>
      </c>
      <c r="O1001" s="42" t="str">
        <f ca="1">IF(B1001="", "", IF(ISNA(MATCH(N1001, SOFR_INDEX!$A$2:$A$2001, -1)),1,IF(INDEX(SOFR_INDEX!$A$2:$E$2001,MATCH(N1001, SOFR_INDEX!$A$2:$A$2001, -1), 1)=N1001,MATCH(N1001, SOFR_INDEX!$A$2:$A$2001, -1),MATCH(N1001, SOFR_INDEX!$A$2:$A$2001, -1)+1)))</f>
        <v/>
      </c>
      <c r="P1001" s="40" t="str" cm="1">
        <f t="array" aca="1" ref="P1001" ca="1">IF(OR(B1001="", F1001=""), "", INDEX(SOFR_INDEX!$B$2:$E$2001, O1001,$P$4) * IF(LEFT($P$3, 3)="180", 2, IF(LEFT($P$3, 2)="90", 4, IF(LEFT($P$3, 2)="30", 12, 1)))/100)</f>
        <v/>
      </c>
      <c r="Q1001" s="43" t="str">
        <f ca="1">IF(OR(B1001="", F1001=""), "", P1001+'Terms&amp;Conditions + Transaction'!$B$11/10000)</f>
        <v/>
      </c>
      <c r="R1001" s="43" t="str">
        <f t="shared" ca="1" si="95"/>
        <v/>
      </c>
      <c r="S1001" t="str">
        <f ca="1">IF(B1001="",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Transaction'!$C$7*(F1001-E1001), 365), 360))))</f>
        <v/>
      </c>
      <c r="T1001" s="49" t="str">
        <f t="shared" ca="1" si="96"/>
        <v/>
      </c>
      <c r="U1001" s="49" t="str">
        <f t="shared" ca="1" si="97"/>
        <v/>
      </c>
      <c r="V1001" s="49" t="str">
        <f t="shared" ca="1" si="98"/>
        <v/>
      </c>
      <c r="W1001" s="11" t="str">
        <f t="shared" ca="1" si="99"/>
        <v/>
      </c>
      <c r="X1001" s="11" t="str">
        <f t="shared" ca="1" si="100"/>
        <v/>
      </c>
    </row>
    <row r="1002" spans="2:24" x14ac:dyDescent="0.25">
      <c r="B1002" s="82" t="str">
        <f ca="1">IF(B1001&lt;MIN($C$3, 'Terms&amp;Conditions + Transaction'!$B$6), B1001+1, "")</f>
        <v/>
      </c>
      <c r="C1002" t="str">
        <f ca="1">IF(B1002="", "", IF(AND(WEEKDAY(B1002, 2)&lt;=5, ISERROR(VLOOKUP(B1002, 'Holiday Schedule'!$B$3:$B$1002, 1, FALSE))), 1, 0))</f>
        <v/>
      </c>
      <c r="D1002" t="str">
        <f ca="1">IF(B1002="", "", IF(LOWER('Terms&amp;Conditions + Transaction'!$C$15)="act", 1, IF(DAY(B1002)=31, 0, IF(AND(DAY(B1002+1)=1, MONTH(B1002+1)=3), 31-DAY(B1002), 1))))</f>
        <v/>
      </c>
      <c r="E1002" s="18" t="str">
        <f ca="1">IF(B1002="", "", IFERROR(VLOOKUP(B1002, 'Accrual Schedule'!$B$3:$B$122, 1, TRUE), ""))</f>
        <v/>
      </c>
      <c r="F1002" s="18" t="str" cm="1">
        <f t="array" aca="1" ref="F1002" ca="1">IF(B1002="", "", INDEX('Accrual Schedule'!$B$3:$B$122, MATCH(B1002, 'Accrual Schedule'!$B$3:$B$122, 1)+1, 1))</f>
        <v/>
      </c>
      <c r="G1002" s="18" t="str" cm="1">
        <f t="array" aca="1" ref="G1002" ca="1">IF(B1002="", "", INDEX('Accrual Schedule'!$B$3:$B$122, MATCH(H1002, 'Accrual Schedule'!$B$3:$B$122, 1)-1, 1))</f>
        <v/>
      </c>
      <c r="H1002" s="18" t="str">
        <f ca="1">IF(B1002="", "", INDEX('Accrual Schedule'!$B$3:$B$122, MATCH(I1002, 'Accrual Schedule'!$C$3:$C$122, 1), 1))</f>
        <v/>
      </c>
      <c r="I1002" s="18" t="str" cm="1">
        <f t="array" aca="1" ref="I1002" ca="1">IF(B1002="", "", _xlfn.IFNA(INDEX('Accrual Schedule'!$C$4:$C$122, MATCH(B1002, 'Accrual Schedule'!$C$4:$C$122, 1)+1, 1), INDEX('Accrual Schedule'!$C$4:$C$122, 1, 1)))</f>
        <v/>
      </c>
      <c r="J1002" s="11" t="str">
        <f ca="1">IF(B1002="","",'Terms&amp;Conditions + Transaction'!$F$5-SUMIF(Dispositions!$B$3:$B$32,"&lt;="&amp;B1002,Dispositions!$C$3:$C$32))</f>
        <v/>
      </c>
      <c r="K1002" s="84" t="str">
        <f ca="1">IF(B1002="", "", IF(ISNA(MATCH(B1002, 'Factor Schedule'!$B$3:$B$2002, -1)),1,IF(INDEX('Factor Schedule'!$B$3:$C$2002,MATCH(B1002, 'Factor Schedule'!$B$3:$B$2002, -1), 1)=B1002,MATCH(B1002, 'Factor Schedule'!$B$3:$B$2002, -1),MATCH(B1002, 'Factor Schedule'!$B$3:$B$2002, -1)+1)))</f>
        <v/>
      </c>
      <c r="L1002" s="11" t="str" cm="1">
        <f t="array" aca="1" ref="L1002" ca="1">IF(B1002="","",ROUND(J1002*_xlfn.IFNA(INDEX('Factor Schedule'!$B$3:$C$2002,K1002, 2), 1), 2))</f>
        <v/>
      </c>
      <c r="M1002" s="11" t="str">
        <f ca="1">IF(B1002="", "", IF(OR(LOWER('Terms&amp;Conditions + Transaction'!$B$12)&lt;&gt;"compound", B1002=$C$2, B1002=E1002), L1002, L1002+IF(LOWER('Terms&amp;Conditions + Transaction'!$B$13)&lt;&gt;"y", SUMIFS($T$8:$T$2007, $B$8:$B$2007, "&gt;="&amp;E1002, $B$8:$B$2007, "&lt;"&amp;B1002), SUMIFS($U$8:$U$1007, $B$8:$B$2007, "&gt;="&amp;E1002, $B$8:$B$2007, "&lt;"&amp;B1002))))</f>
        <v/>
      </c>
      <c r="N1002" s="18" t="str">
        <f ca="1">IF(OR(B1002 = "", F1002=""), "", MIN(ForwardDays(B1002,-'Terms&amp;Conditions + Transaction'!$B$22, 'Terms&amp;Conditions + Transaction'!$B$23, 'Holiday Schedule'!$B$3:$B$1002),ForwardDays(F1002,-'Terms&amp;Conditions + Transaction'!$B$22, 'Terms&amp;Conditions + Transaction'!$B$23, 'Holiday Schedule'!$B$3:$B$1002)))</f>
        <v/>
      </c>
      <c r="O1002" s="42" t="str">
        <f ca="1">IF(B1002="", "", IF(ISNA(MATCH(N1002, SOFR_INDEX!$A$2:$A$2001, -1)),1,IF(INDEX(SOFR_INDEX!$A$2:$E$2001,MATCH(N1002, SOFR_INDEX!$A$2:$A$2001, -1), 1)=N1002,MATCH(N1002, SOFR_INDEX!$A$2:$A$2001, -1),MATCH(N1002, SOFR_INDEX!$A$2:$A$2001, -1)+1)))</f>
        <v/>
      </c>
      <c r="P1002" s="40" t="str" cm="1">
        <f t="array" aca="1" ref="P1002" ca="1">IF(OR(B1002="", F1002=""), "", INDEX(SOFR_INDEX!$B$2:$E$2001, O1002,$P$4) * IF(LEFT($P$3, 3)="180", 2, IF(LEFT($P$3, 2)="90", 4, IF(LEFT($P$3, 2)="30", 12, 1)))/100)</f>
        <v/>
      </c>
      <c r="Q1002" s="43" t="str">
        <f ca="1">IF(OR(B1002="", F1002=""), "", P1002+'Terms&amp;Conditions + Transaction'!$B$11/10000)</f>
        <v/>
      </c>
      <c r="R1002" s="43" t="str">
        <f t="shared" ca="1" si="95"/>
        <v/>
      </c>
      <c r="S1002" t="str">
        <f ca="1">IF(B1002="",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Transaction'!$C$7*(F1002-E1002), 365), 360))))</f>
        <v/>
      </c>
      <c r="T1002" s="49" t="str">
        <f t="shared" ca="1" si="96"/>
        <v/>
      </c>
      <c r="U1002" s="49" t="str">
        <f t="shared" ca="1" si="97"/>
        <v/>
      </c>
      <c r="V1002" s="49" t="str">
        <f t="shared" ca="1" si="98"/>
        <v/>
      </c>
      <c r="W1002" s="11" t="str">
        <f t="shared" ca="1" si="99"/>
        <v/>
      </c>
      <c r="X1002" s="11" t="str">
        <f t="shared" ca="1" si="100"/>
        <v/>
      </c>
    </row>
    <row r="1003" spans="2:24" x14ac:dyDescent="0.25">
      <c r="B1003" s="82" t="str">
        <f ca="1">IF(B1002&lt;MIN($C$3, 'Terms&amp;Conditions + Transaction'!$B$6), B1002+1, "")</f>
        <v/>
      </c>
      <c r="C1003" t="str">
        <f ca="1">IF(B1003="", "", IF(AND(WEEKDAY(B1003, 2)&lt;=5, ISERROR(VLOOKUP(B1003, 'Holiday Schedule'!$B$3:$B$1002, 1, FALSE))), 1, 0))</f>
        <v/>
      </c>
      <c r="D1003" t="str">
        <f ca="1">IF(B1003="", "", IF(LOWER('Terms&amp;Conditions + Transaction'!$C$15)="act", 1, IF(DAY(B1003)=31, 0, IF(AND(DAY(B1003+1)=1, MONTH(B1003+1)=3), 31-DAY(B1003), 1))))</f>
        <v/>
      </c>
      <c r="E1003" s="18" t="str">
        <f ca="1">IF(B1003="", "", IFERROR(VLOOKUP(B1003, 'Accrual Schedule'!$B$3:$B$122, 1, TRUE), ""))</f>
        <v/>
      </c>
      <c r="F1003" s="18" t="str" cm="1">
        <f t="array" aca="1" ref="F1003" ca="1">IF(B1003="", "", INDEX('Accrual Schedule'!$B$3:$B$122, MATCH(B1003, 'Accrual Schedule'!$B$3:$B$122, 1)+1, 1))</f>
        <v/>
      </c>
      <c r="G1003" s="18" t="str" cm="1">
        <f t="array" aca="1" ref="G1003" ca="1">IF(B1003="", "", INDEX('Accrual Schedule'!$B$3:$B$122, MATCH(H1003, 'Accrual Schedule'!$B$3:$B$122, 1)-1, 1))</f>
        <v/>
      </c>
      <c r="H1003" s="18" t="str">
        <f ca="1">IF(B1003="", "", INDEX('Accrual Schedule'!$B$3:$B$122, MATCH(I1003, 'Accrual Schedule'!$C$3:$C$122, 1), 1))</f>
        <v/>
      </c>
      <c r="I1003" s="18" t="str" cm="1">
        <f t="array" aca="1" ref="I1003" ca="1">IF(B1003="", "", _xlfn.IFNA(INDEX('Accrual Schedule'!$C$4:$C$122, MATCH(B1003, 'Accrual Schedule'!$C$4:$C$122, 1)+1, 1), INDEX('Accrual Schedule'!$C$4:$C$122, 1, 1)))</f>
        <v/>
      </c>
      <c r="J1003" s="11" t="str">
        <f ca="1">IF(B1003="","",'Terms&amp;Conditions + Transaction'!$F$5-SUMIF(Dispositions!$B$3:$B$32,"&lt;="&amp;B1003,Dispositions!$C$3:$C$32))</f>
        <v/>
      </c>
      <c r="K1003" s="84" t="str">
        <f ca="1">IF(B1003="", "", IF(ISNA(MATCH(B1003, 'Factor Schedule'!$B$3:$B$2002, -1)),1,IF(INDEX('Factor Schedule'!$B$3:$C$2002,MATCH(B1003, 'Factor Schedule'!$B$3:$B$2002, -1), 1)=B1003,MATCH(B1003, 'Factor Schedule'!$B$3:$B$2002, -1),MATCH(B1003, 'Factor Schedule'!$B$3:$B$2002, -1)+1)))</f>
        <v/>
      </c>
      <c r="L1003" s="11" t="str" cm="1">
        <f t="array" aca="1" ref="L1003" ca="1">IF(B1003="","",ROUND(J1003*_xlfn.IFNA(INDEX('Factor Schedule'!$B$3:$C$2002,K1003, 2), 1), 2))</f>
        <v/>
      </c>
      <c r="M1003" s="11" t="str">
        <f ca="1">IF(B1003="", "", IF(OR(LOWER('Terms&amp;Conditions + Transaction'!$B$12)&lt;&gt;"compound", B1003=$C$2, B1003=E1003), L1003, L1003+IF(LOWER('Terms&amp;Conditions + Transaction'!$B$13)&lt;&gt;"y", SUMIFS($T$8:$T$2007, $B$8:$B$2007, "&gt;="&amp;E1003, $B$8:$B$2007, "&lt;"&amp;B1003), SUMIFS($U$8:$U$1007, $B$8:$B$2007, "&gt;="&amp;E1003, $B$8:$B$2007, "&lt;"&amp;B1003))))</f>
        <v/>
      </c>
      <c r="N1003" s="18" t="str">
        <f ca="1">IF(OR(B1003 = "", F1003=""), "", MIN(ForwardDays(B1003,-'Terms&amp;Conditions + Transaction'!$B$22, 'Terms&amp;Conditions + Transaction'!$B$23, 'Holiday Schedule'!$B$3:$B$1002),ForwardDays(F1003,-'Terms&amp;Conditions + Transaction'!$B$22, 'Terms&amp;Conditions + Transaction'!$B$23, 'Holiday Schedule'!$B$3:$B$1002)))</f>
        <v/>
      </c>
      <c r="O1003" s="42" t="str">
        <f ca="1">IF(B1003="", "", IF(ISNA(MATCH(N1003, SOFR_INDEX!$A$2:$A$2001, -1)),1,IF(INDEX(SOFR_INDEX!$A$2:$E$2001,MATCH(N1003, SOFR_INDEX!$A$2:$A$2001, -1), 1)=N1003,MATCH(N1003, SOFR_INDEX!$A$2:$A$2001, -1),MATCH(N1003, SOFR_INDEX!$A$2:$A$2001, -1)+1)))</f>
        <v/>
      </c>
      <c r="P1003" s="40" t="str" cm="1">
        <f t="array" aca="1" ref="P1003" ca="1">IF(OR(B1003="", F1003=""), "", INDEX(SOFR_INDEX!$B$2:$E$2001, O1003,$P$4) * IF(LEFT($P$3, 3)="180", 2, IF(LEFT($P$3, 2)="90", 4, IF(LEFT($P$3, 2)="30", 12, 1)))/100)</f>
        <v/>
      </c>
      <c r="Q1003" s="43" t="str">
        <f ca="1">IF(OR(B1003="", F1003=""), "", P1003+'Terms&amp;Conditions + Transaction'!$B$11/10000)</f>
        <v/>
      </c>
      <c r="R1003" s="43" t="str">
        <f t="shared" ca="1" si="95"/>
        <v/>
      </c>
      <c r="S1003" t="str">
        <f ca="1">IF(B1003="",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Transaction'!$C$7*(F1003-E1003), 365), 360))))</f>
        <v/>
      </c>
      <c r="T1003" s="49" t="str">
        <f t="shared" ca="1" si="96"/>
        <v/>
      </c>
      <c r="U1003" s="49" t="str">
        <f t="shared" ca="1" si="97"/>
        <v/>
      </c>
      <c r="V1003" s="49" t="str">
        <f t="shared" ca="1" si="98"/>
        <v/>
      </c>
      <c r="W1003" s="11" t="str">
        <f t="shared" ca="1" si="99"/>
        <v/>
      </c>
      <c r="X1003" s="11" t="str">
        <f t="shared" ca="1" si="100"/>
        <v/>
      </c>
    </row>
    <row r="1004" spans="2:24" x14ac:dyDescent="0.25">
      <c r="B1004" s="82" t="str">
        <f ca="1">IF(B1003&lt;MIN($C$3, 'Terms&amp;Conditions + Transaction'!$B$6), B1003+1, "")</f>
        <v/>
      </c>
      <c r="C1004" t="str">
        <f ca="1">IF(B1004="", "", IF(AND(WEEKDAY(B1004, 2)&lt;=5, ISERROR(VLOOKUP(B1004, 'Holiday Schedule'!$B$3:$B$1002, 1, FALSE))), 1, 0))</f>
        <v/>
      </c>
      <c r="D1004" t="str">
        <f ca="1">IF(B1004="", "", IF(LOWER('Terms&amp;Conditions + Transaction'!$C$15)="act", 1, IF(DAY(B1004)=31, 0, IF(AND(DAY(B1004+1)=1, MONTH(B1004+1)=3), 31-DAY(B1004), 1))))</f>
        <v/>
      </c>
      <c r="E1004" s="18" t="str">
        <f ca="1">IF(B1004="", "", IFERROR(VLOOKUP(B1004, 'Accrual Schedule'!$B$3:$B$122, 1, TRUE), ""))</f>
        <v/>
      </c>
      <c r="F1004" s="18" t="str" cm="1">
        <f t="array" aca="1" ref="F1004" ca="1">IF(B1004="", "", INDEX('Accrual Schedule'!$B$3:$B$122, MATCH(B1004, 'Accrual Schedule'!$B$3:$B$122, 1)+1, 1))</f>
        <v/>
      </c>
      <c r="G1004" s="18" t="str" cm="1">
        <f t="array" aca="1" ref="G1004" ca="1">IF(B1004="", "", INDEX('Accrual Schedule'!$B$3:$B$122, MATCH(H1004, 'Accrual Schedule'!$B$3:$B$122, 1)-1, 1))</f>
        <v/>
      </c>
      <c r="H1004" s="18" t="str">
        <f ca="1">IF(B1004="", "", INDEX('Accrual Schedule'!$B$3:$B$122, MATCH(I1004, 'Accrual Schedule'!$C$3:$C$122, 1), 1))</f>
        <v/>
      </c>
      <c r="I1004" s="18" t="str" cm="1">
        <f t="array" aca="1" ref="I1004" ca="1">IF(B1004="", "", _xlfn.IFNA(INDEX('Accrual Schedule'!$C$4:$C$122, MATCH(B1004, 'Accrual Schedule'!$C$4:$C$122, 1)+1, 1), INDEX('Accrual Schedule'!$C$4:$C$122, 1, 1)))</f>
        <v/>
      </c>
      <c r="J1004" s="11" t="str">
        <f ca="1">IF(B1004="","",'Terms&amp;Conditions + Transaction'!$F$5-SUMIF(Dispositions!$B$3:$B$32,"&lt;="&amp;B1004,Dispositions!$C$3:$C$32))</f>
        <v/>
      </c>
      <c r="K1004" s="84" t="str">
        <f ca="1">IF(B1004="", "", IF(ISNA(MATCH(B1004, 'Factor Schedule'!$B$3:$B$2002, -1)),1,IF(INDEX('Factor Schedule'!$B$3:$C$2002,MATCH(B1004, 'Factor Schedule'!$B$3:$B$2002, -1), 1)=B1004,MATCH(B1004, 'Factor Schedule'!$B$3:$B$2002, -1),MATCH(B1004, 'Factor Schedule'!$B$3:$B$2002, -1)+1)))</f>
        <v/>
      </c>
      <c r="L1004" s="11" t="str" cm="1">
        <f t="array" aca="1" ref="L1004" ca="1">IF(B1004="","",ROUND(J1004*_xlfn.IFNA(INDEX('Factor Schedule'!$B$3:$C$2002,K1004, 2), 1), 2))</f>
        <v/>
      </c>
      <c r="M1004" s="11" t="str">
        <f ca="1">IF(B1004="", "", IF(OR(LOWER('Terms&amp;Conditions + Transaction'!$B$12)&lt;&gt;"compound", B1004=$C$2, B1004=E1004), L1004, L1004+IF(LOWER('Terms&amp;Conditions + Transaction'!$B$13)&lt;&gt;"y", SUMIFS($T$8:$T$2007, $B$8:$B$2007, "&gt;="&amp;E1004, $B$8:$B$2007, "&lt;"&amp;B1004), SUMIFS($U$8:$U$1007, $B$8:$B$2007, "&gt;="&amp;E1004, $B$8:$B$2007, "&lt;"&amp;B1004))))</f>
        <v/>
      </c>
      <c r="N1004" s="18" t="str">
        <f ca="1">IF(OR(B1004 = "", F1004=""), "", MIN(ForwardDays(B1004,-'Terms&amp;Conditions + Transaction'!$B$22, 'Terms&amp;Conditions + Transaction'!$B$23, 'Holiday Schedule'!$B$3:$B$1002),ForwardDays(F1004,-'Terms&amp;Conditions + Transaction'!$B$22, 'Terms&amp;Conditions + Transaction'!$B$23, 'Holiday Schedule'!$B$3:$B$1002)))</f>
        <v/>
      </c>
      <c r="O1004" s="42" t="str">
        <f ca="1">IF(B1004="", "", IF(ISNA(MATCH(N1004, SOFR_INDEX!$A$2:$A$2001, -1)),1,IF(INDEX(SOFR_INDEX!$A$2:$E$2001,MATCH(N1004, SOFR_INDEX!$A$2:$A$2001, -1), 1)=N1004,MATCH(N1004, SOFR_INDEX!$A$2:$A$2001, -1),MATCH(N1004, SOFR_INDEX!$A$2:$A$2001, -1)+1)))</f>
        <v/>
      </c>
      <c r="P1004" s="40" t="str" cm="1">
        <f t="array" aca="1" ref="P1004" ca="1">IF(OR(B1004="", F1004=""), "", INDEX(SOFR_INDEX!$B$2:$E$2001, O1004,$P$4) * IF(LEFT($P$3, 3)="180", 2, IF(LEFT($P$3, 2)="90", 4, IF(LEFT($P$3, 2)="30", 12, 1)))/100)</f>
        <v/>
      </c>
      <c r="Q1004" s="43" t="str">
        <f ca="1">IF(OR(B1004="", F1004=""), "", P1004+'Terms&amp;Conditions + Transaction'!$B$11/10000)</f>
        <v/>
      </c>
      <c r="R1004" s="43" t="str">
        <f t="shared" ca="1" si="95"/>
        <v/>
      </c>
      <c r="S1004" t="str">
        <f ca="1">IF(B1004="",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Transaction'!$C$7*(F1004-E1004), 365), 360))))</f>
        <v/>
      </c>
      <c r="T1004" s="49" t="str">
        <f t="shared" ca="1" si="96"/>
        <v/>
      </c>
      <c r="U1004" s="49" t="str">
        <f t="shared" ca="1" si="97"/>
        <v/>
      </c>
      <c r="V1004" s="49" t="str">
        <f t="shared" ca="1" si="98"/>
        <v/>
      </c>
      <c r="W1004" s="11" t="str">
        <f t="shared" ca="1" si="99"/>
        <v/>
      </c>
      <c r="X1004" s="11" t="str">
        <f t="shared" ca="1" si="100"/>
        <v/>
      </c>
    </row>
    <row r="1005" spans="2:24" x14ac:dyDescent="0.25">
      <c r="B1005" s="82" t="str">
        <f ca="1">IF(B1004&lt;MIN($C$3, 'Terms&amp;Conditions + Transaction'!$B$6), B1004+1, "")</f>
        <v/>
      </c>
      <c r="C1005" t="str">
        <f ca="1">IF(B1005="", "", IF(AND(WEEKDAY(B1005, 2)&lt;=5, ISERROR(VLOOKUP(B1005, 'Holiday Schedule'!$B$3:$B$1002, 1, FALSE))), 1, 0))</f>
        <v/>
      </c>
      <c r="D1005" t="str">
        <f ca="1">IF(B1005="", "", IF(LOWER('Terms&amp;Conditions + Transaction'!$C$15)="act", 1, IF(DAY(B1005)=31, 0, IF(AND(DAY(B1005+1)=1, MONTH(B1005+1)=3), 31-DAY(B1005), 1))))</f>
        <v/>
      </c>
      <c r="E1005" s="18" t="str">
        <f ca="1">IF(B1005="", "", IFERROR(VLOOKUP(B1005, 'Accrual Schedule'!$B$3:$B$122, 1, TRUE), ""))</f>
        <v/>
      </c>
      <c r="F1005" s="18" t="str" cm="1">
        <f t="array" aca="1" ref="F1005" ca="1">IF(B1005="", "", INDEX('Accrual Schedule'!$B$3:$B$122, MATCH(B1005, 'Accrual Schedule'!$B$3:$B$122, 1)+1, 1))</f>
        <v/>
      </c>
      <c r="G1005" s="18" t="str" cm="1">
        <f t="array" aca="1" ref="G1005" ca="1">IF(B1005="", "", INDEX('Accrual Schedule'!$B$3:$B$122, MATCH(H1005, 'Accrual Schedule'!$B$3:$B$122, 1)-1, 1))</f>
        <v/>
      </c>
      <c r="H1005" s="18" t="str">
        <f ca="1">IF(B1005="", "", INDEX('Accrual Schedule'!$B$3:$B$122, MATCH(I1005, 'Accrual Schedule'!$C$3:$C$122, 1), 1))</f>
        <v/>
      </c>
      <c r="I1005" s="18" t="str" cm="1">
        <f t="array" aca="1" ref="I1005" ca="1">IF(B1005="", "", _xlfn.IFNA(INDEX('Accrual Schedule'!$C$4:$C$122, MATCH(B1005, 'Accrual Schedule'!$C$4:$C$122, 1)+1, 1), INDEX('Accrual Schedule'!$C$4:$C$122, 1, 1)))</f>
        <v/>
      </c>
      <c r="J1005" s="11" t="str">
        <f ca="1">IF(B1005="","",'Terms&amp;Conditions + Transaction'!$F$5-SUMIF(Dispositions!$B$3:$B$32,"&lt;="&amp;B1005,Dispositions!$C$3:$C$32))</f>
        <v/>
      </c>
      <c r="K1005" s="84" t="str">
        <f ca="1">IF(B1005="", "", IF(ISNA(MATCH(B1005, 'Factor Schedule'!$B$3:$B$2002, -1)),1,IF(INDEX('Factor Schedule'!$B$3:$C$2002,MATCH(B1005, 'Factor Schedule'!$B$3:$B$2002, -1), 1)=B1005,MATCH(B1005, 'Factor Schedule'!$B$3:$B$2002, -1),MATCH(B1005, 'Factor Schedule'!$B$3:$B$2002, -1)+1)))</f>
        <v/>
      </c>
      <c r="L1005" s="11" t="str" cm="1">
        <f t="array" aca="1" ref="L1005" ca="1">IF(B1005="","",ROUND(J1005*_xlfn.IFNA(INDEX('Factor Schedule'!$B$3:$C$2002,K1005, 2), 1), 2))</f>
        <v/>
      </c>
      <c r="M1005" s="11" t="str">
        <f ca="1">IF(B1005="", "", IF(OR(LOWER('Terms&amp;Conditions + Transaction'!$B$12)&lt;&gt;"compound", B1005=$C$2, B1005=E1005), L1005, L1005+IF(LOWER('Terms&amp;Conditions + Transaction'!$B$13)&lt;&gt;"y", SUMIFS($T$8:$T$2007, $B$8:$B$2007, "&gt;="&amp;E1005, $B$8:$B$2007, "&lt;"&amp;B1005), SUMIFS($U$8:$U$1007, $B$8:$B$2007, "&gt;="&amp;E1005, $B$8:$B$2007, "&lt;"&amp;B1005))))</f>
        <v/>
      </c>
      <c r="N1005" s="18" t="str">
        <f ca="1">IF(OR(B1005 = "", F1005=""), "", MIN(ForwardDays(B1005,-'Terms&amp;Conditions + Transaction'!$B$22, 'Terms&amp;Conditions + Transaction'!$B$23, 'Holiday Schedule'!$B$3:$B$1002),ForwardDays(F1005,-'Terms&amp;Conditions + Transaction'!$B$22, 'Terms&amp;Conditions + Transaction'!$B$23, 'Holiday Schedule'!$B$3:$B$1002)))</f>
        <v/>
      </c>
      <c r="O1005" s="42" t="str">
        <f ca="1">IF(B1005="", "", IF(ISNA(MATCH(N1005, SOFR_INDEX!$A$2:$A$2001, -1)),1,IF(INDEX(SOFR_INDEX!$A$2:$E$2001,MATCH(N1005, SOFR_INDEX!$A$2:$A$2001, -1), 1)=N1005,MATCH(N1005, SOFR_INDEX!$A$2:$A$2001, -1),MATCH(N1005, SOFR_INDEX!$A$2:$A$2001, -1)+1)))</f>
        <v/>
      </c>
      <c r="P1005" s="40" t="str" cm="1">
        <f t="array" aca="1" ref="P1005" ca="1">IF(OR(B1005="", F1005=""), "", INDEX(SOFR_INDEX!$B$2:$E$2001, O1005,$P$4) * IF(LEFT($P$3, 3)="180", 2, IF(LEFT($P$3, 2)="90", 4, IF(LEFT($P$3, 2)="30", 12, 1)))/100)</f>
        <v/>
      </c>
      <c r="Q1005" s="43" t="str">
        <f ca="1">IF(OR(B1005="", F1005=""), "", P1005+'Terms&amp;Conditions + Transaction'!$B$11/10000)</f>
        <v/>
      </c>
      <c r="R1005" s="43" t="str">
        <f t="shared" ca="1" si="95"/>
        <v/>
      </c>
      <c r="S1005" t="str">
        <f ca="1">IF(B1005="",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Transaction'!$C$7*(F1005-E1005), 365), 360))))</f>
        <v/>
      </c>
      <c r="T1005" s="49" t="str">
        <f t="shared" ca="1" si="96"/>
        <v/>
      </c>
      <c r="U1005" s="49" t="str">
        <f t="shared" ca="1" si="97"/>
        <v/>
      </c>
      <c r="V1005" s="49" t="str">
        <f t="shared" ca="1" si="98"/>
        <v/>
      </c>
      <c r="W1005" s="11" t="str">
        <f t="shared" ca="1" si="99"/>
        <v/>
      </c>
      <c r="X1005" s="11" t="str">
        <f t="shared" ca="1" si="100"/>
        <v/>
      </c>
    </row>
    <row r="1006" spans="2:24" x14ac:dyDescent="0.25">
      <c r="B1006" s="82" t="str">
        <f ca="1">IF(B1005&lt;MIN($C$3, 'Terms&amp;Conditions + Transaction'!$B$6), B1005+1, "")</f>
        <v/>
      </c>
      <c r="C1006" t="str">
        <f ca="1">IF(B1006="", "", IF(AND(WEEKDAY(B1006, 2)&lt;=5, ISERROR(VLOOKUP(B1006, 'Holiday Schedule'!$B$3:$B$1002, 1, FALSE))), 1, 0))</f>
        <v/>
      </c>
      <c r="D1006" t="str">
        <f ca="1">IF(B1006="", "", IF(LOWER('Terms&amp;Conditions + Transaction'!$C$15)="act", 1, IF(DAY(B1006)=31, 0, IF(AND(DAY(B1006+1)=1, MONTH(B1006+1)=3), 31-DAY(B1006), 1))))</f>
        <v/>
      </c>
      <c r="E1006" s="18" t="str">
        <f ca="1">IF(B1006="", "", IFERROR(VLOOKUP(B1006, 'Accrual Schedule'!$B$3:$B$122, 1, TRUE), ""))</f>
        <v/>
      </c>
      <c r="F1006" s="18" t="str" cm="1">
        <f t="array" aca="1" ref="F1006" ca="1">IF(B1006="", "", INDEX('Accrual Schedule'!$B$3:$B$122, MATCH(B1006, 'Accrual Schedule'!$B$3:$B$122, 1)+1, 1))</f>
        <v/>
      </c>
      <c r="G1006" s="18" t="str" cm="1">
        <f t="array" aca="1" ref="G1006" ca="1">IF(B1006="", "", INDEX('Accrual Schedule'!$B$3:$B$122, MATCH(H1006, 'Accrual Schedule'!$B$3:$B$122, 1)-1, 1))</f>
        <v/>
      </c>
      <c r="H1006" s="18" t="str">
        <f ca="1">IF(B1006="", "", INDEX('Accrual Schedule'!$B$3:$B$122, MATCH(I1006, 'Accrual Schedule'!$C$3:$C$122, 1), 1))</f>
        <v/>
      </c>
      <c r="I1006" s="18" t="str" cm="1">
        <f t="array" aca="1" ref="I1006" ca="1">IF(B1006="", "", _xlfn.IFNA(INDEX('Accrual Schedule'!$C$4:$C$122, MATCH(B1006, 'Accrual Schedule'!$C$4:$C$122, 1)+1, 1), INDEX('Accrual Schedule'!$C$4:$C$122, 1, 1)))</f>
        <v/>
      </c>
      <c r="J1006" s="11" t="str">
        <f ca="1">IF(B1006="","",'Terms&amp;Conditions + Transaction'!$F$5-SUMIF(Dispositions!$B$3:$B$32,"&lt;="&amp;B1006,Dispositions!$C$3:$C$32))</f>
        <v/>
      </c>
      <c r="K1006" s="84" t="str">
        <f ca="1">IF(B1006="", "", IF(ISNA(MATCH(B1006, 'Factor Schedule'!$B$3:$B$2002, -1)),1,IF(INDEX('Factor Schedule'!$B$3:$C$2002,MATCH(B1006, 'Factor Schedule'!$B$3:$B$2002, -1), 1)=B1006,MATCH(B1006, 'Factor Schedule'!$B$3:$B$2002, -1),MATCH(B1006, 'Factor Schedule'!$B$3:$B$2002, -1)+1)))</f>
        <v/>
      </c>
      <c r="L1006" s="11" t="str" cm="1">
        <f t="array" aca="1" ref="L1006" ca="1">IF(B1006="","",ROUND(J1006*_xlfn.IFNA(INDEX('Factor Schedule'!$B$3:$C$2002,K1006, 2), 1), 2))</f>
        <v/>
      </c>
      <c r="M1006" s="11" t="str">
        <f ca="1">IF(B1006="", "", IF(OR(LOWER('Terms&amp;Conditions + Transaction'!$B$12)&lt;&gt;"compound", B1006=$C$2, B1006=E1006), L1006, L1006+IF(LOWER('Terms&amp;Conditions + Transaction'!$B$13)&lt;&gt;"y", SUMIFS($T$8:$T$2007, $B$8:$B$2007, "&gt;="&amp;E1006, $B$8:$B$2007, "&lt;"&amp;B1006), SUMIFS($U$8:$U$1007, $B$8:$B$2007, "&gt;="&amp;E1006, $B$8:$B$2007, "&lt;"&amp;B1006))))</f>
        <v/>
      </c>
      <c r="N1006" s="18" t="str">
        <f ca="1">IF(OR(B1006 = "", F1006=""), "", MIN(ForwardDays(B1006,-'Terms&amp;Conditions + Transaction'!$B$22, 'Terms&amp;Conditions + Transaction'!$B$23, 'Holiday Schedule'!$B$3:$B$1002),ForwardDays(F1006,-'Terms&amp;Conditions + Transaction'!$B$22, 'Terms&amp;Conditions + Transaction'!$B$23, 'Holiday Schedule'!$B$3:$B$1002)))</f>
        <v/>
      </c>
      <c r="O1006" s="42" t="str">
        <f ca="1">IF(B1006="", "", IF(ISNA(MATCH(N1006, SOFR_INDEX!$A$2:$A$2001, -1)),1,IF(INDEX(SOFR_INDEX!$A$2:$E$2001,MATCH(N1006, SOFR_INDEX!$A$2:$A$2001, -1), 1)=N1006,MATCH(N1006, SOFR_INDEX!$A$2:$A$2001, -1),MATCH(N1006, SOFR_INDEX!$A$2:$A$2001, -1)+1)))</f>
        <v/>
      </c>
      <c r="P1006" s="40" t="str" cm="1">
        <f t="array" aca="1" ref="P1006" ca="1">IF(OR(B1006="", F1006=""), "", INDEX(SOFR_INDEX!$B$2:$E$2001, O1006,$P$4) * IF(LEFT($P$3, 3)="180", 2, IF(LEFT($P$3, 2)="90", 4, IF(LEFT($P$3, 2)="30", 12, 1)))/100)</f>
        <v/>
      </c>
      <c r="Q1006" s="43" t="str">
        <f ca="1">IF(OR(B1006="", F1006=""), "", P1006+'Terms&amp;Conditions + Transaction'!$B$11/10000)</f>
        <v/>
      </c>
      <c r="R1006" s="43" t="str">
        <f t="shared" ca="1" si="95"/>
        <v/>
      </c>
      <c r="S1006" t="str">
        <f ca="1">IF(B1006="",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Transaction'!$C$7*(F1006-E1006), 365), 360))))</f>
        <v/>
      </c>
      <c r="T1006" s="49" t="str">
        <f t="shared" ca="1" si="96"/>
        <v/>
      </c>
      <c r="U1006" s="49" t="str">
        <f t="shared" ca="1" si="97"/>
        <v/>
      </c>
      <c r="V1006" s="49" t="str">
        <f t="shared" ca="1" si="98"/>
        <v/>
      </c>
      <c r="W1006" s="11" t="str">
        <f t="shared" ca="1" si="99"/>
        <v/>
      </c>
      <c r="X1006" s="11" t="str">
        <f t="shared" ca="1" si="100"/>
        <v/>
      </c>
    </row>
    <row r="1007" spans="2:24" x14ac:dyDescent="0.25">
      <c r="B1007" s="82" t="str">
        <f ca="1">IF(B1006&lt;MIN($C$3, 'Terms&amp;Conditions + Transaction'!$B$6), B1006+1, "")</f>
        <v/>
      </c>
      <c r="C1007" t="str">
        <f ca="1">IF(B1007="", "", IF(AND(WEEKDAY(B1007, 2)&lt;=5, ISERROR(VLOOKUP(B1007, 'Holiday Schedule'!$B$3:$B$1002, 1, FALSE))), 1, 0))</f>
        <v/>
      </c>
      <c r="D1007" t="str">
        <f ca="1">IF(B1007="", "", IF(LOWER('Terms&amp;Conditions + Transaction'!$C$15)="act", 1, IF(DAY(B1007)=31, 0, IF(AND(DAY(B1007+1)=1, MONTH(B1007+1)=3), 31-DAY(B1007), 1))))</f>
        <v/>
      </c>
      <c r="E1007" s="18" t="str">
        <f ca="1">IF(B1007="", "", IFERROR(VLOOKUP(B1007, 'Accrual Schedule'!$B$3:$B$122, 1, TRUE), ""))</f>
        <v/>
      </c>
      <c r="F1007" s="18" t="str" cm="1">
        <f t="array" aca="1" ref="F1007" ca="1">IF(B1007="", "", INDEX('Accrual Schedule'!$B$3:$B$122, MATCH(B1007, 'Accrual Schedule'!$B$3:$B$122, 1)+1, 1))</f>
        <v/>
      </c>
      <c r="G1007" s="18" t="str" cm="1">
        <f t="array" aca="1" ref="G1007" ca="1">IF(B1007="", "", INDEX('Accrual Schedule'!$B$3:$B$122, MATCH(H1007, 'Accrual Schedule'!$B$3:$B$122, 1)-1, 1))</f>
        <v/>
      </c>
      <c r="H1007" s="18" t="str">
        <f ca="1">IF(B1007="", "", INDEX('Accrual Schedule'!$B$3:$B$122, MATCH(I1007, 'Accrual Schedule'!$C$3:$C$122, 1), 1))</f>
        <v/>
      </c>
      <c r="I1007" s="18" t="str" cm="1">
        <f t="array" aca="1" ref="I1007" ca="1">IF(B1007="", "", _xlfn.IFNA(INDEX('Accrual Schedule'!$C$4:$C$122, MATCH(B1007, 'Accrual Schedule'!$C$4:$C$122, 1)+1, 1), INDEX('Accrual Schedule'!$C$4:$C$122, 1, 1)))</f>
        <v/>
      </c>
      <c r="J1007" s="11" t="str">
        <f ca="1">IF(B1007="","",'Terms&amp;Conditions + Transaction'!$F$5-SUMIF(Dispositions!$B$3:$B$32,"&lt;="&amp;B1007,Dispositions!$C$3:$C$32))</f>
        <v/>
      </c>
      <c r="K1007" s="84" t="str">
        <f ca="1">IF(B1007="", "", IF(ISNA(MATCH(B1007, 'Factor Schedule'!$B$3:$B$2002, -1)),1,IF(INDEX('Factor Schedule'!$B$3:$C$2002,MATCH(B1007, 'Factor Schedule'!$B$3:$B$2002, -1), 1)=B1007,MATCH(B1007, 'Factor Schedule'!$B$3:$B$2002, -1),MATCH(B1007, 'Factor Schedule'!$B$3:$B$2002, -1)+1)))</f>
        <v/>
      </c>
      <c r="L1007" s="11" t="str" cm="1">
        <f t="array" aca="1" ref="L1007" ca="1">IF(B1007="","",ROUND(J1007*_xlfn.IFNA(INDEX('Factor Schedule'!$B$3:$C$2002,K1007, 2), 1), 2))</f>
        <v/>
      </c>
      <c r="M1007" s="11" t="str">
        <f ca="1">IF(B1007="", "", IF(OR(LOWER('Terms&amp;Conditions + Transaction'!$B$12)&lt;&gt;"compound", B1007=$C$2, B1007=E1007), L1007, L1007+IF(LOWER('Terms&amp;Conditions + Transaction'!$B$13)&lt;&gt;"y", SUMIFS($T$8:$T$2007, $B$8:$B$2007, "&gt;="&amp;E1007, $B$8:$B$2007, "&lt;"&amp;B1007), SUMIFS($U$8:$U$1007, $B$8:$B$2007, "&gt;="&amp;E1007, $B$8:$B$2007, "&lt;"&amp;B1007))))</f>
        <v/>
      </c>
      <c r="N1007" s="18" t="str">
        <f ca="1">IF(OR(B1007 = "", F1007=""), "", MIN(ForwardDays(B1007,-'Terms&amp;Conditions + Transaction'!$B$22, 'Terms&amp;Conditions + Transaction'!$B$23, 'Holiday Schedule'!$B$3:$B$1002),ForwardDays(F1007,-'Terms&amp;Conditions + Transaction'!$B$22, 'Terms&amp;Conditions + Transaction'!$B$23, 'Holiday Schedule'!$B$3:$B$1002)))</f>
        <v/>
      </c>
      <c r="O1007" s="42" t="str">
        <f ca="1">IF(B1007="", "", IF(ISNA(MATCH(N1007, SOFR_INDEX!$A$2:$A$2001, -1)),1,IF(INDEX(SOFR_INDEX!$A$2:$E$2001,MATCH(N1007, SOFR_INDEX!$A$2:$A$2001, -1), 1)=N1007,MATCH(N1007, SOFR_INDEX!$A$2:$A$2001, -1),MATCH(N1007, SOFR_INDEX!$A$2:$A$2001, -1)+1)))</f>
        <v/>
      </c>
      <c r="P1007" s="40" t="str" cm="1">
        <f t="array" aca="1" ref="P1007" ca="1">IF(OR(B1007="", F1007=""), "", INDEX(SOFR_INDEX!$B$2:$E$2001, O1007,$P$4) * IF(LEFT($P$3, 3)="180", 2, IF(LEFT($P$3, 2)="90", 4, IF(LEFT($P$3, 2)="30", 12, 1)))/100)</f>
        <v/>
      </c>
      <c r="Q1007" s="43" t="str">
        <f ca="1">IF(OR(B1007="", F1007=""), "", P1007+'Terms&amp;Conditions + Transaction'!$B$11/10000)</f>
        <v/>
      </c>
      <c r="R1007" s="43" t="str">
        <f t="shared" ca="1" si="95"/>
        <v/>
      </c>
      <c r="S1007" t="str">
        <f ca="1">IF(B1007="",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Transaction'!$C$7*(F1007-E1007), 365), 360))))</f>
        <v/>
      </c>
      <c r="T1007" s="49" t="str">
        <f t="shared" ca="1" si="96"/>
        <v/>
      </c>
      <c r="U1007" s="49" t="str">
        <f t="shared" ca="1" si="97"/>
        <v/>
      </c>
      <c r="V1007" s="49" t="str">
        <f t="shared" ca="1" si="98"/>
        <v/>
      </c>
      <c r="W1007" s="11" t="str">
        <f t="shared" ca="1" si="99"/>
        <v/>
      </c>
      <c r="X1007" s="11" t="str">
        <f t="shared" ca="1" si="100"/>
        <v/>
      </c>
    </row>
    <row r="1008" spans="2:24" x14ac:dyDescent="0.25">
      <c r="B1008" s="82" t="str">
        <f ca="1">IF(B1007&lt;MIN($C$3, 'Terms&amp;Conditions + Transaction'!$B$6), B1007+1, "")</f>
        <v/>
      </c>
      <c r="C1008" t="str">
        <f ca="1">IF(B1008="", "", IF(AND(WEEKDAY(B1008, 2)&lt;=5, ISERROR(VLOOKUP(B1008, 'Holiday Schedule'!$B$3:$B$1002, 1, FALSE))), 1, 0))</f>
        <v/>
      </c>
      <c r="D1008" t="str">
        <f ca="1">IF(B1008="", "", IF(LOWER('Terms&amp;Conditions + Transaction'!$C$15)="act", 1, IF(DAY(B1008)=31, 0, IF(AND(DAY(B1008+1)=1, MONTH(B1008+1)=3), 31-DAY(B1008), 1))))</f>
        <v/>
      </c>
      <c r="E1008" s="18" t="str">
        <f ca="1">IF(B1008="", "", IFERROR(VLOOKUP(B1008, 'Accrual Schedule'!$B$3:$B$122, 1, TRUE), ""))</f>
        <v/>
      </c>
      <c r="F1008" s="18" t="str" cm="1">
        <f t="array" aca="1" ref="F1008" ca="1">IF(B1008="", "", INDEX('Accrual Schedule'!$B$3:$B$122, MATCH(B1008, 'Accrual Schedule'!$B$3:$B$122, 1)+1, 1))</f>
        <v/>
      </c>
      <c r="G1008" s="18" t="str" cm="1">
        <f t="array" aca="1" ref="G1008" ca="1">IF(B1008="", "", INDEX('Accrual Schedule'!$B$3:$B$122, MATCH(H1008, 'Accrual Schedule'!$B$3:$B$122, 1)-1, 1))</f>
        <v/>
      </c>
      <c r="H1008" s="18" t="str">
        <f ca="1">IF(B1008="", "", INDEX('Accrual Schedule'!$B$3:$B$122, MATCH(I1008, 'Accrual Schedule'!$C$3:$C$122, 1), 1))</f>
        <v/>
      </c>
      <c r="I1008" s="18" t="str" cm="1">
        <f t="array" aca="1" ref="I1008" ca="1">IF(B1008="", "", _xlfn.IFNA(INDEX('Accrual Schedule'!$C$4:$C$122, MATCH(B1008, 'Accrual Schedule'!$C$4:$C$122, 1)+1, 1), INDEX('Accrual Schedule'!$C$4:$C$122, 1, 1)))</f>
        <v/>
      </c>
      <c r="J1008" s="11" t="str">
        <f ca="1">IF(B1008="","",'Terms&amp;Conditions + Transaction'!$F$5-SUMIF(Dispositions!$B$3:$B$32,"&lt;="&amp;B1008,Dispositions!$C$3:$C$32))</f>
        <v/>
      </c>
      <c r="K1008" s="84" t="str">
        <f ca="1">IF(B1008="", "", IF(ISNA(MATCH(B1008, 'Factor Schedule'!$B$3:$B$2002, -1)),1,IF(INDEX('Factor Schedule'!$B$3:$C$2002,MATCH(B1008, 'Factor Schedule'!$B$3:$B$2002, -1), 1)=B1008,MATCH(B1008, 'Factor Schedule'!$B$3:$B$2002, -1),MATCH(B1008, 'Factor Schedule'!$B$3:$B$2002, -1)+1)))</f>
        <v/>
      </c>
      <c r="L1008" s="11" t="str" cm="1">
        <f t="array" aca="1" ref="L1008" ca="1">IF(B1008="","",ROUND(J1008*_xlfn.IFNA(INDEX('Factor Schedule'!$B$3:$C$2002,K1008, 2), 1), 2))</f>
        <v/>
      </c>
      <c r="M1008" s="11" t="str">
        <f ca="1">IF(B1008="", "", IF(OR(LOWER('Terms&amp;Conditions + Transaction'!$B$12)&lt;&gt;"compound", B1008=$C$2, B1008=E1008), L1008, L1008+IF(LOWER('Terms&amp;Conditions + Transaction'!$B$13)&lt;&gt;"y", SUMIFS($T$8:$T$2007, $B$8:$B$2007, "&gt;="&amp;E1008, $B$8:$B$2007, "&lt;"&amp;B1008), SUMIFS($U$8:$U$1007, $B$8:$B$2007, "&gt;="&amp;E1008, $B$8:$B$2007, "&lt;"&amp;B1008))))</f>
        <v/>
      </c>
      <c r="N1008" s="18" t="str">
        <f ca="1">IF(OR(B1008 = "", F1008=""), "", MIN(ForwardDays(B1008,-'Terms&amp;Conditions + Transaction'!$B$22, 'Terms&amp;Conditions + Transaction'!$B$23, 'Holiday Schedule'!$B$3:$B$1002),ForwardDays(F1008,-'Terms&amp;Conditions + Transaction'!$B$22, 'Terms&amp;Conditions + Transaction'!$B$23, 'Holiday Schedule'!$B$3:$B$1002)))</f>
        <v/>
      </c>
      <c r="O1008" s="42" t="str">
        <f ca="1">IF(B1008="", "", IF(ISNA(MATCH(N1008, SOFR_INDEX!$A$2:$A$2001, -1)),1,IF(INDEX(SOFR_INDEX!$A$2:$E$2001,MATCH(N1008, SOFR_INDEX!$A$2:$A$2001, -1), 1)=N1008,MATCH(N1008, SOFR_INDEX!$A$2:$A$2001, -1),MATCH(N1008, SOFR_INDEX!$A$2:$A$2001, -1)+1)))</f>
        <v/>
      </c>
      <c r="P1008" s="40" t="str" cm="1">
        <f t="array" aca="1" ref="P1008" ca="1">IF(OR(B1008="", F1008=""), "", INDEX(SOFR_INDEX!$B$2:$E$2001, O1008,$P$4) * IF(LEFT($P$3, 3)="180", 2, IF(LEFT($P$3, 2)="90", 4, IF(LEFT($P$3, 2)="30", 12, 1)))/100)</f>
        <v/>
      </c>
      <c r="Q1008" s="43" t="str">
        <f ca="1">IF(OR(B1008="", F1008=""), "", P1008+'Terms&amp;Conditions + Transaction'!$B$11/10000)</f>
        <v/>
      </c>
      <c r="R1008" s="43" t="str">
        <f t="shared" ca="1" si="95"/>
        <v/>
      </c>
      <c r="S1008" t="str">
        <f ca="1">IF(B1008="",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Transaction'!$C$7*(F1008-E1008), 365), 360))))</f>
        <v/>
      </c>
      <c r="T1008" s="49" t="str">
        <f t="shared" ca="1" si="96"/>
        <v/>
      </c>
      <c r="U1008" s="49" t="str">
        <f t="shared" ca="1" si="97"/>
        <v/>
      </c>
      <c r="V1008" s="49" t="str">
        <f t="shared" ca="1" si="98"/>
        <v/>
      </c>
      <c r="W1008" s="11" t="str">
        <f t="shared" ca="1" si="99"/>
        <v/>
      </c>
      <c r="X1008" s="11" t="str">
        <f t="shared" ca="1" si="100"/>
        <v/>
      </c>
    </row>
    <row r="1009" spans="2:24" x14ac:dyDescent="0.25">
      <c r="B1009" s="82" t="str">
        <f ca="1">IF(B1008&lt;MIN($C$3, 'Terms&amp;Conditions + Transaction'!$B$6), B1008+1, "")</f>
        <v/>
      </c>
      <c r="C1009" t="str">
        <f ca="1">IF(B1009="", "", IF(AND(WEEKDAY(B1009, 2)&lt;=5, ISERROR(VLOOKUP(B1009, 'Holiday Schedule'!$B$3:$B$1002, 1, FALSE))), 1, 0))</f>
        <v/>
      </c>
      <c r="D1009" t="str">
        <f ca="1">IF(B1009="", "", IF(LOWER('Terms&amp;Conditions + Transaction'!$C$15)="act", 1, IF(DAY(B1009)=31, 0, IF(AND(DAY(B1009+1)=1, MONTH(B1009+1)=3), 31-DAY(B1009), 1))))</f>
        <v/>
      </c>
      <c r="E1009" s="18" t="str">
        <f ca="1">IF(B1009="", "", IFERROR(VLOOKUP(B1009, 'Accrual Schedule'!$B$3:$B$122, 1, TRUE), ""))</f>
        <v/>
      </c>
      <c r="F1009" s="18" t="str" cm="1">
        <f t="array" aca="1" ref="F1009" ca="1">IF(B1009="", "", INDEX('Accrual Schedule'!$B$3:$B$122, MATCH(B1009, 'Accrual Schedule'!$B$3:$B$122, 1)+1, 1))</f>
        <v/>
      </c>
      <c r="G1009" s="18" t="str" cm="1">
        <f t="array" aca="1" ref="G1009" ca="1">IF(B1009="", "", INDEX('Accrual Schedule'!$B$3:$B$122, MATCH(H1009, 'Accrual Schedule'!$B$3:$B$122, 1)-1, 1))</f>
        <v/>
      </c>
      <c r="H1009" s="18" t="str">
        <f ca="1">IF(B1009="", "", INDEX('Accrual Schedule'!$B$3:$B$122, MATCH(I1009, 'Accrual Schedule'!$C$3:$C$122, 1), 1))</f>
        <v/>
      </c>
      <c r="I1009" s="18" t="str" cm="1">
        <f t="array" aca="1" ref="I1009" ca="1">IF(B1009="", "", _xlfn.IFNA(INDEX('Accrual Schedule'!$C$4:$C$122, MATCH(B1009, 'Accrual Schedule'!$C$4:$C$122, 1)+1, 1), INDEX('Accrual Schedule'!$C$4:$C$122, 1, 1)))</f>
        <v/>
      </c>
      <c r="J1009" s="11" t="str">
        <f ca="1">IF(B1009="","",'Terms&amp;Conditions + Transaction'!$F$5-SUMIF(Dispositions!$B$3:$B$32,"&lt;="&amp;B1009,Dispositions!$C$3:$C$32))</f>
        <v/>
      </c>
      <c r="K1009" s="84" t="str">
        <f ca="1">IF(B1009="", "", IF(ISNA(MATCH(B1009, 'Factor Schedule'!$B$3:$B$2002, -1)),1,IF(INDEX('Factor Schedule'!$B$3:$C$2002,MATCH(B1009, 'Factor Schedule'!$B$3:$B$2002, -1), 1)=B1009,MATCH(B1009, 'Factor Schedule'!$B$3:$B$2002, -1),MATCH(B1009, 'Factor Schedule'!$B$3:$B$2002, -1)+1)))</f>
        <v/>
      </c>
      <c r="L1009" s="11" t="str" cm="1">
        <f t="array" aca="1" ref="L1009" ca="1">IF(B1009="","",ROUND(J1009*_xlfn.IFNA(INDEX('Factor Schedule'!$B$3:$C$2002,K1009, 2), 1), 2))</f>
        <v/>
      </c>
      <c r="M1009" s="11" t="str">
        <f ca="1">IF(B1009="", "", IF(OR(LOWER('Terms&amp;Conditions + Transaction'!$B$12)&lt;&gt;"compound", B1009=$C$2, B1009=E1009), L1009, L1009+IF(LOWER('Terms&amp;Conditions + Transaction'!$B$13)&lt;&gt;"y", SUMIFS($T$8:$T$2007, $B$8:$B$2007, "&gt;="&amp;E1009, $B$8:$B$2007, "&lt;"&amp;B1009), SUMIFS($U$8:$U$1007, $B$8:$B$2007, "&gt;="&amp;E1009, $B$8:$B$2007, "&lt;"&amp;B1009))))</f>
        <v/>
      </c>
      <c r="N1009" s="18" t="str">
        <f ca="1">IF(OR(B1009 = "", F1009=""), "", MIN(ForwardDays(B1009,-'Terms&amp;Conditions + Transaction'!$B$22, 'Terms&amp;Conditions + Transaction'!$B$23, 'Holiday Schedule'!$B$3:$B$1002),ForwardDays(F1009,-'Terms&amp;Conditions + Transaction'!$B$22, 'Terms&amp;Conditions + Transaction'!$B$23, 'Holiday Schedule'!$B$3:$B$1002)))</f>
        <v/>
      </c>
      <c r="O1009" s="42" t="str">
        <f ca="1">IF(B1009="", "", IF(ISNA(MATCH(N1009, SOFR_INDEX!$A$2:$A$2001, -1)),1,IF(INDEX(SOFR_INDEX!$A$2:$E$2001,MATCH(N1009, SOFR_INDEX!$A$2:$A$2001, -1), 1)=N1009,MATCH(N1009, SOFR_INDEX!$A$2:$A$2001, -1),MATCH(N1009, SOFR_INDEX!$A$2:$A$2001, -1)+1)))</f>
        <v/>
      </c>
      <c r="P1009" s="40" t="str" cm="1">
        <f t="array" aca="1" ref="P1009" ca="1">IF(OR(B1009="", F1009=""), "", INDEX(SOFR_INDEX!$B$2:$E$2001, O1009,$P$4) * IF(LEFT($P$3, 3)="180", 2, IF(LEFT($P$3, 2)="90", 4, IF(LEFT($P$3, 2)="30", 12, 1)))/100)</f>
        <v/>
      </c>
      <c r="Q1009" s="43" t="str">
        <f ca="1">IF(OR(B1009="", F1009=""), "", P1009+'Terms&amp;Conditions + Transaction'!$B$11/10000)</f>
        <v/>
      </c>
      <c r="R1009" s="43" t="str">
        <f t="shared" ca="1" si="95"/>
        <v/>
      </c>
      <c r="S1009" t="str">
        <f ca="1">IF(B1009="",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Transaction'!$C$7*(F1009-E1009), 365), 360))))</f>
        <v/>
      </c>
      <c r="T1009" s="49" t="str">
        <f t="shared" ca="1" si="96"/>
        <v/>
      </c>
      <c r="U1009" s="49" t="str">
        <f t="shared" ca="1" si="97"/>
        <v/>
      </c>
      <c r="V1009" s="49" t="str">
        <f t="shared" ca="1" si="98"/>
        <v/>
      </c>
      <c r="W1009" s="11" t="str">
        <f t="shared" ca="1" si="99"/>
        <v/>
      </c>
      <c r="X1009" s="11" t="str">
        <f t="shared" ca="1" si="100"/>
        <v/>
      </c>
    </row>
    <row r="1010" spans="2:24" x14ac:dyDescent="0.25">
      <c r="B1010" s="82" t="str">
        <f ca="1">IF(B1009&lt;MIN($C$3, 'Terms&amp;Conditions + Transaction'!$B$6), B1009+1, "")</f>
        <v/>
      </c>
      <c r="C1010" t="str">
        <f ca="1">IF(B1010="", "", IF(AND(WEEKDAY(B1010, 2)&lt;=5, ISERROR(VLOOKUP(B1010, 'Holiday Schedule'!$B$3:$B$1002, 1, FALSE))), 1, 0))</f>
        <v/>
      </c>
      <c r="D1010" t="str">
        <f ca="1">IF(B1010="", "", IF(LOWER('Terms&amp;Conditions + Transaction'!$C$15)="act", 1, IF(DAY(B1010)=31, 0, IF(AND(DAY(B1010+1)=1, MONTH(B1010+1)=3), 31-DAY(B1010), 1))))</f>
        <v/>
      </c>
      <c r="E1010" s="18" t="str">
        <f ca="1">IF(B1010="", "", IFERROR(VLOOKUP(B1010, 'Accrual Schedule'!$B$3:$B$122, 1, TRUE), ""))</f>
        <v/>
      </c>
      <c r="F1010" s="18" t="str" cm="1">
        <f t="array" aca="1" ref="F1010" ca="1">IF(B1010="", "", INDEX('Accrual Schedule'!$B$3:$B$122, MATCH(B1010, 'Accrual Schedule'!$B$3:$B$122, 1)+1, 1))</f>
        <v/>
      </c>
      <c r="G1010" s="18" t="str" cm="1">
        <f t="array" aca="1" ref="G1010" ca="1">IF(B1010="", "", INDEX('Accrual Schedule'!$B$3:$B$122, MATCH(H1010, 'Accrual Schedule'!$B$3:$B$122, 1)-1, 1))</f>
        <v/>
      </c>
      <c r="H1010" s="18" t="str">
        <f ca="1">IF(B1010="", "", INDEX('Accrual Schedule'!$B$3:$B$122, MATCH(I1010, 'Accrual Schedule'!$C$3:$C$122, 1), 1))</f>
        <v/>
      </c>
      <c r="I1010" s="18" t="str" cm="1">
        <f t="array" aca="1" ref="I1010" ca="1">IF(B1010="", "", _xlfn.IFNA(INDEX('Accrual Schedule'!$C$4:$C$122, MATCH(B1010, 'Accrual Schedule'!$C$4:$C$122, 1)+1, 1), INDEX('Accrual Schedule'!$C$4:$C$122, 1, 1)))</f>
        <v/>
      </c>
      <c r="J1010" s="11" t="str">
        <f ca="1">IF(B1010="","",'Terms&amp;Conditions + Transaction'!$F$5-SUMIF(Dispositions!$B$3:$B$32,"&lt;="&amp;B1010,Dispositions!$C$3:$C$32))</f>
        <v/>
      </c>
      <c r="K1010" s="84" t="str">
        <f ca="1">IF(B1010="", "", IF(ISNA(MATCH(B1010, 'Factor Schedule'!$B$3:$B$2002, -1)),1,IF(INDEX('Factor Schedule'!$B$3:$C$2002,MATCH(B1010, 'Factor Schedule'!$B$3:$B$2002, -1), 1)=B1010,MATCH(B1010, 'Factor Schedule'!$B$3:$B$2002, -1),MATCH(B1010, 'Factor Schedule'!$B$3:$B$2002, -1)+1)))</f>
        <v/>
      </c>
      <c r="L1010" s="11" t="str" cm="1">
        <f t="array" aca="1" ref="L1010" ca="1">IF(B1010="","",ROUND(J1010*_xlfn.IFNA(INDEX('Factor Schedule'!$B$3:$C$2002,K1010, 2), 1), 2))</f>
        <v/>
      </c>
      <c r="M1010" s="11" t="str">
        <f ca="1">IF(B1010="", "", IF(OR(LOWER('Terms&amp;Conditions + Transaction'!$B$12)&lt;&gt;"compound", B1010=$C$2, B1010=E1010), L1010, L1010+IF(LOWER('Terms&amp;Conditions + Transaction'!$B$13)&lt;&gt;"y", SUMIFS($T$8:$T$2007, $B$8:$B$2007, "&gt;="&amp;E1010, $B$8:$B$2007, "&lt;"&amp;B1010), SUMIFS($U$8:$U$1007, $B$8:$B$2007, "&gt;="&amp;E1010, $B$8:$B$2007, "&lt;"&amp;B1010))))</f>
        <v/>
      </c>
      <c r="N1010" s="18" t="str">
        <f ca="1">IF(OR(B1010 = "", F1010=""), "", MIN(ForwardDays(B1010,-'Terms&amp;Conditions + Transaction'!$B$22, 'Terms&amp;Conditions + Transaction'!$B$23, 'Holiday Schedule'!$B$3:$B$1002),ForwardDays(F1010,-'Terms&amp;Conditions + Transaction'!$B$22, 'Terms&amp;Conditions + Transaction'!$B$23, 'Holiday Schedule'!$B$3:$B$1002)))</f>
        <v/>
      </c>
      <c r="O1010" s="42" t="str">
        <f ca="1">IF(B1010="", "", IF(ISNA(MATCH(N1010, SOFR_INDEX!$A$2:$A$2001, -1)),1,IF(INDEX(SOFR_INDEX!$A$2:$E$2001,MATCH(N1010, SOFR_INDEX!$A$2:$A$2001, -1), 1)=N1010,MATCH(N1010, SOFR_INDEX!$A$2:$A$2001, -1),MATCH(N1010, SOFR_INDEX!$A$2:$A$2001, -1)+1)))</f>
        <v/>
      </c>
      <c r="P1010" s="40" t="str" cm="1">
        <f t="array" aca="1" ref="P1010" ca="1">IF(OR(B1010="", F1010=""), "", INDEX(SOFR_INDEX!$B$2:$E$2001, O1010,$P$4) * IF(LEFT($P$3, 3)="180", 2, IF(LEFT($P$3, 2)="90", 4, IF(LEFT($P$3, 2)="30", 12, 1)))/100)</f>
        <v/>
      </c>
      <c r="Q1010" s="43" t="str">
        <f ca="1">IF(OR(B1010="", F1010=""), "", P1010+'Terms&amp;Conditions + Transaction'!$B$11/10000)</f>
        <v/>
      </c>
      <c r="R1010" s="43" t="str">
        <f t="shared" ca="1" si="95"/>
        <v/>
      </c>
      <c r="S1010" t="str">
        <f ca="1">IF(B1010="",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Transaction'!$C$7*(F1010-E1010), 365), 360))))</f>
        <v/>
      </c>
      <c r="T1010" s="49" t="str">
        <f t="shared" ca="1" si="96"/>
        <v/>
      </c>
      <c r="U1010" s="49" t="str">
        <f t="shared" ca="1" si="97"/>
        <v/>
      </c>
      <c r="V1010" s="49" t="str">
        <f t="shared" ca="1" si="98"/>
        <v/>
      </c>
      <c r="W1010" s="11" t="str">
        <f t="shared" ca="1" si="99"/>
        <v/>
      </c>
      <c r="X1010" s="11" t="str">
        <f t="shared" ca="1" si="100"/>
        <v/>
      </c>
    </row>
    <row r="1011" spans="2:24" x14ac:dyDescent="0.25">
      <c r="B1011" s="82" t="str">
        <f ca="1">IF(B1010&lt;MIN($C$3, 'Terms&amp;Conditions + Transaction'!$B$6), B1010+1, "")</f>
        <v/>
      </c>
      <c r="C1011" t="str">
        <f ca="1">IF(B1011="", "", IF(AND(WEEKDAY(B1011, 2)&lt;=5, ISERROR(VLOOKUP(B1011, 'Holiday Schedule'!$B$3:$B$1002, 1, FALSE))), 1, 0))</f>
        <v/>
      </c>
      <c r="D1011" t="str">
        <f ca="1">IF(B1011="", "", IF(LOWER('Terms&amp;Conditions + Transaction'!$C$15)="act", 1, IF(DAY(B1011)=31, 0, IF(AND(DAY(B1011+1)=1, MONTH(B1011+1)=3), 31-DAY(B1011), 1))))</f>
        <v/>
      </c>
      <c r="E1011" s="18" t="str">
        <f ca="1">IF(B1011="", "", IFERROR(VLOOKUP(B1011, 'Accrual Schedule'!$B$3:$B$122, 1, TRUE), ""))</f>
        <v/>
      </c>
      <c r="F1011" s="18" t="str" cm="1">
        <f t="array" aca="1" ref="F1011" ca="1">IF(B1011="", "", INDEX('Accrual Schedule'!$B$3:$B$122, MATCH(B1011, 'Accrual Schedule'!$B$3:$B$122, 1)+1, 1))</f>
        <v/>
      </c>
      <c r="G1011" s="18" t="str" cm="1">
        <f t="array" aca="1" ref="G1011" ca="1">IF(B1011="", "", INDEX('Accrual Schedule'!$B$3:$B$122, MATCH(H1011, 'Accrual Schedule'!$B$3:$B$122, 1)-1, 1))</f>
        <v/>
      </c>
      <c r="H1011" s="18" t="str">
        <f ca="1">IF(B1011="", "", INDEX('Accrual Schedule'!$B$3:$B$122, MATCH(I1011, 'Accrual Schedule'!$C$3:$C$122, 1), 1))</f>
        <v/>
      </c>
      <c r="I1011" s="18" t="str" cm="1">
        <f t="array" aca="1" ref="I1011" ca="1">IF(B1011="", "", _xlfn.IFNA(INDEX('Accrual Schedule'!$C$4:$C$122, MATCH(B1011, 'Accrual Schedule'!$C$4:$C$122, 1)+1, 1), INDEX('Accrual Schedule'!$C$4:$C$122, 1, 1)))</f>
        <v/>
      </c>
      <c r="J1011" s="11" t="str">
        <f ca="1">IF(B1011="","",'Terms&amp;Conditions + Transaction'!$F$5-SUMIF(Dispositions!$B$3:$B$32,"&lt;="&amp;B1011,Dispositions!$C$3:$C$32))</f>
        <v/>
      </c>
      <c r="K1011" s="84" t="str">
        <f ca="1">IF(B1011="", "", IF(ISNA(MATCH(B1011, 'Factor Schedule'!$B$3:$B$2002, -1)),1,IF(INDEX('Factor Schedule'!$B$3:$C$2002,MATCH(B1011, 'Factor Schedule'!$B$3:$B$2002, -1), 1)=B1011,MATCH(B1011, 'Factor Schedule'!$B$3:$B$2002, -1),MATCH(B1011, 'Factor Schedule'!$B$3:$B$2002, -1)+1)))</f>
        <v/>
      </c>
      <c r="L1011" s="11" t="str" cm="1">
        <f t="array" aca="1" ref="L1011" ca="1">IF(B1011="","",ROUND(J1011*_xlfn.IFNA(INDEX('Factor Schedule'!$B$3:$C$2002,K1011, 2), 1), 2))</f>
        <v/>
      </c>
      <c r="M1011" s="11" t="str">
        <f ca="1">IF(B1011="", "", IF(OR(LOWER('Terms&amp;Conditions + Transaction'!$B$12)&lt;&gt;"compound", B1011=$C$2, B1011=E1011), L1011, L1011+IF(LOWER('Terms&amp;Conditions + Transaction'!$B$13)&lt;&gt;"y", SUMIFS($T$8:$T$2007, $B$8:$B$2007, "&gt;="&amp;E1011, $B$8:$B$2007, "&lt;"&amp;B1011), SUMIFS($U$8:$U$1007, $B$8:$B$2007, "&gt;="&amp;E1011, $B$8:$B$2007, "&lt;"&amp;B1011))))</f>
        <v/>
      </c>
      <c r="N1011" s="18" t="str">
        <f ca="1">IF(OR(B1011 = "", F1011=""), "", MIN(ForwardDays(B1011,-'Terms&amp;Conditions + Transaction'!$B$22, 'Terms&amp;Conditions + Transaction'!$B$23, 'Holiday Schedule'!$B$3:$B$1002),ForwardDays(F1011,-'Terms&amp;Conditions + Transaction'!$B$22, 'Terms&amp;Conditions + Transaction'!$B$23, 'Holiday Schedule'!$B$3:$B$1002)))</f>
        <v/>
      </c>
      <c r="O1011" s="42" t="str">
        <f ca="1">IF(B1011="", "", IF(ISNA(MATCH(N1011, SOFR_INDEX!$A$2:$A$2001, -1)),1,IF(INDEX(SOFR_INDEX!$A$2:$E$2001,MATCH(N1011, SOFR_INDEX!$A$2:$A$2001, -1), 1)=N1011,MATCH(N1011, SOFR_INDEX!$A$2:$A$2001, -1),MATCH(N1011, SOFR_INDEX!$A$2:$A$2001, -1)+1)))</f>
        <v/>
      </c>
      <c r="P1011" s="40" t="str" cm="1">
        <f t="array" aca="1" ref="P1011" ca="1">IF(OR(B1011="", F1011=""), "", INDEX(SOFR_INDEX!$B$2:$E$2001, O1011,$P$4) * IF(LEFT($P$3, 3)="180", 2, IF(LEFT($P$3, 2)="90", 4, IF(LEFT($P$3, 2)="30", 12, 1)))/100)</f>
        <v/>
      </c>
      <c r="Q1011" s="43" t="str">
        <f ca="1">IF(OR(B1011="", F1011=""), "", P1011+'Terms&amp;Conditions + Transaction'!$B$11/10000)</f>
        <v/>
      </c>
      <c r="R1011" s="43" t="str">
        <f t="shared" ca="1" si="95"/>
        <v/>
      </c>
      <c r="S1011" t="str">
        <f ca="1">IF(B1011="",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Transaction'!$C$7*(F1011-E1011), 365), 360))))</f>
        <v/>
      </c>
      <c r="T1011" s="49" t="str">
        <f t="shared" ca="1" si="96"/>
        <v/>
      </c>
      <c r="U1011" s="49" t="str">
        <f t="shared" ca="1" si="97"/>
        <v/>
      </c>
      <c r="V1011" s="49" t="str">
        <f t="shared" ca="1" si="98"/>
        <v/>
      </c>
      <c r="W1011" s="11" t="str">
        <f t="shared" ca="1" si="99"/>
        <v/>
      </c>
      <c r="X1011" s="11" t="str">
        <f t="shared" ca="1" si="100"/>
        <v/>
      </c>
    </row>
    <row r="1012" spans="2:24" x14ac:dyDescent="0.25">
      <c r="B1012" s="82" t="str">
        <f ca="1">IF(B1011&lt;MIN($C$3, 'Terms&amp;Conditions + Transaction'!$B$6), B1011+1, "")</f>
        <v/>
      </c>
      <c r="C1012" t="str">
        <f ca="1">IF(B1012="", "", IF(AND(WEEKDAY(B1012, 2)&lt;=5, ISERROR(VLOOKUP(B1012, 'Holiday Schedule'!$B$3:$B$1002, 1, FALSE))), 1, 0))</f>
        <v/>
      </c>
      <c r="D1012" t="str">
        <f ca="1">IF(B1012="", "", IF(LOWER('Terms&amp;Conditions + Transaction'!$C$15)="act", 1, IF(DAY(B1012)=31, 0, IF(AND(DAY(B1012+1)=1, MONTH(B1012+1)=3), 31-DAY(B1012), 1))))</f>
        <v/>
      </c>
      <c r="E1012" s="18" t="str">
        <f ca="1">IF(B1012="", "", IFERROR(VLOOKUP(B1012, 'Accrual Schedule'!$B$3:$B$122, 1, TRUE), ""))</f>
        <v/>
      </c>
      <c r="F1012" s="18" t="str" cm="1">
        <f t="array" aca="1" ref="F1012" ca="1">IF(B1012="", "", INDEX('Accrual Schedule'!$B$3:$B$122, MATCH(B1012, 'Accrual Schedule'!$B$3:$B$122, 1)+1, 1))</f>
        <v/>
      </c>
      <c r="G1012" s="18" t="str" cm="1">
        <f t="array" aca="1" ref="G1012" ca="1">IF(B1012="", "", INDEX('Accrual Schedule'!$B$3:$B$122, MATCH(H1012, 'Accrual Schedule'!$B$3:$B$122, 1)-1, 1))</f>
        <v/>
      </c>
      <c r="H1012" s="18" t="str">
        <f ca="1">IF(B1012="", "", INDEX('Accrual Schedule'!$B$3:$B$122, MATCH(I1012, 'Accrual Schedule'!$C$3:$C$122, 1), 1))</f>
        <v/>
      </c>
      <c r="I1012" s="18" t="str" cm="1">
        <f t="array" aca="1" ref="I1012" ca="1">IF(B1012="", "", _xlfn.IFNA(INDEX('Accrual Schedule'!$C$4:$C$122, MATCH(B1012, 'Accrual Schedule'!$C$4:$C$122, 1)+1, 1), INDEX('Accrual Schedule'!$C$4:$C$122, 1, 1)))</f>
        <v/>
      </c>
      <c r="J1012" s="11" t="str">
        <f ca="1">IF(B1012="","",'Terms&amp;Conditions + Transaction'!$F$5-SUMIF(Dispositions!$B$3:$B$32,"&lt;="&amp;B1012,Dispositions!$C$3:$C$32))</f>
        <v/>
      </c>
      <c r="K1012" s="84" t="str">
        <f ca="1">IF(B1012="", "", IF(ISNA(MATCH(B1012, 'Factor Schedule'!$B$3:$B$2002, -1)),1,IF(INDEX('Factor Schedule'!$B$3:$C$2002,MATCH(B1012, 'Factor Schedule'!$B$3:$B$2002, -1), 1)=B1012,MATCH(B1012, 'Factor Schedule'!$B$3:$B$2002, -1),MATCH(B1012, 'Factor Schedule'!$B$3:$B$2002, -1)+1)))</f>
        <v/>
      </c>
      <c r="L1012" s="11" t="str" cm="1">
        <f t="array" aca="1" ref="L1012" ca="1">IF(B1012="","",ROUND(J1012*_xlfn.IFNA(INDEX('Factor Schedule'!$B$3:$C$2002,K1012, 2), 1), 2))</f>
        <v/>
      </c>
      <c r="M1012" s="11" t="str">
        <f ca="1">IF(B1012="", "", IF(OR(LOWER('Terms&amp;Conditions + Transaction'!$B$12)&lt;&gt;"compound", B1012=$C$2, B1012=E1012), L1012, L1012+IF(LOWER('Terms&amp;Conditions + Transaction'!$B$13)&lt;&gt;"y", SUMIFS($T$8:$T$2007, $B$8:$B$2007, "&gt;="&amp;E1012, $B$8:$B$2007, "&lt;"&amp;B1012), SUMIFS($U$8:$U$1007, $B$8:$B$2007, "&gt;="&amp;E1012, $B$8:$B$2007, "&lt;"&amp;B1012))))</f>
        <v/>
      </c>
      <c r="N1012" s="18" t="str">
        <f ca="1">IF(OR(B1012 = "", F1012=""), "", MIN(ForwardDays(B1012,-'Terms&amp;Conditions + Transaction'!$B$22, 'Terms&amp;Conditions + Transaction'!$B$23, 'Holiday Schedule'!$B$3:$B$1002),ForwardDays(F1012,-'Terms&amp;Conditions + Transaction'!$B$22, 'Terms&amp;Conditions + Transaction'!$B$23, 'Holiday Schedule'!$B$3:$B$1002)))</f>
        <v/>
      </c>
      <c r="O1012" s="42" t="str">
        <f ca="1">IF(B1012="", "", IF(ISNA(MATCH(N1012, SOFR_INDEX!$A$2:$A$2001, -1)),1,IF(INDEX(SOFR_INDEX!$A$2:$E$2001,MATCH(N1012, SOFR_INDEX!$A$2:$A$2001, -1), 1)=N1012,MATCH(N1012, SOFR_INDEX!$A$2:$A$2001, -1),MATCH(N1012, SOFR_INDEX!$A$2:$A$2001, -1)+1)))</f>
        <v/>
      </c>
      <c r="P1012" s="40" t="str" cm="1">
        <f t="array" aca="1" ref="P1012" ca="1">IF(OR(B1012="", F1012=""), "", INDEX(SOFR_INDEX!$B$2:$E$2001, O1012,$P$4) * IF(LEFT($P$3, 3)="180", 2, IF(LEFT($P$3, 2)="90", 4, IF(LEFT($P$3, 2)="30", 12, 1)))/100)</f>
        <v/>
      </c>
      <c r="Q1012" s="43" t="str">
        <f ca="1">IF(OR(B1012="", F1012=""), "", P1012+'Terms&amp;Conditions + Transaction'!$B$11/10000)</f>
        <v/>
      </c>
      <c r="R1012" s="43" t="str">
        <f t="shared" ca="1" si="95"/>
        <v/>
      </c>
      <c r="S1012" t="str">
        <f ca="1">IF(B1012="",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Transaction'!$C$7*(F1012-E1012), 365), 360))))</f>
        <v/>
      </c>
      <c r="T1012" s="49" t="str">
        <f t="shared" ca="1" si="96"/>
        <v/>
      </c>
      <c r="U1012" s="49" t="str">
        <f t="shared" ca="1" si="97"/>
        <v/>
      </c>
      <c r="V1012" s="49" t="str">
        <f t="shared" ca="1" si="98"/>
        <v/>
      </c>
      <c r="W1012" s="11" t="str">
        <f t="shared" ca="1" si="99"/>
        <v/>
      </c>
      <c r="X1012" s="11" t="str">
        <f t="shared" ca="1" si="100"/>
        <v/>
      </c>
    </row>
    <row r="1013" spans="2:24" x14ac:dyDescent="0.25">
      <c r="B1013" s="82" t="str">
        <f ca="1">IF(B1012&lt;MIN($C$3, 'Terms&amp;Conditions + Transaction'!$B$6), B1012+1, "")</f>
        <v/>
      </c>
      <c r="C1013" t="str">
        <f ca="1">IF(B1013="", "", IF(AND(WEEKDAY(B1013, 2)&lt;=5, ISERROR(VLOOKUP(B1013, 'Holiday Schedule'!$B$3:$B$1002, 1, FALSE))), 1, 0))</f>
        <v/>
      </c>
      <c r="D1013" t="str">
        <f ca="1">IF(B1013="", "", IF(LOWER('Terms&amp;Conditions + Transaction'!$C$15)="act", 1, IF(DAY(B1013)=31, 0, IF(AND(DAY(B1013+1)=1, MONTH(B1013+1)=3), 31-DAY(B1013), 1))))</f>
        <v/>
      </c>
      <c r="E1013" s="18" t="str">
        <f ca="1">IF(B1013="", "", IFERROR(VLOOKUP(B1013, 'Accrual Schedule'!$B$3:$B$122, 1, TRUE), ""))</f>
        <v/>
      </c>
      <c r="F1013" s="18" t="str" cm="1">
        <f t="array" aca="1" ref="F1013" ca="1">IF(B1013="", "", INDEX('Accrual Schedule'!$B$3:$B$122, MATCH(B1013, 'Accrual Schedule'!$B$3:$B$122, 1)+1, 1))</f>
        <v/>
      </c>
      <c r="G1013" s="18" t="str" cm="1">
        <f t="array" aca="1" ref="G1013" ca="1">IF(B1013="", "", INDEX('Accrual Schedule'!$B$3:$B$122, MATCH(H1013, 'Accrual Schedule'!$B$3:$B$122, 1)-1, 1))</f>
        <v/>
      </c>
      <c r="H1013" s="18" t="str">
        <f ca="1">IF(B1013="", "", INDEX('Accrual Schedule'!$B$3:$B$122, MATCH(I1013, 'Accrual Schedule'!$C$3:$C$122, 1), 1))</f>
        <v/>
      </c>
      <c r="I1013" s="18" t="str" cm="1">
        <f t="array" aca="1" ref="I1013" ca="1">IF(B1013="", "", _xlfn.IFNA(INDEX('Accrual Schedule'!$C$4:$C$122, MATCH(B1013, 'Accrual Schedule'!$C$4:$C$122, 1)+1, 1), INDEX('Accrual Schedule'!$C$4:$C$122, 1, 1)))</f>
        <v/>
      </c>
      <c r="J1013" s="11" t="str">
        <f ca="1">IF(B1013="","",'Terms&amp;Conditions + Transaction'!$F$5-SUMIF(Dispositions!$B$3:$B$32,"&lt;="&amp;B1013,Dispositions!$C$3:$C$32))</f>
        <v/>
      </c>
      <c r="K1013" s="84" t="str">
        <f ca="1">IF(B1013="", "", IF(ISNA(MATCH(B1013, 'Factor Schedule'!$B$3:$B$2002, -1)),1,IF(INDEX('Factor Schedule'!$B$3:$C$2002,MATCH(B1013, 'Factor Schedule'!$B$3:$B$2002, -1), 1)=B1013,MATCH(B1013, 'Factor Schedule'!$B$3:$B$2002, -1),MATCH(B1013, 'Factor Schedule'!$B$3:$B$2002, -1)+1)))</f>
        <v/>
      </c>
      <c r="L1013" s="11" t="str" cm="1">
        <f t="array" aca="1" ref="L1013" ca="1">IF(B1013="","",ROUND(J1013*_xlfn.IFNA(INDEX('Factor Schedule'!$B$3:$C$2002,K1013, 2), 1), 2))</f>
        <v/>
      </c>
      <c r="M1013" s="11" t="str">
        <f ca="1">IF(B1013="", "", IF(OR(LOWER('Terms&amp;Conditions + Transaction'!$B$12)&lt;&gt;"compound", B1013=$C$2, B1013=E1013), L1013, L1013+IF(LOWER('Terms&amp;Conditions + Transaction'!$B$13)&lt;&gt;"y", SUMIFS($T$8:$T$2007, $B$8:$B$2007, "&gt;="&amp;E1013, $B$8:$B$2007, "&lt;"&amp;B1013), SUMIFS($U$8:$U$1007, $B$8:$B$2007, "&gt;="&amp;E1013, $B$8:$B$2007, "&lt;"&amp;B1013))))</f>
        <v/>
      </c>
      <c r="N1013" s="18" t="str">
        <f ca="1">IF(OR(B1013 = "", F1013=""), "", MIN(ForwardDays(B1013,-'Terms&amp;Conditions + Transaction'!$B$22, 'Terms&amp;Conditions + Transaction'!$B$23, 'Holiday Schedule'!$B$3:$B$1002),ForwardDays(F1013,-'Terms&amp;Conditions + Transaction'!$B$22, 'Terms&amp;Conditions + Transaction'!$B$23, 'Holiday Schedule'!$B$3:$B$1002)))</f>
        <v/>
      </c>
      <c r="O1013" s="42" t="str">
        <f ca="1">IF(B1013="", "", IF(ISNA(MATCH(N1013, SOFR_INDEX!$A$2:$A$2001, -1)),1,IF(INDEX(SOFR_INDEX!$A$2:$E$2001,MATCH(N1013, SOFR_INDEX!$A$2:$A$2001, -1), 1)=N1013,MATCH(N1013, SOFR_INDEX!$A$2:$A$2001, -1),MATCH(N1013, SOFR_INDEX!$A$2:$A$2001, -1)+1)))</f>
        <v/>
      </c>
      <c r="P1013" s="40" t="str" cm="1">
        <f t="array" aca="1" ref="P1013" ca="1">IF(OR(B1013="", F1013=""), "", INDEX(SOFR_INDEX!$B$2:$E$2001, O1013,$P$4) * IF(LEFT($P$3, 3)="180", 2, IF(LEFT($P$3, 2)="90", 4, IF(LEFT($P$3, 2)="30", 12, 1)))/100)</f>
        <v/>
      </c>
      <c r="Q1013" s="43" t="str">
        <f ca="1">IF(OR(B1013="", F1013=""), "", P1013+'Terms&amp;Conditions + Transaction'!$B$11/10000)</f>
        <v/>
      </c>
      <c r="R1013" s="43" t="str">
        <f t="shared" ca="1" si="95"/>
        <v/>
      </c>
      <c r="S1013" t="str">
        <f ca="1">IF(B1013="",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Transaction'!$C$7*(F1013-E1013), 365), 360))))</f>
        <v/>
      </c>
      <c r="T1013" s="49" t="str">
        <f t="shared" ca="1" si="96"/>
        <v/>
      </c>
      <c r="U1013" s="49" t="str">
        <f t="shared" ca="1" si="97"/>
        <v/>
      </c>
      <c r="V1013" s="49" t="str">
        <f t="shared" ca="1" si="98"/>
        <v/>
      </c>
      <c r="W1013" s="11" t="str">
        <f t="shared" ca="1" si="99"/>
        <v/>
      </c>
      <c r="X1013" s="11" t="str">
        <f t="shared" ca="1" si="100"/>
        <v/>
      </c>
    </row>
    <row r="1014" spans="2:24" x14ac:dyDescent="0.25">
      <c r="B1014" s="82" t="str">
        <f ca="1">IF(B1013&lt;MIN($C$3, 'Terms&amp;Conditions + Transaction'!$B$6), B1013+1, "")</f>
        <v/>
      </c>
      <c r="C1014" t="str">
        <f ca="1">IF(B1014="", "", IF(AND(WEEKDAY(B1014, 2)&lt;=5, ISERROR(VLOOKUP(B1014, 'Holiday Schedule'!$B$3:$B$1002, 1, FALSE))), 1, 0))</f>
        <v/>
      </c>
      <c r="D1014" t="str">
        <f ca="1">IF(B1014="", "", IF(LOWER('Terms&amp;Conditions + Transaction'!$C$15)="act", 1, IF(DAY(B1014)=31, 0, IF(AND(DAY(B1014+1)=1, MONTH(B1014+1)=3), 31-DAY(B1014), 1))))</f>
        <v/>
      </c>
      <c r="E1014" s="18" t="str">
        <f ca="1">IF(B1014="", "", IFERROR(VLOOKUP(B1014, 'Accrual Schedule'!$B$3:$B$122, 1, TRUE), ""))</f>
        <v/>
      </c>
      <c r="F1014" s="18" t="str" cm="1">
        <f t="array" aca="1" ref="F1014" ca="1">IF(B1014="", "", INDEX('Accrual Schedule'!$B$3:$B$122, MATCH(B1014, 'Accrual Schedule'!$B$3:$B$122, 1)+1, 1))</f>
        <v/>
      </c>
      <c r="G1014" s="18" t="str" cm="1">
        <f t="array" aca="1" ref="G1014" ca="1">IF(B1014="", "", INDEX('Accrual Schedule'!$B$3:$B$122, MATCH(H1014, 'Accrual Schedule'!$B$3:$B$122, 1)-1, 1))</f>
        <v/>
      </c>
      <c r="H1014" s="18" t="str">
        <f ca="1">IF(B1014="", "", INDEX('Accrual Schedule'!$B$3:$B$122, MATCH(I1014, 'Accrual Schedule'!$C$3:$C$122, 1), 1))</f>
        <v/>
      </c>
      <c r="I1014" s="18" t="str" cm="1">
        <f t="array" aca="1" ref="I1014" ca="1">IF(B1014="", "", _xlfn.IFNA(INDEX('Accrual Schedule'!$C$4:$C$122, MATCH(B1014, 'Accrual Schedule'!$C$4:$C$122, 1)+1, 1), INDEX('Accrual Schedule'!$C$4:$C$122, 1, 1)))</f>
        <v/>
      </c>
      <c r="J1014" s="11" t="str">
        <f ca="1">IF(B1014="","",'Terms&amp;Conditions + Transaction'!$F$5-SUMIF(Dispositions!$B$3:$B$32,"&lt;="&amp;B1014,Dispositions!$C$3:$C$32))</f>
        <v/>
      </c>
      <c r="K1014" s="84" t="str">
        <f ca="1">IF(B1014="", "", IF(ISNA(MATCH(B1014, 'Factor Schedule'!$B$3:$B$2002, -1)),1,IF(INDEX('Factor Schedule'!$B$3:$C$2002,MATCH(B1014, 'Factor Schedule'!$B$3:$B$2002, -1), 1)=B1014,MATCH(B1014, 'Factor Schedule'!$B$3:$B$2002, -1),MATCH(B1014, 'Factor Schedule'!$B$3:$B$2002, -1)+1)))</f>
        <v/>
      </c>
      <c r="L1014" s="11" t="str" cm="1">
        <f t="array" aca="1" ref="L1014" ca="1">IF(B1014="","",ROUND(J1014*_xlfn.IFNA(INDEX('Factor Schedule'!$B$3:$C$2002,K1014, 2), 1), 2))</f>
        <v/>
      </c>
      <c r="M1014" s="11" t="str">
        <f ca="1">IF(B1014="", "", IF(OR(LOWER('Terms&amp;Conditions + Transaction'!$B$12)&lt;&gt;"compound", B1014=$C$2, B1014=E1014), L1014, L1014+IF(LOWER('Terms&amp;Conditions + Transaction'!$B$13)&lt;&gt;"y", SUMIFS($T$8:$T$2007, $B$8:$B$2007, "&gt;="&amp;E1014, $B$8:$B$2007, "&lt;"&amp;B1014), SUMIFS($U$8:$U$1007, $B$8:$B$2007, "&gt;="&amp;E1014, $B$8:$B$2007, "&lt;"&amp;B1014))))</f>
        <v/>
      </c>
      <c r="N1014" s="18" t="str">
        <f ca="1">IF(OR(B1014 = "", F1014=""), "", MIN(ForwardDays(B1014,-'Terms&amp;Conditions + Transaction'!$B$22, 'Terms&amp;Conditions + Transaction'!$B$23, 'Holiday Schedule'!$B$3:$B$1002),ForwardDays(F1014,-'Terms&amp;Conditions + Transaction'!$B$22, 'Terms&amp;Conditions + Transaction'!$B$23, 'Holiday Schedule'!$B$3:$B$1002)))</f>
        <v/>
      </c>
      <c r="O1014" s="42" t="str">
        <f ca="1">IF(B1014="", "", IF(ISNA(MATCH(N1014, SOFR_INDEX!$A$2:$A$2001, -1)),1,IF(INDEX(SOFR_INDEX!$A$2:$E$2001,MATCH(N1014, SOFR_INDEX!$A$2:$A$2001, -1), 1)=N1014,MATCH(N1014, SOFR_INDEX!$A$2:$A$2001, -1),MATCH(N1014, SOFR_INDEX!$A$2:$A$2001, -1)+1)))</f>
        <v/>
      </c>
      <c r="P1014" s="40" t="str" cm="1">
        <f t="array" aca="1" ref="P1014" ca="1">IF(OR(B1014="", F1014=""), "", INDEX(SOFR_INDEX!$B$2:$E$2001, O1014,$P$4) * IF(LEFT($P$3, 3)="180", 2, IF(LEFT($P$3, 2)="90", 4, IF(LEFT($P$3, 2)="30", 12, 1)))/100)</f>
        <v/>
      </c>
      <c r="Q1014" s="43" t="str">
        <f ca="1">IF(OR(B1014="", F1014=""), "", P1014+'Terms&amp;Conditions + Transaction'!$B$11/10000)</f>
        <v/>
      </c>
      <c r="R1014" s="43" t="str">
        <f t="shared" ca="1" si="95"/>
        <v/>
      </c>
      <c r="S1014" t="str">
        <f ca="1">IF(B1014="",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Transaction'!$C$7*(F1014-E1014), 365), 360))))</f>
        <v/>
      </c>
      <c r="T1014" s="49" t="str">
        <f t="shared" ca="1" si="96"/>
        <v/>
      </c>
      <c r="U1014" s="49" t="str">
        <f t="shared" ca="1" si="97"/>
        <v/>
      </c>
      <c r="V1014" s="49" t="str">
        <f t="shared" ca="1" si="98"/>
        <v/>
      </c>
      <c r="W1014" s="11" t="str">
        <f t="shared" ca="1" si="99"/>
        <v/>
      </c>
      <c r="X1014" s="11" t="str">
        <f t="shared" ca="1" si="100"/>
        <v/>
      </c>
    </row>
    <row r="1015" spans="2:24" x14ac:dyDescent="0.25">
      <c r="B1015" s="82" t="str">
        <f ca="1">IF(B1014&lt;MIN($C$3, 'Terms&amp;Conditions + Transaction'!$B$6), B1014+1, "")</f>
        <v/>
      </c>
      <c r="C1015" t="str">
        <f ca="1">IF(B1015="", "", IF(AND(WEEKDAY(B1015, 2)&lt;=5, ISERROR(VLOOKUP(B1015, 'Holiday Schedule'!$B$3:$B$1002, 1, FALSE))), 1, 0))</f>
        <v/>
      </c>
      <c r="D1015" t="str">
        <f ca="1">IF(B1015="", "", IF(LOWER('Terms&amp;Conditions + Transaction'!$C$15)="act", 1, IF(DAY(B1015)=31, 0, IF(AND(DAY(B1015+1)=1, MONTH(B1015+1)=3), 31-DAY(B1015), 1))))</f>
        <v/>
      </c>
      <c r="E1015" s="18" t="str">
        <f ca="1">IF(B1015="", "", IFERROR(VLOOKUP(B1015, 'Accrual Schedule'!$B$3:$B$122, 1, TRUE), ""))</f>
        <v/>
      </c>
      <c r="F1015" s="18" t="str" cm="1">
        <f t="array" aca="1" ref="F1015" ca="1">IF(B1015="", "", INDEX('Accrual Schedule'!$B$3:$B$122, MATCH(B1015, 'Accrual Schedule'!$B$3:$B$122, 1)+1, 1))</f>
        <v/>
      </c>
      <c r="G1015" s="18" t="str" cm="1">
        <f t="array" aca="1" ref="G1015" ca="1">IF(B1015="", "", INDEX('Accrual Schedule'!$B$3:$B$122, MATCH(H1015, 'Accrual Schedule'!$B$3:$B$122, 1)-1, 1))</f>
        <v/>
      </c>
      <c r="H1015" s="18" t="str">
        <f ca="1">IF(B1015="", "", INDEX('Accrual Schedule'!$B$3:$B$122, MATCH(I1015, 'Accrual Schedule'!$C$3:$C$122, 1), 1))</f>
        <v/>
      </c>
      <c r="I1015" s="18" t="str" cm="1">
        <f t="array" aca="1" ref="I1015" ca="1">IF(B1015="", "", _xlfn.IFNA(INDEX('Accrual Schedule'!$C$4:$C$122, MATCH(B1015, 'Accrual Schedule'!$C$4:$C$122, 1)+1, 1), INDEX('Accrual Schedule'!$C$4:$C$122, 1, 1)))</f>
        <v/>
      </c>
      <c r="J1015" s="11" t="str">
        <f ca="1">IF(B1015="","",'Terms&amp;Conditions + Transaction'!$F$5-SUMIF(Dispositions!$B$3:$B$32,"&lt;="&amp;B1015,Dispositions!$C$3:$C$32))</f>
        <v/>
      </c>
      <c r="K1015" s="84" t="str">
        <f ca="1">IF(B1015="", "", IF(ISNA(MATCH(B1015, 'Factor Schedule'!$B$3:$B$2002, -1)),1,IF(INDEX('Factor Schedule'!$B$3:$C$2002,MATCH(B1015, 'Factor Schedule'!$B$3:$B$2002, -1), 1)=B1015,MATCH(B1015, 'Factor Schedule'!$B$3:$B$2002, -1),MATCH(B1015, 'Factor Schedule'!$B$3:$B$2002, -1)+1)))</f>
        <v/>
      </c>
      <c r="L1015" s="11" t="str" cm="1">
        <f t="array" aca="1" ref="L1015" ca="1">IF(B1015="","",ROUND(J1015*_xlfn.IFNA(INDEX('Factor Schedule'!$B$3:$C$2002,K1015, 2), 1), 2))</f>
        <v/>
      </c>
      <c r="M1015" s="11" t="str">
        <f ca="1">IF(B1015="", "", IF(OR(LOWER('Terms&amp;Conditions + Transaction'!$B$12)&lt;&gt;"compound", B1015=$C$2, B1015=E1015), L1015, L1015+IF(LOWER('Terms&amp;Conditions + Transaction'!$B$13)&lt;&gt;"y", SUMIFS($T$8:$T$2007, $B$8:$B$2007, "&gt;="&amp;E1015, $B$8:$B$2007, "&lt;"&amp;B1015), SUMIFS($U$8:$U$1007, $B$8:$B$2007, "&gt;="&amp;E1015, $B$8:$B$2007, "&lt;"&amp;B1015))))</f>
        <v/>
      </c>
      <c r="N1015" s="18" t="str">
        <f ca="1">IF(OR(B1015 = "", F1015=""), "", MIN(ForwardDays(B1015,-'Terms&amp;Conditions + Transaction'!$B$22, 'Terms&amp;Conditions + Transaction'!$B$23, 'Holiday Schedule'!$B$3:$B$1002),ForwardDays(F1015,-'Terms&amp;Conditions + Transaction'!$B$22, 'Terms&amp;Conditions + Transaction'!$B$23, 'Holiday Schedule'!$B$3:$B$1002)))</f>
        <v/>
      </c>
      <c r="O1015" s="42" t="str">
        <f ca="1">IF(B1015="", "", IF(ISNA(MATCH(N1015, SOFR_INDEX!$A$2:$A$2001, -1)),1,IF(INDEX(SOFR_INDEX!$A$2:$E$2001,MATCH(N1015, SOFR_INDEX!$A$2:$A$2001, -1), 1)=N1015,MATCH(N1015, SOFR_INDEX!$A$2:$A$2001, -1),MATCH(N1015, SOFR_INDEX!$A$2:$A$2001, -1)+1)))</f>
        <v/>
      </c>
      <c r="P1015" s="40" t="str" cm="1">
        <f t="array" aca="1" ref="P1015" ca="1">IF(OR(B1015="", F1015=""), "", INDEX(SOFR_INDEX!$B$2:$E$2001, O1015,$P$4) * IF(LEFT($P$3, 3)="180", 2, IF(LEFT($P$3, 2)="90", 4, IF(LEFT($P$3, 2)="30", 12, 1)))/100)</f>
        <v/>
      </c>
      <c r="Q1015" s="43" t="str">
        <f ca="1">IF(OR(B1015="", F1015=""), "", P1015+'Terms&amp;Conditions + Transaction'!$B$11/10000)</f>
        <v/>
      </c>
      <c r="R1015" s="43" t="str">
        <f t="shared" ca="1" si="95"/>
        <v/>
      </c>
      <c r="S1015" t="str">
        <f ca="1">IF(B1015="",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Transaction'!$C$7*(F1015-E1015), 365), 360))))</f>
        <v/>
      </c>
      <c r="T1015" s="49" t="str">
        <f t="shared" ca="1" si="96"/>
        <v/>
      </c>
      <c r="U1015" s="49" t="str">
        <f t="shared" ca="1" si="97"/>
        <v/>
      </c>
      <c r="V1015" s="49" t="str">
        <f t="shared" ca="1" si="98"/>
        <v/>
      </c>
      <c r="W1015" s="11" t="str">
        <f t="shared" ca="1" si="99"/>
        <v/>
      </c>
      <c r="X1015" s="11" t="str">
        <f t="shared" ca="1" si="100"/>
        <v/>
      </c>
    </row>
    <row r="1016" spans="2:24" x14ac:dyDescent="0.25">
      <c r="B1016" s="82" t="str">
        <f ca="1">IF(B1015&lt;MIN($C$3, 'Terms&amp;Conditions + Transaction'!$B$6), B1015+1, "")</f>
        <v/>
      </c>
      <c r="C1016" t="str">
        <f ca="1">IF(B1016="", "", IF(AND(WEEKDAY(B1016, 2)&lt;=5, ISERROR(VLOOKUP(B1016, 'Holiday Schedule'!$B$3:$B$1002, 1, FALSE))), 1, 0))</f>
        <v/>
      </c>
      <c r="D1016" t="str">
        <f ca="1">IF(B1016="", "", IF(LOWER('Terms&amp;Conditions + Transaction'!$C$15)="act", 1, IF(DAY(B1016)=31, 0, IF(AND(DAY(B1016+1)=1, MONTH(B1016+1)=3), 31-DAY(B1016), 1))))</f>
        <v/>
      </c>
      <c r="E1016" s="18" t="str">
        <f ca="1">IF(B1016="", "", IFERROR(VLOOKUP(B1016, 'Accrual Schedule'!$B$3:$B$122, 1, TRUE), ""))</f>
        <v/>
      </c>
      <c r="F1016" s="18" t="str" cm="1">
        <f t="array" aca="1" ref="F1016" ca="1">IF(B1016="", "", INDEX('Accrual Schedule'!$B$3:$B$122, MATCH(B1016, 'Accrual Schedule'!$B$3:$B$122, 1)+1, 1))</f>
        <v/>
      </c>
      <c r="G1016" s="18" t="str" cm="1">
        <f t="array" aca="1" ref="G1016" ca="1">IF(B1016="", "", INDEX('Accrual Schedule'!$B$3:$B$122, MATCH(H1016, 'Accrual Schedule'!$B$3:$B$122, 1)-1, 1))</f>
        <v/>
      </c>
      <c r="H1016" s="18" t="str">
        <f ca="1">IF(B1016="", "", INDEX('Accrual Schedule'!$B$3:$B$122, MATCH(I1016, 'Accrual Schedule'!$C$3:$C$122, 1), 1))</f>
        <v/>
      </c>
      <c r="I1016" s="18" t="str" cm="1">
        <f t="array" aca="1" ref="I1016" ca="1">IF(B1016="", "", _xlfn.IFNA(INDEX('Accrual Schedule'!$C$4:$C$122, MATCH(B1016, 'Accrual Schedule'!$C$4:$C$122, 1)+1, 1), INDEX('Accrual Schedule'!$C$4:$C$122, 1, 1)))</f>
        <v/>
      </c>
      <c r="J1016" s="11" t="str">
        <f ca="1">IF(B1016="","",'Terms&amp;Conditions + Transaction'!$F$5-SUMIF(Dispositions!$B$3:$B$32,"&lt;="&amp;B1016,Dispositions!$C$3:$C$32))</f>
        <v/>
      </c>
      <c r="K1016" s="84" t="str">
        <f ca="1">IF(B1016="", "", IF(ISNA(MATCH(B1016, 'Factor Schedule'!$B$3:$B$2002, -1)),1,IF(INDEX('Factor Schedule'!$B$3:$C$2002,MATCH(B1016, 'Factor Schedule'!$B$3:$B$2002, -1), 1)=B1016,MATCH(B1016, 'Factor Schedule'!$B$3:$B$2002, -1),MATCH(B1016, 'Factor Schedule'!$B$3:$B$2002, -1)+1)))</f>
        <v/>
      </c>
      <c r="L1016" s="11" t="str" cm="1">
        <f t="array" aca="1" ref="L1016" ca="1">IF(B1016="","",ROUND(J1016*_xlfn.IFNA(INDEX('Factor Schedule'!$B$3:$C$2002,K1016, 2), 1), 2))</f>
        <v/>
      </c>
      <c r="M1016" s="11" t="str">
        <f ca="1">IF(B1016="", "", IF(OR(LOWER('Terms&amp;Conditions + Transaction'!$B$12)&lt;&gt;"compound", B1016=$C$2, B1016=E1016), L1016, L1016+IF(LOWER('Terms&amp;Conditions + Transaction'!$B$13)&lt;&gt;"y", SUMIFS($T$8:$T$2007, $B$8:$B$2007, "&gt;="&amp;E1016, $B$8:$B$2007, "&lt;"&amp;B1016), SUMIFS($U$8:$U$1007, $B$8:$B$2007, "&gt;="&amp;E1016, $B$8:$B$2007, "&lt;"&amp;B1016))))</f>
        <v/>
      </c>
      <c r="N1016" s="18" t="str">
        <f ca="1">IF(OR(B1016 = "", F1016=""), "", MIN(ForwardDays(B1016,-'Terms&amp;Conditions + Transaction'!$B$22, 'Terms&amp;Conditions + Transaction'!$B$23, 'Holiday Schedule'!$B$3:$B$1002),ForwardDays(F1016,-'Terms&amp;Conditions + Transaction'!$B$22, 'Terms&amp;Conditions + Transaction'!$B$23, 'Holiday Schedule'!$B$3:$B$1002)))</f>
        <v/>
      </c>
      <c r="O1016" s="42" t="str">
        <f ca="1">IF(B1016="", "", IF(ISNA(MATCH(N1016, SOFR_INDEX!$A$2:$A$2001, -1)),1,IF(INDEX(SOFR_INDEX!$A$2:$E$2001,MATCH(N1016, SOFR_INDEX!$A$2:$A$2001, -1), 1)=N1016,MATCH(N1016, SOFR_INDEX!$A$2:$A$2001, -1),MATCH(N1016, SOFR_INDEX!$A$2:$A$2001, -1)+1)))</f>
        <v/>
      </c>
      <c r="P1016" s="40" t="str" cm="1">
        <f t="array" aca="1" ref="P1016" ca="1">IF(OR(B1016="", F1016=""), "", INDEX(SOFR_INDEX!$B$2:$E$2001, O1016,$P$4) * IF(LEFT($P$3, 3)="180", 2, IF(LEFT($P$3, 2)="90", 4, IF(LEFT($P$3, 2)="30", 12, 1)))/100)</f>
        <v/>
      </c>
      <c r="Q1016" s="43" t="str">
        <f ca="1">IF(OR(B1016="", F1016=""), "", P1016+'Terms&amp;Conditions + Transaction'!$B$11/10000)</f>
        <v/>
      </c>
      <c r="R1016" s="43" t="str">
        <f t="shared" ca="1" si="95"/>
        <v/>
      </c>
      <c r="S1016" t="str">
        <f ca="1">IF(B1016="",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Transaction'!$C$7*(F1016-E1016), 365), 360))))</f>
        <v/>
      </c>
      <c r="T1016" s="49" t="str">
        <f t="shared" ca="1" si="96"/>
        <v/>
      </c>
      <c r="U1016" s="49" t="str">
        <f t="shared" ca="1" si="97"/>
        <v/>
      </c>
      <c r="V1016" s="49" t="str">
        <f t="shared" ca="1" si="98"/>
        <v/>
      </c>
      <c r="W1016" s="11" t="str">
        <f t="shared" ca="1" si="99"/>
        <v/>
      </c>
      <c r="X1016" s="11" t="str">
        <f t="shared" ca="1" si="100"/>
        <v/>
      </c>
    </row>
    <row r="1017" spans="2:24" x14ac:dyDescent="0.25">
      <c r="B1017" s="82" t="str">
        <f ca="1">IF(B1016&lt;MIN($C$3, 'Terms&amp;Conditions + Transaction'!$B$6), B1016+1, "")</f>
        <v/>
      </c>
      <c r="C1017" t="str">
        <f ca="1">IF(B1017="", "", IF(AND(WEEKDAY(B1017, 2)&lt;=5, ISERROR(VLOOKUP(B1017, 'Holiday Schedule'!$B$3:$B$1002, 1, FALSE))), 1, 0))</f>
        <v/>
      </c>
      <c r="D1017" t="str">
        <f ca="1">IF(B1017="", "", IF(LOWER('Terms&amp;Conditions + Transaction'!$C$15)="act", 1, IF(DAY(B1017)=31, 0, IF(AND(DAY(B1017+1)=1, MONTH(B1017+1)=3), 31-DAY(B1017), 1))))</f>
        <v/>
      </c>
      <c r="E1017" s="18" t="str">
        <f ca="1">IF(B1017="", "", IFERROR(VLOOKUP(B1017, 'Accrual Schedule'!$B$3:$B$122, 1, TRUE), ""))</f>
        <v/>
      </c>
      <c r="F1017" s="18" t="str" cm="1">
        <f t="array" aca="1" ref="F1017" ca="1">IF(B1017="", "", INDEX('Accrual Schedule'!$B$3:$B$122, MATCH(B1017, 'Accrual Schedule'!$B$3:$B$122, 1)+1, 1))</f>
        <v/>
      </c>
      <c r="G1017" s="18" t="str" cm="1">
        <f t="array" aca="1" ref="G1017" ca="1">IF(B1017="", "", INDEX('Accrual Schedule'!$B$3:$B$122, MATCH(H1017, 'Accrual Schedule'!$B$3:$B$122, 1)-1, 1))</f>
        <v/>
      </c>
      <c r="H1017" s="18" t="str">
        <f ca="1">IF(B1017="", "", INDEX('Accrual Schedule'!$B$3:$B$122, MATCH(I1017, 'Accrual Schedule'!$C$3:$C$122, 1), 1))</f>
        <v/>
      </c>
      <c r="I1017" s="18" t="str" cm="1">
        <f t="array" aca="1" ref="I1017" ca="1">IF(B1017="", "", _xlfn.IFNA(INDEX('Accrual Schedule'!$C$4:$C$122, MATCH(B1017, 'Accrual Schedule'!$C$4:$C$122, 1)+1, 1), INDEX('Accrual Schedule'!$C$4:$C$122, 1, 1)))</f>
        <v/>
      </c>
      <c r="J1017" s="11" t="str">
        <f ca="1">IF(B1017="","",'Terms&amp;Conditions + Transaction'!$F$5-SUMIF(Dispositions!$B$3:$B$32,"&lt;="&amp;B1017,Dispositions!$C$3:$C$32))</f>
        <v/>
      </c>
      <c r="K1017" s="84" t="str">
        <f ca="1">IF(B1017="", "", IF(ISNA(MATCH(B1017, 'Factor Schedule'!$B$3:$B$2002, -1)),1,IF(INDEX('Factor Schedule'!$B$3:$C$2002,MATCH(B1017, 'Factor Schedule'!$B$3:$B$2002, -1), 1)=B1017,MATCH(B1017, 'Factor Schedule'!$B$3:$B$2002, -1),MATCH(B1017, 'Factor Schedule'!$B$3:$B$2002, -1)+1)))</f>
        <v/>
      </c>
      <c r="L1017" s="11" t="str" cm="1">
        <f t="array" aca="1" ref="L1017" ca="1">IF(B1017="","",ROUND(J1017*_xlfn.IFNA(INDEX('Factor Schedule'!$B$3:$C$2002,K1017, 2), 1), 2))</f>
        <v/>
      </c>
      <c r="M1017" s="11" t="str">
        <f ca="1">IF(B1017="", "", IF(OR(LOWER('Terms&amp;Conditions + Transaction'!$B$12)&lt;&gt;"compound", B1017=$C$2, B1017=E1017), L1017, L1017+IF(LOWER('Terms&amp;Conditions + Transaction'!$B$13)&lt;&gt;"y", SUMIFS($T$8:$T$2007, $B$8:$B$2007, "&gt;="&amp;E1017, $B$8:$B$2007, "&lt;"&amp;B1017), SUMIFS($U$8:$U$1007, $B$8:$B$2007, "&gt;="&amp;E1017, $B$8:$B$2007, "&lt;"&amp;B1017))))</f>
        <v/>
      </c>
      <c r="N1017" s="18" t="str">
        <f ca="1">IF(OR(B1017 = "", F1017=""), "", MIN(ForwardDays(B1017,-'Terms&amp;Conditions + Transaction'!$B$22, 'Terms&amp;Conditions + Transaction'!$B$23, 'Holiday Schedule'!$B$3:$B$1002),ForwardDays(F1017,-'Terms&amp;Conditions + Transaction'!$B$22, 'Terms&amp;Conditions + Transaction'!$B$23, 'Holiday Schedule'!$B$3:$B$1002)))</f>
        <v/>
      </c>
      <c r="O1017" s="42" t="str">
        <f ca="1">IF(B1017="", "", IF(ISNA(MATCH(N1017, SOFR_INDEX!$A$2:$A$2001, -1)),1,IF(INDEX(SOFR_INDEX!$A$2:$E$2001,MATCH(N1017, SOFR_INDEX!$A$2:$A$2001, -1), 1)=N1017,MATCH(N1017, SOFR_INDEX!$A$2:$A$2001, -1),MATCH(N1017, SOFR_INDEX!$A$2:$A$2001, -1)+1)))</f>
        <v/>
      </c>
      <c r="P1017" s="40" t="str" cm="1">
        <f t="array" aca="1" ref="P1017" ca="1">IF(OR(B1017="", F1017=""), "", INDEX(SOFR_INDEX!$B$2:$E$2001, O1017,$P$4) * IF(LEFT($P$3, 3)="180", 2, IF(LEFT($P$3, 2)="90", 4, IF(LEFT($P$3, 2)="30", 12, 1)))/100)</f>
        <v/>
      </c>
      <c r="Q1017" s="43" t="str">
        <f ca="1">IF(OR(B1017="", F1017=""), "", P1017+'Terms&amp;Conditions + Transaction'!$B$11/10000)</f>
        <v/>
      </c>
      <c r="R1017" s="43" t="str">
        <f t="shared" ca="1" si="95"/>
        <v/>
      </c>
      <c r="S1017" t="str">
        <f ca="1">IF(B1017="",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Transaction'!$C$7*(F1017-E1017), 365), 360))))</f>
        <v/>
      </c>
      <c r="T1017" s="49" t="str">
        <f t="shared" ca="1" si="96"/>
        <v/>
      </c>
      <c r="U1017" s="49" t="str">
        <f t="shared" ca="1" si="97"/>
        <v/>
      </c>
      <c r="V1017" s="49" t="str">
        <f t="shared" ca="1" si="98"/>
        <v/>
      </c>
      <c r="W1017" s="11" t="str">
        <f t="shared" ca="1" si="99"/>
        <v/>
      </c>
      <c r="X1017" s="11" t="str">
        <f t="shared" ca="1" si="100"/>
        <v/>
      </c>
    </row>
    <row r="1018" spans="2:24" x14ac:dyDescent="0.25">
      <c r="B1018" s="82" t="str">
        <f ca="1">IF(B1017&lt;MIN($C$3, 'Terms&amp;Conditions + Transaction'!$B$6), B1017+1, "")</f>
        <v/>
      </c>
      <c r="C1018" t="str">
        <f ca="1">IF(B1018="", "", IF(AND(WEEKDAY(B1018, 2)&lt;=5, ISERROR(VLOOKUP(B1018, 'Holiday Schedule'!$B$3:$B$1002, 1, FALSE))), 1, 0))</f>
        <v/>
      </c>
      <c r="D1018" t="str">
        <f ca="1">IF(B1018="", "", IF(LOWER('Terms&amp;Conditions + Transaction'!$C$15)="act", 1, IF(DAY(B1018)=31, 0, IF(AND(DAY(B1018+1)=1, MONTH(B1018+1)=3), 31-DAY(B1018), 1))))</f>
        <v/>
      </c>
      <c r="E1018" s="18" t="str">
        <f ca="1">IF(B1018="", "", IFERROR(VLOOKUP(B1018, 'Accrual Schedule'!$B$3:$B$122, 1, TRUE), ""))</f>
        <v/>
      </c>
      <c r="F1018" s="18" t="str" cm="1">
        <f t="array" aca="1" ref="F1018" ca="1">IF(B1018="", "", INDEX('Accrual Schedule'!$B$3:$B$122, MATCH(B1018, 'Accrual Schedule'!$B$3:$B$122, 1)+1, 1))</f>
        <v/>
      </c>
      <c r="G1018" s="18" t="str" cm="1">
        <f t="array" aca="1" ref="G1018" ca="1">IF(B1018="", "", INDEX('Accrual Schedule'!$B$3:$B$122, MATCH(H1018, 'Accrual Schedule'!$B$3:$B$122, 1)-1, 1))</f>
        <v/>
      </c>
      <c r="H1018" s="18" t="str">
        <f ca="1">IF(B1018="", "", INDEX('Accrual Schedule'!$B$3:$B$122, MATCH(I1018, 'Accrual Schedule'!$C$3:$C$122, 1), 1))</f>
        <v/>
      </c>
      <c r="I1018" s="18" t="str" cm="1">
        <f t="array" aca="1" ref="I1018" ca="1">IF(B1018="", "", _xlfn.IFNA(INDEX('Accrual Schedule'!$C$4:$C$122, MATCH(B1018, 'Accrual Schedule'!$C$4:$C$122, 1)+1, 1), INDEX('Accrual Schedule'!$C$4:$C$122, 1, 1)))</f>
        <v/>
      </c>
      <c r="J1018" s="11" t="str">
        <f ca="1">IF(B1018="","",'Terms&amp;Conditions + Transaction'!$F$5-SUMIF(Dispositions!$B$3:$B$32,"&lt;="&amp;B1018,Dispositions!$C$3:$C$32))</f>
        <v/>
      </c>
      <c r="K1018" s="84" t="str">
        <f ca="1">IF(B1018="", "", IF(ISNA(MATCH(B1018, 'Factor Schedule'!$B$3:$B$2002, -1)),1,IF(INDEX('Factor Schedule'!$B$3:$C$2002,MATCH(B1018, 'Factor Schedule'!$B$3:$B$2002, -1), 1)=B1018,MATCH(B1018, 'Factor Schedule'!$B$3:$B$2002, -1),MATCH(B1018, 'Factor Schedule'!$B$3:$B$2002, -1)+1)))</f>
        <v/>
      </c>
      <c r="L1018" s="11" t="str" cm="1">
        <f t="array" aca="1" ref="L1018" ca="1">IF(B1018="","",ROUND(J1018*_xlfn.IFNA(INDEX('Factor Schedule'!$B$3:$C$2002,K1018, 2), 1), 2))</f>
        <v/>
      </c>
      <c r="M1018" s="11" t="str">
        <f ca="1">IF(B1018="", "", IF(OR(LOWER('Terms&amp;Conditions + Transaction'!$B$12)&lt;&gt;"compound", B1018=$C$2, B1018=E1018), L1018, L1018+IF(LOWER('Terms&amp;Conditions + Transaction'!$B$13)&lt;&gt;"y", SUMIFS($T$8:$T$2007, $B$8:$B$2007, "&gt;="&amp;E1018, $B$8:$B$2007, "&lt;"&amp;B1018), SUMIFS($U$8:$U$1007, $B$8:$B$2007, "&gt;="&amp;E1018, $B$8:$B$2007, "&lt;"&amp;B1018))))</f>
        <v/>
      </c>
      <c r="N1018" s="18" t="str">
        <f ca="1">IF(OR(B1018 = "", F1018=""), "", MIN(ForwardDays(B1018,-'Terms&amp;Conditions + Transaction'!$B$22, 'Terms&amp;Conditions + Transaction'!$B$23, 'Holiday Schedule'!$B$3:$B$1002),ForwardDays(F1018,-'Terms&amp;Conditions + Transaction'!$B$22, 'Terms&amp;Conditions + Transaction'!$B$23, 'Holiday Schedule'!$B$3:$B$1002)))</f>
        <v/>
      </c>
      <c r="O1018" s="42" t="str">
        <f ca="1">IF(B1018="", "", IF(ISNA(MATCH(N1018, SOFR_INDEX!$A$2:$A$2001, -1)),1,IF(INDEX(SOFR_INDEX!$A$2:$E$2001,MATCH(N1018, SOFR_INDEX!$A$2:$A$2001, -1), 1)=N1018,MATCH(N1018, SOFR_INDEX!$A$2:$A$2001, -1),MATCH(N1018, SOFR_INDEX!$A$2:$A$2001, -1)+1)))</f>
        <v/>
      </c>
      <c r="P1018" s="40" t="str" cm="1">
        <f t="array" aca="1" ref="P1018" ca="1">IF(OR(B1018="", F1018=""), "", INDEX(SOFR_INDEX!$B$2:$E$2001, O1018,$P$4) * IF(LEFT($P$3, 3)="180", 2, IF(LEFT($P$3, 2)="90", 4, IF(LEFT($P$3, 2)="30", 12, 1)))/100)</f>
        <v/>
      </c>
      <c r="Q1018" s="43" t="str">
        <f ca="1">IF(OR(B1018="", F1018=""), "", P1018+'Terms&amp;Conditions + Transaction'!$B$11/10000)</f>
        <v/>
      </c>
      <c r="R1018" s="43" t="str">
        <f t="shared" ca="1" si="95"/>
        <v/>
      </c>
      <c r="S1018" t="str">
        <f ca="1">IF(B1018="",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Transaction'!$C$7*(F1018-E1018), 365), 360))))</f>
        <v/>
      </c>
      <c r="T1018" s="49" t="str">
        <f t="shared" ca="1" si="96"/>
        <v/>
      </c>
      <c r="U1018" s="49" t="str">
        <f t="shared" ca="1" si="97"/>
        <v/>
      </c>
      <c r="V1018" s="49" t="str">
        <f t="shared" ca="1" si="98"/>
        <v/>
      </c>
      <c r="W1018" s="11" t="str">
        <f t="shared" ca="1" si="99"/>
        <v/>
      </c>
      <c r="X1018" s="11" t="str">
        <f t="shared" ca="1" si="100"/>
        <v/>
      </c>
    </row>
    <row r="1019" spans="2:24" x14ac:dyDescent="0.25">
      <c r="B1019" s="82" t="str">
        <f ca="1">IF(B1018&lt;MIN($C$3, 'Terms&amp;Conditions + Transaction'!$B$6), B1018+1, "")</f>
        <v/>
      </c>
      <c r="C1019" t="str">
        <f ca="1">IF(B1019="", "", IF(AND(WEEKDAY(B1019, 2)&lt;=5, ISERROR(VLOOKUP(B1019, 'Holiday Schedule'!$B$3:$B$1002, 1, FALSE))), 1, 0))</f>
        <v/>
      </c>
      <c r="D1019" t="str">
        <f ca="1">IF(B1019="", "", IF(LOWER('Terms&amp;Conditions + Transaction'!$C$15)="act", 1, IF(DAY(B1019)=31, 0, IF(AND(DAY(B1019+1)=1, MONTH(B1019+1)=3), 31-DAY(B1019), 1))))</f>
        <v/>
      </c>
      <c r="E1019" s="18" t="str">
        <f ca="1">IF(B1019="", "", IFERROR(VLOOKUP(B1019, 'Accrual Schedule'!$B$3:$B$122, 1, TRUE), ""))</f>
        <v/>
      </c>
      <c r="F1019" s="18" t="str" cm="1">
        <f t="array" aca="1" ref="F1019" ca="1">IF(B1019="", "", INDEX('Accrual Schedule'!$B$3:$B$122, MATCH(B1019, 'Accrual Schedule'!$B$3:$B$122, 1)+1, 1))</f>
        <v/>
      </c>
      <c r="G1019" s="18" t="str" cm="1">
        <f t="array" aca="1" ref="G1019" ca="1">IF(B1019="", "", INDEX('Accrual Schedule'!$B$3:$B$122, MATCH(H1019, 'Accrual Schedule'!$B$3:$B$122, 1)-1, 1))</f>
        <v/>
      </c>
      <c r="H1019" s="18" t="str">
        <f ca="1">IF(B1019="", "", INDEX('Accrual Schedule'!$B$3:$B$122, MATCH(I1019, 'Accrual Schedule'!$C$3:$C$122, 1), 1))</f>
        <v/>
      </c>
      <c r="I1019" s="18" t="str" cm="1">
        <f t="array" aca="1" ref="I1019" ca="1">IF(B1019="", "", _xlfn.IFNA(INDEX('Accrual Schedule'!$C$4:$C$122, MATCH(B1019, 'Accrual Schedule'!$C$4:$C$122, 1)+1, 1), INDEX('Accrual Schedule'!$C$4:$C$122, 1, 1)))</f>
        <v/>
      </c>
      <c r="J1019" s="11" t="str">
        <f ca="1">IF(B1019="","",'Terms&amp;Conditions + Transaction'!$F$5-SUMIF(Dispositions!$B$3:$B$32,"&lt;="&amp;B1019,Dispositions!$C$3:$C$32))</f>
        <v/>
      </c>
      <c r="K1019" s="84" t="str">
        <f ca="1">IF(B1019="", "", IF(ISNA(MATCH(B1019, 'Factor Schedule'!$B$3:$B$2002, -1)),1,IF(INDEX('Factor Schedule'!$B$3:$C$2002,MATCH(B1019, 'Factor Schedule'!$B$3:$B$2002, -1), 1)=B1019,MATCH(B1019, 'Factor Schedule'!$B$3:$B$2002, -1),MATCH(B1019, 'Factor Schedule'!$B$3:$B$2002, -1)+1)))</f>
        <v/>
      </c>
      <c r="L1019" s="11" t="str" cm="1">
        <f t="array" aca="1" ref="L1019" ca="1">IF(B1019="","",ROUND(J1019*_xlfn.IFNA(INDEX('Factor Schedule'!$B$3:$C$2002,K1019, 2), 1), 2))</f>
        <v/>
      </c>
      <c r="M1019" s="11" t="str">
        <f ca="1">IF(B1019="", "", IF(OR(LOWER('Terms&amp;Conditions + Transaction'!$B$12)&lt;&gt;"compound", B1019=$C$2, B1019=E1019), L1019, L1019+IF(LOWER('Terms&amp;Conditions + Transaction'!$B$13)&lt;&gt;"y", SUMIFS($T$8:$T$2007, $B$8:$B$2007, "&gt;="&amp;E1019, $B$8:$B$2007, "&lt;"&amp;B1019), SUMIFS($U$8:$U$1007, $B$8:$B$2007, "&gt;="&amp;E1019, $B$8:$B$2007, "&lt;"&amp;B1019))))</f>
        <v/>
      </c>
      <c r="N1019" s="18" t="str">
        <f ca="1">IF(OR(B1019 = "", F1019=""), "", MIN(ForwardDays(B1019,-'Terms&amp;Conditions + Transaction'!$B$22, 'Terms&amp;Conditions + Transaction'!$B$23, 'Holiday Schedule'!$B$3:$B$1002),ForwardDays(F1019,-'Terms&amp;Conditions + Transaction'!$B$22, 'Terms&amp;Conditions + Transaction'!$B$23, 'Holiday Schedule'!$B$3:$B$1002)))</f>
        <v/>
      </c>
      <c r="O1019" s="42" t="str">
        <f ca="1">IF(B1019="", "", IF(ISNA(MATCH(N1019, SOFR_INDEX!$A$2:$A$2001, -1)),1,IF(INDEX(SOFR_INDEX!$A$2:$E$2001,MATCH(N1019, SOFR_INDEX!$A$2:$A$2001, -1), 1)=N1019,MATCH(N1019, SOFR_INDEX!$A$2:$A$2001, -1),MATCH(N1019, SOFR_INDEX!$A$2:$A$2001, -1)+1)))</f>
        <v/>
      </c>
      <c r="P1019" s="40" t="str" cm="1">
        <f t="array" aca="1" ref="P1019" ca="1">IF(OR(B1019="", F1019=""), "", INDEX(SOFR_INDEX!$B$2:$E$2001, O1019,$P$4) * IF(LEFT($P$3, 3)="180", 2, IF(LEFT($P$3, 2)="90", 4, IF(LEFT($P$3, 2)="30", 12, 1)))/100)</f>
        <v/>
      </c>
      <c r="Q1019" s="43" t="str">
        <f ca="1">IF(OR(B1019="", F1019=""), "", P1019+'Terms&amp;Conditions + Transaction'!$B$11/10000)</f>
        <v/>
      </c>
      <c r="R1019" s="43" t="str">
        <f t="shared" ca="1" si="95"/>
        <v/>
      </c>
      <c r="S1019" t="str">
        <f ca="1">IF(B1019="",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Transaction'!$C$7*(F1019-E1019), 365), 360))))</f>
        <v/>
      </c>
      <c r="T1019" s="49" t="str">
        <f t="shared" ca="1" si="96"/>
        <v/>
      </c>
      <c r="U1019" s="49" t="str">
        <f t="shared" ca="1" si="97"/>
        <v/>
      </c>
      <c r="V1019" s="49" t="str">
        <f t="shared" ca="1" si="98"/>
        <v/>
      </c>
      <c r="W1019" s="11" t="str">
        <f t="shared" ca="1" si="99"/>
        <v/>
      </c>
      <c r="X1019" s="11" t="str">
        <f t="shared" ca="1" si="100"/>
        <v/>
      </c>
    </row>
    <row r="1020" spans="2:24" x14ac:dyDescent="0.25">
      <c r="B1020" s="82" t="str">
        <f ca="1">IF(B1019&lt;MIN($C$3, 'Terms&amp;Conditions + Transaction'!$B$6), B1019+1, "")</f>
        <v/>
      </c>
      <c r="C1020" t="str">
        <f ca="1">IF(B1020="", "", IF(AND(WEEKDAY(B1020, 2)&lt;=5, ISERROR(VLOOKUP(B1020, 'Holiday Schedule'!$B$3:$B$1002, 1, FALSE))), 1, 0))</f>
        <v/>
      </c>
      <c r="D1020" t="str">
        <f ca="1">IF(B1020="", "", IF(LOWER('Terms&amp;Conditions + Transaction'!$C$15)="act", 1, IF(DAY(B1020)=31, 0, IF(AND(DAY(B1020+1)=1, MONTH(B1020+1)=3), 31-DAY(B1020), 1))))</f>
        <v/>
      </c>
      <c r="E1020" s="18" t="str">
        <f ca="1">IF(B1020="", "", IFERROR(VLOOKUP(B1020, 'Accrual Schedule'!$B$3:$B$122, 1, TRUE), ""))</f>
        <v/>
      </c>
      <c r="F1020" s="18" t="str" cm="1">
        <f t="array" aca="1" ref="F1020" ca="1">IF(B1020="", "", INDEX('Accrual Schedule'!$B$3:$B$122, MATCH(B1020, 'Accrual Schedule'!$B$3:$B$122, 1)+1, 1))</f>
        <v/>
      </c>
      <c r="G1020" s="18" t="str" cm="1">
        <f t="array" aca="1" ref="G1020" ca="1">IF(B1020="", "", INDEX('Accrual Schedule'!$B$3:$B$122, MATCH(H1020, 'Accrual Schedule'!$B$3:$B$122, 1)-1, 1))</f>
        <v/>
      </c>
      <c r="H1020" s="18" t="str">
        <f ca="1">IF(B1020="", "", INDEX('Accrual Schedule'!$B$3:$B$122, MATCH(I1020, 'Accrual Schedule'!$C$3:$C$122, 1), 1))</f>
        <v/>
      </c>
      <c r="I1020" s="18" t="str" cm="1">
        <f t="array" aca="1" ref="I1020" ca="1">IF(B1020="", "", _xlfn.IFNA(INDEX('Accrual Schedule'!$C$4:$C$122, MATCH(B1020, 'Accrual Schedule'!$C$4:$C$122, 1)+1, 1), INDEX('Accrual Schedule'!$C$4:$C$122, 1, 1)))</f>
        <v/>
      </c>
      <c r="J1020" s="11" t="str">
        <f ca="1">IF(B1020="","",'Terms&amp;Conditions + Transaction'!$F$5-SUMIF(Dispositions!$B$3:$B$32,"&lt;="&amp;B1020,Dispositions!$C$3:$C$32))</f>
        <v/>
      </c>
      <c r="K1020" s="84" t="str">
        <f ca="1">IF(B1020="", "", IF(ISNA(MATCH(B1020, 'Factor Schedule'!$B$3:$B$2002, -1)),1,IF(INDEX('Factor Schedule'!$B$3:$C$2002,MATCH(B1020, 'Factor Schedule'!$B$3:$B$2002, -1), 1)=B1020,MATCH(B1020, 'Factor Schedule'!$B$3:$B$2002, -1),MATCH(B1020, 'Factor Schedule'!$B$3:$B$2002, -1)+1)))</f>
        <v/>
      </c>
      <c r="L1020" s="11" t="str" cm="1">
        <f t="array" aca="1" ref="L1020" ca="1">IF(B1020="","",ROUND(J1020*_xlfn.IFNA(INDEX('Factor Schedule'!$B$3:$C$2002,K1020, 2), 1), 2))</f>
        <v/>
      </c>
      <c r="M1020" s="11" t="str">
        <f ca="1">IF(B1020="", "", IF(OR(LOWER('Terms&amp;Conditions + Transaction'!$B$12)&lt;&gt;"compound", B1020=$C$2, B1020=E1020), L1020, L1020+IF(LOWER('Terms&amp;Conditions + Transaction'!$B$13)&lt;&gt;"y", SUMIFS($T$8:$T$2007, $B$8:$B$2007, "&gt;="&amp;E1020, $B$8:$B$2007, "&lt;"&amp;B1020), SUMIFS($U$8:$U$1007, $B$8:$B$2007, "&gt;="&amp;E1020, $B$8:$B$2007, "&lt;"&amp;B1020))))</f>
        <v/>
      </c>
      <c r="N1020" s="18" t="str">
        <f ca="1">IF(OR(B1020 = "", F1020=""), "", MIN(ForwardDays(B1020,-'Terms&amp;Conditions + Transaction'!$B$22, 'Terms&amp;Conditions + Transaction'!$B$23, 'Holiday Schedule'!$B$3:$B$1002),ForwardDays(F1020,-'Terms&amp;Conditions + Transaction'!$B$22, 'Terms&amp;Conditions + Transaction'!$B$23, 'Holiday Schedule'!$B$3:$B$1002)))</f>
        <v/>
      </c>
      <c r="O1020" s="42" t="str">
        <f ca="1">IF(B1020="", "", IF(ISNA(MATCH(N1020, SOFR_INDEX!$A$2:$A$2001, -1)),1,IF(INDEX(SOFR_INDEX!$A$2:$E$2001,MATCH(N1020, SOFR_INDEX!$A$2:$A$2001, -1), 1)=N1020,MATCH(N1020, SOFR_INDEX!$A$2:$A$2001, -1),MATCH(N1020, SOFR_INDEX!$A$2:$A$2001, -1)+1)))</f>
        <v/>
      </c>
      <c r="P1020" s="40" t="str" cm="1">
        <f t="array" aca="1" ref="P1020" ca="1">IF(OR(B1020="", F1020=""), "", INDEX(SOFR_INDEX!$B$2:$E$2001, O1020,$P$4) * IF(LEFT($P$3, 3)="180", 2, IF(LEFT($P$3, 2)="90", 4, IF(LEFT($P$3, 2)="30", 12, 1)))/100)</f>
        <v/>
      </c>
      <c r="Q1020" s="43" t="str">
        <f ca="1">IF(OR(B1020="", F1020=""), "", P1020+'Terms&amp;Conditions + Transaction'!$B$11/10000)</f>
        <v/>
      </c>
      <c r="R1020" s="43" t="str">
        <f t="shared" ca="1" si="95"/>
        <v/>
      </c>
      <c r="S1020" t="str">
        <f ca="1">IF(B1020="",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Transaction'!$C$7*(F1020-E1020), 365), 360))))</f>
        <v/>
      </c>
      <c r="T1020" s="49" t="str">
        <f t="shared" ca="1" si="96"/>
        <v/>
      </c>
      <c r="U1020" s="49" t="str">
        <f t="shared" ca="1" si="97"/>
        <v/>
      </c>
      <c r="V1020" s="49" t="str">
        <f t="shared" ca="1" si="98"/>
        <v/>
      </c>
      <c r="W1020" s="11" t="str">
        <f t="shared" ca="1" si="99"/>
        <v/>
      </c>
      <c r="X1020" s="11" t="str">
        <f t="shared" ca="1" si="100"/>
        <v/>
      </c>
    </row>
    <row r="1021" spans="2:24" x14ac:dyDescent="0.25">
      <c r="B1021" s="82" t="str">
        <f ca="1">IF(B1020&lt;MIN($C$3, 'Terms&amp;Conditions + Transaction'!$B$6), B1020+1, "")</f>
        <v/>
      </c>
      <c r="C1021" t="str">
        <f ca="1">IF(B1021="", "", IF(AND(WEEKDAY(B1021, 2)&lt;=5, ISERROR(VLOOKUP(B1021, 'Holiday Schedule'!$B$3:$B$1002, 1, FALSE))), 1, 0))</f>
        <v/>
      </c>
      <c r="D1021" t="str">
        <f ca="1">IF(B1021="", "", IF(LOWER('Terms&amp;Conditions + Transaction'!$C$15)="act", 1, IF(DAY(B1021)=31, 0, IF(AND(DAY(B1021+1)=1, MONTH(B1021+1)=3), 31-DAY(B1021), 1))))</f>
        <v/>
      </c>
      <c r="E1021" s="18" t="str">
        <f ca="1">IF(B1021="", "", IFERROR(VLOOKUP(B1021, 'Accrual Schedule'!$B$3:$B$122, 1, TRUE), ""))</f>
        <v/>
      </c>
      <c r="F1021" s="18" t="str" cm="1">
        <f t="array" aca="1" ref="F1021" ca="1">IF(B1021="", "", INDEX('Accrual Schedule'!$B$3:$B$122, MATCH(B1021, 'Accrual Schedule'!$B$3:$B$122, 1)+1, 1))</f>
        <v/>
      </c>
      <c r="G1021" s="18" t="str" cm="1">
        <f t="array" aca="1" ref="G1021" ca="1">IF(B1021="", "", INDEX('Accrual Schedule'!$B$3:$B$122, MATCH(H1021, 'Accrual Schedule'!$B$3:$B$122, 1)-1, 1))</f>
        <v/>
      </c>
      <c r="H1021" s="18" t="str">
        <f ca="1">IF(B1021="", "", INDEX('Accrual Schedule'!$B$3:$B$122, MATCH(I1021, 'Accrual Schedule'!$C$3:$C$122, 1), 1))</f>
        <v/>
      </c>
      <c r="I1021" s="18" t="str" cm="1">
        <f t="array" aca="1" ref="I1021" ca="1">IF(B1021="", "", _xlfn.IFNA(INDEX('Accrual Schedule'!$C$4:$C$122, MATCH(B1021, 'Accrual Schedule'!$C$4:$C$122, 1)+1, 1), INDEX('Accrual Schedule'!$C$4:$C$122, 1, 1)))</f>
        <v/>
      </c>
      <c r="J1021" s="11" t="str">
        <f ca="1">IF(B1021="","",'Terms&amp;Conditions + Transaction'!$F$5-SUMIF(Dispositions!$B$3:$B$32,"&lt;="&amp;B1021,Dispositions!$C$3:$C$32))</f>
        <v/>
      </c>
      <c r="K1021" s="84" t="str">
        <f ca="1">IF(B1021="", "", IF(ISNA(MATCH(B1021, 'Factor Schedule'!$B$3:$B$2002, -1)),1,IF(INDEX('Factor Schedule'!$B$3:$C$2002,MATCH(B1021, 'Factor Schedule'!$B$3:$B$2002, -1), 1)=B1021,MATCH(B1021, 'Factor Schedule'!$B$3:$B$2002, -1),MATCH(B1021, 'Factor Schedule'!$B$3:$B$2002, -1)+1)))</f>
        <v/>
      </c>
      <c r="L1021" s="11" t="str" cm="1">
        <f t="array" aca="1" ref="L1021" ca="1">IF(B1021="","",ROUND(J1021*_xlfn.IFNA(INDEX('Factor Schedule'!$B$3:$C$2002,K1021, 2), 1), 2))</f>
        <v/>
      </c>
      <c r="M1021" s="11" t="str">
        <f ca="1">IF(B1021="", "", IF(OR(LOWER('Terms&amp;Conditions + Transaction'!$B$12)&lt;&gt;"compound", B1021=$C$2, B1021=E1021), L1021, L1021+IF(LOWER('Terms&amp;Conditions + Transaction'!$B$13)&lt;&gt;"y", SUMIFS($T$8:$T$2007, $B$8:$B$2007, "&gt;="&amp;E1021, $B$8:$B$2007, "&lt;"&amp;B1021), SUMIFS($U$8:$U$1007, $B$8:$B$2007, "&gt;="&amp;E1021, $B$8:$B$2007, "&lt;"&amp;B1021))))</f>
        <v/>
      </c>
      <c r="N1021" s="18" t="str">
        <f ca="1">IF(OR(B1021 = "", F1021=""), "", MIN(ForwardDays(B1021,-'Terms&amp;Conditions + Transaction'!$B$22, 'Terms&amp;Conditions + Transaction'!$B$23, 'Holiday Schedule'!$B$3:$B$1002),ForwardDays(F1021,-'Terms&amp;Conditions + Transaction'!$B$22, 'Terms&amp;Conditions + Transaction'!$B$23, 'Holiday Schedule'!$B$3:$B$1002)))</f>
        <v/>
      </c>
      <c r="O1021" s="42" t="str">
        <f ca="1">IF(B1021="", "", IF(ISNA(MATCH(N1021, SOFR_INDEX!$A$2:$A$2001, -1)),1,IF(INDEX(SOFR_INDEX!$A$2:$E$2001,MATCH(N1021, SOFR_INDEX!$A$2:$A$2001, -1), 1)=N1021,MATCH(N1021, SOFR_INDEX!$A$2:$A$2001, -1),MATCH(N1021, SOFR_INDEX!$A$2:$A$2001, -1)+1)))</f>
        <v/>
      </c>
      <c r="P1021" s="40" t="str" cm="1">
        <f t="array" aca="1" ref="P1021" ca="1">IF(OR(B1021="", F1021=""), "", INDEX(SOFR_INDEX!$B$2:$E$2001, O1021,$P$4) * IF(LEFT($P$3, 3)="180", 2, IF(LEFT($P$3, 2)="90", 4, IF(LEFT($P$3, 2)="30", 12, 1)))/100)</f>
        <v/>
      </c>
      <c r="Q1021" s="43" t="str">
        <f ca="1">IF(OR(B1021="", F1021=""), "", P1021+'Terms&amp;Conditions + Transaction'!$B$11/10000)</f>
        <v/>
      </c>
      <c r="R1021" s="43" t="str">
        <f t="shared" ca="1" si="95"/>
        <v/>
      </c>
      <c r="S1021" t="str">
        <f ca="1">IF(B1021="",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Transaction'!$C$7*(F1021-E1021), 365), 360))))</f>
        <v/>
      </c>
      <c r="T1021" s="49" t="str">
        <f t="shared" ca="1" si="96"/>
        <v/>
      </c>
      <c r="U1021" s="49" t="str">
        <f t="shared" ca="1" si="97"/>
        <v/>
      </c>
      <c r="V1021" s="49" t="str">
        <f t="shared" ca="1" si="98"/>
        <v/>
      </c>
      <c r="W1021" s="11" t="str">
        <f t="shared" ca="1" si="99"/>
        <v/>
      </c>
      <c r="X1021" s="11" t="str">
        <f t="shared" ca="1" si="100"/>
        <v/>
      </c>
    </row>
    <row r="1022" spans="2:24" x14ac:dyDescent="0.25">
      <c r="B1022" s="82" t="str">
        <f ca="1">IF(B1021&lt;MIN($C$3, 'Terms&amp;Conditions + Transaction'!$B$6), B1021+1, "")</f>
        <v/>
      </c>
      <c r="C1022" t="str">
        <f ca="1">IF(B1022="", "", IF(AND(WEEKDAY(B1022, 2)&lt;=5, ISERROR(VLOOKUP(B1022, 'Holiday Schedule'!$B$3:$B$1002, 1, FALSE))), 1, 0))</f>
        <v/>
      </c>
      <c r="D1022" t="str">
        <f ca="1">IF(B1022="", "", IF(LOWER('Terms&amp;Conditions + Transaction'!$C$15)="act", 1, IF(DAY(B1022)=31, 0, IF(AND(DAY(B1022+1)=1, MONTH(B1022+1)=3), 31-DAY(B1022), 1))))</f>
        <v/>
      </c>
      <c r="E1022" s="18" t="str">
        <f ca="1">IF(B1022="", "", IFERROR(VLOOKUP(B1022, 'Accrual Schedule'!$B$3:$B$122, 1, TRUE), ""))</f>
        <v/>
      </c>
      <c r="F1022" s="18" t="str" cm="1">
        <f t="array" aca="1" ref="F1022" ca="1">IF(B1022="", "", INDEX('Accrual Schedule'!$B$3:$B$122, MATCH(B1022, 'Accrual Schedule'!$B$3:$B$122, 1)+1, 1))</f>
        <v/>
      </c>
      <c r="G1022" s="18" t="str" cm="1">
        <f t="array" aca="1" ref="G1022" ca="1">IF(B1022="", "", INDEX('Accrual Schedule'!$B$3:$B$122, MATCH(H1022, 'Accrual Schedule'!$B$3:$B$122, 1)-1, 1))</f>
        <v/>
      </c>
      <c r="H1022" s="18" t="str">
        <f ca="1">IF(B1022="", "", INDEX('Accrual Schedule'!$B$3:$B$122, MATCH(I1022, 'Accrual Schedule'!$C$3:$C$122, 1), 1))</f>
        <v/>
      </c>
      <c r="I1022" s="18" t="str" cm="1">
        <f t="array" aca="1" ref="I1022" ca="1">IF(B1022="", "", _xlfn.IFNA(INDEX('Accrual Schedule'!$C$4:$C$122, MATCH(B1022, 'Accrual Schedule'!$C$4:$C$122, 1)+1, 1), INDEX('Accrual Schedule'!$C$4:$C$122, 1, 1)))</f>
        <v/>
      </c>
      <c r="J1022" s="11" t="str">
        <f ca="1">IF(B1022="","",'Terms&amp;Conditions + Transaction'!$F$5-SUMIF(Dispositions!$B$3:$B$32,"&lt;="&amp;B1022,Dispositions!$C$3:$C$32))</f>
        <v/>
      </c>
      <c r="K1022" s="84" t="str">
        <f ca="1">IF(B1022="", "", IF(ISNA(MATCH(B1022, 'Factor Schedule'!$B$3:$B$2002, -1)),1,IF(INDEX('Factor Schedule'!$B$3:$C$2002,MATCH(B1022, 'Factor Schedule'!$B$3:$B$2002, -1), 1)=B1022,MATCH(B1022, 'Factor Schedule'!$B$3:$B$2002, -1),MATCH(B1022, 'Factor Schedule'!$B$3:$B$2002, -1)+1)))</f>
        <v/>
      </c>
      <c r="L1022" s="11" t="str" cm="1">
        <f t="array" aca="1" ref="L1022" ca="1">IF(B1022="","",ROUND(J1022*_xlfn.IFNA(INDEX('Factor Schedule'!$B$3:$C$2002,K1022, 2), 1), 2))</f>
        <v/>
      </c>
      <c r="M1022" s="11" t="str">
        <f ca="1">IF(B1022="", "", IF(OR(LOWER('Terms&amp;Conditions + Transaction'!$B$12)&lt;&gt;"compound", B1022=$C$2, B1022=E1022), L1022, L1022+IF(LOWER('Terms&amp;Conditions + Transaction'!$B$13)&lt;&gt;"y", SUMIFS($T$8:$T$2007, $B$8:$B$2007, "&gt;="&amp;E1022, $B$8:$B$2007, "&lt;"&amp;B1022), SUMIFS($U$8:$U$1007, $B$8:$B$2007, "&gt;="&amp;E1022, $B$8:$B$2007, "&lt;"&amp;B1022))))</f>
        <v/>
      </c>
      <c r="N1022" s="18" t="str">
        <f ca="1">IF(OR(B1022 = "", F1022=""), "", MIN(ForwardDays(B1022,-'Terms&amp;Conditions + Transaction'!$B$22, 'Terms&amp;Conditions + Transaction'!$B$23, 'Holiday Schedule'!$B$3:$B$1002),ForwardDays(F1022,-'Terms&amp;Conditions + Transaction'!$B$22, 'Terms&amp;Conditions + Transaction'!$B$23, 'Holiday Schedule'!$B$3:$B$1002)))</f>
        <v/>
      </c>
      <c r="O1022" s="42" t="str">
        <f ca="1">IF(B1022="", "", IF(ISNA(MATCH(N1022, SOFR_INDEX!$A$2:$A$2001, -1)),1,IF(INDEX(SOFR_INDEX!$A$2:$E$2001,MATCH(N1022, SOFR_INDEX!$A$2:$A$2001, -1), 1)=N1022,MATCH(N1022, SOFR_INDEX!$A$2:$A$2001, -1),MATCH(N1022, SOFR_INDEX!$A$2:$A$2001, -1)+1)))</f>
        <v/>
      </c>
      <c r="P1022" s="40" t="str" cm="1">
        <f t="array" aca="1" ref="P1022" ca="1">IF(OR(B1022="", F1022=""), "", INDEX(SOFR_INDEX!$B$2:$E$2001, O1022,$P$4) * IF(LEFT($P$3, 3)="180", 2, IF(LEFT($P$3, 2)="90", 4, IF(LEFT($P$3, 2)="30", 12, 1)))/100)</f>
        <v/>
      </c>
      <c r="Q1022" s="43" t="str">
        <f ca="1">IF(OR(B1022="", F1022=""), "", P1022+'Terms&amp;Conditions + Transaction'!$B$11/10000)</f>
        <v/>
      </c>
      <c r="R1022" s="43" t="str">
        <f t="shared" ca="1" si="95"/>
        <v/>
      </c>
      <c r="S1022" t="str">
        <f ca="1">IF(B1022="",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Transaction'!$C$7*(F1022-E1022), 365), 360))))</f>
        <v/>
      </c>
      <c r="T1022" s="49" t="str">
        <f t="shared" ca="1" si="96"/>
        <v/>
      </c>
      <c r="U1022" s="49" t="str">
        <f t="shared" ca="1" si="97"/>
        <v/>
      </c>
      <c r="V1022" s="49" t="str">
        <f t="shared" ca="1" si="98"/>
        <v/>
      </c>
      <c r="W1022" s="11" t="str">
        <f t="shared" ca="1" si="99"/>
        <v/>
      </c>
      <c r="X1022" s="11" t="str">
        <f t="shared" ca="1" si="100"/>
        <v/>
      </c>
    </row>
    <row r="1023" spans="2:24" x14ac:dyDescent="0.25">
      <c r="B1023" s="82" t="str">
        <f ca="1">IF(B1022&lt;MIN($C$3, 'Terms&amp;Conditions + Transaction'!$B$6), B1022+1, "")</f>
        <v/>
      </c>
      <c r="C1023" t="str">
        <f ca="1">IF(B1023="", "", IF(AND(WEEKDAY(B1023, 2)&lt;=5, ISERROR(VLOOKUP(B1023, 'Holiday Schedule'!$B$3:$B$1002, 1, FALSE))), 1, 0))</f>
        <v/>
      </c>
      <c r="D1023" t="str">
        <f ca="1">IF(B1023="", "", IF(LOWER('Terms&amp;Conditions + Transaction'!$C$15)="act", 1, IF(DAY(B1023)=31, 0, IF(AND(DAY(B1023+1)=1, MONTH(B1023+1)=3), 31-DAY(B1023), 1))))</f>
        <v/>
      </c>
      <c r="E1023" s="18" t="str">
        <f ca="1">IF(B1023="", "", IFERROR(VLOOKUP(B1023, 'Accrual Schedule'!$B$3:$B$122, 1, TRUE), ""))</f>
        <v/>
      </c>
      <c r="F1023" s="18" t="str" cm="1">
        <f t="array" aca="1" ref="F1023" ca="1">IF(B1023="", "", INDEX('Accrual Schedule'!$B$3:$B$122, MATCH(B1023, 'Accrual Schedule'!$B$3:$B$122, 1)+1, 1))</f>
        <v/>
      </c>
      <c r="G1023" s="18" t="str" cm="1">
        <f t="array" aca="1" ref="G1023" ca="1">IF(B1023="", "", INDEX('Accrual Schedule'!$B$3:$B$122, MATCH(H1023, 'Accrual Schedule'!$B$3:$B$122, 1)-1, 1))</f>
        <v/>
      </c>
      <c r="H1023" s="18" t="str">
        <f ca="1">IF(B1023="", "", INDEX('Accrual Schedule'!$B$3:$B$122, MATCH(I1023, 'Accrual Schedule'!$C$3:$C$122, 1), 1))</f>
        <v/>
      </c>
      <c r="I1023" s="18" t="str" cm="1">
        <f t="array" aca="1" ref="I1023" ca="1">IF(B1023="", "", _xlfn.IFNA(INDEX('Accrual Schedule'!$C$4:$C$122, MATCH(B1023, 'Accrual Schedule'!$C$4:$C$122, 1)+1, 1), INDEX('Accrual Schedule'!$C$4:$C$122, 1, 1)))</f>
        <v/>
      </c>
      <c r="J1023" s="11" t="str">
        <f ca="1">IF(B1023="","",'Terms&amp;Conditions + Transaction'!$F$5-SUMIF(Dispositions!$B$3:$B$32,"&lt;="&amp;B1023,Dispositions!$C$3:$C$32))</f>
        <v/>
      </c>
      <c r="K1023" s="84" t="str">
        <f ca="1">IF(B1023="", "", IF(ISNA(MATCH(B1023, 'Factor Schedule'!$B$3:$B$2002, -1)),1,IF(INDEX('Factor Schedule'!$B$3:$C$2002,MATCH(B1023, 'Factor Schedule'!$B$3:$B$2002, -1), 1)=B1023,MATCH(B1023, 'Factor Schedule'!$B$3:$B$2002, -1),MATCH(B1023, 'Factor Schedule'!$B$3:$B$2002, -1)+1)))</f>
        <v/>
      </c>
      <c r="L1023" s="11" t="str" cm="1">
        <f t="array" aca="1" ref="L1023" ca="1">IF(B1023="","",ROUND(J1023*_xlfn.IFNA(INDEX('Factor Schedule'!$B$3:$C$2002,K1023, 2), 1), 2))</f>
        <v/>
      </c>
      <c r="M1023" s="11" t="str">
        <f ca="1">IF(B1023="", "", IF(OR(LOWER('Terms&amp;Conditions + Transaction'!$B$12)&lt;&gt;"compound", B1023=$C$2, B1023=E1023), L1023, L1023+IF(LOWER('Terms&amp;Conditions + Transaction'!$B$13)&lt;&gt;"y", SUMIFS($T$8:$T$2007, $B$8:$B$2007, "&gt;="&amp;E1023, $B$8:$B$2007, "&lt;"&amp;B1023), SUMIFS($U$8:$U$1007, $B$8:$B$2007, "&gt;="&amp;E1023, $B$8:$B$2007, "&lt;"&amp;B1023))))</f>
        <v/>
      </c>
      <c r="N1023" s="18" t="str">
        <f ca="1">IF(OR(B1023 = "", F1023=""), "", MIN(ForwardDays(B1023,-'Terms&amp;Conditions + Transaction'!$B$22, 'Terms&amp;Conditions + Transaction'!$B$23, 'Holiday Schedule'!$B$3:$B$1002),ForwardDays(F1023,-'Terms&amp;Conditions + Transaction'!$B$22, 'Terms&amp;Conditions + Transaction'!$B$23, 'Holiday Schedule'!$B$3:$B$1002)))</f>
        <v/>
      </c>
      <c r="O1023" s="42" t="str">
        <f ca="1">IF(B1023="", "", IF(ISNA(MATCH(N1023, SOFR_INDEX!$A$2:$A$2001, -1)),1,IF(INDEX(SOFR_INDEX!$A$2:$E$2001,MATCH(N1023, SOFR_INDEX!$A$2:$A$2001, -1), 1)=N1023,MATCH(N1023, SOFR_INDEX!$A$2:$A$2001, -1),MATCH(N1023, SOFR_INDEX!$A$2:$A$2001, -1)+1)))</f>
        <v/>
      </c>
      <c r="P1023" s="40" t="str" cm="1">
        <f t="array" aca="1" ref="P1023" ca="1">IF(OR(B1023="", F1023=""), "", INDEX(SOFR_INDEX!$B$2:$E$2001, O1023,$P$4) * IF(LEFT($P$3, 3)="180", 2, IF(LEFT($P$3, 2)="90", 4, IF(LEFT($P$3, 2)="30", 12, 1)))/100)</f>
        <v/>
      </c>
      <c r="Q1023" s="43" t="str">
        <f ca="1">IF(OR(B1023="", F1023=""), "", P1023+'Terms&amp;Conditions + Transaction'!$B$11/10000)</f>
        <v/>
      </c>
      <c r="R1023" s="43" t="str">
        <f t="shared" ca="1" si="95"/>
        <v/>
      </c>
      <c r="S1023" t="str">
        <f ca="1">IF(B1023="",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Transaction'!$C$7*(F1023-E1023), 365), 360))))</f>
        <v/>
      </c>
      <c r="T1023" s="49" t="str">
        <f t="shared" ca="1" si="96"/>
        <v/>
      </c>
      <c r="U1023" s="49" t="str">
        <f t="shared" ca="1" si="97"/>
        <v/>
      </c>
      <c r="V1023" s="49" t="str">
        <f t="shared" ca="1" si="98"/>
        <v/>
      </c>
      <c r="W1023" s="11" t="str">
        <f t="shared" ca="1" si="99"/>
        <v/>
      </c>
      <c r="X1023" s="11" t="str">
        <f t="shared" ca="1" si="100"/>
        <v/>
      </c>
    </row>
    <row r="1024" spans="2:24" x14ac:dyDescent="0.25">
      <c r="B1024" s="82" t="str">
        <f ca="1">IF(B1023&lt;MIN($C$3, 'Terms&amp;Conditions + Transaction'!$B$6), B1023+1, "")</f>
        <v/>
      </c>
      <c r="C1024" t="str">
        <f ca="1">IF(B1024="", "", IF(AND(WEEKDAY(B1024, 2)&lt;=5, ISERROR(VLOOKUP(B1024, 'Holiday Schedule'!$B$3:$B$1002, 1, FALSE))), 1, 0))</f>
        <v/>
      </c>
      <c r="D1024" t="str">
        <f ca="1">IF(B1024="", "", IF(LOWER('Terms&amp;Conditions + Transaction'!$C$15)="act", 1, IF(DAY(B1024)=31, 0, IF(AND(DAY(B1024+1)=1, MONTH(B1024+1)=3), 31-DAY(B1024), 1))))</f>
        <v/>
      </c>
      <c r="E1024" s="18" t="str">
        <f ca="1">IF(B1024="", "", IFERROR(VLOOKUP(B1024, 'Accrual Schedule'!$B$3:$B$122, 1, TRUE), ""))</f>
        <v/>
      </c>
      <c r="F1024" s="18" t="str" cm="1">
        <f t="array" aca="1" ref="F1024" ca="1">IF(B1024="", "", INDEX('Accrual Schedule'!$B$3:$B$122, MATCH(B1024, 'Accrual Schedule'!$B$3:$B$122, 1)+1, 1))</f>
        <v/>
      </c>
      <c r="G1024" s="18" t="str" cm="1">
        <f t="array" aca="1" ref="G1024" ca="1">IF(B1024="", "", INDEX('Accrual Schedule'!$B$3:$B$122, MATCH(H1024, 'Accrual Schedule'!$B$3:$B$122, 1)-1, 1))</f>
        <v/>
      </c>
      <c r="H1024" s="18" t="str">
        <f ca="1">IF(B1024="", "", INDEX('Accrual Schedule'!$B$3:$B$122, MATCH(I1024, 'Accrual Schedule'!$C$3:$C$122, 1), 1))</f>
        <v/>
      </c>
      <c r="I1024" s="18" t="str" cm="1">
        <f t="array" aca="1" ref="I1024" ca="1">IF(B1024="", "", _xlfn.IFNA(INDEX('Accrual Schedule'!$C$4:$C$122, MATCH(B1024, 'Accrual Schedule'!$C$4:$C$122, 1)+1, 1), INDEX('Accrual Schedule'!$C$4:$C$122, 1, 1)))</f>
        <v/>
      </c>
      <c r="J1024" s="11" t="str">
        <f ca="1">IF(B1024="","",'Terms&amp;Conditions + Transaction'!$F$5-SUMIF(Dispositions!$B$3:$B$32,"&lt;="&amp;B1024,Dispositions!$C$3:$C$32))</f>
        <v/>
      </c>
      <c r="K1024" s="84" t="str">
        <f ca="1">IF(B1024="", "", IF(ISNA(MATCH(B1024, 'Factor Schedule'!$B$3:$B$2002, -1)),1,IF(INDEX('Factor Schedule'!$B$3:$C$2002,MATCH(B1024, 'Factor Schedule'!$B$3:$B$2002, -1), 1)=B1024,MATCH(B1024, 'Factor Schedule'!$B$3:$B$2002, -1),MATCH(B1024, 'Factor Schedule'!$B$3:$B$2002, -1)+1)))</f>
        <v/>
      </c>
      <c r="L1024" s="11" t="str" cm="1">
        <f t="array" aca="1" ref="L1024" ca="1">IF(B1024="","",ROUND(J1024*_xlfn.IFNA(INDEX('Factor Schedule'!$B$3:$C$2002,K1024, 2), 1), 2))</f>
        <v/>
      </c>
      <c r="M1024" s="11" t="str">
        <f ca="1">IF(B1024="", "", IF(OR(LOWER('Terms&amp;Conditions + Transaction'!$B$12)&lt;&gt;"compound", B1024=$C$2, B1024=E1024), L1024, L1024+IF(LOWER('Terms&amp;Conditions + Transaction'!$B$13)&lt;&gt;"y", SUMIFS($T$8:$T$2007, $B$8:$B$2007, "&gt;="&amp;E1024, $B$8:$B$2007, "&lt;"&amp;B1024), SUMIFS($U$8:$U$1007, $B$8:$B$2007, "&gt;="&amp;E1024, $B$8:$B$2007, "&lt;"&amp;B1024))))</f>
        <v/>
      </c>
      <c r="N1024" s="18" t="str">
        <f ca="1">IF(OR(B1024 = "", F1024=""), "", MIN(ForwardDays(B1024,-'Terms&amp;Conditions + Transaction'!$B$22, 'Terms&amp;Conditions + Transaction'!$B$23, 'Holiday Schedule'!$B$3:$B$1002),ForwardDays(F1024,-'Terms&amp;Conditions + Transaction'!$B$22, 'Terms&amp;Conditions + Transaction'!$B$23, 'Holiday Schedule'!$B$3:$B$1002)))</f>
        <v/>
      </c>
      <c r="O1024" s="42" t="str">
        <f ca="1">IF(B1024="", "", IF(ISNA(MATCH(N1024, SOFR_INDEX!$A$2:$A$2001, -1)),1,IF(INDEX(SOFR_INDEX!$A$2:$E$2001,MATCH(N1024, SOFR_INDEX!$A$2:$A$2001, -1), 1)=N1024,MATCH(N1024, SOFR_INDEX!$A$2:$A$2001, -1),MATCH(N1024, SOFR_INDEX!$A$2:$A$2001, -1)+1)))</f>
        <v/>
      </c>
      <c r="P1024" s="40" t="str" cm="1">
        <f t="array" aca="1" ref="P1024" ca="1">IF(OR(B1024="", F1024=""), "", INDEX(SOFR_INDEX!$B$2:$E$2001, O1024,$P$4) * IF(LEFT($P$3, 3)="180", 2, IF(LEFT($P$3, 2)="90", 4, IF(LEFT($P$3, 2)="30", 12, 1)))/100)</f>
        <v/>
      </c>
      <c r="Q1024" s="43" t="str">
        <f ca="1">IF(OR(B1024="", F1024=""), "", P1024+'Terms&amp;Conditions + Transaction'!$B$11/10000)</f>
        <v/>
      </c>
      <c r="R1024" s="43" t="str">
        <f t="shared" ca="1" si="95"/>
        <v/>
      </c>
      <c r="S1024" t="str">
        <f ca="1">IF(B1024="",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Transaction'!$C$7*(F1024-E1024), 365), 360))))</f>
        <v/>
      </c>
      <c r="T1024" s="49" t="str">
        <f t="shared" ca="1" si="96"/>
        <v/>
      </c>
      <c r="U1024" s="49" t="str">
        <f t="shared" ca="1" si="97"/>
        <v/>
      </c>
      <c r="V1024" s="49" t="str">
        <f t="shared" ca="1" si="98"/>
        <v/>
      </c>
      <c r="W1024" s="11" t="str">
        <f t="shared" ca="1" si="99"/>
        <v/>
      </c>
      <c r="X1024" s="11" t="str">
        <f t="shared" ca="1" si="100"/>
        <v/>
      </c>
    </row>
    <row r="1025" spans="2:24" x14ac:dyDescent="0.25">
      <c r="B1025" s="82" t="str">
        <f ca="1">IF(B1024&lt;MIN($C$3, 'Terms&amp;Conditions + Transaction'!$B$6), B1024+1, "")</f>
        <v/>
      </c>
      <c r="C1025" t="str">
        <f ca="1">IF(B1025="", "", IF(AND(WEEKDAY(B1025, 2)&lt;=5, ISERROR(VLOOKUP(B1025, 'Holiday Schedule'!$B$3:$B$1002, 1, FALSE))), 1, 0))</f>
        <v/>
      </c>
      <c r="D1025" t="str">
        <f ca="1">IF(B1025="", "", IF(LOWER('Terms&amp;Conditions + Transaction'!$C$15)="act", 1, IF(DAY(B1025)=31, 0, IF(AND(DAY(B1025+1)=1, MONTH(B1025+1)=3), 31-DAY(B1025), 1))))</f>
        <v/>
      </c>
      <c r="E1025" s="18" t="str">
        <f ca="1">IF(B1025="", "", IFERROR(VLOOKUP(B1025, 'Accrual Schedule'!$B$3:$B$122, 1, TRUE), ""))</f>
        <v/>
      </c>
      <c r="F1025" s="18" t="str" cm="1">
        <f t="array" aca="1" ref="F1025" ca="1">IF(B1025="", "", INDEX('Accrual Schedule'!$B$3:$B$122, MATCH(B1025, 'Accrual Schedule'!$B$3:$B$122, 1)+1, 1))</f>
        <v/>
      </c>
      <c r="G1025" s="18" t="str" cm="1">
        <f t="array" aca="1" ref="G1025" ca="1">IF(B1025="", "", INDEX('Accrual Schedule'!$B$3:$B$122, MATCH(H1025, 'Accrual Schedule'!$B$3:$B$122, 1)-1, 1))</f>
        <v/>
      </c>
      <c r="H1025" s="18" t="str">
        <f ca="1">IF(B1025="", "", INDEX('Accrual Schedule'!$B$3:$B$122, MATCH(I1025, 'Accrual Schedule'!$C$3:$C$122, 1), 1))</f>
        <v/>
      </c>
      <c r="I1025" s="18" t="str" cm="1">
        <f t="array" aca="1" ref="I1025" ca="1">IF(B1025="", "", _xlfn.IFNA(INDEX('Accrual Schedule'!$C$4:$C$122, MATCH(B1025, 'Accrual Schedule'!$C$4:$C$122, 1)+1, 1), INDEX('Accrual Schedule'!$C$4:$C$122, 1, 1)))</f>
        <v/>
      </c>
      <c r="J1025" s="11" t="str">
        <f ca="1">IF(B1025="","",'Terms&amp;Conditions + Transaction'!$F$5-SUMIF(Dispositions!$B$3:$B$32,"&lt;="&amp;B1025,Dispositions!$C$3:$C$32))</f>
        <v/>
      </c>
      <c r="K1025" s="84" t="str">
        <f ca="1">IF(B1025="", "", IF(ISNA(MATCH(B1025, 'Factor Schedule'!$B$3:$B$2002, -1)),1,IF(INDEX('Factor Schedule'!$B$3:$C$2002,MATCH(B1025, 'Factor Schedule'!$B$3:$B$2002, -1), 1)=B1025,MATCH(B1025, 'Factor Schedule'!$B$3:$B$2002, -1),MATCH(B1025, 'Factor Schedule'!$B$3:$B$2002, -1)+1)))</f>
        <v/>
      </c>
      <c r="L1025" s="11" t="str" cm="1">
        <f t="array" aca="1" ref="L1025" ca="1">IF(B1025="","",ROUND(J1025*_xlfn.IFNA(INDEX('Factor Schedule'!$B$3:$C$2002,K1025, 2), 1), 2))</f>
        <v/>
      </c>
      <c r="M1025" s="11" t="str">
        <f ca="1">IF(B1025="", "", IF(OR(LOWER('Terms&amp;Conditions + Transaction'!$B$12)&lt;&gt;"compound", B1025=$C$2, B1025=E1025), L1025, L1025+IF(LOWER('Terms&amp;Conditions + Transaction'!$B$13)&lt;&gt;"y", SUMIFS($T$8:$T$2007, $B$8:$B$2007, "&gt;="&amp;E1025, $B$8:$B$2007, "&lt;"&amp;B1025), SUMIFS($U$8:$U$1007, $B$8:$B$2007, "&gt;="&amp;E1025, $B$8:$B$2007, "&lt;"&amp;B1025))))</f>
        <v/>
      </c>
      <c r="N1025" s="18" t="str">
        <f ca="1">IF(OR(B1025 = "", F1025=""), "", MIN(ForwardDays(B1025,-'Terms&amp;Conditions + Transaction'!$B$22, 'Terms&amp;Conditions + Transaction'!$B$23, 'Holiday Schedule'!$B$3:$B$1002),ForwardDays(F1025,-'Terms&amp;Conditions + Transaction'!$B$22, 'Terms&amp;Conditions + Transaction'!$B$23, 'Holiday Schedule'!$B$3:$B$1002)))</f>
        <v/>
      </c>
      <c r="O1025" s="42" t="str">
        <f ca="1">IF(B1025="", "", IF(ISNA(MATCH(N1025, SOFR_INDEX!$A$2:$A$2001, -1)),1,IF(INDEX(SOFR_INDEX!$A$2:$E$2001,MATCH(N1025, SOFR_INDEX!$A$2:$A$2001, -1), 1)=N1025,MATCH(N1025, SOFR_INDEX!$A$2:$A$2001, -1),MATCH(N1025, SOFR_INDEX!$A$2:$A$2001, -1)+1)))</f>
        <v/>
      </c>
      <c r="P1025" s="40" t="str" cm="1">
        <f t="array" aca="1" ref="P1025" ca="1">IF(OR(B1025="", F1025=""), "", INDEX(SOFR_INDEX!$B$2:$E$2001, O1025,$P$4) * IF(LEFT($P$3, 3)="180", 2, IF(LEFT($P$3, 2)="90", 4, IF(LEFT($P$3, 2)="30", 12, 1)))/100)</f>
        <v/>
      </c>
      <c r="Q1025" s="43" t="str">
        <f ca="1">IF(OR(B1025="", F1025=""), "", P1025+'Terms&amp;Conditions + Transaction'!$B$11/10000)</f>
        <v/>
      </c>
      <c r="R1025" s="43" t="str">
        <f t="shared" ca="1" si="95"/>
        <v/>
      </c>
      <c r="S1025" t="str">
        <f ca="1">IF(B1025="",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Transaction'!$C$7*(F1025-E1025), 365), 360))))</f>
        <v/>
      </c>
      <c r="T1025" s="49" t="str">
        <f t="shared" ca="1" si="96"/>
        <v/>
      </c>
      <c r="U1025" s="49" t="str">
        <f t="shared" ca="1" si="97"/>
        <v/>
      </c>
      <c r="V1025" s="49" t="str">
        <f t="shared" ca="1" si="98"/>
        <v/>
      </c>
      <c r="W1025" s="11" t="str">
        <f t="shared" ca="1" si="99"/>
        <v/>
      </c>
      <c r="X1025" s="11" t="str">
        <f t="shared" ca="1" si="100"/>
        <v/>
      </c>
    </row>
    <row r="1026" spans="2:24" x14ac:dyDescent="0.25">
      <c r="B1026" s="82" t="str">
        <f ca="1">IF(B1025&lt;MIN($C$3, 'Terms&amp;Conditions + Transaction'!$B$6), B1025+1, "")</f>
        <v/>
      </c>
      <c r="C1026" t="str">
        <f ca="1">IF(B1026="", "", IF(AND(WEEKDAY(B1026, 2)&lt;=5, ISERROR(VLOOKUP(B1026, 'Holiday Schedule'!$B$3:$B$1002, 1, FALSE))), 1, 0))</f>
        <v/>
      </c>
      <c r="D1026" t="str">
        <f ca="1">IF(B1026="", "", IF(LOWER('Terms&amp;Conditions + Transaction'!$C$15)="act", 1, IF(DAY(B1026)=31, 0, IF(AND(DAY(B1026+1)=1, MONTH(B1026+1)=3), 31-DAY(B1026), 1))))</f>
        <v/>
      </c>
      <c r="E1026" s="18" t="str">
        <f ca="1">IF(B1026="", "", IFERROR(VLOOKUP(B1026, 'Accrual Schedule'!$B$3:$B$122, 1, TRUE), ""))</f>
        <v/>
      </c>
      <c r="F1026" s="18" t="str" cm="1">
        <f t="array" aca="1" ref="F1026" ca="1">IF(B1026="", "", INDEX('Accrual Schedule'!$B$3:$B$122, MATCH(B1026, 'Accrual Schedule'!$B$3:$B$122, 1)+1, 1))</f>
        <v/>
      </c>
      <c r="G1026" s="18" t="str" cm="1">
        <f t="array" aca="1" ref="G1026" ca="1">IF(B1026="", "", INDEX('Accrual Schedule'!$B$3:$B$122, MATCH(H1026, 'Accrual Schedule'!$B$3:$B$122, 1)-1, 1))</f>
        <v/>
      </c>
      <c r="H1026" s="18" t="str">
        <f ca="1">IF(B1026="", "", INDEX('Accrual Schedule'!$B$3:$B$122, MATCH(I1026, 'Accrual Schedule'!$C$3:$C$122, 1), 1))</f>
        <v/>
      </c>
      <c r="I1026" s="18" t="str" cm="1">
        <f t="array" aca="1" ref="I1026" ca="1">IF(B1026="", "", _xlfn.IFNA(INDEX('Accrual Schedule'!$C$4:$C$122, MATCH(B1026, 'Accrual Schedule'!$C$4:$C$122, 1)+1, 1), INDEX('Accrual Schedule'!$C$4:$C$122, 1, 1)))</f>
        <v/>
      </c>
      <c r="J1026" s="11" t="str">
        <f ca="1">IF(B1026="","",'Terms&amp;Conditions + Transaction'!$F$5-SUMIF(Dispositions!$B$3:$B$32,"&lt;="&amp;B1026,Dispositions!$C$3:$C$32))</f>
        <v/>
      </c>
      <c r="K1026" s="84" t="str">
        <f ca="1">IF(B1026="", "", IF(ISNA(MATCH(B1026, 'Factor Schedule'!$B$3:$B$2002, -1)),1,IF(INDEX('Factor Schedule'!$B$3:$C$2002,MATCH(B1026, 'Factor Schedule'!$B$3:$B$2002, -1), 1)=B1026,MATCH(B1026, 'Factor Schedule'!$B$3:$B$2002, -1),MATCH(B1026, 'Factor Schedule'!$B$3:$B$2002, -1)+1)))</f>
        <v/>
      </c>
      <c r="L1026" s="11" t="str" cm="1">
        <f t="array" aca="1" ref="L1026" ca="1">IF(B1026="","",ROUND(J1026*_xlfn.IFNA(INDEX('Factor Schedule'!$B$3:$C$2002,K1026, 2), 1), 2))</f>
        <v/>
      </c>
      <c r="M1026" s="11" t="str">
        <f ca="1">IF(B1026="", "", IF(OR(LOWER('Terms&amp;Conditions + Transaction'!$B$12)&lt;&gt;"compound", B1026=$C$2, B1026=E1026), L1026, L1026+IF(LOWER('Terms&amp;Conditions + Transaction'!$B$13)&lt;&gt;"y", SUMIFS($T$8:$T$2007, $B$8:$B$2007, "&gt;="&amp;E1026, $B$8:$B$2007, "&lt;"&amp;B1026), SUMIFS($U$8:$U$1007, $B$8:$B$2007, "&gt;="&amp;E1026, $B$8:$B$2007, "&lt;"&amp;B1026))))</f>
        <v/>
      </c>
      <c r="N1026" s="18" t="str">
        <f ca="1">IF(OR(B1026 = "", F1026=""), "", MIN(ForwardDays(B1026,-'Terms&amp;Conditions + Transaction'!$B$22, 'Terms&amp;Conditions + Transaction'!$B$23, 'Holiday Schedule'!$B$3:$B$1002),ForwardDays(F1026,-'Terms&amp;Conditions + Transaction'!$B$22, 'Terms&amp;Conditions + Transaction'!$B$23, 'Holiday Schedule'!$B$3:$B$1002)))</f>
        <v/>
      </c>
      <c r="O1026" s="42" t="str">
        <f ca="1">IF(B1026="", "", IF(ISNA(MATCH(N1026, SOFR_INDEX!$A$2:$A$2001, -1)),1,IF(INDEX(SOFR_INDEX!$A$2:$E$2001,MATCH(N1026, SOFR_INDEX!$A$2:$A$2001, -1), 1)=N1026,MATCH(N1026, SOFR_INDEX!$A$2:$A$2001, -1),MATCH(N1026, SOFR_INDEX!$A$2:$A$2001, -1)+1)))</f>
        <v/>
      </c>
      <c r="P1026" s="40" t="str" cm="1">
        <f t="array" aca="1" ref="P1026" ca="1">IF(OR(B1026="", F1026=""), "", INDEX(SOFR_INDEX!$B$2:$E$2001, O1026,$P$4) * IF(LEFT($P$3, 3)="180", 2, IF(LEFT($P$3, 2)="90", 4, IF(LEFT($P$3, 2)="30", 12, 1)))/100)</f>
        <v/>
      </c>
      <c r="Q1026" s="43" t="str">
        <f ca="1">IF(OR(B1026="", F1026=""), "", P1026+'Terms&amp;Conditions + Transaction'!$B$11/10000)</f>
        <v/>
      </c>
      <c r="R1026" s="43" t="str">
        <f t="shared" ca="1" si="95"/>
        <v/>
      </c>
      <c r="S1026" t="str">
        <f ca="1">IF(B1026="",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Transaction'!$C$7*(F1026-E1026), 365), 360))))</f>
        <v/>
      </c>
      <c r="T1026" s="49" t="str">
        <f t="shared" ca="1" si="96"/>
        <v/>
      </c>
      <c r="U1026" s="49" t="str">
        <f t="shared" ca="1" si="97"/>
        <v/>
      </c>
      <c r="V1026" s="49" t="str">
        <f t="shared" ca="1" si="98"/>
        <v/>
      </c>
      <c r="W1026" s="11" t="str">
        <f t="shared" ca="1" si="99"/>
        <v/>
      </c>
      <c r="X1026" s="11" t="str">
        <f t="shared" ca="1" si="100"/>
        <v/>
      </c>
    </row>
    <row r="1027" spans="2:24" x14ac:dyDescent="0.25">
      <c r="B1027" s="82" t="str">
        <f ca="1">IF(B1026&lt;MIN($C$3, 'Terms&amp;Conditions + Transaction'!$B$6), B1026+1, "")</f>
        <v/>
      </c>
      <c r="C1027" t="str">
        <f ca="1">IF(B1027="", "", IF(AND(WEEKDAY(B1027, 2)&lt;=5, ISERROR(VLOOKUP(B1027, 'Holiday Schedule'!$B$3:$B$1002, 1, FALSE))), 1, 0))</f>
        <v/>
      </c>
      <c r="D1027" t="str">
        <f ca="1">IF(B1027="", "", IF(LOWER('Terms&amp;Conditions + Transaction'!$C$15)="act", 1, IF(DAY(B1027)=31, 0, IF(AND(DAY(B1027+1)=1, MONTH(B1027+1)=3), 31-DAY(B1027), 1))))</f>
        <v/>
      </c>
      <c r="E1027" s="18" t="str">
        <f ca="1">IF(B1027="", "", IFERROR(VLOOKUP(B1027, 'Accrual Schedule'!$B$3:$B$122, 1, TRUE), ""))</f>
        <v/>
      </c>
      <c r="F1027" s="18" t="str" cm="1">
        <f t="array" aca="1" ref="F1027" ca="1">IF(B1027="", "", INDEX('Accrual Schedule'!$B$3:$B$122, MATCH(B1027, 'Accrual Schedule'!$B$3:$B$122, 1)+1, 1))</f>
        <v/>
      </c>
      <c r="G1027" s="18" t="str" cm="1">
        <f t="array" aca="1" ref="G1027" ca="1">IF(B1027="", "", INDEX('Accrual Schedule'!$B$3:$B$122, MATCH(H1027, 'Accrual Schedule'!$B$3:$B$122, 1)-1, 1))</f>
        <v/>
      </c>
      <c r="H1027" s="18" t="str">
        <f ca="1">IF(B1027="", "", INDEX('Accrual Schedule'!$B$3:$B$122, MATCH(I1027, 'Accrual Schedule'!$C$3:$C$122, 1), 1))</f>
        <v/>
      </c>
      <c r="I1027" s="18" t="str" cm="1">
        <f t="array" aca="1" ref="I1027" ca="1">IF(B1027="", "", _xlfn.IFNA(INDEX('Accrual Schedule'!$C$4:$C$122, MATCH(B1027, 'Accrual Schedule'!$C$4:$C$122, 1)+1, 1), INDEX('Accrual Schedule'!$C$4:$C$122, 1, 1)))</f>
        <v/>
      </c>
      <c r="J1027" s="11" t="str">
        <f ca="1">IF(B1027="","",'Terms&amp;Conditions + Transaction'!$F$5-SUMIF(Dispositions!$B$3:$B$32,"&lt;="&amp;B1027,Dispositions!$C$3:$C$32))</f>
        <v/>
      </c>
      <c r="K1027" s="84" t="str">
        <f ca="1">IF(B1027="", "", IF(ISNA(MATCH(B1027, 'Factor Schedule'!$B$3:$B$2002, -1)),1,IF(INDEX('Factor Schedule'!$B$3:$C$2002,MATCH(B1027, 'Factor Schedule'!$B$3:$B$2002, -1), 1)=B1027,MATCH(B1027, 'Factor Schedule'!$B$3:$B$2002, -1),MATCH(B1027, 'Factor Schedule'!$B$3:$B$2002, -1)+1)))</f>
        <v/>
      </c>
      <c r="L1027" s="11" t="str" cm="1">
        <f t="array" aca="1" ref="L1027" ca="1">IF(B1027="","",ROUND(J1027*_xlfn.IFNA(INDEX('Factor Schedule'!$B$3:$C$2002,K1027, 2), 1), 2))</f>
        <v/>
      </c>
      <c r="M1027" s="11" t="str">
        <f ca="1">IF(B1027="", "", IF(OR(LOWER('Terms&amp;Conditions + Transaction'!$B$12)&lt;&gt;"compound", B1027=$C$2, B1027=E1027), L1027, L1027+IF(LOWER('Terms&amp;Conditions + Transaction'!$B$13)&lt;&gt;"y", SUMIFS($T$8:$T$2007, $B$8:$B$2007, "&gt;="&amp;E1027, $B$8:$B$2007, "&lt;"&amp;B1027), SUMIFS($U$8:$U$1007, $B$8:$B$2007, "&gt;="&amp;E1027, $B$8:$B$2007, "&lt;"&amp;B1027))))</f>
        <v/>
      </c>
      <c r="N1027" s="18" t="str">
        <f ca="1">IF(OR(B1027 = "", F1027=""), "", MIN(ForwardDays(B1027,-'Terms&amp;Conditions + Transaction'!$B$22, 'Terms&amp;Conditions + Transaction'!$B$23, 'Holiday Schedule'!$B$3:$B$1002),ForwardDays(F1027,-'Terms&amp;Conditions + Transaction'!$B$22, 'Terms&amp;Conditions + Transaction'!$B$23, 'Holiday Schedule'!$B$3:$B$1002)))</f>
        <v/>
      </c>
      <c r="O1027" s="42" t="str">
        <f ca="1">IF(B1027="", "", IF(ISNA(MATCH(N1027, SOFR_INDEX!$A$2:$A$2001, -1)),1,IF(INDEX(SOFR_INDEX!$A$2:$E$2001,MATCH(N1027, SOFR_INDEX!$A$2:$A$2001, -1), 1)=N1027,MATCH(N1027, SOFR_INDEX!$A$2:$A$2001, -1),MATCH(N1027, SOFR_INDEX!$A$2:$A$2001, -1)+1)))</f>
        <v/>
      </c>
      <c r="P1027" s="40" t="str" cm="1">
        <f t="array" aca="1" ref="P1027" ca="1">IF(OR(B1027="", F1027=""), "", INDEX(SOFR_INDEX!$B$2:$E$2001, O1027,$P$4) * IF(LEFT($P$3, 3)="180", 2, IF(LEFT($P$3, 2)="90", 4, IF(LEFT($P$3, 2)="30", 12, 1)))/100)</f>
        <v/>
      </c>
      <c r="Q1027" s="43" t="str">
        <f ca="1">IF(OR(B1027="", F1027=""), "", P1027+'Terms&amp;Conditions + Transaction'!$B$11/10000)</f>
        <v/>
      </c>
      <c r="R1027" s="43" t="str">
        <f t="shared" ca="1" si="95"/>
        <v/>
      </c>
      <c r="S1027" t="str">
        <f ca="1">IF(B1027="",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Transaction'!$C$7*(F1027-E1027), 365), 360))))</f>
        <v/>
      </c>
      <c r="T1027" s="49" t="str">
        <f t="shared" ca="1" si="96"/>
        <v/>
      </c>
      <c r="U1027" s="49" t="str">
        <f t="shared" ca="1" si="97"/>
        <v/>
      </c>
      <c r="V1027" s="49" t="str">
        <f t="shared" ca="1" si="98"/>
        <v/>
      </c>
      <c r="W1027" s="11" t="str">
        <f t="shared" ca="1" si="99"/>
        <v/>
      </c>
      <c r="X1027" s="11" t="str">
        <f t="shared" ca="1" si="100"/>
        <v/>
      </c>
    </row>
    <row r="1028" spans="2:24" x14ac:dyDescent="0.25">
      <c r="B1028" s="82" t="str">
        <f ca="1">IF(B1027&lt;MIN($C$3, 'Terms&amp;Conditions + Transaction'!$B$6), B1027+1, "")</f>
        <v/>
      </c>
      <c r="C1028" t="str">
        <f ca="1">IF(B1028="", "", IF(AND(WEEKDAY(B1028, 2)&lt;=5, ISERROR(VLOOKUP(B1028, 'Holiday Schedule'!$B$3:$B$1002, 1, FALSE))), 1, 0))</f>
        <v/>
      </c>
      <c r="D1028" t="str">
        <f ca="1">IF(B1028="", "", IF(LOWER('Terms&amp;Conditions + Transaction'!$C$15)="act", 1, IF(DAY(B1028)=31, 0, IF(AND(DAY(B1028+1)=1, MONTH(B1028+1)=3), 31-DAY(B1028), 1))))</f>
        <v/>
      </c>
      <c r="E1028" s="18" t="str">
        <f ca="1">IF(B1028="", "", IFERROR(VLOOKUP(B1028, 'Accrual Schedule'!$B$3:$B$122, 1, TRUE), ""))</f>
        <v/>
      </c>
      <c r="F1028" s="18" t="str" cm="1">
        <f t="array" aca="1" ref="F1028" ca="1">IF(B1028="", "", INDEX('Accrual Schedule'!$B$3:$B$122, MATCH(B1028, 'Accrual Schedule'!$B$3:$B$122, 1)+1, 1))</f>
        <v/>
      </c>
      <c r="G1028" s="18" t="str" cm="1">
        <f t="array" aca="1" ref="G1028" ca="1">IF(B1028="", "", INDEX('Accrual Schedule'!$B$3:$B$122, MATCH(H1028, 'Accrual Schedule'!$B$3:$B$122, 1)-1, 1))</f>
        <v/>
      </c>
      <c r="H1028" s="18" t="str">
        <f ca="1">IF(B1028="", "", INDEX('Accrual Schedule'!$B$3:$B$122, MATCH(I1028, 'Accrual Schedule'!$C$3:$C$122, 1), 1))</f>
        <v/>
      </c>
      <c r="I1028" s="18" t="str" cm="1">
        <f t="array" aca="1" ref="I1028" ca="1">IF(B1028="", "", _xlfn.IFNA(INDEX('Accrual Schedule'!$C$4:$C$122, MATCH(B1028, 'Accrual Schedule'!$C$4:$C$122, 1)+1, 1), INDEX('Accrual Schedule'!$C$4:$C$122, 1, 1)))</f>
        <v/>
      </c>
      <c r="J1028" s="11" t="str">
        <f ca="1">IF(B1028="","",'Terms&amp;Conditions + Transaction'!$F$5-SUMIF(Dispositions!$B$3:$B$32,"&lt;="&amp;B1028,Dispositions!$C$3:$C$32))</f>
        <v/>
      </c>
      <c r="K1028" s="84" t="str">
        <f ca="1">IF(B1028="", "", IF(ISNA(MATCH(B1028, 'Factor Schedule'!$B$3:$B$2002, -1)),1,IF(INDEX('Factor Schedule'!$B$3:$C$2002,MATCH(B1028, 'Factor Schedule'!$B$3:$B$2002, -1), 1)=B1028,MATCH(B1028, 'Factor Schedule'!$B$3:$B$2002, -1),MATCH(B1028, 'Factor Schedule'!$B$3:$B$2002, -1)+1)))</f>
        <v/>
      </c>
      <c r="L1028" s="11" t="str" cm="1">
        <f t="array" aca="1" ref="L1028" ca="1">IF(B1028="","",ROUND(J1028*_xlfn.IFNA(INDEX('Factor Schedule'!$B$3:$C$2002,K1028, 2), 1), 2))</f>
        <v/>
      </c>
      <c r="M1028" s="11" t="str">
        <f ca="1">IF(B1028="", "", IF(OR(LOWER('Terms&amp;Conditions + Transaction'!$B$12)&lt;&gt;"compound", B1028=$C$2, B1028=E1028), L1028, L1028+IF(LOWER('Terms&amp;Conditions + Transaction'!$B$13)&lt;&gt;"y", SUMIFS($T$8:$T$2007, $B$8:$B$2007, "&gt;="&amp;E1028, $B$8:$B$2007, "&lt;"&amp;B1028), SUMIFS($U$8:$U$1007, $B$8:$B$2007, "&gt;="&amp;E1028, $B$8:$B$2007, "&lt;"&amp;B1028))))</f>
        <v/>
      </c>
      <c r="N1028" s="18" t="str">
        <f ca="1">IF(OR(B1028 = "", F1028=""), "", MIN(ForwardDays(B1028,-'Terms&amp;Conditions + Transaction'!$B$22, 'Terms&amp;Conditions + Transaction'!$B$23, 'Holiday Schedule'!$B$3:$B$1002),ForwardDays(F1028,-'Terms&amp;Conditions + Transaction'!$B$22, 'Terms&amp;Conditions + Transaction'!$B$23, 'Holiday Schedule'!$B$3:$B$1002)))</f>
        <v/>
      </c>
      <c r="O1028" s="42" t="str">
        <f ca="1">IF(B1028="", "", IF(ISNA(MATCH(N1028, SOFR_INDEX!$A$2:$A$2001, -1)),1,IF(INDEX(SOFR_INDEX!$A$2:$E$2001,MATCH(N1028, SOFR_INDEX!$A$2:$A$2001, -1), 1)=N1028,MATCH(N1028, SOFR_INDEX!$A$2:$A$2001, -1),MATCH(N1028, SOFR_INDEX!$A$2:$A$2001, -1)+1)))</f>
        <v/>
      </c>
      <c r="P1028" s="40" t="str" cm="1">
        <f t="array" aca="1" ref="P1028" ca="1">IF(OR(B1028="", F1028=""), "", INDEX(SOFR_INDEX!$B$2:$E$2001, O1028,$P$4) * IF(LEFT($P$3, 3)="180", 2, IF(LEFT($P$3, 2)="90", 4, IF(LEFT($P$3, 2)="30", 12, 1)))/100)</f>
        <v/>
      </c>
      <c r="Q1028" s="43" t="str">
        <f ca="1">IF(OR(B1028="", F1028=""), "", P1028+'Terms&amp;Conditions + Transaction'!$B$11/10000)</f>
        <v/>
      </c>
      <c r="R1028" s="43" t="str">
        <f t="shared" ca="1" si="95"/>
        <v/>
      </c>
      <c r="S1028" t="str">
        <f ca="1">IF(B1028="",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Transaction'!$C$7*(F1028-E1028), 365), 360))))</f>
        <v/>
      </c>
      <c r="T1028" s="49" t="str">
        <f t="shared" ca="1" si="96"/>
        <v/>
      </c>
      <c r="U1028" s="49" t="str">
        <f t="shared" ca="1" si="97"/>
        <v/>
      </c>
      <c r="V1028" s="49" t="str">
        <f t="shared" ca="1" si="98"/>
        <v/>
      </c>
      <c r="W1028" s="11" t="str">
        <f t="shared" ca="1" si="99"/>
        <v/>
      </c>
      <c r="X1028" s="11" t="str">
        <f t="shared" ca="1" si="100"/>
        <v/>
      </c>
    </row>
    <row r="1029" spans="2:24" x14ac:dyDescent="0.25">
      <c r="B1029" s="82" t="str">
        <f ca="1">IF(B1028&lt;MIN($C$3, 'Terms&amp;Conditions + Transaction'!$B$6), B1028+1, "")</f>
        <v/>
      </c>
      <c r="C1029" t="str">
        <f ca="1">IF(B1029="", "", IF(AND(WEEKDAY(B1029, 2)&lt;=5, ISERROR(VLOOKUP(B1029, 'Holiday Schedule'!$B$3:$B$1002, 1, FALSE))), 1, 0))</f>
        <v/>
      </c>
      <c r="D1029" t="str">
        <f ca="1">IF(B1029="", "", IF(LOWER('Terms&amp;Conditions + Transaction'!$C$15)="act", 1, IF(DAY(B1029)=31, 0, IF(AND(DAY(B1029+1)=1, MONTH(B1029+1)=3), 31-DAY(B1029), 1))))</f>
        <v/>
      </c>
      <c r="E1029" s="18" t="str">
        <f ca="1">IF(B1029="", "", IFERROR(VLOOKUP(B1029, 'Accrual Schedule'!$B$3:$B$122, 1, TRUE), ""))</f>
        <v/>
      </c>
      <c r="F1029" s="18" t="str" cm="1">
        <f t="array" aca="1" ref="F1029" ca="1">IF(B1029="", "", INDEX('Accrual Schedule'!$B$3:$B$122, MATCH(B1029, 'Accrual Schedule'!$B$3:$B$122, 1)+1, 1))</f>
        <v/>
      </c>
      <c r="G1029" s="18" t="str" cm="1">
        <f t="array" aca="1" ref="G1029" ca="1">IF(B1029="", "", INDEX('Accrual Schedule'!$B$3:$B$122, MATCH(H1029, 'Accrual Schedule'!$B$3:$B$122, 1)-1, 1))</f>
        <v/>
      </c>
      <c r="H1029" s="18" t="str">
        <f ca="1">IF(B1029="", "", INDEX('Accrual Schedule'!$B$3:$B$122, MATCH(I1029, 'Accrual Schedule'!$C$3:$C$122, 1), 1))</f>
        <v/>
      </c>
      <c r="I1029" s="18" t="str" cm="1">
        <f t="array" aca="1" ref="I1029" ca="1">IF(B1029="", "", _xlfn.IFNA(INDEX('Accrual Schedule'!$C$4:$C$122, MATCH(B1029, 'Accrual Schedule'!$C$4:$C$122, 1)+1, 1), INDEX('Accrual Schedule'!$C$4:$C$122, 1, 1)))</f>
        <v/>
      </c>
      <c r="J1029" s="11" t="str">
        <f ca="1">IF(B1029="","",'Terms&amp;Conditions + Transaction'!$F$5-SUMIF(Dispositions!$B$3:$B$32,"&lt;="&amp;B1029,Dispositions!$C$3:$C$32))</f>
        <v/>
      </c>
      <c r="K1029" s="84" t="str">
        <f ca="1">IF(B1029="", "", IF(ISNA(MATCH(B1029, 'Factor Schedule'!$B$3:$B$2002, -1)),1,IF(INDEX('Factor Schedule'!$B$3:$C$2002,MATCH(B1029, 'Factor Schedule'!$B$3:$B$2002, -1), 1)=B1029,MATCH(B1029, 'Factor Schedule'!$B$3:$B$2002, -1),MATCH(B1029, 'Factor Schedule'!$B$3:$B$2002, -1)+1)))</f>
        <v/>
      </c>
      <c r="L1029" s="11" t="str" cm="1">
        <f t="array" aca="1" ref="L1029" ca="1">IF(B1029="","",ROUND(J1029*_xlfn.IFNA(INDEX('Factor Schedule'!$B$3:$C$2002,K1029, 2), 1), 2))</f>
        <v/>
      </c>
      <c r="M1029" s="11" t="str">
        <f ca="1">IF(B1029="", "", IF(OR(LOWER('Terms&amp;Conditions + Transaction'!$B$12)&lt;&gt;"compound", B1029=$C$2, B1029=E1029), L1029, L1029+IF(LOWER('Terms&amp;Conditions + Transaction'!$B$13)&lt;&gt;"y", SUMIFS($T$8:$T$2007, $B$8:$B$2007, "&gt;="&amp;E1029, $B$8:$B$2007, "&lt;"&amp;B1029), SUMIFS($U$8:$U$1007, $B$8:$B$2007, "&gt;="&amp;E1029, $B$8:$B$2007, "&lt;"&amp;B1029))))</f>
        <v/>
      </c>
      <c r="N1029" s="18" t="str">
        <f ca="1">IF(OR(B1029 = "", F1029=""), "", MIN(ForwardDays(B1029,-'Terms&amp;Conditions + Transaction'!$B$22, 'Terms&amp;Conditions + Transaction'!$B$23, 'Holiday Schedule'!$B$3:$B$1002),ForwardDays(F1029,-'Terms&amp;Conditions + Transaction'!$B$22, 'Terms&amp;Conditions + Transaction'!$B$23, 'Holiday Schedule'!$B$3:$B$1002)))</f>
        <v/>
      </c>
      <c r="O1029" s="42" t="str">
        <f ca="1">IF(B1029="", "", IF(ISNA(MATCH(N1029, SOFR_INDEX!$A$2:$A$2001, -1)),1,IF(INDEX(SOFR_INDEX!$A$2:$E$2001,MATCH(N1029, SOFR_INDEX!$A$2:$A$2001, -1), 1)=N1029,MATCH(N1029, SOFR_INDEX!$A$2:$A$2001, -1),MATCH(N1029, SOFR_INDEX!$A$2:$A$2001, -1)+1)))</f>
        <v/>
      </c>
      <c r="P1029" s="40" t="str" cm="1">
        <f t="array" aca="1" ref="P1029" ca="1">IF(OR(B1029="", F1029=""), "", INDEX(SOFR_INDEX!$B$2:$E$2001, O1029,$P$4) * IF(LEFT($P$3, 3)="180", 2, IF(LEFT($P$3, 2)="90", 4, IF(LEFT($P$3, 2)="30", 12, 1)))/100)</f>
        <v/>
      </c>
      <c r="Q1029" s="43" t="str">
        <f ca="1">IF(OR(B1029="", F1029=""), "", P1029+'Terms&amp;Conditions + Transaction'!$B$11/10000)</f>
        <v/>
      </c>
      <c r="R1029" s="43" t="str">
        <f t="shared" ca="1" si="95"/>
        <v/>
      </c>
      <c r="S1029" t="str">
        <f ca="1">IF(B1029="",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Transaction'!$C$7*(F1029-E1029), 365), 360))))</f>
        <v/>
      </c>
      <c r="T1029" s="49" t="str">
        <f t="shared" ca="1" si="96"/>
        <v/>
      </c>
      <c r="U1029" s="49" t="str">
        <f t="shared" ca="1" si="97"/>
        <v/>
      </c>
      <c r="V1029" s="49" t="str">
        <f t="shared" ca="1" si="98"/>
        <v/>
      </c>
      <c r="W1029" s="11" t="str">
        <f t="shared" ca="1" si="99"/>
        <v/>
      </c>
      <c r="X1029" s="11" t="str">
        <f t="shared" ca="1" si="100"/>
        <v/>
      </c>
    </row>
    <row r="1030" spans="2:24" x14ac:dyDescent="0.25">
      <c r="B1030" s="82" t="str">
        <f ca="1">IF(B1029&lt;MIN($C$3, 'Terms&amp;Conditions + Transaction'!$B$6), B1029+1, "")</f>
        <v/>
      </c>
      <c r="C1030" t="str">
        <f ca="1">IF(B1030="", "", IF(AND(WEEKDAY(B1030, 2)&lt;=5, ISERROR(VLOOKUP(B1030, 'Holiday Schedule'!$B$3:$B$1002, 1, FALSE))), 1, 0))</f>
        <v/>
      </c>
      <c r="D1030" t="str">
        <f ca="1">IF(B1030="", "", IF(LOWER('Terms&amp;Conditions + Transaction'!$C$15)="act", 1, IF(DAY(B1030)=31, 0, IF(AND(DAY(B1030+1)=1, MONTH(B1030+1)=3), 31-DAY(B1030), 1))))</f>
        <v/>
      </c>
      <c r="E1030" s="18" t="str">
        <f ca="1">IF(B1030="", "", IFERROR(VLOOKUP(B1030, 'Accrual Schedule'!$B$3:$B$122, 1, TRUE), ""))</f>
        <v/>
      </c>
      <c r="F1030" s="18" t="str" cm="1">
        <f t="array" aca="1" ref="F1030" ca="1">IF(B1030="", "", INDEX('Accrual Schedule'!$B$3:$B$122, MATCH(B1030, 'Accrual Schedule'!$B$3:$B$122, 1)+1, 1))</f>
        <v/>
      </c>
      <c r="G1030" s="18" t="str" cm="1">
        <f t="array" aca="1" ref="G1030" ca="1">IF(B1030="", "", INDEX('Accrual Schedule'!$B$3:$B$122, MATCH(H1030, 'Accrual Schedule'!$B$3:$B$122, 1)-1, 1))</f>
        <v/>
      </c>
      <c r="H1030" s="18" t="str">
        <f ca="1">IF(B1030="", "", INDEX('Accrual Schedule'!$B$3:$B$122, MATCH(I1030, 'Accrual Schedule'!$C$3:$C$122, 1), 1))</f>
        <v/>
      </c>
      <c r="I1030" s="18" t="str" cm="1">
        <f t="array" aca="1" ref="I1030" ca="1">IF(B1030="", "", _xlfn.IFNA(INDEX('Accrual Schedule'!$C$4:$C$122, MATCH(B1030, 'Accrual Schedule'!$C$4:$C$122, 1)+1, 1), INDEX('Accrual Schedule'!$C$4:$C$122, 1, 1)))</f>
        <v/>
      </c>
      <c r="J1030" s="11" t="str">
        <f ca="1">IF(B1030="","",'Terms&amp;Conditions + Transaction'!$F$5-SUMIF(Dispositions!$B$3:$B$32,"&lt;="&amp;B1030,Dispositions!$C$3:$C$32))</f>
        <v/>
      </c>
      <c r="K1030" s="84" t="str">
        <f ca="1">IF(B1030="", "", IF(ISNA(MATCH(B1030, 'Factor Schedule'!$B$3:$B$2002, -1)),1,IF(INDEX('Factor Schedule'!$B$3:$C$2002,MATCH(B1030, 'Factor Schedule'!$B$3:$B$2002, -1), 1)=B1030,MATCH(B1030, 'Factor Schedule'!$B$3:$B$2002, -1),MATCH(B1030, 'Factor Schedule'!$B$3:$B$2002, -1)+1)))</f>
        <v/>
      </c>
      <c r="L1030" s="11" t="str" cm="1">
        <f t="array" aca="1" ref="L1030" ca="1">IF(B1030="","",ROUND(J1030*_xlfn.IFNA(INDEX('Factor Schedule'!$B$3:$C$2002,K1030, 2), 1), 2))</f>
        <v/>
      </c>
      <c r="M1030" s="11" t="str">
        <f ca="1">IF(B1030="", "", IF(OR(LOWER('Terms&amp;Conditions + Transaction'!$B$12)&lt;&gt;"compound", B1030=$C$2, B1030=E1030), L1030, L1030+IF(LOWER('Terms&amp;Conditions + Transaction'!$B$13)&lt;&gt;"y", SUMIFS($T$8:$T$2007, $B$8:$B$2007, "&gt;="&amp;E1030, $B$8:$B$2007, "&lt;"&amp;B1030), SUMIFS($U$8:$U$1007, $B$8:$B$2007, "&gt;="&amp;E1030, $B$8:$B$2007, "&lt;"&amp;B1030))))</f>
        <v/>
      </c>
      <c r="N1030" s="18" t="str">
        <f ca="1">IF(OR(B1030 = "", F1030=""), "", MIN(ForwardDays(B1030,-'Terms&amp;Conditions + Transaction'!$B$22, 'Terms&amp;Conditions + Transaction'!$B$23, 'Holiday Schedule'!$B$3:$B$1002),ForwardDays(F1030,-'Terms&amp;Conditions + Transaction'!$B$22, 'Terms&amp;Conditions + Transaction'!$B$23, 'Holiday Schedule'!$B$3:$B$1002)))</f>
        <v/>
      </c>
      <c r="O1030" s="42" t="str">
        <f ca="1">IF(B1030="", "", IF(ISNA(MATCH(N1030, SOFR_INDEX!$A$2:$A$2001, -1)),1,IF(INDEX(SOFR_INDEX!$A$2:$E$2001,MATCH(N1030, SOFR_INDEX!$A$2:$A$2001, -1), 1)=N1030,MATCH(N1030, SOFR_INDEX!$A$2:$A$2001, -1),MATCH(N1030, SOFR_INDEX!$A$2:$A$2001, -1)+1)))</f>
        <v/>
      </c>
      <c r="P1030" s="40" t="str" cm="1">
        <f t="array" aca="1" ref="P1030" ca="1">IF(OR(B1030="", F1030=""), "", INDEX(SOFR_INDEX!$B$2:$E$2001, O1030,$P$4) * IF(LEFT($P$3, 3)="180", 2, IF(LEFT($P$3, 2)="90", 4, IF(LEFT($P$3, 2)="30", 12, 1)))/100)</f>
        <v/>
      </c>
      <c r="Q1030" s="43" t="str">
        <f ca="1">IF(OR(B1030="", F1030=""), "", P1030+'Terms&amp;Conditions + Transaction'!$B$11/10000)</f>
        <v/>
      </c>
      <c r="R1030" s="43" t="str">
        <f t="shared" ca="1" si="95"/>
        <v/>
      </c>
      <c r="S1030" t="str">
        <f ca="1">IF(B1030="",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Transaction'!$C$7*(F1030-E1030), 365), 360))))</f>
        <v/>
      </c>
      <c r="T1030" s="49" t="str">
        <f t="shared" ca="1" si="96"/>
        <v/>
      </c>
      <c r="U1030" s="49" t="str">
        <f t="shared" ca="1" si="97"/>
        <v/>
      </c>
      <c r="V1030" s="49" t="str">
        <f t="shared" ca="1" si="98"/>
        <v/>
      </c>
      <c r="W1030" s="11" t="str">
        <f t="shared" ca="1" si="99"/>
        <v/>
      </c>
      <c r="X1030" s="11" t="str">
        <f t="shared" ca="1" si="100"/>
        <v/>
      </c>
    </row>
    <row r="1031" spans="2:24" x14ac:dyDescent="0.25">
      <c r="B1031" s="82" t="str">
        <f ca="1">IF(B1030&lt;MIN($C$3, 'Terms&amp;Conditions + Transaction'!$B$6), B1030+1, "")</f>
        <v/>
      </c>
      <c r="C1031" t="str">
        <f ca="1">IF(B1031="", "", IF(AND(WEEKDAY(B1031, 2)&lt;=5, ISERROR(VLOOKUP(B1031, 'Holiday Schedule'!$B$3:$B$1002, 1, FALSE))), 1, 0))</f>
        <v/>
      </c>
      <c r="D1031" t="str">
        <f ca="1">IF(B1031="", "", IF(LOWER('Terms&amp;Conditions + Transaction'!$C$15)="act", 1, IF(DAY(B1031)=31, 0, IF(AND(DAY(B1031+1)=1, MONTH(B1031+1)=3), 31-DAY(B1031), 1))))</f>
        <v/>
      </c>
      <c r="E1031" s="18" t="str">
        <f ca="1">IF(B1031="", "", IFERROR(VLOOKUP(B1031, 'Accrual Schedule'!$B$3:$B$122, 1, TRUE), ""))</f>
        <v/>
      </c>
      <c r="F1031" s="18" t="str" cm="1">
        <f t="array" aca="1" ref="F1031" ca="1">IF(B1031="", "", INDEX('Accrual Schedule'!$B$3:$B$122, MATCH(B1031, 'Accrual Schedule'!$B$3:$B$122, 1)+1, 1))</f>
        <v/>
      </c>
      <c r="G1031" s="18" t="str" cm="1">
        <f t="array" aca="1" ref="G1031" ca="1">IF(B1031="", "", INDEX('Accrual Schedule'!$B$3:$B$122, MATCH(H1031, 'Accrual Schedule'!$B$3:$B$122, 1)-1, 1))</f>
        <v/>
      </c>
      <c r="H1031" s="18" t="str">
        <f ca="1">IF(B1031="", "", INDEX('Accrual Schedule'!$B$3:$B$122, MATCH(I1031, 'Accrual Schedule'!$C$3:$C$122, 1), 1))</f>
        <v/>
      </c>
      <c r="I1031" s="18" t="str" cm="1">
        <f t="array" aca="1" ref="I1031" ca="1">IF(B1031="", "", _xlfn.IFNA(INDEX('Accrual Schedule'!$C$4:$C$122, MATCH(B1031, 'Accrual Schedule'!$C$4:$C$122, 1)+1, 1), INDEX('Accrual Schedule'!$C$4:$C$122, 1, 1)))</f>
        <v/>
      </c>
      <c r="J1031" s="11" t="str">
        <f ca="1">IF(B1031="","",'Terms&amp;Conditions + Transaction'!$F$5-SUMIF(Dispositions!$B$3:$B$32,"&lt;="&amp;B1031,Dispositions!$C$3:$C$32))</f>
        <v/>
      </c>
      <c r="K1031" s="84" t="str">
        <f ca="1">IF(B1031="", "", IF(ISNA(MATCH(B1031, 'Factor Schedule'!$B$3:$B$2002, -1)),1,IF(INDEX('Factor Schedule'!$B$3:$C$2002,MATCH(B1031, 'Factor Schedule'!$B$3:$B$2002, -1), 1)=B1031,MATCH(B1031, 'Factor Schedule'!$B$3:$B$2002, -1),MATCH(B1031, 'Factor Schedule'!$B$3:$B$2002, -1)+1)))</f>
        <v/>
      </c>
      <c r="L1031" s="11" t="str" cm="1">
        <f t="array" aca="1" ref="L1031" ca="1">IF(B1031="","",ROUND(J1031*_xlfn.IFNA(INDEX('Factor Schedule'!$B$3:$C$2002,K1031, 2), 1), 2))</f>
        <v/>
      </c>
      <c r="M1031" s="11" t="str">
        <f ca="1">IF(B1031="", "", IF(OR(LOWER('Terms&amp;Conditions + Transaction'!$B$12)&lt;&gt;"compound", B1031=$C$2, B1031=E1031), L1031, L1031+IF(LOWER('Terms&amp;Conditions + Transaction'!$B$13)&lt;&gt;"y", SUMIFS($T$8:$T$2007, $B$8:$B$2007, "&gt;="&amp;E1031, $B$8:$B$2007, "&lt;"&amp;B1031), SUMIFS($U$8:$U$1007, $B$8:$B$2007, "&gt;="&amp;E1031, $B$8:$B$2007, "&lt;"&amp;B1031))))</f>
        <v/>
      </c>
      <c r="N1031" s="18" t="str">
        <f ca="1">IF(OR(B1031 = "", F1031=""), "", MIN(ForwardDays(B1031,-'Terms&amp;Conditions + Transaction'!$B$22, 'Terms&amp;Conditions + Transaction'!$B$23, 'Holiday Schedule'!$B$3:$B$1002),ForwardDays(F1031,-'Terms&amp;Conditions + Transaction'!$B$22, 'Terms&amp;Conditions + Transaction'!$B$23, 'Holiday Schedule'!$B$3:$B$1002)))</f>
        <v/>
      </c>
      <c r="O1031" s="42" t="str">
        <f ca="1">IF(B1031="", "", IF(ISNA(MATCH(N1031, SOFR_INDEX!$A$2:$A$2001, -1)),1,IF(INDEX(SOFR_INDEX!$A$2:$E$2001,MATCH(N1031, SOFR_INDEX!$A$2:$A$2001, -1), 1)=N1031,MATCH(N1031, SOFR_INDEX!$A$2:$A$2001, -1),MATCH(N1031, SOFR_INDEX!$A$2:$A$2001, -1)+1)))</f>
        <v/>
      </c>
      <c r="P1031" s="40" t="str" cm="1">
        <f t="array" aca="1" ref="P1031" ca="1">IF(OR(B1031="", F1031=""), "", INDEX(SOFR_INDEX!$B$2:$E$2001, O1031,$P$4) * IF(LEFT($P$3, 3)="180", 2, IF(LEFT($P$3, 2)="90", 4, IF(LEFT($P$3, 2)="30", 12, 1)))/100)</f>
        <v/>
      </c>
      <c r="Q1031" s="43" t="str">
        <f ca="1">IF(OR(B1031="", F1031=""), "", P1031+'Terms&amp;Conditions + Transaction'!$B$11/10000)</f>
        <v/>
      </c>
      <c r="R1031" s="43" t="str">
        <f t="shared" ca="1" si="95"/>
        <v/>
      </c>
      <c r="S1031" t="str">
        <f ca="1">IF(B1031="",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Transaction'!$C$7*(F1031-E1031), 365), 360))))</f>
        <v/>
      </c>
      <c r="T1031" s="49" t="str">
        <f t="shared" ca="1" si="96"/>
        <v/>
      </c>
      <c r="U1031" s="49" t="str">
        <f t="shared" ca="1" si="97"/>
        <v/>
      </c>
      <c r="V1031" s="49" t="str">
        <f t="shared" ca="1" si="98"/>
        <v/>
      </c>
      <c r="W1031" s="11" t="str">
        <f t="shared" ca="1" si="99"/>
        <v/>
      </c>
      <c r="X1031" s="11" t="str">
        <f t="shared" ca="1" si="100"/>
        <v/>
      </c>
    </row>
    <row r="1032" spans="2:24" x14ac:dyDescent="0.25">
      <c r="B1032" s="82" t="str">
        <f ca="1">IF(B1031&lt;MIN($C$3, 'Terms&amp;Conditions + Transaction'!$B$6), B1031+1, "")</f>
        <v/>
      </c>
      <c r="C1032" t="str">
        <f ca="1">IF(B1032="", "", IF(AND(WEEKDAY(B1032, 2)&lt;=5, ISERROR(VLOOKUP(B1032, 'Holiday Schedule'!$B$3:$B$1002, 1, FALSE))), 1, 0))</f>
        <v/>
      </c>
      <c r="D1032" t="str">
        <f ca="1">IF(B1032="", "", IF(LOWER('Terms&amp;Conditions + Transaction'!$C$15)="act", 1, IF(DAY(B1032)=31, 0, IF(AND(DAY(B1032+1)=1, MONTH(B1032+1)=3), 31-DAY(B1032), 1))))</f>
        <v/>
      </c>
      <c r="E1032" s="18" t="str">
        <f ca="1">IF(B1032="", "", IFERROR(VLOOKUP(B1032, 'Accrual Schedule'!$B$3:$B$122, 1, TRUE), ""))</f>
        <v/>
      </c>
      <c r="F1032" s="18" t="str" cm="1">
        <f t="array" aca="1" ref="F1032" ca="1">IF(B1032="", "", INDEX('Accrual Schedule'!$B$3:$B$122, MATCH(B1032, 'Accrual Schedule'!$B$3:$B$122, 1)+1, 1))</f>
        <v/>
      </c>
      <c r="G1032" s="18" t="str" cm="1">
        <f t="array" aca="1" ref="G1032" ca="1">IF(B1032="", "", INDEX('Accrual Schedule'!$B$3:$B$122, MATCH(H1032, 'Accrual Schedule'!$B$3:$B$122, 1)-1, 1))</f>
        <v/>
      </c>
      <c r="H1032" s="18" t="str">
        <f ca="1">IF(B1032="", "", INDEX('Accrual Schedule'!$B$3:$B$122, MATCH(I1032, 'Accrual Schedule'!$C$3:$C$122, 1), 1))</f>
        <v/>
      </c>
      <c r="I1032" s="18" t="str" cm="1">
        <f t="array" aca="1" ref="I1032" ca="1">IF(B1032="", "", _xlfn.IFNA(INDEX('Accrual Schedule'!$C$4:$C$122, MATCH(B1032, 'Accrual Schedule'!$C$4:$C$122, 1)+1, 1), INDEX('Accrual Schedule'!$C$4:$C$122, 1, 1)))</f>
        <v/>
      </c>
      <c r="J1032" s="11" t="str">
        <f ca="1">IF(B1032="","",'Terms&amp;Conditions + Transaction'!$F$5-SUMIF(Dispositions!$B$3:$B$32,"&lt;="&amp;B1032,Dispositions!$C$3:$C$32))</f>
        <v/>
      </c>
      <c r="K1032" s="84" t="str">
        <f ca="1">IF(B1032="", "", IF(ISNA(MATCH(B1032, 'Factor Schedule'!$B$3:$B$2002, -1)),1,IF(INDEX('Factor Schedule'!$B$3:$C$2002,MATCH(B1032, 'Factor Schedule'!$B$3:$B$2002, -1), 1)=B1032,MATCH(B1032, 'Factor Schedule'!$B$3:$B$2002, -1),MATCH(B1032, 'Factor Schedule'!$B$3:$B$2002, -1)+1)))</f>
        <v/>
      </c>
      <c r="L1032" s="11" t="str" cm="1">
        <f t="array" aca="1" ref="L1032" ca="1">IF(B1032="","",ROUND(J1032*_xlfn.IFNA(INDEX('Factor Schedule'!$B$3:$C$2002,K1032, 2), 1), 2))</f>
        <v/>
      </c>
      <c r="M1032" s="11" t="str">
        <f ca="1">IF(B1032="", "", IF(OR(LOWER('Terms&amp;Conditions + Transaction'!$B$12)&lt;&gt;"compound", B1032=$C$2, B1032=E1032), L1032, L1032+IF(LOWER('Terms&amp;Conditions + Transaction'!$B$13)&lt;&gt;"y", SUMIFS($T$8:$T$2007, $B$8:$B$2007, "&gt;="&amp;E1032, $B$8:$B$2007, "&lt;"&amp;B1032), SUMIFS($U$8:$U$1007, $B$8:$B$2007, "&gt;="&amp;E1032, $B$8:$B$2007, "&lt;"&amp;B1032))))</f>
        <v/>
      </c>
      <c r="N1032" s="18" t="str">
        <f ca="1">IF(OR(B1032 = "", F1032=""), "", MIN(ForwardDays(B1032,-'Terms&amp;Conditions + Transaction'!$B$22, 'Terms&amp;Conditions + Transaction'!$B$23, 'Holiday Schedule'!$B$3:$B$1002),ForwardDays(F1032,-'Terms&amp;Conditions + Transaction'!$B$22, 'Terms&amp;Conditions + Transaction'!$B$23, 'Holiday Schedule'!$B$3:$B$1002)))</f>
        <v/>
      </c>
      <c r="O1032" s="42" t="str">
        <f ca="1">IF(B1032="", "", IF(ISNA(MATCH(N1032, SOFR_INDEX!$A$2:$A$2001, -1)),1,IF(INDEX(SOFR_INDEX!$A$2:$E$2001,MATCH(N1032, SOFR_INDEX!$A$2:$A$2001, -1), 1)=N1032,MATCH(N1032, SOFR_INDEX!$A$2:$A$2001, -1),MATCH(N1032, SOFR_INDEX!$A$2:$A$2001, -1)+1)))</f>
        <v/>
      </c>
      <c r="P1032" s="40" t="str" cm="1">
        <f t="array" aca="1" ref="P1032" ca="1">IF(OR(B1032="", F1032=""), "", INDEX(SOFR_INDEX!$B$2:$E$2001, O1032,$P$4) * IF(LEFT($P$3, 3)="180", 2, IF(LEFT($P$3, 2)="90", 4, IF(LEFT($P$3, 2)="30", 12, 1)))/100)</f>
        <v/>
      </c>
      <c r="Q1032" s="43" t="str">
        <f ca="1">IF(OR(B1032="", F1032=""), "", P1032+'Terms&amp;Conditions + Transaction'!$B$11/10000)</f>
        <v/>
      </c>
      <c r="R1032" s="43" t="str">
        <f t="shared" ref="R1032:R1095" ca="1" si="101">IF(OR(B1032="", B1033=""), "", (V1032/L1032)/((B1033-$B$8)/S1032))</f>
        <v/>
      </c>
      <c r="S1032" t="str">
        <f ca="1">IF(B1032="",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Transaction'!$C$7*(F1032-E1032), 365), 360))))</f>
        <v/>
      </c>
      <c r="T1032" s="49" t="str">
        <f t="shared" ca="1" si="96"/>
        <v/>
      </c>
      <c r="U1032" s="49" t="str">
        <f t="shared" ca="1" si="97"/>
        <v/>
      </c>
      <c r="V1032" s="49" t="str">
        <f t="shared" ca="1" si="98"/>
        <v/>
      </c>
      <c r="W1032" s="11" t="str">
        <f t="shared" ca="1" si="99"/>
        <v/>
      </c>
      <c r="X1032" s="11" t="str">
        <f t="shared" ca="1" si="100"/>
        <v/>
      </c>
    </row>
    <row r="1033" spans="2:24" x14ac:dyDescent="0.25">
      <c r="B1033" s="82" t="str">
        <f ca="1">IF(B1032&lt;MIN($C$3, 'Terms&amp;Conditions + Transaction'!$B$6), B1032+1, "")</f>
        <v/>
      </c>
      <c r="C1033" t="str">
        <f ca="1">IF(B1033="", "", IF(AND(WEEKDAY(B1033, 2)&lt;=5, ISERROR(VLOOKUP(B1033, 'Holiday Schedule'!$B$3:$B$1002, 1, FALSE))), 1, 0))</f>
        <v/>
      </c>
      <c r="D1033" t="str">
        <f ca="1">IF(B1033="", "", IF(LOWER('Terms&amp;Conditions + Transaction'!$C$15)="act", 1, IF(DAY(B1033)=31, 0, IF(AND(DAY(B1033+1)=1, MONTH(B1033+1)=3), 31-DAY(B1033), 1))))</f>
        <v/>
      </c>
      <c r="E1033" s="18" t="str">
        <f ca="1">IF(B1033="", "", IFERROR(VLOOKUP(B1033, 'Accrual Schedule'!$B$3:$B$122, 1, TRUE), ""))</f>
        <v/>
      </c>
      <c r="F1033" s="18" t="str" cm="1">
        <f t="array" aca="1" ref="F1033" ca="1">IF(B1033="", "", INDEX('Accrual Schedule'!$B$3:$B$122, MATCH(B1033, 'Accrual Schedule'!$B$3:$B$122, 1)+1, 1))</f>
        <v/>
      </c>
      <c r="G1033" s="18" t="str" cm="1">
        <f t="array" aca="1" ref="G1033" ca="1">IF(B1033="", "", INDEX('Accrual Schedule'!$B$3:$B$122, MATCH(H1033, 'Accrual Schedule'!$B$3:$B$122, 1)-1, 1))</f>
        <v/>
      </c>
      <c r="H1033" s="18" t="str">
        <f ca="1">IF(B1033="", "", INDEX('Accrual Schedule'!$B$3:$B$122, MATCH(I1033, 'Accrual Schedule'!$C$3:$C$122, 1), 1))</f>
        <v/>
      </c>
      <c r="I1033" s="18" t="str" cm="1">
        <f t="array" aca="1" ref="I1033" ca="1">IF(B1033="", "", _xlfn.IFNA(INDEX('Accrual Schedule'!$C$4:$C$122, MATCH(B1033, 'Accrual Schedule'!$C$4:$C$122, 1)+1, 1), INDEX('Accrual Schedule'!$C$4:$C$122, 1, 1)))</f>
        <v/>
      </c>
      <c r="J1033" s="11" t="str">
        <f ca="1">IF(B1033="","",'Terms&amp;Conditions + Transaction'!$F$5-SUMIF(Dispositions!$B$3:$B$32,"&lt;="&amp;B1033,Dispositions!$C$3:$C$32))</f>
        <v/>
      </c>
      <c r="K1033" s="84" t="str">
        <f ca="1">IF(B1033="", "", IF(ISNA(MATCH(B1033, 'Factor Schedule'!$B$3:$B$2002, -1)),1,IF(INDEX('Factor Schedule'!$B$3:$C$2002,MATCH(B1033, 'Factor Schedule'!$B$3:$B$2002, -1), 1)=B1033,MATCH(B1033, 'Factor Schedule'!$B$3:$B$2002, -1),MATCH(B1033, 'Factor Schedule'!$B$3:$B$2002, -1)+1)))</f>
        <v/>
      </c>
      <c r="L1033" s="11" t="str" cm="1">
        <f t="array" aca="1" ref="L1033" ca="1">IF(B1033="","",ROUND(J1033*_xlfn.IFNA(INDEX('Factor Schedule'!$B$3:$C$2002,K1033, 2), 1), 2))</f>
        <v/>
      </c>
      <c r="M1033" s="11" t="str">
        <f ca="1">IF(B1033="", "", IF(OR(LOWER('Terms&amp;Conditions + Transaction'!$B$12)&lt;&gt;"compound", B1033=$C$2, B1033=E1033), L1033, L1033+IF(LOWER('Terms&amp;Conditions + Transaction'!$B$13)&lt;&gt;"y", SUMIFS($T$8:$T$2007, $B$8:$B$2007, "&gt;="&amp;E1033, $B$8:$B$2007, "&lt;"&amp;B1033), SUMIFS($U$8:$U$1007, $B$8:$B$2007, "&gt;="&amp;E1033, $B$8:$B$2007, "&lt;"&amp;B1033))))</f>
        <v/>
      </c>
      <c r="N1033" s="18" t="str">
        <f ca="1">IF(OR(B1033 = "", F1033=""), "", MIN(ForwardDays(B1033,-'Terms&amp;Conditions + Transaction'!$B$22, 'Terms&amp;Conditions + Transaction'!$B$23, 'Holiday Schedule'!$B$3:$B$1002),ForwardDays(F1033,-'Terms&amp;Conditions + Transaction'!$B$22, 'Terms&amp;Conditions + Transaction'!$B$23, 'Holiday Schedule'!$B$3:$B$1002)))</f>
        <v/>
      </c>
      <c r="O1033" s="42" t="str">
        <f ca="1">IF(B1033="", "", IF(ISNA(MATCH(N1033, SOFR_INDEX!$A$2:$A$2001, -1)),1,IF(INDEX(SOFR_INDEX!$A$2:$E$2001,MATCH(N1033, SOFR_INDEX!$A$2:$A$2001, -1), 1)=N1033,MATCH(N1033, SOFR_INDEX!$A$2:$A$2001, -1),MATCH(N1033, SOFR_INDEX!$A$2:$A$2001, -1)+1)))</f>
        <v/>
      </c>
      <c r="P1033" s="40" t="str" cm="1">
        <f t="array" aca="1" ref="P1033" ca="1">IF(OR(B1033="", F1033=""), "", INDEX(SOFR_INDEX!$B$2:$E$2001, O1033,$P$4) * IF(LEFT($P$3, 3)="180", 2, IF(LEFT($P$3, 2)="90", 4, IF(LEFT($P$3, 2)="30", 12, 1)))/100)</f>
        <v/>
      </c>
      <c r="Q1033" s="43" t="str">
        <f ca="1">IF(OR(B1033="", F1033=""), "", P1033+'Terms&amp;Conditions + Transaction'!$B$11/10000)</f>
        <v/>
      </c>
      <c r="R1033" s="43" t="str">
        <f t="shared" ca="1" si="101"/>
        <v/>
      </c>
      <c r="S1033" t="str">
        <f ca="1">IF(B1033="",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Transaction'!$C$7*(F1033-E1033), 365), 360))))</f>
        <v/>
      </c>
      <c r="T1033" s="49" t="str">
        <f t="shared" ca="1" si="96"/>
        <v/>
      </c>
      <c r="U1033" s="49" t="str">
        <f t="shared" ca="1" si="97"/>
        <v/>
      </c>
      <c r="V1033" s="49" t="str">
        <f t="shared" ca="1" si="98"/>
        <v/>
      </c>
      <c r="W1033" s="11" t="str">
        <f t="shared" ca="1" si="99"/>
        <v/>
      </c>
      <c r="X1033" s="11" t="str">
        <f t="shared" ca="1" si="100"/>
        <v/>
      </c>
    </row>
    <row r="1034" spans="2:24" x14ac:dyDescent="0.25">
      <c r="B1034" s="82" t="str">
        <f ca="1">IF(B1033&lt;MIN($C$3, 'Terms&amp;Conditions + Transaction'!$B$6), B1033+1, "")</f>
        <v/>
      </c>
      <c r="C1034" t="str">
        <f ca="1">IF(B1034="", "", IF(AND(WEEKDAY(B1034, 2)&lt;=5, ISERROR(VLOOKUP(B1034, 'Holiday Schedule'!$B$3:$B$1002, 1, FALSE))), 1, 0))</f>
        <v/>
      </c>
      <c r="D1034" t="str">
        <f ca="1">IF(B1034="", "", IF(LOWER('Terms&amp;Conditions + Transaction'!$C$15)="act", 1, IF(DAY(B1034)=31, 0, IF(AND(DAY(B1034+1)=1, MONTH(B1034+1)=3), 31-DAY(B1034), 1))))</f>
        <v/>
      </c>
      <c r="E1034" s="18" t="str">
        <f ca="1">IF(B1034="", "", IFERROR(VLOOKUP(B1034, 'Accrual Schedule'!$B$3:$B$122, 1, TRUE), ""))</f>
        <v/>
      </c>
      <c r="F1034" s="18" t="str" cm="1">
        <f t="array" aca="1" ref="F1034" ca="1">IF(B1034="", "", INDEX('Accrual Schedule'!$B$3:$B$122, MATCH(B1034, 'Accrual Schedule'!$B$3:$B$122, 1)+1, 1))</f>
        <v/>
      </c>
      <c r="G1034" s="18" t="str" cm="1">
        <f t="array" aca="1" ref="G1034" ca="1">IF(B1034="", "", INDEX('Accrual Schedule'!$B$3:$B$122, MATCH(H1034, 'Accrual Schedule'!$B$3:$B$122, 1)-1, 1))</f>
        <v/>
      </c>
      <c r="H1034" s="18" t="str">
        <f ca="1">IF(B1034="", "", INDEX('Accrual Schedule'!$B$3:$B$122, MATCH(I1034, 'Accrual Schedule'!$C$3:$C$122, 1), 1))</f>
        <v/>
      </c>
      <c r="I1034" s="18" t="str" cm="1">
        <f t="array" aca="1" ref="I1034" ca="1">IF(B1034="", "", _xlfn.IFNA(INDEX('Accrual Schedule'!$C$4:$C$122, MATCH(B1034, 'Accrual Schedule'!$C$4:$C$122, 1)+1, 1), INDEX('Accrual Schedule'!$C$4:$C$122, 1, 1)))</f>
        <v/>
      </c>
      <c r="J1034" s="11" t="str">
        <f ca="1">IF(B1034="","",'Terms&amp;Conditions + Transaction'!$F$5-SUMIF(Dispositions!$B$3:$B$32,"&lt;="&amp;B1034,Dispositions!$C$3:$C$32))</f>
        <v/>
      </c>
      <c r="K1034" s="84" t="str">
        <f ca="1">IF(B1034="", "", IF(ISNA(MATCH(B1034, 'Factor Schedule'!$B$3:$B$2002, -1)),1,IF(INDEX('Factor Schedule'!$B$3:$C$2002,MATCH(B1034, 'Factor Schedule'!$B$3:$B$2002, -1), 1)=B1034,MATCH(B1034, 'Factor Schedule'!$B$3:$B$2002, -1),MATCH(B1034, 'Factor Schedule'!$B$3:$B$2002, -1)+1)))</f>
        <v/>
      </c>
      <c r="L1034" s="11" t="str" cm="1">
        <f t="array" aca="1" ref="L1034" ca="1">IF(B1034="","",ROUND(J1034*_xlfn.IFNA(INDEX('Factor Schedule'!$B$3:$C$2002,K1034, 2), 1), 2))</f>
        <v/>
      </c>
      <c r="M1034" s="11" t="str">
        <f ca="1">IF(B1034="", "", IF(OR(LOWER('Terms&amp;Conditions + Transaction'!$B$12)&lt;&gt;"compound", B1034=$C$2, B1034=E1034), L1034, L1034+IF(LOWER('Terms&amp;Conditions + Transaction'!$B$13)&lt;&gt;"y", SUMIFS($T$8:$T$2007, $B$8:$B$2007, "&gt;="&amp;E1034, $B$8:$B$2007, "&lt;"&amp;B1034), SUMIFS($U$8:$U$1007, $B$8:$B$2007, "&gt;="&amp;E1034, $B$8:$B$2007, "&lt;"&amp;B1034))))</f>
        <v/>
      </c>
      <c r="N1034" s="18" t="str">
        <f ca="1">IF(OR(B1034 = "", F1034=""), "", MIN(ForwardDays(B1034,-'Terms&amp;Conditions + Transaction'!$B$22, 'Terms&amp;Conditions + Transaction'!$B$23, 'Holiday Schedule'!$B$3:$B$1002),ForwardDays(F1034,-'Terms&amp;Conditions + Transaction'!$B$22, 'Terms&amp;Conditions + Transaction'!$B$23, 'Holiday Schedule'!$B$3:$B$1002)))</f>
        <v/>
      </c>
      <c r="O1034" s="42" t="str">
        <f ca="1">IF(B1034="", "", IF(ISNA(MATCH(N1034, SOFR_INDEX!$A$2:$A$2001, -1)),1,IF(INDEX(SOFR_INDEX!$A$2:$E$2001,MATCH(N1034, SOFR_INDEX!$A$2:$A$2001, -1), 1)=N1034,MATCH(N1034, SOFR_INDEX!$A$2:$A$2001, -1),MATCH(N1034, SOFR_INDEX!$A$2:$A$2001, -1)+1)))</f>
        <v/>
      </c>
      <c r="P1034" s="40" t="str" cm="1">
        <f t="array" aca="1" ref="P1034" ca="1">IF(OR(B1034="", F1034=""), "", INDEX(SOFR_INDEX!$B$2:$E$2001, O1034,$P$4) * IF(LEFT($P$3, 3)="180", 2, IF(LEFT($P$3, 2)="90", 4, IF(LEFT($P$3, 2)="30", 12, 1)))/100)</f>
        <v/>
      </c>
      <c r="Q1034" s="43" t="str">
        <f ca="1">IF(OR(B1034="", F1034=""), "", P1034+'Terms&amp;Conditions + Transaction'!$B$11/10000)</f>
        <v/>
      </c>
      <c r="R1034" s="43" t="str">
        <f t="shared" ca="1" si="101"/>
        <v/>
      </c>
      <c r="S1034" t="str">
        <f ca="1">IF(B1034="",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Transaction'!$C$7*(F1034-E1034), 365), 360))))</f>
        <v/>
      </c>
      <c r="T1034" s="49" t="str">
        <f t="shared" ca="1" si="96"/>
        <v/>
      </c>
      <c r="U1034" s="49" t="str">
        <f t="shared" ca="1" si="97"/>
        <v/>
      </c>
      <c r="V1034" s="49" t="str">
        <f t="shared" ca="1" si="98"/>
        <v/>
      </c>
      <c r="W1034" s="11" t="str">
        <f t="shared" ca="1" si="99"/>
        <v/>
      </c>
      <c r="X1034" s="11" t="str">
        <f t="shared" ca="1" si="100"/>
        <v/>
      </c>
    </row>
    <row r="1035" spans="2:24" x14ac:dyDescent="0.25">
      <c r="B1035" s="82" t="str">
        <f ca="1">IF(B1034&lt;MIN($C$3, 'Terms&amp;Conditions + Transaction'!$B$6), B1034+1, "")</f>
        <v/>
      </c>
      <c r="C1035" t="str">
        <f ca="1">IF(B1035="", "", IF(AND(WEEKDAY(B1035, 2)&lt;=5, ISERROR(VLOOKUP(B1035, 'Holiday Schedule'!$B$3:$B$1002, 1, FALSE))), 1, 0))</f>
        <v/>
      </c>
      <c r="D1035" t="str">
        <f ca="1">IF(B1035="", "", IF(LOWER('Terms&amp;Conditions + Transaction'!$C$15)="act", 1, IF(DAY(B1035)=31, 0, IF(AND(DAY(B1035+1)=1, MONTH(B1035+1)=3), 31-DAY(B1035), 1))))</f>
        <v/>
      </c>
      <c r="E1035" s="18" t="str">
        <f ca="1">IF(B1035="", "", IFERROR(VLOOKUP(B1035, 'Accrual Schedule'!$B$3:$B$122, 1, TRUE), ""))</f>
        <v/>
      </c>
      <c r="F1035" s="18" t="str" cm="1">
        <f t="array" aca="1" ref="F1035" ca="1">IF(B1035="", "", INDEX('Accrual Schedule'!$B$3:$B$122, MATCH(B1035, 'Accrual Schedule'!$B$3:$B$122, 1)+1, 1))</f>
        <v/>
      </c>
      <c r="G1035" s="18" t="str" cm="1">
        <f t="array" aca="1" ref="G1035" ca="1">IF(B1035="", "", INDEX('Accrual Schedule'!$B$3:$B$122, MATCH(H1035, 'Accrual Schedule'!$B$3:$B$122, 1)-1, 1))</f>
        <v/>
      </c>
      <c r="H1035" s="18" t="str">
        <f ca="1">IF(B1035="", "", INDEX('Accrual Schedule'!$B$3:$B$122, MATCH(I1035, 'Accrual Schedule'!$C$3:$C$122, 1), 1))</f>
        <v/>
      </c>
      <c r="I1035" s="18" t="str" cm="1">
        <f t="array" aca="1" ref="I1035" ca="1">IF(B1035="", "", _xlfn.IFNA(INDEX('Accrual Schedule'!$C$4:$C$122, MATCH(B1035, 'Accrual Schedule'!$C$4:$C$122, 1)+1, 1), INDEX('Accrual Schedule'!$C$4:$C$122, 1, 1)))</f>
        <v/>
      </c>
      <c r="J1035" s="11" t="str">
        <f ca="1">IF(B1035="","",'Terms&amp;Conditions + Transaction'!$F$5-SUMIF(Dispositions!$B$3:$B$32,"&lt;="&amp;B1035,Dispositions!$C$3:$C$32))</f>
        <v/>
      </c>
      <c r="K1035" s="84" t="str">
        <f ca="1">IF(B1035="", "", IF(ISNA(MATCH(B1035, 'Factor Schedule'!$B$3:$B$2002, -1)),1,IF(INDEX('Factor Schedule'!$B$3:$C$2002,MATCH(B1035, 'Factor Schedule'!$B$3:$B$2002, -1), 1)=B1035,MATCH(B1035, 'Factor Schedule'!$B$3:$B$2002, -1),MATCH(B1035, 'Factor Schedule'!$B$3:$B$2002, -1)+1)))</f>
        <v/>
      </c>
      <c r="L1035" s="11" t="str" cm="1">
        <f t="array" aca="1" ref="L1035" ca="1">IF(B1035="","",ROUND(J1035*_xlfn.IFNA(INDEX('Factor Schedule'!$B$3:$C$2002,K1035, 2), 1), 2))</f>
        <v/>
      </c>
      <c r="M1035" s="11" t="str">
        <f ca="1">IF(B1035="", "", IF(OR(LOWER('Terms&amp;Conditions + Transaction'!$B$12)&lt;&gt;"compound", B1035=$C$2, B1035=E1035), L1035, L1035+IF(LOWER('Terms&amp;Conditions + Transaction'!$B$13)&lt;&gt;"y", SUMIFS($T$8:$T$2007, $B$8:$B$2007, "&gt;="&amp;E1035, $B$8:$B$2007, "&lt;"&amp;B1035), SUMIFS($U$8:$U$1007, $B$8:$B$2007, "&gt;="&amp;E1035, $B$8:$B$2007, "&lt;"&amp;B1035))))</f>
        <v/>
      </c>
      <c r="N1035" s="18" t="str">
        <f ca="1">IF(OR(B1035 = "", F1035=""), "", MIN(ForwardDays(B1035,-'Terms&amp;Conditions + Transaction'!$B$22, 'Terms&amp;Conditions + Transaction'!$B$23, 'Holiday Schedule'!$B$3:$B$1002),ForwardDays(F1035,-'Terms&amp;Conditions + Transaction'!$B$22, 'Terms&amp;Conditions + Transaction'!$B$23, 'Holiday Schedule'!$B$3:$B$1002)))</f>
        <v/>
      </c>
      <c r="O1035" s="42" t="str">
        <f ca="1">IF(B1035="", "", IF(ISNA(MATCH(N1035, SOFR_INDEX!$A$2:$A$2001, -1)),1,IF(INDEX(SOFR_INDEX!$A$2:$E$2001,MATCH(N1035, SOFR_INDEX!$A$2:$A$2001, -1), 1)=N1035,MATCH(N1035, SOFR_INDEX!$A$2:$A$2001, -1),MATCH(N1035, SOFR_INDEX!$A$2:$A$2001, -1)+1)))</f>
        <v/>
      </c>
      <c r="P1035" s="40" t="str" cm="1">
        <f t="array" aca="1" ref="P1035" ca="1">IF(OR(B1035="", F1035=""), "", INDEX(SOFR_INDEX!$B$2:$E$2001, O1035,$P$4) * IF(LEFT($P$3, 3)="180", 2, IF(LEFT($P$3, 2)="90", 4, IF(LEFT($P$3, 2)="30", 12, 1)))/100)</f>
        <v/>
      </c>
      <c r="Q1035" s="43" t="str">
        <f ca="1">IF(OR(B1035="", F1035=""), "", P1035+'Terms&amp;Conditions + Transaction'!$B$11/10000)</f>
        <v/>
      </c>
      <c r="R1035" s="43" t="str">
        <f t="shared" ca="1" si="101"/>
        <v/>
      </c>
      <c r="S1035" t="str">
        <f ca="1">IF(B1035="",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Transaction'!$C$7*(F1035-E1035), 365), 360))))</f>
        <v/>
      </c>
      <c r="T1035" s="49" t="str">
        <f t="shared" ref="T1035:T1098" ca="1" si="102">IF(OR(B1035="", F1035=""), "", IF(S1035&gt;0, D1035*M1035* P1035/S1035, 0))</f>
        <v/>
      </c>
      <c r="U1035" s="49" t="str">
        <f t="shared" ref="U1035:U1098" ca="1" si="103">IF(OR(B1035="", F1035=""), "", IF(S1035&gt;0, D1035*M1035* Q1035/S1035, 0))</f>
        <v/>
      </c>
      <c r="V1035" s="49" t="str">
        <f t="shared" ref="V1035:V1098" ca="1" si="104">IF(B1035="","",SUMIFS($U$8:$U$1007, $B$8:$B$1007,"&gt;="&amp;G1035,$B$8:$B$1007,"&lt;="&amp;B1035))</f>
        <v/>
      </c>
      <c r="W1035" s="11" t="str">
        <f t="shared" ref="W1035:W1098" ca="1" si="105">IF(B1035="","",ROUND(V1035, 2))</f>
        <v/>
      </c>
      <c r="X1035" s="11" t="str">
        <f t="shared" ref="X1035:X1098" ca="1" si="106">IF(B1035="","",IF(B1034="","",IF(B1035=I1034,ROUND(SUMIFS($U$8:$U$1007, $B$8:$B$1007,"&gt;="&amp;G1034,$B$8:$B$1007,"&lt;"&amp;H1034), 2),"")))</f>
        <v/>
      </c>
    </row>
    <row r="1036" spans="2:24" x14ac:dyDescent="0.25">
      <c r="B1036" s="82" t="str">
        <f ca="1">IF(B1035&lt;MIN($C$3, 'Terms&amp;Conditions + Transaction'!$B$6), B1035+1, "")</f>
        <v/>
      </c>
      <c r="C1036" t="str">
        <f ca="1">IF(B1036="", "", IF(AND(WEEKDAY(B1036, 2)&lt;=5, ISERROR(VLOOKUP(B1036, 'Holiday Schedule'!$B$3:$B$1002, 1, FALSE))), 1, 0))</f>
        <v/>
      </c>
      <c r="D1036" t="str">
        <f ca="1">IF(B1036="", "", IF(LOWER('Terms&amp;Conditions + Transaction'!$C$15)="act", 1, IF(DAY(B1036)=31, 0, IF(AND(DAY(B1036+1)=1, MONTH(B1036+1)=3), 31-DAY(B1036), 1))))</f>
        <v/>
      </c>
      <c r="E1036" s="18" t="str">
        <f ca="1">IF(B1036="", "", IFERROR(VLOOKUP(B1036, 'Accrual Schedule'!$B$3:$B$122, 1, TRUE), ""))</f>
        <v/>
      </c>
      <c r="F1036" s="18" t="str" cm="1">
        <f t="array" aca="1" ref="F1036" ca="1">IF(B1036="", "", INDEX('Accrual Schedule'!$B$3:$B$122, MATCH(B1036, 'Accrual Schedule'!$B$3:$B$122, 1)+1, 1))</f>
        <v/>
      </c>
      <c r="G1036" s="18" t="str" cm="1">
        <f t="array" aca="1" ref="G1036" ca="1">IF(B1036="", "", INDEX('Accrual Schedule'!$B$3:$B$122, MATCH(H1036, 'Accrual Schedule'!$B$3:$B$122, 1)-1, 1))</f>
        <v/>
      </c>
      <c r="H1036" s="18" t="str">
        <f ca="1">IF(B1036="", "", INDEX('Accrual Schedule'!$B$3:$B$122, MATCH(I1036, 'Accrual Schedule'!$C$3:$C$122, 1), 1))</f>
        <v/>
      </c>
      <c r="I1036" s="18" t="str" cm="1">
        <f t="array" aca="1" ref="I1036" ca="1">IF(B1036="", "", _xlfn.IFNA(INDEX('Accrual Schedule'!$C$4:$C$122, MATCH(B1036, 'Accrual Schedule'!$C$4:$C$122, 1)+1, 1), INDEX('Accrual Schedule'!$C$4:$C$122, 1, 1)))</f>
        <v/>
      </c>
      <c r="J1036" s="11" t="str">
        <f ca="1">IF(B1036="","",'Terms&amp;Conditions + Transaction'!$F$5-SUMIF(Dispositions!$B$3:$B$32,"&lt;="&amp;B1036,Dispositions!$C$3:$C$32))</f>
        <v/>
      </c>
      <c r="K1036" s="84" t="str">
        <f ca="1">IF(B1036="", "", IF(ISNA(MATCH(B1036, 'Factor Schedule'!$B$3:$B$2002, -1)),1,IF(INDEX('Factor Schedule'!$B$3:$C$2002,MATCH(B1036, 'Factor Schedule'!$B$3:$B$2002, -1), 1)=B1036,MATCH(B1036, 'Factor Schedule'!$B$3:$B$2002, -1),MATCH(B1036, 'Factor Schedule'!$B$3:$B$2002, -1)+1)))</f>
        <v/>
      </c>
      <c r="L1036" s="11" t="str" cm="1">
        <f t="array" aca="1" ref="L1036" ca="1">IF(B1036="","",ROUND(J1036*_xlfn.IFNA(INDEX('Factor Schedule'!$B$3:$C$2002,K1036, 2), 1), 2))</f>
        <v/>
      </c>
      <c r="M1036" s="11" t="str">
        <f ca="1">IF(B1036="", "", IF(OR(LOWER('Terms&amp;Conditions + Transaction'!$B$12)&lt;&gt;"compound", B1036=$C$2, B1036=E1036), L1036, L1036+IF(LOWER('Terms&amp;Conditions + Transaction'!$B$13)&lt;&gt;"y", SUMIFS($T$8:$T$2007, $B$8:$B$2007, "&gt;="&amp;E1036, $B$8:$B$2007, "&lt;"&amp;B1036), SUMIFS($U$8:$U$1007, $B$8:$B$2007, "&gt;="&amp;E1036, $B$8:$B$2007, "&lt;"&amp;B1036))))</f>
        <v/>
      </c>
      <c r="N1036" s="18" t="str">
        <f ca="1">IF(OR(B1036 = "", F1036=""), "", MIN(ForwardDays(B1036,-'Terms&amp;Conditions + Transaction'!$B$22, 'Terms&amp;Conditions + Transaction'!$B$23, 'Holiday Schedule'!$B$3:$B$1002),ForwardDays(F1036,-'Terms&amp;Conditions + Transaction'!$B$22, 'Terms&amp;Conditions + Transaction'!$B$23, 'Holiday Schedule'!$B$3:$B$1002)))</f>
        <v/>
      </c>
      <c r="O1036" s="42" t="str">
        <f ca="1">IF(B1036="", "", IF(ISNA(MATCH(N1036, SOFR_INDEX!$A$2:$A$2001, -1)),1,IF(INDEX(SOFR_INDEX!$A$2:$E$2001,MATCH(N1036, SOFR_INDEX!$A$2:$A$2001, -1), 1)=N1036,MATCH(N1036, SOFR_INDEX!$A$2:$A$2001, -1),MATCH(N1036, SOFR_INDEX!$A$2:$A$2001, -1)+1)))</f>
        <v/>
      </c>
      <c r="P1036" s="40" t="str" cm="1">
        <f t="array" aca="1" ref="P1036" ca="1">IF(OR(B1036="", F1036=""), "", INDEX(SOFR_INDEX!$B$2:$E$2001, O1036,$P$4) * IF(LEFT($P$3, 3)="180", 2, IF(LEFT($P$3, 2)="90", 4, IF(LEFT($P$3, 2)="30", 12, 1)))/100)</f>
        <v/>
      </c>
      <c r="Q1036" s="43" t="str">
        <f ca="1">IF(OR(B1036="", F1036=""), "", P1036+'Terms&amp;Conditions + Transaction'!$B$11/10000)</f>
        <v/>
      </c>
      <c r="R1036" s="43" t="str">
        <f t="shared" ca="1" si="101"/>
        <v/>
      </c>
      <c r="S1036" t="str">
        <f ca="1">IF(B1036="",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Transaction'!$C$7*(F1036-E1036), 365), 360))))</f>
        <v/>
      </c>
      <c r="T1036" s="49" t="str">
        <f t="shared" ca="1" si="102"/>
        <v/>
      </c>
      <c r="U1036" s="49" t="str">
        <f t="shared" ca="1" si="103"/>
        <v/>
      </c>
      <c r="V1036" s="49" t="str">
        <f t="shared" ca="1" si="104"/>
        <v/>
      </c>
      <c r="W1036" s="11" t="str">
        <f t="shared" ca="1" si="105"/>
        <v/>
      </c>
      <c r="X1036" s="11" t="str">
        <f t="shared" ca="1" si="106"/>
        <v/>
      </c>
    </row>
    <row r="1037" spans="2:24" x14ac:dyDescent="0.25">
      <c r="B1037" s="82" t="str">
        <f ca="1">IF(B1036&lt;MIN($C$3, 'Terms&amp;Conditions + Transaction'!$B$6), B1036+1, "")</f>
        <v/>
      </c>
      <c r="C1037" t="str">
        <f ca="1">IF(B1037="", "", IF(AND(WEEKDAY(B1037, 2)&lt;=5, ISERROR(VLOOKUP(B1037, 'Holiday Schedule'!$B$3:$B$1002, 1, FALSE))), 1, 0))</f>
        <v/>
      </c>
      <c r="D1037" t="str">
        <f ca="1">IF(B1037="", "", IF(LOWER('Terms&amp;Conditions + Transaction'!$C$15)="act", 1, IF(DAY(B1037)=31, 0, IF(AND(DAY(B1037+1)=1, MONTH(B1037+1)=3), 31-DAY(B1037), 1))))</f>
        <v/>
      </c>
      <c r="E1037" s="18" t="str">
        <f ca="1">IF(B1037="", "", IFERROR(VLOOKUP(B1037, 'Accrual Schedule'!$B$3:$B$122, 1, TRUE), ""))</f>
        <v/>
      </c>
      <c r="F1037" s="18" t="str" cm="1">
        <f t="array" aca="1" ref="F1037" ca="1">IF(B1037="", "", INDEX('Accrual Schedule'!$B$3:$B$122, MATCH(B1037, 'Accrual Schedule'!$B$3:$B$122, 1)+1, 1))</f>
        <v/>
      </c>
      <c r="G1037" s="18" t="str" cm="1">
        <f t="array" aca="1" ref="G1037" ca="1">IF(B1037="", "", INDEX('Accrual Schedule'!$B$3:$B$122, MATCH(H1037, 'Accrual Schedule'!$B$3:$B$122, 1)-1, 1))</f>
        <v/>
      </c>
      <c r="H1037" s="18" t="str">
        <f ca="1">IF(B1037="", "", INDEX('Accrual Schedule'!$B$3:$B$122, MATCH(I1037, 'Accrual Schedule'!$C$3:$C$122, 1), 1))</f>
        <v/>
      </c>
      <c r="I1037" s="18" t="str" cm="1">
        <f t="array" aca="1" ref="I1037" ca="1">IF(B1037="", "", _xlfn.IFNA(INDEX('Accrual Schedule'!$C$4:$C$122, MATCH(B1037, 'Accrual Schedule'!$C$4:$C$122, 1)+1, 1), INDEX('Accrual Schedule'!$C$4:$C$122, 1, 1)))</f>
        <v/>
      </c>
      <c r="J1037" s="11" t="str">
        <f ca="1">IF(B1037="","",'Terms&amp;Conditions + Transaction'!$F$5-SUMIF(Dispositions!$B$3:$B$32,"&lt;="&amp;B1037,Dispositions!$C$3:$C$32))</f>
        <v/>
      </c>
      <c r="K1037" s="84" t="str">
        <f ca="1">IF(B1037="", "", IF(ISNA(MATCH(B1037, 'Factor Schedule'!$B$3:$B$2002, -1)),1,IF(INDEX('Factor Schedule'!$B$3:$C$2002,MATCH(B1037, 'Factor Schedule'!$B$3:$B$2002, -1), 1)=B1037,MATCH(B1037, 'Factor Schedule'!$B$3:$B$2002, -1),MATCH(B1037, 'Factor Schedule'!$B$3:$B$2002, -1)+1)))</f>
        <v/>
      </c>
      <c r="L1037" s="11" t="str" cm="1">
        <f t="array" aca="1" ref="L1037" ca="1">IF(B1037="","",ROUND(J1037*_xlfn.IFNA(INDEX('Factor Schedule'!$B$3:$C$2002,K1037, 2), 1), 2))</f>
        <v/>
      </c>
      <c r="M1037" s="11" t="str">
        <f ca="1">IF(B1037="", "", IF(OR(LOWER('Terms&amp;Conditions + Transaction'!$B$12)&lt;&gt;"compound", B1037=$C$2, B1037=E1037), L1037, L1037+IF(LOWER('Terms&amp;Conditions + Transaction'!$B$13)&lt;&gt;"y", SUMIFS($T$8:$T$2007, $B$8:$B$2007, "&gt;="&amp;E1037, $B$8:$B$2007, "&lt;"&amp;B1037), SUMIFS($U$8:$U$1007, $B$8:$B$2007, "&gt;="&amp;E1037, $B$8:$B$2007, "&lt;"&amp;B1037))))</f>
        <v/>
      </c>
      <c r="N1037" s="18" t="str">
        <f ca="1">IF(OR(B1037 = "", F1037=""), "", MIN(ForwardDays(B1037,-'Terms&amp;Conditions + Transaction'!$B$22, 'Terms&amp;Conditions + Transaction'!$B$23, 'Holiday Schedule'!$B$3:$B$1002),ForwardDays(F1037,-'Terms&amp;Conditions + Transaction'!$B$22, 'Terms&amp;Conditions + Transaction'!$B$23, 'Holiday Schedule'!$B$3:$B$1002)))</f>
        <v/>
      </c>
      <c r="O1037" s="42" t="str">
        <f ca="1">IF(B1037="", "", IF(ISNA(MATCH(N1037, SOFR_INDEX!$A$2:$A$2001, -1)),1,IF(INDEX(SOFR_INDEX!$A$2:$E$2001,MATCH(N1037, SOFR_INDEX!$A$2:$A$2001, -1), 1)=N1037,MATCH(N1037, SOFR_INDEX!$A$2:$A$2001, -1),MATCH(N1037, SOFR_INDEX!$A$2:$A$2001, -1)+1)))</f>
        <v/>
      </c>
      <c r="P1037" s="40" t="str" cm="1">
        <f t="array" aca="1" ref="P1037" ca="1">IF(OR(B1037="", F1037=""), "", INDEX(SOFR_INDEX!$B$2:$E$2001, O1037,$P$4) * IF(LEFT($P$3, 3)="180", 2, IF(LEFT($P$3, 2)="90", 4, IF(LEFT($P$3, 2)="30", 12, 1)))/100)</f>
        <v/>
      </c>
      <c r="Q1037" s="43" t="str">
        <f ca="1">IF(OR(B1037="", F1037=""), "", P1037+'Terms&amp;Conditions + Transaction'!$B$11/10000)</f>
        <v/>
      </c>
      <c r="R1037" s="43" t="str">
        <f t="shared" ca="1" si="101"/>
        <v/>
      </c>
      <c r="S1037" t="str">
        <f ca="1">IF(B1037="",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Transaction'!$C$7*(F1037-E1037), 365), 360))))</f>
        <v/>
      </c>
      <c r="T1037" s="49" t="str">
        <f t="shared" ca="1" si="102"/>
        <v/>
      </c>
      <c r="U1037" s="49" t="str">
        <f t="shared" ca="1" si="103"/>
        <v/>
      </c>
      <c r="V1037" s="49" t="str">
        <f t="shared" ca="1" si="104"/>
        <v/>
      </c>
      <c r="W1037" s="11" t="str">
        <f t="shared" ca="1" si="105"/>
        <v/>
      </c>
      <c r="X1037" s="11" t="str">
        <f t="shared" ca="1" si="106"/>
        <v/>
      </c>
    </row>
    <row r="1038" spans="2:24" x14ac:dyDescent="0.25">
      <c r="B1038" s="82" t="str">
        <f ca="1">IF(B1037&lt;MIN($C$3, 'Terms&amp;Conditions + Transaction'!$B$6), B1037+1, "")</f>
        <v/>
      </c>
      <c r="C1038" t="str">
        <f ca="1">IF(B1038="", "", IF(AND(WEEKDAY(B1038, 2)&lt;=5, ISERROR(VLOOKUP(B1038, 'Holiday Schedule'!$B$3:$B$1002, 1, FALSE))), 1, 0))</f>
        <v/>
      </c>
      <c r="D1038" t="str">
        <f ca="1">IF(B1038="", "", IF(LOWER('Terms&amp;Conditions + Transaction'!$C$15)="act", 1, IF(DAY(B1038)=31, 0, IF(AND(DAY(B1038+1)=1, MONTH(B1038+1)=3), 31-DAY(B1038), 1))))</f>
        <v/>
      </c>
      <c r="E1038" s="18" t="str">
        <f ca="1">IF(B1038="", "", IFERROR(VLOOKUP(B1038, 'Accrual Schedule'!$B$3:$B$122, 1, TRUE), ""))</f>
        <v/>
      </c>
      <c r="F1038" s="18" t="str" cm="1">
        <f t="array" aca="1" ref="F1038" ca="1">IF(B1038="", "", INDEX('Accrual Schedule'!$B$3:$B$122, MATCH(B1038, 'Accrual Schedule'!$B$3:$B$122, 1)+1, 1))</f>
        <v/>
      </c>
      <c r="G1038" s="18" t="str" cm="1">
        <f t="array" aca="1" ref="G1038" ca="1">IF(B1038="", "", INDEX('Accrual Schedule'!$B$3:$B$122, MATCH(H1038, 'Accrual Schedule'!$B$3:$B$122, 1)-1, 1))</f>
        <v/>
      </c>
      <c r="H1038" s="18" t="str">
        <f ca="1">IF(B1038="", "", INDEX('Accrual Schedule'!$B$3:$B$122, MATCH(I1038, 'Accrual Schedule'!$C$3:$C$122, 1), 1))</f>
        <v/>
      </c>
      <c r="I1038" s="18" t="str" cm="1">
        <f t="array" aca="1" ref="I1038" ca="1">IF(B1038="", "", _xlfn.IFNA(INDEX('Accrual Schedule'!$C$4:$C$122, MATCH(B1038, 'Accrual Schedule'!$C$4:$C$122, 1)+1, 1), INDEX('Accrual Schedule'!$C$4:$C$122, 1, 1)))</f>
        <v/>
      </c>
      <c r="J1038" s="11" t="str">
        <f ca="1">IF(B1038="","",'Terms&amp;Conditions + Transaction'!$F$5-SUMIF(Dispositions!$B$3:$B$32,"&lt;="&amp;B1038,Dispositions!$C$3:$C$32))</f>
        <v/>
      </c>
      <c r="K1038" s="84" t="str">
        <f ca="1">IF(B1038="", "", IF(ISNA(MATCH(B1038, 'Factor Schedule'!$B$3:$B$2002, -1)),1,IF(INDEX('Factor Schedule'!$B$3:$C$2002,MATCH(B1038, 'Factor Schedule'!$B$3:$B$2002, -1), 1)=B1038,MATCH(B1038, 'Factor Schedule'!$B$3:$B$2002, -1),MATCH(B1038, 'Factor Schedule'!$B$3:$B$2002, -1)+1)))</f>
        <v/>
      </c>
      <c r="L1038" s="11" t="str" cm="1">
        <f t="array" aca="1" ref="L1038" ca="1">IF(B1038="","",ROUND(J1038*_xlfn.IFNA(INDEX('Factor Schedule'!$B$3:$C$2002,K1038, 2), 1), 2))</f>
        <v/>
      </c>
      <c r="M1038" s="11" t="str">
        <f ca="1">IF(B1038="", "", IF(OR(LOWER('Terms&amp;Conditions + Transaction'!$B$12)&lt;&gt;"compound", B1038=$C$2, B1038=E1038), L1038, L1038+IF(LOWER('Terms&amp;Conditions + Transaction'!$B$13)&lt;&gt;"y", SUMIFS($T$8:$T$2007, $B$8:$B$2007, "&gt;="&amp;E1038, $B$8:$B$2007, "&lt;"&amp;B1038), SUMIFS($U$8:$U$1007, $B$8:$B$2007, "&gt;="&amp;E1038, $B$8:$B$2007, "&lt;"&amp;B1038))))</f>
        <v/>
      </c>
      <c r="N1038" s="18" t="str">
        <f ca="1">IF(OR(B1038 = "", F1038=""), "", MIN(ForwardDays(B1038,-'Terms&amp;Conditions + Transaction'!$B$22, 'Terms&amp;Conditions + Transaction'!$B$23, 'Holiday Schedule'!$B$3:$B$1002),ForwardDays(F1038,-'Terms&amp;Conditions + Transaction'!$B$22, 'Terms&amp;Conditions + Transaction'!$B$23, 'Holiday Schedule'!$B$3:$B$1002)))</f>
        <v/>
      </c>
      <c r="O1038" s="42" t="str">
        <f ca="1">IF(B1038="", "", IF(ISNA(MATCH(N1038, SOFR_INDEX!$A$2:$A$2001, -1)),1,IF(INDEX(SOFR_INDEX!$A$2:$E$2001,MATCH(N1038, SOFR_INDEX!$A$2:$A$2001, -1), 1)=N1038,MATCH(N1038, SOFR_INDEX!$A$2:$A$2001, -1),MATCH(N1038, SOFR_INDEX!$A$2:$A$2001, -1)+1)))</f>
        <v/>
      </c>
      <c r="P1038" s="40" t="str" cm="1">
        <f t="array" aca="1" ref="P1038" ca="1">IF(OR(B1038="", F1038=""), "", INDEX(SOFR_INDEX!$B$2:$E$2001, O1038,$P$4) * IF(LEFT($P$3, 3)="180", 2, IF(LEFT($P$3, 2)="90", 4, IF(LEFT($P$3, 2)="30", 12, 1)))/100)</f>
        <v/>
      </c>
      <c r="Q1038" s="43" t="str">
        <f ca="1">IF(OR(B1038="", F1038=""), "", P1038+'Terms&amp;Conditions + Transaction'!$B$11/10000)</f>
        <v/>
      </c>
      <c r="R1038" s="43" t="str">
        <f t="shared" ca="1" si="101"/>
        <v/>
      </c>
      <c r="S1038" t="str">
        <f ca="1">IF(B1038="",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Transaction'!$C$7*(F1038-E1038), 365), 360))))</f>
        <v/>
      </c>
      <c r="T1038" s="49" t="str">
        <f t="shared" ca="1" si="102"/>
        <v/>
      </c>
      <c r="U1038" s="49" t="str">
        <f t="shared" ca="1" si="103"/>
        <v/>
      </c>
      <c r="V1038" s="49" t="str">
        <f t="shared" ca="1" si="104"/>
        <v/>
      </c>
      <c r="W1038" s="11" t="str">
        <f t="shared" ca="1" si="105"/>
        <v/>
      </c>
      <c r="X1038" s="11" t="str">
        <f t="shared" ca="1" si="106"/>
        <v/>
      </c>
    </row>
    <row r="1039" spans="2:24" x14ac:dyDescent="0.25">
      <c r="B1039" s="82" t="str">
        <f ca="1">IF(B1038&lt;MIN($C$3, 'Terms&amp;Conditions + Transaction'!$B$6), B1038+1, "")</f>
        <v/>
      </c>
      <c r="C1039" t="str">
        <f ca="1">IF(B1039="", "", IF(AND(WEEKDAY(B1039, 2)&lt;=5, ISERROR(VLOOKUP(B1039, 'Holiday Schedule'!$B$3:$B$1002, 1, FALSE))), 1, 0))</f>
        <v/>
      </c>
      <c r="D1039" t="str">
        <f ca="1">IF(B1039="", "", IF(LOWER('Terms&amp;Conditions + Transaction'!$C$15)="act", 1, IF(DAY(B1039)=31, 0, IF(AND(DAY(B1039+1)=1, MONTH(B1039+1)=3), 31-DAY(B1039), 1))))</f>
        <v/>
      </c>
      <c r="E1039" s="18" t="str">
        <f ca="1">IF(B1039="", "", IFERROR(VLOOKUP(B1039, 'Accrual Schedule'!$B$3:$B$122, 1, TRUE), ""))</f>
        <v/>
      </c>
      <c r="F1039" s="18" t="str" cm="1">
        <f t="array" aca="1" ref="F1039" ca="1">IF(B1039="", "", INDEX('Accrual Schedule'!$B$3:$B$122, MATCH(B1039, 'Accrual Schedule'!$B$3:$B$122, 1)+1, 1))</f>
        <v/>
      </c>
      <c r="G1039" s="18" t="str" cm="1">
        <f t="array" aca="1" ref="G1039" ca="1">IF(B1039="", "", INDEX('Accrual Schedule'!$B$3:$B$122, MATCH(H1039, 'Accrual Schedule'!$B$3:$B$122, 1)-1, 1))</f>
        <v/>
      </c>
      <c r="H1039" s="18" t="str">
        <f ca="1">IF(B1039="", "", INDEX('Accrual Schedule'!$B$3:$B$122, MATCH(I1039, 'Accrual Schedule'!$C$3:$C$122, 1), 1))</f>
        <v/>
      </c>
      <c r="I1039" s="18" t="str" cm="1">
        <f t="array" aca="1" ref="I1039" ca="1">IF(B1039="", "", _xlfn.IFNA(INDEX('Accrual Schedule'!$C$4:$C$122, MATCH(B1039, 'Accrual Schedule'!$C$4:$C$122, 1)+1, 1), INDEX('Accrual Schedule'!$C$4:$C$122, 1, 1)))</f>
        <v/>
      </c>
      <c r="J1039" s="11" t="str">
        <f ca="1">IF(B1039="","",'Terms&amp;Conditions + Transaction'!$F$5-SUMIF(Dispositions!$B$3:$B$32,"&lt;="&amp;B1039,Dispositions!$C$3:$C$32))</f>
        <v/>
      </c>
      <c r="K1039" s="84" t="str">
        <f ca="1">IF(B1039="", "", IF(ISNA(MATCH(B1039, 'Factor Schedule'!$B$3:$B$2002, -1)),1,IF(INDEX('Factor Schedule'!$B$3:$C$2002,MATCH(B1039, 'Factor Schedule'!$B$3:$B$2002, -1), 1)=B1039,MATCH(B1039, 'Factor Schedule'!$B$3:$B$2002, -1),MATCH(B1039, 'Factor Schedule'!$B$3:$B$2002, -1)+1)))</f>
        <v/>
      </c>
      <c r="L1039" s="11" t="str" cm="1">
        <f t="array" aca="1" ref="L1039" ca="1">IF(B1039="","",ROUND(J1039*_xlfn.IFNA(INDEX('Factor Schedule'!$B$3:$C$2002,K1039, 2), 1), 2))</f>
        <v/>
      </c>
      <c r="M1039" s="11" t="str">
        <f ca="1">IF(B1039="", "", IF(OR(LOWER('Terms&amp;Conditions + Transaction'!$B$12)&lt;&gt;"compound", B1039=$C$2, B1039=E1039), L1039, L1039+IF(LOWER('Terms&amp;Conditions + Transaction'!$B$13)&lt;&gt;"y", SUMIFS($T$8:$T$2007, $B$8:$B$2007, "&gt;="&amp;E1039, $B$8:$B$2007, "&lt;"&amp;B1039), SUMIFS($U$8:$U$1007, $B$8:$B$2007, "&gt;="&amp;E1039, $B$8:$B$2007, "&lt;"&amp;B1039))))</f>
        <v/>
      </c>
      <c r="N1039" s="18" t="str">
        <f ca="1">IF(OR(B1039 = "", F1039=""), "", MIN(ForwardDays(B1039,-'Terms&amp;Conditions + Transaction'!$B$22, 'Terms&amp;Conditions + Transaction'!$B$23, 'Holiday Schedule'!$B$3:$B$1002),ForwardDays(F1039,-'Terms&amp;Conditions + Transaction'!$B$22, 'Terms&amp;Conditions + Transaction'!$B$23, 'Holiday Schedule'!$B$3:$B$1002)))</f>
        <v/>
      </c>
      <c r="O1039" s="42" t="str">
        <f ca="1">IF(B1039="", "", IF(ISNA(MATCH(N1039, SOFR_INDEX!$A$2:$A$2001, -1)),1,IF(INDEX(SOFR_INDEX!$A$2:$E$2001,MATCH(N1039, SOFR_INDEX!$A$2:$A$2001, -1), 1)=N1039,MATCH(N1039, SOFR_INDEX!$A$2:$A$2001, -1),MATCH(N1039, SOFR_INDEX!$A$2:$A$2001, -1)+1)))</f>
        <v/>
      </c>
      <c r="P1039" s="40" t="str" cm="1">
        <f t="array" aca="1" ref="P1039" ca="1">IF(OR(B1039="", F1039=""), "", INDEX(SOFR_INDEX!$B$2:$E$2001, O1039,$P$4) * IF(LEFT($P$3, 3)="180", 2, IF(LEFT($P$3, 2)="90", 4, IF(LEFT($P$3, 2)="30", 12, 1)))/100)</f>
        <v/>
      </c>
      <c r="Q1039" s="43" t="str">
        <f ca="1">IF(OR(B1039="", F1039=""), "", P1039+'Terms&amp;Conditions + Transaction'!$B$11/10000)</f>
        <v/>
      </c>
      <c r="R1039" s="43" t="str">
        <f t="shared" ca="1" si="101"/>
        <v/>
      </c>
      <c r="S1039" t="str">
        <f ca="1">IF(B1039="",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Transaction'!$C$7*(F1039-E1039), 365), 360))))</f>
        <v/>
      </c>
      <c r="T1039" s="49" t="str">
        <f t="shared" ca="1" si="102"/>
        <v/>
      </c>
      <c r="U1039" s="49" t="str">
        <f t="shared" ca="1" si="103"/>
        <v/>
      </c>
      <c r="V1039" s="49" t="str">
        <f t="shared" ca="1" si="104"/>
        <v/>
      </c>
      <c r="W1039" s="11" t="str">
        <f t="shared" ca="1" si="105"/>
        <v/>
      </c>
      <c r="X1039" s="11" t="str">
        <f t="shared" ca="1" si="106"/>
        <v/>
      </c>
    </row>
    <row r="1040" spans="2:24" x14ac:dyDescent="0.25">
      <c r="B1040" s="82" t="str">
        <f ca="1">IF(B1039&lt;MIN($C$3, 'Terms&amp;Conditions + Transaction'!$B$6), B1039+1, "")</f>
        <v/>
      </c>
      <c r="C1040" t="str">
        <f ca="1">IF(B1040="", "", IF(AND(WEEKDAY(B1040, 2)&lt;=5, ISERROR(VLOOKUP(B1040, 'Holiday Schedule'!$B$3:$B$1002, 1, FALSE))), 1, 0))</f>
        <v/>
      </c>
      <c r="D1040" t="str">
        <f ca="1">IF(B1040="", "", IF(LOWER('Terms&amp;Conditions + Transaction'!$C$15)="act", 1, IF(DAY(B1040)=31, 0, IF(AND(DAY(B1040+1)=1, MONTH(B1040+1)=3), 31-DAY(B1040), 1))))</f>
        <v/>
      </c>
      <c r="E1040" s="18" t="str">
        <f ca="1">IF(B1040="", "", IFERROR(VLOOKUP(B1040, 'Accrual Schedule'!$B$3:$B$122, 1, TRUE), ""))</f>
        <v/>
      </c>
      <c r="F1040" s="18" t="str" cm="1">
        <f t="array" aca="1" ref="F1040" ca="1">IF(B1040="", "", INDEX('Accrual Schedule'!$B$3:$B$122, MATCH(B1040, 'Accrual Schedule'!$B$3:$B$122, 1)+1, 1))</f>
        <v/>
      </c>
      <c r="G1040" s="18" t="str" cm="1">
        <f t="array" aca="1" ref="G1040" ca="1">IF(B1040="", "", INDEX('Accrual Schedule'!$B$3:$B$122, MATCH(H1040, 'Accrual Schedule'!$B$3:$B$122, 1)-1, 1))</f>
        <v/>
      </c>
      <c r="H1040" s="18" t="str">
        <f ca="1">IF(B1040="", "", INDEX('Accrual Schedule'!$B$3:$B$122, MATCH(I1040, 'Accrual Schedule'!$C$3:$C$122, 1), 1))</f>
        <v/>
      </c>
      <c r="I1040" s="18" t="str" cm="1">
        <f t="array" aca="1" ref="I1040" ca="1">IF(B1040="", "", _xlfn.IFNA(INDEX('Accrual Schedule'!$C$4:$C$122, MATCH(B1040, 'Accrual Schedule'!$C$4:$C$122, 1)+1, 1), INDEX('Accrual Schedule'!$C$4:$C$122, 1, 1)))</f>
        <v/>
      </c>
      <c r="J1040" s="11" t="str">
        <f ca="1">IF(B1040="","",'Terms&amp;Conditions + Transaction'!$F$5-SUMIF(Dispositions!$B$3:$B$32,"&lt;="&amp;B1040,Dispositions!$C$3:$C$32))</f>
        <v/>
      </c>
      <c r="K1040" s="84" t="str">
        <f ca="1">IF(B1040="", "", IF(ISNA(MATCH(B1040, 'Factor Schedule'!$B$3:$B$2002, -1)),1,IF(INDEX('Factor Schedule'!$B$3:$C$2002,MATCH(B1040, 'Factor Schedule'!$B$3:$B$2002, -1), 1)=B1040,MATCH(B1040, 'Factor Schedule'!$B$3:$B$2002, -1),MATCH(B1040, 'Factor Schedule'!$B$3:$B$2002, -1)+1)))</f>
        <v/>
      </c>
      <c r="L1040" s="11" t="str" cm="1">
        <f t="array" aca="1" ref="L1040" ca="1">IF(B1040="","",ROUND(J1040*_xlfn.IFNA(INDEX('Factor Schedule'!$B$3:$C$2002,K1040, 2), 1), 2))</f>
        <v/>
      </c>
      <c r="M1040" s="11" t="str">
        <f ca="1">IF(B1040="", "", IF(OR(LOWER('Terms&amp;Conditions + Transaction'!$B$12)&lt;&gt;"compound", B1040=$C$2, B1040=E1040), L1040, L1040+IF(LOWER('Terms&amp;Conditions + Transaction'!$B$13)&lt;&gt;"y", SUMIFS($T$8:$T$2007, $B$8:$B$2007, "&gt;="&amp;E1040, $B$8:$B$2007, "&lt;"&amp;B1040), SUMIFS($U$8:$U$1007, $B$8:$B$2007, "&gt;="&amp;E1040, $B$8:$B$2007, "&lt;"&amp;B1040))))</f>
        <v/>
      </c>
      <c r="N1040" s="18" t="str">
        <f ca="1">IF(OR(B1040 = "", F1040=""), "", MIN(ForwardDays(B1040,-'Terms&amp;Conditions + Transaction'!$B$22, 'Terms&amp;Conditions + Transaction'!$B$23, 'Holiday Schedule'!$B$3:$B$1002),ForwardDays(F1040,-'Terms&amp;Conditions + Transaction'!$B$22, 'Terms&amp;Conditions + Transaction'!$B$23, 'Holiday Schedule'!$B$3:$B$1002)))</f>
        <v/>
      </c>
      <c r="O1040" s="42" t="str">
        <f ca="1">IF(B1040="", "", IF(ISNA(MATCH(N1040, SOFR_INDEX!$A$2:$A$2001, -1)),1,IF(INDEX(SOFR_INDEX!$A$2:$E$2001,MATCH(N1040, SOFR_INDEX!$A$2:$A$2001, -1), 1)=N1040,MATCH(N1040, SOFR_INDEX!$A$2:$A$2001, -1),MATCH(N1040, SOFR_INDEX!$A$2:$A$2001, -1)+1)))</f>
        <v/>
      </c>
      <c r="P1040" s="40" t="str" cm="1">
        <f t="array" aca="1" ref="P1040" ca="1">IF(OR(B1040="", F1040=""), "", INDEX(SOFR_INDEX!$B$2:$E$2001, O1040,$P$4) * IF(LEFT($P$3, 3)="180", 2, IF(LEFT($P$3, 2)="90", 4, IF(LEFT($P$3, 2)="30", 12, 1)))/100)</f>
        <v/>
      </c>
      <c r="Q1040" s="43" t="str">
        <f ca="1">IF(OR(B1040="", F1040=""), "", P1040+'Terms&amp;Conditions + Transaction'!$B$11/10000)</f>
        <v/>
      </c>
      <c r="R1040" s="43" t="str">
        <f t="shared" ca="1" si="101"/>
        <v/>
      </c>
      <c r="S1040" t="str">
        <f ca="1">IF(B1040="",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Transaction'!$C$7*(F1040-E1040), 365), 360))))</f>
        <v/>
      </c>
      <c r="T1040" s="49" t="str">
        <f t="shared" ca="1" si="102"/>
        <v/>
      </c>
      <c r="U1040" s="49" t="str">
        <f t="shared" ca="1" si="103"/>
        <v/>
      </c>
      <c r="V1040" s="49" t="str">
        <f t="shared" ca="1" si="104"/>
        <v/>
      </c>
      <c r="W1040" s="11" t="str">
        <f t="shared" ca="1" si="105"/>
        <v/>
      </c>
      <c r="X1040" s="11" t="str">
        <f t="shared" ca="1" si="106"/>
        <v/>
      </c>
    </row>
    <row r="1041" spans="2:24" x14ac:dyDescent="0.25">
      <c r="B1041" s="82" t="str">
        <f ca="1">IF(B1040&lt;MIN($C$3, 'Terms&amp;Conditions + Transaction'!$B$6), B1040+1, "")</f>
        <v/>
      </c>
      <c r="C1041" t="str">
        <f ca="1">IF(B1041="", "", IF(AND(WEEKDAY(B1041, 2)&lt;=5, ISERROR(VLOOKUP(B1041, 'Holiday Schedule'!$B$3:$B$1002, 1, FALSE))), 1, 0))</f>
        <v/>
      </c>
      <c r="D1041" t="str">
        <f ca="1">IF(B1041="", "", IF(LOWER('Terms&amp;Conditions + Transaction'!$C$15)="act", 1, IF(DAY(B1041)=31, 0, IF(AND(DAY(B1041+1)=1, MONTH(B1041+1)=3), 31-DAY(B1041), 1))))</f>
        <v/>
      </c>
      <c r="E1041" s="18" t="str">
        <f ca="1">IF(B1041="", "", IFERROR(VLOOKUP(B1041, 'Accrual Schedule'!$B$3:$B$122, 1, TRUE), ""))</f>
        <v/>
      </c>
      <c r="F1041" s="18" t="str" cm="1">
        <f t="array" aca="1" ref="F1041" ca="1">IF(B1041="", "", INDEX('Accrual Schedule'!$B$3:$B$122, MATCH(B1041, 'Accrual Schedule'!$B$3:$B$122, 1)+1, 1))</f>
        <v/>
      </c>
      <c r="G1041" s="18" t="str" cm="1">
        <f t="array" aca="1" ref="G1041" ca="1">IF(B1041="", "", INDEX('Accrual Schedule'!$B$3:$B$122, MATCH(H1041, 'Accrual Schedule'!$B$3:$B$122, 1)-1, 1))</f>
        <v/>
      </c>
      <c r="H1041" s="18" t="str">
        <f ca="1">IF(B1041="", "", INDEX('Accrual Schedule'!$B$3:$B$122, MATCH(I1041, 'Accrual Schedule'!$C$3:$C$122, 1), 1))</f>
        <v/>
      </c>
      <c r="I1041" s="18" t="str" cm="1">
        <f t="array" aca="1" ref="I1041" ca="1">IF(B1041="", "", _xlfn.IFNA(INDEX('Accrual Schedule'!$C$4:$C$122, MATCH(B1041, 'Accrual Schedule'!$C$4:$C$122, 1)+1, 1), INDEX('Accrual Schedule'!$C$4:$C$122, 1, 1)))</f>
        <v/>
      </c>
      <c r="J1041" s="11" t="str">
        <f ca="1">IF(B1041="","",'Terms&amp;Conditions + Transaction'!$F$5-SUMIF(Dispositions!$B$3:$B$32,"&lt;="&amp;B1041,Dispositions!$C$3:$C$32))</f>
        <v/>
      </c>
      <c r="K1041" s="84" t="str">
        <f ca="1">IF(B1041="", "", IF(ISNA(MATCH(B1041, 'Factor Schedule'!$B$3:$B$2002, -1)),1,IF(INDEX('Factor Schedule'!$B$3:$C$2002,MATCH(B1041, 'Factor Schedule'!$B$3:$B$2002, -1), 1)=B1041,MATCH(B1041, 'Factor Schedule'!$B$3:$B$2002, -1),MATCH(B1041, 'Factor Schedule'!$B$3:$B$2002, -1)+1)))</f>
        <v/>
      </c>
      <c r="L1041" s="11" t="str" cm="1">
        <f t="array" aca="1" ref="L1041" ca="1">IF(B1041="","",ROUND(J1041*_xlfn.IFNA(INDEX('Factor Schedule'!$B$3:$C$2002,K1041, 2), 1), 2))</f>
        <v/>
      </c>
      <c r="M1041" s="11" t="str">
        <f ca="1">IF(B1041="", "", IF(OR(LOWER('Terms&amp;Conditions + Transaction'!$B$12)&lt;&gt;"compound", B1041=$C$2, B1041=E1041), L1041, L1041+IF(LOWER('Terms&amp;Conditions + Transaction'!$B$13)&lt;&gt;"y", SUMIFS($T$8:$T$2007, $B$8:$B$2007, "&gt;="&amp;E1041, $B$8:$B$2007, "&lt;"&amp;B1041), SUMIFS($U$8:$U$1007, $B$8:$B$2007, "&gt;="&amp;E1041, $B$8:$B$2007, "&lt;"&amp;B1041))))</f>
        <v/>
      </c>
      <c r="N1041" s="18" t="str">
        <f ca="1">IF(OR(B1041 = "", F1041=""), "", MIN(ForwardDays(B1041,-'Terms&amp;Conditions + Transaction'!$B$22, 'Terms&amp;Conditions + Transaction'!$B$23, 'Holiday Schedule'!$B$3:$B$1002),ForwardDays(F1041,-'Terms&amp;Conditions + Transaction'!$B$22, 'Terms&amp;Conditions + Transaction'!$B$23, 'Holiday Schedule'!$B$3:$B$1002)))</f>
        <v/>
      </c>
      <c r="O1041" s="42" t="str">
        <f ca="1">IF(B1041="", "", IF(ISNA(MATCH(N1041, SOFR_INDEX!$A$2:$A$2001, -1)),1,IF(INDEX(SOFR_INDEX!$A$2:$E$2001,MATCH(N1041, SOFR_INDEX!$A$2:$A$2001, -1), 1)=N1041,MATCH(N1041, SOFR_INDEX!$A$2:$A$2001, -1),MATCH(N1041, SOFR_INDEX!$A$2:$A$2001, -1)+1)))</f>
        <v/>
      </c>
      <c r="P1041" s="40" t="str" cm="1">
        <f t="array" aca="1" ref="P1041" ca="1">IF(OR(B1041="", F1041=""), "", INDEX(SOFR_INDEX!$B$2:$E$2001, O1041,$P$4) * IF(LEFT($P$3, 3)="180", 2, IF(LEFT($P$3, 2)="90", 4, IF(LEFT($P$3, 2)="30", 12, 1)))/100)</f>
        <v/>
      </c>
      <c r="Q1041" s="43" t="str">
        <f ca="1">IF(OR(B1041="", F1041=""), "", P1041+'Terms&amp;Conditions + Transaction'!$B$11/10000)</f>
        <v/>
      </c>
      <c r="R1041" s="43" t="str">
        <f t="shared" ca="1" si="101"/>
        <v/>
      </c>
      <c r="S1041" t="str">
        <f ca="1">IF(B1041="",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Transaction'!$C$7*(F1041-E1041), 365), 360))))</f>
        <v/>
      </c>
      <c r="T1041" s="49" t="str">
        <f t="shared" ca="1" si="102"/>
        <v/>
      </c>
      <c r="U1041" s="49" t="str">
        <f t="shared" ca="1" si="103"/>
        <v/>
      </c>
      <c r="V1041" s="49" t="str">
        <f t="shared" ca="1" si="104"/>
        <v/>
      </c>
      <c r="W1041" s="11" t="str">
        <f t="shared" ca="1" si="105"/>
        <v/>
      </c>
      <c r="X1041" s="11" t="str">
        <f t="shared" ca="1" si="106"/>
        <v/>
      </c>
    </row>
    <row r="1042" spans="2:24" x14ac:dyDescent="0.25">
      <c r="B1042" s="82" t="str">
        <f ca="1">IF(B1041&lt;MIN($C$3, 'Terms&amp;Conditions + Transaction'!$B$6), B1041+1, "")</f>
        <v/>
      </c>
      <c r="C1042" t="str">
        <f ca="1">IF(B1042="", "", IF(AND(WEEKDAY(B1042, 2)&lt;=5, ISERROR(VLOOKUP(B1042, 'Holiday Schedule'!$B$3:$B$1002, 1, FALSE))), 1, 0))</f>
        <v/>
      </c>
      <c r="D1042" t="str">
        <f ca="1">IF(B1042="", "", IF(LOWER('Terms&amp;Conditions + Transaction'!$C$15)="act", 1, IF(DAY(B1042)=31, 0, IF(AND(DAY(B1042+1)=1, MONTH(B1042+1)=3), 31-DAY(B1042), 1))))</f>
        <v/>
      </c>
      <c r="E1042" s="18" t="str">
        <f ca="1">IF(B1042="", "", IFERROR(VLOOKUP(B1042, 'Accrual Schedule'!$B$3:$B$122, 1, TRUE), ""))</f>
        <v/>
      </c>
      <c r="F1042" s="18" t="str" cm="1">
        <f t="array" aca="1" ref="F1042" ca="1">IF(B1042="", "", INDEX('Accrual Schedule'!$B$3:$B$122, MATCH(B1042, 'Accrual Schedule'!$B$3:$B$122, 1)+1, 1))</f>
        <v/>
      </c>
      <c r="G1042" s="18" t="str" cm="1">
        <f t="array" aca="1" ref="G1042" ca="1">IF(B1042="", "", INDEX('Accrual Schedule'!$B$3:$B$122, MATCH(H1042, 'Accrual Schedule'!$B$3:$B$122, 1)-1, 1))</f>
        <v/>
      </c>
      <c r="H1042" s="18" t="str">
        <f ca="1">IF(B1042="", "", INDEX('Accrual Schedule'!$B$3:$B$122, MATCH(I1042, 'Accrual Schedule'!$C$3:$C$122, 1), 1))</f>
        <v/>
      </c>
      <c r="I1042" s="18" t="str" cm="1">
        <f t="array" aca="1" ref="I1042" ca="1">IF(B1042="", "", _xlfn.IFNA(INDEX('Accrual Schedule'!$C$4:$C$122, MATCH(B1042, 'Accrual Schedule'!$C$4:$C$122, 1)+1, 1), INDEX('Accrual Schedule'!$C$4:$C$122, 1, 1)))</f>
        <v/>
      </c>
      <c r="J1042" s="11" t="str">
        <f ca="1">IF(B1042="","",'Terms&amp;Conditions + Transaction'!$F$5-SUMIF(Dispositions!$B$3:$B$32,"&lt;="&amp;B1042,Dispositions!$C$3:$C$32))</f>
        <v/>
      </c>
      <c r="K1042" s="84" t="str">
        <f ca="1">IF(B1042="", "", IF(ISNA(MATCH(B1042, 'Factor Schedule'!$B$3:$B$2002, -1)),1,IF(INDEX('Factor Schedule'!$B$3:$C$2002,MATCH(B1042, 'Factor Schedule'!$B$3:$B$2002, -1), 1)=B1042,MATCH(B1042, 'Factor Schedule'!$B$3:$B$2002, -1),MATCH(B1042, 'Factor Schedule'!$B$3:$B$2002, -1)+1)))</f>
        <v/>
      </c>
      <c r="L1042" s="11" t="str" cm="1">
        <f t="array" aca="1" ref="L1042" ca="1">IF(B1042="","",ROUND(J1042*_xlfn.IFNA(INDEX('Factor Schedule'!$B$3:$C$2002,K1042, 2), 1), 2))</f>
        <v/>
      </c>
      <c r="M1042" s="11" t="str">
        <f ca="1">IF(B1042="", "", IF(OR(LOWER('Terms&amp;Conditions + Transaction'!$B$12)&lt;&gt;"compound", B1042=$C$2, B1042=E1042), L1042, L1042+IF(LOWER('Terms&amp;Conditions + Transaction'!$B$13)&lt;&gt;"y", SUMIFS($T$8:$T$2007, $B$8:$B$2007, "&gt;="&amp;E1042, $B$8:$B$2007, "&lt;"&amp;B1042), SUMIFS($U$8:$U$1007, $B$8:$B$2007, "&gt;="&amp;E1042, $B$8:$B$2007, "&lt;"&amp;B1042))))</f>
        <v/>
      </c>
      <c r="N1042" s="18" t="str">
        <f ca="1">IF(OR(B1042 = "", F1042=""), "", MIN(ForwardDays(B1042,-'Terms&amp;Conditions + Transaction'!$B$22, 'Terms&amp;Conditions + Transaction'!$B$23, 'Holiday Schedule'!$B$3:$B$1002),ForwardDays(F1042,-'Terms&amp;Conditions + Transaction'!$B$22, 'Terms&amp;Conditions + Transaction'!$B$23, 'Holiday Schedule'!$B$3:$B$1002)))</f>
        <v/>
      </c>
      <c r="O1042" s="42" t="str">
        <f ca="1">IF(B1042="", "", IF(ISNA(MATCH(N1042, SOFR_INDEX!$A$2:$A$2001, -1)),1,IF(INDEX(SOFR_INDEX!$A$2:$E$2001,MATCH(N1042, SOFR_INDEX!$A$2:$A$2001, -1), 1)=N1042,MATCH(N1042, SOFR_INDEX!$A$2:$A$2001, -1),MATCH(N1042, SOFR_INDEX!$A$2:$A$2001, -1)+1)))</f>
        <v/>
      </c>
      <c r="P1042" s="40" t="str" cm="1">
        <f t="array" aca="1" ref="P1042" ca="1">IF(OR(B1042="", F1042=""), "", INDEX(SOFR_INDEX!$B$2:$E$2001, O1042,$P$4) * IF(LEFT($P$3, 3)="180", 2, IF(LEFT($P$3, 2)="90", 4, IF(LEFT($P$3, 2)="30", 12, 1)))/100)</f>
        <v/>
      </c>
      <c r="Q1042" s="43" t="str">
        <f ca="1">IF(OR(B1042="", F1042=""), "", P1042+'Terms&amp;Conditions + Transaction'!$B$11/10000)</f>
        <v/>
      </c>
      <c r="R1042" s="43" t="str">
        <f t="shared" ca="1" si="101"/>
        <v/>
      </c>
      <c r="S1042" t="str">
        <f ca="1">IF(B1042="",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Transaction'!$C$7*(F1042-E1042), 365), 360))))</f>
        <v/>
      </c>
      <c r="T1042" s="49" t="str">
        <f t="shared" ca="1" si="102"/>
        <v/>
      </c>
      <c r="U1042" s="49" t="str">
        <f t="shared" ca="1" si="103"/>
        <v/>
      </c>
      <c r="V1042" s="49" t="str">
        <f t="shared" ca="1" si="104"/>
        <v/>
      </c>
      <c r="W1042" s="11" t="str">
        <f t="shared" ca="1" si="105"/>
        <v/>
      </c>
      <c r="X1042" s="11" t="str">
        <f t="shared" ca="1" si="106"/>
        <v/>
      </c>
    </row>
    <row r="1043" spans="2:24" x14ac:dyDescent="0.25">
      <c r="B1043" s="82" t="str">
        <f ca="1">IF(B1042&lt;MIN($C$3, 'Terms&amp;Conditions + Transaction'!$B$6), B1042+1, "")</f>
        <v/>
      </c>
      <c r="C1043" t="str">
        <f ca="1">IF(B1043="", "", IF(AND(WEEKDAY(B1043, 2)&lt;=5, ISERROR(VLOOKUP(B1043, 'Holiday Schedule'!$B$3:$B$1002, 1, FALSE))), 1, 0))</f>
        <v/>
      </c>
      <c r="D1043" t="str">
        <f ca="1">IF(B1043="", "", IF(LOWER('Terms&amp;Conditions + Transaction'!$C$15)="act", 1, IF(DAY(B1043)=31, 0, IF(AND(DAY(B1043+1)=1, MONTH(B1043+1)=3), 31-DAY(B1043), 1))))</f>
        <v/>
      </c>
      <c r="E1043" s="18" t="str">
        <f ca="1">IF(B1043="", "", IFERROR(VLOOKUP(B1043, 'Accrual Schedule'!$B$3:$B$122, 1, TRUE), ""))</f>
        <v/>
      </c>
      <c r="F1043" s="18" t="str" cm="1">
        <f t="array" aca="1" ref="F1043" ca="1">IF(B1043="", "", INDEX('Accrual Schedule'!$B$3:$B$122, MATCH(B1043, 'Accrual Schedule'!$B$3:$B$122, 1)+1, 1))</f>
        <v/>
      </c>
      <c r="G1043" s="18" t="str" cm="1">
        <f t="array" aca="1" ref="G1043" ca="1">IF(B1043="", "", INDEX('Accrual Schedule'!$B$3:$B$122, MATCH(H1043, 'Accrual Schedule'!$B$3:$B$122, 1)-1, 1))</f>
        <v/>
      </c>
      <c r="H1043" s="18" t="str">
        <f ca="1">IF(B1043="", "", INDEX('Accrual Schedule'!$B$3:$B$122, MATCH(I1043, 'Accrual Schedule'!$C$3:$C$122, 1), 1))</f>
        <v/>
      </c>
      <c r="I1043" s="18" t="str" cm="1">
        <f t="array" aca="1" ref="I1043" ca="1">IF(B1043="", "", _xlfn.IFNA(INDEX('Accrual Schedule'!$C$4:$C$122, MATCH(B1043, 'Accrual Schedule'!$C$4:$C$122, 1)+1, 1), INDEX('Accrual Schedule'!$C$4:$C$122, 1, 1)))</f>
        <v/>
      </c>
      <c r="J1043" s="11" t="str">
        <f ca="1">IF(B1043="","",'Terms&amp;Conditions + Transaction'!$F$5-SUMIF(Dispositions!$B$3:$B$32,"&lt;="&amp;B1043,Dispositions!$C$3:$C$32))</f>
        <v/>
      </c>
      <c r="K1043" s="84" t="str">
        <f ca="1">IF(B1043="", "", IF(ISNA(MATCH(B1043, 'Factor Schedule'!$B$3:$B$2002, -1)),1,IF(INDEX('Factor Schedule'!$B$3:$C$2002,MATCH(B1043, 'Factor Schedule'!$B$3:$B$2002, -1), 1)=B1043,MATCH(B1043, 'Factor Schedule'!$B$3:$B$2002, -1),MATCH(B1043, 'Factor Schedule'!$B$3:$B$2002, -1)+1)))</f>
        <v/>
      </c>
      <c r="L1043" s="11" t="str" cm="1">
        <f t="array" aca="1" ref="L1043" ca="1">IF(B1043="","",ROUND(J1043*_xlfn.IFNA(INDEX('Factor Schedule'!$B$3:$C$2002,K1043, 2), 1), 2))</f>
        <v/>
      </c>
      <c r="M1043" s="11" t="str">
        <f ca="1">IF(B1043="", "", IF(OR(LOWER('Terms&amp;Conditions + Transaction'!$B$12)&lt;&gt;"compound", B1043=$C$2, B1043=E1043), L1043, L1043+IF(LOWER('Terms&amp;Conditions + Transaction'!$B$13)&lt;&gt;"y", SUMIFS($T$8:$T$2007, $B$8:$B$2007, "&gt;="&amp;E1043, $B$8:$B$2007, "&lt;"&amp;B1043), SUMIFS($U$8:$U$1007, $B$8:$B$2007, "&gt;="&amp;E1043, $B$8:$B$2007, "&lt;"&amp;B1043))))</f>
        <v/>
      </c>
      <c r="N1043" s="18" t="str">
        <f ca="1">IF(OR(B1043 = "", F1043=""), "", MIN(ForwardDays(B1043,-'Terms&amp;Conditions + Transaction'!$B$22, 'Terms&amp;Conditions + Transaction'!$B$23, 'Holiday Schedule'!$B$3:$B$1002),ForwardDays(F1043,-'Terms&amp;Conditions + Transaction'!$B$22, 'Terms&amp;Conditions + Transaction'!$B$23, 'Holiday Schedule'!$B$3:$B$1002)))</f>
        <v/>
      </c>
      <c r="O1043" s="42" t="str">
        <f ca="1">IF(B1043="", "", IF(ISNA(MATCH(N1043, SOFR_INDEX!$A$2:$A$2001, -1)),1,IF(INDEX(SOFR_INDEX!$A$2:$E$2001,MATCH(N1043, SOFR_INDEX!$A$2:$A$2001, -1), 1)=N1043,MATCH(N1043, SOFR_INDEX!$A$2:$A$2001, -1),MATCH(N1043, SOFR_INDEX!$A$2:$A$2001, -1)+1)))</f>
        <v/>
      </c>
      <c r="P1043" s="40" t="str" cm="1">
        <f t="array" aca="1" ref="P1043" ca="1">IF(OR(B1043="", F1043=""), "", INDEX(SOFR_INDEX!$B$2:$E$2001, O1043,$P$4) * IF(LEFT($P$3, 3)="180", 2, IF(LEFT($P$3, 2)="90", 4, IF(LEFT($P$3, 2)="30", 12, 1)))/100)</f>
        <v/>
      </c>
      <c r="Q1043" s="43" t="str">
        <f ca="1">IF(OR(B1043="", F1043=""), "", P1043+'Terms&amp;Conditions + Transaction'!$B$11/10000)</f>
        <v/>
      </c>
      <c r="R1043" s="43" t="str">
        <f t="shared" ca="1" si="101"/>
        <v/>
      </c>
      <c r="S1043" t="str">
        <f ca="1">IF(B1043="",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Transaction'!$C$7*(F1043-E1043), 365), 360))))</f>
        <v/>
      </c>
      <c r="T1043" s="49" t="str">
        <f t="shared" ca="1" si="102"/>
        <v/>
      </c>
      <c r="U1043" s="49" t="str">
        <f t="shared" ca="1" si="103"/>
        <v/>
      </c>
      <c r="V1043" s="49" t="str">
        <f t="shared" ca="1" si="104"/>
        <v/>
      </c>
      <c r="W1043" s="11" t="str">
        <f t="shared" ca="1" si="105"/>
        <v/>
      </c>
      <c r="X1043" s="11" t="str">
        <f t="shared" ca="1" si="106"/>
        <v/>
      </c>
    </row>
    <row r="1044" spans="2:24" x14ac:dyDescent="0.25">
      <c r="B1044" s="82" t="str">
        <f ca="1">IF(B1043&lt;MIN($C$3, 'Terms&amp;Conditions + Transaction'!$B$6), B1043+1, "")</f>
        <v/>
      </c>
      <c r="C1044" t="str">
        <f ca="1">IF(B1044="", "", IF(AND(WEEKDAY(B1044, 2)&lt;=5, ISERROR(VLOOKUP(B1044, 'Holiday Schedule'!$B$3:$B$1002, 1, FALSE))), 1, 0))</f>
        <v/>
      </c>
      <c r="D1044" t="str">
        <f ca="1">IF(B1044="", "", IF(LOWER('Terms&amp;Conditions + Transaction'!$C$15)="act", 1, IF(DAY(B1044)=31, 0, IF(AND(DAY(B1044+1)=1, MONTH(B1044+1)=3), 31-DAY(B1044), 1))))</f>
        <v/>
      </c>
      <c r="E1044" s="18" t="str">
        <f ca="1">IF(B1044="", "", IFERROR(VLOOKUP(B1044, 'Accrual Schedule'!$B$3:$B$122, 1, TRUE), ""))</f>
        <v/>
      </c>
      <c r="F1044" s="18" t="str" cm="1">
        <f t="array" aca="1" ref="F1044" ca="1">IF(B1044="", "", INDEX('Accrual Schedule'!$B$3:$B$122, MATCH(B1044, 'Accrual Schedule'!$B$3:$B$122, 1)+1, 1))</f>
        <v/>
      </c>
      <c r="G1044" s="18" t="str" cm="1">
        <f t="array" aca="1" ref="G1044" ca="1">IF(B1044="", "", INDEX('Accrual Schedule'!$B$3:$B$122, MATCH(H1044, 'Accrual Schedule'!$B$3:$B$122, 1)-1, 1))</f>
        <v/>
      </c>
      <c r="H1044" s="18" t="str">
        <f ca="1">IF(B1044="", "", INDEX('Accrual Schedule'!$B$3:$B$122, MATCH(I1044, 'Accrual Schedule'!$C$3:$C$122, 1), 1))</f>
        <v/>
      </c>
      <c r="I1044" s="18" t="str" cm="1">
        <f t="array" aca="1" ref="I1044" ca="1">IF(B1044="", "", _xlfn.IFNA(INDEX('Accrual Schedule'!$C$4:$C$122, MATCH(B1044, 'Accrual Schedule'!$C$4:$C$122, 1)+1, 1), INDEX('Accrual Schedule'!$C$4:$C$122, 1, 1)))</f>
        <v/>
      </c>
      <c r="J1044" s="11" t="str">
        <f ca="1">IF(B1044="","",'Terms&amp;Conditions + Transaction'!$F$5-SUMIF(Dispositions!$B$3:$B$32,"&lt;="&amp;B1044,Dispositions!$C$3:$C$32))</f>
        <v/>
      </c>
      <c r="K1044" s="84" t="str">
        <f ca="1">IF(B1044="", "", IF(ISNA(MATCH(B1044, 'Factor Schedule'!$B$3:$B$2002, -1)),1,IF(INDEX('Factor Schedule'!$B$3:$C$2002,MATCH(B1044, 'Factor Schedule'!$B$3:$B$2002, -1), 1)=B1044,MATCH(B1044, 'Factor Schedule'!$B$3:$B$2002, -1),MATCH(B1044, 'Factor Schedule'!$B$3:$B$2002, -1)+1)))</f>
        <v/>
      </c>
      <c r="L1044" s="11" t="str" cm="1">
        <f t="array" aca="1" ref="L1044" ca="1">IF(B1044="","",ROUND(J1044*_xlfn.IFNA(INDEX('Factor Schedule'!$B$3:$C$2002,K1044, 2), 1), 2))</f>
        <v/>
      </c>
      <c r="M1044" s="11" t="str">
        <f ca="1">IF(B1044="", "", IF(OR(LOWER('Terms&amp;Conditions + Transaction'!$B$12)&lt;&gt;"compound", B1044=$C$2, B1044=E1044), L1044, L1044+IF(LOWER('Terms&amp;Conditions + Transaction'!$B$13)&lt;&gt;"y", SUMIFS($T$8:$T$2007, $B$8:$B$2007, "&gt;="&amp;E1044, $B$8:$B$2007, "&lt;"&amp;B1044), SUMIFS($U$8:$U$1007, $B$8:$B$2007, "&gt;="&amp;E1044, $B$8:$B$2007, "&lt;"&amp;B1044))))</f>
        <v/>
      </c>
      <c r="N1044" s="18" t="str">
        <f ca="1">IF(OR(B1044 = "", F1044=""), "", MIN(ForwardDays(B1044,-'Terms&amp;Conditions + Transaction'!$B$22, 'Terms&amp;Conditions + Transaction'!$B$23, 'Holiday Schedule'!$B$3:$B$1002),ForwardDays(F1044,-'Terms&amp;Conditions + Transaction'!$B$22, 'Terms&amp;Conditions + Transaction'!$B$23, 'Holiday Schedule'!$B$3:$B$1002)))</f>
        <v/>
      </c>
      <c r="O1044" s="42" t="str">
        <f ca="1">IF(B1044="", "", IF(ISNA(MATCH(N1044, SOFR_INDEX!$A$2:$A$2001, -1)),1,IF(INDEX(SOFR_INDEX!$A$2:$E$2001,MATCH(N1044, SOFR_INDEX!$A$2:$A$2001, -1), 1)=N1044,MATCH(N1044, SOFR_INDEX!$A$2:$A$2001, -1),MATCH(N1044, SOFR_INDEX!$A$2:$A$2001, -1)+1)))</f>
        <v/>
      </c>
      <c r="P1044" s="40" t="str" cm="1">
        <f t="array" aca="1" ref="P1044" ca="1">IF(OR(B1044="", F1044=""), "", INDEX(SOFR_INDEX!$B$2:$E$2001, O1044,$P$4) * IF(LEFT($P$3, 3)="180", 2, IF(LEFT($P$3, 2)="90", 4, IF(LEFT($P$3, 2)="30", 12, 1)))/100)</f>
        <v/>
      </c>
      <c r="Q1044" s="43" t="str">
        <f ca="1">IF(OR(B1044="", F1044=""), "", P1044+'Terms&amp;Conditions + Transaction'!$B$11/10000)</f>
        <v/>
      </c>
      <c r="R1044" s="43" t="str">
        <f t="shared" ca="1" si="101"/>
        <v/>
      </c>
      <c r="S1044" t="str">
        <f ca="1">IF(B1044="",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Transaction'!$C$7*(F1044-E1044), 365), 360))))</f>
        <v/>
      </c>
      <c r="T1044" s="49" t="str">
        <f t="shared" ca="1" si="102"/>
        <v/>
      </c>
      <c r="U1044" s="49" t="str">
        <f t="shared" ca="1" si="103"/>
        <v/>
      </c>
      <c r="V1044" s="49" t="str">
        <f t="shared" ca="1" si="104"/>
        <v/>
      </c>
      <c r="W1044" s="11" t="str">
        <f t="shared" ca="1" si="105"/>
        <v/>
      </c>
      <c r="X1044" s="11" t="str">
        <f t="shared" ca="1" si="106"/>
        <v/>
      </c>
    </row>
    <row r="1045" spans="2:24" x14ac:dyDescent="0.25">
      <c r="B1045" s="82" t="str">
        <f ca="1">IF(B1044&lt;MIN($C$3, 'Terms&amp;Conditions + Transaction'!$B$6), B1044+1, "")</f>
        <v/>
      </c>
      <c r="C1045" t="str">
        <f ca="1">IF(B1045="", "", IF(AND(WEEKDAY(B1045, 2)&lt;=5, ISERROR(VLOOKUP(B1045, 'Holiday Schedule'!$B$3:$B$1002, 1, FALSE))), 1, 0))</f>
        <v/>
      </c>
      <c r="D1045" t="str">
        <f ca="1">IF(B1045="", "", IF(LOWER('Terms&amp;Conditions + Transaction'!$C$15)="act", 1, IF(DAY(B1045)=31, 0, IF(AND(DAY(B1045+1)=1, MONTH(B1045+1)=3), 31-DAY(B1045), 1))))</f>
        <v/>
      </c>
      <c r="E1045" s="18" t="str">
        <f ca="1">IF(B1045="", "", IFERROR(VLOOKUP(B1045, 'Accrual Schedule'!$B$3:$B$122, 1, TRUE), ""))</f>
        <v/>
      </c>
      <c r="F1045" s="18" t="str" cm="1">
        <f t="array" aca="1" ref="F1045" ca="1">IF(B1045="", "", INDEX('Accrual Schedule'!$B$3:$B$122, MATCH(B1045, 'Accrual Schedule'!$B$3:$B$122, 1)+1, 1))</f>
        <v/>
      </c>
      <c r="G1045" s="18" t="str" cm="1">
        <f t="array" aca="1" ref="G1045" ca="1">IF(B1045="", "", INDEX('Accrual Schedule'!$B$3:$B$122, MATCH(H1045, 'Accrual Schedule'!$B$3:$B$122, 1)-1, 1))</f>
        <v/>
      </c>
      <c r="H1045" s="18" t="str">
        <f ca="1">IF(B1045="", "", INDEX('Accrual Schedule'!$B$3:$B$122, MATCH(I1045, 'Accrual Schedule'!$C$3:$C$122, 1), 1))</f>
        <v/>
      </c>
      <c r="I1045" s="18" t="str" cm="1">
        <f t="array" aca="1" ref="I1045" ca="1">IF(B1045="", "", _xlfn.IFNA(INDEX('Accrual Schedule'!$C$4:$C$122, MATCH(B1045, 'Accrual Schedule'!$C$4:$C$122, 1)+1, 1), INDEX('Accrual Schedule'!$C$4:$C$122, 1, 1)))</f>
        <v/>
      </c>
      <c r="J1045" s="11" t="str">
        <f ca="1">IF(B1045="","",'Terms&amp;Conditions + Transaction'!$F$5-SUMIF(Dispositions!$B$3:$B$32,"&lt;="&amp;B1045,Dispositions!$C$3:$C$32))</f>
        <v/>
      </c>
      <c r="K1045" s="84" t="str">
        <f ca="1">IF(B1045="", "", IF(ISNA(MATCH(B1045, 'Factor Schedule'!$B$3:$B$2002, -1)),1,IF(INDEX('Factor Schedule'!$B$3:$C$2002,MATCH(B1045, 'Factor Schedule'!$B$3:$B$2002, -1), 1)=B1045,MATCH(B1045, 'Factor Schedule'!$B$3:$B$2002, -1),MATCH(B1045, 'Factor Schedule'!$B$3:$B$2002, -1)+1)))</f>
        <v/>
      </c>
      <c r="L1045" s="11" t="str" cm="1">
        <f t="array" aca="1" ref="L1045" ca="1">IF(B1045="","",ROUND(J1045*_xlfn.IFNA(INDEX('Factor Schedule'!$B$3:$C$2002,K1045, 2), 1), 2))</f>
        <v/>
      </c>
      <c r="M1045" s="11" t="str">
        <f ca="1">IF(B1045="", "", IF(OR(LOWER('Terms&amp;Conditions + Transaction'!$B$12)&lt;&gt;"compound", B1045=$C$2, B1045=E1045), L1045, L1045+IF(LOWER('Terms&amp;Conditions + Transaction'!$B$13)&lt;&gt;"y", SUMIFS($T$8:$T$2007, $B$8:$B$2007, "&gt;="&amp;E1045, $B$8:$B$2007, "&lt;"&amp;B1045), SUMIFS($U$8:$U$1007, $B$8:$B$2007, "&gt;="&amp;E1045, $B$8:$B$2007, "&lt;"&amp;B1045))))</f>
        <v/>
      </c>
      <c r="N1045" s="18" t="str">
        <f ca="1">IF(OR(B1045 = "", F1045=""), "", MIN(ForwardDays(B1045,-'Terms&amp;Conditions + Transaction'!$B$22, 'Terms&amp;Conditions + Transaction'!$B$23, 'Holiday Schedule'!$B$3:$B$1002),ForwardDays(F1045,-'Terms&amp;Conditions + Transaction'!$B$22, 'Terms&amp;Conditions + Transaction'!$B$23, 'Holiday Schedule'!$B$3:$B$1002)))</f>
        <v/>
      </c>
      <c r="O1045" s="42" t="str">
        <f ca="1">IF(B1045="", "", IF(ISNA(MATCH(N1045, SOFR_INDEX!$A$2:$A$2001, -1)),1,IF(INDEX(SOFR_INDEX!$A$2:$E$2001,MATCH(N1045, SOFR_INDEX!$A$2:$A$2001, -1), 1)=N1045,MATCH(N1045, SOFR_INDEX!$A$2:$A$2001, -1),MATCH(N1045, SOFR_INDEX!$A$2:$A$2001, -1)+1)))</f>
        <v/>
      </c>
      <c r="P1045" s="40" t="str" cm="1">
        <f t="array" aca="1" ref="P1045" ca="1">IF(OR(B1045="", F1045=""), "", INDEX(SOFR_INDEX!$B$2:$E$2001, O1045,$P$4) * IF(LEFT($P$3, 3)="180", 2, IF(LEFT($P$3, 2)="90", 4, IF(LEFT($P$3, 2)="30", 12, 1)))/100)</f>
        <v/>
      </c>
      <c r="Q1045" s="43" t="str">
        <f ca="1">IF(OR(B1045="", F1045=""), "", P1045+'Terms&amp;Conditions + Transaction'!$B$11/10000)</f>
        <v/>
      </c>
      <c r="R1045" s="43" t="str">
        <f t="shared" ca="1" si="101"/>
        <v/>
      </c>
      <c r="S1045" t="str">
        <f ca="1">IF(B1045="",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Transaction'!$C$7*(F1045-E1045), 365), 360))))</f>
        <v/>
      </c>
      <c r="T1045" s="49" t="str">
        <f t="shared" ca="1" si="102"/>
        <v/>
      </c>
      <c r="U1045" s="49" t="str">
        <f t="shared" ca="1" si="103"/>
        <v/>
      </c>
      <c r="V1045" s="49" t="str">
        <f t="shared" ca="1" si="104"/>
        <v/>
      </c>
      <c r="W1045" s="11" t="str">
        <f t="shared" ca="1" si="105"/>
        <v/>
      </c>
      <c r="X1045" s="11" t="str">
        <f t="shared" ca="1" si="106"/>
        <v/>
      </c>
    </row>
    <row r="1046" spans="2:24" x14ac:dyDescent="0.25">
      <c r="B1046" s="82" t="str">
        <f ca="1">IF(B1045&lt;MIN($C$3, 'Terms&amp;Conditions + Transaction'!$B$6), B1045+1, "")</f>
        <v/>
      </c>
      <c r="C1046" t="str">
        <f ca="1">IF(B1046="", "", IF(AND(WEEKDAY(B1046, 2)&lt;=5, ISERROR(VLOOKUP(B1046, 'Holiday Schedule'!$B$3:$B$1002, 1, FALSE))), 1, 0))</f>
        <v/>
      </c>
      <c r="D1046" t="str">
        <f ca="1">IF(B1046="", "", IF(LOWER('Terms&amp;Conditions + Transaction'!$C$15)="act", 1, IF(DAY(B1046)=31, 0, IF(AND(DAY(B1046+1)=1, MONTH(B1046+1)=3), 31-DAY(B1046), 1))))</f>
        <v/>
      </c>
      <c r="E1046" s="18" t="str">
        <f ca="1">IF(B1046="", "", IFERROR(VLOOKUP(B1046, 'Accrual Schedule'!$B$3:$B$122, 1, TRUE), ""))</f>
        <v/>
      </c>
      <c r="F1046" s="18" t="str" cm="1">
        <f t="array" aca="1" ref="F1046" ca="1">IF(B1046="", "", INDEX('Accrual Schedule'!$B$3:$B$122, MATCH(B1046, 'Accrual Schedule'!$B$3:$B$122, 1)+1, 1))</f>
        <v/>
      </c>
      <c r="G1046" s="18" t="str" cm="1">
        <f t="array" aca="1" ref="G1046" ca="1">IF(B1046="", "", INDEX('Accrual Schedule'!$B$3:$B$122, MATCH(H1046, 'Accrual Schedule'!$B$3:$B$122, 1)-1, 1))</f>
        <v/>
      </c>
      <c r="H1046" s="18" t="str">
        <f ca="1">IF(B1046="", "", INDEX('Accrual Schedule'!$B$3:$B$122, MATCH(I1046, 'Accrual Schedule'!$C$3:$C$122, 1), 1))</f>
        <v/>
      </c>
      <c r="I1046" s="18" t="str" cm="1">
        <f t="array" aca="1" ref="I1046" ca="1">IF(B1046="", "", _xlfn.IFNA(INDEX('Accrual Schedule'!$C$4:$C$122, MATCH(B1046, 'Accrual Schedule'!$C$4:$C$122, 1)+1, 1), INDEX('Accrual Schedule'!$C$4:$C$122, 1, 1)))</f>
        <v/>
      </c>
      <c r="J1046" s="11" t="str">
        <f ca="1">IF(B1046="","",'Terms&amp;Conditions + Transaction'!$F$5-SUMIF(Dispositions!$B$3:$B$32,"&lt;="&amp;B1046,Dispositions!$C$3:$C$32))</f>
        <v/>
      </c>
      <c r="K1046" s="84" t="str">
        <f ca="1">IF(B1046="", "", IF(ISNA(MATCH(B1046, 'Factor Schedule'!$B$3:$B$2002, -1)),1,IF(INDEX('Factor Schedule'!$B$3:$C$2002,MATCH(B1046, 'Factor Schedule'!$B$3:$B$2002, -1), 1)=B1046,MATCH(B1046, 'Factor Schedule'!$B$3:$B$2002, -1),MATCH(B1046, 'Factor Schedule'!$B$3:$B$2002, -1)+1)))</f>
        <v/>
      </c>
      <c r="L1046" s="11" t="str" cm="1">
        <f t="array" aca="1" ref="L1046" ca="1">IF(B1046="","",ROUND(J1046*_xlfn.IFNA(INDEX('Factor Schedule'!$B$3:$C$2002,K1046, 2), 1), 2))</f>
        <v/>
      </c>
      <c r="M1046" s="11" t="str">
        <f ca="1">IF(B1046="", "", IF(OR(LOWER('Terms&amp;Conditions + Transaction'!$B$12)&lt;&gt;"compound", B1046=$C$2, B1046=E1046), L1046, L1046+IF(LOWER('Terms&amp;Conditions + Transaction'!$B$13)&lt;&gt;"y", SUMIFS($T$8:$T$2007, $B$8:$B$2007, "&gt;="&amp;E1046, $B$8:$B$2007, "&lt;"&amp;B1046), SUMIFS($U$8:$U$1007, $B$8:$B$2007, "&gt;="&amp;E1046, $B$8:$B$2007, "&lt;"&amp;B1046))))</f>
        <v/>
      </c>
      <c r="N1046" s="18" t="str">
        <f ca="1">IF(OR(B1046 = "", F1046=""), "", MIN(ForwardDays(B1046,-'Terms&amp;Conditions + Transaction'!$B$22, 'Terms&amp;Conditions + Transaction'!$B$23, 'Holiday Schedule'!$B$3:$B$1002),ForwardDays(F1046,-'Terms&amp;Conditions + Transaction'!$B$22, 'Terms&amp;Conditions + Transaction'!$B$23, 'Holiday Schedule'!$B$3:$B$1002)))</f>
        <v/>
      </c>
      <c r="O1046" s="42" t="str">
        <f ca="1">IF(B1046="", "", IF(ISNA(MATCH(N1046, SOFR_INDEX!$A$2:$A$2001, -1)),1,IF(INDEX(SOFR_INDEX!$A$2:$E$2001,MATCH(N1046, SOFR_INDEX!$A$2:$A$2001, -1), 1)=N1046,MATCH(N1046, SOFR_INDEX!$A$2:$A$2001, -1),MATCH(N1046, SOFR_INDEX!$A$2:$A$2001, -1)+1)))</f>
        <v/>
      </c>
      <c r="P1046" s="40" t="str" cm="1">
        <f t="array" aca="1" ref="P1046" ca="1">IF(OR(B1046="", F1046=""), "", INDEX(SOFR_INDEX!$B$2:$E$2001, O1046,$P$4) * IF(LEFT($P$3, 3)="180", 2, IF(LEFT($P$3, 2)="90", 4, IF(LEFT($P$3, 2)="30", 12, 1)))/100)</f>
        <v/>
      </c>
      <c r="Q1046" s="43" t="str">
        <f ca="1">IF(OR(B1046="", F1046=""), "", P1046+'Terms&amp;Conditions + Transaction'!$B$11/10000)</f>
        <v/>
      </c>
      <c r="R1046" s="43" t="str">
        <f t="shared" ca="1" si="101"/>
        <v/>
      </c>
      <c r="S1046" t="str">
        <f ca="1">IF(B1046="",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Transaction'!$C$7*(F1046-E1046), 365), 360))))</f>
        <v/>
      </c>
      <c r="T1046" s="49" t="str">
        <f t="shared" ca="1" si="102"/>
        <v/>
      </c>
      <c r="U1046" s="49" t="str">
        <f t="shared" ca="1" si="103"/>
        <v/>
      </c>
      <c r="V1046" s="49" t="str">
        <f t="shared" ca="1" si="104"/>
        <v/>
      </c>
      <c r="W1046" s="11" t="str">
        <f t="shared" ca="1" si="105"/>
        <v/>
      </c>
      <c r="X1046" s="11" t="str">
        <f t="shared" ca="1" si="106"/>
        <v/>
      </c>
    </row>
    <row r="1047" spans="2:24" x14ac:dyDescent="0.25">
      <c r="B1047" s="82" t="str">
        <f ca="1">IF(B1046&lt;MIN($C$3, 'Terms&amp;Conditions + Transaction'!$B$6), B1046+1, "")</f>
        <v/>
      </c>
      <c r="C1047" t="str">
        <f ca="1">IF(B1047="", "", IF(AND(WEEKDAY(B1047, 2)&lt;=5, ISERROR(VLOOKUP(B1047, 'Holiday Schedule'!$B$3:$B$1002, 1, FALSE))), 1, 0))</f>
        <v/>
      </c>
      <c r="D1047" t="str">
        <f ca="1">IF(B1047="", "", IF(LOWER('Terms&amp;Conditions + Transaction'!$C$15)="act", 1, IF(DAY(B1047)=31, 0, IF(AND(DAY(B1047+1)=1, MONTH(B1047+1)=3), 31-DAY(B1047), 1))))</f>
        <v/>
      </c>
      <c r="E1047" s="18" t="str">
        <f ca="1">IF(B1047="", "", IFERROR(VLOOKUP(B1047, 'Accrual Schedule'!$B$3:$B$122, 1, TRUE), ""))</f>
        <v/>
      </c>
      <c r="F1047" s="18" t="str" cm="1">
        <f t="array" aca="1" ref="F1047" ca="1">IF(B1047="", "", INDEX('Accrual Schedule'!$B$3:$B$122, MATCH(B1047, 'Accrual Schedule'!$B$3:$B$122, 1)+1, 1))</f>
        <v/>
      </c>
      <c r="G1047" s="18" t="str" cm="1">
        <f t="array" aca="1" ref="G1047" ca="1">IF(B1047="", "", INDEX('Accrual Schedule'!$B$3:$B$122, MATCH(H1047, 'Accrual Schedule'!$B$3:$B$122, 1)-1, 1))</f>
        <v/>
      </c>
      <c r="H1047" s="18" t="str">
        <f ca="1">IF(B1047="", "", INDEX('Accrual Schedule'!$B$3:$B$122, MATCH(I1047, 'Accrual Schedule'!$C$3:$C$122, 1), 1))</f>
        <v/>
      </c>
      <c r="I1047" s="18" t="str" cm="1">
        <f t="array" aca="1" ref="I1047" ca="1">IF(B1047="", "", _xlfn.IFNA(INDEX('Accrual Schedule'!$C$4:$C$122, MATCH(B1047, 'Accrual Schedule'!$C$4:$C$122, 1)+1, 1), INDEX('Accrual Schedule'!$C$4:$C$122, 1, 1)))</f>
        <v/>
      </c>
      <c r="J1047" s="11" t="str">
        <f ca="1">IF(B1047="","",'Terms&amp;Conditions + Transaction'!$F$5-SUMIF(Dispositions!$B$3:$B$32,"&lt;="&amp;B1047,Dispositions!$C$3:$C$32))</f>
        <v/>
      </c>
      <c r="K1047" s="84" t="str">
        <f ca="1">IF(B1047="", "", IF(ISNA(MATCH(B1047, 'Factor Schedule'!$B$3:$B$2002, -1)),1,IF(INDEX('Factor Schedule'!$B$3:$C$2002,MATCH(B1047, 'Factor Schedule'!$B$3:$B$2002, -1), 1)=B1047,MATCH(B1047, 'Factor Schedule'!$B$3:$B$2002, -1),MATCH(B1047, 'Factor Schedule'!$B$3:$B$2002, -1)+1)))</f>
        <v/>
      </c>
      <c r="L1047" s="11" t="str" cm="1">
        <f t="array" aca="1" ref="L1047" ca="1">IF(B1047="","",ROUND(J1047*_xlfn.IFNA(INDEX('Factor Schedule'!$B$3:$C$2002,K1047, 2), 1), 2))</f>
        <v/>
      </c>
      <c r="M1047" s="11" t="str">
        <f ca="1">IF(B1047="", "", IF(OR(LOWER('Terms&amp;Conditions + Transaction'!$B$12)&lt;&gt;"compound", B1047=$C$2, B1047=E1047), L1047, L1047+IF(LOWER('Terms&amp;Conditions + Transaction'!$B$13)&lt;&gt;"y", SUMIFS($T$8:$T$2007, $B$8:$B$2007, "&gt;="&amp;E1047, $B$8:$B$2007, "&lt;"&amp;B1047), SUMIFS($U$8:$U$1007, $B$8:$B$2007, "&gt;="&amp;E1047, $B$8:$B$2007, "&lt;"&amp;B1047))))</f>
        <v/>
      </c>
      <c r="N1047" s="18" t="str">
        <f ca="1">IF(OR(B1047 = "", F1047=""), "", MIN(ForwardDays(B1047,-'Terms&amp;Conditions + Transaction'!$B$22, 'Terms&amp;Conditions + Transaction'!$B$23, 'Holiday Schedule'!$B$3:$B$1002),ForwardDays(F1047,-'Terms&amp;Conditions + Transaction'!$B$22, 'Terms&amp;Conditions + Transaction'!$B$23, 'Holiday Schedule'!$B$3:$B$1002)))</f>
        <v/>
      </c>
      <c r="O1047" s="42" t="str">
        <f ca="1">IF(B1047="", "", IF(ISNA(MATCH(N1047, SOFR_INDEX!$A$2:$A$2001, -1)),1,IF(INDEX(SOFR_INDEX!$A$2:$E$2001,MATCH(N1047, SOFR_INDEX!$A$2:$A$2001, -1), 1)=N1047,MATCH(N1047, SOFR_INDEX!$A$2:$A$2001, -1),MATCH(N1047, SOFR_INDEX!$A$2:$A$2001, -1)+1)))</f>
        <v/>
      </c>
      <c r="P1047" s="40" t="str" cm="1">
        <f t="array" aca="1" ref="P1047" ca="1">IF(OR(B1047="", F1047=""), "", INDEX(SOFR_INDEX!$B$2:$E$2001, O1047,$P$4) * IF(LEFT($P$3, 3)="180", 2, IF(LEFT($P$3, 2)="90", 4, IF(LEFT($P$3, 2)="30", 12, 1)))/100)</f>
        <v/>
      </c>
      <c r="Q1047" s="43" t="str">
        <f ca="1">IF(OR(B1047="", F1047=""), "", P1047+'Terms&amp;Conditions + Transaction'!$B$11/10000)</f>
        <v/>
      </c>
      <c r="R1047" s="43" t="str">
        <f t="shared" ca="1" si="101"/>
        <v/>
      </c>
      <c r="S1047" t="str">
        <f ca="1">IF(B1047="",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Transaction'!$C$7*(F1047-E1047), 365), 360))))</f>
        <v/>
      </c>
      <c r="T1047" s="49" t="str">
        <f t="shared" ca="1" si="102"/>
        <v/>
      </c>
      <c r="U1047" s="49" t="str">
        <f t="shared" ca="1" si="103"/>
        <v/>
      </c>
      <c r="V1047" s="49" t="str">
        <f t="shared" ca="1" si="104"/>
        <v/>
      </c>
      <c r="W1047" s="11" t="str">
        <f t="shared" ca="1" si="105"/>
        <v/>
      </c>
      <c r="X1047" s="11" t="str">
        <f t="shared" ca="1" si="106"/>
        <v/>
      </c>
    </row>
    <row r="1048" spans="2:24" x14ac:dyDescent="0.25">
      <c r="B1048" s="82" t="str">
        <f ca="1">IF(B1047&lt;MIN($C$3, 'Terms&amp;Conditions + Transaction'!$B$6), B1047+1, "")</f>
        <v/>
      </c>
      <c r="C1048" t="str">
        <f ca="1">IF(B1048="", "", IF(AND(WEEKDAY(B1048, 2)&lt;=5, ISERROR(VLOOKUP(B1048, 'Holiday Schedule'!$B$3:$B$1002, 1, FALSE))), 1, 0))</f>
        <v/>
      </c>
      <c r="D1048" t="str">
        <f ca="1">IF(B1048="", "", IF(LOWER('Terms&amp;Conditions + Transaction'!$C$15)="act", 1, IF(DAY(B1048)=31, 0, IF(AND(DAY(B1048+1)=1, MONTH(B1048+1)=3), 31-DAY(B1048), 1))))</f>
        <v/>
      </c>
      <c r="E1048" s="18" t="str">
        <f ca="1">IF(B1048="", "", IFERROR(VLOOKUP(B1048, 'Accrual Schedule'!$B$3:$B$122, 1, TRUE), ""))</f>
        <v/>
      </c>
      <c r="F1048" s="18" t="str" cm="1">
        <f t="array" aca="1" ref="F1048" ca="1">IF(B1048="", "", INDEX('Accrual Schedule'!$B$3:$B$122, MATCH(B1048, 'Accrual Schedule'!$B$3:$B$122, 1)+1, 1))</f>
        <v/>
      </c>
      <c r="G1048" s="18" t="str" cm="1">
        <f t="array" aca="1" ref="G1048" ca="1">IF(B1048="", "", INDEX('Accrual Schedule'!$B$3:$B$122, MATCH(H1048, 'Accrual Schedule'!$B$3:$B$122, 1)-1, 1))</f>
        <v/>
      </c>
      <c r="H1048" s="18" t="str">
        <f ca="1">IF(B1048="", "", INDEX('Accrual Schedule'!$B$3:$B$122, MATCH(I1048, 'Accrual Schedule'!$C$3:$C$122, 1), 1))</f>
        <v/>
      </c>
      <c r="I1048" s="18" t="str" cm="1">
        <f t="array" aca="1" ref="I1048" ca="1">IF(B1048="", "", _xlfn.IFNA(INDEX('Accrual Schedule'!$C$4:$C$122, MATCH(B1048, 'Accrual Schedule'!$C$4:$C$122, 1)+1, 1), INDEX('Accrual Schedule'!$C$4:$C$122, 1, 1)))</f>
        <v/>
      </c>
      <c r="J1048" s="11" t="str">
        <f ca="1">IF(B1048="","",'Terms&amp;Conditions + Transaction'!$F$5-SUMIF(Dispositions!$B$3:$B$32,"&lt;="&amp;B1048,Dispositions!$C$3:$C$32))</f>
        <v/>
      </c>
      <c r="K1048" s="84" t="str">
        <f ca="1">IF(B1048="", "", IF(ISNA(MATCH(B1048, 'Factor Schedule'!$B$3:$B$2002, -1)),1,IF(INDEX('Factor Schedule'!$B$3:$C$2002,MATCH(B1048, 'Factor Schedule'!$B$3:$B$2002, -1), 1)=B1048,MATCH(B1048, 'Factor Schedule'!$B$3:$B$2002, -1),MATCH(B1048, 'Factor Schedule'!$B$3:$B$2002, -1)+1)))</f>
        <v/>
      </c>
      <c r="L1048" s="11" t="str" cm="1">
        <f t="array" aca="1" ref="L1048" ca="1">IF(B1048="","",ROUND(J1048*_xlfn.IFNA(INDEX('Factor Schedule'!$B$3:$C$2002,K1048, 2), 1), 2))</f>
        <v/>
      </c>
      <c r="M1048" s="11" t="str">
        <f ca="1">IF(B1048="", "", IF(OR(LOWER('Terms&amp;Conditions + Transaction'!$B$12)&lt;&gt;"compound", B1048=$C$2, B1048=E1048), L1048, L1048+IF(LOWER('Terms&amp;Conditions + Transaction'!$B$13)&lt;&gt;"y", SUMIFS($T$8:$T$2007, $B$8:$B$2007, "&gt;="&amp;E1048, $B$8:$B$2007, "&lt;"&amp;B1048), SUMIFS($U$8:$U$1007, $B$8:$B$2007, "&gt;="&amp;E1048, $B$8:$B$2007, "&lt;"&amp;B1048))))</f>
        <v/>
      </c>
      <c r="N1048" s="18" t="str">
        <f ca="1">IF(OR(B1048 = "", F1048=""), "", MIN(ForwardDays(B1048,-'Terms&amp;Conditions + Transaction'!$B$22, 'Terms&amp;Conditions + Transaction'!$B$23, 'Holiday Schedule'!$B$3:$B$1002),ForwardDays(F1048,-'Terms&amp;Conditions + Transaction'!$B$22, 'Terms&amp;Conditions + Transaction'!$B$23, 'Holiday Schedule'!$B$3:$B$1002)))</f>
        <v/>
      </c>
      <c r="O1048" s="42" t="str">
        <f ca="1">IF(B1048="", "", IF(ISNA(MATCH(N1048, SOFR_INDEX!$A$2:$A$2001, -1)),1,IF(INDEX(SOFR_INDEX!$A$2:$E$2001,MATCH(N1048, SOFR_INDEX!$A$2:$A$2001, -1), 1)=N1048,MATCH(N1048, SOFR_INDEX!$A$2:$A$2001, -1),MATCH(N1048, SOFR_INDEX!$A$2:$A$2001, -1)+1)))</f>
        <v/>
      </c>
      <c r="P1048" s="40" t="str" cm="1">
        <f t="array" aca="1" ref="P1048" ca="1">IF(OR(B1048="", F1048=""), "", INDEX(SOFR_INDEX!$B$2:$E$2001, O1048,$P$4) * IF(LEFT($P$3, 3)="180", 2, IF(LEFT($P$3, 2)="90", 4, IF(LEFT($P$3, 2)="30", 12, 1)))/100)</f>
        <v/>
      </c>
      <c r="Q1048" s="43" t="str">
        <f ca="1">IF(OR(B1048="", F1048=""), "", P1048+'Terms&amp;Conditions + Transaction'!$B$11/10000)</f>
        <v/>
      </c>
      <c r="R1048" s="43" t="str">
        <f t="shared" ca="1" si="101"/>
        <v/>
      </c>
      <c r="S1048" t="str">
        <f ca="1">IF(B1048="",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Transaction'!$C$7*(F1048-E1048), 365), 360))))</f>
        <v/>
      </c>
      <c r="T1048" s="49" t="str">
        <f t="shared" ca="1" si="102"/>
        <v/>
      </c>
      <c r="U1048" s="49" t="str">
        <f t="shared" ca="1" si="103"/>
        <v/>
      </c>
      <c r="V1048" s="49" t="str">
        <f t="shared" ca="1" si="104"/>
        <v/>
      </c>
      <c r="W1048" s="11" t="str">
        <f t="shared" ca="1" si="105"/>
        <v/>
      </c>
      <c r="X1048" s="11" t="str">
        <f t="shared" ca="1" si="106"/>
        <v/>
      </c>
    </row>
    <row r="1049" spans="2:24" x14ac:dyDescent="0.25">
      <c r="B1049" s="82" t="str">
        <f ca="1">IF(B1048&lt;MIN($C$3, 'Terms&amp;Conditions + Transaction'!$B$6), B1048+1, "")</f>
        <v/>
      </c>
      <c r="C1049" t="str">
        <f ca="1">IF(B1049="", "", IF(AND(WEEKDAY(B1049, 2)&lt;=5, ISERROR(VLOOKUP(B1049, 'Holiday Schedule'!$B$3:$B$1002, 1, FALSE))), 1, 0))</f>
        <v/>
      </c>
      <c r="D1049" t="str">
        <f ca="1">IF(B1049="", "", IF(LOWER('Terms&amp;Conditions + Transaction'!$C$15)="act", 1, IF(DAY(B1049)=31, 0, IF(AND(DAY(B1049+1)=1, MONTH(B1049+1)=3), 31-DAY(B1049), 1))))</f>
        <v/>
      </c>
      <c r="E1049" s="18" t="str">
        <f ca="1">IF(B1049="", "", IFERROR(VLOOKUP(B1049, 'Accrual Schedule'!$B$3:$B$122, 1, TRUE), ""))</f>
        <v/>
      </c>
      <c r="F1049" s="18" t="str" cm="1">
        <f t="array" aca="1" ref="F1049" ca="1">IF(B1049="", "", INDEX('Accrual Schedule'!$B$3:$B$122, MATCH(B1049, 'Accrual Schedule'!$B$3:$B$122, 1)+1, 1))</f>
        <v/>
      </c>
      <c r="G1049" s="18" t="str" cm="1">
        <f t="array" aca="1" ref="G1049" ca="1">IF(B1049="", "", INDEX('Accrual Schedule'!$B$3:$B$122, MATCH(H1049, 'Accrual Schedule'!$B$3:$B$122, 1)-1, 1))</f>
        <v/>
      </c>
      <c r="H1049" s="18" t="str">
        <f ca="1">IF(B1049="", "", INDEX('Accrual Schedule'!$B$3:$B$122, MATCH(I1049, 'Accrual Schedule'!$C$3:$C$122, 1), 1))</f>
        <v/>
      </c>
      <c r="I1049" s="18" t="str" cm="1">
        <f t="array" aca="1" ref="I1049" ca="1">IF(B1049="", "", _xlfn.IFNA(INDEX('Accrual Schedule'!$C$4:$C$122, MATCH(B1049, 'Accrual Schedule'!$C$4:$C$122, 1)+1, 1), INDEX('Accrual Schedule'!$C$4:$C$122, 1, 1)))</f>
        <v/>
      </c>
      <c r="J1049" s="11" t="str">
        <f ca="1">IF(B1049="","",'Terms&amp;Conditions + Transaction'!$F$5-SUMIF(Dispositions!$B$3:$B$32,"&lt;="&amp;B1049,Dispositions!$C$3:$C$32))</f>
        <v/>
      </c>
      <c r="K1049" s="84" t="str">
        <f ca="1">IF(B1049="", "", IF(ISNA(MATCH(B1049, 'Factor Schedule'!$B$3:$B$2002, -1)),1,IF(INDEX('Factor Schedule'!$B$3:$C$2002,MATCH(B1049, 'Factor Schedule'!$B$3:$B$2002, -1), 1)=B1049,MATCH(B1049, 'Factor Schedule'!$B$3:$B$2002, -1),MATCH(B1049, 'Factor Schedule'!$B$3:$B$2002, -1)+1)))</f>
        <v/>
      </c>
      <c r="L1049" s="11" t="str" cm="1">
        <f t="array" aca="1" ref="L1049" ca="1">IF(B1049="","",ROUND(J1049*_xlfn.IFNA(INDEX('Factor Schedule'!$B$3:$C$2002,K1049, 2), 1), 2))</f>
        <v/>
      </c>
      <c r="M1049" s="11" t="str">
        <f ca="1">IF(B1049="", "", IF(OR(LOWER('Terms&amp;Conditions + Transaction'!$B$12)&lt;&gt;"compound", B1049=$C$2, B1049=E1049), L1049, L1049+IF(LOWER('Terms&amp;Conditions + Transaction'!$B$13)&lt;&gt;"y", SUMIFS($T$8:$T$2007, $B$8:$B$2007, "&gt;="&amp;E1049, $B$8:$B$2007, "&lt;"&amp;B1049), SUMIFS($U$8:$U$1007, $B$8:$B$2007, "&gt;="&amp;E1049, $B$8:$B$2007, "&lt;"&amp;B1049))))</f>
        <v/>
      </c>
      <c r="N1049" s="18" t="str">
        <f ca="1">IF(OR(B1049 = "", F1049=""), "", MIN(ForwardDays(B1049,-'Terms&amp;Conditions + Transaction'!$B$22, 'Terms&amp;Conditions + Transaction'!$B$23, 'Holiday Schedule'!$B$3:$B$1002),ForwardDays(F1049,-'Terms&amp;Conditions + Transaction'!$B$22, 'Terms&amp;Conditions + Transaction'!$B$23, 'Holiday Schedule'!$B$3:$B$1002)))</f>
        <v/>
      </c>
      <c r="O1049" s="42" t="str">
        <f ca="1">IF(B1049="", "", IF(ISNA(MATCH(N1049, SOFR_INDEX!$A$2:$A$2001, -1)),1,IF(INDEX(SOFR_INDEX!$A$2:$E$2001,MATCH(N1049, SOFR_INDEX!$A$2:$A$2001, -1), 1)=N1049,MATCH(N1049, SOFR_INDEX!$A$2:$A$2001, -1),MATCH(N1049, SOFR_INDEX!$A$2:$A$2001, -1)+1)))</f>
        <v/>
      </c>
      <c r="P1049" s="40" t="str" cm="1">
        <f t="array" aca="1" ref="P1049" ca="1">IF(OR(B1049="", F1049=""), "", INDEX(SOFR_INDEX!$B$2:$E$2001, O1049,$P$4) * IF(LEFT($P$3, 3)="180", 2, IF(LEFT($P$3, 2)="90", 4, IF(LEFT($P$3, 2)="30", 12, 1)))/100)</f>
        <v/>
      </c>
      <c r="Q1049" s="43" t="str">
        <f ca="1">IF(OR(B1049="", F1049=""), "", P1049+'Terms&amp;Conditions + Transaction'!$B$11/10000)</f>
        <v/>
      </c>
      <c r="R1049" s="43" t="str">
        <f t="shared" ca="1" si="101"/>
        <v/>
      </c>
      <c r="S1049" t="str">
        <f ca="1">IF(B1049="",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Transaction'!$C$7*(F1049-E1049), 365), 360))))</f>
        <v/>
      </c>
      <c r="T1049" s="49" t="str">
        <f t="shared" ca="1" si="102"/>
        <v/>
      </c>
      <c r="U1049" s="49" t="str">
        <f t="shared" ca="1" si="103"/>
        <v/>
      </c>
      <c r="V1049" s="49" t="str">
        <f t="shared" ca="1" si="104"/>
        <v/>
      </c>
      <c r="W1049" s="11" t="str">
        <f t="shared" ca="1" si="105"/>
        <v/>
      </c>
      <c r="X1049" s="11" t="str">
        <f t="shared" ca="1" si="106"/>
        <v/>
      </c>
    </row>
    <row r="1050" spans="2:24" x14ac:dyDescent="0.25">
      <c r="B1050" s="82" t="str">
        <f ca="1">IF(B1049&lt;MIN($C$3, 'Terms&amp;Conditions + Transaction'!$B$6), B1049+1, "")</f>
        <v/>
      </c>
      <c r="C1050" t="str">
        <f ca="1">IF(B1050="", "", IF(AND(WEEKDAY(B1050, 2)&lt;=5, ISERROR(VLOOKUP(B1050, 'Holiday Schedule'!$B$3:$B$1002, 1, FALSE))), 1, 0))</f>
        <v/>
      </c>
      <c r="D1050" t="str">
        <f ca="1">IF(B1050="", "", IF(LOWER('Terms&amp;Conditions + Transaction'!$C$15)="act", 1, IF(DAY(B1050)=31, 0, IF(AND(DAY(B1050+1)=1, MONTH(B1050+1)=3), 31-DAY(B1050), 1))))</f>
        <v/>
      </c>
      <c r="E1050" s="18" t="str">
        <f ca="1">IF(B1050="", "", IFERROR(VLOOKUP(B1050, 'Accrual Schedule'!$B$3:$B$122, 1, TRUE), ""))</f>
        <v/>
      </c>
      <c r="F1050" s="18" t="str" cm="1">
        <f t="array" aca="1" ref="F1050" ca="1">IF(B1050="", "", INDEX('Accrual Schedule'!$B$3:$B$122, MATCH(B1050, 'Accrual Schedule'!$B$3:$B$122, 1)+1, 1))</f>
        <v/>
      </c>
      <c r="G1050" s="18" t="str" cm="1">
        <f t="array" aca="1" ref="G1050" ca="1">IF(B1050="", "", INDEX('Accrual Schedule'!$B$3:$B$122, MATCH(H1050, 'Accrual Schedule'!$B$3:$B$122, 1)-1, 1))</f>
        <v/>
      </c>
      <c r="H1050" s="18" t="str">
        <f ca="1">IF(B1050="", "", INDEX('Accrual Schedule'!$B$3:$B$122, MATCH(I1050, 'Accrual Schedule'!$C$3:$C$122, 1), 1))</f>
        <v/>
      </c>
      <c r="I1050" s="18" t="str" cm="1">
        <f t="array" aca="1" ref="I1050" ca="1">IF(B1050="", "", _xlfn.IFNA(INDEX('Accrual Schedule'!$C$4:$C$122, MATCH(B1050, 'Accrual Schedule'!$C$4:$C$122, 1)+1, 1), INDEX('Accrual Schedule'!$C$4:$C$122, 1, 1)))</f>
        <v/>
      </c>
      <c r="J1050" s="11" t="str">
        <f ca="1">IF(B1050="","",'Terms&amp;Conditions + Transaction'!$F$5-SUMIF(Dispositions!$B$3:$B$32,"&lt;="&amp;B1050,Dispositions!$C$3:$C$32))</f>
        <v/>
      </c>
      <c r="K1050" s="84" t="str">
        <f ca="1">IF(B1050="", "", IF(ISNA(MATCH(B1050, 'Factor Schedule'!$B$3:$B$2002, -1)),1,IF(INDEX('Factor Schedule'!$B$3:$C$2002,MATCH(B1050, 'Factor Schedule'!$B$3:$B$2002, -1), 1)=B1050,MATCH(B1050, 'Factor Schedule'!$B$3:$B$2002, -1),MATCH(B1050, 'Factor Schedule'!$B$3:$B$2002, -1)+1)))</f>
        <v/>
      </c>
      <c r="L1050" s="11" t="str" cm="1">
        <f t="array" aca="1" ref="L1050" ca="1">IF(B1050="","",ROUND(J1050*_xlfn.IFNA(INDEX('Factor Schedule'!$B$3:$C$2002,K1050, 2), 1), 2))</f>
        <v/>
      </c>
      <c r="M1050" s="11" t="str">
        <f ca="1">IF(B1050="", "", IF(OR(LOWER('Terms&amp;Conditions + Transaction'!$B$12)&lt;&gt;"compound", B1050=$C$2, B1050=E1050), L1050, L1050+IF(LOWER('Terms&amp;Conditions + Transaction'!$B$13)&lt;&gt;"y", SUMIFS($T$8:$T$2007, $B$8:$B$2007, "&gt;="&amp;E1050, $B$8:$B$2007, "&lt;"&amp;B1050), SUMIFS($U$8:$U$1007, $B$8:$B$2007, "&gt;="&amp;E1050, $B$8:$B$2007, "&lt;"&amp;B1050))))</f>
        <v/>
      </c>
      <c r="N1050" s="18" t="str">
        <f ca="1">IF(OR(B1050 = "", F1050=""), "", MIN(ForwardDays(B1050,-'Terms&amp;Conditions + Transaction'!$B$22, 'Terms&amp;Conditions + Transaction'!$B$23, 'Holiday Schedule'!$B$3:$B$1002),ForwardDays(F1050,-'Terms&amp;Conditions + Transaction'!$B$22, 'Terms&amp;Conditions + Transaction'!$B$23, 'Holiday Schedule'!$B$3:$B$1002)))</f>
        <v/>
      </c>
      <c r="O1050" s="42" t="str">
        <f ca="1">IF(B1050="", "", IF(ISNA(MATCH(N1050, SOFR_INDEX!$A$2:$A$2001, -1)),1,IF(INDEX(SOFR_INDEX!$A$2:$E$2001,MATCH(N1050, SOFR_INDEX!$A$2:$A$2001, -1), 1)=N1050,MATCH(N1050, SOFR_INDEX!$A$2:$A$2001, -1),MATCH(N1050, SOFR_INDEX!$A$2:$A$2001, -1)+1)))</f>
        <v/>
      </c>
      <c r="P1050" s="40" t="str" cm="1">
        <f t="array" aca="1" ref="P1050" ca="1">IF(OR(B1050="", F1050=""), "", INDEX(SOFR_INDEX!$B$2:$E$2001, O1050,$P$4) * IF(LEFT($P$3, 3)="180", 2, IF(LEFT($P$3, 2)="90", 4, IF(LEFT($P$3, 2)="30", 12, 1)))/100)</f>
        <v/>
      </c>
      <c r="Q1050" s="43" t="str">
        <f ca="1">IF(OR(B1050="", F1050=""), "", P1050+'Terms&amp;Conditions + Transaction'!$B$11/10000)</f>
        <v/>
      </c>
      <c r="R1050" s="43" t="str">
        <f t="shared" ca="1" si="101"/>
        <v/>
      </c>
      <c r="S1050" t="str">
        <f ca="1">IF(B1050="",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Transaction'!$C$7*(F1050-E1050), 365), 360))))</f>
        <v/>
      </c>
      <c r="T1050" s="49" t="str">
        <f t="shared" ca="1" si="102"/>
        <v/>
      </c>
      <c r="U1050" s="49" t="str">
        <f t="shared" ca="1" si="103"/>
        <v/>
      </c>
      <c r="V1050" s="49" t="str">
        <f t="shared" ca="1" si="104"/>
        <v/>
      </c>
      <c r="W1050" s="11" t="str">
        <f t="shared" ca="1" si="105"/>
        <v/>
      </c>
      <c r="X1050" s="11" t="str">
        <f t="shared" ca="1" si="106"/>
        <v/>
      </c>
    </row>
    <row r="1051" spans="2:24" x14ac:dyDescent="0.25">
      <c r="B1051" s="82" t="str">
        <f ca="1">IF(B1050&lt;MIN($C$3, 'Terms&amp;Conditions + Transaction'!$B$6), B1050+1, "")</f>
        <v/>
      </c>
      <c r="C1051" t="str">
        <f ca="1">IF(B1051="", "", IF(AND(WEEKDAY(B1051, 2)&lt;=5, ISERROR(VLOOKUP(B1051, 'Holiday Schedule'!$B$3:$B$1002, 1, FALSE))), 1, 0))</f>
        <v/>
      </c>
      <c r="D1051" t="str">
        <f ca="1">IF(B1051="", "", IF(LOWER('Terms&amp;Conditions + Transaction'!$C$15)="act", 1, IF(DAY(B1051)=31, 0, IF(AND(DAY(B1051+1)=1, MONTH(B1051+1)=3), 31-DAY(B1051), 1))))</f>
        <v/>
      </c>
      <c r="E1051" s="18" t="str">
        <f ca="1">IF(B1051="", "", IFERROR(VLOOKUP(B1051, 'Accrual Schedule'!$B$3:$B$122, 1, TRUE), ""))</f>
        <v/>
      </c>
      <c r="F1051" s="18" t="str" cm="1">
        <f t="array" aca="1" ref="F1051" ca="1">IF(B1051="", "", INDEX('Accrual Schedule'!$B$3:$B$122, MATCH(B1051, 'Accrual Schedule'!$B$3:$B$122, 1)+1, 1))</f>
        <v/>
      </c>
      <c r="G1051" s="18" t="str" cm="1">
        <f t="array" aca="1" ref="G1051" ca="1">IF(B1051="", "", INDEX('Accrual Schedule'!$B$3:$B$122, MATCH(H1051, 'Accrual Schedule'!$B$3:$B$122, 1)-1, 1))</f>
        <v/>
      </c>
      <c r="H1051" s="18" t="str">
        <f ca="1">IF(B1051="", "", INDEX('Accrual Schedule'!$B$3:$B$122, MATCH(I1051, 'Accrual Schedule'!$C$3:$C$122, 1), 1))</f>
        <v/>
      </c>
      <c r="I1051" s="18" t="str" cm="1">
        <f t="array" aca="1" ref="I1051" ca="1">IF(B1051="", "", _xlfn.IFNA(INDEX('Accrual Schedule'!$C$4:$C$122, MATCH(B1051, 'Accrual Schedule'!$C$4:$C$122, 1)+1, 1), INDEX('Accrual Schedule'!$C$4:$C$122, 1, 1)))</f>
        <v/>
      </c>
      <c r="J1051" s="11" t="str">
        <f ca="1">IF(B1051="","",'Terms&amp;Conditions + Transaction'!$F$5-SUMIF(Dispositions!$B$3:$B$32,"&lt;="&amp;B1051,Dispositions!$C$3:$C$32))</f>
        <v/>
      </c>
      <c r="K1051" s="84" t="str">
        <f ca="1">IF(B1051="", "", IF(ISNA(MATCH(B1051, 'Factor Schedule'!$B$3:$B$2002, -1)),1,IF(INDEX('Factor Schedule'!$B$3:$C$2002,MATCH(B1051, 'Factor Schedule'!$B$3:$B$2002, -1), 1)=B1051,MATCH(B1051, 'Factor Schedule'!$B$3:$B$2002, -1),MATCH(B1051, 'Factor Schedule'!$B$3:$B$2002, -1)+1)))</f>
        <v/>
      </c>
      <c r="L1051" s="11" t="str" cm="1">
        <f t="array" aca="1" ref="L1051" ca="1">IF(B1051="","",ROUND(J1051*_xlfn.IFNA(INDEX('Factor Schedule'!$B$3:$C$2002,K1051, 2), 1), 2))</f>
        <v/>
      </c>
      <c r="M1051" s="11" t="str">
        <f ca="1">IF(B1051="", "", IF(OR(LOWER('Terms&amp;Conditions + Transaction'!$B$12)&lt;&gt;"compound", B1051=$C$2, B1051=E1051), L1051, L1051+IF(LOWER('Terms&amp;Conditions + Transaction'!$B$13)&lt;&gt;"y", SUMIFS($T$8:$T$2007, $B$8:$B$2007, "&gt;="&amp;E1051, $B$8:$B$2007, "&lt;"&amp;B1051), SUMIFS($U$8:$U$1007, $B$8:$B$2007, "&gt;="&amp;E1051, $B$8:$B$2007, "&lt;"&amp;B1051))))</f>
        <v/>
      </c>
      <c r="N1051" s="18" t="str">
        <f ca="1">IF(OR(B1051 = "", F1051=""), "", MIN(ForwardDays(B1051,-'Terms&amp;Conditions + Transaction'!$B$22, 'Terms&amp;Conditions + Transaction'!$B$23, 'Holiday Schedule'!$B$3:$B$1002),ForwardDays(F1051,-'Terms&amp;Conditions + Transaction'!$B$22, 'Terms&amp;Conditions + Transaction'!$B$23, 'Holiday Schedule'!$B$3:$B$1002)))</f>
        <v/>
      </c>
      <c r="O1051" s="42" t="str">
        <f ca="1">IF(B1051="", "", IF(ISNA(MATCH(N1051, SOFR_INDEX!$A$2:$A$2001, -1)),1,IF(INDEX(SOFR_INDEX!$A$2:$E$2001,MATCH(N1051, SOFR_INDEX!$A$2:$A$2001, -1), 1)=N1051,MATCH(N1051, SOFR_INDEX!$A$2:$A$2001, -1),MATCH(N1051, SOFR_INDEX!$A$2:$A$2001, -1)+1)))</f>
        <v/>
      </c>
      <c r="P1051" s="40" t="str" cm="1">
        <f t="array" aca="1" ref="P1051" ca="1">IF(OR(B1051="", F1051=""), "", INDEX(SOFR_INDEX!$B$2:$E$2001, O1051,$P$4) * IF(LEFT($P$3, 3)="180", 2, IF(LEFT($P$3, 2)="90", 4, IF(LEFT($P$3, 2)="30", 12, 1)))/100)</f>
        <v/>
      </c>
      <c r="Q1051" s="43" t="str">
        <f ca="1">IF(OR(B1051="", F1051=""), "", P1051+'Terms&amp;Conditions + Transaction'!$B$11/10000)</f>
        <v/>
      </c>
      <c r="R1051" s="43" t="str">
        <f t="shared" ca="1" si="101"/>
        <v/>
      </c>
      <c r="S1051" t="str">
        <f ca="1">IF(B1051="",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Transaction'!$C$7*(F1051-E1051), 365), 360))))</f>
        <v/>
      </c>
      <c r="T1051" s="49" t="str">
        <f t="shared" ca="1" si="102"/>
        <v/>
      </c>
      <c r="U1051" s="49" t="str">
        <f t="shared" ca="1" si="103"/>
        <v/>
      </c>
      <c r="V1051" s="49" t="str">
        <f t="shared" ca="1" si="104"/>
        <v/>
      </c>
      <c r="W1051" s="11" t="str">
        <f t="shared" ca="1" si="105"/>
        <v/>
      </c>
      <c r="X1051" s="11" t="str">
        <f t="shared" ca="1" si="106"/>
        <v/>
      </c>
    </row>
    <row r="1052" spans="2:24" x14ac:dyDescent="0.25">
      <c r="B1052" s="82" t="str">
        <f ca="1">IF(B1051&lt;MIN($C$3, 'Terms&amp;Conditions + Transaction'!$B$6), B1051+1, "")</f>
        <v/>
      </c>
      <c r="C1052" t="str">
        <f ca="1">IF(B1052="", "", IF(AND(WEEKDAY(B1052, 2)&lt;=5, ISERROR(VLOOKUP(B1052, 'Holiday Schedule'!$B$3:$B$1002, 1, FALSE))), 1, 0))</f>
        <v/>
      </c>
      <c r="D1052" t="str">
        <f ca="1">IF(B1052="", "", IF(LOWER('Terms&amp;Conditions + Transaction'!$C$15)="act", 1, IF(DAY(B1052)=31, 0, IF(AND(DAY(B1052+1)=1, MONTH(B1052+1)=3), 31-DAY(B1052), 1))))</f>
        <v/>
      </c>
      <c r="E1052" s="18" t="str">
        <f ca="1">IF(B1052="", "", IFERROR(VLOOKUP(B1052, 'Accrual Schedule'!$B$3:$B$122, 1, TRUE), ""))</f>
        <v/>
      </c>
      <c r="F1052" s="18" t="str" cm="1">
        <f t="array" aca="1" ref="F1052" ca="1">IF(B1052="", "", INDEX('Accrual Schedule'!$B$3:$B$122, MATCH(B1052, 'Accrual Schedule'!$B$3:$B$122, 1)+1, 1))</f>
        <v/>
      </c>
      <c r="G1052" s="18" t="str" cm="1">
        <f t="array" aca="1" ref="G1052" ca="1">IF(B1052="", "", INDEX('Accrual Schedule'!$B$3:$B$122, MATCH(H1052, 'Accrual Schedule'!$B$3:$B$122, 1)-1, 1))</f>
        <v/>
      </c>
      <c r="H1052" s="18" t="str">
        <f ca="1">IF(B1052="", "", INDEX('Accrual Schedule'!$B$3:$B$122, MATCH(I1052, 'Accrual Schedule'!$C$3:$C$122, 1), 1))</f>
        <v/>
      </c>
      <c r="I1052" s="18" t="str" cm="1">
        <f t="array" aca="1" ref="I1052" ca="1">IF(B1052="", "", _xlfn.IFNA(INDEX('Accrual Schedule'!$C$4:$C$122, MATCH(B1052, 'Accrual Schedule'!$C$4:$C$122, 1)+1, 1), INDEX('Accrual Schedule'!$C$4:$C$122, 1, 1)))</f>
        <v/>
      </c>
      <c r="J1052" s="11" t="str">
        <f ca="1">IF(B1052="","",'Terms&amp;Conditions + Transaction'!$F$5-SUMIF(Dispositions!$B$3:$B$32,"&lt;="&amp;B1052,Dispositions!$C$3:$C$32))</f>
        <v/>
      </c>
      <c r="K1052" s="84" t="str">
        <f ca="1">IF(B1052="", "", IF(ISNA(MATCH(B1052, 'Factor Schedule'!$B$3:$B$2002, -1)),1,IF(INDEX('Factor Schedule'!$B$3:$C$2002,MATCH(B1052, 'Factor Schedule'!$B$3:$B$2002, -1), 1)=B1052,MATCH(B1052, 'Factor Schedule'!$B$3:$B$2002, -1),MATCH(B1052, 'Factor Schedule'!$B$3:$B$2002, -1)+1)))</f>
        <v/>
      </c>
      <c r="L1052" s="11" t="str" cm="1">
        <f t="array" aca="1" ref="L1052" ca="1">IF(B1052="","",ROUND(J1052*_xlfn.IFNA(INDEX('Factor Schedule'!$B$3:$C$2002,K1052, 2), 1), 2))</f>
        <v/>
      </c>
      <c r="M1052" s="11" t="str">
        <f ca="1">IF(B1052="", "", IF(OR(LOWER('Terms&amp;Conditions + Transaction'!$B$12)&lt;&gt;"compound", B1052=$C$2, B1052=E1052), L1052, L1052+IF(LOWER('Terms&amp;Conditions + Transaction'!$B$13)&lt;&gt;"y", SUMIFS($T$8:$T$2007, $B$8:$B$2007, "&gt;="&amp;E1052, $B$8:$B$2007, "&lt;"&amp;B1052), SUMIFS($U$8:$U$1007, $B$8:$B$2007, "&gt;="&amp;E1052, $B$8:$B$2007, "&lt;"&amp;B1052))))</f>
        <v/>
      </c>
      <c r="N1052" s="18" t="str">
        <f ca="1">IF(OR(B1052 = "", F1052=""), "", MIN(ForwardDays(B1052,-'Terms&amp;Conditions + Transaction'!$B$22, 'Terms&amp;Conditions + Transaction'!$B$23, 'Holiday Schedule'!$B$3:$B$1002),ForwardDays(F1052,-'Terms&amp;Conditions + Transaction'!$B$22, 'Terms&amp;Conditions + Transaction'!$B$23, 'Holiday Schedule'!$B$3:$B$1002)))</f>
        <v/>
      </c>
      <c r="O1052" s="42" t="str">
        <f ca="1">IF(B1052="", "", IF(ISNA(MATCH(N1052, SOFR_INDEX!$A$2:$A$2001, -1)),1,IF(INDEX(SOFR_INDEX!$A$2:$E$2001,MATCH(N1052, SOFR_INDEX!$A$2:$A$2001, -1), 1)=N1052,MATCH(N1052, SOFR_INDEX!$A$2:$A$2001, -1),MATCH(N1052, SOFR_INDEX!$A$2:$A$2001, -1)+1)))</f>
        <v/>
      </c>
      <c r="P1052" s="40" t="str" cm="1">
        <f t="array" aca="1" ref="P1052" ca="1">IF(OR(B1052="", F1052=""), "", INDEX(SOFR_INDEX!$B$2:$E$2001, O1052,$P$4) * IF(LEFT($P$3, 3)="180", 2, IF(LEFT($P$3, 2)="90", 4, IF(LEFT($P$3, 2)="30", 12, 1)))/100)</f>
        <v/>
      </c>
      <c r="Q1052" s="43" t="str">
        <f ca="1">IF(OR(B1052="", F1052=""), "", P1052+'Terms&amp;Conditions + Transaction'!$B$11/10000)</f>
        <v/>
      </c>
      <c r="R1052" s="43" t="str">
        <f t="shared" ca="1" si="101"/>
        <v/>
      </c>
      <c r="S1052" t="str">
        <f ca="1">IF(B1052="",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Transaction'!$C$7*(F1052-E1052), 365), 360))))</f>
        <v/>
      </c>
      <c r="T1052" s="49" t="str">
        <f t="shared" ca="1" si="102"/>
        <v/>
      </c>
      <c r="U1052" s="49" t="str">
        <f t="shared" ca="1" si="103"/>
        <v/>
      </c>
      <c r="V1052" s="49" t="str">
        <f t="shared" ca="1" si="104"/>
        <v/>
      </c>
      <c r="W1052" s="11" t="str">
        <f t="shared" ca="1" si="105"/>
        <v/>
      </c>
      <c r="X1052" s="11" t="str">
        <f t="shared" ca="1" si="106"/>
        <v/>
      </c>
    </row>
    <row r="1053" spans="2:24" x14ac:dyDescent="0.25">
      <c r="B1053" s="82" t="str">
        <f ca="1">IF(B1052&lt;MIN($C$3, 'Terms&amp;Conditions + Transaction'!$B$6), B1052+1, "")</f>
        <v/>
      </c>
      <c r="C1053" t="str">
        <f ca="1">IF(B1053="", "", IF(AND(WEEKDAY(B1053, 2)&lt;=5, ISERROR(VLOOKUP(B1053, 'Holiday Schedule'!$B$3:$B$1002, 1, FALSE))), 1, 0))</f>
        <v/>
      </c>
      <c r="D1053" t="str">
        <f ca="1">IF(B1053="", "", IF(LOWER('Terms&amp;Conditions + Transaction'!$C$15)="act", 1, IF(DAY(B1053)=31, 0, IF(AND(DAY(B1053+1)=1, MONTH(B1053+1)=3), 31-DAY(B1053), 1))))</f>
        <v/>
      </c>
      <c r="E1053" s="18" t="str">
        <f ca="1">IF(B1053="", "", IFERROR(VLOOKUP(B1053, 'Accrual Schedule'!$B$3:$B$122, 1, TRUE), ""))</f>
        <v/>
      </c>
      <c r="F1053" s="18" t="str" cm="1">
        <f t="array" aca="1" ref="F1053" ca="1">IF(B1053="", "", INDEX('Accrual Schedule'!$B$3:$B$122, MATCH(B1053, 'Accrual Schedule'!$B$3:$B$122, 1)+1, 1))</f>
        <v/>
      </c>
      <c r="G1053" s="18" t="str" cm="1">
        <f t="array" aca="1" ref="G1053" ca="1">IF(B1053="", "", INDEX('Accrual Schedule'!$B$3:$B$122, MATCH(H1053, 'Accrual Schedule'!$B$3:$B$122, 1)-1, 1))</f>
        <v/>
      </c>
      <c r="H1053" s="18" t="str">
        <f ca="1">IF(B1053="", "", INDEX('Accrual Schedule'!$B$3:$B$122, MATCH(I1053, 'Accrual Schedule'!$C$3:$C$122, 1), 1))</f>
        <v/>
      </c>
      <c r="I1053" s="18" t="str" cm="1">
        <f t="array" aca="1" ref="I1053" ca="1">IF(B1053="", "", _xlfn.IFNA(INDEX('Accrual Schedule'!$C$4:$C$122, MATCH(B1053, 'Accrual Schedule'!$C$4:$C$122, 1)+1, 1), INDEX('Accrual Schedule'!$C$4:$C$122, 1, 1)))</f>
        <v/>
      </c>
      <c r="J1053" s="11" t="str">
        <f ca="1">IF(B1053="","",'Terms&amp;Conditions + Transaction'!$F$5-SUMIF(Dispositions!$B$3:$B$32,"&lt;="&amp;B1053,Dispositions!$C$3:$C$32))</f>
        <v/>
      </c>
      <c r="K1053" s="84" t="str">
        <f ca="1">IF(B1053="", "", IF(ISNA(MATCH(B1053, 'Factor Schedule'!$B$3:$B$2002, -1)),1,IF(INDEX('Factor Schedule'!$B$3:$C$2002,MATCH(B1053, 'Factor Schedule'!$B$3:$B$2002, -1), 1)=B1053,MATCH(B1053, 'Factor Schedule'!$B$3:$B$2002, -1),MATCH(B1053, 'Factor Schedule'!$B$3:$B$2002, -1)+1)))</f>
        <v/>
      </c>
      <c r="L1053" s="11" t="str" cm="1">
        <f t="array" aca="1" ref="L1053" ca="1">IF(B1053="","",ROUND(J1053*_xlfn.IFNA(INDEX('Factor Schedule'!$B$3:$C$2002,K1053, 2), 1), 2))</f>
        <v/>
      </c>
      <c r="M1053" s="11" t="str">
        <f ca="1">IF(B1053="", "", IF(OR(LOWER('Terms&amp;Conditions + Transaction'!$B$12)&lt;&gt;"compound", B1053=$C$2, B1053=E1053), L1053, L1053+IF(LOWER('Terms&amp;Conditions + Transaction'!$B$13)&lt;&gt;"y", SUMIFS($T$8:$T$2007, $B$8:$B$2007, "&gt;="&amp;E1053, $B$8:$B$2007, "&lt;"&amp;B1053), SUMIFS($U$8:$U$1007, $B$8:$B$2007, "&gt;="&amp;E1053, $B$8:$B$2007, "&lt;"&amp;B1053))))</f>
        <v/>
      </c>
      <c r="N1053" s="18" t="str">
        <f ca="1">IF(OR(B1053 = "", F1053=""), "", MIN(ForwardDays(B1053,-'Terms&amp;Conditions + Transaction'!$B$22, 'Terms&amp;Conditions + Transaction'!$B$23, 'Holiday Schedule'!$B$3:$B$1002),ForwardDays(F1053,-'Terms&amp;Conditions + Transaction'!$B$22, 'Terms&amp;Conditions + Transaction'!$B$23, 'Holiday Schedule'!$B$3:$B$1002)))</f>
        <v/>
      </c>
      <c r="O1053" s="42" t="str">
        <f ca="1">IF(B1053="", "", IF(ISNA(MATCH(N1053, SOFR_INDEX!$A$2:$A$2001, -1)),1,IF(INDEX(SOFR_INDEX!$A$2:$E$2001,MATCH(N1053, SOFR_INDEX!$A$2:$A$2001, -1), 1)=N1053,MATCH(N1053, SOFR_INDEX!$A$2:$A$2001, -1),MATCH(N1053, SOFR_INDEX!$A$2:$A$2001, -1)+1)))</f>
        <v/>
      </c>
      <c r="P1053" s="40" t="str" cm="1">
        <f t="array" aca="1" ref="P1053" ca="1">IF(OR(B1053="", F1053=""), "", INDEX(SOFR_INDEX!$B$2:$E$2001, O1053,$P$4) * IF(LEFT($P$3, 3)="180", 2, IF(LEFT($P$3, 2)="90", 4, IF(LEFT($P$3, 2)="30", 12, 1)))/100)</f>
        <v/>
      </c>
      <c r="Q1053" s="43" t="str">
        <f ca="1">IF(OR(B1053="", F1053=""), "", P1053+'Terms&amp;Conditions + Transaction'!$B$11/10000)</f>
        <v/>
      </c>
      <c r="R1053" s="43" t="str">
        <f t="shared" ca="1" si="101"/>
        <v/>
      </c>
      <c r="S1053" t="str">
        <f ca="1">IF(B1053="",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Transaction'!$C$7*(F1053-E1053), 365), 360))))</f>
        <v/>
      </c>
      <c r="T1053" s="49" t="str">
        <f t="shared" ca="1" si="102"/>
        <v/>
      </c>
      <c r="U1053" s="49" t="str">
        <f t="shared" ca="1" si="103"/>
        <v/>
      </c>
      <c r="V1053" s="49" t="str">
        <f t="shared" ca="1" si="104"/>
        <v/>
      </c>
      <c r="W1053" s="11" t="str">
        <f t="shared" ca="1" si="105"/>
        <v/>
      </c>
      <c r="X1053" s="11" t="str">
        <f t="shared" ca="1" si="106"/>
        <v/>
      </c>
    </row>
    <row r="1054" spans="2:24" x14ac:dyDescent="0.25">
      <c r="B1054" s="82" t="str">
        <f ca="1">IF(B1053&lt;MIN($C$3, 'Terms&amp;Conditions + Transaction'!$B$6), B1053+1, "")</f>
        <v/>
      </c>
      <c r="C1054" t="str">
        <f ca="1">IF(B1054="", "", IF(AND(WEEKDAY(B1054, 2)&lt;=5, ISERROR(VLOOKUP(B1054, 'Holiday Schedule'!$B$3:$B$1002, 1, FALSE))), 1, 0))</f>
        <v/>
      </c>
      <c r="D1054" t="str">
        <f ca="1">IF(B1054="", "", IF(LOWER('Terms&amp;Conditions + Transaction'!$C$15)="act", 1, IF(DAY(B1054)=31, 0, IF(AND(DAY(B1054+1)=1, MONTH(B1054+1)=3), 31-DAY(B1054), 1))))</f>
        <v/>
      </c>
      <c r="E1054" s="18" t="str">
        <f ca="1">IF(B1054="", "", IFERROR(VLOOKUP(B1054, 'Accrual Schedule'!$B$3:$B$122, 1, TRUE), ""))</f>
        <v/>
      </c>
      <c r="F1054" s="18" t="str" cm="1">
        <f t="array" aca="1" ref="F1054" ca="1">IF(B1054="", "", INDEX('Accrual Schedule'!$B$3:$B$122, MATCH(B1054, 'Accrual Schedule'!$B$3:$B$122, 1)+1, 1))</f>
        <v/>
      </c>
      <c r="G1054" s="18" t="str" cm="1">
        <f t="array" aca="1" ref="G1054" ca="1">IF(B1054="", "", INDEX('Accrual Schedule'!$B$3:$B$122, MATCH(H1054, 'Accrual Schedule'!$B$3:$B$122, 1)-1, 1))</f>
        <v/>
      </c>
      <c r="H1054" s="18" t="str">
        <f ca="1">IF(B1054="", "", INDEX('Accrual Schedule'!$B$3:$B$122, MATCH(I1054, 'Accrual Schedule'!$C$3:$C$122, 1), 1))</f>
        <v/>
      </c>
      <c r="I1054" s="18" t="str" cm="1">
        <f t="array" aca="1" ref="I1054" ca="1">IF(B1054="", "", _xlfn.IFNA(INDEX('Accrual Schedule'!$C$4:$C$122, MATCH(B1054, 'Accrual Schedule'!$C$4:$C$122, 1)+1, 1), INDEX('Accrual Schedule'!$C$4:$C$122, 1, 1)))</f>
        <v/>
      </c>
      <c r="J1054" s="11" t="str">
        <f ca="1">IF(B1054="","",'Terms&amp;Conditions + Transaction'!$F$5-SUMIF(Dispositions!$B$3:$B$32,"&lt;="&amp;B1054,Dispositions!$C$3:$C$32))</f>
        <v/>
      </c>
      <c r="K1054" s="84" t="str">
        <f ca="1">IF(B1054="", "", IF(ISNA(MATCH(B1054, 'Factor Schedule'!$B$3:$B$2002, -1)),1,IF(INDEX('Factor Schedule'!$B$3:$C$2002,MATCH(B1054, 'Factor Schedule'!$B$3:$B$2002, -1), 1)=B1054,MATCH(B1054, 'Factor Schedule'!$B$3:$B$2002, -1),MATCH(B1054, 'Factor Schedule'!$B$3:$B$2002, -1)+1)))</f>
        <v/>
      </c>
      <c r="L1054" s="11" t="str" cm="1">
        <f t="array" aca="1" ref="L1054" ca="1">IF(B1054="","",ROUND(J1054*_xlfn.IFNA(INDEX('Factor Schedule'!$B$3:$C$2002,K1054, 2), 1), 2))</f>
        <v/>
      </c>
      <c r="M1054" s="11" t="str">
        <f ca="1">IF(B1054="", "", IF(OR(LOWER('Terms&amp;Conditions + Transaction'!$B$12)&lt;&gt;"compound", B1054=$C$2, B1054=E1054), L1054, L1054+IF(LOWER('Terms&amp;Conditions + Transaction'!$B$13)&lt;&gt;"y", SUMIFS($T$8:$T$2007, $B$8:$B$2007, "&gt;="&amp;E1054, $B$8:$B$2007, "&lt;"&amp;B1054), SUMIFS($U$8:$U$1007, $B$8:$B$2007, "&gt;="&amp;E1054, $B$8:$B$2007, "&lt;"&amp;B1054))))</f>
        <v/>
      </c>
      <c r="N1054" s="18" t="str">
        <f ca="1">IF(OR(B1054 = "", F1054=""), "", MIN(ForwardDays(B1054,-'Terms&amp;Conditions + Transaction'!$B$22, 'Terms&amp;Conditions + Transaction'!$B$23, 'Holiday Schedule'!$B$3:$B$1002),ForwardDays(F1054,-'Terms&amp;Conditions + Transaction'!$B$22, 'Terms&amp;Conditions + Transaction'!$B$23, 'Holiday Schedule'!$B$3:$B$1002)))</f>
        <v/>
      </c>
      <c r="O1054" s="42" t="str">
        <f ca="1">IF(B1054="", "", IF(ISNA(MATCH(N1054, SOFR_INDEX!$A$2:$A$2001, -1)),1,IF(INDEX(SOFR_INDEX!$A$2:$E$2001,MATCH(N1054, SOFR_INDEX!$A$2:$A$2001, -1), 1)=N1054,MATCH(N1054, SOFR_INDEX!$A$2:$A$2001, -1),MATCH(N1054, SOFR_INDEX!$A$2:$A$2001, -1)+1)))</f>
        <v/>
      </c>
      <c r="P1054" s="40" t="str" cm="1">
        <f t="array" aca="1" ref="P1054" ca="1">IF(OR(B1054="", F1054=""), "", INDEX(SOFR_INDEX!$B$2:$E$2001, O1054,$P$4) * IF(LEFT($P$3, 3)="180", 2, IF(LEFT($P$3, 2)="90", 4, IF(LEFT($P$3, 2)="30", 12, 1)))/100)</f>
        <v/>
      </c>
      <c r="Q1054" s="43" t="str">
        <f ca="1">IF(OR(B1054="", F1054=""), "", P1054+'Terms&amp;Conditions + Transaction'!$B$11/10000)</f>
        <v/>
      </c>
      <c r="R1054" s="43" t="str">
        <f t="shared" ca="1" si="101"/>
        <v/>
      </c>
      <c r="S1054" t="str">
        <f ca="1">IF(B1054="",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Transaction'!$C$7*(F1054-E1054), 365), 360))))</f>
        <v/>
      </c>
      <c r="T1054" s="49" t="str">
        <f t="shared" ca="1" si="102"/>
        <v/>
      </c>
      <c r="U1054" s="49" t="str">
        <f t="shared" ca="1" si="103"/>
        <v/>
      </c>
      <c r="V1054" s="49" t="str">
        <f t="shared" ca="1" si="104"/>
        <v/>
      </c>
      <c r="W1054" s="11" t="str">
        <f t="shared" ca="1" si="105"/>
        <v/>
      </c>
      <c r="X1054" s="11" t="str">
        <f t="shared" ca="1" si="106"/>
        <v/>
      </c>
    </row>
    <row r="1055" spans="2:24" x14ac:dyDescent="0.25">
      <c r="B1055" s="82" t="str">
        <f ca="1">IF(B1054&lt;MIN($C$3, 'Terms&amp;Conditions + Transaction'!$B$6), B1054+1, "")</f>
        <v/>
      </c>
      <c r="C1055" t="str">
        <f ca="1">IF(B1055="", "", IF(AND(WEEKDAY(B1055, 2)&lt;=5, ISERROR(VLOOKUP(B1055, 'Holiday Schedule'!$B$3:$B$1002, 1, FALSE))), 1, 0))</f>
        <v/>
      </c>
      <c r="D1055" t="str">
        <f ca="1">IF(B1055="", "", IF(LOWER('Terms&amp;Conditions + Transaction'!$C$15)="act", 1, IF(DAY(B1055)=31, 0, IF(AND(DAY(B1055+1)=1, MONTH(B1055+1)=3), 31-DAY(B1055), 1))))</f>
        <v/>
      </c>
      <c r="E1055" s="18" t="str">
        <f ca="1">IF(B1055="", "", IFERROR(VLOOKUP(B1055, 'Accrual Schedule'!$B$3:$B$122, 1, TRUE), ""))</f>
        <v/>
      </c>
      <c r="F1055" s="18" t="str" cm="1">
        <f t="array" aca="1" ref="F1055" ca="1">IF(B1055="", "", INDEX('Accrual Schedule'!$B$3:$B$122, MATCH(B1055, 'Accrual Schedule'!$B$3:$B$122, 1)+1, 1))</f>
        <v/>
      </c>
      <c r="G1055" s="18" t="str" cm="1">
        <f t="array" aca="1" ref="G1055" ca="1">IF(B1055="", "", INDEX('Accrual Schedule'!$B$3:$B$122, MATCH(H1055, 'Accrual Schedule'!$B$3:$B$122, 1)-1, 1))</f>
        <v/>
      </c>
      <c r="H1055" s="18" t="str">
        <f ca="1">IF(B1055="", "", INDEX('Accrual Schedule'!$B$3:$B$122, MATCH(I1055, 'Accrual Schedule'!$C$3:$C$122, 1), 1))</f>
        <v/>
      </c>
      <c r="I1055" s="18" t="str" cm="1">
        <f t="array" aca="1" ref="I1055" ca="1">IF(B1055="", "", _xlfn.IFNA(INDEX('Accrual Schedule'!$C$4:$C$122, MATCH(B1055, 'Accrual Schedule'!$C$4:$C$122, 1)+1, 1), INDEX('Accrual Schedule'!$C$4:$C$122, 1, 1)))</f>
        <v/>
      </c>
      <c r="J1055" s="11" t="str">
        <f ca="1">IF(B1055="","",'Terms&amp;Conditions + Transaction'!$F$5-SUMIF(Dispositions!$B$3:$B$32,"&lt;="&amp;B1055,Dispositions!$C$3:$C$32))</f>
        <v/>
      </c>
      <c r="K1055" s="84" t="str">
        <f ca="1">IF(B1055="", "", IF(ISNA(MATCH(B1055, 'Factor Schedule'!$B$3:$B$2002, -1)),1,IF(INDEX('Factor Schedule'!$B$3:$C$2002,MATCH(B1055, 'Factor Schedule'!$B$3:$B$2002, -1), 1)=B1055,MATCH(B1055, 'Factor Schedule'!$B$3:$B$2002, -1),MATCH(B1055, 'Factor Schedule'!$B$3:$B$2002, -1)+1)))</f>
        <v/>
      </c>
      <c r="L1055" s="11" t="str" cm="1">
        <f t="array" aca="1" ref="L1055" ca="1">IF(B1055="","",ROUND(J1055*_xlfn.IFNA(INDEX('Factor Schedule'!$B$3:$C$2002,K1055, 2), 1), 2))</f>
        <v/>
      </c>
      <c r="M1055" s="11" t="str">
        <f ca="1">IF(B1055="", "", IF(OR(LOWER('Terms&amp;Conditions + Transaction'!$B$12)&lt;&gt;"compound", B1055=$C$2, B1055=E1055), L1055, L1055+IF(LOWER('Terms&amp;Conditions + Transaction'!$B$13)&lt;&gt;"y", SUMIFS($T$8:$T$2007, $B$8:$B$2007, "&gt;="&amp;E1055, $B$8:$B$2007, "&lt;"&amp;B1055), SUMIFS($U$8:$U$1007, $B$8:$B$2007, "&gt;="&amp;E1055, $B$8:$B$2007, "&lt;"&amp;B1055))))</f>
        <v/>
      </c>
      <c r="N1055" s="18" t="str">
        <f ca="1">IF(OR(B1055 = "", F1055=""), "", MIN(ForwardDays(B1055,-'Terms&amp;Conditions + Transaction'!$B$22, 'Terms&amp;Conditions + Transaction'!$B$23, 'Holiday Schedule'!$B$3:$B$1002),ForwardDays(F1055,-'Terms&amp;Conditions + Transaction'!$B$22, 'Terms&amp;Conditions + Transaction'!$B$23, 'Holiday Schedule'!$B$3:$B$1002)))</f>
        <v/>
      </c>
      <c r="O1055" s="42" t="str">
        <f ca="1">IF(B1055="", "", IF(ISNA(MATCH(N1055, SOFR_INDEX!$A$2:$A$2001, -1)),1,IF(INDEX(SOFR_INDEX!$A$2:$E$2001,MATCH(N1055, SOFR_INDEX!$A$2:$A$2001, -1), 1)=N1055,MATCH(N1055, SOFR_INDEX!$A$2:$A$2001, -1),MATCH(N1055, SOFR_INDEX!$A$2:$A$2001, -1)+1)))</f>
        <v/>
      </c>
      <c r="P1055" s="40" t="str" cm="1">
        <f t="array" aca="1" ref="P1055" ca="1">IF(OR(B1055="", F1055=""), "", INDEX(SOFR_INDEX!$B$2:$E$2001, O1055,$P$4) * IF(LEFT($P$3, 3)="180", 2, IF(LEFT($P$3, 2)="90", 4, IF(LEFT($P$3, 2)="30", 12, 1)))/100)</f>
        <v/>
      </c>
      <c r="Q1055" s="43" t="str">
        <f ca="1">IF(OR(B1055="", F1055=""), "", P1055+'Terms&amp;Conditions + Transaction'!$B$11/10000)</f>
        <v/>
      </c>
      <c r="R1055" s="43" t="str">
        <f t="shared" ca="1" si="101"/>
        <v/>
      </c>
      <c r="S1055" t="str">
        <f ca="1">IF(B1055="",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Transaction'!$C$7*(F1055-E1055), 365), 360))))</f>
        <v/>
      </c>
      <c r="T1055" s="49" t="str">
        <f t="shared" ca="1" si="102"/>
        <v/>
      </c>
      <c r="U1055" s="49" t="str">
        <f t="shared" ca="1" si="103"/>
        <v/>
      </c>
      <c r="V1055" s="49" t="str">
        <f t="shared" ca="1" si="104"/>
        <v/>
      </c>
      <c r="W1055" s="11" t="str">
        <f t="shared" ca="1" si="105"/>
        <v/>
      </c>
      <c r="X1055" s="11" t="str">
        <f t="shared" ca="1" si="106"/>
        <v/>
      </c>
    </row>
    <row r="1056" spans="2:24" x14ac:dyDescent="0.25">
      <c r="B1056" s="82" t="str">
        <f ca="1">IF(B1055&lt;MIN($C$3, 'Terms&amp;Conditions + Transaction'!$B$6), B1055+1, "")</f>
        <v/>
      </c>
      <c r="C1056" t="str">
        <f ca="1">IF(B1056="", "", IF(AND(WEEKDAY(B1056, 2)&lt;=5, ISERROR(VLOOKUP(B1056, 'Holiday Schedule'!$B$3:$B$1002, 1, FALSE))), 1, 0))</f>
        <v/>
      </c>
      <c r="D1056" t="str">
        <f ca="1">IF(B1056="", "", IF(LOWER('Terms&amp;Conditions + Transaction'!$C$15)="act", 1, IF(DAY(B1056)=31, 0, IF(AND(DAY(B1056+1)=1, MONTH(B1056+1)=3), 31-DAY(B1056), 1))))</f>
        <v/>
      </c>
      <c r="E1056" s="18" t="str">
        <f ca="1">IF(B1056="", "", IFERROR(VLOOKUP(B1056, 'Accrual Schedule'!$B$3:$B$122, 1, TRUE), ""))</f>
        <v/>
      </c>
      <c r="F1056" s="18" t="str" cm="1">
        <f t="array" aca="1" ref="F1056" ca="1">IF(B1056="", "", INDEX('Accrual Schedule'!$B$3:$B$122, MATCH(B1056, 'Accrual Schedule'!$B$3:$B$122, 1)+1, 1))</f>
        <v/>
      </c>
      <c r="G1056" s="18" t="str" cm="1">
        <f t="array" aca="1" ref="G1056" ca="1">IF(B1056="", "", INDEX('Accrual Schedule'!$B$3:$B$122, MATCH(H1056, 'Accrual Schedule'!$B$3:$B$122, 1)-1, 1))</f>
        <v/>
      </c>
      <c r="H1056" s="18" t="str">
        <f ca="1">IF(B1056="", "", INDEX('Accrual Schedule'!$B$3:$B$122, MATCH(I1056, 'Accrual Schedule'!$C$3:$C$122, 1), 1))</f>
        <v/>
      </c>
      <c r="I1056" s="18" t="str" cm="1">
        <f t="array" aca="1" ref="I1056" ca="1">IF(B1056="", "", _xlfn.IFNA(INDEX('Accrual Schedule'!$C$4:$C$122, MATCH(B1056, 'Accrual Schedule'!$C$4:$C$122, 1)+1, 1), INDEX('Accrual Schedule'!$C$4:$C$122, 1, 1)))</f>
        <v/>
      </c>
      <c r="J1056" s="11" t="str">
        <f ca="1">IF(B1056="","",'Terms&amp;Conditions + Transaction'!$F$5-SUMIF(Dispositions!$B$3:$B$32,"&lt;="&amp;B1056,Dispositions!$C$3:$C$32))</f>
        <v/>
      </c>
      <c r="K1056" s="84" t="str">
        <f ca="1">IF(B1056="", "", IF(ISNA(MATCH(B1056, 'Factor Schedule'!$B$3:$B$2002, -1)),1,IF(INDEX('Factor Schedule'!$B$3:$C$2002,MATCH(B1056, 'Factor Schedule'!$B$3:$B$2002, -1), 1)=B1056,MATCH(B1056, 'Factor Schedule'!$B$3:$B$2002, -1),MATCH(B1056, 'Factor Schedule'!$B$3:$B$2002, -1)+1)))</f>
        <v/>
      </c>
      <c r="L1056" s="11" t="str" cm="1">
        <f t="array" aca="1" ref="L1056" ca="1">IF(B1056="","",ROUND(J1056*_xlfn.IFNA(INDEX('Factor Schedule'!$B$3:$C$2002,K1056, 2), 1), 2))</f>
        <v/>
      </c>
      <c r="M1056" s="11" t="str">
        <f ca="1">IF(B1056="", "", IF(OR(LOWER('Terms&amp;Conditions + Transaction'!$B$12)&lt;&gt;"compound", B1056=$C$2, B1056=E1056), L1056, L1056+IF(LOWER('Terms&amp;Conditions + Transaction'!$B$13)&lt;&gt;"y", SUMIFS($T$8:$T$2007, $B$8:$B$2007, "&gt;="&amp;E1056, $B$8:$B$2007, "&lt;"&amp;B1056), SUMIFS($U$8:$U$1007, $B$8:$B$2007, "&gt;="&amp;E1056, $B$8:$B$2007, "&lt;"&amp;B1056))))</f>
        <v/>
      </c>
      <c r="N1056" s="18" t="str">
        <f ca="1">IF(OR(B1056 = "", F1056=""), "", MIN(ForwardDays(B1056,-'Terms&amp;Conditions + Transaction'!$B$22, 'Terms&amp;Conditions + Transaction'!$B$23, 'Holiday Schedule'!$B$3:$B$1002),ForwardDays(F1056,-'Terms&amp;Conditions + Transaction'!$B$22, 'Terms&amp;Conditions + Transaction'!$B$23, 'Holiday Schedule'!$B$3:$B$1002)))</f>
        <v/>
      </c>
      <c r="O1056" s="42" t="str">
        <f ca="1">IF(B1056="", "", IF(ISNA(MATCH(N1056, SOFR_INDEX!$A$2:$A$2001, -1)),1,IF(INDEX(SOFR_INDEX!$A$2:$E$2001,MATCH(N1056, SOFR_INDEX!$A$2:$A$2001, -1), 1)=N1056,MATCH(N1056, SOFR_INDEX!$A$2:$A$2001, -1),MATCH(N1056, SOFR_INDEX!$A$2:$A$2001, -1)+1)))</f>
        <v/>
      </c>
      <c r="P1056" s="40" t="str" cm="1">
        <f t="array" aca="1" ref="P1056" ca="1">IF(OR(B1056="", F1056=""), "", INDEX(SOFR_INDEX!$B$2:$E$2001, O1056,$P$4) * IF(LEFT($P$3, 3)="180", 2, IF(LEFT($P$3, 2)="90", 4, IF(LEFT($P$3, 2)="30", 12, 1)))/100)</f>
        <v/>
      </c>
      <c r="Q1056" s="43" t="str">
        <f ca="1">IF(OR(B1056="", F1056=""), "", P1056+'Terms&amp;Conditions + Transaction'!$B$11/10000)</f>
        <v/>
      </c>
      <c r="R1056" s="43" t="str">
        <f t="shared" ca="1" si="101"/>
        <v/>
      </c>
      <c r="S1056" t="str">
        <f ca="1">IF(B1056="",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Transaction'!$C$7*(F1056-E1056), 365), 360))))</f>
        <v/>
      </c>
      <c r="T1056" s="49" t="str">
        <f t="shared" ca="1" si="102"/>
        <v/>
      </c>
      <c r="U1056" s="49" t="str">
        <f t="shared" ca="1" si="103"/>
        <v/>
      </c>
      <c r="V1056" s="49" t="str">
        <f t="shared" ca="1" si="104"/>
        <v/>
      </c>
      <c r="W1056" s="11" t="str">
        <f t="shared" ca="1" si="105"/>
        <v/>
      </c>
      <c r="X1056" s="11" t="str">
        <f t="shared" ca="1" si="106"/>
        <v/>
      </c>
    </row>
    <row r="1057" spans="2:24" x14ac:dyDescent="0.25">
      <c r="B1057" s="82" t="str">
        <f ca="1">IF(B1056&lt;MIN($C$3, 'Terms&amp;Conditions + Transaction'!$B$6), B1056+1, "")</f>
        <v/>
      </c>
      <c r="C1057" t="str">
        <f ca="1">IF(B1057="", "", IF(AND(WEEKDAY(B1057, 2)&lt;=5, ISERROR(VLOOKUP(B1057, 'Holiday Schedule'!$B$3:$B$1002, 1, FALSE))), 1, 0))</f>
        <v/>
      </c>
      <c r="D1057" t="str">
        <f ca="1">IF(B1057="", "", IF(LOWER('Terms&amp;Conditions + Transaction'!$C$15)="act", 1, IF(DAY(B1057)=31, 0, IF(AND(DAY(B1057+1)=1, MONTH(B1057+1)=3), 31-DAY(B1057), 1))))</f>
        <v/>
      </c>
      <c r="E1057" s="18" t="str">
        <f ca="1">IF(B1057="", "", IFERROR(VLOOKUP(B1057, 'Accrual Schedule'!$B$3:$B$122, 1, TRUE), ""))</f>
        <v/>
      </c>
      <c r="F1057" s="18" t="str" cm="1">
        <f t="array" aca="1" ref="F1057" ca="1">IF(B1057="", "", INDEX('Accrual Schedule'!$B$3:$B$122, MATCH(B1057, 'Accrual Schedule'!$B$3:$B$122, 1)+1, 1))</f>
        <v/>
      </c>
      <c r="G1057" s="18" t="str" cm="1">
        <f t="array" aca="1" ref="G1057" ca="1">IF(B1057="", "", INDEX('Accrual Schedule'!$B$3:$B$122, MATCH(H1057, 'Accrual Schedule'!$B$3:$B$122, 1)-1, 1))</f>
        <v/>
      </c>
      <c r="H1057" s="18" t="str">
        <f ca="1">IF(B1057="", "", INDEX('Accrual Schedule'!$B$3:$B$122, MATCH(I1057, 'Accrual Schedule'!$C$3:$C$122, 1), 1))</f>
        <v/>
      </c>
      <c r="I1057" s="18" t="str" cm="1">
        <f t="array" aca="1" ref="I1057" ca="1">IF(B1057="", "", _xlfn.IFNA(INDEX('Accrual Schedule'!$C$4:$C$122, MATCH(B1057, 'Accrual Schedule'!$C$4:$C$122, 1)+1, 1), INDEX('Accrual Schedule'!$C$4:$C$122, 1, 1)))</f>
        <v/>
      </c>
      <c r="J1057" s="11" t="str">
        <f ca="1">IF(B1057="","",'Terms&amp;Conditions + Transaction'!$F$5-SUMIF(Dispositions!$B$3:$B$32,"&lt;="&amp;B1057,Dispositions!$C$3:$C$32))</f>
        <v/>
      </c>
      <c r="K1057" s="84" t="str">
        <f ca="1">IF(B1057="", "", IF(ISNA(MATCH(B1057, 'Factor Schedule'!$B$3:$B$2002, -1)),1,IF(INDEX('Factor Schedule'!$B$3:$C$2002,MATCH(B1057, 'Factor Schedule'!$B$3:$B$2002, -1), 1)=B1057,MATCH(B1057, 'Factor Schedule'!$B$3:$B$2002, -1),MATCH(B1057, 'Factor Schedule'!$B$3:$B$2002, -1)+1)))</f>
        <v/>
      </c>
      <c r="L1057" s="11" t="str" cm="1">
        <f t="array" aca="1" ref="L1057" ca="1">IF(B1057="","",ROUND(J1057*_xlfn.IFNA(INDEX('Factor Schedule'!$B$3:$C$2002,K1057, 2), 1), 2))</f>
        <v/>
      </c>
      <c r="M1057" s="11" t="str">
        <f ca="1">IF(B1057="", "", IF(OR(LOWER('Terms&amp;Conditions + Transaction'!$B$12)&lt;&gt;"compound", B1057=$C$2, B1057=E1057), L1057, L1057+IF(LOWER('Terms&amp;Conditions + Transaction'!$B$13)&lt;&gt;"y", SUMIFS($T$8:$T$2007, $B$8:$B$2007, "&gt;="&amp;E1057, $B$8:$B$2007, "&lt;"&amp;B1057), SUMIFS($U$8:$U$1007, $B$8:$B$2007, "&gt;="&amp;E1057, $B$8:$B$2007, "&lt;"&amp;B1057))))</f>
        <v/>
      </c>
      <c r="N1057" s="18" t="str">
        <f ca="1">IF(OR(B1057 = "", F1057=""), "", MIN(ForwardDays(B1057,-'Terms&amp;Conditions + Transaction'!$B$22, 'Terms&amp;Conditions + Transaction'!$B$23, 'Holiday Schedule'!$B$3:$B$1002),ForwardDays(F1057,-'Terms&amp;Conditions + Transaction'!$B$22, 'Terms&amp;Conditions + Transaction'!$B$23, 'Holiday Schedule'!$B$3:$B$1002)))</f>
        <v/>
      </c>
      <c r="O1057" s="42" t="str">
        <f ca="1">IF(B1057="", "", IF(ISNA(MATCH(N1057, SOFR_INDEX!$A$2:$A$2001, -1)),1,IF(INDEX(SOFR_INDEX!$A$2:$E$2001,MATCH(N1057, SOFR_INDEX!$A$2:$A$2001, -1), 1)=N1057,MATCH(N1057, SOFR_INDEX!$A$2:$A$2001, -1),MATCH(N1057, SOFR_INDEX!$A$2:$A$2001, -1)+1)))</f>
        <v/>
      </c>
      <c r="P1057" s="40" t="str" cm="1">
        <f t="array" aca="1" ref="P1057" ca="1">IF(OR(B1057="", F1057=""), "", INDEX(SOFR_INDEX!$B$2:$E$2001, O1057,$P$4) * IF(LEFT($P$3, 3)="180", 2, IF(LEFT($P$3, 2)="90", 4, IF(LEFT($P$3, 2)="30", 12, 1)))/100)</f>
        <v/>
      </c>
      <c r="Q1057" s="43" t="str">
        <f ca="1">IF(OR(B1057="", F1057=""), "", P1057+'Terms&amp;Conditions + Transaction'!$B$11/10000)</f>
        <v/>
      </c>
      <c r="R1057" s="43" t="str">
        <f t="shared" ca="1" si="101"/>
        <v/>
      </c>
      <c r="S1057" t="str">
        <f ca="1">IF(B1057="",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Transaction'!$C$7*(F1057-E1057), 365), 360))))</f>
        <v/>
      </c>
      <c r="T1057" s="49" t="str">
        <f t="shared" ca="1" si="102"/>
        <v/>
      </c>
      <c r="U1057" s="49" t="str">
        <f t="shared" ca="1" si="103"/>
        <v/>
      </c>
      <c r="V1057" s="49" t="str">
        <f t="shared" ca="1" si="104"/>
        <v/>
      </c>
      <c r="W1057" s="11" t="str">
        <f t="shared" ca="1" si="105"/>
        <v/>
      </c>
      <c r="X1057" s="11" t="str">
        <f t="shared" ca="1" si="106"/>
        <v/>
      </c>
    </row>
    <row r="1058" spans="2:24" x14ac:dyDescent="0.25">
      <c r="B1058" s="82" t="str">
        <f ca="1">IF(B1057&lt;MIN($C$3, 'Terms&amp;Conditions + Transaction'!$B$6), B1057+1, "")</f>
        <v/>
      </c>
      <c r="C1058" t="str">
        <f ca="1">IF(B1058="", "", IF(AND(WEEKDAY(B1058, 2)&lt;=5, ISERROR(VLOOKUP(B1058, 'Holiday Schedule'!$B$3:$B$1002, 1, FALSE))), 1, 0))</f>
        <v/>
      </c>
      <c r="D1058" t="str">
        <f ca="1">IF(B1058="", "", IF(LOWER('Terms&amp;Conditions + Transaction'!$C$15)="act", 1, IF(DAY(B1058)=31, 0, IF(AND(DAY(B1058+1)=1, MONTH(B1058+1)=3), 31-DAY(B1058), 1))))</f>
        <v/>
      </c>
      <c r="E1058" s="18" t="str">
        <f ca="1">IF(B1058="", "", IFERROR(VLOOKUP(B1058, 'Accrual Schedule'!$B$3:$B$122, 1, TRUE), ""))</f>
        <v/>
      </c>
      <c r="F1058" s="18" t="str" cm="1">
        <f t="array" aca="1" ref="F1058" ca="1">IF(B1058="", "", INDEX('Accrual Schedule'!$B$3:$B$122, MATCH(B1058, 'Accrual Schedule'!$B$3:$B$122, 1)+1, 1))</f>
        <v/>
      </c>
      <c r="G1058" s="18" t="str" cm="1">
        <f t="array" aca="1" ref="G1058" ca="1">IF(B1058="", "", INDEX('Accrual Schedule'!$B$3:$B$122, MATCH(H1058, 'Accrual Schedule'!$B$3:$B$122, 1)-1, 1))</f>
        <v/>
      </c>
      <c r="H1058" s="18" t="str">
        <f ca="1">IF(B1058="", "", INDEX('Accrual Schedule'!$B$3:$B$122, MATCH(I1058, 'Accrual Schedule'!$C$3:$C$122, 1), 1))</f>
        <v/>
      </c>
      <c r="I1058" s="18" t="str" cm="1">
        <f t="array" aca="1" ref="I1058" ca="1">IF(B1058="", "", _xlfn.IFNA(INDEX('Accrual Schedule'!$C$4:$C$122, MATCH(B1058, 'Accrual Schedule'!$C$4:$C$122, 1)+1, 1), INDEX('Accrual Schedule'!$C$4:$C$122, 1, 1)))</f>
        <v/>
      </c>
      <c r="J1058" s="11" t="str">
        <f ca="1">IF(B1058="","",'Terms&amp;Conditions + Transaction'!$F$5-SUMIF(Dispositions!$B$3:$B$32,"&lt;="&amp;B1058,Dispositions!$C$3:$C$32))</f>
        <v/>
      </c>
      <c r="K1058" s="84" t="str">
        <f ca="1">IF(B1058="", "", IF(ISNA(MATCH(B1058, 'Factor Schedule'!$B$3:$B$2002, -1)),1,IF(INDEX('Factor Schedule'!$B$3:$C$2002,MATCH(B1058, 'Factor Schedule'!$B$3:$B$2002, -1), 1)=B1058,MATCH(B1058, 'Factor Schedule'!$B$3:$B$2002, -1),MATCH(B1058, 'Factor Schedule'!$B$3:$B$2002, -1)+1)))</f>
        <v/>
      </c>
      <c r="L1058" s="11" t="str" cm="1">
        <f t="array" aca="1" ref="L1058" ca="1">IF(B1058="","",ROUND(J1058*_xlfn.IFNA(INDEX('Factor Schedule'!$B$3:$C$2002,K1058, 2), 1), 2))</f>
        <v/>
      </c>
      <c r="M1058" s="11" t="str">
        <f ca="1">IF(B1058="", "", IF(OR(LOWER('Terms&amp;Conditions + Transaction'!$B$12)&lt;&gt;"compound", B1058=$C$2, B1058=E1058), L1058, L1058+IF(LOWER('Terms&amp;Conditions + Transaction'!$B$13)&lt;&gt;"y", SUMIFS($T$8:$T$2007, $B$8:$B$2007, "&gt;="&amp;E1058, $B$8:$B$2007, "&lt;"&amp;B1058), SUMIFS($U$8:$U$1007, $B$8:$B$2007, "&gt;="&amp;E1058, $B$8:$B$2007, "&lt;"&amp;B1058))))</f>
        <v/>
      </c>
      <c r="N1058" s="18" t="str">
        <f ca="1">IF(OR(B1058 = "", F1058=""), "", MIN(ForwardDays(B1058,-'Terms&amp;Conditions + Transaction'!$B$22, 'Terms&amp;Conditions + Transaction'!$B$23, 'Holiday Schedule'!$B$3:$B$1002),ForwardDays(F1058,-'Terms&amp;Conditions + Transaction'!$B$22, 'Terms&amp;Conditions + Transaction'!$B$23, 'Holiday Schedule'!$B$3:$B$1002)))</f>
        <v/>
      </c>
      <c r="O1058" s="42" t="str">
        <f ca="1">IF(B1058="", "", IF(ISNA(MATCH(N1058, SOFR_INDEX!$A$2:$A$2001, -1)),1,IF(INDEX(SOFR_INDEX!$A$2:$E$2001,MATCH(N1058, SOFR_INDEX!$A$2:$A$2001, -1), 1)=N1058,MATCH(N1058, SOFR_INDEX!$A$2:$A$2001, -1),MATCH(N1058, SOFR_INDEX!$A$2:$A$2001, -1)+1)))</f>
        <v/>
      </c>
      <c r="P1058" s="40" t="str" cm="1">
        <f t="array" aca="1" ref="P1058" ca="1">IF(OR(B1058="", F1058=""), "", INDEX(SOFR_INDEX!$B$2:$E$2001, O1058,$P$4) * IF(LEFT($P$3, 3)="180", 2, IF(LEFT($P$3, 2)="90", 4, IF(LEFT($P$3, 2)="30", 12, 1)))/100)</f>
        <v/>
      </c>
      <c r="Q1058" s="43" t="str">
        <f ca="1">IF(OR(B1058="", F1058=""), "", P1058+'Terms&amp;Conditions + Transaction'!$B$11/10000)</f>
        <v/>
      </c>
      <c r="R1058" s="43" t="str">
        <f t="shared" ca="1" si="101"/>
        <v/>
      </c>
      <c r="S1058" t="str">
        <f ca="1">IF(B1058="",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Transaction'!$C$7*(F1058-E1058), 365), 360))))</f>
        <v/>
      </c>
      <c r="T1058" s="49" t="str">
        <f t="shared" ca="1" si="102"/>
        <v/>
      </c>
      <c r="U1058" s="49" t="str">
        <f t="shared" ca="1" si="103"/>
        <v/>
      </c>
      <c r="V1058" s="49" t="str">
        <f t="shared" ca="1" si="104"/>
        <v/>
      </c>
      <c r="W1058" s="11" t="str">
        <f t="shared" ca="1" si="105"/>
        <v/>
      </c>
      <c r="X1058" s="11" t="str">
        <f t="shared" ca="1" si="106"/>
        <v/>
      </c>
    </row>
    <row r="1059" spans="2:24" x14ac:dyDescent="0.25">
      <c r="B1059" s="82" t="str">
        <f ca="1">IF(B1058&lt;MIN($C$3, 'Terms&amp;Conditions + Transaction'!$B$6), B1058+1, "")</f>
        <v/>
      </c>
      <c r="C1059" t="str">
        <f ca="1">IF(B1059="", "", IF(AND(WEEKDAY(B1059, 2)&lt;=5, ISERROR(VLOOKUP(B1059, 'Holiday Schedule'!$B$3:$B$1002, 1, FALSE))), 1, 0))</f>
        <v/>
      </c>
      <c r="D1059" t="str">
        <f ca="1">IF(B1059="", "", IF(LOWER('Terms&amp;Conditions + Transaction'!$C$15)="act", 1, IF(DAY(B1059)=31, 0, IF(AND(DAY(B1059+1)=1, MONTH(B1059+1)=3), 31-DAY(B1059), 1))))</f>
        <v/>
      </c>
      <c r="E1059" s="18" t="str">
        <f ca="1">IF(B1059="", "", IFERROR(VLOOKUP(B1059, 'Accrual Schedule'!$B$3:$B$122, 1, TRUE), ""))</f>
        <v/>
      </c>
      <c r="F1059" s="18" t="str" cm="1">
        <f t="array" aca="1" ref="F1059" ca="1">IF(B1059="", "", INDEX('Accrual Schedule'!$B$3:$B$122, MATCH(B1059, 'Accrual Schedule'!$B$3:$B$122, 1)+1, 1))</f>
        <v/>
      </c>
      <c r="G1059" s="18" t="str" cm="1">
        <f t="array" aca="1" ref="G1059" ca="1">IF(B1059="", "", INDEX('Accrual Schedule'!$B$3:$B$122, MATCH(H1059, 'Accrual Schedule'!$B$3:$B$122, 1)-1, 1))</f>
        <v/>
      </c>
      <c r="H1059" s="18" t="str">
        <f ca="1">IF(B1059="", "", INDEX('Accrual Schedule'!$B$3:$B$122, MATCH(I1059, 'Accrual Schedule'!$C$3:$C$122, 1), 1))</f>
        <v/>
      </c>
      <c r="I1059" s="18" t="str" cm="1">
        <f t="array" aca="1" ref="I1059" ca="1">IF(B1059="", "", _xlfn.IFNA(INDEX('Accrual Schedule'!$C$4:$C$122, MATCH(B1059, 'Accrual Schedule'!$C$4:$C$122, 1)+1, 1), INDEX('Accrual Schedule'!$C$4:$C$122, 1, 1)))</f>
        <v/>
      </c>
      <c r="J1059" s="11" t="str">
        <f ca="1">IF(B1059="","",'Terms&amp;Conditions + Transaction'!$F$5-SUMIF(Dispositions!$B$3:$B$32,"&lt;="&amp;B1059,Dispositions!$C$3:$C$32))</f>
        <v/>
      </c>
      <c r="K1059" s="84" t="str">
        <f ca="1">IF(B1059="", "", IF(ISNA(MATCH(B1059, 'Factor Schedule'!$B$3:$B$2002, -1)),1,IF(INDEX('Factor Schedule'!$B$3:$C$2002,MATCH(B1059, 'Factor Schedule'!$B$3:$B$2002, -1), 1)=B1059,MATCH(B1059, 'Factor Schedule'!$B$3:$B$2002, -1),MATCH(B1059, 'Factor Schedule'!$B$3:$B$2002, -1)+1)))</f>
        <v/>
      </c>
      <c r="L1059" s="11" t="str" cm="1">
        <f t="array" aca="1" ref="L1059" ca="1">IF(B1059="","",ROUND(J1059*_xlfn.IFNA(INDEX('Factor Schedule'!$B$3:$C$2002,K1059, 2), 1), 2))</f>
        <v/>
      </c>
      <c r="M1059" s="11" t="str">
        <f ca="1">IF(B1059="", "", IF(OR(LOWER('Terms&amp;Conditions + Transaction'!$B$12)&lt;&gt;"compound", B1059=$C$2, B1059=E1059), L1059, L1059+IF(LOWER('Terms&amp;Conditions + Transaction'!$B$13)&lt;&gt;"y", SUMIFS($T$8:$T$2007, $B$8:$B$2007, "&gt;="&amp;E1059, $B$8:$B$2007, "&lt;"&amp;B1059), SUMIFS($U$8:$U$1007, $B$8:$B$2007, "&gt;="&amp;E1059, $B$8:$B$2007, "&lt;"&amp;B1059))))</f>
        <v/>
      </c>
      <c r="N1059" s="18" t="str">
        <f ca="1">IF(OR(B1059 = "", F1059=""), "", MIN(ForwardDays(B1059,-'Terms&amp;Conditions + Transaction'!$B$22, 'Terms&amp;Conditions + Transaction'!$B$23, 'Holiday Schedule'!$B$3:$B$1002),ForwardDays(F1059,-'Terms&amp;Conditions + Transaction'!$B$22, 'Terms&amp;Conditions + Transaction'!$B$23, 'Holiday Schedule'!$B$3:$B$1002)))</f>
        <v/>
      </c>
      <c r="O1059" s="42" t="str">
        <f ca="1">IF(B1059="", "", IF(ISNA(MATCH(N1059, SOFR_INDEX!$A$2:$A$2001, -1)),1,IF(INDEX(SOFR_INDEX!$A$2:$E$2001,MATCH(N1059, SOFR_INDEX!$A$2:$A$2001, -1), 1)=N1059,MATCH(N1059, SOFR_INDEX!$A$2:$A$2001, -1),MATCH(N1059, SOFR_INDEX!$A$2:$A$2001, -1)+1)))</f>
        <v/>
      </c>
      <c r="P1059" s="40" t="str" cm="1">
        <f t="array" aca="1" ref="P1059" ca="1">IF(OR(B1059="", F1059=""), "", INDEX(SOFR_INDEX!$B$2:$E$2001, O1059,$P$4) * IF(LEFT($P$3, 3)="180", 2, IF(LEFT($P$3, 2)="90", 4, IF(LEFT($P$3, 2)="30", 12, 1)))/100)</f>
        <v/>
      </c>
      <c r="Q1059" s="43" t="str">
        <f ca="1">IF(OR(B1059="", F1059=""), "", P1059+'Terms&amp;Conditions + Transaction'!$B$11/10000)</f>
        <v/>
      </c>
      <c r="R1059" s="43" t="str">
        <f t="shared" ca="1" si="101"/>
        <v/>
      </c>
      <c r="S1059" t="str">
        <f ca="1">IF(B1059="",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Transaction'!$C$7*(F1059-E1059), 365), 360))))</f>
        <v/>
      </c>
      <c r="T1059" s="49" t="str">
        <f t="shared" ca="1" si="102"/>
        <v/>
      </c>
      <c r="U1059" s="49" t="str">
        <f t="shared" ca="1" si="103"/>
        <v/>
      </c>
      <c r="V1059" s="49" t="str">
        <f t="shared" ca="1" si="104"/>
        <v/>
      </c>
      <c r="W1059" s="11" t="str">
        <f t="shared" ca="1" si="105"/>
        <v/>
      </c>
      <c r="X1059" s="11" t="str">
        <f t="shared" ca="1" si="106"/>
        <v/>
      </c>
    </row>
    <row r="1060" spans="2:24" x14ac:dyDescent="0.25">
      <c r="B1060" s="82" t="str">
        <f ca="1">IF(B1059&lt;MIN($C$3, 'Terms&amp;Conditions + Transaction'!$B$6), B1059+1, "")</f>
        <v/>
      </c>
      <c r="C1060" t="str">
        <f ca="1">IF(B1060="", "", IF(AND(WEEKDAY(B1060, 2)&lt;=5, ISERROR(VLOOKUP(B1060, 'Holiday Schedule'!$B$3:$B$1002, 1, FALSE))), 1, 0))</f>
        <v/>
      </c>
      <c r="D1060" t="str">
        <f ca="1">IF(B1060="", "", IF(LOWER('Terms&amp;Conditions + Transaction'!$C$15)="act", 1, IF(DAY(B1060)=31, 0, IF(AND(DAY(B1060+1)=1, MONTH(B1060+1)=3), 31-DAY(B1060), 1))))</f>
        <v/>
      </c>
      <c r="E1060" s="18" t="str">
        <f ca="1">IF(B1060="", "", IFERROR(VLOOKUP(B1060, 'Accrual Schedule'!$B$3:$B$122, 1, TRUE), ""))</f>
        <v/>
      </c>
      <c r="F1060" s="18" t="str" cm="1">
        <f t="array" aca="1" ref="F1060" ca="1">IF(B1060="", "", INDEX('Accrual Schedule'!$B$3:$B$122, MATCH(B1060, 'Accrual Schedule'!$B$3:$B$122, 1)+1, 1))</f>
        <v/>
      </c>
      <c r="G1060" s="18" t="str" cm="1">
        <f t="array" aca="1" ref="G1060" ca="1">IF(B1060="", "", INDEX('Accrual Schedule'!$B$3:$B$122, MATCH(H1060, 'Accrual Schedule'!$B$3:$B$122, 1)-1, 1))</f>
        <v/>
      </c>
      <c r="H1060" s="18" t="str">
        <f ca="1">IF(B1060="", "", INDEX('Accrual Schedule'!$B$3:$B$122, MATCH(I1060, 'Accrual Schedule'!$C$3:$C$122, 1), 1))</f>
        <v/>
      </c>
      <c r="I1060" s="18" t="str" cm="1">
        <f t="array" aca="1" ref="I1060" ca="1">IF(B1060="", "", _xlfn.IFNA(INDEX('Accrual Schedule'!$C$4:$C$122, MATCH(B1060, 'Accrual Schedule'!$C$4:$C$122, 1)+1, 1), INDEX('Accrual Schedule'!$C$4:$C$122, 1, 1)))</f>
        <v/>
      </c>
      <c r="J1060" s="11" t="str">
        <f ca="1">IF(B1060="","",'Terms&amp;Conditions + Transaction'!$F$5-SUMIF(Dispositions!$B$3:$B$32,"&lt;="&amp;B1060,Dispositions!$C$3:$C$32))</f>
        <v/>
      </c>
      <c r="K1060" s="84" t="str">
        <f ca="1">IF(B1060="", "", IF(ISNA(MATCH(B1060, 'Factor Schedule'!$B$3:$B$2002, -1)),1,IF(INDEX('Factor Schedule'!$B$3:$C$2002,MATCH(B1060, 'Factor Schedule'!$B$3:$B$2002, -1), 1)=B1060,MATCH(B1060, 'Factor Schedule'!$B$3:$B$2002, -1),MATCH(B1060, 'Factor Schedule'!$B$3:$B$2002, -1)+1)))</f>
        <v/>
      </c>
      <c r="L1060" s="11" t="str" cm="1">
        <f t="array" aca="1" ref="L1060" ca="1">IF(B1060="","",ROUND(J1060*_xlfn.IFNA(INDEX('Factor Schedule'!$B$3:$C$2002,K1060, 2), 1), 2))</f>
        <v/>
      </c>
      <c r="M1060" s="11" t="str">
        <f ca="1">IF(B1060="", "", IF(OR(LOWER('Terms&amp;Conditions + Transaction'!$B$12)&lt;&gt;"compound", B1060=$C$2, B1060=E1060), L1060, L1060+IF(LOWER('Terms&amp;Conditions + Transaction'!$B$13)&lt;&gt;"y", SUMIFS($T$8:$T$2007, $B$8:$B$2007, "&gt;="&amp;E1060, $B$8:$B$2007, "&lt;"&amp;B1060), SUMIFS($U$8:$U$1007, $B$8:$B$2007, "&gt;="&amp;E1060, $B$8:$B$2007, "&lt;"&amp;B1060))))</f>
        <v/>
      </c>
      <c r="N1060" s="18" t="str">
        <f ca="1">IF(OR(B1060 = "", F1060=""), "", MIN(ForwardDays(B1060,-'Terms&amp;Conditions + Transaction'!$B$22, 'Terms&amp;Conditions + Transaction'!$B$23, 'Holiday Schedule'!$B$3:$B$1002),ForwardDays(F1060,-'Terms&amp;Conditions + Transaction'!$B$22, 'Terms&amp;Conditions + Transaction'!$B$23, 'Holiday Schedule'!$B$3:$B$1002)))</f>
        <v/>
      </c>
      <c r="O1060" s="42" t="str">
        <f ca="1">IF(B1060="", "", IF(ISNA(MATCH(N1060, SOFR_INDEX!$A$2:$A$2001, -1)),1,IF(INDEX(SOFR_INDEX!$A$2:$E$2001,MATCH(N1060, SOFR_INDEX!$A$2:$A$2001, -1), 1)=N1060,MATCH(N1060, SOFR_INDEX!$A$2:$A$2001, -1),MATCH(N1060, SOFR_INDEX!$A$2:$A$2001, -1)+1)))</f>
        <v/>
      </c>
      <c r="P1060" s="40" t="str" cm="1">
        <f t="array" aca="1" ref="P1060" ca="1">IF(OR(B1060="", F1060=""), "", INDEX(SOFR_INDEX!$B$2:$E$2001, O1060,$P$4) * IF(LEFT($P$3, 3)="180", 2, IF(LEFT($P$3, 2)="90", 4, IF(LEFT($P$3, 2)="30", 12, 1)))/100)</f>
        <v/>
      </c>
      <c r="Q1060" s="43" t="str">
        <f ca="1">IF(OR(B1060="", F1060=""), "", P1060+'Terms&amp;Conditions + Transaction'!$B$11/10000)</f>
        <v/>
      </c>
      <c r="R1060" s="43" t="str">
        <f t="shared" ca="1" si="101"/>
        <v/>
      </c>
      <c r="S1060" t="str">
        <f ca="1">IF(B1060="",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Transaction'!$C$7*(F1060-E1060), 365), 360))))</f>
        <v/>
      </c>
      <c r="T1060" s="49" t="str">
        <f t="shared" ca="1" si="102"/>
        <v/>
      </c>
      <c r="U1060" s="49" t="str">
        <f t="shared" ca="1" si="103"/>
        <v/>
      </c>
      <c r="V1060" s="49" t="str">
        <f t="shared" ca="1" si="104"/>
        <v/>
      </c>
      <c r="W1060" s="11" t="str">
        <f t="shared" ca="1" si="105"/>
        <v/>
      </c>
      <c r="X1060" s="11" t="str">
        <f t="shared" ca="1" si="106"/>
        <v/>
      </c>
    </row>
    <row r="1061" spans="2:24" x14ac:dyDescent="0.25">
      <c r="B1061" s="82" t="str">
        <f ca="1">IF(B1060&lt;MIN($C$3, 'Terms&amp;Conditions + Transaction'!$B$6), B1060+1, "")</f>
        <v/>
      </c>
      <c r="C1061" t="str">
        <f ca="1">IF(B1061="", "", IF(AND(WEEKDAY(B1061, 2)&lt;=5, ISERROR(VLOOKUP(B1061, 'Holiday Schedule'!$B$3:$B$1002, 1, FALSE))), 1, 0))</f>
        <v/>
      </c>
      <c r="D1061" t="str">
        <f ca="1">IF(B1061="", "", IF(LOWER('Terms&amp;Conditions + Transaction'!$C$15)="act", 1, IF(DAY(B1061)=31, 0, IF(AND(DAY(B1061+1)=1, MONTH(B1061+1)=3), 31-DAY(B1061), 1))))</f>
        <v/>
      </c>
      <c r="E1061" s="18" t="str">
        <f ca="1">IF(B1061="", "", IFERROR(VLOOKUP(B1061, 'Accrual Schedule'!$B$3:$B$122, 1, TRUE), ""))</f>
        <v/>
      </c>
      <c r="F1061" s="18" t="str" cm="1">
        <f t="array" aca="1" ref="F1061" ca="1">IF(B1061="", "", INDEX('Accrual Schedule'!$B$3:$B$122, MATCH(B1061, 'Accrual Schedule'!$B$3:$B$122, 1)+1, 1))</f>
        <v/>
      </c>
      <c r="G1061" s="18" t="str" cm="1">
        <f t="array" aca="1" ref="G1061" ca="1">IF(B1061="", "", INDEX('Accrual Schedule'!$B$3:$B$122, MATCH(H1061, 'Accrual Schedule'!$B$3:$B$122, 1)-1, 1))</f>
        <v/>
      </c>
      <c r="H1061" s="18" t="str">
        <f ca="1">IF(B1061="", "", INDEX('Accrual Schedule'!$B$3:$B$122, MATCH(I1061, 'Accrual Schedule'!$C$3:$C$122, 1), 1))</f>
        <v/>
      </c>
      <c r="I1061" s="18" t="str" cm="1">
        <f t="array" aca="1" ref="I1061" ca="1">IF(B1061="", "", _xlfn.IFNA(INDEX('Accrual Schedule'!$C$4:$C$122, MATCH(B1061, 'Accrual Schedule'!$C$4:$C$122, 1)+1, 1), INDEX('Accrual Schedule'!$C$4:$C$122, 1, 1)))</f>
        <v/>
      </c>
      <c r="J1061" s="11" t="str">
        <f ca="1">IF(B1061="","",'Terms&amp;Conditions + Transaction'!$F$5-SUMIF(Dispositions!$B$3:$B$32,"&lt;="&amp;B1061,Dispositions!$C$3:$C$32))</f>
        <v/>
      </c>
      <c r="K1061" s="84" t="str">
        <f ca="1">IF(B1061="", "", IF(ISNA(MATCH(B1061, 'Factor Schedule'!$B$3:$B$2002, -1)),1,IF(INDEX('Factor Schedule'!$B$3:$C$2002,MATCH(B1061, 'Factor Schedule'!$B$3:$B$2002, -1), 1)=B1061,MATCH(B1061, 'Factor Schedule'!$B$3:$B$2002, -1),MATCH(B1061, 'Factor Schedule'!$B$3:$B$2002, -1)+1)))</f>
        <v/>
      </c>
      <c r="L1061" s="11" t="str" cm="1">
        <f t="array" aca="1" ref="L1061" ca="1">IF(B1061="","",ROUND(J1061*_xlfn.IFNA(INDEX('Factor Schedule'!$B$3:$C$2002,K1061, 2), 1), 2))</f>
        <v/>
      </c>
      <c r="M1061" s="11" t="str">
        <f ca="1">IF(B1061="", "", IF(OR(LOWER('Terms&amp;Conditions + Transaction'!$B$12)&lt;&gt;"compound", B1061=$C$2, B1061=E1061), L1061, L1061+IF(LOWER('Terms&amp;Conditions + Transaction'!$B$13)&lt;&gt;"y", SUMIFS($T$8:$T$2007, $B$8:$B$2007, "&gt;="&amp;E1061, $B$8:$B$2007, "&lt;"&amp;B1061), SUMIFS($U$8:$U$1007, $B$8:$B$2007, "&gt;="&amp;E1061, $B$8:$B$2007, "&lt;"&amp;B1061))))</f>
        <v/>
      </c>
      <c r="N1061" s="18" t="str">
        <f ca="1">IF(OR(B1061 = "", F1061=""), "", MIN(ForwardDays(B1061,-'Terms&amp;Conditions + Transaction'!$B$22, 'Terms&amp;Conditions + Transaction'!$B$23, 'Holiday Schedule'!$B$3:$B$1002),ForwardDays(F1061,-'Terms&amp;Conditions + Transaction'!$B$22, 'Terms&amp;Conditions + Transaction'!$B$23, 'Holiday Schedule'!$B$3:$B$1002)))</f>
        <v/>
      </c>
      <c r="O1061" s="42" t="str">
        <f ca="1">IF(B1061="", "", IF(ISNA(MATCH(N1061, SOFR_INDEX!$A$2:$A$2001, -1)),1,IF(INDEX(SOFR_INDEX!$A$2:$E$2001,MATCH(N1061, SOFR_INDEX!$A$2:$A$2001, -1), 1)=N1061,MATCH(N1061, SOFR_INDEX!$A$2:$A$2001, -1),MATCH(N1061, SOFR_INDEX!$A$2:$A$2001, -1)+1)))</f>
        <v/>
      </c>
      <c r="P1061" s="40" t="str" cm="1">
        <f t="array" aca="1" ref="P1061" ca="1">IF(OR(B1061="", F1061=""), "", INDEX(SOFR_INDEX!$B$2:$E$2001, O1061,$P$4) * IF(LEFT($P$3, 3)="180", 2, IF(LEFT($P$3, 2)="90", 4, IF(LEFT($P$3, 2)="30", 12, 1)))/100)</f>
        <v/>
      </c>
      <c r="Q1061" s="43" t="str">
        <f ca="1">IF(OR(B1061="", F1061=""), "", P1061+'Terms&amp;Conditions + Transaction'!$B$11/10000)</f>
        <v/>
      </c>
      <c r="R1061" s="43" t="str">
        <f t="shared" ca="1" si="101"/>
        <v/>
      </c>
      <c r="S1061" t="str">
        <f ca="1">IF(B1061="",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Transaction'!$C$7*(F1061-E1061), 365), 360))))</f>
        <v/>
      </c>
      <c r="T1061" s="49" t="str">
        <f t="shared" ca="1" si="102"/>
        <v/>
      </c>
      <c r="U1061" s="49" t="str">
        <f t="shared" ca="1" si="103"/>
        <v/>
      </c>
      <c r="V1061" s="49" t="str">
        <f t="shared" ca="1" si="104"/>
        <v/>
      </c>
      <c r="W1061" s="11" t="str">
        <f t="shared" ca="1" si="105"/>
        <v/>
      </c>
      <c r="X1061" s="11" t="str">
        <f t="shared" ca="1" si="106"/>
        <v/>
      </c>
    </row>
    <row r="1062" spans="2:24" x14ac:dyDescent="0.25">
      <c r="B1062" s="82" t="str">
        <f ca="1">IF(B1061&lt;MIN($C$3, 'Terms&amp;Conditions + Transaction'!$B$6), B1061+1, "")</f>
        <v/>
      </c>
      <c r="C1062" t="str">
        <f ca="1">IF(B1062="", "", IF(AND(WEEKDAY(B1062, 2)&lt;=5, ISERROR(VLOOKUP(B1062, 'Holiday Schedule'!$B$3:$B$1002, 1, FALSE))), 1, 0))</f>
        <v/>
      </c>
      <c r="D1062" t="str">
        <f ca="1">IF(B1062="", "", IF(LOWER('Terms&amp;Conditions + Transaction'!$C$15)="act", 1, IF(DAY(B1062)=31, 0, IF(AND(DAY(B1062+1)=1, MONTH(B1062+1)=3), 31-DAY(B1062), 1))))</f>
        <v/>
      </c>
      <c r="E1062" s="18" t="str">
        <f ca="1">IF(B1062="", "", IFERROR(VLOOKUP(B1062, 'Accrual Schedule'!$B$3:$B$122, 1, TRUE), ""))</f>
        <v/>
      </c>
      <c r="F1062" s="18" t="str" cm="1">
        <f t="array" aca="1" ref="F1062" ca="1">IF(B1062="", "", INDEX('Accrual Schedule'!$B$3:$B$122, MATCH(B1062, 'Accrual Schedule'!$B$3:$B$122, 1)+1, 1))</f>
        <v/>
      </c>
      <c r="G1062" s="18" t="str" cm="1">
        <f t="array" aca="1" ref="G1062" ca="1">IF(B1062="", "", INDEX('Accrual Schedule'!$B$3:$B$122, MATCH(H1062, 'Accrual Schedule'!$B$3:$B$122, 1)-1, 1))</f>
        <v/>
      </c>
      <c r="H1062" s="18" t="str">
        <f ca="1">IF(B1062="", "", INDEX('Accrual Schedule'!$B$3:$B$122, MATCH(I1062, 'Accrual Schedule'!$C$3:$C$122, 1), 1))</f>
        <v/>
      </c>
      <c r="I1062" s="18" t="str" cm="1">
        <f t="array" aca="1" ref="I1062" ca="1">IF(B1062="", "", _xlfn.IFNA(INDEX('Accrual Schedule'!$C$4:$C$122, MATCH(B1062, 'Accrual Schedule'!$C$4:$C$122, 1)+1, 1), INDEX('Accrual Schedule'!$C$4:$C$122, 1, 1)))</f>
        <v/>
      </c>
      <c r="J1062" s="11" t="str">
        <f ca="1">IF(B1062="","",'Terms&amp;Conditions + Transaction'!$F$5-SUMIF(Dispositions!$B$3:$B$32,"&lt;="&amp;B1062,Dispositions!$C$3:$C$32))</f>
        <v/>
      </c>
      <c r="K1062" s="84" t="str">
        <f ca="1">IF(B1062="", "", IF(ISNA(MATCH(B1062, 'Factor Schedule'!$B$3:$B$2002, -1)),1,IF(INDEX('Factor Schedule'!$B$3:$C$2002,MATCH(B1062, 'Factor Schedule'!$B$3:$B$2002, -1), 1)=B1062,MATCH(B1062, 'Factor Schedule'!$B$3:$B$2002, -1),MATCH(B1062, 'Factor Schedule'!$B$3:$B$2002, -1)+1)))</f>
        <v/>
      </c>
      <c r="L1062" s="11" t="str" cm="1">
        <f t="array" aca="1" ref="L1062" ca="1">IF(B1062="","",ROUND(J1062*_xlfn.IFNA(INDEX('Factor Schedule'!$B$3:$C$2002,K1062, 2), 1), 2))</f>
        <v/>
      </c>
      <c r="M1062" s="11" t="str">
        <f ca="1">IF(B1062="", "", IF(OR(LOWER('Terms&amp;Conditions + Transaction'!$B$12)&lt;&gt;"compound", B1062=$C$2, B1062=E1062), L1062, L1062+IF(LOWER('Terms&amp;Conditions + Transaction'!$B$13)&lt;&gt;"y", SUMIFS($T$8:$T$2007, $B$8:$B$2007, "&gt;="&amp;E1062, $B$8:$B$2007, "&lt;"&amp;B1062), SUMIFS($U$8:$U$1007, $B$8:$B$2007, "&gt;="&amp;E1062, $B$8:$B$2007, "&lt;"&amp;B1062))))</f>
        <v/>
      </c>
      <c r="N1062" s="18" t="str">
        <f ca="1">IF(OR(B1062 = "", F1062=""), "", MIN(ForwardDays(B1062,-'Terms&amp;Conditions + Transaction'!$B$22, 'Terms&amp;Conditions + Transaction'!$B$23, 'Holiday Schedule'!$B$3:$B$1002),ForwardDays(F1062,-'Terms&amp;Conditions + Transaction'!$B$22, 'Terms&amp;Conditions + Transaction'!$B$23, 'Holiday Schedule'!$B$3:$B$1002)))</f>
        <v/>
      </c>
      <c r="O1062" s="42" t="str">
        <f ca="1">IF(B1062="", "", IF(ISNA(MATCH(N1062, SOFR_INDEX!$A$2:$A$2001, -1)),1,IF(INDEX(SOFR_INDEX!$A$2:$E$2001,MATCH(N1062, SOFR_INDEX!$A$2:$A$2001, -1), 1)=N1062,MATCH(N1062, SOFR_INDEX!$A$2:$A$2001, -1),MATCH(N1062, SOFR_INDEX!$A$2:$A$2001, -1)+1)))</f>
        <v/>
      </c>
      <c r="P1062" s="40" t="str" cm="1">
        <f t="array" aca="1" ref="P1062" ca="1">IF(OR(B1062="", F1062=""), "", INDEX(SOFR_INDEX!$B$2:$E$2001, O1062,$P$4) * IF(LEFT($P$3, 3)="180", 2, IF(LEFT($P$3, 2)="90", 4, IF(LEFT($P$3, 2)="30", 12, 1)))/100)</f>
        <v/>
      </c>
      <c r="Q1062" s="43" t="str">
        <f ca="1">IF(OR(B1062="", F1062=""), "", P1062+'Terms&amp;Conditions + Transaction'!$B$11/10000)</f>
        <v/>
      </c>
      <c r="R1062" s="43" t="str">
        <f t="shared" ca="1" si="101"/>
        <v/>
      </c>
      <c r="S1062" t="str">
        <f ca="1">IF(B1062="",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Transaction'!$C$7*(F1062-E1062), 365), 360))))</f>
        <v/>
      </c>
      <c r="T1062" s="49" t="str">
        <f t="shared" ca="1" si="102"/>
        <v/>
      </c>
      <c r="U1062" s="49" t="str">
        <f t="shared" ca="1" si="103"/>
        <v/>
      </c>
      <c r="V1062" s="49" t="str">
        <f t="shared" ca="1" si="104"/>
        <v/>
      </c>
      <c r="W1062" s="11" t="str">
        <f t="shared" ca="1" si="105"/>
        <v/>
      </c>
      <c r="X1062" s="11" t="str">
        <f t="shared" ca="1" si="106"/>
        <v/>
      </c>
    </row>
    <row r="1063" spans="2:24" x14ac:dyDescent="0.25">
      <c r="B1063" s="82" t="str">
        <f ca="1">IF(B1062&lt;MIN($C$3, 'Terms&amp;Conditions + Transaction'!$B$6), B1062+1, "")</f>
        <v/>
      </c>
      <c r="C1063" t="str">
        <f ca="1">IF(B1063="", "", IF(AND(WEEKDAY(B1063, 2)&lt;=5, ISERROR(VLOOKUP(B1063, 'Holiday Schedule'!$B$3:$B$1002, 1, FALSE))), 1, 0))</f>
        <v/>
      </c>
      <c r="D1063" t="str">
        <f ca="1">IF(B1063="", "", IF(LOWER('Terms&amp;Conditions + Transaction'!$C$15)="act", 1, IF(DAY(B1063)=31, 0, IF(AND(DAY(B1063+1)=1, MONTH(B1063+1)=3), 31-DAY(B1063), 1))))</f>
        <v/>
      </c>
      <c r="E1063" s="18" t="str">
        <f ca="1">IF(B1063="", "", IFERROR(VLOOKUP(B1063, 'Accrual Schedule'!$B$3:$B$122, 1, TRUE), ""))</f>
        <v/>
      </c>
      <c r="F1063" s="18" t="str" cm="1">
        <f t="array" aca="1" ref="F1063" ca="1">IF(B1063="", "", INDEX('Accrual Schedule'!$B$3:$B$122, MATCH(B1063, 'Accrual Schedule'!$B$3:$B$122, 1)+1, 1))</f>
        <v/>
      </c>
      <c r="G1063" s="18" t="str" cm="1">
        <f t="array" aca="1" ref="G1063" ca="1">IF(B1063="", "", INDEX('Accrual Schedule'!$B$3:$B$122, MATCH(H1063, 'Accrual Schedule'!$B$3:$B$122, 1)-1, 1))</f>
        <v/>
      </c>
      <c r="H1063" s="18" t="str">
        <f ca="1">IF(B1063="", "", INDEX('Accrual Schedule'!$B$3:$B$122, MATCH(I1063, 'Accrual Schedule'!$C$3:$C$122, 1), 1))</f>
        <v/>
      </c>
      <c r="I1063" s="18" t="str" cm="1">
        <f t="array" aca="1" ref="I1063" ca="1">IF(B1063="", "", _xlfn.IFNA(INDEX('Accrual Schedule'!$C$4:$C$122, MATCH(B1063, 'Accrual Schedule'!$C$4:$C$122, 1)+1, 1), INDEX('Accrual Schedule'!$C$4:$C$122, 1, 1)))</f>
        <v/>
      </c>
      <c r="J1063" s="11" t="str">
        <f ca="1">IF(B1063="","",'Terms&amp;Conditions + Transaction'!$F$5-SUMIF(Dispositions!$B$3:$B$32,"&lt;="&amp;B1063,Dispositions!$C$3:$C$32))</f>
        <v/>
      </c>
      <c r="K1063" s="84" t="str">
        <f ca="1">IF(B1063="", "", IF(ISNA(MATCH(B1063, 'Factor Schedule'!$B$3:$B$2002, -1)),1,IF(INDEX('Factor Schedule'!$B$3:$C$2002,MATCH(B1063, 'Factor Schedule'!$B$3:$B$2002, -1), 1)=B1063,MATCH(B1063, 'Factor Schedule'!$B$3:$B$2002, -1),MATCH(B1063, 'Factor Schedule'!$B$3:$B$2002, -1)+1)))</f>
        <v/>
      </c>
      <c r="L1063" s="11" t="str" cm="1">
        <f t="array" aca="1" ref="L1063" ca="1">IF(B1063="","",ROUND(J1063*_xlfn.IFNA(INDEX('Factor Schedule'!$B$3:$C$2002,K1063, 2), 1), 2))</f>
        <v/>
      </c>
      <c r="M1063" s="11" t="str">
        <f ca="1">IF(B1063="", "", IF(OR(LOWER('Terms&amp;Conditions + Transaction'!$B$12)&lt;&gt;"compound", B1063=$C$2, B1063=E1063), L1063, L1063+IF(LOWER('Terms&amp;Conditions + Transaction'!$B$13)&lt;&gt;"y", SUMIFS($T$8:$T$2007, $B$8:$B$2007, "&gt;="&amp;E1063, $B$8:$B$2007, "&lt;"&amp;B1063), SUMIFS($U$8:$U$1007, $B$8:$B$2007, "&gt;="&amp;E1063, $B$8:$B$2007, "&lt;"&amp;B1063))))</f>
        <v/>
      </c>
      <c r="N1063" s="18" t="str">
        <f ca="1">IF(OR(B1063 = "", F1063=""), "", MIN(ForwardDays(B1063,-'Terms&amp;Conditions + Transaction'!$B$22, 'Terms&amp;Conditions + Transaction'!$B$23, 'Holiday Schedule'!$B$3:$B$1002),ForwardDays(F1063,-'Terms&amp;Conditions + Transaction'!$B$22, 'Terms&amp;Conditions + Transaction'!$B$23, 'Holiday Schedule'!$B$3:$B$1002)))</f>
        <v/>
      </c>
      <c r="O1063" s="42" t="str">
        <f ca="1">IF(B1063="", "", IF(ISNA(MATCH(N1063, SOFR_INDEX!$A$2:$A$2001, -1)),1,IF(INDEX(SOFR_INDEX!$A$2:$E$2001,MATCH(N1063, SOFR_INDEX!$A$2:$A$2001, -1), 1)=N1063,MATCH(N1063, SOFR_INDEX!$A$2:$A$2001, -1),MATCH(N1063, SOFR_INDEX!$A$2:$A$2001, -1)+1)))</f>
        <v/>
      </c>
      <c r="P1063" s="40" t="str" cm="1">
        <f t="array" aca="1" ref="P1063" ca="1">IF(OR(B1063="", F1063=""), "", INDEX(SOFR_INDEX!$B$2:$E$2001, O1063,$P$4) * IF(LEFT($P$3, 3)="180", 2, IF(LEFT($P$3, 2)="90", 4, IF(LEFT($P$3, 2)="30", 12, 1)))/100)</f>
        <v/>
      </c>
      <c r="Q1063" s="43" t="str">
        <f ca="1">IF(OR(B1063="", F1063=""), "", P1063+'Terms&amp;Conditions + Transaction'!$B$11/10000)</f>
        <v/>
      </c>
      <c r="R1063" s="43" t="str">
        <f t="shared" ca="1" si="101"/>
        <v/>
      </c>
      <c r="S1063" t="str">
        <f ca="1">IF(B1063="",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Transaction'!$C$7*(F1063-E1063), 365), 360))))</f>
        <v/>
      </c>
      <c r="T1063" s="49" t="str">
        <f t="shared" ca="1" si="102"/>
        <v/>
      </c>
      <c r="U1063" s="49" t="str">
        <f t="shared" ca="1" si="103"/>
        <v/>
      </c>
      <c r="V1063" s="49" t="str">
        <f t="shared" ca="1" si="104"/>
        <v/>
      </c>
      <c r="W1063" s="11" t="str">
        <f t="shared" ca="1" si="105"/>
        <v/>
      </c>
      <c r="X1063" s="11" t="str">
        <f t="shared" ca="1" si="106"/>
        <v/>
      </c>
    </row>
    <row r="1064" spans="2:24" x14ac:dyDescent="0.25">
      <c r="B1064" s="82" t="str">
        <f ca="1">IF(B1063&lt;MIN($C$3, 'Terms&amp;Conditions + Transaction'!$B$6), B1063+1, "")</f>
        <v/>
      </c>
      <c r="C1064" t="str">
        <f ca="1">IF(B1064="", "", IF(AND(WEEKDAY(B1064, 2)&lt;=5, ISERROR(VLOOKUP(B1064, 'Holiday Schedule'!$B$3:$B$1002, 1, FALSE))), 1, 0))</f>
        <v/>
      </c>
      <c r="D1064" t="str">
        <f ca="1">IF(B1064="", "", IF(LOWER('Terms&amp;Conditions + Transaction'!$C$15)="act", 1, IF(DAY(B1064)=31, 0, IF(AND(DAY(B1064+1)=1, MONTH(B1064+1)=3), 31-DAY(B1064), 1))))</f>
        <v/>
      </c>
      <c r="E1064" s="18" t="str">
        <f ca="1">IF(B1064="", "", IFERROR(VLOOKUP(B1064, 'Accrual Schedule'!$B$3:$B$122, 1, TRUE), ""))</f>
        <v/>
      </c>
      <c r="F1064" s="18" t="str" cm="1">
        <f t="array" aca="1" ref="F1064" ca="1">IF(B1064="", "", INDEX('Accrual Schedule'!$B$3:$B$122, MATCH(B1064, 'Accrual Schedule'!$B$3:$B$122, 1)+1, 1))</f>
        <v/>
      </c>
      <c r="G1064" s="18" t="str" cm="1">
        <f t="array" aca="1" ref="G1064" ca="1">IF(B1064="", "", INDEX('Accrual Schedule'!$B$3:$B$122, MATCH(H1064, 'Accrual Schedule'!$B$3:$B$122, 1)-1, 1))</f>
        <v/>
      </c>
      <c r="H1064" s="18" t="str">
        <f ca="1">IF(B1064="", "", INDEX('Accrual Schedule'!$B$3:$B$122, MATCH(I1064, 'Accrual Schedule'!$C$3:$C$122, 1), 1))</f>
        <v/>
      </c>
      <c r="I1064" s="18" t="str" cm="1">
        <f t="array" aca="1" ref="I1064" ca="1">IF(B1064="", "", _xlfn.IFNA(INDEX('Accrual Schedule'!$C$4:$C$122, MATCH(B1064, 'Accrual Schedule'!$C$4:$C$122, 1)+1, 1), INDEX('Accrual Schedule'!$C$4:$C$122, 1, 1)))</f>
        <v/>
      </c>
      <c r="J1064" s="11" t="str">
        <f ca="1">IF(B1064="","",'Terms&amp;Conditions + Transaction'!$F$5-SUMIF(Dispositions!$B$3:$B$32,"&lt;="&amp;B1064,Dispositions!$C$3:$C$32))</f>
        <v/>
      </c>
      <c r="K1064" s="84" t="str">
        <f ca="1">IF(B1064="", "", IF(ISNA(MATCH(B1064, 'Factor Schedule'!$B$3:$B$2002, -1)),1,IF(INDEX('Factor Schedule'!$B$3:$C$2002,MATCH(B1064, 'Factor Schedule'!$B$3:$B$2002, -1), 1)=B1064,MATCH(B1064, 'Factor Schedule'!$B$3:$B$2002, -1),MATCH(B1064, 'Factor Schedule'!$B$3:$B$2002, -1)+1)))</f>
        <v/>
      </c>
      <c r="L1064" s="11" t="str" cm="1">
        <f t="array" aca="1" ref="L1064" ca="1">IF(B1064="","",ROUND(J1064*_xlfn.IFNA(INDEX('Factor Schedule'!$B$3:$C$2002,K1064, 2), 1), 2))</f>
        <v/>
      </c>
      <c r="M1064" s="11" t="str">
        <f ca="1">IF(B1064="", "", IF(OR(LOWER('Terms&amp;Conditions + Transaction'!$B$12)&lt;&gt;"compound", B1064=$C$2, B1064=E1064), L1064, L1064+IF(LOWER('Terms&amp;Conditions + Transaction'!$B$13)&lt;&gt;"y", SUMIFS($T$8:$T$2007, $B$8:$B$2007, "&gt;="&amp;E1064, $B$8:$B$2007, "&lt;"&amp;B1064), SUMIFS($U$8:$U$1007, $B$8:$B$2007, "&gt;="&amp;E1064, $B$8:$B$2007, "&lt;"&amp;B1064))))</f>
        <v/>
      </c>
      <c r="N1064" s="18" t="str">
        <f ca="1">IF(OR(B1064 = "", F1064=""), "", MIN(ForwardDays(B1064,-'Terms&amp;Conditions + Transaction'!$B$22, 'Terms&amp;Conditions + Transaction'!$B$23, 'Holiday Schedule'!$B$3:$B$1002),ForwardDays(F1064,-'Terms&amp;Conditions + Transaction'!$B$22, 'Terms&amp;Conditions + Transaction'!$B$23, 'Holiday Schedule'!$B$3:$B$1002)))</f>
        <v/>
      </c>
      <c r="O1064" s="42" t="str">
        <f ca="1">IF(B1064="", "", IF(ISNA(MATCH(N1064, SOFR_INDEX!$A$2:$A$2001, -1)),1,IF(INDEX(SOFR_INDEX!$A$2:$E$2001,MATCH(N1064, SOFR_INDEX!$A$2:$A$2001, -1), 1)=N1064,MATCH(N1064, SOFR_INDEX!$A$2:$A$2001, -1),MATCH(N1064, SOFR_INDEX!$A$2:$A$2001, -1)+1)))</f>
        <v/>
      </c>
      <c r="P1064" s="40" t="str" cm="1">
        <f t="array" aca="1" ref="P1064" ca="1">IF(OR(B1064="", F1064=""), "", INDEX(SOFR_INDEX!$B$2:$E$2001, O1064,$P$4) * IF(LEFT($P$3, 3)="180", 2, IF(LEFT($P$3, 2)="90", 4, IF(LEFT($P$3, 2)="30", 12, 1)))/100)</f>
        <v/>
      </c>
      <c r="Q1064" s="43" t="str">
        <f ca="1">IF(OR(B1064="", F1064=""), "", P1064+'Terms&amp;Conditions + Transaction'!$B$11/10000)</f>
        <v/>
      </c>
      <c r="R1064" s="43" t="str">
        <f t="shared" ca="1" si="101"/>
        <v/>
      </c>
      <c r="S1064" t="str">
        <f ca="1">IF(B1064="",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Transaction'!$C$7*(F1064-E1064), 365), 360))))</f>
        <v/>
      </c>
      <c r="T1064" s="49" t="str">
        <f t="shared" ca="1" si="102"/>
        <v/>
      </c>
      <c r="U1064" s="49" t="str">
        <f t="shared" ca="1" si="103"/>
        <v/>
      </c>
      <c r="V1064" s="49" t="str">
        <f t="shared" ca="1" si="104"/>
        <v/>
      </c>
      <c r="W1064" s="11" t="str">
        <f t="shared" ca="1" si="105"/>
        <v/>
      </c>
      <c r="X1064" s="11" t="str">
        <f t="shared" ca="1" si="106"/>
        <v/>
      </c>
    </row>
    <row r="1065" spans="2:24" x14ac:dyDescent="0.25">
      <c r="B1065" s="82" t="str">
        <f ca="1">IF(B1064&lt;MIN($C$3, 'Terms&amp;Conditions + Transaction'!$B$6), B1064+1, "")</f>
        <v/>
      </c>
      <c r="C1065" t="str">
        <f ca="1">IF(B1065="", "", IF(AND(WEEKDAY(B1065, 2)&lt;=5, ISERROR(VLOOKUP(B1065, 'Holiday Schedule'!$B$3:$B$1002, 1, FALSE))), 1, 0))</f>
        <v/>
      </c>
      <c r="D1065" t="str">
        <f ca="1">IF(B1065="", "", IF(LOWER('Terms&amp;Conditions + Transaction'!$C$15)="act", 1, IF(DAY(B1065)=31, 0, IF(AND(DAY(B1065+1)=1, MONTH(B1065+1)=3), 31-DAY(B1065), 1))))</f>
        <v/>
      </c>
      <c r="E1065" s="18" t="str">
        <f ca="1">IF(B1065="", "", IFERROR(VLOOKUP(B1065, 'Accrual Schedule'!$B$3:$B$122, 1, TRUE), ""))</f>
        <v/>
      </c>
      <c r="F1065" s="18" t="str" cm="1">
        <f t="array" aca="1" ref="F1065" ca="1">IF(B1065="", "", INDEX('Accrual Schedule'!$B$3:$B$122, MATCH(B1065, 'Accrual Schedule'!$B$3:$B$122, 1)+1, 1))</f>
        <v/>
      </c>
      <c r="G1065" s="18" t="str" cm="1">
        <f t="array" aca="1" ref="G1065" ca="1">IF(B1065="", "", INDEX('Accrual Schedule'!$B$3:$B$122, MATCH(H1065, 'Accrual Schedule'!$B$3:$B$122, 1)-1, 1))</f>
        <v/>
      </c>
      <c r="H1065" s="18" t="str">
        <f ca="1">IF(B1065="", "", INDEX('Accrual Schedule'!$B$3:$B$122, MATCH(I1065, 'Accrual Schedule'!$C$3:$C$122, 1), 1))</f>
        <v/>
      </c>
      <c r="I1065" s="18" t="str" cm="1">
        <f t="array" aca="1" ref="I1065" ca="1">IF(B1065="", "", _xlfn.IFNA(INDEX('Accrual Schedule'!$C$4:$C$122, MATCH(B1065, 'Accrual Schedule'!$C$4:$C$122, 1)+1, 1), INDEX('Accrual Schedule'!$C$4:$C$122, 1, 1)))</f>
        <v/>
      </c>
      <c r="J1065" s="11" t="str">
        <f ca="1">IF(B1065="","",'Terms&amp;Conditions + Transaction'!$F$5-SUMIF(Dispositions!$B$3:$B$32,"&lt;="&amp;B1065,Dispositions!$C$3:$C$32))</f>
        <v/>
      </c>
      <c r="K1065" s="84" t="str">
        <f ca="1">IF(B1065="", "", IF(ISNA(MATCH(B1065, 'Factor Schedule'!$B$3:$B$2002, -1)),1,IF(INDEX('Factor Schedule'!$B$3:$C$2002,MATCH(B1065, 'Factor Schedule'!$B$3:$B$2002, -1), 1)=B1065,MATCH(B1065, 'Factor Schedule'!$B$3:$B$2002, -1),MATCH(B1065, 'Factor Schedule'!$B$3:$B$2002, -1)+1)))</f>
        <v/>
      </c>
      <c r="L1065" s="11" t="str" cm="1">
        <f t="array" aca="1" ref="L1065" ca="1">IF(B1065="","",ROUND(J1065*_xlfn.IFNA(INDEX('Factor Schedule'!$B$3:$C$2002,K1065, 2), 1), 2))</f>
        <v/>
      </c>
      <c r="M1065" s="11" t="str">
        <f ca="1">IF(B1065="", "", IF(OR(LOWER('Terms&amp;Conditions + Transaction'!$B$12)&lt;&gt;"compound", B1065=$C$2, B1065=E1065), L1065, L1065+IF(LOWER('Terms&amp;Conditions + Transaction'!$B$13)&lt;&gt;"y", SUMIFS($T$8:$T$2007, $B$8:$B$2007, "&gt;="&amp;E1065, $B$8:$B$2007, "&lt;"&amp;B1065), SUMIFS($U$8:$U$1007, $B$8:$B$2007, "&gt;="&amp;E1065, $B$8:$B$2007, "&lt;"&amp;B1065))))</f>
        <v/>
      </c>
      <c r="N1065" s="18" t="str">
        <f ca="1">IF(OR(B1065 = "", F1065=""), "", MIN(ForwardDays(B1065,-'Terms&amp;Conditions + Transaction'!$B$22, 'Terms&amp;Conditions + Transaction'!$B$23, 'Holiday Schedule'!$B$3:$B$1002),ForwardDays(F1065,-'Terms&amp;Conditions + Transaction'!$B$22, 'Terms&amp;Conditions + Transaction'!$B$23, 'Holiday Schedule'!$B$3:$B$1002)))</f>
        <v/>
      </c>
      <c r="O1065" s="42" t="str">
        <f ca="1">IF(B1065="", "", IF(ISNA(MATCH(N1065, SOFR_INDEX!$A$2:$A$2001, -1)),1,IF(INDEX(SOFR_INDEX!$A$2:$E$2001,MATCH(N1065, SOFR_INDEX!$A$2:$A$2001, -1), 1)=N1065,MATCH(N1065, SOFR_INDEX!$A$2:$A$2001, -1),MATCH(N1065, SOFR_INDEX!$A$2:$A$2001, -1)+1)))</f>
        <v/>
      </c>
      <c r="P1065" s="40" t="str" cm="1">
        <f t="array" aca="1" ref="P1065" ca="1">IF(OR(B1065="", F1065=""), "", INDEX(SOFR_INDEX!$B$2:$E$2001, O1065,$P$4) * IF(LEFT($P$3, 3)="180", 2, IF(LEFT($P$3, 2)="90", 4, IF(LEFT($P$3, 2)="30", 12, 1)))/100)</f>
        <v/>
      </c>
      <c r="Q1065" s="43" t="str">
        <f ca="1">IF(OR(B1065="", F1065=""), "", P1065+'Terms&amp;Conditions + Transaction'!$B$11/10000)</f>
        <v/>
      </c>
      <c r="R1065" s="43" t="str">
        <f t="shared" ca="1" si="101"/>
        <v/>
      </c>
      <c r="S1065" t="str">
        <f ca="1">IF(B1065="",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Transaction'!$C$7*(F1065-E1065), 365), 360))))</f>
        <v/>
      </c>
      <c r="T1065" s="49" t="str">
        <f t="shared" ca="1" si="102"/>
        <v/>
      </c>
      <c r="U1065" s="49" t="str">
        <f t="shared" ca="1" si="103"/>
        <v/>
      </c>
      <c r="V1065" s="49" t="str">
        <f t="shared" ca="1" si="104"/>
        <v/>
      </c>
      <c r="W1065" s="11" t="str">
        <f t="shared" ca="1" si="105"/>
        <v/>
      </c>
      <c r="X1065" s="11" t="str">
        <f t="shared" ca="1" si="106"/>
        <v/>
      </c>
    </row>
    <row r="1066" spans="2:24" x14ac:dyDescent="0.25">
      <c r="B1066" s="82" t="str">
        <f ca="1">IF(B1065&lt;MIN($C$3, 'Terms&amp;Conditions + Transaction'!$B$6), B1065+1, "")</f>
        <v/>
      </c>
      <c r="C1066" t="str">
        <f ca="1">IF(B1066="", "", IF(AND(WEEKDAY(B1066, 2)&lt;=5, ISERROR(VLOOKUP(B1066, 'Holiday Schedule'!$B$3:$B$1002, 1, FALSE))), 1, 0))</f>
        <v/>
      </c>
      <c r="D1066" t="str">
        <f ca="1">IF(B1066="", "", IF(LOWER('Terms&amp;Conditions + Transaction'!$C$15)="act", 1, IF(DAY(B1066)=31, 0, IF(AND(DAY(B1066+1)=1, MONTH(B1066+1)=3), 31-DAY(B1066), 1))))</f>
        <v/>
      </c>
      <c r="E1066" s="18" t="str">
        <f ca="1">IF(B1066="", "", IFERROR(VLOOKUP(B1066, 'Accrual Schedule'!$B$3:$B$122, 1, TRUE), ""))</f>
        <v/>
      </c>
      <c r="F1066" s="18" t="str" cm="1">
        <f t="array" aca="1" ref="F1066" ca="1">IF(B1066="", "", INDEX('Accrual Schedule'!$B$3:$B$122, MATCH(B1066, 'Accrual Schedule'!$B$3:$B$122, 1)+1, 1))</f>
        <v/>
      </c>
      <c r="G1066" s="18" t="str" cm="1">
        <f t="array" aca="1" ref="G1066" ca="1">IF(B1066="", "", INDEX('Accrual Schedule'!$B$3:$B$122, MATCH(H1066, 'Accrual Schedule'!$B$3:$B$122, 1)-1, 1))</f>
        <v/>
      </c>
      <c r="H1066" s="18" t="str">
        <f ca="1">IF(B1066="", "", INDEX('Accrual Schedule'!$B$3:$B$122, MATCH(I1066, 'Accrual Schedule'!$C$3:$C$122, 1), 1))</f>
        <v/>
      </c>
      <c r="I1066" s="18" t="str" cm="1">
        <f t="array" aca="1" ref="I1066" ca="1">IF(B1066="", "", _xlfn.IFNA(INDEX('Accrual Schedule'!$C$4:$C$122, MATCH(B1066, 'Accrual Schedule'!$C$4:$C$122, 1)+1, 1), INDEX('Accrual Schedule'!$C$4:$C$122, 1, 1)))</f>
        <v/>
      </c>
      <c r="J1066" s="11" t="str">
        <f ca="1">IF(B1066="","",'Terms&amp;Conditions + Transaction'!$F$5-SUMIF(Dispositions!$B$3:$B$32,"&lt;="&amp;B1066,Dispositions!$C$3:$C$32))</f>
        <v/>
      </c>
      <c r="K1066" s="84" t="str">
        <f ca="1">IF(B1066="", "", IF(ISNA(MATCH(B1066, 'Factor Schedule'!$B$3:$B$2002, -1)),1,IF(INDEX('Factor Schedule'!$B$3:$C$2002,MATCH(B1066, 'Factor Schedule'!$B$3:$B$2002, -1), 1)=B1066,MATCH(B1066, 'Factor Schedule'!$B$3:$B$2002, -1),MATCH(B1066, 'Factor Schedule'!$B$3:$B$2002, -1)+1)))</f>
        <v/>
      </c>
      <c r="L1066" s="11" t="str" cm="1">
        <f t="array" aca="1" ref="L1066" ca="1">IF(B1066="","",ROUND(J1066*_xlfn.IFNA(INDEX('Factor Schedule'!$B$3:$C$2002,K1066, 2), 1), 2))</f>
        <v/>
      </c>
      <c r="M1066" s="11" t="str">
        <f ca="1">IF(B1066="", "", IF(OR(LOWER('Terms&amp;Conditions + Transaction'!$B$12)&lt;&gt;"compound", B1066=$C$2, B1066=E1066), L1066, L1066+IF(LOWER('Terms&amp;Conditions + Transaction'!$B$13)&lt;&gt;"y", SUMIFS($T$8:$T$2007, $B$8:$B$2007, "&gt;="&amp;E1066, $B$8:$B$2007, "&lt;"&amp;B1066), SUMIFS($U$8:$U$1007, $B$8:$B$2007, "&gt;="&amp;E1066, $B$8:$B$2007, "&lt;"&amp;B1066))))</f>
        <v/>
      </c>
      <c r="N1066" s="18" t="str">
        <f ca="1">IF(OR(B1066 = "", F1066=""), "", MIN(ForwardDays(B1066,-'Terms&amp;Conditions + Transaction'!$B$22, 'Terms&amp;Conditions + Transaction'!$B$23, 'Holiday Schedule'!$B$3:$B$1002),ForwardDays(F1066,-'Terms&amp;Conditions + Transaction'!$B$22, 'Terms&amp;Conditions + Transaction'!$B$23, 'Holiday Schedule'!$B$3:$B$1002)))</f>
        <v/>
      </c>
      <c r="O1066" s="42" t="str">
        <f ca="1">IF(B1066="", "", IF(ISNA(MATCH(N1066, SOFR_INDEX!$A$2:$A$2001, -1)),1,IF(INDEX(SOFR_INDEX!$A$2:$E$2001,MATCH(N1066, SOFR_INDEX!$A$2:$A$2001, -1), 1)=N1066,MATCH(N1066, SOFR_INDEX!$A$2:$A$2001, -1),MATCH(N1066, SOFR_INDEX!$A$2:$A$2001, -1)+1)))</f>
        <v/>
      </c>
      <c r="P1066" s="40" t="str" cm="1">
        <f t="array" aca="1" ref="P1066" ca="1">IF(OR(B1066="", F1066=""), "", INDEX(SOFR_INDEX!$B$2:$E$2001, O1066,$P$4) * IF(LEFT($P$3, 3)="180", 2, IF(LEFT($P$3, 2)="90", 4, IF(LEFT($P$3, 2)="30", 12, 1)))/100)</f>
        <v/>
      </c>
      <c r="Q1066" s="43" t="str">
        <f ca="1">IF(OR(B1066="", F1066=""), "", P1066+'Terms&amp;Conditions + Transaction'!$B$11/10000)</f>
        <v/>
      </c>
      <c r="R1066" s="43" t="str">
        <f t="shared" ca="1" si="101"/>
        <v/>
      </c>
      <c r="S1066" t="str">
        <f ca="1">IF(B1066="",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Transaction'!$C$7*(F1066-E1066), 365), 360))))</f>
        <v/>
      </c>
      <c r="T1066" s="49" t="str">
        <f t="shared" ca="1" si="102"/>
        <v/>
      </c>
      <c r="U1066" s="49" t="str">
        <f t="shared" ca="1" si="103"/>
        <v/>
      </c>
      <c r="V1066" s="49" t="str">
        <f t="shared" ca="1" si="104"/>
        <v/>
      </c>
      <c r="W1066" s="11" t="str">
        <f t="shared" ca="1" si="105"/>
        <v/>
      </c>
      <c r="X1066" s="11" t="str">
        <f t="shared" ca="1" si="106"/>
        <v/>
      </c>
    </row>
    <row r="1067" spans="2:24" x14ac:dyDescent="0.25">
      <c r="B1067" s="82" t="str">
        <f ca="1">IF(B1066&lt;MIN($C$3, 'Terms&amp;Conditions + Transaction'!$B$6), B1066+1, "")</f>
        <v/>
      </c>
      <c r="C1067" t="str">
        <f ca="1">IF(B1067="", "", IF(AND(WEEKDAY(B1067, 2)&lt;=5, ISERROR(VLOOKUP(B1067, 'Holiday Schedule'!$B$3:$B$1002, 1, FALSE))), 1, 0))</f>
        <v/>
      </c>
      <c r="D1067" t="str">
        <f ca="1">IF(B1067="", "", IF(LOWER('Terms&amp;Conditions + Transaction'!$C$15)="act", 1, IF(DAY(B1067)=31, 0, IF(AND(DAY(B1067+1)=1, MONTH(B1067+1)=3), 31-DAY(B1067), 1))))</f>
        <v/>
      </c>
      <c r="E1067" s="18" t="str">
        <f ca="1">IF(B1067="", "", IFERROR(VLOOKUP(B1067, 'Accrual Schedule'!$B$3:$B$122, 1, TRUE), ""))</f>
        <v/>
      </c>
      <c r="F1067" s="18" t="str" cm="1">
        <f t="array" aca="1" ref="F1067" ca="1">IF(B1067="", "", INDEX('Accrual Schedule'!$B$3:$B$122, MATCH(B1067, 'Accrual Schedule'!$B$3:$B$122, 1)+1, 1))</f>
        <v/>
      </c>
      <c r="G1067" s="18" t="str" cm="1">
        <f t="array" aca="1" ref="G1067" ca="1">IF(B1067="", "", INDEX('Accrual Schedule'!$B$3:$B$122, MATCH(H1067, 'Accrual Schedule'!$B$3:$B$122, 1)-1, 1))</f>
        <v/>
      </c>
      <c r="H1067" s="18" t="str">
        <f ca="1">IF(B1067="", "", INDEX('Accrual Schedule'!$B$3:$B$122, MATCH(I1067, 'Accrual Schedule'!$C$3:$C$122, 1), 1))</f>
        <v/>
      </c>
      <c r="I1067" s="18" t="str" cm="1">
        <f t="array" aca="1" ref="I1067" ca="1">IF(B1067="", "", _xlfn.IFNA(INDEX('Accrual Schedule'!$C$4:$C$122, MATCH(B1067, 'Accrual Schedule'!$C$4:$C$122, 1)+1, 1), INDEX('Accrual Schedule'!$C$4:$C$122, 1, 1)))</f>
        <v/>
      </c>
      <c r="J1067" s="11" t="str">
        <f ca="1">IF(B1067="","",'Terms&amp;Conditions + Transaction'!$F$5-SUMIF(Dispositions!$B$3:$B$32,"&lt;="&amp;B1067,Dispositions!$C$3:$C$32))</f>
        <v/>
      </c>
      <c r="K1067" s="84" t="str">
        <f ca="1">IF(B1067="", "", IF(ISNA(MATCH(B1067, 'Factor Schedule'!$B$3:$B$2002, -1)),1,IF(INDEX('Factor Schedule'!$B$3:$C$2002,MATCH(B1067, 'Factor Schedule'!$B$3:$B$2002, -1), 1)=B1067,MATCH(B1067, 'Factor Schedule'!$B$3:$B$2002, -1),MATCH(B1067, 'Factor Schedule'!$B$3:$B$2002, -1)+1)))</f>
        <v/>
      </c>
      <c r="L1067" s="11" t="str" cm="1">
        <f t="array" aca="1" ref="L1067" ca="1">IF(B1067="","",ROUND(J1067*_xlfn.IFNA(INDEX('Factor Schedule'!$B$3:$C$2002,K1067, 2), 1), 2))</f>
        <v/>
      </c>
      <c r="M1067" s="11" t="str">
        <f ca="1">IF(B1067="", "", IF(OR(LOWER('Terms&amp;Conditions + Transaction'!$B$12)&lt;&gt;"compound", B1067=$C$2, B1067=E1067), L1067, L1067+IF(LOWER('Terms&amp;Conditions + Transaction'!$B$13)&lt;&gt;"y", SUMIFS($T$8:$T$2007, $B$8:$B$2007, "&gt;="&amp;E1067, $B$8:$B$2007, "&lt;"&amp;B1067), SUMIFS($U$8:$U$1007, $B$8:$B$2007, "&gt;="&amp;E1067, $B$8:$B$2007, "&lt;"&amp;B1067))))</f>
        <v/>
      </c>
      <c r="N1067" s="18" t="str">
        <f ca="1">IF(OR(B1067 = "", F1067=""), "", MIN(ForwardDays(B1067,-'Terms&amp;Conditions + Transaction'!$B$22, 'Terms&amp;Conditions + Transaction'!$B$23, 'Holiday Schedule'!$B$3:$B$1002),ForwardDays(F1067,-'Terms&amp;Conditions + Transaction'!$B$22, 'Terms&amp;Conditions + Transaction'!$B$23, 'Holiday Schedule'!$B$3:$B$1002)))</f>
        <v/>
      </c>
      <c r="O1067" s="42" t="str">
        <f ca="1">IF(B1067="", "", IF(ISNA(MATCH(N1067, SOFR_INDEX!$A$2:$A$2001, -1)),1,IF(INDEX(SOFR_INDEX!$A$2:$E$2001,MATCH(N1067, SOFR_INDEX!$A$2:$A$2001, -1), 1)=N1067,MATCH(N1067, SOFR_INDEX!$A$2:$A$2001, -1),MATCH(N1067, SOFR_INDEX!$A$2:$A$2001, -1)+1)))</f>
        <v/>
      </c>
      <c r="P1067" s="40" t="str" cm="1">
        <f t="array" aca="1" ref="P1067" ca="1">IF(OR(B1067="", F1067=""), "", INDEX(SOFR_INDEX!$B$2:$E$2001, O1067,$P$4) * IF(LEFT($P$3, 3)="180", 2, IF(LEFT($P$3, 2)="90", 4, IF(LEFT($P$3, 2)="30", 12, 1)))/100)</f>
        <v/>
      </c>
      <c r="Q1067" s="43" t="str">
        <f ca="1">IF(OR(B1067="", F1067=""), "", P1067+'Terms&amp;Conditions + Transaction'!$B$11/10000)</f>
        <v/>
      </c>
      <c r="R1067" s="43" t="str">
        <f t="shared" ca="1" si="101"/>
        <v/>
      </c>
      <c r="S1067" t="str">
        <f ca="1">IF(B1067="",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Transaction'!$C$7*(F1067-E1067), 365), 360))))</f>
        <v/>
      </c>
      <c r="T1067" s="49" t="str">
        <f t="shared" ca="1" si="102"/>
        <v/>
      </c>
      <c r="U1067" s="49" t="str">
        <f t="shared" ca="1" si="103"/>
        <v/>
      </c>
      <c r="V1067" s="49" t="str">
        <f t="shared" ca="1" si="104"/>
        <v/>
      </c>
      <c r="W1067" s="11" t="str">
        <f t="shared" ca="1" si="105"/>
        <v/>
      </c>
      <c r="X1067" s="11" t="str">
        <f t="shared" ca="1" si="106"/>
        <v/>
      </c>
    </row>
    <row r="1068" spans="2:24" x14ac:dyDescent="0.25">
      <c r="B1068" s="82" t="str">
        <f ca="1">IF(B1067&lt;MIN($C$3, 'Terms&amp;Conditions + Transaction'!$B$6), B1067+1, "")</f>
        <v/>
      </c>
      <c r="C1068" t="str">
        <f ca="1">IF(B1068="", "", IF(AND(WEEKDAY(B1068, 2)&lt;=5, ISERROR(VLOOKUP(B1068, 'Holiday Schedule'!$B$3:$B$1002, 1, FALSE))), 1, 0))</f>
        <v/>
      </c>
      <c r="D1068" t="str">
        <f ca="1">IF(B1068="", "", IF(LOWER('Terms&amp;Conditions + Transaction'!$C$15)="act", 1, IF(DAY(B1068)=31, 0, IF(AND(DAY(B1068+1)=1, MONTH(B1068+1)=3), 31-DAY(B1068), 1))))</f>
        <v/>
      </c>
      <c r="E1068" s="18" t="str">
        <f ca="1">IF(B1068="", "", IFERROR(VLOOKUP(B1068, 'Accrual Schedule'!$B$3:$B$122, 1, TRUE), ""))</f>
        <v/>
      </c>
      <c r="F1068" s="18" t="str" cm="1">
        <f t="array" aca="1" ref="F1068" ca="1">IF(B1068="", "", INDEX('Accrual Schedule'!$B$3:$B$122, MATCH(B1068, 'Accrual Schedule'!$B$3:$B$122, 1)+1, 1))</f>
        <v/>
      </c>
      <c r="G1068" s="18" t="str" cm="1">
        <f t="array" aca="1" ref="G1068" ca="1">IF(B1068="", "", INDEX('Accrual Schedule'!$B$3:$B$122, MATCH(H1068, 'Accrual Schedule'!$B$3:$B$122, 1)-1, 1))</f>
        <v/>
      </c>
      <c r="H1068" s="18" t="str">
        <f ca="1">IF(B1068="", "", INDEX('Accrual Schedule'!$B$3:$B$122, MATCH(I1068, 'Accrual Schedule'!$C$3:$C$122, 1), 1))</f>
        <v/>
      </c>
      <c r="I1068" s="18" t="str" cm="1">
        <f t="array" aca="1" ref="I1068" ca="1">IF(B1068="", "", _xlfn.IFNA(INDEX('Accrual Schedule'!$C$4:$C$122, MATCH(B1068, 'Accrual Schedule'!$C$4:$C$122, 1)+1, 1), INDEX('Accrual Schedule'!$C$4:$C$122, 1, 1)))</f>
        <v/>
      </c>
      <c r="J1068" s="11" t="str">
        <f ca="1">IF(B1068="","",'Terms&amp;Conditions + Transaction'!$F$5-SUMIF(Dispositions!$B$3:$B$32,"&lt;="&amp;B1068,Dispositions!$C$3:$C$32))</f>
        <v/>
      </c>
      <c r="K1068" s="84" t="str">
        <f ca="1">IF(B1068="", "", IF(ISNA(MATCH(B1068, 'Factor Schedule'!$B$3:$B$2002, -1)),1,IF(INDEX('Factor Schedule'!$B$3:$C$2002,MATCH(B1068, 'Factor Schedule'!$B$3:$B$2002, -1), 1)=B1068,MATCH(B1068, 'Factor Schedule'!$B$3:$B$2002, -1),MATCH(B1068, 'Factor Schedule'!$B$3:$B$2002, -1)+1)))</f>
        <v/>
      </c>
      <c r="L1068" s="11" t="str" cm="1">
        <f t="array" aca="1" ref="L1068" ca="1">IF(B1068="","",ROUND(J1068*_xlfn.IFNA(INDEX('Factor Schedule'!$B$3:$C$2002,K1068, 2), 1), 2))</f>
        <v/>
      </c>
      <c r="M1068" s="11" t="str">
        <f ca="1">IF(B1068="", "", IF(OR(LOWER('Terms&amp;Conditions + Transaction'!$B$12)&lt;&gt;"compound", B1068=$C$2, B1068=E1068), L1068, L1068+IF(LOWER('Terms&amp;Conditions + Transaction'!$B$13)&lt;&gt;"y", SUMIFS($T$8:$T$2007, $B$8:$B$2007, "&gt;="&amp;E1068, $B$8:$B$2007, "&lt;"&amp;B1068), SUMIFS($U$8:$U$1007, $B$8:$B$2007, "&gt;="&amp;E1068, $B$8:$B$2007, "&lt;"&amp;B1068))))</f>
        <v/>
      </c>
      <c r="N1068" s="18" t="str">
        <f ca="1">IF(OR(B1068 = "", F1068=""), "", MIN(ForwardDays(B1068,-'Terms&amp;Conditions + Transaction'!$B$22, 'Terms&amp;Conditions + Transaction'!$B$23, 'Holiday Schedule'!$B$3:$B$1002),ForwardDays(F1068,-'Terms&amp;Conditions + Transaction'!$B$22, 'Terms&amp;Conditions + Transaction'!$B$23, 'Holiday Schedule'!$B$3:$B$1002)))</f>
        <v/>
      </c>
      <c r="O1068" s="42" t="str">
        <f ca="1">IF(B1068="", "", IF(ISNA(MATCH(N1068, SOFR_INDEX!$A$2:$A$2001, -1)),1,IF(INDEX(SOFR_INDEX!$A$2:$E$2001,MATCH(N1068, SOFR_INDEX!$A$2:$A$2001, -1), 1)=N1068,MATCH(N1068, SOFR_INDEX!$A$2:$A$2001, -1),MATCH(N1068, SOFR_INDEX!$A$2:$A$2001, -1)+1)))</f>
        <v/>
      </c>
      <c r="P1068" s="40" t="str" cm="1">
        <f t="array" aca="1" ref="P1068" ca="1">IF(OR(B1068="", F1068=""), "", INDEX(SOFR_INDEX!$B$2:$E$2001, O1068,$P$4) * IF(LEFT($P$3, 3)="180", 2, IF(LEFT($P$3, 2)="90", 4, IF(LEFT($P$3, 2)="30", 12, 1)))/100)</f>
        <v/>
      </c>
      <c r="Q1068" s="43" t="str">
        <f ca="1">IF(OR(B1068="", F1068=""), "", P1068+'Terms&amp;Conditions + Transaction'!$B$11/10000)</f>
        <v/>
      </c>
      <c r="R1068" s="43" t="str">
        <f t="shared" ca="1" si="101"/>
        <v/>
      </c>
      <c r="S1068" t="str">
        <f ca="1">IF(B1068="",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Transaction'!$C$7*(F1068-E1068), 365), 360))))</f>
        <v/>
      </c>
      <c r="T1068" s="49" t="str">
        <f t="shared" ca="1" si="102"/>
        <v/>
      </c>
      <c r="U1068" s="49" t="str">
        <f t="shared" ca="1" si="103"/>
        <v/>
      </c>
      <c r="V1068" s="49" t="str">
        <f t="shared" ca="1" si="104"/>
        <v/>
      </c>
      <c r="W1068" s="11" t="str">
        <f t="shared" ca="1" si="105"/>
        <v/>
      </c>
      <c r="X1068" s="11" t="str">
        <f t="shared" ca="1" si="106"/>
        <v/>
      </c>
    </row>
    <row r="1069" spans="2:24" x14ac:dyDescent="0.25">
      <c r="B1069" s="82" t="str">
        <f ca="1">IF(B1068&lt;MIN($C$3, 'Terms&amp;Conditions + Transaction'!$B$6), B1068+1, "")</f>
        <v/>
      </c>
      <c r="C1069" t="str">
        <f ca="1">IF(B1069="", "", IF(AND(WEEKDAY(B1069, 2)&lt;=5, ISERROR(VLOOKUP(B1069, 'Holiday Schedule'!$B$3:$B$1002, 1, FALSE))), 1, 0))</f>
        <v/>
      </c>
      <c r="D1069" t="str">
        <f ca="1">IF(B1069="", "", IF(LOWER('Terms&amp;Conditions + Transaction'!$C$15)="act", 1, IF(DAY(B1069)=31, 0, IF(AND(DAY(B1069+1)=1, MONTH(B1069+1)=3), 31-DAY(B1069), 1))))</f>
        <v/>
      </c>
      <c r="E1069" s="18" t="str">
        <f ca="1">IF(B1069="", "", IFERROR(VLOOKUP(B1069, 'Accrual Schedule'!$B$3:$B$122, 1, TRUE), ""))</f>
        <v/>
      </c>
      <c r="F1069" s="18" t="str" cm="1">
        <f t="array" aca="1" ref="F1069" ca="1">IF(B1069="", "", INDEX('Accrual Schedule'!$B$3:$B$122, MATCH(B1069, 'Accrual Schedule'!$B$3:$B$122, 1)+1, 1))</f>
        <v/>
      </c>
      <c r="G1069" s="18" t="str" cm="1">
        <f t="array" aca="1" ref="G1069" ca="1">IF(B1069="", "", INDEX('Accrual Schedule'!$B$3:$B$122, MATCH(H1069, 'Accrual Schedule'!$B$3:$B$122, 1)-1, 1))</f>
        <v/>
      </c>
      <c r="H1069" s="18" t="str">
        <f ca="1">IF(B1069="", "", INDEX('Accrual Schedule'!$B$3:$B$122, MATCH(I1069, 'Accrual Schedule'!$C$3:$C$122, 1), 1))</f>
        <v/>
      </c>
      <c r="I1069" s="18" t="str" cm="1">
        <f t="array" aca="1" ref="I1069" ca="1">IF(B1069="", "", _xlfn.IFNA(INDEX('Accrual Schedule'!$C$4:$C$122, MATCH(B1069, 'Accrual Schedule'!$C$4:$C$122, 1)+1, 1), INDEX('Accrual Schedule'!$C$4:$C$122, 1, 1)))</f>
        <v/>
      </c>
      <c r="J1069" s="11" t="str">
        <f ca="1">IF(B1069="","",'Terms&amp;Conditions + Transaction'!$F$5-SUMIF(Dispositions!$B$3:$B$32,"&lt;="&amp;B1069,Dispositions!$C$3:$C$32))</f>
        <v/>
      </c>
      <c r="K1069" s="84" t="str">
        <f ca="1">IF(B1069="", "", IF(ISNA(MATCH(B1069, 'Factor Schedule'!$B$3:$B$2002, -1)),1,IF(INDEX('Factor Schedule'!$B$3:$C$2002,MATCH(B1069, 'Factor Schedule'!$B$3:$B$2002, -1), 1)=B1069,MATCH(B1069, 'Factor Schedule'!$B$3:$B$2002, -1),MATCH(B1069, 'Factor Schedule'!$B$3:$B$2002, -1)+1)))</f>
        <v/>
      </c>
      <c r="L1069" s="11" t="str" cm="1">
        <f t="array" aca="1" ref="L1069" ca="1">IF(B1069="","",ROUND(J1069*_xlfn.IFNA(INDEX('Factor Schedule'!$B$3:$C$2002,K1069, 2), 1), 2))</f>
        <v/>
      </c>
      <c r="M1069" s="11" t="str">
        <f ca="1">IF(B1069="", "", IF(OR(LOWER('Terms&amp;Conditions + Transaction'!$B$12)&lt;&gt;"compound", B1069=$C$2, B1069=E1069), L1069, L1069+IF(LOWER('Terms&amp;Conditions + Transaction'!$B$13)&lt;&gt;"y", SUMIFS($T$8:$T$2007, $B$8:$B$2007, "&gt;="&amp;E1069, $B$8:$B$2007, "&lt;"&amp;B1069), SUMIFS($U$8:$U$1007, $B$8:$B$2007, "&gt;="&amp;E1069, $B$8:$B$2007, "&lt;"&amp;B1069))))</f>
        <v/>
      </c>
      <c r="N1069" s="18" t="str">
        <f ca="1">IF(OR(B1069 = "", F1069=""), "", MIN(ForwardDays(B1069,-'Terms&amp;Conditions + Transaction'!$B$22, 'Terms&amp;Conditions + Transaction'!$B$23, 'Holiday Schedule'!$B$3:$B$1002),ForwardDays(F1069,-'Terms&amp;Conditions + Transaction'!$B$22, 'Terms&amp;Conditions + Transaction'!$B$23, 'Holiday Schedule'!$B$3:$B$1002)))</f>
        <v/>
      </c>
      <c r="O1069" s="42" t="str">
        <f ca="1">IF(B1069="", "", IF(ISNA(MATCH(N1069, SOFR_INDEX!$A$2:$A$2001, -1)),1,IF(INDEX(SOFR_INDEX!$A$2:$E$2001,MATCH(N1069, SOFR_INDEX!$A$2:$A$2001, -1), 1)=N1069,MATCH(N1069, SOFR_INDEX!$A$2:$A$2001, -1),MATCH(N1069, SOFR_INDEX!$A$2:$A$2001, -1)+1)))</f>
        <v/>
      </c>
      <c r="P1069" s="40" t="str" cm="1">
        <f t="array" aca="1" ref="P1069" ca="1">IF(OR(B1069="", F1069=""), "", INDEX(SOFR_INDEX!$B$2:$E$2001, O1069,$P$4) * IF(LEFT($P$3, 3)="180", 2, IF(LEFT($P$3, 2)="90", 4, IF(LEFT($P$3, 2)="30", 12, 1)))/100)</f>
        <v/>
      </c>
      <c r="Q1069" s="43" t="str">
        <f ca="1">IF(OR(B1069="", F1069=""), "", P1069+'Terms&amp;Conditions + Transaction'!$B$11/10000)</f>
        <v/>
      </c>
      <c r="R1069" s="43" t="str">
        <f t="shared" ca="1" si="101"/>
        <v/>
      </c>
      <c r="S1069" t="str">
        <f ca="1">IF(B1069="",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Transaction'!$C$7*(F1069-E1069), 365), 360))))</f>
        <v/>
      </c>
      <c r="T1069" s="49" t="str">
        <f t="shared" ca="1" si="102"/>
        <v/>
      </c>
      <c r="U1069" s="49" t="str">
        <f t="shared" ca="1" si="103"/>
        <v/>
      </c>
      <c r="V1069" s="49" t="str">
        <f t="shared" ca="1" si="104"/>
        <v/>
      </c>
      <c r="W1069" s="11" t="str">
        <f t="shared" ca="1" si="105"/>
        <v/>
      </c>
      <c r="X1069" s="11" t="str">
        <f t="shared" ca="1" si="106"/>
        <v/>
      </c>
    </row>
    <row r="1070" spans="2:24" x14ac:dyDescent="0.25">
      <c r="B1070" s="82" t="str">
        <f ca="1">IF(B1069&lt;MIN($C$3, 'Terms&amp;Conditions + Transaction'!$B$6), B1069+1, "")</f>
        <v/>
      </c>
      <c r="C1070" t="str">
        <f ca="1">IF(B1070="", "", IF(AND(WEEKDAY(B1070, 2)&lt;=5, ISERROR(VLOOKUP(B1070, 'Holiday Schedule'!$B$3:$B$1002, 1, FALSE))), 1, 0))</f>
        <v/>
      </c>
      <c r="D1070" t="str">
        <f ca="1">IF(B1070="", "", IF(LOWER('Terms&amp;Conditions + Transaction'!$C$15)="act", 1, IF(DAY(B1070)=31, 0, IF(AND(DAY(B1070+1)=1, MONTH(B1070+1)=3), 31-DAY(B1070), 1))))</f>
        <v/>
      </c>
      <c r="E1070" s="18" t="str">
        <f ca="1">IF(B1070="", "", IFERROR(VLOOKUP(B1070, 'Accrual Schedule'!$B$3:$B$122, 1, TRUE), ""))</f>
        <v/>
      </c>
      <c r="F1070" s="18" t="str" cm="1">
        <f t="array" aca="1" ref="F1070" ca="1">IF(B1070="", "", INDEX('Accrual Schedule'!$B$3:$B$122, MATCH(B1070, 'Accrual Schedule'!$B$3:$B$122, 1)+1, 1))</f>
        <v/>
      </c>
      <c r="G1070" s="18" t="str" cm="1">
        <f t="array" aca="1" ref="G1070" ca="1">IF(B1070="", "", INDEX('Accrual Schedule'!$B$3:$B$122, MATCH(H1070, 'Accrual Schedule'!$B$3:$B$122, 1)-1, 1))</f>
        <v/>
      </c>
      <c r="H1070" s="18" t="str">
        <f ca="1">IF(B1070="", "", INDEX('Accrual Schedule'!$B$3:$B$122, MATCH(I1070, 'Accrual Schedule'!$C$3:$C$122, 1), 1))</f>
        <v/>
      </c>
      <c r="I1070" s="18" t="str" cm="1">
        <f t="array" aca="1" ref="I1070" ca="1">IF(B1070="", "", _xlfn.IFNA(INDEX('Accrual Schedule'!$C$4:$C$122, MATCH(B1070, 'Accrual Schedule'!$C$4:$C$122, 1)+1, 1), INDEX('Accrual Schedule'!$C$4:$C$122, 1, 1)))</f>
        <v/>
      </c>
      <c r="J1070" s="11" t="str">
        <f ca="1">IF(B1070="","",'Terms&amp;Conditions + Transaction'!$F$5-SUMIF(Dispositions!$B$3:$B$32,"&lt;="&amp;B1070,Dispositions!$C$3:$C$32))</f>
        <v/>
      </c>
      <c r="K1070" s="84" t="str">
        <f ca="1">IF(B1070="", "", IF(ISNA(MATCH(B1070, 'Factor Schedule'!$B$3:$B$2002, -1)),1,IF(INDEX('Factor Schedule'!$B$3:$C$2002,MATCH(B1070, 'Factor Schedule'!$B$3:$B$2002, -1), 1)=B1070,MATCH(B1070, 'Factor Schedule'!$B$3:$B$2002, -1),MATCH(B1070, 'Factor Schedule'!$B$3:$B$2002, -1)+1)))</f>
        <v/>
      </c>
      <c r="L1070" s="11" t="str" cm="1">
        <f t="array" aca="1" ref="L1070" ca="1">IF(B1070="","",ROUND(J1070*_xlfn.IFNA(INDEX('Factor Schedule'!$B$3:$C$2002,K1070, 2), 1), 2))</f>
        <v/>
      </c>
      <c r="M1070" s="11" t="str">
        <f ca="1">IF(B1070="", "", IF(OR(LOWER('Terms&amp;Conditions + Transaction'!$B$12)&lt;&gt;"compound", B1070=$C$2, B1070=E1070), L1070, L1070+IF(LOWER('Terms&amp;Conditions + Transaction'!$B$13)&lt;&gt;"y", SUMIFS($T$8:$T$2007, $B$8:$B$2007, "&gt;="&amp;E1070, $B$8:$B$2007, "&lt;"&amp;B1070), SUMIFS($U$8:$U$1007, $B$8:$B$2007, "&gt;="&amp;E1070, $B$8:$B$2007, "&lt;"&amp;B1070))))</f>
        <v/>
      </c>
      <c r="N1070" s="18" t="str">
        <f ca="1">IF(OR(B1070 = "", F1070=""), "", MIN(ForwardDays(B1070,-'Terms&amp;Conditions + Transaction'!$B$22, 'Terms&amp;Conditions + Transaction'!$B$23, 'Holiday Schedule'!$B$3:$B$1002),ForwardDays(F1070,-'Terms&amp;Conditions + Transaction'!$B$22, 'Terms&amp;Conditions + Transaction'!$B$23, 'Holiday Schedule'!$B$3:$B$1002)))</f>
        <v/>
      </c>
      <c r="O1070" s="42" t="str">
        <f ca="1">IF(B1070="", "", IF(ISNA(MATCH(N1070, SOFR_INDEX!$A$2:$A$2001, -1)),1,IF(INDEX(SOFR_INDEX!$A$2:$E$2001,MATCH(N1070, SOFR_INDEX!$A$2:$A$2001, -1), 1)=N1070,MATCH(N1070, SOFR_INDEX!$A$2:$A$2001, -1),MATCH(N1070, SOFR_INDEX!$A$2:$A$2001, -1)+1)))</f>
        <v/>
      </c>
      <c r="P1070" s="40" t="str" cm="1">
        <f t="array" aca="1" ref="P1070" ca="1">IF(OR(B1070="", F1070=""), "", INDEX(SOFR_INDEX!$B$2:$E$2001, O1070,$P$4) * IF(LEFT($P$3, 3)="180", 2, IF(LEFT($P$3, 2)="90", 4, IF(LEFT($P$3, 2)="30", 12, 1)))/100)</f>
        <v/>
      </c>
      <c r="Q1070" s="43" t="str">
        <f ca="1">IF(OR(B1070="", F1070=""), "", P1070+'Terms&amp;Conditions + Transaction'!$B$11/10000)</f>
        <v/>
      </c>
      <c r="R1070" s="43" t="str">
        <f t="shared" ca="1" si="101"/>
        <v/>
      </c>
      <c r="S1070" t="str">
        <f ca="1">IF(B1070="",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Transaction'!$C$7*(F1070-E1070), 365), 360))))</f>
        <v/>
      </c>
      <c r="T1070" s="49" t="str">
        <f t="shared" ca="1" si="102"/>
        <v/>
      </c>
      <c r="U1070" s="49" t="str">
        <f t="shared" ca="1" si="103"/>
        <v/>
      </c>
      <c r="V1070" s="49" t="str">
        <f t="shared" ca="1" si="104"/>
        <v/>
      </c>
      <c r="W1070" s="11" t="str">
        <f t="shared" ca="1" si="105"/>
        <v/>
      </c>
      <c r="X1070" s="11" t="str">
        <f t="shared" ca="1" si="106"/>
        <v/>
      </c>
    </row>
    <row r="1071" spans="2:24" x14ac:dyDescent="0.25">
      <c r="B1071" s="82" t="str">
        <f ca="1">IF(B1070&lt;MIN($C$3, 'Terms&amp;Conditions + Transaction'!$B$6), B1070+1, "")</f>
        <v/>
      </c>
      <c r="C1071" t="str">
        <f ca="1">IF(B1071="", "", IF(AND(WEEKDAY(B1071, 2)&lt;=5, ISERROR(VLOOKUP(B1071, 'Holiday Schedule'!$B$3:$B$1002, 1, FALSE))), 1, 0))</f>
        <v/>
      </c>
      <c r="D1071" t="str">
        <f ca="1">IF(B1071="", "", IF(LOWER('Terms&amp;Conditions + Transaction'!$C$15)="act", 1, IF(DAY(B1071)=31, 0, IF(AND(DAY(B1071+1)=1, MONTH(B1071+1)=3), 31-DAY(B1071), 1))))</f>
        <v/>
      </c>
      <c r="E1071" s="18" t="str">
        <f ca="1">IF(B1071="", "", IFERROR(VLOOKUP(B1071, 'Accrual Schedule'!$B$3:$B$122, 1, TRUE), ""))</f>
        <v/>
      </c>
      <c r="F1071" s="18" t="str" cm="1">
        <f t="array" aca="1" ref="F1071" ca="1">IF(B1071="", "", INDEX('Accrual Schedule'!$B$3:$B$122, MATCH(B1071, 'Accrual Schedule'!$B$3:$B$122, 1)+1, 1))</f>
        <v/>
      </c>
      <c r="G1071" s="18" t="str" cm="1">
        <f t="array" aca="1" ref="G1071" ca="1">IF(B1071="", "", INDEX('Accrual Schedule'!$B$3:$B$122, MATCH(H1071, 'Accrual Schedule'!$B$3:$B$122, 1)-1, 1))</f>
        <v/>
      </c>
      <c r="H1071" s="18" t="str">
        <f ca="1">IF(B1071="", "", INDEX('Accrual Schedule'!$B$3:$B$122, MATCH(I1071, 'Accrual Schedule'!$C$3:$C$122, 1), 1))</f>
        <v/>
      </c>
      <c r="I1071" s="18" t="str" cm="1">
        <f t="array" aca="1" ref="I1071" ca="1">IF(B1071="", "", _xlfn.IFNA(INDEX('Accrual Schedule'!$C$4:$C$122, MATCH(B1071, 'Accrual Schedule'!$C$4:$C$122, 1)+1, 1), INDEX('Accrual Schedule'!$C$4:$C$122, 1, 1)))</f>
        <v/>
      </c>
      <c r="J1071" s="11" t="str">
        <f ca="1">IF(B1071="","",'Terms&amp;Conditions + Transaction'!$F$5-SUMIF(Dispositions!$B$3:$B$32,"&lt;="&amp;B1071,Dispositions!$C$3:$C$32))</f>
        <v/>
      </c>
      <c r="K1071" s="84" t="str">
        <f ca="1">IF(B1071="", "", IF(ISNA(MATCH(B1071, 'Factor Schedule'!$B$3:$B$2002, -1)),1,IF(INDEX('Factor Schedule'!$B$3:$C$2002,MATCH(B1071, 'Factor Schedule'!$B$3:$B$2002, -1), 1)=B1071,MATCH(B1071, 'Factor Schedule'!$B$3:$B$2002, -1),MATCH(B1071, 'Factor Schedule'!$B$3:$B$2002, -1)+1)))</f>
        <v/>
      </c>
      <c r="L1071" s="11" t="str" cm="1">
        <f t="array" aca="1" ref="L1071" ca="1">IF(B1071="","",ROUND(J1071*_xlfn.IFNA(INDEX('Factor Schedule'!$B$3:$C$2002,K1071, 2), 1), 2))</f>
        <v/>
      </c>
      <c r="M1071" s="11" t="str">
        <f ca="1">IF(B1071="", "", IF(OR(LOWER('Terms&amp;Conditions + Transaction'!$B$12)&lt;&gt;"compound", B1071=$C$2, B1071=E1071), L1071, L1071+IF(LOWER('Terms&amp;Conditions + Transaction'!$B$13)&lt;&gt;"y", SUMIFS($T$8:$T$2007, $B$8:$B$2007, "&gt;="&amp;E1071, $B$8:$B$2007, "&lt;"&amp;B1071), SUMIFS($U$8:$U$1007, $B$8:$B$2007, "&gt;="&amp;E1071, $B$8:$B$2007, "&lt;"&amp;B1071))))</f>
        <v/>
      </c>
      <c r="N1071" s="18" t="str">
        <f ca="1">IF(OR(B1071 = "", F1071=""), "", MIN(ForwardDays(B1071,-'Terms&amp;Conditions + Transaction'!$B$22, 'Terms&amp;Conditions + Transaction'!$B$23, 'Holiday Schedule'!$B$3:$B$1002),ForwardDays(F1071,-'Terms&amp;Conditions + Transaction'!$B$22, 'Terms&amp;Conditions + Transaction'!$B$23, 'Holiday Schedule'!$B$3:$B$1002)))</f>
        <v/>
      </c>
      <c r="O1071" s="42" t="str">
        <f ca="1">IF(B1071="", "", IF(ISNA(MATCH(N1071, SOFR_INDEX!$A$2:$A$2001, -1)),1,IF(INDEX(SOFR_INDEX!$A$2:$E$2001,MATCH(N1071, SOFR_INDEX!$A$2:$A$2001, -1), 1)=N1071,MATCH(N1071, SOFR_INDEX!$A$2:$A$2001, -1),MATCH(N1071, SOFR_INDEX!$A$2:$A$2001, -1)+1)))</f>
        <v/>
      </c>
      <c r="P1071" s="40" t="str" cm="1">
        <f t="array" aca="1" ref="P1071" ca="1">IF(OR(B1071="", F1071=""), "", INDEX(SOFR_INDEX!$B$2:$E$2001, O1071,$P$4) * IF(LEFT($P$3, 3)="180", 2, IF(LEFT($P$3, 2)="90", 4, IF(LEFT($P$3, 2)="30", 12, 1)))/100)</f>
        <v/>
      </c>
      <c r="Q1071" s="43" t="str">
        <f ca="1">IF(OR(B1071="", F1071=""), "", P1071+'Terms&amp;Conditions + Transaction'!$B$11/10000)</f>
        <v/>
      </c>
      <c r="R1071" s="43" t="str">
        <f t="shared" ca="1" si="101"/>
        <v/>
      </c>
      <c r="S1071" t="str">
        <f ca="1">IF(B1071="",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Transaction'!$C$7*(F1071-E1071), 365), 360))))</f>
        <v/>
      </c>
      <c r="T1071" s="49" t="str">
        <f t="shared" ca="1" si="102"/>
        <v/>
      </c>
      <c r="U1071" s="49" t="str">
        <f t="shared" ca="1" si="103"/>
        <v/>
      </c>
      <c r="V1071" s="49" t="str">
        <f t="shared" ca="1" si="104"/>
        <v/>
      </c>
      <c r="W1071" s="11" t="str">
        <f t="shared" ca="1" si="105"/>
        <v/>
      </c>
      <c r="X1071" s="11" t="str">
        <f t="shared" ca="1" si="106"/>
        <v/>
      </c>
    </row>
    <row r="1072" spans="2:24" x14ac:dyDescent="0.25">
      <c r="B1072" s="82" t="str">
        <f ca="1">IF(B1071&lt;MIN($C$3, 'Terms&amp;Conditions + Transaction'!$B$6), B1071+1, "")</f>
        <v/>
      </c>
      <c r="C1072" t="str">
        <f ca="1">IF(B1072="", "", IF(AND(WEEKDAY(B1072, 2)&lt;=5, ISERROR(VLOOKUP(B1072, 'Holiday Schedule'!$B$3:$B$1002, 1, FALSE))), 1, 0))</f>
        <v/>
      </c>
      <c r="D1072" t="str">
        <f ca="1">IF(B1072="", "", IF(LOWER('Terms&amp;Conditions + Transaction'!$C$15)="act", 1, IF(DAY(B1072)=31, 0, IF(AND(DAY(B1072+1)=1, MONTH(B1072+1)=3), 31-DAY(B1072), 1))))</f>
        <v/>
      </c>
      <c r="E1072" s="18" t="str">
        <f ca="1">IF(B1072="", "", IFERROR(VLOOKUP(B1072, 'Accrual Schedule'!$B$3:$B$122, 1, TRUE), ""))</f>
        <v/>
      </c>
      <c r="F1072" s="18" t="str" cm="1">
        <f t="array" aca="1" ref="F1072" ca="1">IF(B1072="", "", INDEX('Accrual Schedule'!$B$3:$B$122, MATCH(B1072, 'Accrual Schedule'!$B$3:$B$122, 1)+1, 1))</f>
        <v/>
      </c>
      <c r="G1072" s="18" t="str" cm="1">
        <f t="array" aca="1" ref="G1072" ca="1">IF(B1072="", "", INDEX('Accrual Schedule'!$B$3:$B$122, MATCH(H1072, 'Accrual Schedule'!$B$3:$B$122, 1)-1, 1))</f>
        <v/>
      </c>
      <c r="H1072" s="18" t="str">
        <f ca="1">IF(B1072="", "", INDEX('Accrual Schedule'!$B$3:$B$122, MATCH(I1072, 'Accrual Schedule'!$C$3:$C$122, 1), 1))</f>
        <v/>
      </c>
      <c r="I1072" s="18" t="str" cm="1">
        <f t="array" aca="1" ref="I1072" ca="1">IF(B1072="", "", _xlfn.IFNA(INDEX('Accrual Schedule'!$C$4:$C$122, MATCH(B1072, 'Accrual Schedule'!$C$4:$C$122, 1)+1, 1), INDEX('Accrual Schedule'!$C$4:$C$122, 1, 1)))</f>
        <v/>
      </c>
      <c r="J1072" s="11" t="str">
        <f ca="1">IF(B1072="","",'Terms&amp;Conditions + Transaction'!$F$5-SUMIF(Dispositions!$B$3:$B$32,"&lt;="&amp;B1072,Dispositions!$C$3:$C$32))</f>
        <v/>
      </c>
      <c r="K1072" s="84" t="str">
        <f ca="1">IF(B1072="", "", IF(ISNA(MATCH(B1072, 'Factor Schedule'!$B$3:$B$2002, -1)),1,IF(INDEX('Factor Schedule'!$B$3:$C$2002,MATCH(B1072, 'Factor Schedule'!$B$3:$B$2002, -1), 1)=B1072,MATCH(B1072, 'Factor Schedule'!$B$3:$B$2002, -1),MATCH(B1072, 'Factor Schedule'!$B$3:$B$2002, -1)+1)))</f>
        <v/>
      </c>
      <c r="L1072" s="11" t="str" cm="1">
        <f t="array" aca="1" ref="L1072" ca="1">IF(B1072="","",ROUND(J1072*_xlfn.IFNA(INDEX('Factor Schedule'!$B$3:$C$2002,K1072, 2), 1), 2))</f>
        <v/>
      </c>
      <c r="M1072" s="11" t="str">
        <f ca="1">IF(B1072="", "", IF(OR(LOWER('Terms&amp;Conditions + Transaction'!$B$12)&lt;&gt;"compound", B1072=$C$2, B1072=E1072), L1072, L1072+IF(LOWER('Terms&amp;Conditions + Transaction'!$B$13)&lt;&gt;"y", SUMIFS($T$8:$T$2007, $B$8:$B$2007, "&gt;="&amp;E1072, $B$8:$B$2007, "&lt;"&amp;B1072), SUMIFS($U$8:$U$1007, $B$8:$B$2007, "&gt;="&amp;E1072, $B$8:$B$2007, "&lt;"&amp;B1072))))</f>
        <v/>
      </c>
      <c r="N1072" s="18" t="str">
        <f ca="1">IF(OR(B1072 = "", F1072=""), "", MIN(ForwardDays(B1072,-'Terms&amp;Conditions + Transaction'!$B$22, 'Terms&amp;Conditions + Transaction'!$B$23, 'Holiday Schedule'!$B$3:$B$1002),ForwardDays(F1072,-'Terms&amp;Conditions + Transaction'!$B$22, 'Terms&amp;Conditions + Transaction'!$B$23, 'Holiday Schedule'!$B$3:$B$1002)))</f>
        <v/>
      </c>
      <c r="O1072" s="42" t="str">
        <f ca="1">IF(B1072="", "", IF(ISNA(MATCH(N1072, SOFR_INDEX!$A$2:$A$2001, -1)),1,IF(INDEX(SOFR_INDEX!$A$2:$E$2001,MATCH(N1072, SOFR_INDEX!$A$2:$A$2001, -1), 1)=N1072,MATCH(N1072, SOFR_INDEX!$A$2:$A$2001, -1),MATCH(N1072, SOFR_INDEX!$A$2:$A$2001, -1)+1)))</f>
        <v/>
      </c>
      <c r="P1072" s="40" t="str" cm="1">
        <f t="array" aca="1" ref="P1072" ca="1">IF(OR(B1072="", F1072=""), "", INDEX(SOFR_INDEX!$B$2:$E$2001, O1072,$P$4) * IF(LEFT($P$3, 3)="180", 2, IF(LEFT($P$3, 2)="90", 4, IF(LEFT($P$3, 2)="30", 12, 1)))/100)</f>
        <v/>
      </c>
      <c r="Q1072" s="43" t="str">
        <f ca="1">IF(OR(B1072="", F1072=""), "", P1072+'Terms&amp;Conditions + Transaction'!$B$11/10000)</f>
        <v/>
      </c>
      <c r="R1072" s="43" t="str">
        <f t="shared" ca="1" si="101"/>
        <v/>
      </c>
      <c r="S1072" t="str">
        <f ca="1">IF(B1072="",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Transaction'!$C$7*(F1072-E1072), 365), 360))))</f>
        <v/>
      </c>
      <c r="T1072" s="49" t="str">
        <f t="shared" ca="1" si="102"/>
        <v/>
      </c>
      <c r="U1072" s="49" t="str">
        <f t="shared" ca="1" si="103"/>
        <v/>
      </c>
      <c r="V1072" s="49" t="str">
        <f t="shared" ca="1" si="104"/>
        <v/>
      </c>
      <c r="W1072" s="11" t="str">
        <f t="shared" ca="1" si="105"/>
        <v/>
      </c>
      <c r="X1072" s="11" t="str">
        <f t="shared" ca="1" si="106"/>
        <v/>
      </c>
    </row>
    <row r="1073" spans="2:24" x14ac:dyDescent="0.25">
      <c r="B1073" s="82" t="str">
        <f ca="1">IF(B1072&lt;MIN($C$3, 'Terms&amp;Conditions + Transaction'!$B$6), B1072+1, "")</f>
        <v/>
      </c>
      <c r="C1073" t="str">
        <f ca="1">IF(B1073="", "", IF(AND(WEEKDAY(B1073, 2)&lt;=5, ISERROR(VLOOKUP(B1073, 'Holiday Schedule'!$B$3:$B$1002, 1, FALSE))), 1, 0))</f>
        <v/>
      </c>
      <c r="D1073" t="str">
        <f ca="1">IF(B1073="", "", IF(LOWER('Terms&amp;Conditions + Transaction'!$C$15)="act", 1, IF(DAY(B1073)=31, 0, IF(AND(DAY(B1073+1)=1, MONTH(B1073+1)=3), 31-DAY(B1073), 1))))</f>
        <v/>
      </c>
      <c r="E1073" s="18" t="str">
        <f ca="1">IF(B1073="", "", IFERROR(VLOOKUP(B1073, 'Accrual Schedule'!$B$3:$B$122, 1, TRUE), ""))</f>
        <v/>
      </c>
      <c r="F1073" s="18" t="str" cm="1">
        <f t="array" aca="1" ref="F1073" ca="1">IF(B1073="", "", INDEX('Accrual Schedule'!$B$3:$B$122, MATCH(B1073, 'Accrual Schedule'!$B$3:$B$122, 1)+1, 1))</f>
        <v/>
      </c>
      <c r="G1073" s="18" t="str" cm="1">
        <f t="array" aca="1" ref="G1073" ca="1">IF(B1073="", "", INDEX('Accrual Schedule'!$B$3:$B$122, MATCH(H1073, 'Accrual Schedule'!$B$3:$B$122, 1)-1, 1))</f>
        <v/>
      </c>
      <c r="H1073" s="18" t="str">
        <f ca="1">IF(B1073="", "", INDEX('Accrual Schedule'!$B$3:$B$122, MATCH(I1073, 'Accrual Schedule'!$C$3:$C$122, 1), 1))</f>
        <v/>
      </c>
      <c r="I1073" s="18" t="str" cm="1">
        <f t="array" aca="1" ref="I1073" ca="1">IF(B1073="", "", _xlfn.IFNA(INDEX('Accrual Schedule'!$C$4:$C$122, MATCH(B1073, 'Accrual Schedule'!$C$4:$C$122, 1)+1, 1), INDEX('Accrual Schedule'!$C$4:$C$122, 1, 1)))</f>
        <v/>
      </c>
      <c r="J1073" s="11" t="str">
        <f ca="1">IF(B1073="","",'Terms&amp;Conditions + Transaction'!$F$5-SUMIF(Dispositions!$B$3:$B$32,"&lt;="&amp;B1073,Dispositions!$C$3:$C$32))</f>
        <v/>
      </c>
      <c r="K1073" s="84" t="str">
        <f ca="1">IF(B1073="", "", IF(ISNA(MATCH(B1073, 'Factor Schedule'!$B$3:$B$2002, -1)),1,IF(INDEX('Factor Schedule'!$B$3:$C$2002,MATCH(B1073, 'Factor Schedule'!$B$3:$B$2002, -1), 1)=B1073,MATCH(B1073, 'Factor Schedule'!$B$3:$B$2002, -1),MATCH(B1073, 'Factor Schedule'!$B$3:$B$2002, -1)+1)))</f>
        <v/>
      </c>
      <c r="L1073" s="11" t="str" cm="1">
        <f t="array" aca="1" ref="L1073" ca="1">IF(B1073="","",ROUND(J1073*_xlfn.IFNA(INDEX('Factor Schedule'!$B$3:$C$2002,K1073, 2), 1), 2))</f>
        <v/>
      </c>
      <c r="M1073" s="11" t="str">
        <f ca="1">IF(B1073="", "", IF(OR(LOWER('Terms&amp;Conditions + Transaction'!$B$12)&lt;&gt;"compound", B1073=$C$2, B1073=E1073), L1073, L1073+IF(LOWER('Terms&amp;Conditions + Transaction'!$B$13)&lt;&gt;"y", SUMIFS($T$8:$T$2007, $B$8:$B$2007, "&gt;="&amp;E1073, $B$8:$B$2007, "&lt;"&amp;B1073), SUMIFS($U$8:$U$1007, $B$8:$B$2007, "&gt;="&amp;E1073, $B$8:$B$2007, "&lt;"&amp;B1073))))</f>
        <v/>
      </c>
      <c r="N1073" s="18" t="str">
        <f ca="1">IF(OR(B1073 = "", F1073=""), "", MIN(ForwardDays(B1073,-'Terms&amp;Conditions + Transaction'!$B$22, 'Terms&amp;Conditions + Transaction'!$B$23, 'Holiday Schedule'!$B$3:$B$1002),ForwardDays(F1073,-'Terms&amp;Conditions + Transaction'!$B$22, 'Terms&amp;Conditions + Transaction'!$B$23, 'Holiday Schedule'!$B$3:$B$1002)))</f>
        <v/>
      </c>
      <c r="O1073" s="42" t="str">
        <f ca="1">IF(B1073="", "", IF(ISNA(MATCH(N1073, SOFR_INDEX!$A$2:$A$2001, -1)),1,IF(INDEX(SOFR_INDEX!$A$2:$E$2001,MATCH(N1073, SOFR_INDEX!$A$2:$A$2001, -1), 1)=N1073,MATCH(N1073, SOFR_INDEX!$A$2:$A$2001, -1),MATCH(N1073, SOFR_INDEX!$A$2:$A$2001, -1)+1)))</f>
        <v/>
      </c>
      <c r="P1073" s="40" t="str" cm="1">
        <f t="array" aca="1" ref="P1073" ca="1">IF(OR(B1073="", F1073=""), "", INDEX(SOFR_INDEX!$B$2:$E$2001, O1073,$P$4) * IF(LEFT($P$3, 3)="180", 2, IF(LEFT($P$3, 2)="90", 4, IF(LEFT($P$3, 2)="30", 12, 1)))/100)</f>
        <v/>
      </c>
      <c r="Q1073" s="43" t="str">
        <f ca="1">IF(OR(B1073="", F1073=""), "", P1073+'Terms&amp;Conditions + Transaction'!$B$11/10000)</f>
        <v/>
      </c>
      <c r="R1073" s="43" t="str">
        <f t="shared" ca="1" si="101"/>
        <v/>
      </c>
      <c r="S1073" t="str">
        <f ca="1">IF(B1073="",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Transaction'!$C$7*(F1073-E1073), 365), 360))))</f>
        <v/>
      </c>
      <c r="T1073" s="49" t="str">
        <f t="shared" ca="1" si="102"/>
        <v/>
      </c>
      <c r="U1073" s="49" t="str">
        <f t="shared" ca="1" si="103"/>
        <v/>
      </c>
      <c r="V1073" s="49" t="str">
        <f t="shared" ca="1" si="104"/>
        <v/>
      </c>
      <c r="W1073" s="11" t="str">
        <f t="shared" ca="1" si="105"/>
        <v/>
      </c>
      <c r="X1073" s="11" t="str">
        <f t="shared" ca="1" si="106"/>
        <v/>
      </c>
    </row>
    <row r="1074" spans="2:24" x14ac:dyDescent="0.25">
      <c r="B1074" s="82" t="str">
        <f ca="1">IF(B1073&lt;MIN($C$3, 'Terms&amp;Conditions + Transaction'!$B$6), B1073+1, "")</f>
        <v/>
      </c>
      <c r="C1074" t="str">
        <f ca="1">IF(B1074="", "", IF(AND(WEEKDAY(B1074, 2)&lt;=5, ISERROR(VLOOKUP(B1074, 'Holiday Schedule'!$B$3:$B$1002, 1, FALSE))), 1, 0))</f>
        <v/>
      </c>
      <c r="D1074" t="str">
        <f ca="1">IF(B1074="", "", IF(LOWER('Terms&amp;Conditions + Transaction'!$C$15)="act", 1, IF(DAY(B1074)=31, 0, IF(AND(DAY(B1074+1)=1, MONTH(B1074+1)=3), 31-DAY(B1074), 1))))</f>
        <v/>
      </c>
      <c r="E1074" s="18" t="str">
        <f ca="1">IF(B1074="", "", IFERROR(VLOOKUP(B1074, 'Accrual Schedule'!$B$3:$B$122, 1, TRUE), ""))</f>
        <v/>
      </c>
      <c r="F1074" s="18" t="str" cm="1">
        <f t="array" aca="1" ref="F1074" ca="1">IF(B1074="", "", INDEX('Accrual Schedule'!$B$3:$B$122, MATCH(B1074, 'Accrual Schedule'!$B$3:$B$122, 1)+1, 1))</f>
        <v/>
      </c>
      <c r="G1074" s="18" t="str" cm="1">
        <f t="array" aca="1" ref="G1074" ca="1">IF(B1074="", "", INDEX('Accrual Schedule'!$B$3:$B$122, MATCH(H1074, 'Accrual Schedule'!$B$3:$B$122, 1)-1, 1))</f>
        <v/>
      </c>
      <c r="H1074" s="18" t="str">
        <f ca="1">IF(B1074="", "", INDEX('Accrual Schedule'!$B$3:$B$122, MATCH(I1074, 'Accrual Schedule'!$C$3:$C$122, 1), 1))</f>
        <v/>
      </c>
      <c r="I1074" s="18" t="str" cm="1">
        <f t="array" aca="1" ref="I1074" ca="1">IF(B1074="", "", _xlfn.IFNA(INDEX('Accrual Schedule'!$C$4:$C$122, MATCH(B1074, 'Accrual Schedule'!$C$4:$C$122, 1)+1, 1), INDEX('Accrual Schedule'!$C$4:$C$122, 1, 1)))</f>
        <v/>
      </c>
      <c r="J1074" s="11" t="str">
        <f ca="1">IF(B1074="","",'Terms&amp;Conditions + Transaction'!$F$5-SUMIF(Dispositions!$B$3:$B$32,"&lt;="&amp;B1074,Dispositions!$C$3:$C$32))</f>
        <v/>
      </c>
      <c r="K1074" s="84" t="str">
        <f ca="1">IF(B1074="", "", IF(ISNA(MATCH(B1074, 'Factor Schedule'!$B$3:$B$2002, -1)),1,IF(INDEX('Factor Schedule'!$B$3:$C$2002,MATCH(B1074, 'Factor Schedule'!$B$3:$B$2002, -1), 1)=B1074,MATCH(B1074, 'Factor Schedule'!$B$3:$B$2002, -1),MATCH(B1074, 'Factor Schedule'!$B$3:$B$2002, -1)+1)))</f>
        <v/>
      </c>
      <c r="L1074" s="11" t="str" cm="1">
        <f t="array" aca="1" ref="L1074" ca="1">IF(B1074="","",ROUND(J1074*_xlfn.IFNA(INDEX('Factor Schedule'!$B$3:$C$2002,K1074, 2), 1), 2))</f>
        <v/>
      </c>
      <c r="M1074" s="11" t="str">
        <f ca="1">IF(B1074="", "", IF(OR(LOWER('Terms&amp;Conditions + Transaction'!$B$12)&lt;&gt;"compound", B1074=$C$2, B1074=E1074), L1074, L1074+IF(LOWER('Terms&amp;Conditions + Transaction'!$B$13)&lt;&gt;"y", SUMIFS($T$8:$T$2007, $B$8:$B$2007, "&gt;="&amp;E1074, $B$8:$B$2007, "&lt;"&amp;B1074), SUMIFS($U$8:$U$1007, $B$8:$B$2007, "&gt;="&amp;E1074, $B$8:$B$2007, "&lt;"&amp;B1074))))</f>
        <v/>
      </c>
      <c r="N1074" s="18" t="str">
        <f ca="1">IF(OR(B1074 = "", F1074=""), "", MIN(ForwardDays(B1074,-'Terms&amp;Conditions + Transaction'!$B$22, 'Terms&amp;Conditions + Transaction'!$B$23, 'Holiday Schedule'!$B$3:$B$1002),ForwardDays(F1074,-'Terms&amp;Conditions + Transaction'!$B$22, 'Terms&amp;Conditions + Transaction'!$B$23, 'Holiday Schedule'!$B$3:$B$1002)))</f>
        <v/>
      </c>
      <c r="O1074" s="42" t="str">
        <f ca="1">IF(B1074="", "", IF(ISNA(MATCH(N1074, SOFR_INDEX!$A$2:$A$2001, -1)),1,IF(INDEX(SOFR_INDEX!$A$2:$E$2001,MATCH(N1074, SOFR_INDEX!$A$2:$A$2001, -1), 1)=N1074,MATCH(N1074, SOFR_INDEX!$A$2:$A$2001, -1),MATCH(N1074, SOFR_INDEX!$A$2:$A$2001, -1)+1)))</f>
        <v/>
      </c>
      <c r="P1074" s="40" t="str" cm="1">
        <f t="array" aca="1" ref="P1074" ca="1">IF(OR(B1074="", F1074=""), "", INDEX(SOFR_INDEX!$B$2:$E$2001, O1074,$P$4) * IF(LEFT($P$3, 3)="180", 2, IF(LEFT($P$3, 2)="90", 4, IF(LEFT($P$3, 2)="30", 12, 1)))/100)</f>
        <v/>
      </c>
      <c r="Q1074" s="43" t="str">
        <f ca="1">IF(OR(B1074="", F1074=""), "", P1074+'Terms&amp;Conditions + Transaction'!$B$11/10000)</f>
        <v/>
      </c>
      <c r="R1074" s="43" t="str">
        <f t="shared" ca="1" si="101"/>
        <v/>
      </c>
      <c r="S1074" t="str">
        <f ca="1">IF(B1074="",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Transaction'!$C$7*(F1074-E1074), 365), 360))))</f>
        <v/>
      </c>
      <c r="T1074" s="49" t="str">
        <f t="shared" ca="1" si="102"/>
        <v/>
      </c>
      <c r="U1074" s="49" t="str">
        <f t="shared" ca="1" si="103"/>
        <v/>
      </c>
      <c r="V1074" s="49" t="str">
        <f t="shared" ca="1" si="104"/>
        <v/>
      </c>
      <c r="W1074" s="11" t="str">
        <f t="shared" ca="1" si="105"/>
        <v/>
      </c>
      <c r="X1074" s="11" t="str">
        <f t="shared" ca="1" si="106"/>
        <v/>
      </c>
    </row>
    <row r="1075" spans="2:24" x14ac:dyDescent="0.25">
      <c r="B1075" s="82" t="str">
        <f ca="1">IF(B1074&lt;MIN($C$3, 'Terms&amp;Conditions + Transaction'!$B$6), B1074+1, "")</f>
        <v/>
      </c>
      <c r="C1075" t="str">
        <f ca="1">IF(B1075="", "", IF(AND(WEEKDAY(B1075, 2)&lt;=5, ISERROR(VLOOKUP(B1075, 'Holiday Schedule'!$B$3:$B$1002, 1, FALSE))), 1, 0))</f>
        <v/>
      </c>
      <c r="D1075" t="str">
        <f ca="1">IF(B1075="", "", IF(LOWER('Terms&amp;Conditions + Transaction'!$C$15)="act", 1, IF(DAY(B1075)=31, 0, IF(AND(DAY(B1075+1)=1, MONTH(B1075+1)=3), 31-DAY(B1075), 1))))</f>
        <v/>
      </c>
      <c r="E1075" s="18" t="str">
        <f ca="1">IF(B1075="", "", IFERROR(VLOOKUP(B1075, 'Accrual Schedule'!$B$3:$B$122, 1, TRUE), ""))</f>
        <v/>
      </c>
      <c r="F1075" s="18" t="str" cm="1">
        <f t="array" aca="1" ref="F1075" ca="1">IF(B1075="", "", INDEX('Accrual Schedule'!$B$3:$B$122, MATCH(B1075, 'Accrual Schedule'!$B$3:$B$122, 1)+1, 1))</f>
        <v/>
      </c>
      <c r="G1075" s="18" t="str" cm="1">
        <f t="array" aca="1" ref="G1075" ca="1">IF(B1075="", "", INDEX('Accrual Schedule'!$B$3:$B$122, MATCH(H1075, 'Accrual Schedule'!$B$3:$B$122, 1)-1, 1))</f>
        <v/>
      </c>
      <c r="H1075" s="18" t="str">
        <f ca="1">IF(B1075="", "", INDEX('Accrual Schedule'!$B$3:$B$122, MATCH(I1075, 'Accrual Schedule'!$C$3:$C$122, 1), 1))</f>
        <v/>
      </c>
      <c r="I1075" s="18" t="str" cm="1">
        <f t="array" aca="1" ref="I1075" ca="1">IF(B1075="", "", _xlfn.IFNA(INDEX('Accrual Schedule'!$C$4:$C$122, MATCH(B1075, 'Accrual Schedule'!$C$4:$C$122, 1)+1, 1), INDEX('Accrual Schedule'!$C$4:$C$122, 1, 1)))</f>
        <v/>
      </c>
      <c r="J1075" s="11" t="str">
        <f ca="1">IF(B1075="","",'Terms&amp;Conditions + Transaction'!$F$5-SUMIF(Dispositions!$B$3:$B$32,"&lt;="&amp;B1075,Dispositions!$C$3:$C$32))</f>
        <v/>
      </c>
      <c r="K1075" s="84" t="str">
        <f ca="1">IF(B1075="", "", IF(ISNA(MATCH(B1075, 'Factor Schedule'!$B$3:$B$2002, -1)),1,IF(INDEX('Factor Schedule'!$B$3:$C$2002,MATCH(B1075, 'Factor Schedule'!$B$3:$B$2002, -1), 1)=B1075,MATCH(B1075, 'Factor Schedule'!$B$3:$B$2002, -1),MATCH(B1075, 'Factor Schedule'!$B$3:$B$2002, -1)+1)))</f>
        <v/>
      </c>
      <c r="L1075" s="11" t="str" cm="1">
        <f t="array" aca="1" ref="L1075" ca="1">IF(B1075="","",ROUND(J1075*_xlfn.IFNA(INDEX('Factor Schedule'!$B$3:$C$2002,K1075, 2), 1), 2))</f>
        <v/>
      </c>
      <c r="M1075" s="11" t="str">
        <f ca="1">IF(B1075="", "", IF(OR(LOWER('Terms&amp;Conditions + Transaction'!$B$12)&lt;&gt;"compound", B1075=$C$2, B1075=E1075), L1075, L1075+IF(LOWER('Terms&amp;Conditions + Transaction'!$B$13)&lt;&gt;"y", SUMIFS($T$8:$T$2007, $B$8:$B$2007, "&gt;="&amp;E1075, $B$8:$B$2007, "&lt;"&amp;B1075), SUMIFS($U$8:$U$1007, $B$8:$B$2007, "&gt;="&amp;E1075, $B$8:$B$2007, "&lt;"&amp;B1075))))</f>
        <v/>
      </c>
      <c r="N1075" s="18" t="str">
        <f ca="1">IF(OR(B1075 = "", F1075=""), "", MIN(ForwardDays(B1075,-'Terms&amp;Conditions + Transaction'!$B$22, 'Terms&amp;Conditions + Transaction'!$B$23, 'Holiday Schedule'!$B$3:$B$1002),ForwardDays(F1075,-'Terms&amp;Conditions + Transaction'!$B$22, 'Terms&amp;Conditions + Transaction'!$B$23, 'Holiday Schedule'!$B$3:$B$1002)))</f>
        <v/>
      </c>
      <c r="O1075" s="42" t="str">
        <f ca="1">IF(B1075="", "", IF(ISNA(MATCH(N1075, SOFR_INDEX!$A$2:$A$2001, -1)),1,IF(INDEX(SOFR_INDEX!$A$2:$E$2001,MATCH(N1075, SOFR_INDEX!$A$2:$A$2001, -1), 1)=N1075,MATCH(N1075, SOFR_INDEX!$A$2:$A$2001, -1),MATCH(N1075, SOFR_INDEX!$A$2:$A$2001, -1)+1)))</f>
        <v/>
      </c>
      <c r="P1075" s="40" t="str" cm="1">
        <f t="array" aca="1" ref="P1075" ca="1">IF(OR(B1075="", F1075=""), "", INDEX(SOFR_INDEX!$B$2:$E$2001, O1075,$P$4) * IF(LEFT($P$3, 3)="180", 2, IF(LEFT($P$3, 2)="90", 4, IF(LEFT($P$3, 2)="30", 12, 1)))/100)</f>
        <v/>
      </c>
      <c r="Q1075" s="43" t="str">
        <f ca="1">IF(OR(B1075="", F1075=""), "", P1075+'Terms&amp;Conditions + Transaction'!$B$11/10000)</f>
        <v/>
      </c>
      <c r="R1075" s="43" t="str">
        <f t="shared" ca="1" si="101"/>
        <v/>
      </c>
      <c r="S1075" t="str">
        <f ca="1">IF(B1075="",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Transaction'!$C$7*(F1075-E1075), 365), 360))))</f>
        <v/>
      </c>
      <c r="T1075" s="49" t="str">
        <f t="shared" ca="1" si="102"/>
        <v/>
      </c>
      <c r="U1075" s="49" t="str">
        <f t="shared" ca="1" si="103"/>
        <v/>
      </c>
      <c r="V1075" s="49" t="str">
        <f t="shared" ca="1" si="104"/>
        <v/>
      </c>
      <c r="W1075" s="11" t="str">
        <f t="shared" ca="1" si="105"/>
        <v/>
      </c>
      <c r="X1075" s="11" t="str">
        <f t="shared" ca="1" si="106"/>
        <v/>
      </c>
    </row>
    <row r="1076" spans="2:24" x14ac:dyDescent="0.25">
      <c r="B1076" s="82" t="str">
        <f ca="1">IF(B1075&lt;MIN($C$3, 'Terms&amp;Conditions + Transaction'!$B$6), B1075+1, "")</f>
        <v/>
      </c>
      <c r="C1076" t="str">
        <f ca="1">IF(B1076="", "", IF(AND(WEEKDAY(B1076, 2)&lt;=5, ISERROR(VLOOKUP(B1076, 'Holiday Schedule'!$B$3:$B$1002, 1, FALSE))), 1, 0))</f>
        <v/>
      </c>
      <c r="D1076" t="str">
        <f ca="1">IF(B1076="", "", IF(LOWER('Terms&amp;Conditions + Transaction'!$C$15)="act", 1, IF(DAY(B1076)=31, 0, IF(AND(DAY(B1076+1)=1, MONTH(B1076+1)=3), 31-DAY(B1076), 1))))</f>
        <v/>
      </c>
      <c r="E1076" s="18" t="str">
        <f ca="1">IF(B1076="", "", IFERROR(VLOOKUP(B1076, 'Accrual Schedule'!$B$3:$B$122, 1, TRUE), ""))</f>
        <v/>
      </c>
      <c r="F1076" s="18" t="str" cm="1">
        <f t="array" aca="1" ref="F1076" ca="1">IF(B1076="", "", INDEX('Accrual Schedule'!$B$3:$B$122, MATCH(B1076, 'Accrual Schedule'!$B$3:$B$122, 1)+1, 1))</f>
        <v/>
      </c>
      <c r="G1076" s="18" t="str" cm="1">
        <f t="array" aca="1" ref="G1076" ca="1">IF(B1076="", "", INDEX('Accrual Schedule'!$B$3:$B$122, MATCH(H1076, 'Accrual Schedule'!$B$3:$B$122, 1)-1, 1))</f>
        <v/>
      </c>
      <c r="H1076" s="18" t="str">
        <f ca="1">IF(B1076="", "", INDEX('Accrual Schedule'!$B$3:$B$122, MATCH(I1076, 'Accrual Schedule'!$C$3:$C$122, 1), 1))</f>
        <v/>
      </c>
      <c r="I1076" s="18" t="str" cm="1">
        <f t="array" aca="1" ref="I1076" ca="1">IF(B1076="", "", _xlfn.IFNA(INDEX('Accrual Schedule'!$C$4:$C$122, MATCH(B1076, 'Accrual Schedule'!$C$4:$C$122, 1)+1, 1), INDEX('Accrual Schedule'!$C$4:$C$122, 1, 1)))</f>
        <v/>
      </c>
      <c r="J1076" s="11" t="str">
        <f ca="1">IF(B1076="","",'Terms&amp;Conditions + Transaction'!$F$5-SUMIF(Dispositions!$B$3:$B$32,"&lt;="&amp;B1076,Dispositions!$C$3:$C$32))</f>
        <v/>
      </c>
      <c r="K1076" s="84" t="str">
        <f ca="1">IF(B1076="", "", IF(ISNA(MATCH(B1076, 'Factor Schedule'!$B$3:$B$2002, -1)),1,IF(INDEX('Factor Schedule'!$B$3:$C$2002,MATCH(B1076, 'Factor Schedule'!$B$3:$B$2002, -1), 1)=B1076,MATCH(B1076, 'Factor Schedule'!$B$3:$B$2002, -1),MATCH(B1076, 'Factor Schedule'!$B$3:$B$2002, -1)+1)))</f>
        <v/>
      </c>
      <c r="L1076" s="11" t="str" cm="1">
        <f t="array" aca="1" ref="L1076" ca="1">IF(B1076="","",ROUND(J1076*_xlfn.IFNA(INDEX('Factor Schedule'!$B$3:$C$2002,K1076, 2), 1), 2))</f>
        <v/>
      </c>
      <c r="M1076" s="11" t="str">
        <f ca="1">IF(B1076="", "", IF(OR(LOWER('Terms&amp;Conditions + Transaction'!$B$12)&lt;&gt;"compound", B1076=$C$2, B1076=E1076), L1076, L1076+IF(LOWER('Terms&amp;Conditions + Transaction'!$B$13)&lt;&gt;"y", SUMIFS($T$8:$T$2007, $B$8:$B$2007, "&gt;="&amp;E1076, $B$8:$B$2007, "&lt;"&amp;B1076), SUMIFS($U$8:$U$1007, $B$8:$B$2007, "&gt;="&amp;E1076, $B$8:$B$2007, "&lt;"&amp;B1076))))</f>
        <v/>
      </c>
      <c r="N1076" s="18" t="str">
        <f ca="1">IF(OR(B1076 = "", F1076=""), "", MIN(ForwardDays(B1076,-'Terms&amp;Conditions + Transaction'!$B$22, 'Terms&amp;Conditions + Transaction'!$B$23, 'Holiday Schedule'!$B$3:$B$1002),ForwardDays(F1076,-'Terms&amp;Conditions + Transaction'!$B$22, 'Terms&amp;Conditions + Transaction'!$B$23, 'Holiday Schedule'!$B$3:$B$1002)))</f>
        <v/>
      </c>
      <c r="O1076" s="42" t="str">
        <f ca="1">IF(B1076="", "", IF(ISNA(MATCH(N1076, SOFR_INDEX!$A$2:$A$2001, -1)),1,IF(INDEX(SOFR_INDEX!$A$2:$E$2001,MATCH(N1076, SOFR_INDEX!$A$2:$A$2001, -1), 1)=N1076,MATCH(N1076, SOFR_INDEX!$A$2:$A$2001, -1),MATCH(N1076, SOFR_INDEX!$A$2:$A$2001, -1)+1)))</f>
        <v/>
      </c>
      <c r="P1076" s="40" t="str" cm="1">
        <f t="array" aca="1" ref="P1076" ca="1">IF(OR(B1076="", F1076=""), "", INDEX(SOFR_INDEX!$B$2:$E$2001, O1076,$P$4) * IF(LEFT($P$3, 3)="180", 2, IF(LEFT($P$3, 2)="90", 4, IF(LEFT($P$3, 2)="30", 12, 1)))/100)</f>
        <v/>
      </c>
      <c r="Q1076" s="43" t="str">
        <f ca="1">IF(OR(B1076="", F1076=""), "", P1076+'Terms&amp;Conditions + Transaction'!$B$11/10000)</f>
        <v/>
      </c>
      <c r="R1076" s="43" t="str">
        <f t="shared" ca="1" si="101"/>
        <v/>
      </c>
      <c r="S1076" t="str">
        <f ca="1">IF(B1076="",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Transaction'!$C$7*(F1076-E1076), 365), 360))))</f>
        <v/>
      </c>
      <c r="T1076" s="49" t="str">
        <f t="shared" ca="1" si="102"/>
        <v/>
      </c>
      <c r="U1076" s="49" t="str">
        <f t="shared" ca="1" si="103"/>
        <v/>
      </c>
      <c r="V1076" s="49" t="str">
        <f t="shared" ca="1" si="104"/>
        <v/>
      </c>
      <c r="W1076" s="11" t="str">
        <f t="shared" ca="1" si="105"/>
        <v/>
      </c>
      <c r="X1076" s="11" t="str">
        <f t="shared" ca="1" si="106"/>
        <v/>
      </c>
    </row>
    <row r="1077" spans="2:24" x14ac:dyDescent="0.25">
      <c r="B1077" s="82" t="str">
        <f ca="1">IF(B1076&lt;MIN($C$3, 'Terms&amp;Conditions + Transaction'!$B$6), B1076+1, "")</f>
        <v/>
      </c>
      <c r="C1077" t="str">
        <f ca="1">IF(B1077="", "", IF(AND(WEEKDAY(B1077, 2)&lt;=5, ISERROR(VLOOKUP(B1077, 'Holiday Schedule'!$B$3:$B$1002, 1, FALSE))), 1, 0))</f>
        <v/>
      </c>
      <c r="D1077" t="str">
        <f ca="1">IF(B1077="", "", IF(LOWER('Terms&amp;Conditions + Transaction'!$C$15)="act", 1, IF(DAY(B1077)=31, 0, IF(AND(DAY(B1077+1)=1, MONTH(B1077+1)=3), 31-DAY(B1077), 1))))</f>
        <v/>
      </c>
      <c r="E1077" s="18" t="str">
        <f ca="1">IF(B1077="", "", IFERROR(VLOOKUP(B1077, 'Accrual Schedule'!$B$3:$B$122, 1, TRUE), ""))</f>
        <v/>
      </c>
      <c r="F1077" s="18" t="str" cm="1">
        <f t="array" aca="1" ref="F1077" ca="1">IF(B1077="", "", INDEX('Accrual Schedule'!$B$3:$B$122, MATCH(B1077, 'Accrual Schedule'!$B$3:$B$122, 1)+1, 1))</f>
        <v/>
      </c>
      <c r="G1077" s="18" t="str" cm="1">
        <f t="array" aca="1" ref="G1077" ca="1">IF(B1077="", "", INDEX('Accrual Schedule'!$B$3:$B$122, MATCH(H1077, 'Accrual Schedule'!$B$3:$B$122, 1)-1, 1))</f>
        <v/>
      </c>
      <c r="H1077" s="18" t="str">
        <f ca="1">IF(B1077="", "", INDEX('Accrual Schedule'!$B$3:$B$122, MATCH(I1077, 'Accrual Schedule'!$C$3:$C$122, 1), 1))</f>
        <v/>
      </c>
      <c r="I1077" s="18" t="str" cm="1">
        <f t="array" aca="1" ref="I1077" ca="1">IF(B1077="", "", _xlfn.IFNA(INDEX('Accrual Schedule'!$C$4:$C$122, MATCH(B1077, 'Accrual Schedule'!$C$4:$C$122, 1)+1, 1), INDEX('Accrual Schedule'!$C$4:$C$122, 1, 1)))</f>
        <v/>
      </c>
      <c r="J1077" s="11" t="str">
        <f ca="1">IF(B1077="","",'Terms&amp;Conditions + Transaction'!$F$5-SUMIF(Dispositions!$B$3:$B$32,"&lt;="&amp;B1077,Dispositions!$C$3:$C$32))</f>
        <v/>
      </c>
      <c r="K1077" s="84" t="str">
        <f ca="1">IF(B1077="", "", IF(ISNA(MATCH(B1077, 'Factor Schedule'!$B$3:$B$2002, -1)),1,IF(INDEX('Factor Schedule'!$B$3:$C$2002,MATCH(B1077, 'Factor Schedule'!$B$3:$B$2002, -1), 1)=B1077,MATCH(B1077, 'Factor Schedule'!$B$3:$B$2002, -1),MATCH(B1077, 'Factor Schedule'!$B$3:$B$2002, -1)+1)))</f>
        <v/>
      </c>
      <c r="L1077" s="11" t="str" cm="1">
        <f t="array" aca="1" ref="L1077" ca="1">IF(B1077="","",ROUND(J1077*_xlfn.IFNA(INDEX('Factor Schedule'!$B$3:$C$2002,K1077, 2), 1), 2))</f>
        <v/>
      </c>
      <c r="M1077" s="11" t="str">
        <f ca="1">IF(B1077="", "", IF(OR(LOWER('Terms&amp;Conditions + Transaction'!$B$12)&lt;&gt;"compound", B1077=$C$2, B1077=E1077), L1077, L1077+IF(LOWER('Terms&amp;Conditions + Transaction'!$B$13)&lt;&gt;"y", SUMIFS($T$8:$T$2007, $B$8:$B$2007, "&gt;="&amp;E1077, $B$8:$B$2007, "&lt;"&amp;B1077), SUMIFS($U$8:$U$1007, $B$8:$B$2007, "&gt;="&amp;E1077, $B$8:$B$2007, "&lt;"&amp;B1077))))</f>
        <v/>
      </c>
      <c r="N1077" s="18" t="str">
        <f ca="1">IF(OR(B1077 = "", F1077=""), "", MIN(ForwardDays(B1077,-'Terms&amp;Conditions + Transaction'!$B$22, 'Terms&amp;Conditions + Transaction'!$B$23, 'Holiday Schedule'!$B$3:$B$1002),ForwardDays(F1077,-'Terms&amp;Conditions + Transaction'!$B$22, 'Terms&amp;Conditions + Transaction'!$B$23, 'Holiday Schedule'!$B$3:$B$1002)))</f>
        <v/>
      </c>
      <c r="O1077" s="42" t="str">
        <f ca="1">IF(B1077="", "", IF(ISNA(MATCH(N1077, SOFR_INDEX!$A$2:$A$2001, -1)),1,IF(INDEX(SOFR_INDEX!$A$2:$E$2001,MATCH(N1077, SOFR_INDEX!$A$2:$A$2001, -1), 1)=N1077,MATCH(N1077, SOFR_INDEX!$A$2:$A$2001, -1),MATCH(N1077, SOFR_INDEX!$A$2:$A$2001, -1)+1)))</f>
        <v/>
      </c>
      <c r="P1077" s="40" t="str" cm="1">
        <f t="array" aca="1" ref="P1077" ca="1">IF(OR(B1077="", F1077=""), "", INDEX(SOFR_INDEX!$B$2:$E$2001, O1077,$P$4) * IF(LEFT($P$3, 3)="180", 2, IF(LEFT($P$3, 2)="90", 4, IF(LEFT($P$3, 2)="30", 12, 1)))/100)</f>
        <v/>
      </c>
      <c r="Q1077" s="43" t="str">
        <f ca="1">IF(OR(B1077="", F1077=""), "", P1077+'Terms&amp;Conditions + Transaction'!$B$11/10000)</f>
        <v/>
      </c>
      <c r="R1077" s="43" t="str">
        <f t="shared" ca="1" si="101"/>
        <v/>
      </c>
      <c r="S1077" t="str">
        <f ca="1">IF(B1077="",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Transaction'!$C$7*(F1077-E1077), 365), 360))))</f>
        <v/>
      </c>
      <c r="T1077" s="49" t="str">
        <f t="shared" ca="1" si="102"/>
        <v/>
      </c>
      <c r="U1077" s="49" t="str">
        <f t="shared" ca="1" si="103"/>
        <v/>
      </c>
      <c r="V1077" s="49" t="str">
        <f t="shared" ca="1" si="104"/>
        <v/>
      </c>
      <c r="W1077" s="11" t="str">
        <f t="shared" ca="1" si="105"/>
        <v/>
      </c>
      <c r="X1077" s="11" t="str">
        <f t="shared" ca="1" si="106"/>
        <v/>
      </c>
    </row>
    <row r="1078" spans="2:24" x14ac:dyDescent="0.25">
      <c r="B1078" s="82" t="str">
        <f ca="1">IF(B1077&lt;MIN($C$3, 'Terms&amp;Conditions + Transaction'!$B$6), B1077+1, "")</f>
        <v/>
      </c>
      <c r="C1078" t="str">
        <f ca="1">IF(B1078="", "", IF(AND(WEEKDAY(B1078, 2)&lt;=5, ISERROR(VLOOKUP(B1078, 'Holiday Schedule'!$B$3:$B$1002, 1, FALSE))), 1, 0))</f>
        <v/>
      </c>
      <c r="D1078" t="str">
        <f ca="1">IF(B1078="", "", IF(LOWER('Terms&amp;Conditions + Transaction'!$C$15)="act", 1, IF(DAY(B1078)=31, 0, IF(AND(DAY(B1078+1)=1, MONTH(B1078+1)=3), 31-DAY(B1078), 1))))</f>
        <v/>
      </c>
      <c r="E1078" s="18" t="str">
        <f ca="1">IF(B1078="", "", IFERROR(VLOOKUP(B1078, 'Accrual Schedule'!$B$3:$B$122, 1, TRUE), ""))</f>
        <v/>
      </c>
      <c r="F1078" s="18" t="str" cm="1">
        <f t="array" aca="1" ref="F1078" ca="1">IF(B1078="", "", INDEX('Accrual Schedule'!$B$3:$B$122, MATCH(B1078, 'Accrual Schedule'!$B$3:$B$122, 1)+1, 1))</f>
        <v/>
      </c>
      <c r="G1078" s="18" t="str" cm="1">
        <f t="array" aca="1" ref="G1078" ca="1">IF(B1078="", "", INDEX('Accrual Schedule'!$B$3:$B$122, MATCH(H1078, 'Accrual Schedule'!$B$3:$B$122, 1)-1, 1))</f>
        <v/>
      </c>
      <c r="H1078" s="18" t="str">
        <f ca="1">IF(B1078="", "", INDEX('Accrual Schedule'!$B$3:$B$122, MATCH(I1078, 'Accrual Schedule'!$C$3:$C$122, 1), 1))</f>
        <v/>
      </c>
      <c r="I1078" s="18" t="str" cm="1">
        <f t="array" aca="1" ref="I1078" ca="1">IF(B1078="", "", _xlfn.IFNA(INDEX('Accrual Schedule'!$C$4:$C$122, MATCH(B1078, 'Accrual Schedule'!$C$4:$C$122, 1)+1, 1), INDEX('Accrual Schedule'!$C$4:$C$122, 1, 1)))</f>
        <v/>
      </c>
      <c r="J1078" s="11" t="str">
        <f ca="1">IF(B1078="","",'Terms&amp;Conditions + Transaction'!$F$5-SUMIF(Dispositions!$B$3:$B$32,"&lt;="&amp;B1078,Dispositions!$C$3:$C$32))</f>
        <v/>
      </c>
      <c r="K1078" s="84" t="str">
        <f ca="1">IF(B1078="", "", IF(ISNA(MATCH(B1078, 'Factor Schedule'!$B$3:$B$2002, -1)),1,IF(INDEX('Factor Schedule'!$B$3:$C$2002,MATCH(B1078, 'Factor Schedule'!$B$3:$B$2002, -1), 1)=B1078,MATCH(B1078, 'Factor Schedule'!$B$3:$B$2002, -1),MATCH(B1078, 'Factor Schedule'!$B$3:$B$2002, -1)+1)))</f>
        <v/>
      </c>
      <c r="L1078" s="11" t="str" cm="1">
        <f t="array" aca="1" ref="L1078" ca="1">IF(B1078="","",ROUND(J1078*_xlfn.IFNA(INDEX('Factor Schedule'!$B$3:$C$2002,K1078, 2), 1), 2))</f>
        <v/>
      </c>
      <c r="M1078" s="11" t="str">
        <f ca="1">IF(B1078="", "", IF(OR(LOWER('Terms&amp;Conditions + Transaction'!$B$12)&lt;&gt;"compound", B1078=$C$2, B1078=E1078), L1078, L1078+IF(LOWER('Terms&amp;Conditions + Transaction'!$B$13)&lt;&gt;"y", SUMIFS($T$8:$T$2007, $B$8:$B$2007, "&gt;="&amp;E1078, $B$8:$B$2007, "&lt;"&amp;B1078), SUMIFS($U$8:$U$1007, $B$8:$B$2007, "&gt;="&amp;E1078, $B$8:$B$2007, "&lt;"&amp;B1078))))</f>
        <v/>
      </c>
      <c r="N1078" s="18" t="str">
        <f ca="1">IF(OR(B1078 = "", F1078=""), "", MIN(ForwardDays(B1078,-'Terms&amp;Conditions + Transaction'!$B$22, 'Terms&amp;Conditions + Transaction'!$B$23, 'Holiday Schedule'!$B$3:$B$1002),ForwardDays(F1078,-'Terms&amp;Conditions + Transaction'!$B$22, 'Terms&amp;Conditions + Transaction'!$B$23, 'Holiday Schedule'!$B$3:$B$1002)))</f>
        <v/>
      </c>
      <c r="O1078" s="42" t="str">
        <f ca="1">IF(B1078="", "", IF(ISNA(MATCH(N1078, SOFR_INDEX!$A$2:$A$2001, -1)),1,IF(INDEX(SOFR_INDEX!$A$2:$E$2001,MATCH(N1078, SOFR_INDEX!$A$2:$A$2001, -1), 1)=N1078,MATCH(N1078, SOFR_INDEX!$A$2:$A$2001, -1),MATCH(N1078, SOFR_INDEX!$A$2:$A$2001, -1)+1)))</f>
        <v/>
      </c>
      <c r="P1078" s="40" t="str" cm="1">
        <f t="array" aca="1" ref="P1078" ca="1">IF(OR(B1078="", F1078=""), "", INDEX(SOFR_INDEX!$B$2:$E$2001, O1078,$P$4) * IF(LEFT($P$3, 3)="180", 2, IF(LEFT($P$3, 2)="90", 4, IF(LEFT($P$3, 2)="30", 12, 1)))/100)</f>
        <v/>
      </c>
      <c r="Q1078" s="43" t="str">
        <f ca="1">IF(OR(B1078="", F1078=""), "", P1078+'Terms&amp;Conditions + Transaction'!$B$11/10000)</f>
        <v/>
      </c>
      <c r="R1078" s="43" t="str">
        <f t="shared" ca="1" si="101"/>
        <v/>
      </c>
      <c r="S1078" t="str">
        <f ca="1">IF(B1078="",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Transaction'!$C$7*(F1078-E1078), 365), 360))))</f>
        <v/>
      </c>
      <c r="T1078" s="49" t="str">
        <f t="shared" ca="1" si="102"/>
        <v/>
      </c>
      <c r="U1078" s="49" t="str">
        <f t="shared" ca="1" si="103"/>
        <v/>
      </c>
      <c r="V1078" s="49" t="str">
        <f t="shared" ca="1" si="104"/>
        <v/>
      </c>
      <c r="W1078" s="11" t="str">
        <f t="shared" ca="1" si="105"/>
        <v/>
      </c>
      <c r="X1078" s="11" t="str">
        <f t="shared" ca="1" si="106"/>
        <v/>
      </c>
    </row>
    <row r="1079" spans="2:24" x14ac:dyDescent="0.25">
      <c r="B1079" s="82" t="str">
        <f ca="1">IF(B1078&lt;MIN($C$3, 'Terms&amp;Conditions + Transaction'!$B$6), B1078+1, "")</f>
        <v/>
      </c>
      <c r="C1079" t="str">
        <f ca="1">IF(B1079="", "", IF(AND(WEEKDAY(B1079, 2)&lt;=5, ISERROR(VLOOKUP(B1079, 'Holiday Schedule'!$B$3:$B$1002, 1, FALSE))), 1, 0))</f>
        <v/>
      </c>
      <c r="D1079" t="str">
        <f ca="1">IF(B1079="", "", IF(LOWER('Terms&amp;Conditions + Transaction'!$C$15)="act", 1, IF(DAY(B1079)=31, 0, IF(AND(DAY(B1079+1)=1, MONTH(B1079+1)=3), 31-DAY(B1079), 1))))</f>
        <v/>
      </c>
      <c r="E1079" s="18" t="str">
        <f ca="1">IF(B1079="", "", IFERROR(VLOOKUP(B1079, 'Accrual Schedule'!$B$3:$B$122, 1, TRUE), ""))</f>
        <v/>
      </c>
      <c r="F1079" s="18" t="str" cm="1">
        <f t="array" aca="1" ref="F1079" ca="1">IF(B1079="", "", INDEX('Accrual Schedule'!$B$3:$B$122, MATCH(B1079, 'Accrual Schedule'!$B$3:$B$122, 1)+1, 1))</f>
        <v/>
      </c>
      <c r="G1079" s="18" t="str" cm="1">
        <f t="array" aca="1" ref="G1079" ca="1">IF(B1079="", "", INDEX('Accrual Schedule'!$B$3:$B$122, MATCH(H1079, 'Accrual Schedule'!$B$3:$B$122, 1)-1, 1))</f>
        <v/>
      </c>
      <c r="H1079" s="18" t="str">
        <f ca="1">IF(B1079="", "", INDEX('Accrual Schedule'!$B$3:$B$122, MATCH(I1079, 'Accrual Schedule'!$C$3:$C$122, 1), 1))</f>
        <v/>
      </c>
      <c r="I1079" s="18" t="str" cm="1">
        <f t="array" aca="1" ref="I1079" ca="1">IF(B1079="", "", _xlfn.IFNA(INDEX('Accrual Schedule'!$C$4:$C$122, MATCH(B1079, 'Accrual Schedule'!$C$4:$C$122, 1)+1, 1), INDEX('Accrual Schedule'!$C$4:$C$122, 1, 1)))</f>
        <v/>
      </c>
      <c r="J1079" s="11" t="str">
        <f ca="1">IF(B1079="","",'Terms&amp;Conditions + Transaction'!$F$5-SUMIF(Dispositions!$B$3:$B$32,"&lt;="&amp;B1079,Dispositions!$C$3:$C$32))</f>
        <v/>
      </c>
      <c r="K1079" s="84" t="str">
        <f ca="1">IF(B1079="", "", IF(ISNA(MATCH(B1079, 'Factor Schedule'!$B$3:$B$2002, -1)),1,IF(INDEX('Factor Schedule'!$B$3:$C$2002,MATCH(B1079, 'Factor Schedule'!$B$3:$B$2002, -1), 1)=B1079,MATCH(B1079, 'Factor Schedule'!$B$3:$B$2002, -1),MATCH(B1079, 'Factor Schedule'!$B$3:$B$2002, -1)+1)))</f>
        <v/>
      </c>
      <c r="L1079" s="11" t="str" cm="1">
        <f t="array" aca="1" ref="L1079" ca="1">IF(B1079="","",ROUND(J1079*_xlfn.IFNA(INDEX('Factor Schedule'!$B$3:$C$2002,K1079, 2), 1), 2))</f>
        <v/>
      </c>
      <c r="M1079" s="11" t="str">
        <f ca="1">IF(B1079="", "", IF(OR(LOWER('Terms&amp;Conditions + Transaction'!$B$12)&lt;&gt;"compound", B1079=$C$2, B1079=E1079), L1079, L1079+IF(LOWER('Terms&amp;Conditions + Transaction'!$B$13)&lt;&gt;"y", SUMIFS($T$8:$T$2007, $B$8:$B$2007, "&gt;="&amp;E1079, $B$8:$B$2007, "&lt;"&amp;B1079), SUMIFS($U$8:$U$1007, $B$8:$B$2007, "&gt;="&amp;E1079, $B$8:$B$2007, "&lt;"&amp;B1079))))</f>
        <v/>
      </c>
      <c r="N1079" s="18" t="str">
        <f ca="1">IF(OR(B1079 = "", F1079=""), "", MIN(ForwardDays(B1079,-'Terms&amp;Conditions + Transaction'!$B$22, 'Terms&amp;Conditions + Transaction'!$B$23, 'Holiday Schedule'!$B$3:$B$1002),ForwardDays(F1079,-'Terms&amp;Conditions + Transaction'!$B$22, 'Terms&amp;Conditions + Transaction'!$B$23, 'Holiday Schedule'!$B$3:$B$1002)))</f>
        <v/>
      </c>
      <c r="O1079" s="42" t="str">
        <f ca="1">IF(B1079="", "", IF(ISNA(MATCH(N1079, SOFR_INDEX!$A$2:$A$2001, -1)),1,IF(INDEX(SOFR_INDEX!$A$2:$E$2001,MATCH(N1079, SOFR_INDEX!$A$2:$A$2001, -1), 1)=N1079,MATCH(N1079, SOFR_INDEX!$A$2:$A$2001, -1),MATCH(N1079, SOFR_INDEX!$A$2:$A$2001, -1)+1)))</f>
        <v/>
      </c>
      <c r="P1079" s="40" t="str" cm="1">
        <f t="array" aca="1" ref="P1079" ca="1">IF(OR(B1079="", F1079=""), "", INDEX(SOFR_INDEX!$B$2:$E$2001, O1079,$P$4) * IF(LEFT($P$3, 3)="180", 2, IF(LEFT($P$3, 2)="90", 4, IF(LEFT($P$3, 2)="30", 12, 1)))/100)</f>
        <v/>
      </c>
      <c r="Q1079" s="43" t="str">
        <f ca="1">IF(OR(B1079="", F1079=""), "", P1079+'Terms&amp;Conditions + Transaction'!$B$11/10000)</f>
        <v/>
      </c>
      <c r="R1079" s="43" t="str">
        <f t="shared" ca="1" si="101"/>
        <v/>
      </c>
      <c r="S1079" t="str">
        <f ca="1">IF(B1079="",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Transaction'!$C$7*(F1079-E1079), 365), 360))))</f>
        <v/>
      </c>
      <c r="T1079" s="49" t="str">
        <f t="shared" ca="1" si="102"/>
        <v/>
      </c>
      <c r="U1079" s="49" t="str">
        <f t="shared" ca="1" si="103"/>
        <v/>
      </c>
      <c r="V1079" s="49" t="str">
        <f t="shared" ca="1" si="104"/>
        <v/>
      </c>
      <c r="W1079" s="11" t="str">
        <f t="shared" ca="1" si="105"/>
        <v/>
      </c>
      <c r="X1079" s="11" t="str">
        <f t="shared" ca="1" si="106"/>
        <v/>
      </c>
    </row>
    <row r="1080" spans="2:24" x14ac:dyDescent="0.25">
      <c r="B1080" s="82" t="str">
        <f ca="1">IF(B1079&lt;MIN($C$3, 'Terms&amp;Conditions + Transaction'!$B$6), B1079+1, "")</f>
        <v/>
      </c>
      <c r="C1080" t="str">
        <f ca="1">IF(B1080="", "", IF(AND(WEEKDAY(B1080, 2)&lt;=5, ISERROR(VLOOKUP(B1080, 'Holiday Schedule'!$B$3:$B$1002, 1, FALSE))), 1, 0))</f>
        <v/>
      </c>
      <c r="D1080" t="str">
        <f ca="1">IF(B1080="", "", IF(LOWER('Terms&amp;Conditions + Transaction'!$C$15)="act", 1, IF(DAY(B1080)=31, 0, IF(AND(DAY(B1080+1)=1, MONTH(B1080+1)=3), 31-DAY(B1080), 1))))</f>
        <v/>
      </c>
      <c r="E1080" s="18" t="str">
        <f ca="1">IF(B1080="", "", IFERROR(VLOOKUP(B1080, 'Accrual Schedule'!$B$3:$B$122, 1, TRUE), ""))</f>
        <v/>
      </c>
      <c r="F1080" s="18" t="str" cm="1">
        <f t="array" aca="1" ref="F1080" ca="1">IF(B1080="", "", INDEX('Accrual Schedule'!$B$3:$B$122, MATCH(B1080, 'Accrual Schedule'!$B$3:$B$122, 1)+1, 1))</f>
        <v/>
      </c>
      <c r="G1080" s="18" t="str" cm="1">
        <f t="array" aca="1" ref="G1080" ca="1">IF(B1080="", "", INDEX('Accrual Schedule'!$B$3:$B$122, MATCH(H1080, 'Accrual Schedule'!$B$3:$B$122, 1)-1, 1))</f>
        <v/>
      </c>
      <c r="H1080" s="18" t="str">
        <f ca="1">IF(B1080="", "", INDEX('Accrual Schedule'!$B$3:$B$122, MATCH(I1080, 'Accrual Schedule'!$C$3:$C$122, 1), 1))</f>
        <v/>
      </c>
      <c r="I1080" s="18" t="str" cm="1">
        <f t="array" aca="1" ref="I1080" ca="1">IF(B1080="", "", _xlfn.IFNA(INDEX('Accrual Schedule'!$C$4:$C$122, MATCH(B1080, 'Accrual Schedule'!$C$4:$C$122, 1)+1, 1), INDEX('Accrual Schedule'!$C$4:$C$122, 1, 1)))</f>
        <v/>
      </c>
      <c r="J1080" s="11" t="str">
        <f ca="1">IF(B1080="","",'Terms&amp;Conditions + Transaction'!$F$5-SUMIF(Dispositions!$B$3:$B$32,"&lt;="&amp;B1080,Dispositions!$C$3:$C$32))</f>
        <v/>
      </c>
      <c r="K1080" s="84" t="str">
        <f ca="1">IF(B1080="", "", IF(ISNA(MATCH(B1080, 'Factor Schedule'!$B$3:$B$2002, -1)),1,IF(INDEX('Factor Schedule'!$B$3:$C$2002,MATCH(B1080, 'Factor Schedule'!$B$3:$B$2002, -1), 1)=B1080,MATCH(B1080, 'Factor Schedule'!$B$3:$B$2002, -1),MATCH(B1080, 'Factor Schedule'!$B$3:$B$2002, -1)+1)))</f>
        <v/>
      </c>
      <c r="L1080" s="11" t="str" cm="1">
        <f t="array" aca="1" ref="L1080" ca="1">IF(B1080="","",ROUND(J1080*_xlfn.IFNA(INDEX('Factor Schedule'!$B$3:$C$2002,K1080, 2), 1), 2))</f>
        <v/>
      </c>
      <c r="M1080" s="11" t="str">
        <f ca="1">IF(B1080="", "", IF(OR(LOWER('Terms&amp;Conditions + Transaction'!$B$12)&lt;&gt;"compound", B1080=$C$2, B1080=E1080), L1080, L1080+IF(LOWER('Terms&amp;Conditions + Transaction'!$B$13)&lt;&gt;"y", SUMIFS($T$8:$T$2007, $B$8:$B$2007, "&gt;="&amp;E1080, $B$8:$B$2007, "&lt;"&amp;B1080), SUMIFS($U$8:$U$1007, $B$8:$B$2007, "&gt;="&amp;E1080, $B$8:$B$2007, "&lt;"&amp;B1080))))</f>
        <v/>
      </c>
      <c r="N1080" s="18" t="str">
        <f ca="1">IF(OR(B1080 = "", F1080=""), "", MIN(ForwardDays(B1080,-'Terms&amp;Conditions + Transaction'!$B$22, 'Terms&amp;Conditions + Transaction'!$B$23, 'Holiday Schedule'!$B$3:$B$1002),ForwardDays(F1080,-'Terms&amp;Conditions + Transaction'!$B$22, 'Terms&amp;Conditions + Transaction'!$B$23, 'Holiday Schedule'!$B$3:$B$1002)))</f>
        <v/>
      </c>
      <c r="O1080" s="42" t="str">
        <f ca="1">IF(B1080="", "", IF(ISNA(MATCH(N1080, SOFR_INDEX!$A$2:$A$2001, -1)),1,IF(INDEX(SOFR_INDEX!$A$2:$E$2001,MATCH(N1080, SOFR_INDEX!$A$2:$A$2001, -1), 1)=N1080,MATCH(N1080, SOFR_INDEX!$A$2:$A$2001, -1),MATCH(N1080, SOFR_INDEX!$A$2:$A$2001, -1)+1)))</f>
        <v/>
      </c>
      <c r="P1080" s="40" t="str" cm="1">
        <f t="array" aca="1" ref="P1080" ca="1">IF(OR(B1080="", F1080=""), "", INDEX(SOFR_INDEX!$B$2:$E$2001, O1080,$P$4) * IF(LEFT($P$3, 3)="180", 2, IF(LEFT($P$3, 2)="90", 4, IF(LEFT($P$3, 2)="30", 12, 1)))/100)</f>
        <v/>
      </c>
      <c r="Q1080" s="43" t="str">
        <f ca="1">IF(OR(B1080="", F1080=""), "", P1080+'Terms&amp;Conditions + Transaction'!$B$11/10000)</f>
        <v/>
      </c>
      <c r="R1080" s="43" t="str">
        <f t="shared" ca="1" si="101"/>
        <v/>
      </c>
      <c r="S1080" t="str">
        <f ca="1">IF(B1080="",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Transaction'!$C$7*(F1080-E1080), 365), 360))))</f>
        <v/>
      </c>
      <c r="T1080" s="49" t="str">
        <f t="shared" ca="1" si="102"/>
        <v/>
      </c>
      <c r="U1080" s="49" t="str">
        <f t="shared" ca="1" si="103"/>
        <v/>
      </c>
      <c r="V1080" s="49" t="str">
        <f t="shared" ca="1" si="104"/>
        <v/>
      </c>
      <c r="W1080" s="11" t="str">
        <f t="shared" ca="1" si="105"/>
        <v/>
      </c>
      <c r="X1080" s="11" t="str">
        <f t="shared" ca="1" si="106"/>
        <v/>
      </c>
    </row>
    <row r="1081" spans="2:24" x14ac:dyDescent="0.25">
      <c r="B1081" s="82" t="str">
        <f ca="1">IF(B1080&lt;MIN($C$3, 'Terms&amp;Conditions + Transaction'!$B$6), B1080+1, "")</f>
        <v/>
      </c>
      <c r="C1081" t="str">
        <f ca="1">IF(B1081="", "", IF(AND(WEEKDAY(B1081, 2)&lt;=5, ISERROR(VLOOKUP(B1081, 'Holiday Schedule'!$B$3:$B$1002, 1, FALSE))), 1, 0))</f>
        <v/>
      </c>
      <c r="D1081" t="str">
        <f ca="1">IF(B1081="", "", IF(LOWER('Terms&amp;Conditions + Transaction'!$C$15)="act", 1, IF(DAY(B1081)=31, 0, IF(AND(DAY(B1081+1)=1, MONTH(B1081+1)=3), 31-DAY(B1081), 1))))</f>
        <v/>
      </c>
      <c r="E1081" s="18" t="str">
        <f ca="1">IF(B1081="", "", IFERROR(VLOOKUP(B1081, 'Accrual Schedule'!$B$3:$B$122, 1, TRUE), ""))</f>
        <v/>
      </c>
      <c r="F1081" s="18" t="str" cm="1">
        <f t="array" aca="1" ref="F1081" ca="1">IF(B1081="", "", INDEX('Accrual Schedule'!$B$3:$B$122, MATCH(B1081, 'Accrual Schedule'!$B$3:$B$122, 1)+1, 1))</f>
        <v/>
      </c>
      <c r="G1081" s="18" t="str" cm="1">
        <f t="array" aca="1" ref="G1081" ca="1">IF(B1081="", "", INDEX('Accrual Schedule'!$B$3:$B$122, MATCH(H1081, 'Accrual Schedule'!$B$3:$B$122, 1)-1, 1))</f>
        <v/>
      </c>
      <c r="H1081" s="18" t="str">
        <f ca="1">IF(B1081="", "", INDEX('Accrual Schedule'!$B$3:$B$122, MATCH(I1081, 'Accrual Schedule'!$C$3:$C$122, 1), 1))</f>
        <v/>
      </c>
      <c r="I1081" s="18" t="str" cm="1">
        <f t="array" aca="1" ref="I1081" ca="1">IF(B1081="", "", _xlfn.IFNA(INDEX('Accrual Schedule'!$C$4:$C$122, MATCH(B1081, 'Accrual Schedule'!$C$4:$C$122, 1)+1, 1), INDEX('Accrual Schedule'!$C$4:$C$122, 1, 1)))</f>
        <v/>
      </c>
      <c r="J1081" s="11" t="str">
        <f ca="1">IF(B1081="","",'Terms&amp;Conditions + Transaction'!$F$5-SUMIF(Dispositions!$B$3:$B$32,"&lt;="&amp;B1081,Dispositions!$C$3:$C$32))</f>
        <v/>
      </c>
      <c r="K1081" s="84" t="str">
        <f ca="1">IF(B1081="", "", IF(ISNA(MATCH(B1081, 'Factor Schedule'!$B$3:$B$2002, -1)),1,IF(INDEX('Factor Schedule'!$B$3:$C$2002,MATCH(B1081, 'Factor Schedule'!$B$3:$B$2002, -1), 1)=B1081,MATCH(B1081, 'Factor Schedule'!$B$3:$B$2002, -1),MATCH(B1081, 'Factor Schedule'!$B$3:$B$2002, -1)+1)))</f>
        <v/>
      </c>
      <c r="L1081" s="11" t="str" cm="1">
        <f t="array" aca="1" ref="L1081" ca="1">IF(B1081="","",ROUND(J1081*_xlfn.IFNA(INDEX('Factor Schedule'!$B$3:$C$2002,K1081, 2), 1), 2))</f>
        <v/>
      </c>
      <c r="M1081" s="11" t="str">
        <f ca="1">IF(B1081="", "", IF(OR(LOWER('Terms&amp;Conditions + Transaction'!$B$12)&lt;&gt;"compound", B1081=$C$2, B1081=E1081), L1081, L1081+IF(LOWER('Terms&amp;Conditions + Transaction'!$B$13)&lt;&gt;"y", SUMIFS($T$8:$T$2007, $B$8:$B$2007, "&gt;="&amp;E1081, $B$8:$B$2007, "&lt;"&amp;B1081), SUMIFS($U$8:$U$1007, $B$8:$B$2007, "&gt;="&amp;E1081, $B$8:$B$2007, "&lt;"&amp;B1081))))</f>
        <v/>
      </c>
      <c r="N1081" s="18" t="str">
        <f ca="1">IF(OR(B1081 = "", F1081=""), "", MIN(ForwardDays(B1081,-'Terms&amp;Conditions + Transaction'!$B$22, 'Terms&amp;Conditions + Transaction'!$B$23, 'Holiday Schedule'!$B$3:$B$1002),ForwardDays(F1081,-'Terms&amp;Conditions + Transaction'!$B$22, 'Terms&amp;Conditions + Transaction'!$B$23, 'Holiday Schedule'!$B$3:$B$1002)))</f>
        <v/>
      </c>
      <c r="O1081" s="42" t="str">
        <f ca="1">IF(B1081="", "", IF(ISNA(MATCH(N1081, SOFR_INDEX!$A$2:$A$2001, -1)),1,IF(INDEX(SOFR_INDEX!$A$2:$E$2001,MATCH(N1081, SOFR_INDEX!$A$2:$A$2001, -1), 1)=N1081,MATCH(N1081, SOFR_INDEX!$A$2:$A$2001, -1),MATCH(N1081, SOFR_INDEX!$A$2:$A$2001, -1)+1)))</f>
        <v/>
      </c>
      <c r="P1081" s="40" t="str" cm="1">
        <f t="array" aca="1" ref="P1081" ca="1">IF(OR(B1081="", F1081=""), "", INDEX(SOFR_INDEX!$B$2:$E$2001, O1081,$P$4) * IF(LEFT($P$3, 3)="180", 2, IF(LEFT($P$3, 2)="90", 4, IF(LEFT($P$3, 2)="30", 12, 1)))/100)</f>
        <v/>
      </c>
      <c r="Q1081" s="43" t="str">
        <f ca="1">IF(OR(B1081="", F1081=""), "", P1081+'Terms&amp;Conditions + Transaction'!$B$11/10000)</f>
        <v/>
      </c>
      <c r="R1081" s="43" t="str">
        <f t="shared" ca="1" si="101"/>
        <v/>
      </c>
      <c r="S1081" t="str">
        <f ca="1">IF(B1081="",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Transaction'!$C$7*(F1081-E1081), 365), 360))))</f>
        <v/>
      </c>
      <c r="T1081" s="49" t="str">
        <f t="shared" ca="1" si="102"/>
        <v/>
      </c>
      <c r="U1081" s="49" t="str">
        <f t="shared" ca="1" si="103"/>
        <v/>
      </c>
      <c r="V1081" s="49" t="str">
        <f t="shared" ca="1" si="104"/>
        <v/>
      </c>
      <c r="W1081" s="11" t="str">
        <f t="shared" ca="1" si="105"/>
        <v/>
      </c>
      <c r="X1081" s="11" t="str">
        <f t="shared" ca="1" si="106"/>
        <v/>
      </c>
    </row>
    <row r="1082" spans="2:24" x14ac:dyDescent="0.25">
      <c r="B1082" s="82" t="str">
        <f ca="1">IF(B1081&lt;MIN($C$3, 'Terms&amp;Conditions + Transaction'!$B$6), B1081+1, "")</f>
        <v/>
      </c>
      <c r="C1082" t="str">
        <f ca="1">IF(B1082="", "", IF(AND(WEEKDAY(B1082, 2)&lt;=5, ISERROR(VLOOKUP(B1082, 'Holiday Schedule'!$B$3:$B$1002, 1, FALSE))), 1, 0))</f>
        <v/>
      </c>
      <c r="D1082" t="str">
        <f ca="1">IF(B1082="", "", IF(LOWER('Terms&amp;Conditions + Transaction'!$C$15)="act", 1, IF(DAY(B1082)=31, 0, IF(AND(DAY(B1082+1)=1, MONTH(B1082+1)=3), 31-DAY(B1082), 1))))</f>
        <v/>
      </c>
      <c r="E1082" s="18" t="str">
        <f ca="1">IF(B1082="", "", IFERROR(VLOOKUP(B1082, 'Accrual Schedule'!$B$3:$B$122, 1, TRUE), ""))</f>
        <v/>
      </c>
      <c r="F1082" s="18" t="str" cm="1">
        <f t="array" aca="1" ref="F1082" ca="1">IF(B1082="", "", INDEX('Accrual Schedule'!$B$3:$B$122, MATCH(B1082, 'Accrual Schedule'!$B$3:$B$122, 1)+1, 1))</f>
        <v/>
      </c>
      <c r="G1082" s="18" t="str" cm="1">
        <f t="array" aca="1" ref="G1082" ca="1">IF(B1082="", "", INDEX('Accrual Schedule'!$B$3:$B$122, MATCH(H1082, 'Accrual Schedule'!$B$3:$B$122, 1)-1, 1))</f>
        <v/>
      </c>
      <c r="H1082" s="18" t="str">
        <f ca="1">IF(B1082="", "", INDEX('Accrual Schedule'!$B$3:$B$122, MATCH(I1082, 'Accrual Schedule'!$C$3:$C$122, 1), 1))</f>
        <v/>
      </c>
      <c r="I1082" s="18" t="str" cm="1">
        <f t="array" aca="1" ref="I1082" ca="1">IF(B1082="", "", _xlfn.IFNA(INDEX('Accrual Schedule'!$C$4:$C$122, MATCH(B1082, 'Accrual Schedule'!$C$4:$C$122, 1)+1, 1), INDEX('Accrual Schedule'!$C$4:$C$122, 1, 1)))</f>
        <v/>
      </c>
      <c r="J1082" s="11" t="str">
        <f ca="1">IF(B1082="","",'Terms&amp;Conditions + Transaction'!$F$5-SUMIF(Dispositions!$B$3:$B$32,"&lt;="&amp;B1082,Dispositions!$C$3:$C$32))</f>
        <v/>
      </c>
      <c r="K1082" s="84" t="str">
        <f ca="1">IF(B1082="", "", IF(ISNA(MATCH(B1082, 'Factor Schedule'!$B$3:$B$2002, -1)),1,IF(INDEX('Factor Schedule'!$B$3:$C$2002,MATCH(B1082, 'Factor Schedule'!$B$3:$B$2002, -1), 1)=B1082,MATCH(B1082, 'Factor Schedule'!$B$3:$B$2002, -1),MATCH(B1082, 'Factor Schedule'!$B$3:$B$2002, -1)+1)))</f>
        <v/>
      </c>
      <c r="L1082" s="11" t="str" cm="1">
        <f t="array" aca="1" ref="L1082" ca="1">IF(B1082="","",ROUND(J1082*_xlfn.IFNA(INDEX('Factor Schedule'!$B$3:$C$2002,K1082, 2), 1), 2))</f>
        <v/>
      </c>
      <c r="M1082" s="11" t="str">
        <f ca="1">IF(B1082="", "", IF(OR(LOWER('Terms&amp;Conditions + Transaction'!$B$12)&lt;&gt;"compound", B1082=$C$2, B1082=E1082), L1082, L1082+IF(LOWER('Terms&amp;Conditions + Transaction'!$B$13)&lt;&gt;"y", SUMIFS($T$8:$T$2007, $B$8:$B$2007, "&gt;="&amp;E1082, $B$8:$B$2007, "&lt;"&amp;B1082), SUMIFS($U$8:$U$1007, $B$8:$B$2007, "&gt;="&amp;E1082, $B$8:$B$2007, "&lt;"&amp;B1082))))</f>
        <v/>
      </c>
      <c r="N1082" s="18" t="str">
        <f ca="1">IF(OR(B1082 = "", F1082=""), "", MIN(ForwardDays(B1082,-'Terms&amp;Conditions + Transaction'!$B$22, 'Terms&amp;Conditions + Transaction'!$B$23, 'Holiday Schedule'!$B$3:$B$1002),ForwardDays(F1082,-'Terms&amp;Conditions + Transaction'!$B$22, 'Terms&amp;Conditions + Transaction'!$B$23, 'Holiday Schedule'!$B$3:$B$1002)))</f>
        <v/>
      </c>
      <c r="O1082" s="42" t="str">
        <f ca="1">IF(B1082="", "", IF(ISNA(MATCH(N1082, SOFR_INDEX!$A$2:$A$2001, -1)),1,IF(INDEX(SOFR_INDEX!$A$2:$E$2001,MATCH(N1082, SOFR_INDEX!$A$2:$A$2001, -1), 1)=N1082,MATCH(N1082, SOFR_INDEX!$A$2:$A$2001, -1),MATCH(N1082, SOFR_INDEX!$A$2:$A$2001, -1)+1)))</f>
        <v/>
      </c>
      <c r="P1082" s="40" t="str" cm="1">
        <f t="array" aca="1" ref="P1082" ca="1">IF(OR(B1082="", F1082=""), "", INDEX(SOFR_INDEX!$B$2:$E$2001, O1082,$P$4) * IF(LEFT($P$3, 3)="180", 2, IF(LEFT($P$3, 2)="90", 4, IF(LEFT($P$3, 2)="30", 12, 1)))/100)</f>
        <v/>
      </c>
      <c r="Q1082" s="43" t="str">
        <f ca="1">IF(OR(B1082="", F1082=""), "", P1082+'Terms&amp;Conditions + Transaction'!$B$11/10000)</f>
        <v/>
      </c>
      <c r="R1082" s="43" t="str">
        <f t="shared" ca="1" si="101"/>
        <v/>
      </c>
      <c r="S1082" t="str">
        <f ca="1">IF(B1082="",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Transaction'!$C$7*(F1082-E1082), 365), 360))))</f>
        <v/>
      </c>
      <c r="T1082" s="49" t="str">
        <f t="shared" ca="1" si="102"/>
        <v/>
      </c>
      <c r="U1082" s="49" t="str">
        <f t="shared" ca="1" si="103"/>
        <v/>
      </c>
      <c r="V1082" s="49" t="str">
        <f t="shared" ca="1" si="104"/>
        <v/>
      </c>
      <c r="W1082" s="11" t="str">
        <f t="shared" ca="1" si="105"/>
        <v/>
      </c>
      <c r="X1082" s="11" t="str">
        <f t="shared" ca="1" si="106"/>
        <v/>
      </c>
    </row>
    <row r="1083" spans="2:24" x14ac:dyDescent="0.25">
      <c r="B1083" s="82" t="str">
        <f ca="1">IF(B1082&lt;MIN($C$3, 'Terms&amp;Conditions + Transaction'!$B$6), B1082+1, "")</f>
        <v/>
      </c>
      <c r="C1083" t="str">
        <f ca="1">IF(B1083="", "", IF(AND(WEEKDAY(B1083, 2)&lt;=5, ISERROR(VLOOKUP(B1083, 'Holiday Schedule'!$B$3:$B$1002, 1, FALSE))), 1, 0))</f>
        <v/>
      </c>
      <c r="D1083" t="str">
        <f ca="1">IF(B1083="", "", IF(LOWER('Terms&amp;Conditions + Transaction'!$C$15)="act", 1, IF(DAY(B1083)=31, 0, IF(AND(DAY(B1083+1)=1, MONTH(B1083+1)=3), 31-DAY(B1083), 1))))</f>
        <v/>
      </c>
      <c r="E1083" s="18" t="str">
        <f ca="1">IF(B1083="", "", IFERROR(VLOOKUP(B1083, 'Accrual Schedule'!$B$3:$B$122, 1, TRUE), ""))</f>
        <v/>
      </c>
      <c r="F1083" s="18" t="str" cm="1">
        <f t="array" aca="1" ref="F1083" ca="1">IF(B1083="", "", INDEX('Accrual Schedule'!$B$3:$B$122, MATCH(B1083, 'Accrual Schedule'!$B$3:$B$122, 1)+1, 1))</f>
        <v/>
      </c>
      <c r="G1083" s="18" t="str" cm="1">
        <f t="array" aca="1" ref="G1083" ca="1">IF(B1083="", "", INDEX('Accrual Schedule'!$B$3:$B$122, MATCH(H1083, 'Accrual Schedule'!$B$3:$B$122, 1)-1, 1))</f>
        <v/>
      </c>
      <c r="H1083" s="18" t="str">
        <f ca="1">IF(B1083="", "", INDEX('Accrual Schedule'!$B$3:$B$122, MATCH(I1083, 'Accrual Schedule'!$C$3:$C$122, 1), 1))</f>
        <v/>
      </c>
      <c r="I1083" s="18" t="str" cm="1">
        <f t="array" aca="1" ref="I1083" ca="1">IF(B1083="", "", _xlfn.IFNA(INDEX('Accrual Schedule'!$C$4:$C$122, MATCH(B1083, 'Accrual Schedule'!$C$4:$C$122, 1)+1, 1), INDEX('Accrual Schedule'!$C$4:$C$122, 1, 1)))</f>
        <v/>
      </c>
      <c r="J1083" s="11" t="str">
        <f ca="1">IF(B1083="","",'Terms&amp;Conditions + Transaction'!$F$5-SUMIF(Dispositions!$B$3:$B$32,"&lt;="&amp;B1083,Dispositions!$C$3:$C$32))</f>
        <v/>
      </c>
      <c r="K1083" s="84" t="str">
        <f ca="1">IF(B1083="", "", IF(ISNA(MATCH(B1083, 'Factor Schedule'!$B$3:$B$2002, -1)),1,IF(INDEX('Factor Schedule'!$B$3:$C$2002,MATCH(B1083, 'Factor Schedule'!$B$3:$B$2002, -1), 1)=B1083,MATCH(B1083, 'Factor Schedule'!$B$3:$B$2002, -1),MATCH(B1083, 'Factor Schedule'!$B$3:$B$2002, -1)+1)))</f>
        <v/>
      </c>
      <c r="L1083" s="11" t="str" cm="1">
        <f t="array" aca="1" ref="L1083" ca="1">IF(B1083="","",ROUND(J1083*_xlfn.IFNA(INDEX('Factor Schedule'!$B$3:$C$2002,K1083, 2), 1), 2))</f>
        <v/>
      </c>
      <c r="M1083" s="11" t="str">
        <f ca="1">IF(B1083="", "", IF(OR(LOWER('Terms&amp;Conditions + Transaction'!$B$12)&lt;&gt;"compound", B1083=$C$2, B1083=E1083), L1083, L1083+IF(LOWER('Terms&amp;Conditions + Transaction'!$B$13)&lt;&gt;"y", SUMIFS($T$8:$T$2007, $B$8:$B$2007, "&gt;="&amp;E1083, $B$8:$B$2007, "&lt;"&amp;B1083), SUMIFS($U$8:$U$1007, $B$8:$B$2007, "&gt;="&amp;E1083, $B$8:$B$2007, "&lt;"&amp;B1083))))</f>
        <v/>
      </c>
      <c r="N1083" s="18" t="str">
        <f ca="1">IF(OR(B1083 = "", F1083=""), "", MIN(ForwardDays(B1083,-'Terms&amp;Conditions + Transaction'!$B$22, 'Terms&amp;Conditions + Transaction'!$B$23, 'Holiday Schedule'!$B$3:$B$1002),ForwardDays(F1083,-'Terms&amp;Conditions + Transaction'!$B$22, 'Terms&amp;Conditions + Transaction'!$B$23, 'Holiday Schedule'!$B$3:$B$1002)))</f>
        <v/>
      </c>
      <c r="O1083" s="42" t="str">
        <f ca="1">IF(B1083="", "", IF(ISNA(MATCH(N1083, SOFR_INDEX!$A$2:$A$2001, -1)),1,IF(INDEX(SOFR_INDEX!$A$2:$E$2001,MATCH(N1083, SOFR_INDEX!$A$2:$A$2001, -1), 1)=N1083,MATCH(N1083, SOFR_INDEX!$A$2:$A$2001, -1),MATCH(N1083, SOFR_INDEX!$A$2:$A$2001, -1)+1)))</f>
        <v/>
      </c>
      <c r="P1083" s="40" t="str" cm="1">
        <f t="array" aca="1" ref="P1083" ca="1">IF(OR(B1083="", F1083=""), "", INDEX(SOFR_INDEX!$B$2:$E$2001, O1083,$P$4) * IF(LEFT($P$3, 3)="180", 2, IF(LEFT($P$3, 2)="90", 4, IF(LEFT($P$3, 2)="30", 12, 1)))/100)</f>
        <v/>
      </c>
      <c r="Q1083" s="43" t="str">
        <f ca="1">IF(OR(B1083="", F1083=""), "", P1083+'Terms&amp;Conditions + Transaction'!$B$11/10000)</f>
        <v/>
      </c>
      <c r="R1083" s="43" t="str">
        <f t="shared" ca="1" si="101"/>
        <v/>
      </c>
      <c r="S1083" t="str">
        <f ca="1">IF(B1083="",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Transaction'!$C$7*(F1083-E1083), 365), 360))))</f>
        <v/>
      </c>
      <c r="T1083" s="49" t="str">
        <f t="shared" ca="1" si="102"/>
        <v/>
      </c>
      <c r="U1083" s="49" t="str">
        <f t="shared" ca="1" si="103"/>
        <v/>
      </c>
      <c r="V1083" s="49" t="str">
        <f t="shared" ca="1" si="104"/>
        <v/>
      </c>
      <c r="W1083" s="11" t="str">
        <f t="shared" ca="1" si="105"/>
        <v/>
      </c>
      <c r="X1083" s="11" t="str">
        <f t="shared" ca="1" si="106"/>
        <v/>
      </c>
    </row>
    <row r="1084" spans="2:24" x14ac:dyDescent="0.25">
      <c r="B1084" s="82" t="str">
        <f ca="1">IF(B1083&lt;MIN($C$3, 'Terms&amp;Conditions + Transaction'!$B$6), B1083+1, "")</f>
        <v/>
      </c>
      <c r="C1084" t="str">
        <f ca="1">IF(B1084="", "", IF(AND(WEEKDAY(B1084, 2)&lt;=5, ISERROR(VLOOKUP(B1084, 'Holiday Schedule'!$B$3:$B$1002, 1, FALSE))), 1, 0))</f>
        <v/>
      </c>
      <c r="D1084" t="str">
        <f ca="1">IF(B1084="", "", IF(LOWER('Terms&amp;Conditions + Transaction'!$C$15)="act", 1, IF(DAY(B1084)=31, 0, IF(AND(DAY(B1084+1)=1, MONTH(B1084+1)=3), 31-DAY(B1084), 1))))</f>
        <v/>
      </c>
      <c r="E1084" s="18" t="str">
        <f ca="1">IF(B1084="", "", IFERROR(VLOOKUP(B1084, 'Accrual Schedule'!$B$3:$B$122, 1, TRUE), ""))</f>
        <v/>
      </c>
      <c r="F1084" s="18" t="str" cm="1">
        <f t="array" aca="1" ref="F1084" ca="1">IF(B1084="", "", INDEX('Accrual Schedule'!$B$3:$B$122, MATCH(B1084, 'Accrual Schedule'!$B$3:$B$122, 1)+1, 1))</f>
        <v/>
      </c>
      <c r="G1084" s="18" t="str" cm="1">
        <f t="array" aca="1" ref="G1084" ca="1">IF(B1084="", "", INDEX('Accrual Schedule'!$B$3:$B$122, MATCH(H1084, 'Accrual Schedule'!$B$3:$B$122, 1)-1, 1))</f>
        <v/>
      </c>
      <c r="H1084" s="18" t="str">
        <f ca="1">IF(B1084="", "", INDEX('Accrual Schedule'!$B$3:$B$122, MATCH(I1084, 'Accrual Schedule'!$C$3:$C$122, 1), 1))</f>
        <v/>
      </c>
      <c r="I1084" s="18" t="str" cm="1">
        <f t="array" aca="1" ref="I1084" ca="1">IF(B1084="", "", _xlfn.IFNA(INDEX('Accrual Schedule'!$C$4:$C$122, MATCH(B1084, 'Accrual Schedule'!$C$4:$C$122, 1)+1, 1), INDEX('Accrual Schedule'!$C$4:$C$122, 1, 1)))</f>
        <v/>
      </c>
      <c r="J1084" s="11" t="str">
        <f ca="1">IF(B1084="","",'Terms&amp;Conditions + Transaction'!$F$5-SUMIF(Dispositions!$B$3:$B$32,"&lt;="&amp;B1084,Dispositions!$C$3:$C$32))</f>
        <v/>
      </c>
      <c r="K1084" s="84" t="str">
        <f ca="1">IF(B1084="", "", IF(ISNA(MATCH(B1084, 'Factor Schedule'!$B$3:$B$2002, -1)),1,IF(INDEX('Factor Schedule'!$B$3:$C$2002,MATCH(B1084, 'Factor Schedule'!$B$3:$B$2002, -1), 1)=B1084,MATCH(B1084, 'Factor Schedule'!$B$3:$B$2002, -1),MATCH(B1084, 'Factor Schedule'!$B$3:$B$2002, -1)+1)))</f>
        <v/>
      </c>
      <c r="L1084" s="11" t="str" cm="1">
        <f t="array" aca="1" ref="L1084" ca="1">IF(B1084="","",ROUND(J1084*_xlfn.IFNA(INDEX('Factor Schedule'!$B$3:$C$2002,K1084, 2), 1), 2))</f>
        <v/>
      </c>
      <c r="M1084" s="11" t="str">
        <f ca="1">IF(B1084="", "", IF(OR(LOWER('Terms&amp;Conditions + Transaction'!$B$12)&lt;&gt;"compound", B1084=$C$2, B1084=E1084), L1084, L1084+IF(LOWER('Terms&amp;Conditions + Transaction'!$B$13)&lt;&gt;"y", SUMIFS($T$8:$T$2007, $B$8:$B$2007, "&gt;="&amp;E1084, $B$8:$B$2007, "&lt;"&amp;B1084), SUMIFS($U$8:$U$1007, $B$8:$B$2007, "&gt;="&amp;E1084, $B$8:$B$2007, "&lt;"&amp;B1084))))</f>
        <v/>
      </c>
      <c r="N1084" s="18" t="str">
        <f ca="1">IF(OR(B1084 = "", F1084=""), "", MIN(ForwardDays(B1084,-'Terms&amp;Conditions + Transaction'!$B$22, 'Terms&amp;Conditions + Transaction'!$B$23, 'Holiday Schedule'!$B$3:$B$1002),ForwardDays(F1084,-'Terms&amp;Conditions + Transaction'!$B$22, 'Terms&amp;Conditions + Transaction'!$B$23, 'Holiday Schedule'!$B$3:$B$1002)))</f>
        <v/>
      </c>
      <c r="O1084" s="42" t="str">
        <f ca="1">IF(B1084="", "", IF(ISNA(MATCH(N1084, SOFR_INDEX!$A$2:$A$2001, -1)),1,IF(INDEX(SOFR_INDEX!$A$2:$E$2001,MATCH(N1084, SOFR_INDEX!$A$2:$A$2001, -1), 1)=N1084,MATCH(N1084, SOFR_INDEX!$A$2:$A$2001, -1),MATCH(N1084, SOFR_INDEX!$A$2:$A$2001, -1)+1)))</f>
        <v/>
      </c>
      <c r="P1084" s="40" t="str" cm="1">
        <f t="array" aca="1" ref="P1084" ca="1">IF(OR(B1084="", F1084=""), "", INDEX(SOFR_INDEX!$B$2:$E$2001, O1084,$P$4) * IF(LEFT($P$3, 3)="180", 2, IF(LEFT($P$3, 2)="90", 4, IF(LEFT($P$3, 2)="30", 12, 1)))/100)</f>
        <v/>
      </c>
      <c r="Q1084" s="43" t="str">
        <f ca="1">IF(OR(B1084="", F1084=""), "", P1084+'Terms&amp;Conditions + Transaction'!$B$11/10000)</f>
        <v/>
      </c>
      <c r="R1084" s="43" t="str">
        <f t="shared" ca="1" si="101"/>
        <v/>
      </c>
      <c r="S1084" t="str">
        <f ca="1">IF(B1084="",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Transaction'!$C$7*(F1084-E1084), 365), 360))))</f>
        <v/>
      </c>
      <c r="T1084" s="49" t="str">
        <f t="shared" ca="1" si="102"/>
        <v/>
      </c>
      <c r="U1084" s="49" t="str">
        <f t="shared" ca="1" si="103"/>
        <v/>
      </c>
      <c r="V1084" s="49" t="str">
        <f t="shared" ca="1" si="104"/>
        <v/>
      </c>
      <c r="W1084" s="11" t="str">
        <f t="shared" ca="1" si="105"/>
        <v/>
      </c>
      <c r="X1084" s="11" t="str">
        <f t="shared" ca="1" si="106"/>
        <v/>
      </c>
    </row>
    <row r="1085" spans="2:24" x14ac:dyDescent="0.25">
      <c r="B1085" s="82" t="str">
        <f ca="1">IF(B1084&lt;MIN($C$3, 'Terms&amp;Conditions + Transaction'!$B$6), B1084+1, "")</f>
        <v/>
      </c>
      <c r="C1085" t="str">
        <f ca="1">IF(B1085="", "", IF(AND(WEEKDAY(B1085, 2)&lt;=5, ISERROR(VLOOKUP(B1085, 'Holiday Schedule'!$B$3:$B$1002, 1, FALSE))), 1, 0))</f>
        <v/>
      </c>
      <c r="D1085" t="str">
        <f ca="1">IF(B1085="", "", IF(LOWER('Terms&amp;Conditions + Transaction'!$C$15)="act", 1, IF(DAY(B1085)=31, 0, IF(AND(DAY(B1085+1)=1, MONTH(B1085+1)=3), 31-DAY(B1085), 1))))</f>
        <v/>
      </c>
      <c r="E1085" s="18" t="str">
        <f ca="1">IF(B1085="", "", IFERROR(VLOOKUP(B1085, 'Accrual Schedule'!$B$3:$B$122, 1, TRUE), ""))</f>
        <v/>
      </c>
      <c r="F1085" s="18" t="str" cm="1">
        <f t="array" aca="1" ref="F1085" ca="1">IF(B1085="", "", INDEX('Accrual Schedule'!$B$3:$B$122, MATCH(B1085, 'Accrual Schedule'!$B$3:$B$122, 1)+1, 1))</f>
        <v/>
      </c>
      <c r="G1085" s="18" t="str" cm="1">
        <f t="array" aca="1" ref="G1085" ca="1">IF(B1085="", "", INDEX('Accrual Schedule'!$B$3:$B$122, MATCH(H1085, 'Accrual Schedule'!$B$3:$B$122, 1)-1, 1))</f>
        <v/>
      </c>
      <c r="H1085" s="18" t="str">
        <f ca="1">IF(B1085="", "", INDEX('Accrual Schedule'!$B$3:$B$122, MATCH(I1085, 'Accrual Schedule'!$C$3:$C$122, 1), 1))</f>
        <v/>
      </c>
      <c r="I1085" s="18" t="str" cm="1">
        <f t="array" aca="1" ref="I1085" ca="1">IF(B1085="", "", _xlfn.IFNA(INDEX('Accrual Schedule'!$C$4:$C$122, MATCH(B1085, 'Accrual Schedule'!$C$4:$C$122, 1)+1, 1), INDEX('Accrual Schedule'!$C$4:$C$122, 1, 1)))</f>
        <v/>
      </c>
      <c r="J1085" s="11" t="str">
        <f ca="1">IF(B1085="","",'Terms&amp;Conditions + Transaction'!$F$5-SUMIF(Dispositions!$B$3:$B$32,"&lt;="&amp;B1085,Dispositions!$C$3:$C$32))</f>
        <v/>
      </c>
      <c r="K1085" s="84" t="str">
        <f ca="1">IF(B1085="", "", IF(ISNA(MATCH(B1085, 'Factor Schedule'!$B$3:$B$2002, -1)),1,IF(INDEX('Factor Schedule'!$B$3:$C$2002,MATCH(B1085, 'Factor Schedule'!$B$3:$B$2002, -1), 1)=B1085,MATCH(B1085, 'Factor Schedule'!$B$3:$B$2002, -1),MATCH(B1085, 'Factor Schedule'!$B$3:$B$2002, -1)+1)))</f>
        <v/>
      </c>
      <c r="L1085" s="11" t="str" cm="1">
        <f t="array" aca="1" ref="L1085" ca="1">IF(B1085="","",ROUND(J1085*_xlfn.IFNA(INDEX('Factor Schedule'!$B$3:$C$2002,K1085, 2), 1), 2))</f>
        <v/>
      </c>
      <c r="M1085" s="11" t="str">
        <f ca="1">IF(B1085="", "", IF(OR(LOWER('Terms&amp;Conditions + Transaction'!$B$12)&lt;&gt;"compound", B1085=$C$2, B1085=E1085), L1085, L1085+IF(LOWER('Terms&amp;Conditions + Transaction'!$B$13)&lt;&gt;"y", SUMIFS($T$8:$T$2007, $B$8:$B$2007, "&gt;="&amp;E1085, $B$8:$B$2007, "&lt;"&amp;B1085), SUMIFS($U$8:$U$1007, $B$8:$B$2007, "&gt;="&amp;E1085, $B$8:$B$2007, "&lt;"&amp;B1085))))</f>
        <v/>
      </c>
      <c r="N1085" s="18" t="str">
        <f ca="1">IF(OR(B1085 = "", F1085=""), "", MIN(ForwardDays(B1085,-'Terms&amp;Conditions + Transaction'!$B$22, 'Terms&amp;Conditions + Transaction'!$B$23, 'Holiday Schedule'!$B$3:$B$1002),ForwardDays(F1085,-'Terms&amp;Conditions + Transaction'!$B$22, 'Terms&amp;Conditions + Transaction'!$B$23, 'Holiday Schedule'!$B$3:$B$1002)))</f>
        <v/>
      </c>
      <c r="O1085" s="42" t="str">
        <f ca="1">IF(B1085="", "", IF(ISNA(MATCH(N1085, SOFR_INDEX!$A$2:$A$2001, -1)),1,IF(INDEX(SOFR_INDEX!$A$2:$E$2001,MATCH(N1085, SOFR_INDEX!$A$2:$A$2001, -1), 1)=N1085,MATCH(N1085, SOFR_INDEX!$A$2:$A$2001, -1),MATCH(N1085, SOFR_INDEX!$A$2:$A$2001, -1)+1)))</f>
        <v/>
      </c>
      <c r="P1085" s="40" t="str" cm="1">
        <f t="array" aca="1" ref="P1085" ca="1">IF(OR(B1085="", F1085=""), "", INDEX(SOFR_INDEX!$B$2:$E$2001, O1085,$P$4) * IF(LEFT($P$3, 3)="180", 2, IF(LEFT($P$3, 2)="90", 4, IF(LEFT($P$3, 2)="30", 12, 1)))/100)</f>
        <v/>
      </c>
      <c r="Q1085" s="43" t="str">
        <f ca="1">IF(OR(B1085="", F1085=""), "", P1085+'Terms&amp;Conditions + Transaction'!$B$11/10000)</f>
        <v/>
      </c>
      <c r="R1085" s="43" t="str">
        <f t="shared" ca="1" si="101"/>
        <v/>
      </c>
      <c r="S1085" t="str">
        <f ca="1">IF(B1085="",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Transaction'!$C$7*(F1085-E1085), 365), 360))))</f>
        <v/>
      </c>
      <c r="T1085" s="49" t="str">
        <f t="shared" ca="1" si="102"/>
        <v/>
      </c>
      <c r="U1085" s="49" t="str">
        <f t="shared" ca="1" si="103"/>
        <v/>
      </c>
      <c r="V1085" s="49" t="str">
        <f t="shared" ca="1" si="104"/>
        <v/>
      </c>
      <c r="W1085" s="11" t="str">
        <f t="shared" ca="1" si="105"/>
        <v/>
      </c>
      <c r="X1085" s="11" t="str">
        <f t="shared" ca="1" si="106"/>
        <v/>
      </c>
    </row>
    <row r="1086" spans="2:24" x14ac:dyDescent="0.25">
      <c r="B1086" s="82" t="str">
        <f ca="1">IF(B1085&lt;MIN($C$3, 'Terms&amp;Conditions + Transaction'!$B$6), B1085+1, "")</f>
        <v/>
      </c>
      <c r="C1086" t="str">
        <f ca="1">IF(B1086="", "", IF(AND(WEEKDAY(B1086, 2)&lt;=5, ISERROR(VLOOKUP(B1086, 'Holiday Schedule'!$B$3:$B$1002, 1, FALSE))), 1, 0))</f>
        <v/>
      </c>
      <c r="D1086" t="str">
        <f ca="1">IF(B1086="", "", IF(LOWER('Terms&amp;Conditions + Transaction'!$C$15)="act", 1, IF(DAY(B1086)=31, 0, IF(AND(DAY(B1086+1)=1, MONTH(B1086+1)=3), 31-DAY(B1086), 1))))</f>
        <v/>
      </c>
      <c r="E1086" s="18" t="str">
        <f ca="1">IF(B1086="", "", IFERROR(VLOOKUP(B1086, 'Accrual Schedule'!$B$3:$B$122, 1, TRUE), ""))</f>
        <v/>
      </c>
      <c r="F1086" s="18" t="str" cm="1">
        <f t="array" aca="1" ref="F1086" ca="1">IF(B1086="", "", INDEX('Accrual Schedule'!$B$3:$B$122, MATCH(B1086, 'Accrual Schedule'!$B$3:$B$122, 1)+1, 1))</f>
        <v/>
      </c>
      <c r="G1086" s="18" t="str" cm="1">
        <f t="array" aca="1" ref="G1086" ca="1">IF(B1086="", "", INDEX('Accrual Schedule'!$B$3:$B$122, MATCH(H1086, 'Accrual Schedule'!$B$3:$B$122, 1)-1, 1))</f>
        <v/>
      </c>
      <c r="H1086" s="18" t="str">
        <f ca="1">IF(B1086="", "", INDEX('Accrual Schedule'!$B$3:$B$122, MATCH(I1086, 'Accrual Schedule'!$C$3:$C$122, 1), 1))</f>
        <v/>
      </c>
      <c r="I1086" s="18" t="str" cm="1">
        <f t="array" aca="1" ref="I1086" ca="1">IF(B1086="", "", _xlfn.IFNA(INDEX('Accrual Schedule'!$C$4:$C$122, MATCH(B1086, 'Accrual Schedule'!$C$4:$C$122, 1)+1, 1), INDEX('Accrual Schedule'!$C$4:$C$122, 1, 1)))</f>
        <v/>
      </c>
      <c r="J1086" s="11" t="str">
        <f ca="1">IF(B1086="","",'Terms&amp;Conditions + Transaction'!$F$5-SUMIF(Dispositions!$B$3:$B$32,"&lt;="&amp;B1086,Dispositions!$C$3:$C$32))</f>
        <v/>
      </c>
      <c r="K1086" s="84" t="str">
        <f ca="1">IF(B1086="", "", IF(ISNA(MATCH(B1086, 'Factor Schedule'!$B$3:$B$2002, -1)),1,IF(INDEX('Factor Schedule'!$B$3:$C$2002,MATCH(B1086, 'Factor Schedule'!$B$3:$B$2002, -1), 1)=B1086,MATCH(B1086, 'Factor Schedule'!$B$3:$B$2002, -1),MATCH(B1086, 'Factor Schedule'!$B$3:$B$2002, -1)+1)))</f>
        <v/>
      </c>
      <c r="L1086" s="11" t="str" cm="1">
        <f t="array" aca="1" ref="L1086" ca="1">IF(B1086="","",ROUND(J1086*_xlfn.IFNA(INDEX('Factor Schedule'!$B$3:$C$2002,K1086, 2), 1), 2))</f>
        <v/>
      </c>
      <c r="M1086" s="11" t="str">
        <f ca="1">IF(B1086="", "", IF(OR(LOWER('Terms&amp;Conditions + Transaction'!$B$12)&lt;&gt;"compound", B1086=$C$2, B1086=E1086), L1086, L1086+IF(LOWER('Terms&amp;Conditions + Transaction'!$B$13)&lt;&gt;"y", SUMIFS($T$8:$T$2007, $B$8:$B$2007, "&gt;="&amp;E1086, $B$8:$B$2007, "&lt;"&amp;B1086), SUMIFS($U$8:$U$1007, $B$8:$B$2007, "&gt;="&amp;E1086, $B$8:$B$2007, "&lt;"&amp;B1086))))</f>
        <v/>
      </c>
      <c r="N1086" s="18" t="str">
        <f ca="1">IF(OR(B1086 = "", F1086=""), "", MIN(ForwardDays(B1086,-'Terms&amp;Conditions + Transaction'!$B$22, 'Terms&amp;Conditions + Transaction'!$B$23, 'Holiday Schedule'!$B$3:$B$1002),ForwardDays(F1086,-'Terms&amp;Conditions + Transaction'!$B$22, 'Terms&amp;Conditions + Transaction'!$B$23, 'Holiday Schedule'!$B$3:$B$1002)))</f>
        <v/>
      </c>
      <c r="O1086" s="42" t="str">
        <f ca="1">IF(B1086="", "", IF(ISNA(MATCH(N1086, SOFR_INDEX!$A$2:$A$2001, -1)),1,IF(INDEX(SOFR_INDEX!$A$2:$E$2001,MATCH(N1086, SOFR_INDEX!$A$2:$A$2001, -1), 1)=N1086,MATCH(N1086, SOFR_INDEX!$A$2:$A$2001, -1),MATCH(N1086, SOFR_INDEX!$A$2:$A$2001, -1)+1)))</f>
        <v/>
      </c>
      <c r="P1086" s="40" t="str" cm="1">
        <f t="array" aca="1" ref="P1086" ca="1">IF(OR(B1086="", F1086=""), "", INDEX(SOFR_INDEX!$B$2:$E$2001, O1086,$P$4) * IF(LEFT($P$3, 3)="180", 2, IF(LEFT($P$3, 2)="90", 4, IF(LEFT($P$3, 2)="30", 12, 1)))/100)</f>
        <v/>
      </c>
      <c r="Q1086" s="43" t="str">
        <f ca="1">IF(OR(B1086="", F1086=""), "", P1086+'Terms&amp;Conditions + Transaction'!$B$11/10000)</f>
        <v/>
      </c>
      <c r="R1086" s="43" t="str">
        <f t="shared" ca="1" si="101"/>
        <v/>
      </c>
      <c r="S1086" t="str">
        <f ca="1">IF(B1086="",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Transaction'!$C$7*(F1086-E1086), 365), 360))))</f>
        <v/>
      </c>
      <c r="T1086" s="49" t="str">
        <f t="shared" ca="1" si="102"/>
        <v/>
      </c>
      <c r="U1086" s="49" t="str">
        <f t="shared" ca="1" si="103"/>
        <v/>
      </c>
      <c r="V1086" s="49" t="str">
        <f t="shared" ca="1" si="104"/>
        <v/>
      </c>
      <c r="W1086" s="11" t="str">
        <f t="shared" ca="1" si="105"/>
        <v/>
      </c>
      <c r="X1086" s="11" t="str">
        <f t="shared" ca="1" si="106"/>
        <v/>
      </c>
    </row>
    <row r="1087" spans="2:24" x14ac:dyDescent="0.25">
      <c r="B1087" s="82" t="str">
        <f ca="1">IF(B1086&lt;MIN($C$3, 'Terms&amp;Conditions + Transaction'!$B$6), B1086+1, "")</f>
        <v/>
      </c>
      <c r="C1087" t="str">
        <f ca="1">IF(B1087="", "", IF(AND(WEEKDAY(B1087, 2)&lt;=5, ISERROR(VLOOKUP(B1087, 'Holiday Schedule'!$B$3:$B$1002, 1, FALSE))), 1, 0))</f>
        <v/>
      </c>
      <c r="D1087" t="str">
        <f ca="1">IF(B1087="", "", IF(LOWER('Terms&amp;Conditions + Transaction'!$C$15)="act", 1, IF(DAY(B1087)=31, 0, IF(AND(DAY(B1087+1)=1, MONTH(B1087+1)=3), 31-DAY(B1087), 1))))</f>
        <v/>
      </c>
      <c r="E1087" s="18" t="str">
        <f ca="1">IF(B1087="", "", IFERROR(VLOOKUP(B1087, 'Accrual Schedule'!$B$3:$B$122, 1, TRUE), ""))</f>
        <v/>
      </c>
      <c r="F1087" s="18" t="str" cm="1">
        <f t="array" aca="1" ref="F1087" ca="1">IF(B1087="", "", INDEX('Accrual Schedule'!$B$3:$B$122, MATCH(B1087, 'Accrual Schedule'!$B$3:$B$122, 1)+1, 1))</f>
        <v/>
      </c>
      <c r="G1087" s="18" t="str" cm="1">
        <f t="array" aca="1" ref="G1087" ca="1">IF(B1087="", "", INDEX('Accrual Schedule'!$B$3:$B$122, MATCH(H1087, 'Accrual Schedule'!$B$3:$B$122, 1)-1, 1))</f>
        <v/>
      </c>
      <c r="H1087" s="18" t="str">
        <f ca="1">IF(B1087="", "", INDEX('Accrual Schedule'!$B$3:$B$122, MATCH(I1087, 'Accrual Schedule'!$C$3:$C$122, 1), 1))</f>
        <v/>
      </c>
      <c r="I1087" s="18" t="str" cm="1">
        <f t="array" aca="1" ref="I1087" ca="1">IF(B1087="", "", _xlfn.IFNA(INDEX('Accrual Schedule'!$C$4:$C$122, MATCH(B1087, 'Accrual Schedule'!$C$4:$C$122, 1)+1, 1), INDEX('Accrual Schedule'!$C$4:$C$122, 1, 1)))</f>
        <v/>
      </c>
      <c r="J1087" s="11" t="str">
        <f ca="1">IF(B1087="","",'Terms&amp;Conditions + Transaction'!$F$5-SUMIF(Dispositions!$B$3:$B$32,"&lt;="&amp;B1087,Dispositions!$C$3:$C$32))</f>
        <v/>
      </c>
      <c r="K1087" s="84" t="str">
        <f ca="1">IF(B1087="", "", IF(ISNA(MATCH(B1087, 'Factor Schedule'!$B$3:$B$2002, -1)),1,IF(INDEX('Factor Schedule'!$B$3:$C$2002,MATCH(B1087, 'Factor Schedule'!$B$3:$B$2002, -1), 1)=B1087,MATCH(B1087, 'Factor Schedule'!$B$3:$B$2002, -1),MATCH(B1087, 'Factor Schedule'!$B$3:$B$2002, -1)+1)))</f>
        <v/>
      </c>
      <c r="L1087" s="11" t="str" cm="1">
        <f t="array" aca="1" ref="L1087" ca="1">IF(B1087="","",ROUND(J1087*_xlfn.IFNA(INDEX('Factor Schedule'!$B$3:$C$2002,K1087, 2), 1), 2))</f>
        <v/>
      </c>
      <c r="M1087" s="11" t="str">
        <f ca="1">IF(B1087="", "", IF(OR(LOWER('Terms&amp;Conditions + Transaction'!$B$12)&lt;&gt;"compound", B1087=$C$2, B1087=E1087), L1087, L1087+IF(LOWER('Terms&amp;Conditions + Transaction'!$B$13)&lt;&gt;"y", SUMIFS($T$8:$T$2007, $B$8:$B$2007, "&gt;="&amp;E1087, $B$8:$B$2007, "&lt;"&amp;B1087), SUMIFS($U$8:$U$1007, $B$8:$B$2007, "&gt;="&amp;E1087, $B$8:$B$2007, "&lt;"&amp;B1087))))</f>
        <v/>
      </c>
      <c r="N1087" s="18" t="str">
        <f ca="1">IF(OR(B1087 = "", F1087=""), "", MIN(ForwardDays(B1087,-'Terms&amp;Conditions + Transaction'!$B$22, 'Terms&amp;Conditions + Transaction'!$B$23, 'Holiday Schedule'!$B$3:$B$1002),ForwardDays(F1087,-'Terms&amp;Conditions + Transaction'!$B$22, 'Terms&amp;Conditions + Transaction'!$B$23, 'Holiday Schedule'!$B$3:$B$1002)))</f>
        <v/>
      </c>
      <c r="O1087" s="42" t="str">
        <f ca="1">IF(B1087="", "", IF(ISNA(MATCH(N1087, SOFR_INDEX!$A$2:$A$2001, -1)),1,IF(INDEX(SOFR_INDEX!$A$2:$E$2001,MATCH(N1087, SOFR_INDEX!$A$2:$A$2001, -1), 1)=N1087,MATCH(N1087, SOFR_INDEX!$A$2:$A$2001, -1),MATCH(N1087, SOFR_INDEX!$A$2:$A$2001, -1)+1)))</f>
        <v/>
      </c>
      <c r="P1087" s="40" t="str" cm="1">
        <f t="array" aca="1" ref="P1087" ca="1">IF(OR(B1087="", F1087=""), "", INDEX(SOFR_INDEX!$B$2:$E$2001, O1087,$P$4) * IF(LEFT($P$3, 3)="180", 2, IF(LEFT($P$3, 2)="90", 4, IF(LEFT($P$3, 2)="30", 12, 1)))/100)</f>
        <v/>
      </c>
      <c r="Q1087" s="43" t="str">
        <f ca="1">IF(OR(B1087="", F1087=""), "", P1087+'Terms&amp;Conditions + Transaction'!$B$11/10000)</f>
        <v/>
      </c>
      <c r="R1087" s="43" t="str">
        <f t="shared" ca="1" si="101"/>
        <v/>
      </c>
      <c r="S1087" t="str">
        <f ca="1">IF(B1087="",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Transaction'!$C$7*(F1087-E1087), 365), 360))))</f>
        <v/>
      </c>
      <c r="T1087" s="49" t="str">
        <f t="shared" ca="1" si="102"/>
        <v/>
      </c>
      <c r="U1087" s="49" t="str">
        <f t="shared" ca="1" si="103"/>
        <v/>
      </c>
      <c r="V1087" s="49" t="str">
        <f t="shared" ca="1" si="104"/>
        <v/>
      </c>
      <c r="W1087" s="11" t="str">
        <f t="shared" ca="1" si="105"/>
        <v/>
      </c>
      <c r="X1087" s="11" t="str">
        <f t="shared" ca="1" si="106"/>
        <v/>
      </c>
    </row>
    <row r="1088" spans="2:24" x14ac:dyDescent="0.25">
      <c r="B1088" s="82" t="str">
        <f ca="1">IF(B1087&lt;MIN($C$3, 'Terms&amp;Conditions + Transaction'!$B$6), B1087+1, "")</f>
        <v/>
      </c>
      <c r="C1088" t="str">
        <f ca="1">IF(B1088="", "", IF(AND(WEEKDAY(B1088, 2)&lt;=5, ISERROR(VLOOKUP(B1088, 'Holiday Schedule'!$B$3:$B$1002, 1, FALSE))), 1, 0))</f>
        <v/>
      </c>
      <c r="D1088" t="str">
        <f ca="1">IF(B1088="", "", IF(LOWER('Terms&amp;Conditions + Transaction'!$C$15)="act", 1, IF(DAY(B1088)=31, 0, IF(AND(DAY(B1088+1)=1, MONTH(B1088+1)=3), 31-DAY(B1088), 1))))</f>
        <v/>
      </c>
      <c r="E1088" s="18" t="str">
        <f ca="1">IF(B1088="", "", IFERROR(VLOOKUP(B1088, 'Accrual Schedule'!$B$3:$B$122, 1, TRUE), ""))</f>
        <v/>
      </c>
      <c r="F1088" s="18" t="str" cm="1">
        <f t="array" aca="1" ref="F1088" ca="1">IF(B1088="", "", INDEX('Accrual Schedule'!$B$3:$B$122, MATCH(B1088, 'Accrual Schedule'!$B$3:$B$122, 1)+1, 1))</f>
        <v/>
      </c>
      <c r="G1088" s="18" t="str" cm="1">
        <f t="array" aca="1" ref="G1088" ca="1">IF(B1088="", "", INDEX('Accrual Schedule'!$B$3:$B$122, MATCH(H1088, 'Accrual Schedule'!$B$3:$B$122, 1)-1, 1))</f>
        <v/>
      </c>
      <c r="H1088" s="18" t="str">
        <f ca="1">IF(B1088="", "", INDEX('Accrual Schedule'!$B$3:$B$122, MATCH(I1088, 'Accrual Schedule'!$C$3:$C$122, 1), 1))</f>
        <v/>
      </c>
      <c r="I1088" s="18" t="str" cm="1">
        <f t="array" aca="1" ref="I1088" ca="1">IF(B1088="", "", _xlfn.IFNA(INDEX('Accrual Schedule'!$C$4:$C$122, MATCH(B1088, 'Accrual Schedule'!$C$4:$C$122, 1)+1, 1), INDEX('Accrual Schedule'!$C$4:$C$122, 1, 1)))</f>
        <v/>
      </c>
      <c r="J1088" s="11" t="str">
        <f ca="1">IF(B1088="","",'Terms&amp;Conditions + Transaction'!$F$5-SUMIF(Dispositions!$B$3:$B$32,"&lt;="&amp;B1088,Dispositions!$C$3:$C$32))</f>
        <v/>
      </c>
      <c r="K1088" s="84" t="str">
        <f ca="1">IF(B1088="", "", IF(ISNA(MATCH(B1088, 'Factor Schedule'!$B$3:$B$2002, -1)),1,IF(INDEX('Factor Schedule'!$B$3:$C$2002,MATCH(B1088, 'Factor Schedule'!$B$3:$B$2002, -1), 1)=B1088,MATCH(B1088, 'Factor Schedule'!$B$3:$B$2002, -1),MATCH(B1088, 'Factor Schedule'!$B$3:$B$2002, -1)+1)))</f>
        <v/>
      </c>
      <c r="L1088" s="11" t="str" cm="1">
        <f t="array" aca="1" ref="L1088" ca="1">IF(B1088="","",ROUND(J1088*_xlfn.IFNA(INDEX('Factor Schedule'!$B$3:$C$2002,K1088, 2), 1), 2))</f>
        <v/>
      </c>
      <c r="M1088" s="11" t="str">
        <f ca="1">IF(B1088="", "", IF(OR(LOWER('Terms&amp;Conditions + Transaction'!$B$12)&lt;&gt;"compound", B1088=$C$2, B1088=E1088), L1088, L1088+IF(LOWER('Terms&amp;Conditions + Transaction'!$B$13)&lt;&gt;"y", SUMIFS($T$8:$T$2007, $B$8:$B$2007, "&gt;="&amp;E1088, $B$8:$B$2007, "&lt;"&amp;B1088), SUMIFS($U$8:$U$1007, $B$8:$B$2007, "&gt;="&amp;E1088, $B$8:$B$2007, "&lt;"&amp;B1088))))</f>
        <v/>
      </c>
      <c r="N1088" s="18" t="str">
        <f ca="1">IF(OR(B1088 = "", F1088=""), "", MIN(ForwardDays(B1088,-'Terms&amp;Conditions + Transaction'!$B$22, 'Terms&amp;Conditions + Transaction'!$B$23, 'Holiday Schedule'!$B$3:$B$1002),ForwardDays(F1088,-'Terms&amp;Conditions + Transaction'!$B$22, 'Terms&amp;Conditions + Transaction'!$B$23, 'Holiday Schedule'!$B$3:$B$1002)))</f>
        <v/>
      </c>
      <c r="O1088" s="42" t="str">
        <f ca="1">IF(B1088="", "", IF(ISNA(MATCH(N1088, SOFR_INDEX!$A$2:$A$2001, -1)),1,IF(INDEX(SOFR_INDEX!$A$2:$E$2001,MATCH(N1088, SOFR_INDEX!$A$2:$A$2001, -1), 1)=N1088,MATCH(N1088, SOFR_INDEX!$A$2:$A$2001, -1),MATCH(N1088, SOFR_INDEX!$A$2:$A$2001, -1)+1)))</f>
        <v/>
      </c>
      <c r="P1088" s="40" t="str" cm="1">
        <f t="array" aca="1" ref="P1088" ca="1">IF(OR(B1088="", F1088=""), "", INDEX(SOFR_INDEX!$B$2:$E$2001, O1088,$P$4) * IF(LEFT($P$3, 3)="180", 2, IF(LEFT($P$3, 2)="90", 4, IF(LEFT($P$3, 2)="30", 12, 1)))/100)</f>
        <v/>
      </c>
      <c r="Q1088" s="43" t="str">
        <f ca="1">IF(OR(B1088="", F1088=""), "", P1088+'Terms&amp;Conditions + Transaction'!$B$11/10000)</f>
        <v/>
      </c>
      <c r="R1088" s="43" t="str">
        <f t="shared" ca="1" si="101"/>
        <v/>
      </c>
      <c r="S1088" t="str">
        <f ca="1">IF(B1088="",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Transaction'!$C$7*(F1088-E1088), 365), 360))))</f>
        <v/>
      </c>
      <c r="T1088" s="49" t="str">
        <f t="shared" ca="1" si="102"/>
        <v/>
      </c>
      <c r="U1088" s="49" t="str">
        <f t="shared" ca="1" si="103"/>
        <v/>
      </c>
      <c r="V1088" s="49" t="str">
        <f t="shared" ca="1" si="104"/>
        <v/>
      </c>
      <c r="W1088" s="11" t="str">
        <f t="shared" ca="1" si="105"/>
        <v/>
      </c>
      <c r="X1088" s="11" t="str">
        <f t="shared" ca="1" si="106"/>
        <v/>
      </c>
    </row>
    <row r="1089" spans="2:24" x14ac:dyDescent="0.25">
      <c r="B1089" s="82" t="str">
        <f ca="1">IF(B1088&lt;MIN($C$3, 'Terms&amp;Conditions + Transaction'!$B$6), B1088+1, "")</f>
        <v/>
      </c>
      <c r="C1089" t="str">
        <f ca="1">IF(B1089="", "", IF(AND(WEEKDAY(B1089, 2)&lt;=5, ISERROR(VLOOKUP(B1089, 'Holiday Schedule'!$B$3:$B$1002, 1, FALSE))), 1, 0))</f>
        <v/>
      </c>
      <c r="D1089" t="str">
        <f ca="1">IF(B1089="", "", IF(LOWER('Terms&amp;Conditions + Transaction'!$C$15)="act", 1, IF(DAY(B1089)=31, 0, IF(AND(DAY(B1089+1)=1, MONTH(B1089+1)=3), 31-DAY(B1089), 1))))</f>
        <v/>
      </c>
      <c r="E1089" s="18" t="str">
        <f ca="1">IF(B1089="", "", IFERROR(VLOOKUP(B1089, 'Accrual Schedule'!$B$3:$B$122, 1, TRUE), ""))</f>
        <v/>
      </c>
      <c r="F1089" s="18" t="str" cm="1">
        <f t="array" aca="1" ref="F1089" ca="1">IF(B1089="", "", INDEX('Accrual Schedule'!$B$3:$B$122, MATCH(B1089, 'Accrual Schedule'!$B$3:$B$122, 1)+1, 1))</f>
        <v/>
      </c>
      <c r="G1089" s="18" t="str" cm="1">
        <f t="array" aca="1" ref="G1089" ca="1">IF(B1089="", "", INDEX('Accrual Schedule'!$B$3:$B$122, MATCH(H1089, 'Accrual Schedule'!$B$3:$B$122, 1)-1, 1))</f>
        <v/>
      </c>
      <c r="H1089" s="18" t="str">
        <f ca="1">IF(B1089="", "", INDEX('Accrual Schedule'!$B$3:$B$122, MATCH(I1089, 'Accrual Schedule'!$C$3:$C$122, 1), 1))</f>
        <v/>
      </c>
      <c r="I1089" s="18" t="str" cm="1">
        <f t="array" aca="1" ref="I1089" ca="1">IF(B1089="", "", _xlfn.IFNA(INDEX('Accrual Schedule'!$C$4:$C$122, MATCH(B1089, 'Accrual Schedule'!$C$4:$C$122, 1)+1, 1), INDEX('Accrual Schedule'!$C$4:$C$122, 1, 1)))</f>
        <v/>
      </c>
      <c r="J1089" s="11" t="str">
        <f ca="1">IF(B1089="","",'Terms&amp;Conditions + Transaction'!$F$5-SUMIF(Dispositions!$B$3:$B$32,"&lt;="&amp;B1089,Dispositions!$C$3:$C$32))</f>
        <v/>
      </c>
      <c r="K1089" s="84" t="str">
        <f ca="1">IF(B1089="", "", IF(ISNA(MATCH(B1089, 'Factor Schedule'!$B$3:$B$2002, -1)),1,IF(INDEX('Factor Schedule'!$B$3:$C$2002,MATCH(B1089, 'Factor Schedule'!$B$3:$B$2002, -1), 1)=B1089,MATCH(B1089, 'Factor Schedule'!$B$3:$B$2002, -1),MATCH(B1089, 'Factor Schedule'!$B$3:$B$2002, -1)+1)))</f>
        <v/>
      </c>
      <c r="L1089" s="11" t="str" cm="1">
        <f t="array" aca="1" ref="L1089" ca="1">IF(B1089="","",ROUND(J1089*_xlfn.IFNA(INDEX('Factor Schedule'!$B$3:$C$2002,K1089, 2), 1), 2))</f>
        <v/>
      </c>
      <c r="M1089" s="11" t="str">
        <f ca="1">IF(B1089="", "", IF(OR(LOWER('Terms&amp;Conditions + Transaction'!$B$12)&lt;&gt;"compound", B1089=$C$2, B1089=E1089), L1089, L1089+IF(LOWER('Terms&amp;Conditions + Transaction'!$B$13)&lt;&gt;"y", SUMIFS($T$8:$T$2007, $B$8:$B$2007, "&gt;="&amp;E1089, $B$8:$B$2007, "&lt;"&amp;B1089), SUMIFS($U$8:$U$1007, $B$8:$B$2007, "&gt;="&amp;E1089, $B$8:$B$2007, "&lt;"&amp;B1089))))</f>
        <v/>
      </c>
      <c r="N1089" s="18" t="str">
        <f ca="1">IF(OR(B1089 = "", F1089=""), "", MIN(ForwardDays(B1089,-'Terms&amp;Conditions + Transaction'!$B$22, 'Terms&amp;Conditions + Transaction'!$B$23, 'Holiday Schedule'!$B$3:$B$1002),ForwardDays(F1089,-'Terms&amp;Conditions + Transaction'!$B$22, 'Terms&amp;Conditions + Transaction'!$B$23, 'Holiday Schedule'!$B$3:$B$1002)))</f>
        <v/>
      </c>
      <c r="O1089" s="42" t="str">
        <f ca="1">IF(B1089="", "", IF(ISNA(MATCH(N1089, SOFR_INDEX!$A$2:$A$2001, -1)),1,IF(INDEX(SOFR_INDEX!$A$2:$E$2001,MATCH(N1089, SOFR_INDEX!$A$2:$A$2001, -1), 1)=N1089,MATCH(N1089, SOFR_INDEX!$A$2:$A$2001, -1),MATCH(N1089, SOFR_INDEX!$A$2:$A$2001, -1)+1)))</f>
        <v/>
      </c>
      <c r="P1089" s="40" t="str" cm="1">
        <f t="array" aca="1" ref="P1089" ca="1">IF(OR(B1089="", F1089=""), "", INDEX(SOFR_INDEX!$B$2:$E$2001, O1089,$P$4) * IF(LEFT($P$3, 3)="180", 2, IF(LEFT($P$3, 2)="90", 4, IF(LEFT($P$3, 2)="30", 12, 1)))/100)</f>
        <v/>
      </c>
      <c r="Q1089" s="43" t="str">
        <f ca="1">IF(OR(B1089="", F1089=""), "", P1089+'Terms&amp;Conditions + Transaction'!$B$11/10000)</f>
        <v/>
      </c>
      <c r="R1089" s="43" t="str">
        <f t="shared" ca="1" si="101"/>
        <v/>
      </c>
      <c r="S1089" t="str">
        <f ca="1">IF(B1089="",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Transaction'!$C$7*(F1089-E1089), 365), 360))))</f>
        <v/>
      </c>
      <c r="T1089" s="49" t="str">
        <f t="shared" ca="1" si="102"/>
        <v/>
      </c>
      <c r="U1089" s="49" t="str">
        <f t="shared" ca="1" si="103"/>
        <v/>
      </c>
      <c r="V1089" s="49" t="str">
        <f t="shared" ca="1" si="104"/>
        <v/>
      </c>
      <c r="W1089" s="11" t="str">
        <f t="shared" ca="1" si="105"/>
        <v/>
      </c>
      <c r="X1089" s="11" t="str">
        <f t="shared" ca="1" si="106"/>
        <v/>
      </c>
    </row>
    <row r="1090" spans="2:24" x14ac:dyDescent="0.25">
      <c r="B1090" s="82" t="str">
        <f ca="1">IF(B1089&lt;MIN($C$3, 'Terms&amp;Conditions + Transaction'!$B$6), B1089+1, "")</f>
        <v/>
      </c>
      <c r="C1090" t="str">
        <f ca="1">IF(B1090="", "", IF(AND(WEEKDAY(B1090, 2)&lt;=5, ISERROR(VLOOKUP(B1090, 'Holiday Schedule'!$B$3:$B$1002, 1, FALSE))), 1, 0))</f>
        <v/>
      </c>
      <c r="D1090" t="str">
        <f ca="1">IF(B1090="", "", IF(LOWER('Terms&amp;Conditions + Transaction'!$C$15)="act", 1, IF(DAY(B1090)=31, 0, IF(AND(DAY(B1090+1)=1, MONTH(B1090+1)=3), 31-DAY(B1090), 1))))</f>
        <v/>
      </c>
      <c r="E1090" s="18" t="str">
        <f ca="1">IF(B1090="", "", IFERROR(VLOOKUP(B1090, 'Accrual Schedule'!$B$3:$B$122, 1, TRUE), ""))</f>
        <v/>
      </c>
      <c r="F1090" s="18" t="str" cm="1">
        <f t="array" aca="1" ref="F1090" ca="1">IF(B1090="", "", INDEX('Accrual Schedule'!$B$3:$B$122, MATCH(B1090, 'Accrual Schedule'!$B$3:$B$122, 1)+1, 1))</f>
        <v/>
      </c>
      <c r="G1090" s="18" t="str" cm="1">
        <f t="array" aca="1" ref="G1090" ca="1">IF(B1090="", "", INDEX('Accrual Schedule'!$B$3:$B$122, MATCH(H1090, 'Accrual Schedule'!$B$3:$B$122, 1)-1, 1))</f>
        <v/>
      </c>
      <c r="H1090" s="18" t="str">
        <f ca="1">IF(B1090="", "", INDEX('Accrual Schedule'!$B$3:$B$122, MATCH(I1090, 'Accrual Schedule'!$C$3:$C$122, 1), 1))</f>
        <v/>
      </c>
      <c r="I1090" s="18" t="str" cm="1">
        <f t="array" aca="1" ref="I1090" ca="1">IF(B1090="", "", _xlfn.IFNA(INDEX('Accrual Schedule'!$C$4:$C$122, MATCH(B1090, 'Accrual Schedule'!$C$4:$C$122, 1)+1, 1), INDEX('Accrual Schedule'!$C$4:$C$122, 1, 1)))</f>
        <v/>
      </c>
      <c r="J1090" s="11" t="str">
        <f ca="1">IF(B1090="","",'Terms&amp;Conditions + Transaction'!$F$5-SUMIF(Dispositions!$B$3:$B$32,"&lt;="&amp;B1090,Dispositions!$C$3:$C$32))</f>
        <v/>
      </c>
      <c r="K1090" s="84" t="str">
        <f ca="1">IF(B1090="", "", IF(ISNA(MATCH(B1090, 'Factor Schedule'!$B$3:$B$2002, -1)),1,IF(INDEX('Factor Schedule'!$B$3:$C$2002,MATCH(B1090, 'Factor Schedule'!$B$3:$B$2002, -1), 1)=B1090,MATCH(B1090, 'Factor Schedule'!$B$3:$B$2002, -1),MATCH(B1090, 'Factor Schedule'!$B$3:$B$2002, -1)+1)))</f>
        <v/>
      </c>
      <c r="L1090" s="11" t="str" cm="1">
        <f t="array" aca="1" ref="L1090" ca="1">IF(B1090="","",ROUND(J1090*_xlfn.IFNA(INDEX('Factor Schedule'!$B$3:$C$2002,K1090, 2), 1), 2))</f>
        <v/>
      </c>
      <c r="M1090" s="11" t="str">
        <f ca="1">IF(B1090="", "", IF(OR(LOWER('Terms&amp;Conditions + Transaction'!$B$12)&lt;&gt;"compound", B1090=$C$2, B1090=E1090), L1090, L1090+IF(LOWER('Terms&amp;Conditions + Transaction'!$B$13)&lt;&gt;"y", SUMIFS($T$8:$T$2007, $B$8:$B$2007, "&gt;="&amp;E1090, $B$8:$B$2007, "&lt;"&amp;B1090), SUMIFS($U$8:$U$1007, $B$8:$B$2007, "&gt;="&amp;E1090, $B$8:$B$2007, "&lt;"&amp;B1090))))</f>
        <v/>
      </c>
      <c r="N1090" s="18" t="str">
        <f ca="1">IF(OR(B1090 = "", F1090=""), "", MIN(ForwardDays(B1090,-'Terms&amp;Conditions + Transaction'!$B$22, 'Terms&amp;Conditions + Transaction'!$B$23, 'Holiday Schedule'!$B$3:$B$1002),ForwardDays(F1090,-'Terms&amp;Conditions + Transaction'!$B$22, 'Terms&amp;Conditions + Transaction'!$B$23, 'Holiday Schedule'!$B$3:$B$1002)))</f>
        <v/>
      </c>
      <c r="O1090" s="42" t="str">
        <f ca="1">IF(B1090="", "", IF(ISNA(MATCH(N1090, SOFR_INDEX!$A$2:$A$2001, -1)),1,IF(INDEX(SOFR_INDEX!$A$2:$E$2001,MATCH(N1090, SOFR_INDEX!$A$2:$A$2001, -1), 1)=N1090,MATCH(N1090, SOFR_INDEX!$A$2:$A$2001, -1),MATCH(N1090, SOFR_INDEX!$A$2:$A$2001, -1)+1)))</f>
        <v/>
      </c>
      <c r="P1090" s="40" t="str" cm="1">
        <f t="array" aca="1" ref="P1090" ca="1">IF(OR(B1090="", F1090=""), "", INDEX(SOFR_INDEX!$B$2:$E$2001, O1090,$P$4) * IF(LEFT($P$3, 3)="180", 2, IF(LEFT($P$3, 2)="90", 4, IF(LEFT($P$3, 2)="30", 12, 1)))/100)</f>
        <v/>
      </c>
      <c r="Q1090" s="43" t="str">
        <f ca="1">IF(OR(B1090="", F1090=""), "", P1090+'Terms&amp;Conditions + Transaction'!$B$11/10000)</f>
        <v/>
      </c>
      <c r="R1090" s="43" t="str">
        <f t="shared" ca="1" si="101"/>
        <v/>
      </c>
      <c r="S1090" t="str">
        <f ca="1">IF(B1090="",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Transaction'!$C$7*(F1090-E1090), 365), 360))))</f>
        <v/>
      </c>
      <c r="T1090" s="49" t="str">
        <f t="shared" ca="1" si="102"/>
        <v/>
      </c>
      <c r="U1090" s="49" t="str">
        <f t="shared" ca="1" si="103"/>
        <v/>
      </c>
      <c r="V1090" s="49" t="str">
        <f t="shared" ca="1" si="104"/>
        <v/>
      </c>
      <c r="W1090" s="11" t="str">
        <f t="shared" ca="1" si="105"/>
        <v/>
      </c>
      <c r="X1090" s="11" t="str">
        <f t="shared" ca="1" si="106"/>
        <v/>
      </c>
    </row>
    <row r="1091" spans="2:24" x14ac:dyDescent="0.25">
      <c r="B1091" s="82" t="str">
        <f ca="1">IF(B1090&lt;MIN($C$3, 'Terms&amp;Conditions + Transaction'!$B$6), B1090+1, "")</f>
        <v/>
      </c>
      <c r="C1091" t="str">
        <f ca="1">IF(B1091="", "", IF(AND(WEEKDAY(B1091, 2)&lt;=5, ISERROR(VLOOKUP(B1091, 'Holiday Schedule'!$B$3:$B$1002, 1, FALSE))), 1, 0))</f>
        <v/>
      </c>
      <c r="D1091" t="str">
        <f ca="1">IF(B1091="", "", IF(LOWER('Terms&amp;Conditions + Transaction'!$C$15)="act", 1, IF(DAY(B1091)=31, 0, IF(AND(DAY(B1091+1)=1, MONTH(B1091+1)=3), 31-DAY(B1091), 1))))</f>
        <v/>
      </c>
      <c r="E1091" s="18" t="str">
        <f ca="1">IF(B1091="", "", IFERROR(VLOOKUP(B1091, 'Accrual Schedule'!$B$3:$B$122, 1, TRUE), ""))</f>
        <v/>
      </c>
      <c r="F1091" s="18" t="str" cm="1">
        <f t="array" aca="1" ref="F1091" ca="1">IF(B1091="", "", INDEX('Accrual Schedule'!$B$3:$B$122, MATCH(B1091, 'Accrual Schedule'!$B$3:$B$122, 1)+1, 1))</f>
        <v/>
      </c>
      <c r="G1091" s="18" t="str" cm="1">
        <f t="array" aca="1" ref="G1091" ca="1">IF(B1091="", "", INDEX('Accrual Schedule'!$B$3:$B$122, MATCH(H1091, 'Accrual Schedule'!$B$3:$B$122, 1)-1, 1))</f>
        <v/>
      </c>
      <c r="H1091" s="18" t="str">
        <f ca="1">IF(B1091="", "", INDEX('Accrual Schedule'!$B$3:$B$122, MATCH(I1091, 'Accrual Schedule'!$C$3:$C$122, 1), 1))</f>
        <v/>
      </c>
      <c r="I1091" s="18" t="str" cm="1">
        <f t="array" aca="1" ref="I1091" ca="1">IF(B1091="", "", _xlfn.IFNA(INDEX('Accrual Schedule'!$C$4:$C$122, MATCH(B1091, 'Accrual Schedule'!$C$4:$C$122, 1)+1, 1), INDEX('Accrual Schedule'!$C$4:$C$122, 1, 1)))</f>
        <v/>
      </c>
      <c r="J1091" s="11" t="str">
        <f ca="1">IF(B1091="","",'Terms&amp;Conditions + Transaction'!$F$5-SUMIF(Dispositions!$B$3:$B$32,"&lt;="&amp;B1091,Dispositions!$C$3:$C$32))</f>
        <v/>
      </c>
      <c r="K1091" s="84" t="str">
        <f ca="1">IF(B1091="", "", IF(ISNA(MATCH(B1091, 'Factor Schedule'!$B$3:$B$2002, -1)),1,IF(INDEX('Factor Schedule'!$B$3:$C$2002,MATCH(B1091, 'Factor Schedule'!$B$3:$B$2002, -1), 1)=B1091,MATCH(B1091, 'Factor Schedule'!$B$3:$B$2002, -1),MATCH(B1091, 'Factor Schedule'!$B$3:$B$2002, -1)+1)))</f>
        <v/>
      </c>
      <c r="L1091" s="11" t="str" cm="1">
        <f t="array" aca="1" ref="L1091" ca="1">IF(B1091="","",ROUND(J1091*_xlfn.IFNA(INDEX('Factor Schedule'!$B$3:$C$2002,K1091, 2), 1), 2))</f>
        <v/>
      </c>
      <c r="M1091" s="11" t="str">
        <f ca="1">IF(B1091="", "", IF(OR(LOWER('Terms&amp;Conditions + Transaction'!$B$12)&lt;&gt;"compound", B1091=$C$2, B1091=E1091), L1091, L1091+IF(LOWER('Terms&amp;Conditions + Transaction'!$B$13)&lt;&gt;"y", SUMIFS($T$8:$T$2007, $B$8:$B$2007, "&gt;="&amp;E1091, $B$8:$B$2007, "&lt;"&amp;B1091), SUMIFS($U$8:$U$1007, $B$8:$B$2007, "&gt;="&amp;E1091, $B$8:$B$2007, "&lt;"&amp;B1091))))</f>
        <v/>
      </c>
      <c r="N1091" s="18" t="str">
        <f ca="1">IF(OR(B1091 = "", F1091=""), "", MIN(ForwardDays(B1091,-'Terms&amp;Conditions + Transaction'!$B$22, 'Terms&amp;Conditions + Transaction'!$B$23, 'Holiday Schedule'!$B$3:$B$1002),ForwardDays(F1091,-'Terms&amp;Conditions + Transaction'!$B$22, 'Terms&amp;Conditions + Transaction'!$B$23, 'Holiday Schedule'!$B$3:$B$1002)))</f>
        <v/>
      </c>
      <c r="O1091" s="42" t="str">
        <f ca="1">IF(B1091="", "", IF(ISNA(MATCH(N1091, SOFR_INDEX!$A$2:$A$2001, -1)),1,IF(INDEX(SOFR_INDEX!$A$2:$E$2001,MATCH(N1091, SOFR_INDEX!$A$2:$A$2001, -1), 1)=N1091,MATCH(N1091, SOFR_INDEX!$A$2:$A$2001, -1),MATCH(N1091, SOFR_INDEX!$A$2:$A$2001, -1)+1)))</f>
        <v/>
      </c>
      <c r="P1091" s="40" t="str" cm="1">
        <f t="array" aca="1" ref="P1091" ca="1">IF(OR(B1091="", F1091=""), "", INDEX(SOFR_INDEX!$B$2:$E$2001, O1091,$P$4) * IF(LEFT($P$3, 3)="180", 2, IF(LEFT($P$3, 2)="90", 4, IF(LEFT($P$3, 2)="30", 12, 1)))/100)</f>
        <v/>
      </c>
      <c r="Q1091" s="43" t="str">
        <f ca="1">IF(OR(B1091="", F1091=""), "", P1091+'Terms&amp;Conditions + Transaction'!$B$11/10000)</f>
        <v/>
      </c>
      <c r="R1091" s="43" t="str">
        <f t="shared" ca="1" si="101"/>
        <v/>
      </c>
      <c r="S1091" t="str">
        <f ca="1">IF(B1091="",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Transaction'!$C$7*(F1091-E1091), 365), 360))))</f>
        <v/>
      </c>
      <c r="T1091" s="49" t="str">
        <f t="shared" ca="1" si="102"/>
        <v/>
      </c>
      <c r="U1091" s="49" t="str">
        <f t="shared" ca="1" si="103"/>
        <v/>
      </c>
      <c r="V1091" s="49" t="str">
        <f t="shared" ca="1" si="104"/>
        <v/>
      </c>
      <c r="W1091" s="11" t="str">
        <f t="shared" ca="1" si="105"/>
        <v/>
      </c>
      <c r="X1091" s="11" t="str">
        <f t="shared" ca="1" si="106"/>
        <v/>
      </c>
    </row>
    <row r="1092" spans="2:24" x14ac:dyDescent="0.25">
      <c r="B1092" s="82" t="str">
        <f ca="1">IF(B1091&lt;MIN($C$3, 'Terms&amp;Conditions + Transaction'!$B$6), B1091+1, "")</f>
        <v/>
      </c>
      <c r="C1092" t="str">
        <f ca="1">IF(B1092="", "", IF(AND(WEEKDAY(B1092, 2)&lt;=5, ISERROR(VLOOKUP(B1092, 'Holiday Schedule'!$B$3:$B$1002, 1, FALSE))), 1, 0))</f>
        <v/>
      </c>
      <c r="D1092" t="str">
        <f ca="1">IF(B1092="", "", IF(LOWER('Terms&amp;Conditions + Transaction'!$C$15)="act", 1, IF(DAY(B1092)=31, 0, IF(AND(DAY(B1092+1)=1, MONTH(B1092+1)=3), 31-DAY(B1092), 1))))</f>
        <v/>
      </c>
      <c r="E1092" s="18" t="str">
        <f ca="1">IF(B1092="", "", IFERROR(VLOOKUP(B1092, 'Accrual Schedule'!$B$3:$B$122, 1, TRUE), ""))</f>
        <v/>
      </c>
      <c r="F1092" s="18" t="str" cm="1">
        <f t="array" aca="1" ref="F1092" ca="1">IF(B1092="", "", INDEX('Accrual Schedule'!$B$3:$B$122, MATCH(B1092, 'Accrual Schedule'!$B$3:$B$122, 1)+1, 1))</f>
        <v/>
      </c>
      <c r="G1092" s="18" t="str" cm="1">
        <f t="array" aca="1" ref="G1092" ca="1">IF(B1092="", "", INDEX('Accrual Schedule'!$B$3:$B$122, MATCH(H1092, 'Accrual Schedule'!$B$3:$B$122, 1)-1, 1))</f>
        <v/>
      </c>
      <c r="H1092" s="18" t="str">
        <f ca="1">IF(B1092="", "", INDEX('Accrual Schedule'!$B$3:$B$122, MATCH(I1092, 'Accrual Schedule'!$C$3:$C$122, 1), 1))</f>
        <v/>
      </c>
      <c r="I1092" s="18" t="str" cm="1">
        <f t="array" aca="1" ref="I1092" ca="1">IF(B1092="", "", _xlfn.IFNA(INDEX('Accrual Schedule'!$C$4:$C$122, MATCH(B1092, 'Accrual Schedule'!$C$4:$C$122, 1)+1, 1), INDEX('Accrual Schedule'!$C$4:$C$122, 1, 1)))</f>
        <v/>
      </c>
      <c r="J1092" s="11" t="str">
        <f ca="1">IF(B1092="","",'Terms&amp;Conditions + Transaction'!$F$5-SUMIF(Dispositions!$B$3:$B$32,"&lt;="&amp;B1092,Dispositions!$C$3:$C$32))</f>
        <v/>
      </c>
      <c r="K1092" s="84" t="str">
        <f ca="1">IF(B1092="", "", IF(ISNA(MATCH(B1092, 'Factor Schedule'!$B$3:$B$2002, -1)),1,IF(INDEX('Factor Schedule'!$B$3:$C$2002,MATCH(B1092, 'Factor Schedule'!$B$3:$B$2002, -1), 1)=B1092,MATCH(B1092, 'Factor Schedule'!$B$3:$B$2002, -1),MATCH(B1092, 'Factor Schedule'!$B$3:$B$2002, -1)+1)))</f>
        <v/>
      </c>
      <c r="L1092" s="11" t="str" cm="1">
        <f t="array" aca="1" ref="L1092" ca="1">IF(B1092="","",ROUND(J1092*_xlfn.IFNA(INDEX('Factor Schedule'!$B$3:$C$2002,K1092, 2), 1), 2))</f>
        <v/>
      </c>
      <c r="M1092" s="11" t="str">
        <f ca="1">IF(B1092="", "", IF(OR(LOWER('Terms&amp;Conditions + Transaction'!$B$12)&lt;&gt;"compound", B1092=$C$2, B1092=E1092), L1092, L1092+IF(LOWER('Terms&amp;Conditions + Transaction'!$B$13)&lt;&gt;"y", SUMIFS($T$8:$T$2007, $B$8:$B$2007, "&gt;="&amp;E1092, $B$8:$B$2007, "&lt;"&amp;B1092), SUMIFS($U$8:$U$1007, $B$8:$B$2007, "&gt;="&amp;E1092, $B$8:$B$2007, "&lt;"&amp;B1092))))</f>
        <v/>
      </c>
      <c r="N1092" s="18" t="str">
        <f ca="1">IF(OR(B1092 = "", F1092=""), "", MIN(ForwardDays(B1092,-'Terms&amp;Conditions + Transaction'!$B$22, 'Terms&amp;Conditions + Transaction'!$B$23, 'Holiday Schedule'!$B$3:$B$1002),ForwardDays(F1092,-'Terms&amp;Conditions + Transaction'!$B$22, 'Terms&amp;Conditions + Transaction'!$B$23, 'Holiday Schedule'!$B$3:$B$1002)))</f>
        <v/>
      </c>
      <c r="O1092" s="42" t="str">
        <f ca="1">IF(B1092="", "", IF(ISNA(MATCH(N1092, SOFR_INDEX!$A$2:$A$2001, -1)),1,IF(INDEX(SOFR_INDEX!$A$2:$E$2001,MATCH(N1092, SOFR_INDEX!$A$2:$A$2001, -1), 1)=N1092,MATCH(N1092, SOFR_INDEX!$A$2:$A$2001, -1),MATCH(N1092, SOFR_INDEX!$A$2:$A$2001, -1)+1)))</f>
        <v/>
      </c>
      <c r="P1092" s="40" t="str" cm="1">
        <f t="array" aca="1" ref="P1092" ca="1">IF(OR(B1092="", F1092=""), "", INDEX(SOFR_INDEX!$B$2:$E$2001, O1092,$P$4) * IF(LEFT($P$3, 3)="180", 2, IF(LEFT($P$3, 2)="90", 4, IF(LEFT($P$3, 2)="30", 12, 1)))/100)</f>
        <v/>
      </c>
      <c r="Q1092" s="43" t="str">
        <f ca="1">IF(OR(B1092="", F1092=""), "", P1092+'Terms&amp;Conditions + Transaction'!$B$11/10000)</f>
        <v/>
      </c>
      <c r="R1092" s="43" t="str">
        <f t="shared" ca="1" si="101"/>
        <v/>
      </c>
      <c r="S1092" t="str">
        <f ca="1">IF(B1092="",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Transaction'!$C$7*(F1092-E1092), 365), 360))))</f>
        <v/>
      </c>
      <c r="T1092" s="49" t="str">
        <f t="shared" ca="1" si="102"/>
        <v/>
      </c>
      <c r="U1092" s="49" t="str">
        <f t="shared" ca="1" si="103"/>
        <v/>
      </c>
      <c r="V1092" s="49" t="str">
        <f t="shared" ca="1" si="104"/>
        <v/>
      </c>
      <c r="W1092" s="11" t="str">
        <f t="shared" ca="1" si="105"/>
        <v/>
      </c>
      <c r="X1092" s="11" t="str">
        <f t="shared" ca="1" si="106"/>
        <v/>
      </c>
    </row>
    <row r="1093" spans="2:24" x14ac:dyDescent="0.25">
      <c r="B1093" s="82" t="str">
        <f ca="1">IF(B1092&lt;MIN($C$3, 'Terms&amp;Conditions + Transaction'!$B$6), B1092+1, "")</f>
        <v/>
      </c>
      <c r="C1093" t="str">
        <f ca="1">IF(B1093="", "", IF(AND(WEEKDAY(B1093, 2)&lt;=5, ISERROR(VLOOKUP(B1093, 'Holiday Schedule'!$B$3:$B$1002, 1, FALSE))), 1, 0))</f>
        <v/>
      </c>
      <c r="D1093" t="str">
        <f ca="1">IF(B1093="", "", IF(LOWER('Terms&amp;Conditions + Transaction'!$C$15)="act", 1, IF(DAY(B1093)=31, 0, IF(AND(DAY(B1093+1)=1, MONTH(B1093+1)=3), 31-DAY(B1093), 1))))</f>
        <v/>
      </c>
      <c r="E1093" s="18" t="str">
        <f ca="1">IF(B1093="", "", IFERROR(VLOOKUP(B1093, 'Accrual Schedule'!$B$3:$B$122, 1, TRUE), ""))</f>
        <v/>
      </c>
      <c r="F1093" s="18" t="str" cm="1">
        <f t="array" aca="1" ref="F1093" ca="1">IF(B1093="", "", INDEX('Accrual Schedule'!$B$3:$B$122, MATCH(B1093, 'Accrual Schedule'!$B$3:$B$122, 1)+1, 1))</f>
        <v/>
      </c>
      <c r="G1093" s="18" t="str" cm="1">
        <f t="array" aca="1" ref="G1093" ca="1">IF(B1093="", "", INDEX('Accrual Schedule'!$B$3:$B$122, MATCH(H1093, 'Accrual Schedule'!$B$3:$B$122, 1)-1, 1))</f>
        <v/>
      </c>
      <c r="H1093" s="18" t="str">
        <f ca="1">IF(B1093="", "", INDEX('Accrual Schedule'!$B$3:$B$122, MATCH(I1093, 'Accrual Schedule'!$C$3:$C$122, 1), 1))</f>
        <v/>
      </c>
      <c r="I1093" s="18" t="str" cm="1">
        <f t="array" aca="1" ref="I1093" ca="1">IF(B1093="", "", _xlfn.IFNA(INDEX('Accrual Schedule'!$C$4:$C$122, MATCH(B1093, 'Accrual Schedule'!$C$4:$C$122, 1)+1, 1), INDEX('Accrual Schedule'!$C$4:$C$122, 1, 1)))</f>
        <v/>
      </c>
      <c r="J1093" s="11" t="str">
        <f ca="1">IF(B1093="","",'Terms&amp;Conditions + Transaction'!$F$5-SUMIF(Dispositions!$B$3:$B$32,"&lt;="&amp;B1093,Dispositions!$C$3:$C$32))</f>
        <v/>
      </c>
      <c r="K1093" s="84" t="str">
        <f ca="1">IF(B1093="", "", IF(ISNA(MATCH(B1093, 'Factor Schedule'!$B$3:$B$2002, -1)),1,IF(INDEX('Factor Schedule'!$B$3:$C$2002,MATCH(B1093, 'Factor Schedule'!$B$3:$B$2002, -1), 1)=B1093,MATCH(B1093, 'Factor Schedule'!$B$3:$B$2002, -1),MATCH(B1093, 'Factor Schedule'!$B$3:$B$2002, -1)+1)))</f>
        <v/>
      </c>
      <c r="L1093" s="11" t="str" cm="1">
        <f t="array" aca="1" ref="L1093" ca="1">IF(B1093="","",ROUND(J1093*_xlfn.IFNA(INDEX('Factor Schedule'!$B$3:$C$2002,K1093, 2), 1), 2))</f>
        <v/>
      </c>
      <c r="M1093" s="11" t="str">
        <f ca="1">IF(B1093="", "", IF(OR(LOWER('Terms&amp;Conditions + Transaction'!$B$12)&lt;&gt;"compound", B1093=$C$2, B1093=E1093), L1093, L1093+IF(LOWER('Terms&amp;Conditions + Transaction'!$B$13)&lt;&gt;"y", SUMIFS($T$8:$T$2007, $B$8:$B$2007, "&gt;="&amp;E1093, $B$8:$B$2007, "&lt;"&amp;B1093), SUMIFS($U$8:$U$1007, $B$8:$B$2007, "&gt;="&amp;E1093, $B$8:$B$2007, "&lt;"&amp;B1093))))</f>
        <v/>
      </c>
      <c r="N1093" s="18" t="str">
        <f ca="1">IF(OR(B1093 = "", F1093=""), "", MIN(ForwardDays(B1093,-'Terms&amp;Conditions + Transaction'!$B$22, 'Terms&amp;Conditions + Transaction'!$B$23, 'Holiday Schedule'!$B$3:$B$1002),ForwardDays(F1093,-'Terms&amp;Conditions + Transaction'!$B$22, 'Terms&amp;Conditions + Transaction'!$B$23, 'Holiday Schedule'!$B$3:$B$1002)))</f>
        <v/>
      </c>
      <c r="O1093" s="42" t="str">
        <f ca="1">IF(B1093="", "", IF(ISNA(MATCH(N1093, SOFR_INDEX!$A$2:$A$2001, -1)),1,IF(INDEX(SOFR_INDEX!$A$2:$E$2001,MATCH(N1093, SOFR_INDEX!$A$2:$A$2001, -1), 1)=N1093,MATCH(N1093, SOFR_INDEX!$A$2:$A$2001, -1),MATCH(N1093, SOFR_INDEX!$A$2:$A$2001, -1)+1)))</f>
        <v/>
      </c>
      <c r="P1093" s="40" t="str" cm="1">
        <f t="array" aca="1" ref="P1093" ca="1">IF(OR(B1093="", F1093=""), "", INDEX(SOFR_INDEX!$B$2:$E$2001, O1093,$P$4) * IF(LEFT($P$3, 3)="180", 2, IF(LEFT($P$3, 2)="90", 4, IF(LEFT($P$3, 2)="30", 12, 1)))/100)</f>
        <v/>
      </c>
      <c r="Q1093" s="43" t="str">
        <f ca="1">IF(OR(B1093="", F1093=""), "", P1093+'Terms&amp;Conditions + Transaction'!$B$11/10000)</f>
        <v/>
      </c>
      <c r="R1093" s="43" t="str">
        <f t="shared" ca="1" si="101"/>
        <v/>
      </c>
      <c r="S1093" t="str">
        <f ca="1">IF(B1093="",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Transaction'!$C$7*(F1093-E1093), 365), 360))))</f>
        <v/>
      </c>
      <c r="T1093" s="49" t="str">
        <f t="shared" ca="1" si="102"/>
        <v/>
      </c>
      <c r="U1093" s="49" t="str">
        <f t="shared" ca="1" si="103"/>
        <v/>
      </c>
      <c r="V1093" s="49" t="str">
        <f t="shared" ca="1" si="104"/>
        <v/>
      </c>
      <c r="W1093" s="11" t="str">
        <f t="shared" ca="1" si="105"/>
        <v/>
      </c>
      <c r="X1093" s="11" t="str">
        <f t="shared" ca="1" si="106"/>
        <v/>
      </c>
    </row>
    <row r="1094" spans="2:24" x14ac:dyDescent="0.25">
      <c r="B1094" s="82" t="str">
        <f ca="1">IF(B1093&lt;MIN($C$3, 'Terms&amp;Conditions + Transaction'!$B$6), B1093+1, "")</f>
        <v/>
      </c>
      <c r="C1094" t="str">
        <f ca="1">IF(B1094="", "", IF(AND(WEEKDAY(B1094, 2)&lt;=5, ISERROR(VLOOKUP(B1094, 'Holiday Schedule'!$B$3:$B$1002, 1, FALSE))), 1, 0))</f>
        <v/>
      </c>
      <c r="D1094" t="str">
        <f ca="1">IF(B1094="", "", IF(LOWER('Terms&amp;Conditions + Transaction'!$C$15)="act", 1, IF(DAY(B1094)=31, 0, IF(AND(DAY(B1094+1)=1, MONTH(B1094+1)=3), 31-DAY(B1094), 1))))</f>
        <v/>
      </c>
      <c r="E1094" s="18" t="str">
        <f ca="1">IF(B1094="", "", IFERROR(VLOOKUP(B1094, 'Accrual Schedule'!$B$3:$B$122, 1, TRUE), ""))</f>
        <v/>
      </c>
      <c r="F1094" s="18" t="str" cm="1">
        <f t="array" aca="1" ref="F1094" ca="1">IF(B1094="", "", INDEX('Accrual Schedule'!$B$3:$B$122, MATCH(B1094, 'Accrual Schedule'!$B$3:$B$122, 1)+1, 1))</f>
        <v/>
      </c>
      <c r="G1094" s="18" t="str" cm="1">
        <f t="array" aca="1" ref="G1094" ca="1">IF(B1094="", "", INDEX('Accrual Schedule'!$B$3:$B$122, MATCH(H1094, 'Accrual Schedule'!$B$3:$B$122, 1)-1, 1))</f>
        <v/>
      </c>
      <c r="H1094" s="18" t="str">
        <f ca="1">IF(B1094="", "", INDEX('Accrual Schedule'!$B$3:$B$122, MATCH(I1094, 'Accrual Schedule'!$C$3:$C$122, 1), 1))</f>
        <v/>
      </c>
      <c r="I1094" s="18" t="str" cm="1">
        <f t="array" aca="1" ref="I1094" ca="1">IF(B1094="", "", _xlfn.IFNA(INDEX('Accrual Schedule'!$C$4:$C$122, MATCH(B1094, 'Accrual Schedule'!$C$4:$C$122, 1)+1, 1), INDEX('Accrual Schedule'!$C$4:$C$122, 1, 1)))</f>
        <v/>
      </c>
      <c r="J1094" s="11" t="str">
        <f ca="1">IF(B1094="","",'Terms&amp;Conditions + Transaction'!$F$5-SUMIF(Dispositions!$B$3:$B$32,"&lt;="&amp;B1094,Dispositions!$C$3:$C$32))</f>
        <v/>
      </c>
      <c r="K1094" s="84" t="str">
        <f ca="1">IF(B1094="", "", IF(ISNA(MATCH(B1094, 'Factor Schedule'!$B$3:$B$2002, -1)),1,IF(INDEX('Factor Schedule'!$B$3:$C$2002,MATCH(B1094, 'Factor Schedule'!$B$3:$B$2002, -1), 1)=B1094,MATCH(B1094, 'Factor Schedule'!$B$3:$B$2002, -1),MATCH(B1094, 'Factor Schedule'!$B$3:$B$2002, -1)+1)))</f>
        <v/>
      </c>
      <c r="L1094" s="11" t="str" cm="1">
        <f t="array" aca="1" ref="L1094" ca="1">IF(B1094="","",ROUND(J1094*_xlfn.IFNA(INDEX('Factor Schedule'!$B$3:$C$2002,K1094, 2), 1), 2))</f>
        <v/>
      </c>
      <c r="M1094" s="11" t="str">
        <f ca="1">IF(B1094="", "", IF(OR(LOWER('Terms&amp;Conditions + Transaction'!$B$12)&lt;&gt;"compound", B1094=$C$2, B1094=E1094), L1094, L1094+IF(LOWER('Terms&amp;Conditions + Transaction'!$B$13)&lt;&gt;"y", SUMIFS($T$8:$T$2007, $B$8:$B$2007, "&gt;="&amp;E1094, $B$8:$B$2007, "&lt;"&amp;B1094), SUMIFS($U$8:$U$1007, $B$8:$B$2007, "&gt;="&amp;E1094, $B$8:$B$2007, "&lt;"&amp;B1094))))</f>
        <v/>
      </c>
      <c r="N1094" s="18" t="str">
        <f ca="1">IF(OR(B1094 = "", F1094=""), "", MIN(ForwardDays(B1094,-'Terms&amp;Conditions + Transaction'!$B$22, 'Terms&amp;Conditions + Transaction'!$B$23, 'Holiday Schedule'!$B$3:$B$1002),ForwardDays(F1094,-'Terms&amp;Conditions + Transaction'!$B$22, 'Terms&amp;Conditions + Transaction'!$B$23, 'Holiday Schedule'!$B$3:$B$1002)))</f>
        <v/>
      </c>
      <c r="O1094" s="42" t="str">
        <f ca="1">IF(B1094="", "", IF(ISNA(MATCH(N1094, SOFR_INDEX!$A$2:$A$2001, -1)),1,IF(INDEX(SOFR_INDEX!$A$2:$E$2001,MATCH(N1094, SOFR_INDEX!$A$2:$A$2001, -1), 1)=N1094,MATCH(N1094, SOFR_INDEX!$A$2:$A$2001, -1),MATCH(N1094, SOFR_INDEX!$A$2:$A$2001, -1)+1)))</f>
        <v/>
      </c>
      <c r="P1094" s="40" t="str" cm="1">
        <f t="array" aca="1" ref="P1094" ca="1">IF(OR(B1094="", F1094=""), "", INDEX(SOFR_INDEX!$B$2:$E$2001, O1094,$P$4) * IF(LEFT($P$3, 3)="180", 2, IF(LEFT($P$3, 2)="90", 4, IF(LEFT($P$3, 2)="30", 12, 1)))/100)</f>
        <v/>
      </c>
      <c r="Q1094" s="43" t="str">
        <f ca="1">IF(OR(B1094="", F1094=""), "", P1094+'Terms&amp;Conditions + Transaction'!$B$11/10000)</f>
        <v/>
      </c>
      <c r="R1094" s="43" t="str">
        <f t="shared" ca="1" si="101"/>
        <v/>
      </c>
      <c r="S1094" t="str">
        <f ca="1">IF(B1094="",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Transaction'!$C$7*(F1094-E1094), 365), 360))))</f>
        <v/>
      </c>
      <c r="T1094" s="49" t="str">
        <f t="shared" ca="1" si="102"/>
        <v/>
      </c>
      <c r="U1094" s="49" t="str">
        <f t="shared" ca="1" si="103"/>
        <v/>
      </c>
      <c r="V1094" s="49" t="str">
        <f t="shared" ca="1" si="104"/>
        <v/>
      </c>
      <c r="W1094" s="11" t="str">
        <f t="shared" ca="1" si="105"/>
        <v/>
      </c>
      <c r="X1094" s="11" t="str">
        <f t="shared" ca="1" si="106"/>
        <v/>
      </c>
    </row>
    <row r="1095" spans="2:24" x14ac:dyDescent="0.25">
      <c r="B1095" s="82" t="str">
        <f ca="1">IF(B1094&lt;MIN($C$3, 'Terms&amp;Conditions + Transaction'!$B$6), B1094+1, "")</f>
        <v/>
      </c>
      <c r="C1095" t="str">
        <f ca="1">IF(B1095="", "", IF(AND(WEEKDAY(B1095, 2)&lt;=5, ISERROR(VLOOKUP(B1095, 'Holiday Schedule'!$B$3:$B$1002, 1, FALSE))), 1, 0))</f>
        <v/>
      </c>
      <c r="D1095" t="str">
        <f ca="1">IF(B1095="", "", IF(LOWER('Terms&amp;Conditions + Transaction'!$C$15)="act", 1, IF(DAY(B1095)=31, 0, IF(AND(DAY(B1095+1)=1, MONTH(B1095+1)=3), 31-DAY(B1095), 1))))</f>
        <v/>
      </c>
      <c r="E1095" s="18" t="str">
        <f ca="1">IF(B1095="", "", IFERROR(VLOOKUP(B1095, 'Accrual Schedule'!$B$3:$B$122, 1, TRUE), ""))</f>
        <v/>
      </c>
      <c r="F1095" s="18" t="str" cm="1">
        <f t="array" aca="1" ref="F1095" ca="1">IF(B1095="", "", INDEX('Accrual Schedule'!$B$3:$B$122, MATCH(B1095, 'Accrual Schedule'!$B$3:$B$122, 1)+1, 1))</f>
        <v/>
      </c>
      <c r="G1095" s="18" t="str" cm="1">
        <f t="array" aca="1" ref="G1095" ca="1">IF(B1095="", "", INDEX('Accrual Schedule'!$B$3:$B$122, MATCH(H1095, 'Accrual Schedule'!$B$3:$B$122, 1)-1, 1))</f>
        <v/>
      </c>
      <c r="H1095" s="18" t="str">
        <f ca="1">IF(B1095="", "", INDEX('Accrual Schedule'!$B$3:$B$122, MATCH(I1095, 'Accrual Schedule'!$C$3:$C$122, 1), 1))</f>
        <v/>
      </c>
      <c r="I1095" s="18" t="str" cm="1">
        <f t="array" aca="1" ref="I1095" ca="1">IF(B1095="", "", _xlfn.IFNA(INDEX('Accrual Schedule'!$C$4:$C$122, MATCH(B1095, 'Accrual Schedule'!$C$4:$C$122, 1)+1, 1), INDEX('Accrual Schedule'!$C$4:$C$122, 1, 1)))</f>
        <v/>
      </c>
      <c r="J1095" s="11" t="str">
        <f ca="1">IF(B1095="","",'Terms&amp;Conditions + Transaction'!$F$5-SUMIF(Dispositions!$B$3:$B$32,"&lt;="&amp;B1095,Dispositions!$C$3:$C$32))</f>
        <v/>
      </c>
      <c r="K1095" s="84" t="str">
        <f ca="1">IF(B1095="", "", IF(ISNA(MATCH(B1095, 'Factor Schedule'!$B$3:$B$2002, -1)),1,IF(INDEX('Factor Schedule'!$B$3:$C$2002,MATCH(B1095, 'Factor Schedule'!$B$3:$B$2002, -1), 1)=B1095,MATCH(B1095, 'Factor Schedule'!$B$3:$B$2002, -1),MATCH(B1095, 'Factor Schedule'!$B$3:$B$2002, -1)+1)))</f>
        <v/>
      </c>
      <c r="L1095" s="11" t="str" cm="1">
        <f t="array" aca="1" ref="L1095" ca="1">IF(B1095="","",ROUND(J1095*_xlfn.IFNA(INDEX('Factor Schedule'!$B$3:$C$2002,K1095, 2), 1), 2))</f>
        <v/>
      </c>
      <c r="M1095" s="11" t="str">
        <f ca="1">IF(B1095="", "", IF(OR(LOWER('Terms&amp;Conditions + Transaction'!$B$12)&lt;&gt;"compound", B1095=$C$2, B1095=E1095), L1095, L1095+IF(LOWER('Terms&amp;Conditions + Transaction'!$B$13)&lt;&gt;"y", SUMIFS($T$8:$T$2007, $B$8:$B$2007, "&gt;="&amp;E1095, $B$8:$B$2007, "&lt;"&amp;B1095), SUMIFS($U$8:$U$1007, $B$8:$B$2007, "&gt;="&amp;E1095, $B$8:$B$2007, "&lt;"&amp;B1095))))</f>
        <v/>
      </c>
      <c r="N1095" s="18" t="str">
        <f ca="1">IF(OR(B1095 = "", F1095=""), "", MIN(ForwardDays(B1095,-'Terms&amp;Conditions + Transaction'!$B$22, 'Terms&amp;Conditions + Transaction'!$B$23, 'Holiday Schedule'!$B$3:$B$1002),ForwardDays(F1095,-'Terms&amp;Conditions + Transaction'!$B$22, 'Terms&amp;Conditions + Transaction'!$B$23, 'Holiday Schedule'!$B$3:$B$1002)))</f>
        <v/>
      </c>
      <c r="O1095" s="42" t="str">
        <f ca="1">IF(B1095="", "", IF(ISNA(MATCH(N1095, SOFR_INDEX!$A$2:$A$2001, -1)),1,IF(INDEX(SOFR_INDEX!$A$2:$E$2001,MATCH(N1095, SOFR_INDEX!$A$2:$A$2001, -1), 1)=N1095,MATCH(N1095, SOFR_INDEX!$A$2:$A$2001, -1),MATCH(N1095, SOFR_INDEX!$A$2:$A$2001, -1)+1)))</f>
        <v/>
      </c>
      <c r="P1095" s="40" t="str" cm="1">
        <f t="array" aca="1" ref="P1095" ca="1">IF(OR(B1095="", F1095=""), "", INDEX(SOFR_INDEX!$B$2:$E$2001, O1095,$P$4) * IF(LEFT($P$3, 3)="180", 2, IF(LEFT($P$3, 2)="90", 4, IF(LEFT($P$3, 2)="30", 12, 1)))/100)</f>
        <v/>
      </c>
      <c r="Q1095" s="43" t="str">
        <f ca="1">IF(OR(B1095="", F1095=""), "", P1095+'Terms&amp;Conditions + Transaction'!$B$11/10000)</f>
        <v/>
      </c>
      <c r="R1095" s="43" t="str">
        <f t="shared" ca="1" si="101"/>
        <v/>
      </c>
      <c r="S1095" t="str">
        <f ca="1">IF(B1095="",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Transaction'!$C$7*(F1095-E1095), 365), 360))))</f>
        <v/>
      </c>
      <c r="T1095" s="49" t="str">
        <f t="shared" ca="1" si="102"/>
        <v/>
      </c>
      <c r="U1095" s="49" t="str">
        <f t="shared" ca="1" si="103"/>
        <v/>
      </c>
      <c r="V1095" s="49" t="str">
        <f t="shared" ca="1" si="104"/>
        <v/>
      </c>
      <c r="W1095" s="11" t="str">
        <f t="shared" ca="1" si="105"/>
        <v/>
      </c>
      <c r="X1095" s="11" t="str">
        <f t="shared" ca="1" si="106"/>
        <v/>
      </c>
    </row>
    <row r="1096" spans="2:24" x14ac:dyDescent="0.25">
      <c r="B1096" s="82" t="str">
        <f ca="1">IF(B1095&lt;MIN($C$3, 'Terms&amp;Conditions + Transaction'!$B$6), B1095+1, "")</f>
        <v/>
      </c>
      <c r="C1096" t="str">
        <f ca="1">IF(B1096="", "", IF(AND(WEEKDAY(B1096, 2)&lt;=5, ISERROR(VLOOKUP(B1096, 'Holiday Schedule'!$B$3:$B$1002, 1, FALSE))), 1, 0))</f>
        <v/>
      </c>
      <c r="D1096" t="str">
        <f ca="1">IF(B1096="", "", IF(LOWER('Terms&amp;Conditions + Transaction'!$C$15)="act", 1, IF(DAY(B1096)=31, 0, IF(AND(DAY(B1096+1)=1, MONTH(B1096+1)=3), 31-DAY(B1096), 1))))</f>
        <v/>
      </c>
      <c r="E1096" s="18" t="str">
        <f ca="1">IF(B1096="", "", IFERROR(VLOOKUP(B1096, 'Accrual Schedule'!$B$3:$B$122, 1, TRUE), ""))</f>
        <v/>
      </c>
      <c r="F1096" s="18" t="str" cm="1">
        <f t="array" aca="1" ref="F1096" ca="1">IF(B1096="", "", INDEX('Accrual Schedule'!$B$3:$B$122, MATCH(B1096, 'Accrual Schedule'!$B$3:$B$122, 1)+1, 1))</f>
        <v/>
      </c>
      <c r="G1096" s="18" t="str" cm="1">
        <f t="array" aca="1" ref="G1096" ca="1">IF(B1096="", "", INDEX('Accrual Schedule'!$B$3:$B$122, MATCH(H1096, 'Accrual Schedule'!$B$3:$B$122, 1)-1, 1))</f>
        <v/>
      </c>
      <c r="H1096" s="18" t="str">
        <f ca="1">IF(B1096="", "", INDEX('Accrual Schedule'!$B$3:$B$122, MATCH(I1096, 'Accrual Schedule'!$C$3:$C$122, 1), 1))</f>
        <v/>
      </c>
      <c r="I1096" s="18" t="str" cm="1">
        <f t="array" aca="1" ref="I1096" ca="1">IF(B1096="", "", _xlfn.IFNA(INDEX('Accrual Schedule'!$C$4:$C$122, MATCH(B1096, 'Accrual Schedule'!$C$4:$C$122, 1)+1, 1), INDEX('Accrual Schedule'!$C$4:$C$122, 1, 1)))</f>
        <v/>
      </c>
      <c r="J1096" s="11" t="str">
        <f ca="1">IF(B1096="","",'Terms&amp;Conditions + Transaction'!$F$5-SUMIF(Dispositions!$B$3:$B$32,"&lt;="&amp;B1096,Dispositions!$C$3:$C$32))</f>
        <v/>
      </c>
      <c r="K1096" s="84" t="str">
        <f ca="1">IF(B1096="", "", IF(ISNA(MATCH(B1096, 'Factor Schedule'!$B$3:$B$2002, -1)),1,IF(INDEX('Factor Schedule'!$B$3:$C$2002,MATCH(B1096, 'Factor Schedule'!$B$3:$B$2002, -1), 1)=B1096,MATCH(B1096, 'Factor Schedule'!$B$3:$B$2002, -1),MATCH(B1096, 'Factor Schedule'!$B$3:$B$2002, -1)+1)))</f>
        <v/>
      </c>
      <c r="L1096" s="11" t="str" cm="1">
        <f t="array" aca="1" ref="L1096" ca="1">IF(B1096="","",ROUND(J1096*_xlfn.IFNA(INDEX('Factor Schedule'!$B$3:$C$2002,K1096, 2), 1), 2))</f>
        <v/>
      </c>
      <c r="M1096" s="11" t="str">
        <f ca="1">IF(B1096="", "", IF(OR(LOWER('Terms&amp;Conditions + Transaction'!$B$12)&lt;&gt;"compound", B1096=$C$2, B1096=E1096), L1096, L1096+IF(LOWER('Terms&amp;Conditions + Transaction'!$B$13)&lt;&gt;"y", SUMIFS($T$8:$T$2007, $B$8:$B$2007, "&gt;="&amp;E1096, $B$8:$B$2007, "&lt;"&amp;B1096), SUMIFS($U$8:$U$1007, $B$8:$B$2007, "&gt;="&amp;E1096, $B$8:$B$2007, "&lt;"&amp;B1096))))</f>
        <v/>
      </c>
      <c r="N1096" s="18" t="str">
        <f ca="1">IF(OR(B1096 = "", F1096=""), "", MIN(ForwardDays(B1096,-'Terms&amp;Conditions + Transaction'!$B$22, 'Terms&amp;Conditions + Transaction'!$B$23, 'Holiday Schedule'!$B$3:$B$1002),ForwardDays(F1096,-'Terms&amp;Conditions + Transaction'!$B$22, 'Terms&amp;Conditions + Transaction'!$B$23, 'Holiday Schedule'!$B$3:$B$1002)))</f>
        <v/>
      </c>
      <c r="O1096" s="42" t="str">
        <f ca="1">IF(B1096="", "", IF(ISNA(MATCH(N1096, SOFR_INDEX!$A$2:$A$2001, -1)),1,IF(INDEX(SOFR_INDEX!$A$2:$E$2001,MATCH(N1096, SOFR_INDEX!$A$2:$A$2001, -1), 1)=N1096,MATCH(N1096, SOFR_INDEX!$A$2:$A$2001, -1),MATCH(N1096, SOFR_INDEX!$A$2:$A$2001, -1)+1)))</f>
        <v/>
      </c>
      <c r="P1096" s="40" t="str" cm="1">
        <f t="array" aca="1" ref="P1096" ca="1">IF(OR(B1096="", F1096=""), "", INDEX(SOFR_INDEX!$B$2:$E$2001, O1096,$P$4) * IF(LEFT($P$3, 3)="180", 2, IF(LEFT($P$3, 2)="90", 4, IF(LEFT($P$3, 2)="30", 12, 1)))/100)</f>
        <v/>
      </c>
      <c r="Q1096" s="43" t="str">
        <f ca="1">IF(OR(B1096="", F1096=""), "", P1096+'Terms&amp;Conditions + Transaction'!$B$11/10000)</f>
        <v/>
      </c>
      <c r="R1096" s="43" t="str">
        <f t="shared" ref="R1096:R1159" ca="1" si="107">IF(OR(B1096="", B1097=""), "", (V1096/L1096)/((B1097-$B$8)/S1096))</f>
        <v/>
      </c>
      <c r="S1096" t="str">
        <f ca="1">IF(B1096="",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Transaction'!$C$7*(F1096-E1096), 365), 360))))</f>
        <v/>
      </c>
      <c r="T1096" s="49" t="str">
        <f t="shared" ca="1" si="102"/>
        <v/>
      </c>
      <c r="U1096" s="49" t="str">
        <f t="shared" ca="1" si="103"/>
        <v/>
      </c>
      <c r="V1096" s="49" t="str">
        <f t="shared" ca="1" si="104"/>
        <v/>
      </c>
      <c r="W1096" s="11" t="str">
        <f t="shared" ca="1" si="105"/>
        <v/>
      </c>
      <c r="X1096" s="11" t="str">
        <f t="shared" ca="1" si="106"/>
        <v/>
      </c>
    </row>
    <row r="1097" spans="2:24" x14ac:dyDescent="0.25">
      <c r="B1097" s="82" t="str">
        <f ca="1">IF(B1096&lt;MIN($C$3, 'Terms&amp;Conditions + Transaction'!$B$6), B1096+1, "")</f>
        <v/>
      </c>
      <c r="C1097" t="str">
        <f ca="1">IF(B1097="", "", IF(AND(WEEKDAY(B1097, 2)&lt;=5, ISERROR(VLOOKUP(B1097, 'Holiday Schedule'!$B$3:$B$1002, 1, FALSE))), 1, 0))</f>
        <v/>
      </c>
      <c r="D1097" t="str">
        <f ca="1">IF(B1097="", "", IF(LOWER('Terms&amp;Conditions + Transaction'!$C$15)="act", 1, IF(DAY(B1097)=31, 0, IF(AND(DAY(B1097+1)=1, MONTH(B1097+1)=3), 31-DAY(B1097), 1))))</f>
        <v/>
      </c>
      <c r="E1097" s="18" t="str">
        <f ca="1">IF(B1097="", "", IFERROR(VLOOKUP(B1097, 'Accrual Schedule'!$B$3:$B$122, 1, TRUE), ""))</f>
        <v/>
      </c>
      <c r="F1097" s="18" t="str" cm="1">
        <f t="array" aca="1" ref="F1097" ca="1">IF(B1097="", "", INDEX('Accrual Schedule'!$B$3:$B$122, MATCH(B1097, 'Accrual Schedule'!$B$3:$B$122, 1)+1, 1))</f>
        <v/>
      </c>
      <c r="G1097" s="18" t="str" cm="1">
        <f t="array" aca="1" ref="G1097" ca="1">IF(B1097="", "", INDEX('Accrual Schedule'!$B$3:$B$122, MATCH(H1097, 'Accrual Schedule'!$B$3:$B$122, 1)-1, 1))</f>
        <v/>
      </c>
      <c r="H1097" s="18" t="str">
        <f ca="1">IF(B1097="", "", INDEX('Accrual Schedule'!$B$3:$B$122, MATCH(I1097, 'Accrual Schedule'!$C$3:$C$122, 1), 1))</f>
        <v/>
      </c>
      <c r="I1097" s="18" t="str" cm="1">
        <f t="array" aca="1" ref="I1097" ca="1">IF(B1097="", "", _xlfn.IFNA(INDEX('Accrual Schedule'!$C$4:$C$122, MATCH(B1097, 'Accrual Schedule'!$C$4:$C$122, 1)+1, 1), INDEX('Accrual Schedule'!$C$4:$C$122, 1, 1)))</f>
        <v/>
      </c>
      <c r="J1097" s="11" t="str">
        <f ca="1">IF(B1097="","",'Terms&amp;Conditions + Transaction'!$F$5-SUMIF(Dispositions!$B$3:$B$32,"&lt;="&amp;B1097,Dispositions!$C$3:$C$32))</f>
        <v/>
      </c>
      <c r="K1097" s="84" t="str">
        <f ca="1">IF(B1097="", "", IF(ISNA(MATCH(B1097, 'Factor Schedule'!$B$3:$B$2002, -1)),1,IF(INDEX('Factor Schedule'!$B$3:$C$2002,MATCH(B1097, 'Factor Schedule'!$B$3:$B$2002, -1), 1)=B1097,MATCH(B1097, 'Factor Schedule'!$B$3:$B$2002, -1),MATCH(B1097, 'Factor Schedule'!$B$3:$B$2002, -1)+1)))</f>
        <v/>
      </c>
      <c r="L1097" s="11" t="str" cm="1">
        <f t="array" aca="1" ref="L1097" ca="1">IF(B1097="","",ROUND(J1097*_xlfn.IFNA(INDEX('Factor Schedule'!$B$3:$C$2002,K1097, 2), 1), 2))</f>
        <v/>
      </c>
      <c r="M1097" s="11" t="str">
        <f ca="1">IF(B1097="", "", IF(OR(LOWER('Terms&amp;Conditions + Transaction'!$B$12)&lt;&gt;"compound", B1097=$C$2, B1097=E1097), L1097, L1097+IF(LOWER('Terms&amp;Conditions + Transaction'!$B$13)&lt;&gt;"y", SUMIFS($T$8:$T$2007, $B$8:$B$2007, "&gt;="&amp;E1097, $B$8:$B$2007, "&lt;"&amp;B1097), SUMIFS($U$8:$U$1007, $B$8:$B$2007, "&gt;="&amp;E1097, $B$8:$B$2007, "&lt;"&amp;B1097))))</f>
        <v/>
      </c>
      <c r="N1097" s="18" t="str">
        <f ca="1">IF(OR(B1097 = "", F1097=""), "", MIN(ForwardDays(B1097,-'Terms&amp;Conditions + Transaction'!$B$22, 'Terms&amp;Conditions + Transaction'!$B$23, 'Holiday Schedule'!$B$3:$B$1002),ForwardDays(F1097,-'Terms&amp;Conditions + Transaction'!$B$22, 'Terms&amp;Conditions + Transaction'!$B$23, 'Holiday Schedule'!$B$3:$B$1002)))</f>
        <v/>
      </c>
      <c r="O1097" s="42" t="str">
        <f ca="1">IF(B1097="", "", IF(ISNA(MATCH(N1097, SOFR_INDEX!$A$2:$A$2001, -1)),1,IF(INDEX(SOFR_INDEX!$A$2:$E$2001,MATCH(N1097, SOFR_INDEX!$A$2:$A$2001, -1), 1)=N1097,MATCH(N1097, SOFR_INDEX!$A$2:$A$2001, -1),MATCH(N1097, SOFR_INDEX!$A$2:$A$2001, -1)+1)))</f>
        <v/>
      </c>
      <c r="P1097" s="40" t="str" cm="1">
        <f t="array" aca="1" ref="P1097" ca="1">IF(OR(B1097="", F1097=""), "", INDEX(SOFR_INDEX!$B$2:$E$2001, O1097,$P$4) * IF(LEFT($P$3, 3)="180", 2, IF(LEFT($P$3, 2)="90", 4, IF(LEFT($P$3, 2)="30", 12, 1)))/100)</f>
        <v/>
      </c>
      <c r="Q1097" s="43" t="str">
        <f ca="1">IF(OR(B1097="", F1097=""), "", P1097+'Terms&amp;Conditions + Transaction'!$B$11/10000)</f>
        <v/>
      </c>
      <c r="R1097" s="43" t="str">
        <f t="shared" ca="1" si="107"/>
        <v/>
      </c>
      <c r="S1097" t="str">
        <f ca="1">IF(B1097="",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Transaction'!$C$7*(F1097-E1097), 365), 360))))</f>
        <v/>
      </c>
      <c r="T1097" s="49" t="str">
        <f t="shared" ca="1" si="102"/>
        <v/>
      </c>
      <c r="U1097" s="49" t="str">
        <f t="shared" ca="1" si="103"/>
        <v/>
      </c>
      <c r="V1097" s="49" t="str">
        <f t="shared" ca="1" si="104"/>
        <v/>
      </c>
      <c r="W1097" s="11" t="str">
        <f t="shared" ca="1" si="105"/>
        <v/>
      </c>
      <c r="X1097" s="11" t="str">
        <f t="shared" ca="1" si="106"/>
        <v/>
      </c>
    </row>
    <row r="1098" spans="2:24" x14ac:dyDescent="0.25">
      <c r="B1098" s="82" t="str">
        <f ca="1">IF(B1097&lt;MIN($C$3, 'Terms&amp;Conditions + Transaction'!$B$6), B1097+1, "")</f>
        <v/>
      </c>
      <c r="C1098" t="str">
        <f ca="1">IF(B1098="", "", IF(AND(WEEKDAY(B1098, 2)&lt;=5, ISERROR(VLOOKUP(B1098, 'Holiday Schedule'!$B$3:$B$1002, 1, FALSE))), 1, 0))</f>
        <v/>
      </c>
      <c r="D1098" t="str">
        <f ca="1">IF(B1098="", "", IF(LOWER('Terms&amp;Conditions + Transaction'!$C$15)="act", 1, IF(DAY(B1098)=31, 0, IF(AND(DAY(B1098+1)=1, MONTH(B1098+1)=3), 31-DAY(B1098), 1))))</f>
        <v/>
      </c>
      <c r="E1098" s="18" t="str">
        <f ca="1">IF(B1098="", "", IFERROR(VLOOKUP(B1098, 'Accrual Schedule'!$B$3:$B$122, 1, TRUE), ""))</f>
        <v/>
      </c>
      <c r="F1098" s="18" t="str" cm="1">
        <f t="array" aca="1" ref="F1098" ca="1">IF(B1098="", "", INDEX('Accrual Schedule'!$B$3:$B$122, MATCH(B1098, 'Accrual Schedule'!$B$3:$B$122, 1)+1, 1))</f>
        <v/>
      </c>
      <c r="G1098" s="18" t="str" cm="1">
        <f t="array" aca="1" ref="G1098" ca="1">IF(B1098="", "", INDEX('Accrual Schedule'!$B$3:$B$122, MATCH(H1098, 'Accrual Schedule'!$B$3:$B$122, 1)-1, 1))</f>
        <v/>
      </c>
      <c r="H1098" s="18" t="str">
        <f ca="1">IF(B1098="", "", INDEX('Accrual Schedule'!$B$3:$B$122, MATCH(I1098, 'Accrual Schedule'!$C$3:$C$122, 1), 1))</f>
        <v/>
      </c>
      <c r="I1098" s="18" t="str" cm="1">
        <f t="array" aca="1" ref="I1098" ca="1">IF(B1098="", "", _xlfn.IFNA(INDEX('Accrual Schedule'!$C$4:$C$122, MATCH(B1098, 'Accrual Schedule'!$C$4:$C$122, 1)+1, 1), INDEX('Accrual Schedule'!$C$4:$C$122, 1, 1)))</f>
        <v/>
      </c>
      <c r="J1098" s="11" t="str">
        <f ca="1">IF(B1098="","",'Terms&amp;Conditions + Transaction'!$F$5-SUMIF(Dispositions!$B$3:$B$32,"&lt;="&amp;B1098,Dispositions!$C$3:$C$32))</f>
        <v/>
      </c>
      <c r="K1098" s="84" t="str">
        <f ca="1">IF(B1098="", "", IF(ISNA(MATCH(B1098, 'Factor Schedule'!$B$3:$B$2002, -1)),1,IF(INDEX('Factor Schedule'!$B$3:$C$2002,MATCH(B1098, 'Factor Schedule'!$B$3:$B$2002, -1), 1)=B1098,MATCH(B1098, 'Factor Schedule'!$B$3:$B$2002, -1),MATCH(B1098, 'Factor Schedule'!$B$3:$B$2002, -1)+1)))</f>
        <v/>
      </c>
      <c r="L1098" s="11" t="str" cm="1">
        <f t="array" aca="1" ref="L1098" ca="1">IF(B1098="","",ROUND(J1098*_xlfn.IFNA(INDEX('Factor Schedule'!$B$3:$C$2002,K1098, 2), 1), 2))</f>
        <v/>
      </c>
      <c r="M1098" s="11" t="str">
        <f ca="1">IF(B1098="", "", IF(OR(LOWER('Terms&amp;Conditions + Transaction'!$B$12)&lt;&gt;"compound", B1098=$C$2, B1098=E1098), L1098, L1098+IF(LOWER('Terms&amp;Conditions + Transaction'!$B$13)&lt;&gt;"y", SUMIFS($T$8:$T$2007, $B$8:$B$2007, "&gt;="&amp;E1098, $B$8:$B$2007, "&lt;"&amp;B1098), SUMIFS($U$8:$U$1007, $B$8:$B$2007, "&gt;="&amp;E1098, $B$8:$B$2007, "&lt;"&amp;B1098))))</f>
        <v/>
      </c>
      <c r="N1098" s="18" t="str">
        <f ca="1">IF(OR(B1098 = "", F1098=""), "", MIN(ForwardDays(B1098,-'Terms&amp;Conditions + Transaction'!$B$22, 'Terms&amp;Conditions + Transaction'!$B$23, 'Holiday Schedule'!$B$3:$B$1002),ForwardDays(F1098,-'Terms&amp;Conditions + Transaction'!$B$22, 'Terms&amp;Conditions + Transaction'!$B$23, 'Holiday Schedule'!$B$3:$B$1002)))</f>
        <v/>
      </c>
      <c r="O1098" s="42" t="str">
        <f ca="1">IF(B1098="", "", IF(ISNA(MATCH(N1098, SOFR_INDEX!$A$2:$A$2001, -1)),1,IF(INDEX(SOFR_INDEX!$A$2:$E$2001,MATCH(N1098, SOFR_INDEX!$A$2:$A$2001, -1), 1)=N1098,MATCH(N1098, SOFR_INDEX!$A$2:$A$2001, -1),MATCH(N1098, SOFR_INDEX!$A$2:$A$2001, -1)+1)))</f>
        <v/>
      </c>
      <c r="P1098" s="40" t="str" cm="1">
        <f t="array" aca="1" ref="P1098" ca="1">IF(OR(B1098="", F1098=""), "", INDEX(SOFR_INDEX!$B$2:$E$2001, O1098,$P$4) * IF(LEFT($P$3, 3)="180", 2, IF(LEFT($P$3, 2)="90", 4, IF(LEFT($P$3, 2)="30", 12, 1)))/100)</f>
        <v/>
      </c>
      <c r="Q1098" s="43" t="str">
        <f ca="1">IF(OR(B1098="", F1098=""), "", P1098+'Terms&amp;Conditions + Transaction'!$B$11/10000)</f>
        <v/>
      </c>
      <c r="R1098" s="43" t="str">
        <f t="shared" ca="1" si="107"/>
        <v/>
      </c>
      <c r="S1098" t="str">
        <f ca="1">IF(B1098="",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Transaction'!$C$7*(F1098-E1098), 365), 360))))</f>
        <v/>
      </c>
      <c r="T1098" s="49" t="str">
        <f t="shared" ca="1" si="102"/>
        <v/>
      </c>
      <c r="U1098" s="49" t="str">
        <f t="shared" ca="1" si="103"/>
        <v/>
      </c>
      <c r="V1098" s="49" t="str">
        <f t="shared" ca="1" si="104"/>
        <v/>
      </c>
      <c r="W1098" s="11" t="str">
        <f t="shared" ca="1" si="105"/>
        <v/>
      </c>
      <c r="X1098" s="11" t="str">
        <f t="shared" ca="1" si="106"/>
        <v/>
      </c>
    </row>
    <row r="1099" spans="2:24" x14ac:dyDescent="0.25">
      <c r="B1099" s="82" t="str">
        <f ca="1">IF(B1098&lt;MIN($C$3, 'Terms&amp;Conditions + Transaction'!$B$6), B1098+1, "")</f>
        <v/>
      </c>
      <c r="C1099" t="str">
        <f ca="1">IF(B1099="", "", IF(AND(WEEKDAY(B1099, 2)&lt;=5, ISERROR(VLOOKUP(B1099, 'Holiday Schedule'!$B$3:$B$1002, 1, FALSE))), 1, 0))</f>
        <v/>
      </c>
      <c r="D1099" t="str">
        <f ca="1">IF(B1099="", "", IF(LOWER('Terms&amp;Conditions + Transaction'!$C$15)="act", 1, IF(DAY(B1099)=31, 0, IF(AND(DAY(B1099+1)=1, MONTH(B1099+1)=3), 31-DAY(B1099), 1))))</f>
        <v/>
      </c>
      <c r="E1099" s="18" t="str">
        <f ca="1">IF(B1099="", "", IFERROR(VLOOKUP(B1099, 'Accrual Schedule'!$B$3:$B$122, 1, TRUE), ""))</f>
        <v/>
      </c>
      <c r="F1099" s="18" t="str" cm="1">
        <f t="array" aca="1" ref="F1099" ca="1">IF(B1099="", "", INDEX('Accrual Schedule'!$B$3:$B$122, MATCH(B1099, 'Accrual Schedule'!$B$3:$B$122, 1)+1, 1))</f>
        <v/>
      </c>
      <c r="G1099" s="18" t="str" cm="1">
        <f t="array" aca="1" ref="G1099" ca="1">IF(B1099="", "", INDEX('Accrual Schedule'!$B$3:$B$122, MATCH(H1099, 'Accrual Schedule'!$B$3:$B$122, 1)-1, 1))</f>
        <v/>
      </c>
      <c r="H1099" s="18" t="str">
        <f ca="1">IF(B1099="", "", INDEX('Accrual Schedule'!$B$3:$B$122, MATCH(I1099, 'Accrual Schedule'!$C$3:$C$122, 1), 1))</f>
        <v/>
      </c>
      <c r="I1099" s="18" t="str" cm="1">
        <f t="array" aca="1" ref="I1099" ca="1">IF(B1099="", "", _xlfn.IFNA(INDEX('Accrual Schedule'!$C$4:$C$122, MATCH(B1099, 'Accrual Schedule'!$C$4:$C$122, 1)+1, 1), INDEX('Accrual Schedule'!$C$4:$C$122, 1, 1)))</f>
        <v/>
      </c>
      <c r="J1099" s="11" t="str">
        <f ca="1">IF(B1099="","",'Terms&amp;Conditions + Transaction'!$F$5-SUMIF(Dispositions!$B$3:$B$32,"&lt;="&amp;B1099,Dispositions!$C$3:$C$32))</f>
        <v/>
      </c>
      <c r="K1099" s="84" t="str">
        <f ca="1">IF(B1099="", "", IF(ISNA(MATCH(B1099, 'Factor Schedule'!$B$3:$B$2002, -1)),1,IF(INDEX('Factor Schedule'!$B$3:$C$2002,MATCH(B1099, 'Factor Schedule'!$B$3:$B$2002, -1), 1)=B1099,MATCH(B1099, 'Factor Schedule'!$B$3:$B$2002, -1),MATCH(B1099, 'Factor Schedule'!$B$3:$B$2002, -1)+1)))</f>
        <v/>
      </c>
      <c r="L1099" s="11" t="str" cm="1">
        <f t="array" aca="1" ref="L1099" ca="1">IF(B1099="","",ROUND(J1099*_xlfn.IFNA(INDEX('Factor Schedule'!$B$3:$C$2002,K1099, 2), 1), 2))</f>
        <v/>
      </c>
      <c r="M1099" s="11" t="str">
        <f ca="1">IF(B1099="", "", IF(OR(LOWER('Terms&amp;Conditions + Transaction'!$B$12)&lt;&gt;"compound", B1099=$C$2, B1099=E1099), L1099, L1099+IF(LOWER('Terms&amp;Conditions + Transaction'!$B$13)&lt;&gt;"y", SUMIFS($T$8:$T$2007, $B$8:$B$2007, "&gt;="&amp;E1099, $B$8:$B$2007, "&lt;"&amp;B1099), SUMIFS($U$8:$U$1007, $B$8:$B$2007, "&gt;="&amp;E1099, $B$8:$B$2007, "&lt;"&amp;B1099))))</f>
        <v/>
      </c>
      <c r="N1099" s="18" t="str">
        <f ca="1">IF(OR(B1099 = "", F1099=""), "", MIN(ForwardDays(B1099,-'Terms&amp;Conditions + Transaction'!$B$22, 'Terms&amp;Conditions + Transaction'!$B$23, 'Holiday Schedule'!$B$3:$B$1002),ForwardDays(F1099,-'Terms&amp;Conditions + Transaction'!$B$22, 'Terms&amp;Conditions + Transaction'!$B$23, 'Holiday Schedule'!$B$3:$B$1002)))</f>
        <v/>
      </c>
      <c r="O1099" s="42" t="str">
        <f ca="1">IF(B1099="", "", IF(ISNA(MATCH(N1099, SOFR_INDEX!$A$2:$A$2001, -1)),1,IF(INDEX(SOFR_INDEX!$A$2:$E$2001,MATCH(N1099, SOFR_INDEX!$A$2:$A$2001, -1), 1)=N1099,MATCH(N1099, SOFR_INDEX!$A$2:$A$2001, -1),MATCH(N1099, SOFR_INDEX!$A$2:$A$2001, -1)+1)))</f>
        <v/>
      </c>
      <c r="P1099" s="40" t="str" cm="1">
        <f t="array" aca="1" ref="P1099" ca="1">IF(OR(B1099="", F1099=""), "", INDEX(SOFR_INDEX!$B$2:$E$2001, O1099,$P$4) * IF(LEFT($P$3, 3)="180", 2, IF(LEFT($P$3, 2)="90", 4, IF(LEFT($P$3, 2)="30", 12, 1)))/100)</f>
        <v/>
      </c>
      <c r="Q1099" s="43" t="str">
        <f ca="1">IF(OR(B1099="", F1099=""), "", P1099+'Terms&amp;Conditions + Transaction'!$B$11/10000)</f>
        <v/>
      </c>
      <c r="R1099" s="43" t="str">
        <f t="shared" ca="1" si="107"/>
        <v/>
      </c>
      <c r="S1099" t="str">
        <f ca="1">IF(B1099="",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Transaction'!$C$7*(F1099-E1099), 365), 360))))</f>
        <v/>
      </c>
      <c r="T1099" s="49" t="str">
        <f t="shared" ref="T1099:T1162" ca="1" si="108">IF(OR(B1099="", F1099=""), "", IF(S1099&gt;0, D1099*M1099* P1099/S1099, 0))</f>
        <v/>
      </c>
      <c r="U1099" s="49" t="str">
        <f t="shared" ref="U1099:U1162" ca="1" si="109">IF(OR(B1099="", F1099=""), "", IF(S1099&gt;0, D1099*M1099* Q1099/S1099, 0))</f>
        <v/>
      </c>
      <c r="V1099" s="49" t="str">
        <f t="shared" ref="V1099:V1162" ca="1" si="110">IF(B1099="","",SUMIFS($U$8:$U$1007, $B$8:$B$1007,"&gt;="&amp;G1099,$B$8:$B$1007,"&lt;="&amp;B1099))</f>
        <v/>
      </c>
      <c r="W1099" s="11" t="str">
        <f t="shared" ref="W1099:W1162" ca="1" si="111">IF(B1099="","",ROUND(V1099, 2))</f>
        <v/>
      </c>
      <c r="X1099" s="11" t="str">
        <f t="shared" ref="X1099:X1162" ca="1" si="112">IF(B1099="","",IF(B1098="","",IF(B1099=I1098,ROUND(SUMIFS($U$8:$U$1007, $B$8:$B$1007,"&gt;="&amp;G1098,$B$8:$B$1007,"&lt;"&amp;H1098), 2),"")))</f>
        <v/>
      </c>
    </row>
    <row r="1100" spans="2:24" x14ac:dyDescent="0.25">
      <c r="B1100" s="82" t="str">
        <f ca="1">IF(B1099&lt;MIN($C$3, 'Terms&amp;Conditions + Transaction'!$B$6), B1099+1, "")</f>
        <v/>
      </c>
      <c r="C1100" t="str">
        <f ca="1">IF(B1100="", "", IF(AND(WEEKDAY(B1100, 2)&lt;=5, ISERROR(VLOOKUP(B1100, 'Holiday Schedule'!$B$3:$B$1002, 1, FALSE))), 1, 0))</f>
        <v/>
      </c>
      <c r="D1100" t="str">
        <f ca="1">IF(B1100="", "", IF(LOWER('Terms&amp;Conditions + Transaction'!$C$15)="act", 1, IF(DAY(B1100)=31, 0, IF(AND(DAY(B1100+1)=1, MONTH(B1100+1)=3), 31-DAY(B1100), 1))))</f>
        <v/>
      </c>
      <c r="E1100" s="18" t="str">
        <f ca="1">IF(B1100="", "", IFERROR(VLOOKUP(B1100, 'Accrual Schedule'!$B$3:$B$122, 1, TRUE), ""))</f>
        <v/>
      </c>
      <c r="F1100" s="18" t="str" cm="1">
        <f t="array" aca="1" ref="F1100" ca="1">IF(B1100="", "", INDEX('Accrual Schedule'!$B$3:$B$122, MATCH(B1100, 'Accrual Schedule'!$B$3:$B$122, 1)+1, 1))</f>
        <v/>
      </c>
      <c r="G1100" s="18" t="str" cm="1">
        <f t="array" aca="1" ref="G1100" ca="1">IF(B1100="", "", INDEX('Accrual Schedule'!$B$3:$B$122, MATCH(H1100, 'Accrual Schedule'!$B$3:$B$122, 1)-1, 1))</f>
        <v/>
      </c>
      <c r="H1100" s="18" t="str">
        <f ca="1">IF(B1100="", "", INDEX('Accrual Schedule'!$B$3:$B$122, MATCH(I1100, 'Accrual Schedule'!$C$3:$C$122, 1), 1))</f>
        <v/>
      </c>
      <c r="I1100" s="18" t="str" cm="1">
        <f t="array" aca="1" ref="I1100" ca="1">IF(B1100="", "", _xlfn.IFNA(INDEX('Accrual Schedule'!$C$4:$C$122, MATCH(B1100, 'Accrual Schedule'!$C$4:$C$122, 1)+1, 1), INDEX('Accrual Schedule'!$C$4:$C$122, 1, 1)))</f>
        <v/>
      </c>
      <c r="J1100" s="11" t="str">
        <f ca="1">IF(B1100="","",'Terms&amp;Conditions + Transaction'!$F$5-SUMIF(Dispositions!$B$3:$B$32,"&lt;="&amp;B1100,Dispositions!$C$3:$C$32))</f>
        <v/>
      </c>
      <c r="K1100" s="84" t="str">
        <f ca="1">IF(B1100="", "", IF(ISNA(MATCH(B1100, 'Factor Schedule'!$B$3:$B$2002, -1)),1,IF(INDEX('Factor Schedule'!$B$3:$C$2002,MATCH(B1100, 'Factor Schedule'!$B$3:$B$2002, -1), 1)=B1100,MATCH(B1100, 'Factor Schedule'!$B$3:$B$2002, -1),MATCH(B1100, 'Factor Schedule'!$B$3:$B$2002, -1)+1)))</f>
        <v/>
      </c>
      <c r="L1100" s="11" t="str" cm="1">
        <f t="array" aca="1" ref="L1100" ca="1">IF(B1100="","",ROUND(J1100*_xlfn.IFNA(INDEX('Factor Schedule'!$B$3:$C$2002,K1100, 2), 1), 2))</f>
        <v/>
      </c>
      <c r="M1100" s="11" t="str">
        <f ca="1">IF(B1100="", "", IF(OR(LOWER('Terms&amp;Conditions + Transaction'!$B$12)&lt;&gt;"compound", B1100=$C$2, B1100=E1100), L1100, L1100+IF(LOWER('Terms&amp;Conditions + Transaction'!$B$13)&lt;&gt;"y", SUMIFS($T$8:$T$2007, $B$8:$B$2007, "&gt;="&amp;E1100, $B$8:$B$2007, "&lt;"&amp;B1100), SUMIFS($U$8:$U$1007, $B$8:$B$2007, "&gt;="&amp;E1100, $B$8:$B$2007, "&lt;"&amp;B1100))))</f>
        <v/>
      </c>
      <c r="N1100" s="18" t="str">
        <f ca="1">IF(OR(B1100 = "", F1100=""), "", MIN(ForwardDays(B1100,-'Terms&amp;Conditions + Transaction'!$B$22, 'Terms&amp;Conditions + Transaction'!$B$23, 'Holiday Schedule'!$B$3:$B$1002),ForwardDays(F1100,-'Terms&amp;Conditions + Transaction'!$B$22, 'Terms&amp;Conditions + Transaction'!$B$23, 'Holiday Schedule'!$B$3:$B$1002)))</f>
        <v/>
      </c>
      <c r="O1100" s="42" t="str">
        <f ca="1">IF(B1100="", "", IF(ISNA(MATCH(N1100, SOFR_INDEX!$A$2:$A$2001, -1)),1,IF(INDEX(SOFR_INDEX!$A$2:$E$2001,MATCH(N1100, SOFR_INDEX!$A$2:$A$2001, -1), 1)=N1100,MATCH(N1100, SOFR_INDEX!$A$2:$A$2001, -1),MATCH(N1100, SOFR_INDEX!$A$2:$A$2001, -1)+1)))</f>
        <v/>
      </c>
      <c r="P1100" s="40" t="str" cm="1">
        <f t="array" aca="1" ref="P1100" ca="1">IF(OR(B1100="", F1100=""), "", INDEX(SOFR_INDEX!$B$2:$E$2001, O1100,$P$4) * IF(LEFT($P$3, 3)="180", 2, IF(LEFT($P$3, 2)="90", 4, IF(LEFT($P$3, 2)="30", 12, 1)))/100)</f>
        <v/>
      </c>
      <c r="Q1100" s="43" t="str">
        <f ca="1">IF(OR(B1100="", F1100=""), "", P1100+'Terms&amp;Conditions + Transaction'!$B$11/10000)</f>
        <v/>
      </c>
      <c r="R1100" s="43" t="str">
        <f t="shared" ca="1" si="107"/>
        <v/>
      </c>
      <c r="S1100" t="str">
        <f ca="1">IF(B1100="",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Transaction'!$C$7*(F1100-E1100), 365), 360))))</f>
        <v/>
      </c>
      <c r="T1100" s="49" t="str">
        <f t="shared" ca="1" si="108"/>
        <v/>
      </c>
      <c r="U1100" s="49" t="str">
        <f t="shared" ca="1" si="109"/>
        <v/>
      </c>
      <c r="V1100" s="49" t="str">
        <f t="shared" ca="1" si="110"/>
        <v/>
      </c>
      <c r="W1100" s="11" t="str">
        <f t="shared" ca="1" si="111"/>
        <v/>
      </c>
      <c r="X1100" s="11" t="str">
        <f t="shared" ca="1" si="112"/>
        <v/>
      </c>
    </row>
    <row r="1101" spans="2:24" x14ac:dyDescent="0.25">
      <c r="B1101" s="82" t="str">
        <f ca="1">IF(B1100&lt;MIN($C$3, 'Terms&amp;Conditions + Transaction'!$B$6), B1100+1, "")</f>
        <v/>
      </c>
      <c r="C1101" t="str">
        <f ca="1">IF(B1101="", "", IF(AND(WEEKDAY(B1101, 2)&lt;=5, ISERROR(VLOOKUP(B1101, 'Holiday Schedule'!$B$3:$B$1002, 1, FALSE))), 1, 0))</f>
        <v/>
      </c>
      <c r="D1101" t="str">
        <f ca="1">IF(B1101="", "", IF(LOWER('Terms&amp;Conditions + Transaction'!$C$15)="act", 1, IF(DAY(B1101)=31, 0, IF(AND(DAY(B1101+1)=1, MONTH(B1101+1)=3), 31-DAY(B1101), 1))))</f>
        <v/>
      </c>
      <c r="E1101" s="18" t="str">
        <f ca="1">IF(B1101="", "", IFERROR(VLOOKUP(B1101, 'Accrual Schedule'!$B$3:$B$122, 1, TRUE), ""))</f>
        <v/>
      </c>
      <c r="F1101" s="18" t="str" cm="1">
        <f t="array" aca="1" ref="F1101" ca="1">IF(B1101="", "", INDEX('Accrual Schedule'!$B$3:$B$122, MATCH(B1101, 'Accrual Schedule'!$B$3:$B$122, 1)+1, 1))</f>
        <v/>
      </c>
      <c r="G1101" s="18" t="str" cm="1">
        <f t="array" aca="1" ref="G1101" ca="1">IF(B1101="", "", INDEX('Accrual Schedule'!$B$3:$B$122, MATCH(H1101, 'Accrual Schedule'!$B$3:$B$122, 1)-1, 1))</f>
        <v/>
      </c>
      <c r="H1101" s="18" t="str">
        <f ca="1">IF(B1101="", "", INDEX('Accrual Schedule'!$B$3:$B$122, MATCH(I1101, 'Accrual Schedule'!$C$3:$C$122, 1), 1))</f>
        <v/>
      </c>
      <c r="I1101" s="18" t="str" cm="1">
        <f t="array" aca="1" ref="I1101" ca="1">IF(B1101="", "", _xlfn.IFNA(INDEX('Accrual Schedule'!$C$4:$C$122, MATCH(B1101, 'Accrual Schedule'!$C$4:$C$122, 1)+1, 1), INDEX('Accrual Schedule'!$C$4:$C$122, 1, 1)))</f>
        <v/>
      </c>
      <c r="J1101" s="11" t="str">
        <f ca="1">IF(B1101="","",'Terms&amp;Conditions + Transaction'!$F$5-SUMIF(Dispositions!$B$3:$B$32,"&lt;="&amp;B1101,Dispositions!$C$3:$C$32))</f>
        <v/>
      </c>
      <c r="K1101" s="84" t="str">
        <f ca="1">IF(B1101="", "", IF(ISNA(MATCH(B1101, 'Factor Schedule'!$B$3:$B$2002, -1)),1,IF(INDEX('Factor Schedule'!$B$3:$C$2002,MATCH(B1101, 'Factor Schedule'!$B$3:$B$2002, -1), 1)=B1101,MATCH(B1101, 'Factor Schedule'!$B$3:$B$2002, -1),MATCH(B1101, 'Factor Schedule'!$B$3:$B$2002, -1)+1)))</f>
        <v/>
      </c>
      <c r="L1101" s="11" t="str" cm="1">
        <f t="array" aca="1" ref="L1101" ca="1">IF(B1101="","",ROUND(J1101*_xlfn.IFNA(INDEX('Factor Schedule'!$B$3:$C$2002,K1101, 2), 1), 2))</f>
        <v/>
      </c>
      <c r="M1101" s="11" t="str">
        <f ca="1">IF(B1101="", "", IF(OR(LOWER('Terms&amp;Conditions + Transaction'!$B$12)&lt;&gt;"compound", B1101=$C$2, B1101=E1101), L1101, L1101+IF(LOWER('Terms&amp;Conditions + Transaction'!$B$13)&lt;&gt;"y", SUMIFS($T$8:$T$2007, $B$8:$B$2007, "&gt;="&amp;E1101, $B$8:$B$2007, "&lt;"&amp;B1101), SUMIFS($U$8:$U$1007, $B$8:$B$2007, "&gt;="&amp;E1101, $B$8:$B$2007, "&lt;"&amp;B1101))))</f>
        <v/>
      </c>
      <c r="N1101" s="18" t="str">
        <f ca="1">IF(OR(B1101 = "", F1101=""), "", MIN(ForwardDays(B1101,-'Terms&amp;Conditions + Transaction'!$B$22, 'Terms&amp;Conditions + Transaction'!$B$23, 'Holiday Schedule'!$B$3:$B$1002),ForwardDays(F1101,-'Terms&amp;Conditions + Transaction'!$B$22, 'Terms&amp;Conditions + Transaction'!$B$23, 'Holiday Schedule'!$B$3:$B$1002)))</f>
        <v/>
      </c>
      <c r="O1101" s="42" t="str">
        <f ca="1">IF(B1101="", "", IF(ISNA(MATCH(N1101, SOFR_INDEX!$A$2:$A$2001, -1)),1,IF(INDEX(SOFR_INDEX!$A$2:$E$2001,MATCH(N1101, SOFR_INDEX!$A$2:$A$2001, -1), 1)=N1101,MATCH(N1101, SOFR_INDEX!$A$2:$A$2001, -1),MATCH(N1101, SOFR_INDEX!$A$2:$A$2001, -1)+1)))</f>
        <v/>
      </c>
      <c r="P1101" s="40" t="str" cm="1">
        <f t="array" aca="1" ref="P1101" ca="1">IF(OR(B1101="", F1101=""), "", INDEX(SOFR_INDEX!$B$2:$E$2001, O1101,$P$4) * IF(LEFT($P$3, 3)="180", 2, IF(LEFT($P$3, 2)="90", 4, IF(LEFT($P$3, 2)="30", 12, 1)))/100)</f>
        <v/>
      </c>
      <c r="Q1101" s="43" t="str">
        <f ca="1">IF(OR(B1101="", F1101=""), "", P1101+'Terms&amp;Conditions + Transaction'!$B$11/10000)</f>
        <v/>
      </c>
      <c r="R1101" s="43" t="str">
        <f t="shared" ca="1" si="107"/>
        <v/>
      </c>
      <c r="S1101" t="str">
        <f ca="1">IF(B1101="",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Transaction'!$C$7*(F1101-E1101), 365), 360))))</f>
        <v/>
      </c>
      <c r="T1101" s="49" t="str">
        <f t="shared" ca="1" si="108"/>
        <v/>
      </c>
      <c r="U1101" s="49" t="str">
        <f t="shared" ca="1" si="109"/>
        <v/>
      </c>
      <c r="V1101" s="49" t="str">
        <f t="shared" ca="1" si="110"/>
        <v/>
      </c>
      <c r="W1101" s="11" t="str">
        <f t="shared" ca="1" si="111"/>
        <v/>
      </c>
      <c r="X1101" s="11" t="str">
        <f t="shared" ca="1" si="112"/>
        <v/>
      </c>
    </row>
    <row r="1102" spans="2:24" x14ac:dyDescent="0.25">
      <c r="B1102" s="82" t="str">
        <f ca="1">IF(B1101&lt;MIN($C$3, 'Terms&amp;Conditions + Transaction'!$B$6), B1101+1, "")</f>
        <v/>
      </c>
      <c r="C1102" t="str">
        <f ca="1">IF(B1102="", "", IF(AND(WEEKDAY(B1102, 2)&lt;=5, ISERROR(VLOOKUP(B1102, 'Holiday Schedule'!$B$3:$B$1002, 1, FALSE))), 1, 0))</f>
        <v/>
      </c>
      <c r="D1102" t="str">
        <f ca="1">IF(B1102="", "", IF(LOWER('Terms&amp;Conditions + Transaction'!$C$15)="act", 1, IF(DAY(B1102)=31, 0, IF(AND(DAY(B1102+1)=1, MONTH(B1102+1)=3), 31-DAY(B1102), 1))))</f>
        <v/>
      </c>
      <c r="E1102" s="18" t="str">
        <f ca="1">IF(B1102="", "", IFERROR(VLOOKUP(B1102, 'Accrual Schedule'!$B$3:$B$122, 1, TRUE), ""))</f>
        <v/>
      </c>
      <c r="F1102" s="18" t="str" cm="1">
        <f t="array" aca="1" ref="F1102" ca="1">IF(B1102="", "", INDEX('Accrual Schedule'!$B$3:$B$122, MATCH(B1102, 'Accrual Schedule'!$B$3:$B$122, 1)+1, 1))</f>
        <v/>
      </c>
      <c r="G1102" s="18" t="str" cm="1">
        <f t="array" aca="1" ref="G1102" ca="1">IF(B1102="", "", INDEX('Accrual Schedule'!$B$3:$B$122, MATCH(H1102, 'Accrual Schedule'!$B$3:$B$122, 1)-1, 1))</f>
        <v/>
      </c>
      <c r="H1102" s="18" t="str">
        <f ca="1">IF(B1102="", "", INDEX('Accrual Schedule'!$B$3:$B$122, MATCH(I1102, 'Accrual Schedule'!$C$3:$C$122, 1), 1))</f>
        <v/>
      </c>
      <c r="I1102" s="18" t="str" cm="1">
        <f t="array" aca="1" ref="I1102" ca="1">IF(B1102="", "", _xlfn.IFNA(INDEX('Accrual Schedule'!$C$4:$C$122, MATCH(B1102, 'Accrual Schedule'!$C$4:$C$122, 1)+1, 1), INDEX('Accrual Schedule'!$C$4:$C$122, 1, 1)))</f>
        <v/>
      </c>
      <c r="J1102" s="11" t="str">
        <f ca="1">IF(B1102="","",'Terms&amp;Conditions + Transaction'!$F$5-SUMIF(Dispositions!$B$3:$B$32,"&lt;="&amp;B1102,Dispositions!$C$3:$C$32))</f>
        <v/>
      </c>
      <c r="K1102" s="84" t="str">
        <f ca="1">IF(B1102="", "", IF(ISNA(MATCH(B1102, 'Factor Schedule'!$B$3:$B$2002, -1)),1,IF(INDEX('Factor Schedule'!$B$3:$C$2002,MATCH(B1102, 'Factor Schedule'!$B$3:$B$2002, -1), 1)=B1102,MATCH(B1102, 'Factor Schedule'!$B$3:$B$2002, -1),MATCH(B1102, 'Factor Schedule'!$B$3:$B$2002, -1)+1)))</f>
        <v/>
      </c>
      <c r="L1102" s="11" t="str" cm="1">
        <f t="array" aca="1" ref="L1102" ca="1">IF(B1102="","",ROUND(J1102*_xlfn.IFNA(INDEX('Factor Schedule'!$B$3:$C$2002,K1102, 2), 1), 2))</f>
        <v/>
      </c>
      <c r="M1102" s="11" t="str">
        <f ca="1">IF(B1102="", "", IF(OR(LOWER('Terms&amp;Conditions + Transaction'!$B$12)&lt;&gt;"compound", B1102=$C$2, B1102=E1102), L1102, L1102+IF(LOWER('Terms&amp;Conditions + Transaction'!$B$13)&lt;&gt;"y", SUMIFS($T$8:$T$2007, $B$8:$B$2007, "&gt;="&amp;E1102, $B$8:$B$2007, "&lt;"&amp;B1102), SUMIFS($U$8:$U$1007, $B$8:$B$2007, "&gt;="&amp;E1102, $B$8:$B$2007, "&lt;"&amp;B1102))))</f>
        <v/>
      </c>
      <c r="N1102" s="18" t="str">
        <f ca="1">IF(OR(B1102 = "", F1102=""), "", MIN(ForwardDays(B1102,-'Terms&amp;Conditions + Transaction'!$B$22, 'Terms&amp;Conditions + Transaction'!$B$23, 'Holiday Schedule'!$B$3:$B$1002),ForwardDays(F1102,-'Terms&amp;Conditions + Transaction'!$B$22, 'Terms&amp;Conditions + Transaction'!$B$23, 'Holiday Schedule'!$B$3:$B$1002)))</f>
        <v/>
      </c>
      <c r="O1102" s="42" t="str">
        <f ca="1">IF(B1102="", "", IF(ISNA(MATCH(N1102, SOFR_INDEX!$A$2:$A$2001, -1)),1,IF(INDEX(SOFR_INDEX!$A$2:$E$2001,MATCH(N1102, SOFR_INDEX!$A$2:$A$2001, -1), 1)=N1102,MATCH(N1102, SOFR_INDEX!$A$2:$A$2001, -1),MATCH(N1102, SOFR_INDEX!$A$2:$A$2001, -1)+1)))</f>
        <v/>
      </c>
      <c r="P1102" s="40" t="str" cm="1">
        <f t="array" aca="1" ref="P1102" ca="1">IF(OR(B1102="", F1102=""), "", INDEX(SOFR_INDEX!$B$2:$E$2001, O1102,$P$4) * IF(LEFT($P$3, 3)="180", 2, IF(LEFT($P$3, 2)="90", 4, IF(LEFT($P$3, 2)="30", 12, 1)))/100)</f>
        <v/>
      </c>
      <c r="Q1102" s="43" t="str">
        <f ca="1">IF(OR(B1102="", F1102=""), "", P1102+'Terms&amp;Conditions + Transaction'!$B$11/10000)</f>
        <v/>
      </c>
      <c r="R1102" s="43" t="str">
        <f t="shared" ca="1" si="107"/>
        <v/>
      </c>
      <c r="S1102" t="str">
        <f ca="1">IF(B1102="",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Transaction'!$C$7*(F1102-E1102), 365), 360))))</f>
        <v/>
      </c>
      <c r="T1102" s="49" t="str">
        <f t="shared" ca="1" si="108"/>
        <v/>
      </c>
      <c r="U1102" s="49" t="str">
        <f t="shared" ca="1" si="109"/>
        <v/>
      </c>
      <c r="V1102" s="49" t="str">
        <f t="shared" ca="1" si="110"/>
        <v/>
      </c>
      <c r="W1102" s="11" t="str">
        <f t="shared" ca="1" si="111"/>
        <v/>
      </c>
      <c r="X1102" s="11" t="str">
        <f t="shared" ca="1" si="112"/>
        <v/>
      </c>
    </row>
    <row r="1103" spans="2:24" x14ac:dyDescent="0.25">
      <c r="B1103" s="82" t="str">
        <f ca="1">IF(B1102&lt;MIN($C$3, 'Terms&amp;Conditions + Transaction'!$B$6), B1102+1, "")</f>
        <v/>
      </c>
      <c r="C1103" t="str">
        <f ca="1">IF(B1103="", "", IF(AND(WEEKDAY(B1103, 2)&lt;=5, ISERROR(VLOOKUP(B1103, 'Holiday Schedule'!$B$3:$B$1002, 1, FALSE))), 1, 0))</f>
        <v/>
      </c>
      <c r="D1103" t="str">
        <f ca="1">IF(B1103="", "", IF(LOWER('Terms&amp;Conditions + Transaction'!$C$15)="act", 1, IF(DAY(B1103)=31, 0, IF(AND(DAY(B1103+1)=1, MONTH(B1103+1)=3), 31-DAY(B1103), 1))))</f>
        <v/>
      </c>
      <c r="E1103" s="18" t="str">
        <f ca="1">IF(B1103="", "", IFERROR(VLOOKUP(B1103, 'Accrual Schedule'!$B$3:$B$122, 1, TRUE), ""))</f>
        <v/>
      </c>
      <c r="F1103" s="18" t="str" cm="1">
        <f t="array" aca="1" ref="F1103" ca="1">IF(B1103="", "", INDEX('Accrual Schedule'!$B$3:$B$122, MATCH(B1103, 'Accrual Schedule'!$B$3:$B$122, 1)+1, 1))</f>
        <v/>
      </c>
      <c r="G1103" s="18" t="str" cm="1">
        <f t="array" aca="1" ref="G1103" ca="1">IF(B1103="", "", INDEX('Accrual Schedule'!$B$3:$B$122, MATCH(H1103, 'Accrual Schedule'!$B$3:$B$122, 1)-1, 1))</f>
        <v/>
      </c>
      <c r="H1103" s="18" t="str">
        <f ca="1">IF(B1103="", "", INDEX('Accrual Schedule'!$B$3:$B$122, MATCH(I1103, 'Accrual Schedule'!$C$3:$C$122, 1), 1))</f>
        <v/>
      </c>
      <c r="I1103" s="18" t="str" cm="1">
        <f t="array" aca="1" ref="I1103" ca="1">IF(B1103="", "", _xlfn.IFNA(INDEX('Accrual Schedule'!$C$4:$C$122, MATCH(B1103, 'Accrual Schedule'!$C$4:$C$122, 1)+1, 1), INDEX('Accrual Schedule'!$C$4:$C$122, 1, 1)))</f>
        <v/>
      </c>
      <c r="J1103" s="11" t="str">
        <f ca="1">IF(B1103="","",'Terms&amp;Conditions + Transaction'!$F$5-SUMIF(Dispositions!$B$3:$B$32,"&lt;="&amp;B1103,Dispositions!$C$3:$C$32))</f>
        <v/>
      </c>
      <c r="K1103" s="84" t="str">
        <f ca="1">IF(B1103="", "", IF(ISNA(MATCH(B1103, 'Factor Schedule'!$B$3:$B$2002, -1)),1,IF(INDEX('Factor Schedule'!$B$3:$C$2002,MATCH(B1103, 'Factor Schedule'!$B$3:$B$2002, -1), 1)=B1103,MATCH(B1103, 'Factor Schedule'!$B$3:$B$2002, -1),MATCH(B1103, 'Factor Schedule'!$B$3:$B$2002, -1)+1)))</f>
        <v/>
      </c>
      <c r="L1103" s="11" t="str" cm="1">
        <f t="array" aca="1" ref="L1103" ca="1">IF(B1103="","",ROUND(J1103*_xlfn.IFNA(INDEX('Factor Schedule'!$B$3:$C$2002,K1103, 2), 1), 2))</f>
        <v/>
      </c>
      <c r="M1103" s="11" t="str">
        <f ca="1">IF(B1103="", "", IF(OR(LOWER('Terms&amp;Conditions + Transaction'!$B$12)&lt;&gt;"compound", B1103=$C$2, B1103=E1103), L1103, L1103+IF(LOWER('Terms&amp;Conditions + Transaction'!$B$13)&lt;&gt;"y", SUMIFS($T$8:$T$2007, $B$8:$B$2007, "&gt;="&amp;E1103, $B$8:$B$2007, "&lt;"&amp;B1103), SUMIFS($U$8:$U$1007, $B$8:$B$2007, "&gt;="&amp;E1103, $B$8:$B$2007, "&lt;"&amp;B1103))))</f>
        <v/>
      </c>
      <c r="N1103" s="18" t="str">
        <f ca="1">IF(OR(B1103 = "", F1103=""), "", MIN(ForwardDays(B1103,-'Terms&amp;Conditions + Transaction'!$B$22, 'Terms&amp;Conditions + Transaction'!$B$23, 'Holiday Schedule'!$B$3:$B$1002),ForwardDays(F1103,-'Terms&amp;Conditions + Transaction'!$B$22, 'Terms&amp;Conditions + Transaction'!$B$23, 'Holiday Schedule'!$B$3:$B$1002)))</f>
        <v/>
      </c>
      <c r="O1103" s="42" t="str">
        <f ca="1">IF(B1103="", "", IF(ISNA(MATCH(N1103, SOFR_INDEX!$A$2:$A$2001, -1)),1,IF(INDEX(SOFR_INDEX!$A$2:$E$2001,MATCH(N1103, SOFR_INDEX!$A$2:$A$2001, -1), 1)=N1103,MATCH(N1103, SOFR_INDEX!$A$2:$A$2001, -1),MATCH(N1103, SOFR_INDEX!$A$2:$A$2001, -1)+1)))</f>
        <v/>
      </c>
      <c r="P1103" s="40" t="str" cm="1">
        <f t="array" aca="1" ref="P1103" ca="1">IF(OR(B1103="", F1103=""), "", INDEX(SOFR_INDEX!$B$2:$E$2001, O1103,$P$4) * IF(LEFT($P$3, 3)="180", 2, IF(LEFT($P$3, 2)="90", 4, IF(LEFT($P$3, 2)="30", 12, 1)))/100)</f>
        <v/>
      </c>
      <c r="Q1103" s="43" t="str">
        <f ca="1">IF(OR(B1103="", F1103=""), "", P1103+'Terms&amp;Conditions + Transaction'!$B$11/10000)</f>
        <v/>
      </c>
      <c r="R1103" s="43" t="str">
        <f t="shared" ca="1" si="107"/>
        <v/>
      </c>
      <c r="S1103" t="str">
        <f ca="1">IF(B1103="",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Transaction'!$C$7*(F1103-E1103), 365), 360))))</f>
        <v/>
      </c>
      <c r="T1103" s="49" t="str">
        <f t="shared" ca="1" si="108"/>
        <v/>
      </c>
      <c r="U1103" s="49" t="str">
        <f t="shared" ca="1" si="109"/>
        <v/>
      </c>
      <c r="V1103" s="49" t="str">
        <f t="shared" ca="1" si="110"/>
        <v/>
      </c>
      <c r="W1103" s="11" t="str">
        <f t="shared" ca="1" si="111"/>
        <v/>
      </c>
      <c r="X1103" s="11" t="str">
        <f t="shared" ca="1" si="112"/>
        <v/>
      </c>
    </row>
    <row r="1104" spans="2:24" x14ac:dyDescent="0.25">
      <c r="B1104" s="82" t="str">
        <f ca="1">IF(B1103&lt;MIN($C$3, 'Terms&amp;Conditions + Transaction'!$B$6), B1103+1, "")</f>
        <v/>
      </c>
      <c r="C1104" t="str">
        <f ca="1">IF(B1104="", "", IF(AND(WEEKDAY(B1104, 2)&lt;=5, ISERROR(VLOOKUP(B1104, 'Holiday Schedule'!$B$3:$B$1002, 1, FALSE))), 1, 0))</f>
        <v/>
      </c>
      <c r="D1104" t="str">
        <f ca="1">IF(B1104="", "", IF(LOWER('Terms&amp;Conditions + Transaction'!$C$15)="act", 1, IF(DAY(B1104)=31, 0, IF(AND(DAY(B1104+1)=1, MONTH(B1104+1)=3), 31-DAY(B1104), 1))))</f>
        <v/>
      </c>
      <c r="E1104" s="18" t="str">
        <f ca="1">IF(B1104="", "", IFERROR(VLOOKUP(B1104, 'Accrual Schedule'!$B$3:$B$122, 1, TRUE), ""))</f>
        <v/>
      </c>
      <c r="F1104" s="18" t="str" cm="1">
        <f t="array" aca="1" ref="F1104" ca="1">IF(B1104="", "", INDEX('Accrual Schedule'!$B$3:$B$122, MATCH(B1104, 'Accrual Schedule'!$B$3:$B$122, 1)+1, 1))</f>
        <v/>
      </c>
      <c r="G1104" s="18" t="str" cm="1">
        <f t="array" aca="1" ref="G1104" ca="1">IF(B1104="", "", INDEX('Accrual Schedule'!$B$3:$B$122, MATCH(H1104, 'Accrual Schedule'!$B$3:$B$122, 1)-1, 1))</f>
        <v/>
      </c>
      <c r="H1104" s="18" t="str">
        <f ca="1">IF(B1104="", "", INDEX('Accrual Schedule'!$B$3:$B$122, MATCH(I1104, 'Accrual Schedule'!$C$3:$C$122, 1), 1))</f>
        <v/>
      </c>
      <c r="I1104" s="18" t="str" cm="1">
        <f t="array" aca="1" ref="I1104" ca="1">IF(B1104="", "", _xlfn.IFNA(INDEX('Accrual Schedule'!$C$4:$C$122, MATCH(B1104, 'Accrual Schedule'!$C$4:$C$122, 1)+1, 1), INDEX('Accrual Schedule'!$C$4:$C$122, 1, 1)))</f>
        <v/>
      </c>
      <c r="J1104" s="11" t="str">
        <f ca="1">IF(B1104="","",'Terms&amp;Conditions + Transaction'!$F$5-SUMIF(Dispositions!$B$3:$B$32,"&lt;="&amp;B1104,Dispositions!$C$3:$C$32))</f>
        <v/>
      </c>
      <c r="K1104" s="84" t="str">
        <f ca="1">IF(B1104="", "", IF(ISNA(MATCH(B1104, 'Factor Schedule'!$B$3:$B$2002, -1)),1,IF(INDEX('Factor Schedule'!$B$3:$C$2002,MATCH(B1104, 'Factor Schedule'!$B$3:$B$2002, -1), 1)=B1104,MATCH(B1104, 'Factor Schedule'!$B$3:$B$2002, -1),MATCH(B1104, 'Factor Schedule'!$B$3:$B$2002, -1)+1)))</f>
        <v/>
      </c>
      <c r="L1104" s="11" t="str" cm="1">
        <f t="array" aca="1" ref="L1104" ca="1">IF(B1104="","",ROUND(J1104*_xlfn.IFNA(INDEX('Factor Schedule'!$B$3:$C$2002,K1104, 2), 1), 2))</f>
        <v/>
      </c>
      <c r="M1104" s="11" t="str">
        <f ca="1">IF(B1104="", "", IF(OR(LOWER('Terms&amp;Conditions + Transaction'!$B$12)&lt;&gt;"compound", B1104=$C$2, B1104=E1104), L1104, L1104+IF(LOWER('Terms&amp;Conditions + Transaction'!$B$13)&lt;&gt;"y", SUMIFS($T$8:$T$2007, $B$8:$B$2007, "&gt;="&amp;E1104, $B$8:$B$2007, "&lt;"&amp;B1104), SUMIFS($U$8:$U$1007, $B$8:$B$2007, "&gt;="&amp;E1104, $B$8:$B$2007, "&lt;"&amp;B1104))))</f>
        <v/>
      </c>
      <c r="N1104" s="18" t="str">
        <f ca="1">IF(OR(B1104 = "", F1104=""), "", MIN(ForwardDays(B1104,-'Terms&amp;Conditions + Transaction'!$B$22, 'Terms&amp;Conditions + Transaction'!$B$23, 'Holiday Schedule'!$B$3:$B$1002),ForwardDays(F1104,-'Terms&amp;Conditions + Transaction'!$B$22, 'Terms&amp;Conditions + Transaction'!$B$23, 'Holiday Schedule'!$B$3:$B$1002)))</f>
        <v/>
      </c>
      <c r="O1104" s="42" t="str">
        <f ca="1">IF(B1104="", "", IF(ISNA(MATCH(N1104, SOFR_INDEX!$A$2:$A$2001, -1)),1,IF(INDEX(SOFR_INDEX!$A$2:$E$2001,MATCH(N1104, SOFR_INDEX!$A$2:$A$2001, -1), 1)=N1104,MATCH(N1104, SOFR_INDEX!$A$2:$A$2001, -1),MATCH(N1104, SOFR_INDEX!$A$2:$A$2001, -1)+1)))</f>
        <v/>
      </c>
      <c r="P1104" s="40" t="str" cm="1">
        <f t="array" aca="1" ref="P1104" ca="1">IF(OR(B1104="", F1104=""), "", INDEX(SOFR_INDEX!$B$2:$E$2001, O1104,$P$4) * IF(LEFT($P$3, 3)="180", 2, IF(LEFT($P$3, 2)="90", 4, IF(LEFT($P$3, 2)="30", 12, 1)))/100)</f>
        <v/>
      </c>
      <c r="Q1104" s="43" t="str">
        <f ca="1">IF(OR(B1104="", F1104=""), "", P1104+'Terms&amp;Conditions + Transaction'!$B$11/10000)</f>
        <v/>
      </c>
      <c r="R1104" s="43" t="str">
        <f t="shared" ca="1" si="107"/>
        <v/>
      </c>
      <c r="S1104" t="str">
        <f ca="1">IF(B1104="",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Transaction'!$C$7*(F1104-E1104), 365), 360))))</f>
        <v/>
      </c>
      <c r="T1104" s="49" t="str">
        <f t="shared" ca="1" si="108"/>
        <v/>
      </c>
      <c r="U1104" s="49" t="str">
        <f t="shared" ca="1" si="109"/>
        <v/>
      </c>
      <c r="V1104" s="49" t="str">
        <f t="shared" ca="1" si="110"/>
        <v/>
      </c>
      <c r="W1104" s="11" t="str">
        <f t="shared" ca="1" si="111"/>
        <v/>
      </c>
      <c r="X1104" s="11" t="str">
        <f t="shared" ca="1" si="112"/>
        <v/>
      </c>
    </row>
    <row r="1105" spans="2:24" x14ac:dyDescent="0.25">
      <c r="B1105" s="82" t="str">
        <f ca="1">IF(B1104&lt;MIN($C$3, 'Terms&amp;Conditions + Transaction'!$B$6), B1104+1, "")</f>
        <v/>
      </c>
      <c r="C1105" t="str">
        <f ca="1">IF(B1105="", "", IF(AND(WEEKDAY(B1105, 2)&lt;=5, ISERROR(VLOOKUP(B1105, 'Holiday Schedule'!$B$3:$B$1002, 1, FALSE))), 1, 0))</f>
        <v/>
      </c>
      <c r="D1105" t="str">
        <f ca="1">IF(B1105="", "", IF(LOWER('Terms&amp;Conditions + Transaction'!$C$15)="act", 1, IF(DAY(B1105)=31, 0, IF(AND(DAY(B1105+1)=1, MONTH(B1105+1)=3), 31-DAY(B1105), 1))))</f>
        <v/>
      </c>
      <c r="E1105" s="18" t="str">
        <f ca="1">IF(B1105="", "", IFERROR(VLOOKUP(B1105, 'Accrual Schedule'!$B$3:$B$122, 1, TRUE), ""))</f>
        <v/>
      </c>
      <c r="F1105" s="18" t="str" cm="1">
        <f t="array" aca="1" ref="F1105" ca="1">IF(B1105="", "", INDEX('Accrual Schedule'!$B$3:$B$122, MATCH(B1105, 'Accrual Schedule'!$B$3:$B$122, 1)+1, 1))</f>
        <v/>
      </c>
      <c r="G1105" s="18" t="str" cm="1">
        <f t="array" aca="1" ref="G1105" ca="1">IF(B1105="", "", INDEX('Accrual Schedule'!$B$3:$B$122, MATCH(H1105, 'Accrual Schedule'!$B$3:$B$122, 1)-1, 1))</f>
        <v/>
      </c>
      <c r="H1105" s="18" t="str">
        <f ca="1">IF(B1105="", "", INDEX('Accrual Schedule'!$B$3:$B$122, MATCH(I1105, 'Accrual Schedule'!$C$3:$C$122, 1), 1))</f>
        <v/>
      </c>
      <c r="I1105" s="18" t="str" cm="1">
        <f t="array" aca="1" ref="I1105" ca="1">IF(B1105="", "", _xlfn.IFNA(INDEX('Accrual Schedule'!$C$4:$C$122, MATCH(B1105, 'Accrual Schedule'!$C$4:$C$122, 1)+1, 1), INDEX('Accrual Schedule'!$C$4:$C$122, 1, 1)))</f>
        <v/>
      </c>
      <c r="J1105" s="11" t="str">
        <f ca="1">IF(B1105="","",'Terms&amp;Conditions + Transaction'!$F$5-SUMIF(Dispositions!$B$3:$B$32,"&lt;="&amp;B1105,Dispositions!$C$3:$C$32))</f>
        <v/>
      </c>
      <c r="K1105" s="84" t="str">
        <f ca="1">IF(B1105="", "", IF(ISNA(MATCH(B1105, 'Factor Schedule'!$B$3:$B$2002, -1)),1,IF(INDEX('Factor Schedule'!$B$3:$C$2002,MATCH(B1105, 'Factor Schedule'!$B$3:$B$2002, -1), 1)=B1105,MATCH(B1105, 'Factor Schedule'!$B$3:$B$2002, -1),MATCH(B1105, 'Factor Schedule'!$B$3:$B$2002, -1)+1)))</f>
        <v/>
      </c>
      <c r="L1105" s="11" t="str" cm="1">
        <f t="array" aca="1" ref="L1105" ca="1">IF(B1105="","",ROUND(J1105*_xlfn.IFNA(INDEX('Factor Schedule'!$B$3:$C$2002,K1105, 2), 1), 2))</f>
        <v/>
      </c>
      <c r="M1105" s="11" t="str">
        <f ca="1">IF(B1105="", "", IF(OR(LOWER('Terms&amp;Conditions + Transaction'!$B$12)&lt;&gt;"compound", B1105=$C$2, B1105=E1105), L1105, L1105+IF(LOWER('Terms&amp;Conditions + Transaction'!$B$13)&lt;&gt;"y", SUMIFS($T$8:$T$2007, $B$8:$B$2007, "&gt;="&amp;E1105, $B$8:$B$2007, "&lt;"&amp;B1105), SUMIFS($U$8:$U$1007, $B$8:$B$2007, "&gt;="&amp;E1105, $B$8:$B$2007, "&lt;"&amp;B1105))))</f>
        <v/>
      </c>
      <c r="N1105" s="18" t="str">
        <f ca="1">IF(OR(B1105 = "", F1105=""), "", MIN(ForwardDays(B1105,-'Terms&amp;Conditions + Transaction'!$B$22, 'Terms&amp;Conditions + Transaction'!$B$23, 'Holiday Schedule'!$B$3:$B$1002),ForwardDays(F1105,-'Terms&amp;Conditions + Transaction'!$B$22, 'Terms&amp;Conditions + Transaction'!$B$23, 'Holiday Schedule'!$B$3:$B$1002)))</f>
        <v/>
      </c>
      <c r="O1105" s="42" t="str">
        <f ca="1">IF(B1105="", "", IF(ISNA(MATCH(N1105, SOFR_INDEX!$A$2:$A$2001, -1)),1,IF(INDEX(SOFR_INDEX!$A$2:$E$2001,MATCH(N1105, SOFR_INDEX!$A$2:$A$2001, -1), 1)=N1105,MATCH(N1105, SOFR_INDEX!$A$2:$A$2001, -1),MATCH(N1105, SOFR_INDEX!$A$2:$A$2001, -1)+1)))</f>
        <v/>
      </c>
      <c r="P1105" s="40" t="str" cm="1">
        <f t="array" aca="1" ref="P1105" ca="1">IF(OR(B1105="", F1105=""), "", INDEX(SOFR_INDEX!$B$2:$E$2001, O1105,$P$4) * IF(LEFT($P$3, 3)="180", 2, IF(LEFT($P$3, 2)="90", 4, IF(LEFT($P$3, 2)="30", 12, 1)))/100)</f>
        <v/>
      </c>
      <c r="Q1105" s="43" t="str">
        <f ca="1">IF(OR(B1105="", F1105=""), "", P1105+'Terms&amp;Conditions + Transaction'!$B$11/10000)</f>
        <v/>
      </c>
      <c r="R1105" s="43" t="str">
        <f t="shared" ca="1" si="107"/>
        <v/>
      </c>
      <c r="S1105" t="str">
        <f ca="1">IF(B1105="",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Transaction'!$C$7*(F1105-E1105), 365), 360))))</f>
        <v/>
      </c>
      <c r="T1105" s="49" t="str">
        <f t="shared" ca="1" si="108"/>
        <v/>
      </c>
      <c r="U1105" s="49" t="str">
        <f t="shared" ca="1" si="109"/>
        <v/>
      </c>
      <c r="V1105" s="49" t="str">
        <f t="shared" ca="1" si="110"/>
        <v/>
      </c>
      <c r="W1105" s="11" t="str">
        <f t="shared" ca="1" si="111"/>
        <v/>
      </c>
      <c r="X1105" s="11" t="str">
        <f t="shared" ca="1" si="112"/>
        <v/>
      </c>
    </row>
    <row r="1106" spans="2:24" x14ac:dyDescent="0.25">
      <c r="B1106" s="82" t="str">
        <f ca="1">IF(B1105&lt;MIN($C$3, 'Terms&amp;Conditions + Transaction'!$B$6), B1105+1, "")</f>
        <v/>
      </c>
      <c r="C1106" t="str">
        <f ca="1">IF(B1106="", "", IF(AND(WEEKDAY(B1106, 2)&lt;=5, ISERROR(VLOOKUP(B1106, 'Holiday Schedule'!$B$3:$B$1002, 1, FALSE))), 1, 0))</f>
        <v/>
      </c>
      <c r="D1106" t="str">
        <f ca="1">IF(B1106="", "", IF(LOWER('Terms&amp;Conditions + Transaction'!$C$15)="act", 1, IF(DAY(B1106)=31, 0, IF(AND(DAY(B1106+1)=1, MONTH(B1106+1)=3), 31-DAY(B1106), 1))))</f>
        <v/>
      </c>
      <c r="E1106" s="18" t="str">
        <f ca="1">IF(B1106="", "", IFERROR(VLOOKUP(B1106, 'Accrual Schedule'!$B$3:$B$122, 1, TRUE), ""))</f>
        <v/>
      </c>
      <c r="F1106" s="18" t="str" cm="1">
        <f t="array" aca="1" ref="F1106" ca="1">IF(B1106="", "", INDEX('Accrual Schedule'!$B$3:$B$122, MATCH(B1106, 'Accrual Schedule'!$B$3:$B$122, 1)+1, 1))</f>
        <v/>
      </c>
      <c r="G1106" s="18" t="str" cm="1">
        <f t="array" aca="1" ref="G1106" ca="1">IF(B1106="", "", INDEX('Accrual Schedule'!$B$3:$B$122, MATCH(H1106, 'Accrual Schedule'!$B$3:$B$122, 1)-1, 1))</f>
        <v/>
      </c>
      <c r="H1106" s="18" t="str">
        <f ca="1">IF(B1106="", "", INDEX('Accrual Schedule'!$B$3:$B$122, MATCH(I1106, 'Accrual Schedule'!$C$3:$C$122, 1), 1))</f>
        <v/>
      </c>
      <c r="I1106" s="18" t="str" cm="1">
        <f t="array" aca="1" ref="I1106" ca="1">IF(B1106="", "", _xlfn.IFNA(INDEX('Accrual Schedule'!$C$4:$C$122, MATCH(B1106, 'Accrual Schedule'!$C$4:$C$122, 1)+1, 1), INDEX('Accrual Schedule'!$C$4:$C$122, 1, 1)))</f>
        <v/>
      </c>
      <c r="J1106" s="11" t="str">
        <f ca="1">IF(B1106="","",'Terms&amp;Conditions + Transaction'!$F$5-SUMIF(Dispositions!$B$3:$B$32,"&lt;="&amp;B1106,Dispositions!$C$3:$C$32))</f>
        <v/>
      </c>
      <c r="K1106" s="84" t="str">
        <f ca="1">IF(B1106="", "", IF(ISNA(MATCH(B1106, 'Factor Schedule'!$B$3:$B$2002, -1)),1,IF(INDEX('Factor Schedule'!$B$3:$C$2002,MATCH(B1106, 'Factor Schedule'!$B$3:$B$2002, -1), 1)=B1106,MATCH(B1106, 'Factor Schedule'!$B$3:$B$2002, -1),MATCH(B1106, 'Factor Schedule'!$B$3:$B$2002, -1)+1)))</f>
        <v/>
      </c>
      <c r="L1106" s="11" t="str" cm="1">
        <f t="array" aca="1" ref="L1106" ca="1">IF(B1106="","",ROUND(J1106*_xlfn.IFNA(INDEX('Factor Schedule'!$B$3:$C$2002,K1106, 2), 1), 2))</f>
        <v/>
      </c>
      <c r="M1106" s="11" t="str">
        <f ca="1">IF(B1106="", "", IF(OR(LOWER('Terms&amp;Conditions + Transaction'!$B$12)&lt;&gt;"compound", B1106=$C$2, B1106=E1106), L1106, L1106+IF(LOWER('Terms&amp;Conditions + Transaction'!$B$13)&lt;&gt;"y", SUMIFS($T$8:$T$2007, $B$8:$B$2007, "&gt;="&amp;E1106, $B$8:$B$2007, "&lt;"&amp;B1106), SUMIFS($U$8:$U$1007, $B$8:$B$2007, "&gt;="&amp;E1106, $B$8:$B$2007, "&lt;"&amp;B1106))))</f>
        <v/>
      </c>
      <c r="N1106" s="18" t="str">
        <f ca="1">IF(OR(B1106 = "", F1106=""), "", MIN(ForwardDays(B1106,-'Terms&amp;Conditions + Transaction'!$B$22, 'Terms&amp;Conditions + Transaction'!$B$23, 'Holiday Schedule'!$B$3:$B$1002),ForwardDays(F1106,-'Terms&amp;Conditions + Transaction'!$B$22, 'Terms&amp;Conditions + Transaction'!$B$23, 'Holiday Schedule'!$B$3:$B$1002)))</f>
        <v/>
      </c>
      <c r="O1106" s="42" t="str">
        <f ca="1">IF(B1106="", "", IF(ISNA(MATCH(N1106, SOFR_INDEX!$A$2:$A$2001, -1)),1,IF(INDEX(SOFR_INDEX!$A$2:$E$2001,MATCH(N1106, SOFR_INDEX!$A$2:$A$2001, -1), 1)=N1106,MATCH(N1106, SOFR_INDEX!$A$2:$A$2001, -1),MATCH(N1106, SOFR_INDEX!$A$2:$A$2001, -1)+1)))</f>
        <v/>
      </c>
      <c r="P1106" s="40" t="str" cm="1">
        <f t="array" aca="1" ref="P1106" ca="1">IF(OR(B1106="", F1106=""), "", INDEX(SOFR_INDEX!$B$2:$E$2001, O1106,$P$4) * IF(LEFT($P$3, 3)="180", 2, IF(LEFT($P$3, 2)="90", 4, IF(LEFT($P$3, 2)="30", 12, 1)))/100)</f>
        <v/>
      </c>
      <c r="Q1106" s="43" t="str">
        <f ca="1">IF(OR(B1106="", F1106=""), "", P1106+'Terms&amp;Conditions + Transaction'!$B$11/10000)</f>
        <v/>
      </c>
      <c r="R1106" s="43" t="str">
        <f t="shared" ca="1" si="107"/>
        <v/>
      </c>
      <c r="S1106" t="str">
        <f ca="1">IF(B1106="",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Transaction'!$C$7*(F1106-E1106), 365), 360))))</f>
        <v/>
      </c>
      <c r="T1106" s="49" t="str">
        <f t="shared" ca="1" si="108"/>
        <v/>
      </c>
      <c r="U1106" s="49" t="str">
        <f t="shared" ca="1" si="109"/>
        <v/>
      </c>
      <c r="V1106" s="49" t="str">
        <f t="shared" ca="1" si="110"/>
        <v/>
      </c>
      <c r="W1106" s="11" t="str">
        <f t="shared" ca="1" si="111"/>
        <v/>
      </c>
      <c r="X1106" s="11" t="str">
        <f t="shared" ca="1" si="112"/>
        <v/>
      </c>
    </row>
    <row r="1107" spans="2:24" x14ac:dyDescent="0.25">
      <c r="B1107" s="82" t="str">
        <f ca="1">IF(B1106&lt;MIN($C$3, 'Terms&amp;Conditions + Transaction'!$B$6), B1106+1, "")</f>
        <v/>
      </c>
      <c r="C1107" t="str">
        <f ca="1">IF(B1107="", "", IF(AND(WEEKDAY(B1107, 2)&lt;=5, ISERROR(VLOOKUP(B1107, 'Holiday Schedule'!$B$3:$B$1002, 1, FALSE))), 1, 0))</f>
        <v/>
      </c>
      <c r="D1107" t="str">
        <f ca="1">IF(B1107="", "", IF(LOWER('Terms&amp;Conditions + Transaction'!$C$15)="act", 1, IF(DAY(B1107)=31, 0, IF(AND(DAY(B1107+1)=1, MONTH(B1107+1)=3), 31-DAY(B1107), 1))))</f>
        <v/>
      </c>
      <c r="E1107" s="18" t="str">
        <f ca="1">IF(B1107="", "", IFERROR(VLOOKUP(B1107, 'Accrual Schedule'!$B$3:$B$122, 1, TRUE), ""))</f>
        <v/>
      </c>
      <c r="F1107" s="18" t="str" cm="1">
        <f t="array" aca="1" ref="F1107" ca="1">IF(B1107="", "", INDEX('Accrual Schedule'!$B$3:$B$122, MATCH(B1107, 'Accrual Schedule'!$B$3:$B$122, 1)+1, 1))</f>
        <v/>
      </c>
      <c r="G1107" s="18" t="str" cm="1">
        <f t="array" aca="1" ref="G1107" ca="1">IF(B1107="", "", INDEX('Accrual Schedule'!$B$3:$B$122, MATCH(H1107, 'Accrual Schedule'!$B$3:$B$122, 1)-1, 1))</f>
        <v/>
      </c>
      <c r="H1107" s="18" t="str">
        <f ca="1">IF(B1107="", "", INDEX('Accrual Schedule'!$B$3:$B$122, MATCH(I1107, 'Accrual Schedule'!$C$3:$C$122, 1), 1))</f>
        <v/>
      </c>
      <c r="I1107" s="18" t="str" cm="1">
        <f t="array" aca="1" ref="I1107" ca="1">IF(B1107="", "", _xlfn.IFNA(INDEX('Accrual Schedule'!$C$4:$C$122, MATCH(B1107, 'Accrual Schedule'!$C$4:$C$122, 1)+1, 1), INDEX('Accrual Schedule'!$C$4:$C$122, 1, 1)))</f>
        <v/>
      </c>
      <c r="J1107" s="11" t="str">
        <f ca="1">IF(B1107="","",'Terms&amp;Conditions + Transaction'!$F$5-SUMIF(Dispositions!$B$3:$B$32,"&lt;="&amp;B1107,Dispositions!$C$3:$C$32))</f>
        <v/>
      </c>
      <c r="K1107" s="84" t="str">
        <f ca="1">IF(B1107="", "", IF(ISNA(MATCH(B1107, 'Factor Schedule'!$B$3:$B$2002, -1)),1,IF(INDEX('Factor Schedule'!$B$3:$C$2002,MATCH(B1107, 'Factor Schedule'!$B$3:$B$2002, -1), 1)=B1107,MATCH(B1107, 'Factor Schedule'!$B$3:$B$2002, -1),MATCH(B1107, 'Factor Schedule'!$B$3:$B$2002, -1)+1)))</f>
        <v/>
      </c>
      <c r="L1107" s="11" t="str" cm="1">
        <f t="array" aca="1" ref="L1107" ca="1">IF(B1107="","",ROUND(J1107*_xlfn.IFNA(INDEX('Factor Schedule'!$B$3:$C$2002,K1107, 2), 1), 2))</f>
        <v/>
      </c>
      <c r="M1107" s="11" t="str">
        <f ca="1">IF(B1107="", "", IF(OR(LOWER('Terms&amp;Conditions + Transaction'!$B$12)&lt;&gt;"compound", B1107=$C$2, B1107=E1107), L1107, L1107+IF(LOWER('Terms&amp;Conditions + Transaction'!$B$13)&lt;&gt;"y", SUMIFS($T$8:$T$2007, $B$8:$B$2007, "&gt;="&amp;E1107, $B$8:$B$2007, "&lt;"&amp;B1107), SUMIFS($U$8:$U$1007, $B$8:$B$2007, "&gt;="&amp;E1107, $B$8:$B$2007, "&lt;"&amp;B1107))))</f>
        <v/>
      </c>
      <c r="N1107" s="18" t="str">
        <f ca="1">IF(OR(B1107 = "", F1107=""), "", MIN(ForwardDays(B1107,-'Terms&amp;Conditions + Transaction'!$B$22, 'Terms&amp;Conditions + Transaction'!$B$23, 'Holiday Schedule'!$B$3:$B$1002),ForwardDays(F1107,-'Terms&amp;Conditions + Transaction'!$B$22, 'Terms&amp;Conditions + Transaction'!$B$23, 'Holiday Schedule'!$B$3:$B$1002)))</f>
        <v/>
      </c>
      <c r="O1107" s="42" t="str">
        <f ca="1">IF(B1107="", "", IF(ISNA(MATCH(N1107, SOFR_INDEX!$A$2:$A$2001, -1)),1,IF(INDEX(SOFR_INDEX!$A$2:$E$2001,MATCH(N1107, SOFR_INDEX!$A$2:$A$2001, -1), 1)=N1107,MATCH(N1107, SOFR_INDEX!$A$2:$A$2001, -1),MATCH(N1107, SOFR_INDEX!$A$2:$A$2001, -1)+1)))</f>
        <v/>
      </c>
      <c r="P1107" s="40" t="str" cm="1">
        <f t="array" aca="1" ref="P1107" ca="1">IF(OR(B1107="", F1107=""), "", INDEX(SOFR_INDEX!$B$2:$E$2001, O1107,$P$4) * IF(LEFT($P$3, 3)="180", 2, IF(LEFT($P$3, 2)="90", 4, IF(LEFT($P$3, 2)="30", 12, 1)))/100)</f>
        <v/>
      </c>
      <c r="Q1107" s="43" t="str">
        <f ca="1">IF(OR(B1107="", F1107=""), "", P1107+'Terms&amp;Conditions + Transaction'!$B$11/10000)</f>
        <v/>
      </c>
      <c r="R1107" s="43" t="str">
        <f t="shared" ca="1" si="107"/>
        <v/>
      </c>
      <c r="S1107" t="str">
        <f ca="1">IF(B1107="",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Transaction'!$C$7*(F1107-E1107), 365), 360))))</f>
        <v/>
      </c>
      <c r="T1107" s="49" t="str">
        <f t="shared" ca="1" si="108"/>
        <v/>
      </c>
      <c r="U1107" s="49" t="str">
        <f t="shared" ca="1" si="109"/>
        <v/>
      </c>
      <c r="V1107" s="49" t="str">
        <f t="shared" ca="1" si="110"/>
        <v/>
      </c>
      <c r="W1107" s="11" t="str">
        <f t="shared" ca="1" si="111"/>
        <v/>
      </c>
      <c r="X1107" s="11" t="str">
        <f t="shared" ca="1" si="112"/>
        <v/>
      </c>
    </row>
    <row r="1108" spans="2:24" x14ac:dyDescent="0.25">
      <c r="B1108" s="82" t="str">
        <f ca="1">IF(B1107&lt;MIN($C$3, 'Terms&amp;Conditions + Transaction'!$B$6), B1107+1, "")</f>
        <v/>
      </c>
      <c r="C1108" t="str">
        <f ca="1">IF(B1108="", "", IF(AND(WEEKDAY(B1108, 2)&lt;=5, ISERROR(VLOOKUP(B1108, 'Holiday Schedule'!$B$3:$B$1002, 1, FALSE))), 1, 0))</f>
        <v/>
      </c>
      <c r="D1108" t="str">
        <f ca="1">IF(B1108="", "", IF(LOWER('Terms&amp;Conditions + Transaction'!$C$15)="act", 1, IF(DAY(B1108)=31, 0, IF(AND(DAY(B1108+1)=1, MONTH(B1108+1)=3), 31-DAY(B1108), 1))))</f>
        <v/>
      </c>
      <c r="E1108" s="18" t="str">
        <f ca="1">IF(B1108="", "", IFERROR(VLOOKUP(B1108, 'Accrual Schedule'!$B$3:$B$122, 1, TRUE), ""))</f>
        <v/>
      </c>
      <c r="F1108" s="18" t="str" cm="1">
        <f t="array" aca="1" ref="F1108" ca="1">IF(B1108="", "", INDEX('Accrual Schedule'!$B$3:$B$122, MATCH(B1108, 'Accrual Schedule'!$B$3:$B$122, 1)+1, 1))</f>
        <v/>
      </c>
      <c r="G1108" s="18" t="str" cm="1">
        <f t="array" aca="1" ref="G1108" ca="1">IF(B1108="", "", INDEX('Accrual Schedule'!$B$3:$B$122, MATCH(H1108, 'Accrual Schedule'!$B$3:$B$122, 1)-1, 1))</f>
        <v/>
      </c>
      <c r="H1108" s="18" t="str">
        <f ca="1">IF(B1108="", "", INDEX('Accrual Schedule'!$B$3:$B$122, MATCH(I1108, 'Accrual Schedule'!$C$3:$C$122, 1), 1))</f>
        <v/>
      </c>
      <c r="I1108" s="18" t="str" cm="1">
        <f t="array" aca="1" ref="I1108" ca="1">IF(B1108="", "", _xlfn.IFNA(INDEX('Accrual Schedule'!$C$4:$C$122, MATCH(B1108, 'Accrual Schedule'!$C$4:$C$122, 1)+1, 1), INDEX('Accrual Schedule'!$C$4:$C$122, 1, 1)))</f>
        <v/>
      </c>
      <c r="J1108" s="11" t="str">
        <f ca="1">IF(B1108="","",'Terms&amp;Conditions + Transaction'!$F$5-SUMIF(Dispositions!$B$3:$B$32,"&lt;="&amp;B1108,Dispositions!$C$3:$C$32))</f>
        <v/>
      </c>
      <c r="K1108" s="84" t="str">
        <f ca="1">IF(B1108="", "", IF(ISNA(MATCH(B1108, 'Factor Schedule'!$B$3:$B$2002, -1)),1,IF(INDEX('Factor Schedule'!$B$3:$C$2002,MATCH(B1108, 'Factor Schedule'!$B$3:$B$2002, -1), 1)=B1108,MATCH(B1108, 'Factor Schedule'!$B$3:$B$2002, -1),MATCH(B1108, 'Factor Schedule'!$B$3:$B$2002, -1)+1)))</f>
        <v/>
      </c>
      <c r="L1108" s="11" t="str" cm="1">
        <f t="array" aca="1" ref="L1108" ca="1">IF(B1108="","",ROUND(J1108*_xlfn.IFNA(INDEX('Factor Schedule'!$B$3:$C$2002,K1108, 2), 1), 2))</f>
        <v/>
      </c>
      <c r="M1108" s="11" t="str">
        <f ca="1">IF(B1108="", "", IF(OR(LOWER('Terms&amp;Conditions + Transaction'!$B$12)&lt;&gt;"compound", B1108=$C$2, B1108=E1108), L1108, L1108+IF(LOWER('Terms&amp;Conditions + Transaction'!$B$13)&lt;&gt;"y", SUMIFS($T$8:$T$2007, $B$8:$B$2007, "&gt;="&amp;E1108, $B$8:$B$2007, "&lt;"&amp;B1108), SUMIFS($U$8:$U$1007, $B$8:$B$2007, "&gt;="&amp;E1108, $B$8:$B$2007, "&lt;"&amp;B1108))))</f>
        <v/>
      </c>
      <c r="N1108" s="18" t="str">
        <f ca="1">IF(OR(B1108 = "", F1108=""), "", MIN(ForwardDays(B1108,-'Terms&amp;Conditions + Transaction'!$B$22, 'Terms&amp;Conditions + Transaction'!$B$23, 'Holiday Schedule'!$B$3:$B$1002),ForwardDays(F1108,-'Terms&amp;Conditions + Transaction'!$B$22, 'Terms&amp;Conditions + Transaction'!$B$23, 'Holiday Schedule'!$B$3:$B$1002)))</f>
        <v/>
      </c>
      <c r="O1108" s="42" t="str">
        <f ca="1">IF(B1108="", "", IF(ISNA(MATCH(N1108, SOFR_INDEX!$A$2:$A$2001, -1)),1,IF(INDEX(SOFR_INDEX!$A$2:$E$2001,MATCH(N1108, SOFR_INDEX!$A$2:$A$2001, -1), 1)=N1108,MATCH(N1108, SOFR_INDEX!$A$2:$A$2001, -1),MATCH(N1108, SOFR_INDEX!$A$2:$A$2001, -1)+1)))</f>
        <v/>
      </c>
      <c r="P1108" s="40" t="str" cm="1">
        <f t="array" aca="1" ref="P1108" ca="1">IF(OR(B1108="", F1108=""), "", INDEX(SOFR_INDEX!$B$2:$E$2001, O1108,$P$4) * IF(LEFT($P$3, 3)="180", 2, IF(LEFT($P$3, 2)="90", 4, IF(LEFT($P$3, 2)="30", 12, 1)))/100)</f>
        <v/>
      </c>
      <c r="Q1108" s="43" t="str">
        <f ca="1">IF(OR(B1108="", F1108=""), "", P1108+'Terms&amp;Conditions + Transaction'!$B$11/10000)</f>
        <v/>
      </c>
      <c r="R1108" s="43" t="str">
        <f t="shared" ca="1" si="107"/>
        <v/>
      </c>
      <c r="S1108" t="str">
        <f ca="1">IF(B1108="",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Transaction'!$C$7*(F1108-E1108), 365), 360))))</f>
        <v/>
      </c>
      <c r="T1108" s="49" t="str">
        <f t="shared" ca="1" si="108"/>
        <v/>
      </c>
      <c r="U1108" s="49" t="str">
        <f t="shared" ca="1" si="109"/>
        <v/>
      </c>
      <c r="V1108" s="49" t="str">
        <f t="shared" ca="1" si="110"/>
        <v/>
      </c>
      <c r="W1108" s="11" t="str">
        <f t="shared" ca="1" si="111"/>
        <v/>
      </c>
      <c r="X1108" s="11" t="str">
        <f t="shared" ca="1" si="112"/>
        <v/>
      </c>
    </row>
    <row r="1109" spans="2:24" x14ac:dyDescent="0.25">
      <c r="B1109" s="82" t="str">
        <f ca="1">IF(B1108&lt;MIN($C$3, 'Terms&amp;Conditions + Transaction'!$B$6), B1108+1, "")</f>
        <v/>
      </c>
      <c r="C1109" t="str">
        <f ca="1">IF(B1109="", "", IF(AND(WEEKDAY(B1109, 2)&lt;=5, ISERROR(VLOOKUP(B1109, 'Holiday Schedule'!$B$3:$B$1002, 1, FALSE))), 1, 0))</f>
        <v/>
      </c>
      <c r="D1109" t="str">
        <f ca="1">IF(B1109="", "", IF(LOWER('Terms&amp;Conditions + Transaction'!$C$15)="act", 1, IF(DAY(B1109)=31, 0, IF(AND(DAY(B1109+1)=1, MONTH(B1109+1)=3), 31-DAY(B1109), 1))))</f>
        <v/>
      </c>
      <c r="E1109" s="18" t="str">
        <f ca="1">IF(B1109="", "", IFERROR(VLOOKUP(B1109, 'Accrual Schedule'!$B$3:$B$122, 1, TRUE), ""))</f>
        <v/>
      </c>
      <c r="F1109" s="18" t="str" cm="1">
        <f t="array" aca="1" ref="F1109" ca="1">IF(B1109="", "", INDEX('Accrual Schedule'!$B$3:$B$122, MATCH(B1109, 'Accrual Schedule'!$B$3:$B$122, 1)+1, 1))</f>
        <v/>
      </c>
      <c r="G1109" s="18" t="str" cm="1">
        <f t="array" aca="1" ref="G1109" ca="1">IF(B1109="", "", INDEX('Accrual Schedule'!$B$3:$B$122, MATCH(H1109, 'Accrual Schedule'!$B$3:$B$122, 1)-1, 1))</f>
        <v/>
      </c>
      <c r="H1109" s="18" t="str">
        <f ca="1">IF(B1109="", "", INDEX('Accrual Schedule'!$B$3:$B$122, MATCH(I1109, 'Accrual Schedule'!$C$3:$C$122, 1), 1))</f>
        <v/>
      </c>
      <c r="I1109" s="18" t="str" cm="1">
        <f t="array" aca="1" ref="I1109" ca="1">IF(B1109="", "", _xlfn.IFNA(INDEX('Accrual Schedule'!$C$4:$C$122, MATCH(B1109, 'Accrual Schedule'!$C$4:$C$122, 1)+1, 1), INDEX('Accrual Schedule'!$C$4:$C$122, 1, 1)))</f>
        <v/>
      </c>
      <c r="J1109" s="11" t="str">
        <f ca="1">IF(B1109="","",'Terms&amp;Conditions + Transaction'!$F$5-SUMIF(Dispositions!$B$3:$B$32,"&lt;="&amp;B1109,Dispositions!$C$3:$C$32))</f>
        <v/>
      </c>
      <c r="K1109" s="84" t="str">
        <f ca="1">IF(B1109="", "", IF(ISNA(MATCH(B1109, 'Factor Schedule'!$B$3:$B$2002, -1)),1,IF(INDEX('Factor Schedule'!$B$3:$C$2002,MATCH(B1109, 'Factor Schedule'!$B$3:$B$2002, -1), 1)=B1109,MATCH(B1109, 'Factor Schedule'!$B$3:$B$2002, -1),MATCH(B1109, 'Factor Schedule'!$B$3:$B$2002, -1)+1)))</f>
        <v/>
      </c>
      <c r="L1109" s="11" t="str" cm="1">
        <f t="array" aca="1" ref="L1109" ca="1">IF(B1109="","",ROUND(J1109*_xlfn.IFNA(INDEX('Factor Schedule'!$B$3:$C$2002,K1109, 2), 1), 2))</f>
        <v/>
      </c>
      <c r="M1109" s="11" t="str">
        <f ca="1">IF(B1109="", "", IF(OR(LOWER('Terms&amp;Conditions + Transaction'!$B$12)&lt;&gt;"compound", B1109=$C$2, B1109=E1109), L1109, L1109+IF(LOWER('Terms&amp;Conditions + Transaction'!$B$13)&lt;&gt;"y", SUMIFS($T$8:$T$2007, $B$8:$B$2007, "&gt;="&amp;E1109, $B$8:$B$2007, "&lt;"&amp;B1109), SUMIFS($U$8:$U$1007, $B$8:$B$2007, "&gt;="&amp;E1109, $B$8:$B$2007, "&lt;"&amp;B1109))))</f>
        <v/>
      </c>
      <c r="N1109" s="18" t="str">
        <f ca="1">IF(OR(B1109 = "", F1109=""), "", MIN(ForwardDays(B1109,-'Terms&amp;Conditions + Transaction'!$B$22, 'Terms&amp;Conditions + Transaction'!$B$23, 'Holiday Schedule'!$B$3:$B$1002),ForwardDays(F1109,-'Terms&amp;Conditions + Transaction'!$B$22, 'Terms&amp;Conditions + Transaction'!$B$23, 'Holiday Schedule'!$B$3:$B$1002)))</f>
        <v/>
      </c>
      <c r="O1109" s="42" t="str">
        <f ca="1">IF(B1109="", "", IF(ISNA(MATCH(N1109, SOFR_INDEX!$A$2:$A$2001, -1)),1,IF(INDEX(SOFR_INDEX!$A$2:$E$2001,MATCH(N1109, SOFR_INDEX!$A$2:$A$2001, -1), 1)=N1109,MATCH(N1109, SOFR_INDEX!$A$2:$A$2001, -1),MATCH(N1109, SOFR_INDEX!$A$2:$A$2001, -1)+1)))</f>
        <v/>
      </c>
      <c r="P1109" s="40" t="str" cm="1">
        <f t="array" aca="1" ref="P1109" ca="1">IF(OR(B1109="", F1109=""), "", INDEX(SOFR_INDEX!$B$2:$E$2001, O1109,$P$4) * IF(LEFT($P$3, 3)="180", 2, IF(LEFT($P$3, 2)="90", 4, IF(LEFT($P$3, 2)="30", 12, 1)))/100)</f>
        <v/>
      </c>
      <c r="Q1109" s="43" t="str">
        <f ca="1">IF(OR(B1109="", F1109=""), "", P1109+'Terms&amp;Conditions + Transaction'!$B$11/10000)</f>
        <v/>
      </c>
      <c r="R1109" s="43" t="str">
        <f t="shared" ca="1" si="107"/>
        <v/>
      </c>
      <c r="S1109" t="str">
        <f ca="1">IF(B1109="",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Transaction'!$C$7*(F1109-E1109), 365), 360))))</f>
        <v/>
      </c>
      <c r="T1109" s="49" t="str">
        <f t="shared" ca="1" si="108"/>
        <v/>
      </c>
      <c r="U1109" s="49" t="str">
        <f t="shared" ca="1" si="109"/>
        <v/>
      </c>
      <c r="V1109" s="49" t="str">
        <f t="shared" ca="1" si="110"/>
        <v/>
      </c>
      <c r="W1109" s="11" t="str">
        <f t="shared" ca="1" si="111"/>
        <v/>
      </c>
      <c r="X1109" s="11" t="str">
        <f t="shared" ca="1" si="112"/>
        <v/>
      </c>
    </row>
    <row r="1110" spans="2:24" x14ac:dyDescent="0.25">
      <c r="B1110" s="82" t="str">
        <f ca="1">IF(B1109&lt;MIN($C$3, 'Terms&amp;Conditions + Transaction'!$B$6), B1109+1, "")</f>
        <v/>
      </c>
      <c r="C1110" t="str">
        <f ca="1">IF(B1110="", "", IF(AND(WEEKDAY(B1110, 2)&lt;=5, ISERROR(VLOOKUP(B1110, 'Holiday Schedule'!$B$3:$B$1002, 1, FALSE))), 1, 0))</f>
        <v/>
      </c>
      <c r="D1110" t="str">
        <f ca="1">IF(B1110="", "", IF(LOWER('Terms&amp;Conditions + Transaction'!$C$15)="act", 1, IF(DAY(B1110)=31, 0, IF(AND(DAY(B1110+1)=1, MONTH(B1110+1)=3), 31-DAY(B1110), 1))))</f>
        <v/>
      </c>
      <c r="E1110" s="18" t="str">
        <f ca="1">IF(B1110="", "", IFERROR(VLOOKUP(B1110, 'Accrual Schedule'!$B$3:$B$122, 1, TRUE), ""))</f>
        <v/>
      </c>
      <c r="F1110" s="18" t="str" cm="1">
        <f t="array" aca="1" ref="F1110" ca="1">IF(B1110="", "", INDEX('Accrual Schedule'!$B$3:$B$122, MATCH(B1110, 'Accrual Schedule'!$B$3:$B$122, 1)+1, 1))</f>
        <v/>
      </c>
      <c r="G1110" s="18" t="str" cm="1">
        <f t="array" aca="1" ref="G1110" ca="1">IF(B1110="", "", INDEX('Accrual Schedule'!$B$3:$B$122, MATCH(H1110, 'Accrual Schedule'!$B$3:$B$122, 1)-1, 1))</f>
        <v/>
      </c>
      <c r="H1110" s="18" t="str">
        <f ca="1">IF(B1110="", "", INDEX('Accrual Schedule'!$B$3:$B$122, MATCH(I1110, 'Accrual Schedule'!$C$3:$C$122, 1), 1))</f>
        <v/>
      </c>
      <c r="I1110" s="18" t="str" cm="1">
        <f t="array" aca="1" ref="I1110" ca="1">IF(B1110="", "", _xlfn.IFNA(INDEX('Accrual Schedule'!$C$4:$C$122, MATCH(B1110, 'Accrual Schedule'!$C$4:$C$122, 1)+1, 1), INDEX('Accrual Schedule'!$C$4:$C$122, 1, 1)))</f>
        <v/>
      </c>
      <c r="J1110" s="11" t="str">
        <f ca="1">IF(B1110="","",'Terms&amp;Conditions + Transaction'!$F$5-SUMIF(Dispositions!$B$3:$B$32,"&lt;="&amp;B1110,Dispositions!$C$3:$C$32))</f>
        <v/>
      </c>
      <c r="K1110" s="84" t="str">
        <f ca="1">IF(B1110="", "", IF(ISNA(MATCH(B1110, 'Factor Schedule'!$B$3:$B$2002, -1)),1,IF(INDEX('Factor Schedule'!$B$3:$C$2002,MATCH(B1110, 'Factor Schedule'!$B$3:$B$2002, -1), 1)=B1110,MATCH(B1110, 'Factor Schedule'!$B$3:$B$2002, -1),MATCH(B1110, 'Factor Schedule'!$B$3:$B$2002, -1)+1)))</f>
        <v/>
      </c>
      <c r="L1110" s="11" t="str" cm="1">
        <f t="array" aca="1" ref="L1110" ca="1">IF(B1110="","",ROUND(J1110*_xlfn.IFNA(INDEX('Factor Schedule'!$B$3:$C$2002,K1110, 2), 1), 2))</f>
        <v/>
      </c>
      <c r="M1110" s="11" t="str">
        <f ca="1">IF(B1110="", "", IF(OR(LOWER('Terms&amp;Conditions + Transaction'!$B$12)&lt;&gt;"compound", B1110=$C$2, B1110=E1110), L1110, L1110+IF(LOWER('Terms&amp;Conditions + Transaction'!$B$13)&lt;&gt;"y", SUMIFS($T$8:$T$2007, $B$8:$B$2007, "&gt;="&amp;E1110, $B$8:$B$2007, "&lt;"&amp;B1110), SUMIFS($U$8:$U$1007, $B$8:$B$2007, "&gt;="&amp;E1110, $B$8:$B$2007, "&lt;"&amp;B1110))))</f>
        <v/>
      </c>
      <c r="N1110" s="18" t="str">
        <f ca="1">IF(OR(B1110 = "", F1110=""), "", MIN(ForwardDays(B1110,-'Terms&amp;Conditions + Transaction'!$B$22, 'Terms&amp;Conditions + Transaction'!$B$23, 'Holiday Schedule'!$B$3:$B$1002),ForwardDays(F1110,-'Terms&amp;Conditions + Transaction'!$B$22, 'Terms&amp;Conditions + Transaction'!$B$23, 'Holiday Schedule'!$B$3:$B$1002)))</f>
        <v/>
      </c>
      <c r="O1110" s="42" t="str">
        <f ca="1">IF(B1110="", "", IF(ISNA(MATCH(N1110, SOFR_INDEX!$A$2:$A$2001, -1)),1,IF(INDEX(SOFR_INDEX!$A$2:$E$2001,MATCH(N1110, SOFR_INDEX!$A$2:$A$2001, -1), 1)=N1110,MATCH(N1110, SOFR_INDEX!$A$2:$A$2001, -1),MATCH(N1110, SOFR_INDEX!$A$2:$A$2001, -1)+1)))</f>
        <v/>
      </c>
      <c r="P1110" s="40" t="str" cm="1">
        <f t="array" aca="1" ref="P1110" ca="1">IF(OR(B1110="", F1110=""), "", INDEX(SOFR_INDEX!$B$2:$E$2001, O1110,$P$4) * IF(LEFT($P$3, 3)="180", 2, IF(LEFT($P$3, 2)="90", 4, IF(LEFT($P$3, 2)="30", 12, 1)))/100)</f>
        <v/>
      </c>
      <c r="Q1110" s="43" t="str">
        <f ca="1">IF(OR(B1110="", F1110=""), "", P1110+'Terms&amp;Conditions + Transaction'!$B$11/10000)</f>
        <v/>
      </c>
      <c r="R1110" s="43" t="str">
        <f t="shared" ca="1" si="107"/>
        <v/>
      </c>
      <c r="S1110" t="str">
        <f ca="1">IF(B1110="",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Transaction'!$C$7*(F1110-E1110), 365), 360))))</f>
        <v/>
      </c>
      <c r="T1110" s="49" t="str">
        <f t="shared" ca="1" si="108"/>
        <v/>
      </c>
      <c r="U1110" s="49" t="str">
        <f t="shared" ca="1" si="109"/>
        <v/>
      </c>
      <c r="V1110" s="49" t="str">
        <f t="shared" ca="1" si="110"/>
        <v/>
      </c>
      <c r="W1110" s="11" t="str">
        <f t="shared" ca="1" si="111"/>
        <v/>
      </c>
      <c r="X1110" s="11" t="str">
        <f t="shared" ca="1" si="112"/>
        <v/>
      </c>
    </row>
    <row r="1111" spans="2:24" x14ac:dyDescent="0.25">
      <c r="B1111" s="82" t="str">
        <f ca="1">IF(B1110&lt;MIN($C$3, 'Terms&amp;Conditions + Transaction'!$B$6), B1110+1, "")</f>
        <v/>
      </c>
      <c r="C1111" t="str">
        <f ca="1">IF(B1111="", "", IF(AND(WEEKDAY(B1111, 2)&lt;=5, ISERROR(VLOOKUP(B1111, 'Holiday Schedule'!$B$3:$B$1002, 1, FALSE))), 1, 0))</f>
        <v/>
      </c>
      <c r="D1111" t="str">
        <f ca="1">IF(B1111="", "", IF(LOWER('Terms&amp;Conditions + Transaction'!$C$15)="act", 1, IF(DAY(B1111)=31, 0, IF(AND(DAY(B1111+1)=1, MONTH(B1111+1)=3), 31-DAY(B1111), 1))))</f>
        <v/>
      </c>
      <c r="E1111" s="18" t="str">
        <f ca="1">IF(B1111="", "", IFERROR(VLOOKUP(B1111, 'Accrual Schedule'!$B$3:$B$122, 1, TRUE), ""))</f>
        <v/>
      </c>
      <c r="F1111" s="18" t="str" cm="1">
        <f t="array" aca="1" ref="F1111" ca="1">IF(B1111="", "", INDEX('Accrual Schedule'!$B$3:$B$122, MATCH(B1111, 'Accrual Schedule'!$B$3:$B$122, 1)+1, 1))</f>
        <v/>
      </c>
      <c r="G1111" s="18" t="str" cm="1">
        <f t="array" aca="1" ref="G1111" ca="1">IF(B1111="", "", INDEX('Accrual Schedule'!$B$3:$B$122, MATCH(H1111, 'Accrual Schedule'!$B$3:$B$122, 1)-1, 1))</f>
        <v/>
      </c>
      <c r="H1111" s="18" t="str">
        <f ca="1">IF(B1111="", "", INDEX('Accrual Schedule'!$B$3:$B$122, MATCH(I1111, 'Accrual Schedule'!$C$3:$C$122, 1), 1))</f>
        <v/>
      </c>
      <c r="I1111" s="18" t="str" cm="1">
        <f t="array" aca="1" ref="I1111" ca="1">IF(B1111="", "", _xlfn.IFNA(INDEX('Accrual Schedule'!$C$4:$C$122, MATCH(B1111, 'Accrual Schedule'!$C$4:$C$122, 1)+1, 1), INDEX('Accrual Schedule'!$C$4:$C$122, 1, 1)))</f>
        <v/>
      </c>
      <c r="J1111" s="11" t="str">
        <f ca="1">IF(B1111="","",'Terms&amp;Conditions + Transaction'!$F$5-SUMIF(Dispositions!$B$3:$B$32,"&lt;="&amp;B1111,Dispositions!$C$3:$C$32))</f>
        <v/>
      </c>
      <c r="K1111" s="84" t="str">
        <f ca="1">IF(B1111="", "", IF(ISNA(MATCH(B1111, 'Factor Schedule'!$B$3:$B$2002, -1)),1,IF(INDEX('Factor Schedule'!$B$3:$C$2002,MATCH(B1111, 'Factor Schedule'!$B$3:$B$2002, -1), 1)=B1111,MATCH(B1111, 'Factor Schedule'!$B$3:$B$2002, -1),MATCH(B1111, 'Factor Schedule'!$B$3:$B$2002, -1)+1)))</f>
        <v/>
      </c>
      <c r="L1111" s="11" t="str" cm="1">
        <f t="array" aca="1" ref="L1111" ca="1">IF(B1111="","",ROUND(J1111*_xlfn.IFNA(INDEX('Factor Schedule'!$B$3:$C$2002,K1111, 2), 1), 2))</f>
        <v/>
      </c>
      <c r="M1111" s="11" t="str">
        <f ca="1">IF(B1111="", "", IF(OR(LOWER('Terms&amp;Conditions + Transaction'!$B$12)&lt;&gt;"compound", B1111=$C$2, B1111=E1111), L1111, L1111+IF(LOWER('Terms&amp;Conditions + Transaction'!$B$13)&lt;&gt;"y", SUMIFS($T$8:$T$2007, $B$8:$B$2007, "&gt;="&amp;E1111, $B$8:$B$2007, "&lt;"&amp;B1111), SUMIFS($U$8:$U$1007, $B$8:$B$2007, "&gt;="&amp;E1111, $B$8:$B$2007, "&lt;"&amp;B1111))))</f>
        <v/>
      </c>
      <c r="N1111" s="18" t="str">
        <f ca="1">IF(OR(B1111 = "", F1111=""), "", MIN(ForwardDays(B1111,-'Terms&amp;Conditions + Transaction'!$B$22, 'Terms&amp;Conditions + Transaction'!$B$23, 'Holiday Schedule'!$B$3:$B$1002),ForwardDays(F1111,-'Terms&amp;Conditions + Transaction'!$B$22, 'Terms&amp;Conditions + Transaction'!$B$23, 'Holiday Schedule'!$B$3:$B$1002)))</f>
        <v/>
      </c>
      <c r="O1111" s="42" t="str">
        <f ca="1">IF(B1111="", "", IF(ISNA(MATCH(N1111, SOFR_INDEX!$A$2:$A$2001, -1)),1,IF(INDEX(SOFR_INDEX!$A$2:$E$2001,MATCH(N1111, SOFR_INDEX!$A$2:$A$2001, -1), 1)=N1111,MATCH(N1111, SOFR_INDEX!$A$2:$A$2001, -1),MATCH(N1111, SOFR_INDEX!$A$2:$A$2001, -1)+1)))</f>
        <v/>
      </c>
      <c r="P1111" s="40" t="str" cm="1">
        <f t="array" aca="1" ref="P1111" ca="1">IF(OR(B1111="", F1111=""), "", INDEX(SOFR_INDEX!$B$2:$E$2001, O1111,$P$4) * IF(LEFT($P$3, 3)="180", 2, IF(LEFT($P$3, 2)="90", 4, IF(LEFT($P$3, 2)="30", 12, 1)))/100)</f>
        <v/>
      </c>
      <c r="Q1111" s="43" t="str">
        <f ca="1">IF(OR(B1111="", F1111=""), "", P1111+'Terms&amp;Conditions + Transaction'!$B$11/10000)</f>
        <v/>
      </c>
      <c r="R1111" s="43" t="str">
        <f t="shared" ca="1" si="107"/>
        <v/>
      </c>
      <c r="S1111" t="str">
        <f ca="1">IF(B1111="",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Transaction'!$C$7*(F1111-E1111), 365), 360))))</f>
        <v/>
      </c>
      <c r="T1111" s="49" t="str">
        <f t="shared" ca="1" si="108"/>
        <v/>
      </c>
      <c r="U1111" s="49" t="str">
        <f t="shared" ca="1" si="109"/>
        <v/>
      </c>
      <c r="V1111" s="49" t="str">
        <f t="shared" ca="1" si="110"/>
        <v/>
      </c>
      <c r="W1111" s="11" t="str">
        <f t="shared" ca="1" si="111"/>
        <v/>
      </c>
      <c r="X1111" s="11" t="str">
        <f t="shared" ca="1" si="112"/>
        <v/>
      </c>
    </row>
    <row r="1112" spans="2:24" x14ac:dyDescent="0.25">
      <c r="B1112" s="82" t="str">
        <f ca="1">IF(B1111&lt;MIN($C$3, 'Terms&amp;Conditions + Transaction'!$B$6), B1111+1, "")</f>
        <v/>
      </c>
      <c r="C1112" t="str">
        <f ca="1">IF(B1112="", "", IF(AND(WEEKDAY(B1112, 2)&lt;=5, ISERROR(VLOOKUP(B1112, 'Holiday Schedule'!$B$3:$B$1002, 1, FALSE))), 1, 0))</f>
        <v/>
      </c>
      <c r="D1112" t="str">
        <f ca="1">IF(B1112="", "", IF(LOWER('Terms&amp;Conditions + Transaction'!$C$15)="act", 1, IF(DAY(B1112)=31, 0, IF(AND(DAY(B1112+1)=1, MONTH(B1112+1)=3), 31-DAY(B1112), 1))))</f>
        <v/>
      </c>
      <c r="E1112" s="18" t="str">
        <f ca="1">IF(B1112="", "", IFERROR(VLOOKUP(B1112, 'Accrual Schedule'!$B$3:$B$122, 1, TRUE), ""))</f>
        <v/>
      </c>
      <c r="F1112" s="18" t="str" cm="1">
        <f t="array" aca="1" ref="F1112" ca="1">IF(B1112="", "", INDEX('Accrual Schedule'!$B$3:$B$122, MATCH(B1112, 'Accrual Schedule'!$B$3:$B$122, 1)+1, 1))</f>
        <v/>
      </c>
      <c r="G1112" s="18" t="str" cm="1">
        <f t="array" aca="1" ref="G1112" ca="1">IF(B1112="", "", INDEX('Accrual Schedule'!$B$3:$B$122, MATCH(H1112, 'Accrual Schedule'!$B$3:$B$122, 1)-1, 1))</f>
        <v/>
      </c>
      <c r="H1112" s="18" t="str">
        <f ca="1">IF(B1112="", "", INDEX('Accrual Schedule'!$B$3:$B$122, MATCH(I1112, 'Accrual Schedule'!$C$3:$C$122, 1), 1))</f>
        <v/>
      </c>
      <c r="I1112" s="18" t="str" cm="1">
        <f t="array" aca="1" ref="I1112" ca="1">IF(B1112="", "", _xlfn.IFNA(INDEX('Accrual Schedule'!$C$4:$C$122, MATCH(B1112, 'Accrual Schedule'!$C$4:$C$122, 1)+1, 1), INDEX('Accrual Schedule'!$C$4:$C$122, 1, 1)))</f>
        <v/>
      </c>
      <c r="J1112" s="11" t="str">
        <f ca="1">IF(B1112="","",'Terms&amp;Conditions + Transaction'!$F$5-SUMIF(Dispositions!$B$3:$B$32,"&lt;="&amp;B1112,Dispositions!$C$3:$C$32))</f>
        <v/>
      </c>
      <c r="K1112" s="84" t="str">
        <f ca="1">IF(B1112="", "", IF(ISNA(MATCH(B1112, 'Factor Schedule'!$B$3:$B$2002, -1)),1,IF(INDEX('Factor Schedule'!$B$3:$C$2002,MATCH(B1112, 'Factor Schedule'!$B$3:$B$2002, -1), 1)=B1112,MATCH(B1112, 'Factor Schedule'!$B$3:$B$2002, -1),MATCH(B1112, 'Factor Schedule'!$B$3:$B$2002, -1)+1)))</f>
        <v/>
      </c>
      <c r="L1112" s="11" t="str" cm="1">
        <f t="array" aca="1" ref="L1112" ca="1">IF(B1112="","",ROUND(J1112*_xlfn.IFNA(INDEX('Factor Schedule'!$B$3:$C$2002,K1112, 2), 1), 2))</f>
        <v/>
      </c>
      <c r="M1112" s="11" t="str">
        <f ca="1">IF(B1112="", "", IF(OR(LOWER('Terms&amp;Conditions + Transaction'!$B$12)&lt;&gt;"compound", B1112=$C$2, B1112=E1112), L1112, L1112+IF(LOWER('Terms&amp;Conditions + Transaction'!$B$13)&lt;&gt;"y", SUMIFS($T$8:$T$2007, $B$8:$B$2007, "&gt;="&amp;E1112, $B$8:$B$2007, "&lt;"&amp;B1112), SUMIFS($U$8:$U$1007, $B$8:$B$2007, "&gt;="&amp;E1112, $B$8:$B$2007, "&lt;"&amp;B1112))))</f>
        <v/>
      </c>
      <c r="N1112" s="18" t="str">
        <f ca="1">IF(OR(B1112 = "", F1112=""), "", MIN(ForwardDays(B1112,-'Terms&amp;Conditions + Transaction'!$B$22, 'Terms&amp;Conditions + Transaction'!$B$23, 'Holiday Schedule'!$B$3:$B$1002),ForwardDays(F1112,-'Terms&amp;Conditions + Transaction'!$B$22, 'Terms&amp;Conditions + Transaction'!$B$23, 'Holiday Schedule'!$B$3:$B$1002)))</f>
        <v/>
      </c>
      <c r="O1112" s="42" t="str">
        <f ca="1">IF(B1112="", "", IF(ISNA(MATCH(N1112, SOFR_INDEX!$A$2:$A$2001, -1)),1,IF(INDEX(SOFR_INDEX!$A$2:$E$2001,MATCH(N1112, SOFR_INDEX!$A$2:$A$2001, -1), 1)=N1112,MATCH(N1112, SOFR_INDEX!$A$2:$A$2001, -1),MATCH(N1112, SOFR_INDEX!$A$2:$A$2001, -1)+1)))</f>
        <v/>
      </c>
      <c r="P1112" s="40" t="str" cm="1">
        <f t="array" aca="1" ref="P1112" ca="1">IF(OR(B1112="", F1112=""), "", INDEX(SOFR_INDEX!$B$2:$E$2001, O1112,$P$4) * IF(LEFT($P$3, 3)="180", 2, IF(LEFT($P$3, 2)="90", 4, IF(LEFT($P$3, 2)="30", 12, 1)))/100)</f>
        <v/>
      </c>
      <c r="Q1112" s="43" t="str">
        <f ca="1">IF(OR(B1112="", F1112=""), "", P1112+'Terms&amp;Conditions + Transaction'!$B$11/10000)</f>
        <v/>
      </c>
      <c r="R1112" s="43" t="str">
        <f t="shared" ca="1" si="107"/>
        <v/>
      </c>
      <c r="S1112" t="str">
        <f ca="1">IF(B1112="",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Transaction'!$C$7*(F1112-E1112), 365), 360))))</f>
        <v/>
      </c>
      <c r="T1112" s="49" t="str">
        <f t="shared" ca="1" si="108"/>
        <v/>
      </c>
      <c r="U1112" s="49" t="str">
        <f t="shared" ca="1" si="109"/>
        <v/>
      </c>
      <c r="V1112" s="49" t="str">
        <f t="shared" ca="1" si="110"/>
        <v/>
      </c>
      <c r="W1112" s="11" t="str">
        <f t="shared" ca="1" si="111"/>
        <v/>
      </c>
      <c r="X1112" s="11" t="str">
        <f t="shared" ca="1" si="112"/>
        <v/>
      </c>
    </row>
    <row r="1113" spans="2:24" x14ac:dyDescent="0.25">
      <c r="B1113" s="82" t="str">
        <f ca="1">IF(B1112&lt;MIN($C$3, 'Terms&amp;Conditions + Transaction'!$B$6), B1112+1, "")</f>
        <v/>
      </c>
      <c r="C1113" t="str">
        <f ca="1">IF(B1113="", "", IF(AND(WEEKDAY(B1113, 2)&lt;=5, ISERROR(VLOOKUP(B1113, 'Holiday Schedule'!$B$3:$B$1002, 1, FALSE))), 1, 0))</f>
        <v/>
      </c>
      <c r="D1113" t="str">
        <f ca="1">IF(B1113="", "", IF(LOWER('Terms&amp;Conditions + Transaction'!$C$15)="act", 1, IF(DAY(B1113)=31, 0, IF(AND(DAY(B1113+1)=1, MONTH(B1113+1)=3), 31-DAY(B1113), 1))))</f>
        <v/>
      </c>
      <c r="E1113" s="18" t="str">
        <f ca="1">IF(B1113="", "", IFERROR(VLOOKUP(B1113, 'Accrual Schedule'!$B$3:$B$122, 1, TRUE), ""))</f>
        <v/>
      </c>
      <c r="F1113" s="18" t="str" cm="1">
        <f t="array" aca="1" ref="F1113" ca="1">IF(B1113="", "", INDEX('Accrual Schedule'!$B$3:$B$122, MATCH(B1113, 'Accrual Schedule'!$B$3:$B$122, 1)+1, 1))</f>
        <v/>
      </c>
      <c r="G1113" s="18" t="str" cm="1">
        <f t="array" aca="1" ref="G1113" ca="1">IF(B1113="", "", INDEX('Accrual Schedule'!$B$3:$B$122, MATCH(H1113, 'Accrual Schedule'!$B$3:$B$122, 1)-1, 1))</f>
        <v/>
      </c>
      <c r="H1113" s="18" t="str">
        <f ca="1">IF(B1113="", "", INDEX('Accrual Schedule'!$B$3:$B$122, MATCH(I1113, 'Accrual Schedule'!$C$3:$C$122, 1), 1))</f>
        <v/>
      </c>
      <c r="I1113" s="18" t="str" cm="1">
        <f t="array" aca="1" ref="I1113" ca="1">IF(B1113="", "", _xlfn.IFNA(INDEX('Accrual Schedule'!$C$4:$C$122, MATCH(B1113, 'Accrual Schedule'!$C$4:$C$122, 1)+1, 1), INDEX('Accrual Schedule'!$C$4:$C$122, 1, 1)))</f>
        <v/>
      </c>
      <c r="J1113" s="11" t="str">
        <f ca="1">IF(B1113="","",'Terms&amp;Conditions + Transaction'!$F$5-SUMIF(Dispositions!$B$3:$B$32,"&lt;="&amp;B1113,Dispositions!$C$3:$C$32))</f>
        <v/>
      </c>
      <c r="K1113" s="84" t="str">
        <f ca="1">IF(B1113="", "", IF(ISNA(MATCH(B1113, 'Factor Schedule'!$B$3:$B$2002, -1)),1,IF(INDEX('Factor Schedule'!$B$3:$C$2002,MATCH(B1113, 'Factor Schedule'!$B$3:$B$2002, -1), 1)=B1113,MATCH(B1113, 'Factor Schedule'!$B$3:$B$2002, -1),MATCH(B1113, 'Factor Schedule'!$B$3:$B$2002, -1)+1)))</f>
        <v/>
      </c>
      <c r="L1113" s="11" t="str" cm="1">
        <f t="array" aca="1" ref="L1113" ca="1">IF(B1113="","",ROUND(J1113*_xlfn.IFNA(INDEX('Factor Schedule'!$B$3:$C$2002,K1113, 2), 1), 2))</f>
        <v/>
      </c>
      <c r="M1113" s="11" t="str">
        <f ca="1">IF(B1113="", "", IF(OR(LOWER('Terms&amp;Conditions + Transaction'!$B$12)&lt;&gt;"compound", B1113=$C$2, B1113=E1113), L1113, L1113+IF(LOWER('Terms&amp;Conditions + Transaction'!$B$13)&lt;&gt;"y", SUMIFS($T$8:$T$2007, $B$8:$B$2007, "&gt;="&amp;E1113, $B$8:$B$2007, "&lt;"&amp;B1113), SUMIFS($U$8:$U$1007, $B$8:$B$2007, "&gt;="&amp;E1113, $B$8:$B$2007, "&lt;"&amp;B1113))))</f>
        <v/>
      </c>
      <c r="N1113" s="18" t="str">
        <f ca="1">IF(OR(B1113 = "", F1113=""), "", MIN(ForwardDays(B1113,-'Terms&amp;Conditions + Transaction'!$B$22, 'Terms&amp;Conditions + Transaction'!$B$23, 'Holiday Schedule'!$B$3:$B$1002),ForwardDays(F1113,-'Terms&amp;Conditions + Transaction'!$B$22, 'Terms&amp;Conditions + Transaction'!$B$23, 'Holiday Schedule'!$B$3:$B$1002)))</f>
        <v/>
      </c>
      <c r="O1113" s="42" t="str">
        <f ca="1">IF(B1113="", "", IF(ISNA(MATCH(N1113, SOFR_INDEX!$A$2:$A$2001, -1)),1,IF(INDEX(SOFR_INDEX!$A$2:$E$2001,MATCH(N1113, SOFR_INDEX!$A$2:$A$2001, -1), 1)=N1113,MATCH(N1113, SOFR_INDEX!$A$2:$A$2001, -1),MATCH(N1113, SOFR_INDEX!$A$2:$A$2001, -1)+1)))</f>
        <v/>
      </c>
      <c r="P1113" s="40" t="str" cm="1">
        <f t="array" aca="1" ref="P1113" ca="1">IF(OR(B1113="", F1113=""), "", INDEX(SOFR_INDEX!$B$2:$E$2001, O1113,$P$4) * IF(LEFT($P$3, 3)="180", 2, IF(LEFT($P$3, 2)="90", 4, IF(LEFT($P$3, 2)="30", 12, 1)))/100)</f>
        <v/>
      </c>
      <c r="Q1113" s="43" t="str">
        <f ca="1">IF(OR(B1113="", F1113=""), "", P1113+'Terms&amp;Conditions + Transaction'!$B$11/10000)</f>
        <v/>
      </c>
      <c r="R1113" s="43" t="str">
        <f t="shared" ca="1" si="107"/>
        <v/>
      </c>
      <c r="S1113" t="str">
        <f ca="1">IF(B1113="",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Transaction'!$C$7*(F1113-E1113), 365), 360))))</f>
        <v/>
      </c>
      <c r="T1113" s="49" t="str">
        <f t="shared" ca="1" si="108"/>
        <v/>
      </c>
      <c r="U1113" s="49" t="str">
        <f t="shared" ca="1" si="109"/>
        <v/>
      </c>
      <c r="V1113" s="49" t="str">
        <f t="shared" ca="1" si="110"/>
        <v/>
      </c>
      <c r="W1113" s="11" t="str">
        <f t="shared" ca="1" si="111"/>
        <v/>
      </c>
      <c r="X1113" s="11" t="str">
        <f t="shared" ca="1" si="112"/>
        <v/>
      </c>
    </row>
    <row r="1114" spans="2:24" x14ac:dyDescent="0.25">
      <c r="B1114" s="82" t="str">
        <f ca="1">IF(B1113&lt;MIN($C$3, 'Terms&amp;Conditions + Transaction'!$B$6), B1113+1, "")</f>
        <v/>
      </c>
      <c r="C1114" t="str">
        <f ca="1">IF(B1114="", "", IF(AND(WEEKDAY(B1114, 2)&lt;=5, ISERROR(VLOOKUP(B1114, 'Holiday Schedule'!$B$3:$B$1002, 1, FALSE))), 1, 0))</f>
        <v/>
      </c>
      <c r="D1114" t="str">
        <f ca="1">IF(B1114="", "", IF(LOWER('Terms&amp;Conditions + Transaction'!$C$15)="act", 1, IF(DAY(B1114)=31, 0, IF(AND(DAY(B1114+1)=1, MONTH(B1114+1)=3), 31-DAY(B1114), 1))))</f>
        <v/>
      </c>
      <c r="E1114" s="18" t="str">
        <f ca="1">IF(B1114="", "", IFERROR(VLOOKUP(B1114, 'Accrual Schedule'!$B$3:$B$122, 1, TRUE), ""))</f>
        <v/>
      </c>
      <c r="F1114" s="18" t="str" cm="1">
        <f t="array" aca="1" ref="F1114" ca="1">IF(B1114="", "", INDEX('Accrual Schedule'!$B$3:$B$122, MATCH(B1114, 'Accrual Schedule'!$B$3:$B$122, 1)+1, 1))</f>
        <v/>
      </c>
      <c r="G1114" s="18" t="str" cm="1">
        <f t="array" aca="1" ref="G1114" ca="1">IF(B1114="", "", INDEX('Accrual Schedule'!$B$3:$B$122, MATCH(H1114, 'Accrual Schedule'!$B$3:$B$122, 1)-1, 1))</f>
        <v/>
      </c>
      <c r="H1114" s="18" t="str">
        <f ca="1">IF(B1114="", "", INDEX('Accrual Schedule'!$B$3:$B$122, MATCH(I1114, 'Accrual Schedule'!$C$3:$C$122, 1), 1))</f>
        <v/>
      </c>
      <c r="I1114" s="18" t="str" cm="1">
        <f t="array" aca="1" ref="I1114" ca="1">IF(B1114="", "", _xlfn.IFNA(INDEX('Accrual Schedule'!$C$4:$C$122, MATCH(B1114, 'Accrual Schedule'!$C$4:$C$122, 1)+1, 1), INDEX('Accrual Schedule'!$C$4:$C$122, 1, 1)))</f>
        <v/>
      </c>
      <c r="J1114" s="11" t="str">
        <f ca="1">IF(B1114="","",'Terms&amp;Conditions + Transaction'!$F$5-SUMIF(Dispositions!$B$3:$B$32,"&lt;="&amp;B1114,Dispositions!$C$3:$C$32))</f>
        <v/>
      </c>
      <c r="K1114" s="84" t="str">
        <f ca="1">IF(B1114="", "", IF(ISNA(MATCH(B1114, 'Factor Schedule'!$B$3:$B$2002, -1)),1,IF(INDEX('Factor Schedule'!$B$3:$C$2002,MATCH(B1114, 'Factor Schedule'!$B$3:$B$2002, -1), 1)=B1114,MATCH(B1114, 'Factor Schedule'!$B$3:$B$2002, -1),MATCH(B1114, 'Factor Schedule'!$B$3:$B$2002, -1)+1)))</f>
        <v/>
      </c>
      <c r="L1114" s="11" t="str" cm="1">
        <f t="array" aca="1" ref="L1114" ca="1">IF(B1114="","",ROUND(J1114*_xlfn.IFNA(INDEX('Factor Schedule'!$B$3:$C$2002,K1114, 2), 1), 2))</f>
        <v/>
      </c>
      <c r="M1114" s="11" t="str">
        <f ca="1">IF(B1114="", "", IF(OR(LOWER('Terms&amp;Conditions + Transaction'!$B$12)&lt;&gt;"compound", B1114=$C$2, B1114=E1114), L1114, L1114+IF(LOWER('Terms&amp;Conditions + Transaction'!$B$13)&lt;&gt;"y", SUMIFS($T$8:$T$2007, $B$8:$B$2007, "&gt;="&amp;E1114, $B$8:$B$2007, "&lt;"&amp;B1114), SUMIFS($U$8:$U$1007, $B$8:$B$2007, "&gt;="&amp;E1114, $B$8:$B$2007, "&lt;"&amp;B1114))))</f>
        <v/>
      </c>
      <c r="N1114" s="18" t="str">
        <f ca="1">IF(OR(B1114 = "", F1114=""), "", MIN(ForwardDays(B1114,-'Terms&amp;Conditions + Transaction'!$B$22, 'Terms&amp;Conditions + Transaction'!$B$23, 'Holiday Schedule'!$B$3:$B$1002),ForwardDays(F1114,-'Terms&amp;Conditions + Transaction'!$B$22, 'Terms&amp;Conditions + Transaction'!$B$23, 'Holiday Schedule'!$B$3:$B$1002)))</f>
        <v/>
      </c>
      <c r="O1114" s="42" t="str">
        <f ca="1">IF(B1114="", "", IF(ISNA(MATCH(N1114, SOFR_INDEX!$A$2:$A$2001, -1)),1,IF(INDEX(SOFR_INDEX!$A$2:$E$2001,MATCH(N1114, SOFR_INDEX!$A$2:$A$2001, -1), 1)=N1114,MATCH(N1114, SOFR_INDEX!$A$2:$A$2001, -1),MATCH(N1114, SOFR_INDEX!$A$2:$A$2001, -1)+1)))</f>
        <v/>
      </c>
      <c r="P1114" s="40" t="str" cm="1">
        <f t="array" aca="1" ref="P1114" ca="1">IF(OR(B1114="", F1114=""), "", INDEX(SOFR_INDEX!$B$2:$E$2001, O1114,$P$4) * IF(LEFT($P$3, 3)="180", 2, IF(LEFT($P$3, 2)="90", 4, IF(LEFT($P$3, 2)="30", 12, 1)))/100)</f>
        <v/>
      </c>
      <c r="Q1114" s="43" t="str">
        <f ca="1">IF(OR(B1114="", F1114=""), "", P1114+'Terms&amp;Conditions + Transaction'!$B$11/10000)</f>
        <v/>
      </c>
      <c r="R1114" s="43" t="str">
        <f t="shared" ca="1" si="107"/>
        <v/>
      </c>
      <c r="S1114" t="str">
        <f ca="1">IF(B1114="",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Transaction'!$C$7*(F1114-E1114), 365), 360))))</f>
        <v/>
      </c>
      <c r="T1114" s="49" t="str">
        <f t="shared" ca="1" si="108"/>
        <v/>
      </c>
      <c r="U1114" s="49" t="str">
        <f t="shared" ca="1" si="109"/>
        <v/>
      </c>
      <c r="V1114" s="49" t="str">
        <f t="shared" ca="1" si="110"/>
        <v/>
      </c>
      <c r="W1114" s="11" t="str">
        <f t="shared" ca="1" si="111"/>
        <v/>
      </c>
      <c r="X1114" s="11" t="str">
        <f t="shared" ca="1" si="112"/>
        <v/>
      </c>
    </row>
    <row r="1115" spans="2:24" x14ac:dyDescent="0.25">
      <c r="B1115" s="82" t="str">
        <f ca="1">IF(B1114&lt;MIN($C$3, 'Terms&amp;Conditions + Transaction'!$B$6), B1114+1, "")</f>
        <v/>
      </c>
      <c r="C1115" t="str">
        <f ca="1">IF(B1115="", "", IF(AND(WEEKDAY(B1115, 2)&lt;=5, ISERROR(VLOOKUP(B1115, 'Holiday Schedule'!$B$3:$B$1002, 1, FALSE))), 1, 0))</f>
        <v/>
      </c>
      <c r="D1115" t="str">
        <f ca="1">IF(B1115="", "", IF(LOWER('Terms&amp;Conditions + Transaction'!$C$15)="act", 1, IF(DAY(B1115)=31, 0, IF(AND(DAY(B1115+1)=1, MONTH(B1115+1)=3), 31-DAY(B1115), 1))))</f>
        <v/>
      </c>
      <c r="E1115" s="18" t="str">
        <f ca="1">IF(B1115="", "", IFERROR(VLOOKUP(B1115, 'Accrual Schedule'!$B$3:$B$122, 1, TRUE), ""))</f>
        <v/>
      </c>
      <c r="F1115" s="18" t="str" cm="1">
        <f t="array" aca="1" ref="F1115" ca="1">IF(B1115="", "", INDEX('Accrual Schedule'!$B$3:$B$122, MATCH(B1115, 'Accrual Schedule'!$B$3:$B$122, 1)+1, 1))</f>
        <v/>
      </c>
      <c r="G1115" s="18" t="str" cm="1">
        <f t="array" aca="1" ref="G1115" ca="1">IF(B1115="", "", INDEX('Accrual Schedule'!$B$3:$B$122, MATCH(H1115, 'Accrual Schedule'!$B$3:$B$122, 1)-1, 1))</f>
        <v/>
      </c>
      <c r="H1115" s="18" t="str">
        <f ca="1">IF(B1115="", "", INDEX('Accrual Schedule'!$B$3:$B$122, MATCH(I1115, 'Accrual Schedule'!$C$3:$C$122, 1), 1))</f>
        <v/>
      </c>
      <c r="I1115" s="18" t="str" cm="1">
        <f t="array" aca="1" ref="I1115" ca="1">IF(B1115="", "", _xlfn.IFNA(INDEX('Accrual Schedule'!$C$4:$C$122, MATCH(B1115, 'Accrual Schedule'!$C$4:$C$122, 1)+1, 1), INDEX('Accrual Schedule'!$C$4:$C$122, 1, 1)))</f>
        <v/>
      </c>
      <c r="J1115" s="11" t="str">
        <f ca="1">IF(B1115="","",'Terms&amp;Conditions + Transaction'!$F$5-SUMIF(Dispositions!$B$3:$B$32,"&lt;="&amp;B1115,Dispositions!$C$3:$C$32))</f>
        <v/>
      </c>
      <c r="K1115" s="84" t="str">
        <f ca="1">IF(B1115="", "", IF(ISNA(MATCH(B1115, 'Factor Schedule'!$B$3:$B$2002, -1)),1,IF(INDEX('Factor Schedule'!$B$3:$C$2002,MATCH(B1115, 'Factor Schedule'!$B$3:$B$2002, -1), 1)=B1115,MATCH(B1115, 'Factor Schedule'!$B$3:$B$2002, -1),MATCH(B1115, 'Factor Schedule'!$B$3:$B$2002, -1)+1)))</f>
        <v/>
      </c>
      <c r="L1115" s="11" t="str" cm="1">
        <f t="array" aca="1" ref="L1115" ca="1">IF(B1115="","",ROUND(J1115*_xlfn.IFNA(INDEX('Factor Schedule'!$B$3:$C$2002,K1115, 2), 1), 2))</f>
        <v/>
      </c>
      <c r="M1115" s="11" t="str">
        <f ca="1">IF(B1115="", "", IF(OR(LOWER('Terms&amp;Conditions + Transaction'!$B$12)&lt;&gt;"compound", B1115=$C$2, B1115=E1115), L1115, L1115+IF(LOWER('Terms&amp;Conditions + Transaction'!$B$13)&lt;&gt;"y", SUMIFS($T$8:$T$2007, $B$8:$B$2007, "&gt;="&amp;E1115, $B$8:$B$2007, "&lt;"&amp;B1115), SUMIFS($U$8:$U$1007, $B$8:$B$2007, "&gt;="&amp;E1115, $B$8:$B$2007, "&lt;"&amp;B1115))))</f>
        <v/>
      </c>
      <c r="N1115" s="18" t="str">
        <f ca="1">IF(OR(B1115 = "", F1115=""), "", MIN(ForwardDays(B1115,-'Terms&amp;Conditions + Transaction'!$B$22, 'Terms&amp;Conditions + Transaction'!$B$23, 'Holiday Schedule'!$B$3:$B$1002),ForwardDays(F1115,-'Terms&amp;Conditions + Transaction'!$B$22, 'Terms&amp;Conditions + Transaction'!$B$23, 'Holiday Schedule'!$B$3:$B$1002)))</f>
        <v/>
      </c>
      <c r="O1115" s="42" t="str">
        <f ca="1">IF(B1115="", "", IF(ISNA(MATCH(N1115, SOFR_INDEX!$A$2:$A$2001, -1)),1,IF(INDEX(SOFR_INDEX!$A$2:$E$2001,MATCH(N1115, SOFR_INDEX!$A$2:$A$2001, -1), 1)=N1115,MATCH(N1115, SOFR_INDEX!$A$2:$A$2001, -1),MATCH(N1115, SOFR_INDEX!$A$2:$A$2001, -1)+1)))</f>
        <v/>
      </c>
      <c r="P1115" s="40" t="str" cm="1">
        <f t="array" aca="1" ref="P1115" ca="1">IF(OR(B1115="", F1115=""), "", INDEX(SOFR_INDEX!$B$2:$E$2001, O1115,$P$4) * IF(LEFT($P$3, 3)="180", 2, IF(LEFT($P$3, 2)="90", 4, IF(LEFT($P$3, 2)="30", 12, 1)))/100)</f>
        <v/>
      </c>
      <c r="Q1115" s="43" t="str">
        <f ca="1">IF(OR(B1115="", F1115=""), "", P1115+'Terms&amp;Conditions + Transaction'!$B$11/10000)</f>
        <v/>
      </c>
      <c r="R1115" s="43" t="str">
        <f t="shared" ca="1" si="107"/>
        <v/>
      </c>
      <c r="S1115" t="str">
        <f ca="1">IF(B1115="",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Transaction'!$C$7*(F1115-E1115), 365), 360))))</f>
        <v/>
      </c>
      <c r="T1115" s="49" t="str">
        <f t="shared" ca="1" si="108"/>
        <v/>
      </c>
      <c r="U1115" s="49" t="str">
        <f t="shared" ca="1" si="109"/>
        <v/>
      </c>
      <c r="V1115" s="49" t="str">
        <f t="shared" ca="1" si="110"/>
        <v/>
      </c>
      <c r="W1115" s="11" t="str">
        <f t="shared" ca="1" si="111"/>
        <v/>
      </c>
      <c r="X1115" s="11" t="str">
        <f t="shared" ca="1" si="112"/>
        <v/>
      </c>
    </row>
    <row r="1116" spans="2:24" x14ac:dyDescent="0.25">
      <c r="B1116" s="82" t="str">
        <f ca="1">IF(B1115&lt;MIN($C$3, 'Terms&amp;Conditions + Transaction'!$B$6), B1115+1, "")</f>
        <v/>
      </c>
      <c r="C1116" t="str">
        <f ca="1">IF(B1116="", "", IF(AND(WEEKDAY(B1116, 2)&lt;=5, ISERROR(VLOOKUP(B1116, 'Holiday Schedule'!$B$3:$B$1002, 1, FALSE))), 1, 0))</f>
        <v/>
      </c>
      <c r="D1116" t="str">
        <f ca="1">IF(B1116="", "", IF(LOWER('Terms&amp;Conditions + Transaction'!$C$15)="act", 1, IF(DAY(B1116)=31, 0, IF(AND(DAY(B1116+1)=1, MONTH(B1116+1)=3), 31-DAY(B1116), 1))))</f>
        <v/>
      </c>
      <c r="E1116" s="18" t="str">
        <f ca="1">IF(B1116="", "", IFERROR(VLOOKUP(B1116, 'Accrual Schedule'!$B$3:$B$122, 1, TRUE), ""))</f>
        <v/>
      </c>
      <c r="F1116" s="18" t="str" cm="1">
        <f t="array" aca="1" ref="F1116" ca="1">IF(B1116="", "", INDEX('Accrual Schedule'!$B$3:$B$122, MATCH(B1116, 'Accrual Schedule'!$B$3:$B$122, 1)+1, 1))</f>
        <v/>
      </c>
      <c r="G1116" s="18" t="str" cm="1">
        <f t="array" aca="1" ref="G1116" ca="1">IF(B1116="", "", INDEX('Accrual Schedule'!$B$3:$B$122, MATCH(H1116, 'Accrual Schedule'!$B$3:$B$122, 1)-1, 1))</f>
        <v/>
      </c>
      <c r="H1116" s="18" t="str">
        <f ca="1">IF(B1116="", "", INDEX('Accrual Schedule'!$B$3:$B$122, MATCH(I1116, 'Accrual Schedule'!$C$3:$C$122, 1), 1))</f>
        <v/>
      </c>
      <c r="I1116" s="18" t="str" cm="1">
        <f t="array" aca="1" ref="I1116" ca="1">IF(B1116="", "", _xlfn.IFNA(INDEX('Accrual Schedule'!$C$4:$C$122, MATCH(B1116, 'Accrual Schedule'!$C$4:$C$122, 1)+1, 1), INDEX('Accrual Schedule'!$C$4:$C$122, 1, 1)))</f>
        <v/>
      </c>
      <c r="J1116" s="11" t="str">
        <f ca="1">IF(B1116="","",'Terms&amp;Conditions + Transaction'!$F$5-SUMIF(Dispositions!$B$3:$B$32,"&lt;="&amp;B1116,Dispositions!$C$3:$C$32))</f>
        <v/>
      </c>
      <c r="K1116" s="84" t="str">
        <f ca="1">IF(B1116="", "", IF(ISNA(MATCH(B1116, 'Factor Schedule'!$B$3:$B$2002, -1)),1,IF(INDEX('Factor Schedule'!$B$3:$C$2002,MATCH(B1116, 'Factor Schedule'!$B$3:$B$2002, -1), 1)=B1116,MATCH(B1116, 'Factor Schedule'!$B$3:$B$2002, -1),MATCH(B1116, 'Factor Schedule'!$B$3:$B$2002, -1)+1)))</f>
        <v/>
      </c>
      <c r="L1116" s="11" t="str" cm="1">
        <f t="array" aca="1" ref="L1116" ca="1">IF(B1116="","",ROUND(J1116*_xlfn.IFNA(INDEX('Factor Schedule'!$B$3:$C$2002,K1116, 2), 1), 2))</f>
        <v/>
      </c>
      <c r="M1116" s="11" t="str">
        <f ca="1">IF(B1116="", "", IF(OR(LOWER('Terms&amp;Conditions + Transaction'!$B$12)&lt;&gt;"compound", B1116=$C$2, B1116=E1116), L1116, L1116+IF(LOWER('Terms&amp;Conditions + Transaction'!$B$13)&lt;&gt;"y", SUMIFS($T$8:$T$2007, $B$8:$B$2007, "&gt;="&amp;E1116, $B$8:$B$2007, "&lt;"&amp;B1116), SUMIFS($U$8:$U$1007, $B$8:$B$2007, "&gt;="&amp;E1116, $B$8:$B$2007, "&lt;"&amp;B1116))))</f>
        <v/>
      </c>
      <c r="N1116" s="18" t="str">
        <f ca="1">IF(OR(B1116 = "", F1116=""), "", MIN(ForwardDays(B1116,-'Terms&amp;Conditions + Transaction'!$B$22, 'Terms&amp;Conditions + Transaction'!$B$23, 'Holiday Schedule'!$B$3:$B$1002),ForwardDays(F1116,-'Terms&amp;Conditions + Transaction'!$B$22, 'Terms&amp;Conditions + Transaction'!$B$23, 'Holiday Schedule'!$B$3:$B$1002)))</f>
        <v/>
      </c>
      <c r="O1116" s="42" t="str">
        <f ca="1">IF(B1116="", "", IF(ISNA(MATCH(N1116, SOFR_INDEX!$A$2:$A$2001, -1)),1,IF(INDEX(SOFR_INDEX!$A$2:$E$2001,MATCH(N1116, SOFR_INDEX!$A$2:$A$2001, -1), 1)=N1116,MATCH(N1116, SOFR_INDEX!$A$2:$A$2001, -1),MATCH(N1116, SOFR_INDEX!$A$2:$A$2001, -1)+1)))</f>
        <v/>
      </c>
      <c r="P1116" s="40" t="str" cm="1">
        <f t="array" aca="1" ref="P1116" ca="1">IF(OR(B1116="", F1116=""), "", INDEX(SOFR_INDEX!$B$2:$E$2001, O1116,$P$4) * IF(LEFT($P$3, 3)="180", 2, IF(LEFT($P$3, 2)="90", 4, IF(LEFT($P$3, 2)="30", 12, 1)))/100)</f>
        <v/>
      </c>
      <c r="Q1116" s="43" t="str">
        <f ca="1">IF(OR(B1116="", F1116=""), "", P1116+'Terms&amp;Conditions + Transaction'!$B$11/10000)</f>
        <v/>
      </c>
      <c r="R1116" s="43" t="str">
        <f t="shared" ca="1" si="107"/>
        <v/>
      </c>
      <c r="S1116" t="str">
        <f ca="1">IF(B1116="",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Transaction'!$C$7*(F1116-E1116), 365), 360))))</f>
        <v/>
      </c>
      <c r="T1116" s="49" t="str">
        <f t="shared" ca="1" si="108"/>
        <v/>
      </c>
      <c r="U1116" s="49" t="str">
        <f t="shared" ca="1" si="109"/>
        <v/>
      </c>
      <c r="V1116" s="49" t="str">
        <f t="shared" ca="1" si="110"/>
        <v/>
      </c>
      <c r="W1116" s="11" t="str">
        <f t="shared" ca="1" si="111"/>
        <v/>
      </c>
      <c r="X1116" s="11" t="str">
        <f t="shared" ca="1" si="112"/>
        <v/>
      </c>
    </row>
    <row r="1117" spans="2:24" x14ac:dyDescent="0.25">
      <c r="B1117" s="82" t="str">
        <f ca="1">IF(B1116&lt;MIN($C$3, 'Terms&amp;Conditions + Transaction'!$B$6), B1116+1, "")</f>
        <v/>
      </c>
      <c r="C1117" t="str">
        <f ca="1">IF(B1117="", "", IF(AND(WEEKDAY(B1117, 2)&lt;=5, ISERROR(VLOOKUP(B1117, 'Holiday Schedule'!$B$3:$B$1002, 1, FALSE))), 1, 0))</f>
        <v/>
      </c>
      <c r="D1117" t="str">
        <f ca="1">IF(B1117="", "", IF(LOWER('Terms&amp;Conditions + Transaction'!$C$15)="act", 1, IF(DAY(B1117)=31, 0, IF(AND(DAY(B1117+1)=1, MONTH(B1117+1)=3), 31-DAY(B1117), 1))))</f>
        <v/>
      </c>
      <c r="E1117" s="18" t="str">
        <f ca="1">IF(B1117="", "", IFERROR(VLOOKUP(B1117, 'Accrual Schedule'!$B$3:$B$122, 1, TRUE), ""))</f>
        <v/>
      </c>
      <c r="F1117" s="18" t="str" cm="1">
        <f t="array" aca="1" ref="F1117" ca="1">IF(B1117="", "", INDEX('Accrual Schedule'!$B$3:$B$122, MATCH(B1117, 'Accrual Schedule'!$B$3:$B$122, 1)+1, 1))</f>
        <v/>
      </c>
      <c r="G1117" s="18" t="str" cm="1">
        <f t="array" aca="1" ref="G1117" ca="1">IF(B1117="", "", INDEX('Accrual Schedule'!$B$3:$B$122, MATCH(H1117, 'Accrual Schedule'!$B$3:$B$122, 1)-1, 1))</f>
        <v/>
      </c>
      <c r="H1117" s="18" t="str">
        <f ca="1">IF(B1117="", "", INDEX('Accrual Schedule'!$B$3:$B$122, MATCH(I1117, 'Accrual Schedule'!$C$3:$C$122, 1), 1))</f>
        <v/>
      </c>
      <c r="I1117" s="18" t="str" cm="1">
        <f t="array" aca="1" ref="I1117" ca="1">IF(B1117="", "", _xlfn.IFNA(INDEX('Accrual Schedule'!$C$4:$C$122, MATCH(B1117, 'Accrual Schedule'!$C$4:$C$122, 1)+1, 1), INDEX('Accrual Schedule'!$C$4:$C$122, 1, 1)))</f>
        <v/>
      </c>
      <c r="J1117" s="11" t="str">
        <f ca="1">IF(B1117="","",'Terms&amp;Conditions + Transaction'!$F$5-SUMIF(Dispositions!$B$3:$B$32,"&lt;="&amp;B1117,Dispositions!$C$3:$C$32))</f>
        <v/>
      </c>
      <c r="K1117" s="84" t="str">
        <f ca="1">IF(B1117="", "", IF(ISNA(MATCH(B1117, 'Factor Schedule'!$B$3:$B$2002, -1)),1,IF(INDEX('Factor Schedule'!$B$3:$C$2002,MATCH(B1117, 'Factor Schedule'!$B$3:$B$2002, -1), 1)=B1117,MATCH(B1117, 'Factor Schedule'!$B$3:$B$2002, -1),MATCH(B1117, 'Factor Schedule'!$B$3:$B$2002, -1)+1)))</f>
        <v/>
      </c>
      <c r="L1117" s="11" t="str" cm="1">
        <f t="array" aca="1" ref="L1117" ca="1">IF(B1117="","",ROUND(J1117*_xlfn.IFNA(INDEX('Factor Schedule'!$B$3:$C$2002,K1117, 2), 1), 2))</f>
        <v/>
      </c>
      <c r="M1117" s="11" t="str">
        <f ca="1">IF(B1117="", "", IF(OR(LOWER('Terms&amp;Conditions + Transaction'!$B$12)&lt;&gt;"compound", B1117=$C$2, B1117=E1117), L1117, L1117+IF(LOWER('Terms&amp;Conditions + Transaction'!$B$13)&lt;&gt;"y", SUMIFS($T$8:$T$2007, $B$8:$B$2007, "&gt;="&amp;E1117, $B$8:$B$2007, "&lt;"&amp;B1117), SUMIFS($U$8:$U$1007, $B$8:$B$2007, "&gt;="&amp;E1117, $B$8:$B$2007, "&lt;"&amp;B1117))))</f>
        <v/>
      </c>
      <c r="N1117" s="18" t="str">
        <f ca="1">IF(OR(B1117 = "", F1117=""), "", MIN(ForwardDays(B1117,-'Terms&amp;Conditions + Transaction'!$B$22, 'Terms&amp;Conditions + Transaction'!$B$23, 'Holiday Schedule'!$B$3:$B$1002),ForwardDays(F1117,-'Terms&amp;Conditions + Transaction'!$B$22, 'Terms&amp;Conditions + Transaction'!$B$23, 'Holiday Schedule'!$B$3:$B$1002)))</f>
        <v/>
      </c>
      <c r="O1117" s="42" t="str">
        <f ca="1">IF(B1117="", "", IF(ISNA(MATCH(N1117, SOFR_INDEX!$A$2:$A$2001, -1)),1,IF(INDEX(SOFR_INDEX!$A$2:$E$2001,MATCH(N1117, SOFR_INDEX!$A$2:$A$2001, -1), 1)=N1117,MATCH(N1117, SOFR_INDEX!$A$2:$A$2001, -1),MATCH(N1117, SOFR_INDEX!$A$2:$A$2001, -1)+1)))</f>
        <v/>
      </c>
      <c r="P1117" s="40" t="str" cm="1">
        <f t="array" aca="1" ref="P1117" ca="1">IF(OR(B1117="", F1117=""), "", INDEX(SOFR_INDEX!$B$2:$E$2001, O1117,$P$4) * IF(LEFT($P$3, 3)="180", 2, IF(LEFT($P$3, 2)="90", 4, IF(LEFT($P$3, 2)="30", 12, 1)))/100)</f>
        <v/>
      </c>
      <c r="Q1117" s="43" t="str">
        <f ca="1">IF(OR(B1117="", F1117=""), "", P1117+'Terms&amp;Conditions + Transaction'!$B$11/10000)</f>
        <v/>
      </c>
      <c r="R1117" s="43" t="str">
        <f t="shared" ca="1" si="107"/>
        <v/>
      </c>
      <c r="S1117" t="str">
        <f ca="1">IF(B1117="",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Transaction'!$C$7*(F1117-E1117), 365), 360))))</f>
        <v/>
      </c>
      <c r="T1117" s="49" t="str">
        <f t="shared" ca="1" si="108"/>
        <v/>
      </c>
      <c r="U1117" s="49" t="str">
        <f t="shared" ca="1" si="109"/>
        <v/>
      </c>
      <c r="V1117" s="49" t="str">
        <f t="shared" ca="1" si="110"/>
        <v/>
      </c>
      <c r="W1117" s="11" t="str">
        <f t="shared" ca="1" si="111"/>
        <v/>
      </c>
      <c r="X1117" s="11" t="str">
        <f t="shared" ca="1" si="112"/>
        <v/>
      </c>
    </row>
    <row r="1118" spans="2:24" x14ac:dyDescent="0.25">
      <c r="B1118" s="82" t="str">
        <f ca="1">IF(B1117&lt;MIN($C$3, 'Terms&amp;Conditions + Transaction'!$B$6), B1117+1, "")</f>
        <v/>
      </c>
      <c r="C1118" t="str">
        <f ca="1">IF(B1118="", "", IF(AND(WEEKDAY(B1118, 2)&lt;=5, ISERROR(VLOOKUP(B1118, 'Holiday Schedule'!$B$3:$B$1002, 1, FALSE))), 1, 0))</f>
        <v/>
      </c>
      <c r="D1118" t="str">
        <f ca="1">IF(B1118="", "", IF(LOWER('Terms&amp;Conditions + Transaction'!$C$15)="act", 1, IF(DAY(B1118)=31, 0, IF(AND(DAY(B1118+1)=1, MONTH(B1118+1)=3), 31-DAY(B1118), 1))))</f>
        <v/>
      </c>
      <c r="E1118" s="18" t="str">
        <f ca="1">IF(B1118="", "", IFERROR(VLOOKUP(B1118, 'Accrual Schedule'!$B$3:$B$122, 1, TRUE), ""))</f>
        <v/>
      </c>
      <c r="F1118" s="18" t="str" cm="1">
        <f t="array" aca="1" ref="F1118" ca="1">IF(B1118="", "", INDEX('Accrual Schedule'!$B$3:$B$122, MATCH(B1118, 'Accrual Schedule'!$B$3:$B$122, 1)+1, 1))</f>
        <v/>
      </c>
      <c r="G1118" s="18" t="str" cm="1">
        <f t="array" aca="1" ref="G1118" ca="1">IF(B1118="", "", INDEX('Accrual Schedule'!$B$3:$B$122, MATCH(H1118, 'Accrual Schedule'!$B$3:$B$122, 1)-1, 1))</f>
        <v/>
      </c>
      <c r="H1118" s="18" t="str">
        <f ca="1">IF(B1118="", "", INDEX('Accrual Schedule'!$B$3:$B$122, MATCH(I1118, 'Accrual Schedule'!$C$3:$C$122, 1), 1))</f>
        <v/>
      </c>
      <c r="I1118" s="18" t="str" cm="1">
        <f t="array" aca="1" ref="I1118" ca="1">IF(B1118="", "", _xlfn.IFNA(INDEX('Accrual Schedule'!$C$4:$C$122, MATCH(B1118, 'Accrual Schedule'!$C$4:$C$122, 1)+1, 1), INDEX('Accrual Schedule'!$C$4:$C$122, 1, 1)))</f>
        <v/>
      </c>
      <c r="J1118" s="11" t="str">
        <f ca="1">IF(B1118="","",'Terms&amp;Conditions + Transaction'!$F$5-SUMIF(Dispositions!$B$3:$B$32,"&lt;="&amp;B1118,Dispositions!$C$3:$C$32))</f>
        <v/>
      </c>
      <c r="K1118" s="84" t="str">
        <f ca="1">IF(B1118="", "", IF(ISNA(MATCH(B1118, 'Factor Schedule'!$B$3:$B$2002, -1)),1,IF(INDEX('Factor Schedule'!$B$3:$C$2002,MATCH(B1118, 'Factor Schedule'!$B$3:$B$2002, -1), 1)=B1118,MATCH(B1118, 'Factor Schedule'!$B$3:$B$2002, -1),MATCH(B1118, 'Factor Schedule'!$B$3:$B$2002, -1)+1)))</f>
        <v/>
      </c>
      <c r="L1118" s="11" t="str" cm="1">
        <f t="array" aca="1" ref="L1118" ca="1">IF(B1118="","",ROUND(J1118*_xlfn.IFNA(INDEX('Factor Schedule'!$B$3:$C$2002,K1118, 2), 1), 2))</f>
        <v/>
      </c>
      <c r="M1118" s="11" t="str">
        <f ca="1">IF(B1118="", "", IF(OR(LOWER('Terms&amp;Conditions + Transaction'!$B$12)&lt;&gt;"compound", B1118=$C$2, B1118=E1118), L1118, L1118+IF(LOWER('Terms&amp;Conditions + Transaction'!$B$13)&lt;&gt;"y", SUMIFS($T$8:$T$2007, $B$8:$B$2007, "&gt;="&amp;E1118, $B$8:$B$2007, "&lt;"&amp;B1118), SUMIFS($U$8:$U$1007, $B$8:$B$2007, "&gt;="&amp;E1118, $B$8:$B$2007, "&lt;"&amp;B1118))))</f>
        <v/>
      </c>
      <c r="N1118" s="18" t="str">
        <f ca="1">IF(OR(B1118 = "", F1118=""), "", MIN(ForwardDays(B1118,-'Terms&amp;Conditions + Transaction'!$B$22, 'Terms&amp;Conditions + Transaction'!$B$23, 'Holiday Schedule'!$B$3:$B$1002),ForwardDays(F1118,-'Terms&amp;Conditions + Transaction'!$B$22, 'Terms&amp;Conditions + Transaction'!$B$23, 'Holiday Schedule'!$B$3:$B$1002)))</f>
        <v/>
      </c>
      <c r="O1118" s="42" t="str">
        <f ca="1">IF(B1118="", "", IF(ISNA(MATCH(N1118, SOFR_INDEX!$A$2:$A$2001, -1)),1,IF(INDEX(SOFR_INDEX!$A$2:$E$2001,MATCH(N1118, SOFR_INDEX!$A$2:$A$2001, -1), 1)=N1118,MATCH(N1118, SOFR_INDEX!$A$2:$A$2001, -1),MATCH(N1118, SOFR_INDEX!$A$2:$A$2001, -1)+1)))</f>
        <v/>
      </c>
      <c r="P1118" s="40" t="str" cm="1">
        <f t="array" aca="1" ref="P1118" ca="1">IF(OR(B1118="", F1118=""), "", INDEX(SOFR_INDEX!$B$2:$E$2001, O1118,$P$4) * IF(LEFT($P$3, 3)="180", 2, IF(LEFT($P$3, 2)="90", 4, IF(LEFT($P$3, 2)="30", 12, 1)))/100)</f>
        <v/>
      </c>
      <c r="Q1118" s="43" t="str">
        <f ca="1">IF(OR(B1118="", F1118=""), "", P1118+'Terms&amp;Conditions + Transaction'!$B$11/10000)</f>
        <v/>
      </c>
      <c r="R1118" s="43" t="str">
        <f t="shared" ca="1" si="107"/>
        <v/>
      </c>
      <c r="S1118" t="str">
        <f ca="1">IF(B1118="",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Transaction'!$C$7*(F1118-E1118), 365), 360))))</f>
        <v/>
      </c>
      <c r="T1118" s="49" t="str">
        <f t="shared" ca="1" si="108"/>
        <v/>
      </c>
      <c r="U1118" s="49" t="str">
        <f t="shared" ca="1" si="109"/>
        <v/>
      </c>
      <c r="V1118" s="49" t="str">
        <f t="shared" ca="1" si="110"/>
        <v/>
      </c>
      <c r="W1118" s="11" t="str">
        <f t="shared" ca="1" si="111"/>
        <v/>
      </c>
      <c r="X1118" s="11" t="str">
        <f t="shared" ca="1" si="112"/>
        <v/>
      </c>
    </row>
    <row r="1119" spans="2:24" x14ac:dyDescent="0.25">
      <c r="B1119" s="82" t="str">
        <f ca="1">IF(B1118&lt;MIN($C$3, 'Terms&amp;Conditions + Transaction'!$B$6), B1118+1, "")</f>
        <v/>
      </c>
      <c r="C1119" t="str">
        <f ca="1">IF(B1119="", "", IF(AND(WEEKDAY(B1119, 2)&lt;=5, ISERROR(VLOOKUP(B1119, 'Holiday Schedule'!$B$3:$B$1002, 1, FALSE))), 1, 0))</f>
        <v/>
      </c>
      <c r="D1119" t="str">
        <f ca="1">IF(B1119="", "", IF(LOWER('Terms&amp;Conditions + Transaction'!$C$15)="act", 1, IF(DAY(B1119)=31, 0, IF(AND(DAY(B1119+1)=1, MONTH(B1119+1)=3), 31-DAY(B1119), 1))))</f>
        <v/>
      </c>
      <c r="E1119" s="18" t="str">
        <f ca="1">IF(B1119="", "", IFERROR(VLOOKUP(B1119, 'Accrual Schedule'!$B$3:$B$122, 1, TRUE), ""))</f>
        <v/>
      </c>
      <c r="F1119" s="18" t="str" cm="1">
        <f t="array" aca="1" ref="F1119" ca="1">IF(B1119="", "", INDEX('Accrual Schedule'!$B$3:$B$122, MATCH(B1119, 'Accrual Schedule'!$B$3:$B$122, 1)+1, 1))</f>
        <v/>
      </c>
      <c r="G1119" s="18" t="str" cm="1">
        <f t="array" aca="1" ref="G1119" ca="1">IF(B1119="", "", INDEX('Accrual Schedule'!$B$3:$B$122, MATCH(H1119, 'Accrual Schedule'!$B$3:$B$122, 1)-1, 1))</f>
        <v/>
      </c>
      <c r="H1119" s="18" t="str">
        <f ca="1">IF(B1119="", "", INDEX('Accrual Schedule'!$B$3:$B$122, MATCH(I1119, 'Accrual Schedule'!$C$3:$C$122, 1), 1))</f>
        <v/>
      </c>
      <c r="I1119" s="18" t="str" cm="1">
        <f t="array" aca="1" ref="I1119" ca="1">IF(B1119="", "", _xlfn.IFNA(INDEX('Accrual Schedule'!$C$4:$C$122, MATCH(B1119, 'Accrual Schedule'!$C$4:$C$122, 1)+1, 1), INDEX('Accrual Schedule'!$C$4:$C$122, 1, 1)))</f>
        <v/>
      </c>
      <c r="J1119" s="11" t="str">
        <f ca="1">IF(B1119="","",'Terms&amp;Conditions + Transaction'!$F$5-SUMIF(Dispositions!$B$3:$B$32,"&lt;="&amp;B1119,Dispositions!$C$3:$C$32))</f>
        <v/>
      </c>
      <c r="K1119" s="84" t="str">
        <f ca="1">IF(B1119="", "", IF(ISNA(MATCH(B1119, 'Factor Schedule'!$B$3:$B$2002, -1)),1,IF(INDEX('Factor Schedule'!$B$3:$C$2002,MATCH(B1119, 'Factor Schedule'!$B$3:$B$2002, -1), 1)=B1119,MATCH(B1119, 'Factor Schedule'!$B$3:$B$2002, -1),MATCH(B1119, 'Factor Schedule'!$B$3:$B$2002, -1)+1)))</f>
        <v/>
      </c>
      <c r="L1119" s="11" t="str" cm="1">
        <f t="array" aca="1" ref="L1119" ca="1">IF(B1119="","",ROUND(J1119*_xlfn.IFNA(INDEX('Factor Schedule'!$B$3:$C$2002,K1119, 2), 1), 2))</f>
        <v/>
      </c>
      <c r="M1119" s="11" t="str">
        <f ca="1">IF(B1119="", "", IF(OR(LOWER('Terms&amp;Conditions + Transaction'!$B$12)&lt;&gt;"compound", B1119=$C$2, B1119=E1119), L1119, L1119+IF(LOWER('Terms&amp;Conditions + Transaction'!$B$13)&lt;&gt;"y", SUMIFS($T$8:$T$2007, $B$8:$B$2007, "&gt;="&amp;E1119, $B$8:$B$2007, "&lt;"&amp;B1119), SUMIFS($U$8:$U$1007, $B$8:$B$2007, "&gt;="&amp;E1119, $B$8:$B$2007, "&lt;"&amp;B1119))))</f>
        <v/>
      </c>
      <c r="N1119" s="18" t="str">
        <f ca="1">IF(OR(B1119 = "", F1119=""), "", MIN(ForwardDays(B1119,-'Terms&amp;Conditions + Transaction'!$B$22, 'Terms&amp;Conditions + Transaction'!$B$23, 'Holiday Schedule'!$B$3:$B$1002),ForwardDays(F1119,-'Terms&amp;Conditions + Transaction'!$B$22, 'Terms&amp;Conditions + Transaction'!$B$23, 'Holiday Schedule'!$B$3:$B$1002)))</f>
        <v/>
      </c>
      <c r="O1119" s="42" t="str">
        <f ca="1">IF(B1119="", "", IF(ISNA(MATCH(N1119, SOFR_INDEX!$A$2:$A$2001, -1)),1,IF(INDEX(SOFR_INDEX!$A$2:$E$2001,MATCH(N1119, SOFR_INDEX!$A$2:$A$2001, -1), 1)=N1119,MATCH(N1119, SOFR_INDEX!$A$2:$A$2001, -1),MATCH(N1119, SOFR_INDEX!$A$2:$A$2001, -1)+1)))</f>
        <v/>
      </c>
      <c r="P1119" s="40" t="str" cm="1">
        <f t="array" aca="1" ref="P1119" ca="1">IF(OR(B1119="", F1119=""), "", INDEX(SOFR_INDEX!$B$2:$E$2001, O1119,$P$4) * IF(LEFT($P$3, 3)="180", 2, IF(LEFT($P$3, 2)="90", 4, IF(LEFT($P$3, 2)="30", 12, 1)))/100)</f>
        <v/>
      </c>
      <c r="Q1119" s="43" t="str">
        <f ca="1">IF(OR(B1119="", F1119=""), "", P1119+'Terms&amp;Conditions + Transaction'!$B$11/10000)</f>
        <v/>
      </c>
      <c r="R1119" s="43" t="str">
        <f t="shared" ca="1" si="107"/>
        <v/>
      </c>
      <c r="S1119" t="str">
        <f ca="1">IF(B1119="",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Transaction'!$C$7*(F1119-E1119), 365), 360))))</f>
        <v/>
      </c>
      <c r="T1119" s="49" t="str">
        <f t="shared" ca="1" si="108"/>
        <v/>
      </c>
      <c r="U1119" s="49" t="str">
        <f t="shared" ca="1" si="109"/>
        <v/>
      </c>
      <c r="V1119" s="49" t="str">
        <f t="shared" ca="1" si="110"/>
        <v/>
      </c>
      <c r="W1119" s="11" t="str">
        <f t="shared" ca="1" si="111"/>
        <v/>
      </c>
      <c r="X1119" s="11" t="str">
        <f t="shared" ca="1" si="112"/>
        <v/>
      </c>
    </row>
    <row r="1120" spans="2:24" x14ac:dyDescent="0.25">
      <c r="B1120" s="82" t="str">
        <f ca="1">IF(B1119&lt;MIN($C$3, 'Terms&amp;Conditions + Transaction'!$B$6), B1119+1, "")</f>
        <v/>
      </c>
      <c r="C1120" t="str">
        <f ca="1">IF(B1120="", "", IF(AND(WEEKDAY(B1120, 2)&lt;=5, ISERROR(VLOOKUP(B1120, 'Holiday Schedule'!$B$3:$B$1002, 1, FALSE))), 1, 0))</f>
        <v/>
      </c>
      <c r="D1120" t="str">
        <f ca="1">IF(B1120="", "", IF(LOWER('Terms&amp;Conditions + Transaction'!$C$15)="act", 1, IF(DAY(B1120)=31, 0, IF(AND(DAY(B1120+1)=1, MONTH(B1120+1)=3), 31-DAY(B1120), 1))))</f>
        <v/>
      </c>
      <c r="E1120" s="18" t="str">
        <f ca="1">IF(B1120="", "", IFERROR(VLOOKUP(B1120, 'Accrual Schedule'!$B$3:$B$122, 1, TRUE), ""))</f>
        <v/>
      </c>
      <c r="F1120" s="18" t="str" cm="1">
        <f t="array" aca="1" ref="F1120" ca="1">IF(B1120="", "", INDEX('Accrual Schedule'!$B$3:$B$122, MATCH(B1120, 'Accrual Schedule'!$B$3:$B$122, 1)+1, 1))</f>
        <v/>
      </c>
      <c r="G1120" s="18" t="str" cm="1">
        <f t="array" aca="1" ref="G1120" ca="1">IF(B1120="", "", INDEX('Accrual Schedule'!$B$3:$B$122, MATCH(H1120, 'Accrual Schedule'!$B$3:$B$122, 1)-1, 1))</f>
        <v/>
      </c>
      <c r="H1120" s="18" t="str">
        <f ca="1">IF(B1120="", "", INDEX('Accrual Schedule'!$B$3:$B$122, MATCH(I1120, 'Accrual Schedule'!$C$3:$C$122, 1), 1))</f>
        <v/>
      </c>
      <c r="I1120" s="18" t="str" cm="1">
        <f t="array" aca="1" ref="I1120" ca="1">IF(B1120="", "", _xlfn.IFNA(INDEX('Accrual Schedule'!$C$4:$C$122, MATCH(B1120, 'Accrual Schedule'!$C$4:$C$122, 1)+1, 1), INDEX('Accrual Schedule'!$C$4:$C$122, 1, 1)))</f>
        <v/>
      </c>
      <c r="J1120" s="11" t="str">
        <f ca="1">IF(B1120="","",'Terms&amp;Conditions + Transaction'!$F$5-SUMIF(Dispositions!$B$3:$B$32,"&lt;="&amp;B1120,Dispositions!$C$3:$C$32))</f>
        <v/>
      </c>
      <c r="K1120" s="84" t="str">
        <f ca="1">IF(B1120="", "", IF(ISNA(MATCH(B1120, 'Factor Schedule'!$B$3:$B$2002, -1)),1,IF(INDEX('Factor Schedule'!$B$3:$C$2002,MATCH(B1120, 'Factor Schedule'!$B$3:$B$2002, -1), 1)=B1120,MATCH(B1120, 'Factor Schedule'!$B$3:$B$2002, -1),MATCH(B1120, 'Factor Schedule'!$B$3:$B$2002, -1)+1)))</f>
        <v/>
      </c>
      <c r="L1120" s="11" t="str" cm="1">
        <f t="array" aca="1" ref="L1120" ca="1">IF(B1120="","",ROUND(J1120*_xlfn.IFNA(INDEX('Factor Schedule'!$B$3:$C$2002,K1120, 2), 1), 2))</f>
        <v/>
      </c>
      <c r="M1120" s="11" t="str">
        <f ca="1">IF(B1120="", "", IF(OR(LOWER('Terms&amp;Conditions + Transaction'!$B$12)&lt;&gt;"compound", B1120=$C$2, B1120=E1120), L1120, L1120+IF(LOWER('Terms&amp;Conditions + Transaction'!$B$13)&lt;&gt;"y", SUMIFS($T$8:$T$2007, $B$8:$B$2007, "&gt;="&amp;E1120, $B$8:$B$2007, "&lt;"&amp;B1120), SUMIFS($U$8:$U$1007, $B$8:$B$2007, "&gt;="&amp;E1120, $B$8:$B$2007, "&lt;"&amp;B1120))))</f>
        <v/>
      </c>
      <c r="N1120" s="18" t="str">
        <f ca="1">IF(OR(B1120 = "", F1120=""), "", MIN(ForwardDays(B1120,-'Terms&amp;Conditions + Transaction'!$B$22, 'Terms&amp;Conditions + Transaction'!$B$23, 'Holiday Schedule'!$B$3:$B$1002),ForwardDays(F1120,-'Terms&amp;Conditions + Transaction'!$B$22, 'Terms&amp;Conditions + Transaction'!$B$23, 'Holiday Schedule'!$B$3:$B$1002)))</f>
        <v/>
      </c>
      <c r="O1120" s="42" t="str">
        <f ca="1">IF(B1120="", "", IF(ISNA(MATCH(N1120, SOFR_INDEX!$A$2:$A$2001, -1)),1,IF(INDEX(SOFR_INDEX!$A$2:$E$2001,MATCH(N1120, SOFR_INDEX!$A$2:$A$2001, -1), 1)=N1120,MATCH(N1120, SOFR_INDEX!$A$2:$A$2001, -1),MATCH(N1120, SOFR_INDEX!$A$2:$A$2001, -1)+1)))</f>
        <v/>
      </c>
      <c r="P1120" s="40" t="str" cm="1">
        <f t="array" aca="1" ref="P1120" ca="1">IF(OR(B1120="", F1120=""), "", INDEX(SOFR_INDEX!$B$2:$E$2001, O1120,$P$4) * IF(LEFT($P$3, 3)="180", 2, IF(LEFT($P$3, 2)="90", 4, IF(LEFT($P$3, 2)="30", 12, 1)))/100)</f>
        <v/>
      </c>
      <c r="Q1120" s="43" t="str">
        <f ca="1">IF(OR(B1120="", F1120=""), "", P1120+'Terms&amp;Conditions + Transaction'!$B$11/10000)</f>
        <v/>
      </c>
      <c r="R1120" s="43" t="str">
        <f t="shared" ca="1" si="107"/>
        <v/>
      </c>
      <c r="S1120" t="str">
        <f ca="1">IF(B1120="",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Transaction'!$C$7*(F1120-E1120), 365), 360))))</f>
        <v/>
      </c>
      <c r="T1120" s="49" t="str">
        <f t="shared" ca="1" si="108"/>
        <v/>
      </c>
      <c r="U1120" s="49" t="str">
        <f t="shared" ca="1" si="109"/>
        <v/>
      </c>
      <c r="V1120" s="49" t="str">
        <f t="shared" ca="1" si="110"/>
        <v/>
      </c>
      <c r="W1120" s="11" t="str">
        <f t="shared" ca="1" si="111"/>
        <v/>
      </c>
      <c r="X1120" s="11" t="str">
        <f t="shared" ca="1" si="112"/>
        <v/>
      </c>
    </row>
    <row r="1121" spans="2:24" x14ac:dyDescent="0.25">
      <c r="B1121" s="82" t="str">
        <f ca="1">IF(B1120&lt;MIN($C$3, 'Terms&amp;Conditions + Transaction'!$B$6), B1120+1, "")</f>
        <v/>
      </c>
      <c r="C1121" t="str">
        <f ca="1">IF(B1121="", "", IF(AND(WEEKDAY(B1121, 2)&lt;=5, ISERROR(VLOOKUP(B1121, 'Holiday Schedule'!$B$3:$B$1002, 1, FALSE))), 1, 0))</f>
        <v/>
      </c>
      <c r="D1121" t="str">
        <f ca="1">IF(B1121="", "", IF(LOWER('Terms&amp;Conditions + Transaction'!$C$15)="act", 1, IF(DAY(B1121)=31, 0, IF(AND(DAY(B1121+1)=1, MONTH(B1121+1)=3), 31-DAY(B1121), 1))))</f>
        <v/>
      </c>
      <c r="E1121" s="18" t="str">
        <f ca="1">IF(B1121="", "", IFERROR(VLOOKUP(B1121, 'Accrual Schedule'!$B$3:$B$122, 1, TRUE), ""))</f>
        <v/>
      </c>
      <c r="F1121" s="18" t="str" cm="1">
        <f t="array" aca="1" ref="F1121" ca="1">IF(B1121="", "", INDEX('Accrual Schedule'!$B$3:$B$122, MATCH(B1121, 'Accrual Schedule'!$B$3:$B$122, 1)+1, 1))</f>
        <v/>
      </c>
      <c r="G1121" s="18" t="str" cm="1">
        <f t="array" aca="1" ref="G1121" ca="1">IF(B1121="", "", INDEX('Accrual Schedule'!$B$3:$B$122, MATCH(H1121, 'Accrual Schedule'!$B$3:$B$122, 1)-1, 1))</f>
        <v/>
      </c>
      <c r="H1121" s="18" t="str">
        <f ca="1">IF(B1121="", "", INDEX('Accrual Schedule'!$B$3:$B$122, MATCH(I1121, 'Accrual Schedule'!$C$3:$C$122, 1), 1))</f>
        <v/>
      </c>
      <c r="I1121" s="18" t="str" cm="1">
        <f t="array" aca="1" ref="I1121" ca="1">IF(B1121="", "", _xlfn.IFNA(INDEX('Accrual Schedule'!$C$4:$C$122, MATCH(B1121, 'Accrual Schedule'!$C$4:$C$122, 1)+1, 1), INDEX('Accrual Schedule'!$C$4:$C$122, 1, 1)))</f>
        <v/>
      </c>
      <c r="J1121" s="11" t="str">
        <f ca="1">IF(B1121="","",'Terms&amp;Conditions + Transaction'!$F$5-SUMIF(Dispositions!$B$3:$B$32,"&lt;="&amp;B1121,Dispositions!$C$3:$C$32))</f>
        <v/>
      </c>
      <c r="K1121" s="84" t="str">
        <f ca="1">IF(B1121="", "", IF(ISNA(MATCH(B1121, 'Factor Schedule'!$B$3:$B$2002, -1)),1,IF(INDEX('Factor Schedule'!$B$3:$C$2002,MATCH(B1121, 'Factor Schedule'!$B$3:$B$2002, -1), 1)=B1121,MATCH(B1121, 'Factor Schedule'!$B$3:$B$2002, -1),MATCH(B1121, 'Factor Schedule'!$B$3:$B$2002, -1)+1)))</f>
        <v/>
      </c>
      <c r="L1121" s="11" t="str" cm="1">
        <f t="array" aca="1" ref="L1121" ca="1">IF(B1121="","",ROUND(J1121*_xlfn.IFNA(INDEX('Factor Schedule'!$B$3:$C$2002,K1121, 2), 1), 2))</f>
        <v/>
      </c>
      <c r="M1121" s="11" t="str">
        <f ca="1">IF(B1121="", "", IF(OR(LOWER('Terms&amp;Conditions + Transaction'!$B$12)&lt;&gt;"compound", B1121=$C$2, B1121=E1121), L1121, L1121+IF(LOWER('Terms&amp;Conditions + Transaction'!$B$13)&lt;&gt;"y", SUMIFS($T$8:$T$2007, $B$8:$B$2007, "&gt;="&amp;E1121, $B$8:$B$2007, "&lt;"&amp;B1121), SUMIFS($U$8:$U$1007, $B$8:$B$2007, "&gt;="&amp;E1121, $B$8:$B$2007, "&lt;"&amp;B1121))))</f>
        <v/>
      </c>
      <c r="N1121" s="18" t="str">
        <f ca="1">IF(OR(B1121 = "", F1121=""), "", MIN(ForwardDays(B1121,-'Terms&amp;Conditions + Transaction'!$B$22, 'Terms&amp;Conditions + Transaction'!$B$23, 'Holiday Schedule'!$B$3:$B$1002),ForwardDays(F1121,-'Terms&amp;Conditions + Transaction'!$B$22, 'Terms&amp;Conditions + Transaction'!$B$23, 'Holiday Schedule'!$B$3:$B$1002)))</f>
        <v/>
      </c>
      <c r="O1121" s="42" t="str">
        <f ca="1">IF(B1121="", "", IF(ISNA(MATCH(N1121, SOFR_INDEX!$A$2:$A$2001, -1)),1,IF(INDEX(SOFR_INDEX!$A$2:$E$2001,MATCH(N1121, SOFR_INDEX!$A$2:$A$2001, -1), 1)=N1121,MATCH(N1121, SOFR_INDEX!$A$2:$A$2001, -1),MATCH(N1121, SOFR_INDEX!$A$2:$A$2001, -1)+1)))</f>
        <v/>
      </c>
      <c r="P1121" s="40" t="str" cm="1">
        <f t="array" aca="1" ref="P1121" ca="1">IF(OR(B1121="", F1121=""), "", INDEX(SOFR_INDEX!$B$2:$E$2001, O1121,$P$4) * IF(LEFT($P$3, 3)="180", 2, IF(LEFT($P$3, 2)="90", 4, IF(LEFT($P$3, 2)="30", 12, 1)))/100)</f>
        <v/>
      </c>
      <c r="Q1121" s="43" t="str">
        <f ca="1">IF(OR(B1121="", F1121=""), "", P1121+'Terms&amp;Conditions + Transaction'!$B$11/10000)</f>
        <v/>
      </c>
      <c r="R1121" s="43" t="str">
        <f t="shared" ca="1" si="107"/>
        <v/>
      </c>
      <c r="S1121" t="str">
        <f ca="1">IF(B1121="",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Transaction'!$C$7*(F1121-E1121), 365), 360))))</f>
        <v/>
      </c>
      <c r="T1121" s="49" t="str">
        <f t="shared" ca="1" si="108"/>
        <v/>
      </c>
      <c r="U1121" s="49" t="str">
        <f t="shared" ca="1" si="109"/>
        <v/>
      </c>
      <c r="V1121" s="49" t="str">
        <f t="shared" ca="1" si="110"/>
        <v/>
      </c>
      <c r="W1121" s="11" t="str">
        <f t="shared" ca="1" si="111"/>
        <v/>
      </c>
      <c r="X1121" s="11" t="str">
        <f t="shared" ca="1" si="112"/>
        <v/>
      </c>
    </row>
    <row r="1122" spans="2:24" x14ac:dyDescent="0.25">
      <c r="B1122" s="82" t="str">
        <f ca="1">IF(B1121&lt;MIN($C$3, 'Terms&amp;Conditions + Transaction'!$B$6), B1121+1, "")</f>
        <v/>
      </c>
      <c r="C1122" t="str">
        <f ca="1">IF(B1122="", "", IF(AND(WEEKDAY(B1122, 2)&lt;=5, ISERROR(VLOOKUP(B1122, 'Holiday Schedule'!$B$3:$B$1002, 1, FALSE))), 1, 0))</f>
        <v/>
      </c>
      <c r="D1122" t="str">
        <f ca="1">IF(B1122="", "", IF(LOWER('Terms&amp;Conditions + Transaction'!$C$15)="act", 1, IF(DAY(B1122)=31, 0, IF(AND(DAY(B1122+1)=1, MONTH(B1122+1)=3), 31-DAY(B1122), 1))))</f>
        <v/>
      </c>
      <c r="E1122" s="18" t="str">
        <f ca="1">IF(B1122="", "", IFERROR(VLOOKUP(B1122, 'Accrual Schedule'!$B$3:$B$122, 1, TRUE), ""))</f>
        <v/>
      </c>
      <c r="F1122" s="18" t="str" cm="1">
        <f t="array" aca="1" ref="F1122" ca="1">IF(B1122="", "", INDEX('Accrual Schedule'!$B$3:$B$122, MATCH(B1122, 'Accrual Schedule'!$B$3:$B$122, 1)+1, 1))</f>
        <v/>
      </c>
      <c r="G1122" s="18" t="str" cm="1">
        <f t="array" aca="1" ref="G1122" ca="1">IF(B1122="", "", INDEX('Accrual Schedule'!$B$3:$B$122, MATCH(H1122, 'Accrual Schedule'!$B$3:$B$122, 1)-1, 1))</f>
        <v/>
      </c>
      <c r="H1122" s="18" t="str">
        <f ca="1">IF(B1122="", "", INDEX('Accrual Schedule'!$B$3:$B$122, MATCH(I1122, 'Accrual Schedule'!$C$3:$C$122, 1), 1))</f>
        <v/>
      </c>
      <c r="I1122" s="18" t="str" cm="1">
        <f t="array" aca="1" ref="I1122" ca="1">IF(B1122="", "", _xlfn.IFNA(INDEX('Accrual Schedule'!$C$4:$C$122, MATCH(B1122, 'Accrual Schedule'!$C$4:$C$122, 1)+1, 1), INDEX('Accrual Schedule'!$C$4:$C$122, 1, 1)))</f>
        <v/>
      </c>
      <c r="J1122" s="11" t="str">
        <f ca="1">IF(B1122="","",'Terms&amp;Conditions + Transaction'!$F$5-SUMIF(Dispositions!$B$3:$B$32,"&lt;="&amp;B1122,Dispositions!$C$3:$C$32))</f>
        <v/>
      </c>
      <c r="K1122" s="84" t="str">
        <f ca="1">IF(B1122="", "", IF(ISNA(MATCH(B1122, 'Factor Schedule'!$B$3:$B$2002, -1)),1,IF(INDEX('Factor Schedule'!$B$3:$C$2002,MATCH(B1122, 'Factor Schedule'!$B$3:$B$2002, -1), 1)=B1122,MATCH(B1122, 'Factor Schedule'!$B$3:$B$2002, -1),MATCH(B1122, 'Factor Schedule'!$B$3:$B$2002, -1)+1)))</f>
        <v/>
      </c>
      <c r="L1122" s="11" t="str" cm="1">
        <f t="array" aca="1" ref="L1122" ca="1">IF(B1122="","",ROUND(J1122*_xlfn.IFNA(INDEX('Factor Schedule'!$B$3:$C$2002,K1122, 2), 1), 2))</f>
        <v/>
      </c>
      <c r="M1122" s="11" t="str">
        <f ca="1">IF(B1122="", "", IF(OR(LOWER('Terms&amp;Conditions + Transaction'!$B$12)&lt;&gt;"compound", B1122=$C$2, B1122=E1122), L1122, L1122+IF(LOWER('Terms&amp;Conditions + Transaction'!$B$13)&lt;&gt;"y", SUMIFS($T$8:$T$2007, $B$8:$B$2007, "&gt;="&amp;E1122, $B$8:$B$2007, "&lt;"&amp;B1122), SUMIFS($U$8:$U$1007, $B$8:$B$2007, "&gt;="&amp;E1122, $B$8:$B$2007, "&lt;"&amp;B1122))))</f>
        <v/>
      </c>
      <c r="N1122" s="18" t="str">
        <f ca="1">IF(OR(B1122 = "", F1122=""), "", MIN(ForwardDays(B1122,-'Terms&amp;Conditions + Transaction'!$B$22, 'Terms&amp;Conditions + Transaction'!$B$23, 'Holiday Schedule'!$B$3:$B$1002),ForwardDays(F1122,-'Terms&amp;Conditions + Transaction'!$B$22, 'Terms&amp;Conditions + Transaction'!$B$23, 'Holiday Schedule'!$B$3:$B$1002)))</f>
        <v/>
      </c>
      <c r="O1122" s="42" t="str">
        <f ca="1">IF(B1122="", "", IF(ISNA(MATCH(N1122, SOFR_INDEX!$A$2:$A$2001, -1)),1,IF(INDEX(SOFR_INDEX!$A$2:$E$2001,MATCH(N1122, SOFR_INDEX!$A$2:$A$2001, -1), 1)=N1122,MATCH(N1122, SOFR_INDEX!$A$2:$A$2001, -1),MATCH(N1122, SOFR_INDEX!$A$2:$A$2001, -1)+1)))</f>
        <v/>
      </c>
      <c r="P1122" s="40" t="str" cm="1">
        <f t="array" aca="1" ref="P1122" ca="1">IF(OR(B1122="", F1122=""), "", INDEX(SOFR_INDEX!$B$2:$E$2001, O1122,$P$4) * IF(LEFT($P$3, 3)="180", 2, IF(LEFT($P$3, 2)="90", 4, IF(LEFT($P$3, 2)="30", 12, 1)))/100)</f>
        <v/>
      </c>
      <c r="Q1122" s="43" t="str">
        <f ca="1">IF(OR(B1122="", F1122=""), "", P1122+'Terms&amp;Conditions + Transaction'!$B$11/10000)</f>
        <v/>
      </c>
      <c r="R1122" s="43" t="str">
        <f t="shared" ca="1" si="107"/>
        <v/>
      </c>
      <c r="S1122" t="str">
        <f ca="1">IF(B1122="",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Transaction'!$C$7*(F1122-E1122), 365), 360))))</f>
        <v/>
      </c>
      <c r="T1122" s="49" t="str">
        <f t="shared" ca="1" si="108"/>
        <v/>
      </c>
      <c r="U1122" s="49" t="str">
        <f t="shared" ca="1" si="109"/>
        <v/>
      </c>
      <c r="V1122" s="49" t="str">
        <f t="shared" ca="1" si="110"/>
        <v/>
      </c>
      <c r="W1122" s="11" t="str">
        <f t="shared" ca="1" si="111"/>
        <v/>
      </c>
      <c r="X1122" s="11" t="str">
        <f t="shared" ca="1" si="112"/>
        <v/>
      </c>
    </row>
    <row r="1123" spans="2:24" x14ac:dyDescent="0.25">
      <c r="B1123" s="82" t="str">
        <f ca="1">IF(B1122&lt;MIN($C$3, 'Terms&amp;Conditions + Transaction'!$B$6), B1122+1, "")</f>
        <v/>
      </c>
      <c r="C1123" t="str">
        <f ca="1">IF(B1123="", "", IF(AND(WEEKDAY(B1123, 2)&lt;=5, ISERROR(VLOOKUP(B1123, 'Holiday Schedule'!$B$3:$B$1002, 1, FALSE))), 1, 0))</f>
        <v/>
      </c>
      <c r="D1123" t="str">
        <f ca="1">IF(B1123="", "", IF(LOWER('Terms&amp;Conditions + Transaction'!$C$15)="act", 1, IF(DAY(B1123)=31, 0, IF(AND(DAY(B1123+1)=1, MONTH(B1123+1)=3), 31-DAY(B1123), 1))))</f>
        <v/>
      </c>
      <c r="E1123" s="18" t="str">
        <f ca="1">IF(B1123="", "", IFERROR(VLOOKUP(B1123, 'Accrual Schedule'!$B$3:$B$122, 1, TRUE), ""))</f>
        <v/>
      </c>
      <c r="F1123" s="18" t="str" cm="1">
        <f t="array" aca="1" ref="F1123" ca="1">IF(B1123="", "", INDEX('Accrual Schedule'!$B$3:$B$122, MATCH(B1123, 'Accrual Schedule'!$B$3:$B$122, 1)+1, 1))</f>
        <v/>
      </c>
      <c r="G1123" s="18" t="str" cm="1">
        <f t="array" aca="1" ref="G1123" ca="1">IF(B1123="", "", INDEX('Accrual Schedule'!$B$3:$B$122, MATCH(H1123, 'Accrual Schedule'!$B$3:$B$122, 1)-1, 1))</f>
        <v/>
      </c>
      <c r="H1123" s="18" t="str">
        <f ca="1">IF(B1123="", "", INDEX('Accrual Schedule'!$B$3:$B$122, MATCH(I1123, 'Accrual Schedule'!$C$3:$C$122, 1), 1))</f>
        <v/>
      </c>
      <c r="I1123" s="18" t="str" cm="1">
        <f t="array" aca="1" ref="I1123" ca="1">IF(B1123="", "", _xlfn.IFNA(INDEX('Accrual Schedule'!$C$4:$C$122, MATCH(B1123, 'Accrual Schedule'!$C$4:$C$122, 1)+1, 1), INDEX('Accrual Schedule'!$C$4:$C$122, 1, 1)))</f>
        <v/>
      </c>
      <c r="J1123" s="11" t="str">
        <f ca="1">IF(B1123="","",'Terms&amp;Conditions + Transaction'!$F$5-SUMIF(Dispositions!$B$3:$B$32,"&lt;="&amp;B1123,Dispositions!$C$3:$C$32))</f>
        <v/>
      </c>
      <c r="K1123" s="84" t="str">
        <f ca="1">IF(B1123="", "", IF(ISNA(MATCH(B1123, 'Factor Schedule'!$B$3:$B$2002, -1)),1,IF(INDEX('Factor Schedule'!$B$3:$C$2002,MATCH(B1123, 'Factor Schedule'!$B$3:$B$2002, -1), 1)=B1123,MATCH(B1123, 'Factor Schedule'!$B$3:$B$2002, -1),MATCH(B1123, 'Factor Schedule'!$B$3:$B$2002, -1)+1)))</f>
        <v/>
      </c>
      <c r="L1123" s="11" t="str" cm="1">
        <f t="array" aca="1" ref="L1123" ca="1">IF(B1123="","",ROUND(J1123*_xlfn.IFNA(INDEX('Factor Schedule'!$B$3:$C$2002,K1123, 2), 1), 2))</f>
        <v/>
      </c>
      <c r="M1123" s="11" t="str">
        <f ca="1">IF(B1123="", "", IF(OR(LOWER('Terms&amp;Conditions + Transaction'!$B$12)&lt;&gt;"compound", B1123=$C$2, B1123=E1123), L1123, L1123+IF(LOWER('Terms&amp;Conditions + Transaction'!$B$13)&lt;&gt;"y", SUMIFS($T$8:$T$2007, $B$8:$B$2007, "&gt;="&amp;E1123, $B$8:$B$2007, "&lt;"&amp;B1123), SUMIFS($U$8:$U$1007, $B$8:$B$2007, "&gt;="&amp;E1123, $B$8:$B$2007, "&lt;"&amp;B1123))))</f>
        <v/>
      </c>
      <c r="N1123" s="18" t="str">
        <f ca="1">IF(OR(B1123 = "", F1123=""), "", MIN(ForwardDays(B1123,-'Terms&amp;Conditions + Transaction'!$B$22, 'Terms&amp;Conditions + Transaction'!$B$23, 'Holiday Schedule'!$B$3:$B$1002),ForwardDays(F1123,-'Terms&amp;Conditions + Transaction'!$B$22, 'Terms&amp;Conditions + Transaction'!$B$23, 'Holiday Schedule'!$B$3:$B$1002)))</f>
        <v/>
      </c>
      <c r="O1123" s="42" t="str">
        <f ca="1">IF(B1123="", "", IF(ISNA(MATCH(N1123, SOFR_INDEX!$A$2:$A$2001, -1)),1,IF(INDEX(SOFR_INDEX!$A$2:$E$2001,MATCH(N1123, SOFR_INDEX!$A$2:$A$2001, -1), 1)=N1123,MATCH(N1123, SOFR_INDEX!$A$2:$A$2001, -1),MATCH(N1123, SOFR_INDEX!$A$2:$A$2001, -1)+1)))</f>
        <v/>
      </c>
      <c r="P1123" s="40" t="str" cm="1">
        <f t="array" aca="1" ref="P1123" ca="1">IF(OR(B1123="", F1123=""), "", INDEX(SOFR_INDEX!$B$2:$E$2001, O1123,$P$4) * IF(LEFT($P$3, 3)="180", 2, IF(LEFT($P$3, 2)="90", 4, IF(LEFT($P$3, 2)="30", 12, 1)))/100)</f>
        <v/>
      </c>
      <c r="Q1123" s="43" t="str">
        <f ca="1">IF(OR(B1123="", F1123=""), "", P1123+'Terms&amp;Conditions + Transaction'!$B$11/10000)</f>
        <v/>
      </c>
      <c r="R1123" s="43" t="str">
        <f t="shared" ca="1" si="107"/>
        <v/>
      </c>
      <c r="S1123" t="str">
        <f ca="1">IF(B1123="",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Transaction'!$C$7*(F1123-E1123), 365), 360))))</f>
        <v/>
      </c>
      <c r="T1123" s="49" t="str">
        <f t="shared" ca="1" si="108"/>
        <v/>
      </c>
      <c r="U1123" s="49" t="str">
        <f t="shared" ca="1" si="109"/>
        <v/>
      </c>
      <c r="V1123" s="49" t="str">
        <f t="shared" ca="1" si="110"/>
        <v/>
      </c>
      <c r="W1123" s="11" t="str">
        <f t="shared" ca="1" si="111"/>
        <v/>
      </c>
      <c r="X1123" s="11" t="str">
        <f t="shared" ca="1" si="112"/>
        <v/>
      </c>
    </row>
    <row r="1124" spans="2:24" x14ac:dyDescent="0.25">
      <c r="B1124" s="82" t="str">
        <f ca="1">IF(B1123&lt;MIN($C$3, 'Terms&amp;Conditions + Transaction'!$B$6), B1123+1, "")</f>
        <v/>
      </c>
      <c r="C1124" t="str">
        <f ca="1">IF(B1124="", "", IF(AND(WEEKDAY(B1124, 2)&lt;=5, ISERROR(VLOOKUP(B1124, 'Holiday Schedule'!$B$3:$B$1002, 1, FALSE))), 1, 0))</f>
        <v/>
      </c>
      <c r="D1124" t="str">
        <f ca="1">IF(B1124="", "", IF(LOWER('Terms&amp;Conditions + Transaction'!$C$15)="act", 1, IF(DAY(B1124)=31, 0, IF(AND(DAY(B1124+1)=1, MONTH(B1124+1)=3), 31-DAY(B1124), 1))))</f>
        <v/>
      </c>
      <c r="E1124" s="18" t="str">
        <f ca="1">IF(B1124="", "", IFERROR(VLOOKUP(B1124, 'Accrual Schedule'!$B$3:$B$122, 1, TRUE), ""))</f>
        <v/>
      </c>
      <c r="F1124" s="18" t="str" cm="1">
        <f t="array" aca="1" ref="F1124" ca="1">IF(B1124="", "", INDEX('Accrual Schedule'!$B$3:$B$122, MATCH(B1124, 'Accrual Schedule'!$B$3:$B$122, 1)+1, 1))</f>
        <v/>
      </c>
      <c r="G1124" s="18" t="str" cm="1">
        <f t="array" aca="1" ref="G1124" ca="1">IF(B1124="", "", INDEX('Accrual Schedule'!$B$3:$B$122, MATCH(H1124, 'Accrual Schedule'!$B$3:$B$122, 1)-1, 1))</f>
        <v/>
      </c>
      <c r="H1124" s="18" t="str">
        <f ca="1">IF(B1124="", "", INDEX('Accrual Schedule'!$B$3:$B$122, MATCH(I1124, 'Accrual Schedule'!$C$3:$C$122, 1), 1))</f>
        <v/>
      </c>
      <c r="I1124" s="18" t="str" cm="1">
        <f t="array" aca="1" ref="I1124" ca="1">IF(B1124="", "", _xlfn.IFNA(INDEX('Accrual Schedule'!$C$4:$C$122, MATCH(B1124, 'Accrual Schedule'!$C$4:$C$122, 1)+1, 1), INDEX('Accrual Schedule'!$C$4:$C$122, 1, 1)))</f>
        <v/>
      </c>
      <c r="J1124" s="11" t="str">
        <f ca="1">IF(B1124="","",'Terms&amp;Conditions + Transaction'!$F$5-SUMIF(Dispositions!$B$3:$B$32,"&lt;="&amp;B1124,Dispositions!$C$3:$C$32))</f>
        <v/>
      </c>
      <c r="K1124" s="84" t="str">
        <f ca="1">IF(B1124="", "", IF(ISNA(MATCH(B1124, 'Factor Schedule'!$B$3:$B$2002, -1)),1,IF(INDEX('Factor Schedule'!$B$3:$C$2002,MATCH(B1124, 'Factor Schedule'!$B$3:$B$2002, -1), 1)=B1124,MATCH(B1124, 'Factor Schedule'!$B$3:$B$2002, -1),MATCH(B1124, 'Factor Schedule'!$B$3:$B$2002, -1)+1)))</f>
        <v/>
      </c>
      <c r="L1124" s="11" t="str" cm="1">
        <f t="array" aca="1" ref="L1124" ca="1">IF(B1124="","",ROUND(J1124*_xlfn.IFNA(INDEX('Factor Schedule'!$B$3:$C$2002,K1124, 2), 1), 2))</f>
        <v/>
      </c>
      <c r="M1124" s="11" t="str">
        <f ca="1">IF(B1124="", "", IF(OR(LOWER('Terms&amp;Conditions + Transaction'!$B$12)&lt;&gt;"compound", B1124=$C$2, B1124=E1124), L1124, L1124+IF(LOWER('Terms&amp;Conditions + Transaction'!$B$13)&lt;&gt;"y", SUMIFS($T$8:$T$2007, $B$8:$B$2007, "&gt;="&amp;E1124, $B$8:$B$2007, "&lt;"&amp;B1124), SUMIFS($U$8:$U$1007, $B$8:$B$2007, "&gt;="&amp;E1124, $B$8:$B$2007, "&lt;"&amp;B1124))))</f>
        <v/>
      </c>
      <c r="N1124" s="18" t="str">
        <f ca="1">IF(OR(B1124 = "", F1124=""), "", MIN(ForwardDays(B1124,-'Terms&amp;Conditions + Transaction'!$B$22, 'Terms&amp;Conditions + Transaction'!$B$23, 'Holiday Schedule'!$B$3:$B$1002),ForwardDays(F1124,-'Terms&amp;Conditions + Transaction'!$B$22, 'Terms&amp;Conditions + Transaction'!$B$23, 'Holiday Schedule'!$B$3:$B$1002)))</f>
        <v/>
      </c>
      <c r="O1124" s="42" t="str">
        <f ca="1">IF(B1124="", "", IF(ISNA(MATCH(N1124, SOFR_INDEX!$A$2:$A$2001, -1)),1,IF(INDEX(SOFR_INDEX!$A$2:$E$2001,MATCH(N1124, SOFR_INDEX!$A$2:$A$2001, -1), 1)=N1124,MATCH(N1124, SOFR_INDEX!$A$2:$A$2001, -1),MATCH(N1124, SOFR_INDEX!$A$2:$A$2001, -1)+1)))</f>
        <v/>
      </c>
      <c r="P1124" s="40" t="str" cm="1">
        <f t="array" aca="1" ref="P1124" ca="1">IF(OR(B1124="", F1124=""), "", INDEX(SOFR_INDEX!$B$2:$E$2001, O1124,$P$4) * IF(LEFT($P$3, 3)="180", 2, IF(LEFT($P$3, 2)="90", 4, IF(LEFT($P$3, 2)="30", 12, 1)))/100)</f>
        <v/>
      </c>
      <c r="Q1124" s="43" t="str">
        <f ca="1">IF(OR(B1124="", F1124=""), "", P1124+'Terms&amp;Conditions + Transaction'!$B$11/10000)</f>
        <v/>
      </c>
      <c r="R1124" s="43" t="str">
        <f t="shared" ca="1" si="107"/>
        <v/>
      </c>
      <c r="S1124" t="str">
        <f ca="1">IF(B1124="",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Transaction'!$C$7*(F1124-E1124), 365), 360))))</f>
        <v/>
      </c>
      <c r="T1124" s="49" t="str">
        <f t="shared" ca="1" si="108"/>
        <v/>
      </c>
      <c r="U1124" s="49" t="str">
        <f t="shared" ca="1" si="109"/>
        <v/>
      </c>
      <c r="V1124" s="49" t="str">
        <f t="shared" ca="1" si="110"/>
        <v/>
      </c>
      <c r="W1124" s="11" t="str">
        <f t="shared" ca="1" si="111"/>
        <v/>
      </c>
      <c r="X1124" s="11" t="str">
        <f t="shared" ca="1" si="112"/>
        <v/>
      </c>
    </row>
    <row r="1125" spans="2:24" x14ac:dyDescent="0.25">
      <c r="B1125" s="82" t="str">
        <f ca="1">IF(B1124&lt;MIN($C$3, 'Terms&amp;Conditions + Transaction'!$B$6), B1124+1, "")</f>
        <v/>
      </c>
      <c r="C1125" t="str">
        <f ca="1">IF(B1125="", "", IF(AND(WEEKDAY(B1125, 2)&lt;=5, ISERROR(VLOOKUP(B1125, 'Holiday Schedule'!$B$3:$B$1002, 1, FALSE))), 1, 0))</f>
        <v/>
      </c>
      <c r="D1125" t="str">
        <f ca="1">IF(B1125="", "", IF(LOWER('Terms&amp;Conditions + Transaction'!$C$15)="act", 1, IF(DAY(B1125)=31, 0, IF(AND(DAY(B1125+1)=1, MONTH(B1125+1)=3), 31-DAY(B1125), 1))))</f>
        <v/>
      </c>
      <c r="E1125" s="18" t="str">
        <f ca="1">IF(B1125="", "", IFERROR(VLOOKUP(B1125, 'Accrual Schedule'!$B$3:$B$122, 1, TRUE), ""))</f>
        <v/>
      </c>
      <c r="F1125" s="18" t="str" cm="1">
        <f t="array" aca="1" ref="F1125" ca="1">IF(B1125="", "", INDEX('Accrual Schedule'!$B$3:$B$122, MATCH(B1125, 'Accrual Schedule'!$B$3:$B$122, 1)+1, 1))</f>
        <v/>
      </c>
      <c r="G1125" s="18" t="str" cm="1">
        <f t="array" aca="1" ref="G1125" ca="1">IF(B1125="", "", INDEX('Accrual Schedule'!$B$3:$B$122, MATCH(H1125, 'Accrual Schedule'!$B$3:$B$122, 1)-1, 1))</f>
        <v/>
      </c>
      <c r="H1125" s="18" t="str">
        <f ca="1">IF(B1125="", "", INDEX('Accrual Schedule'!$B$3:$B$122, MATCH(I1125, 'Accrual Schedule'!$C$3:$C$122, 1), 1))</f>
        <v/>
      </c>
      <c r="I1125" s="18" t="str" cm="1">
        <f t="array" aca="1" ref="I1125" ca="1">IF(B1125="", "", _xlfn.IFNA(INDEX('Accrual Schedule'!$C$4:$C$122, MATCH(B1125, 'Accrual Schedule'!$C$4:$C$122, 1)+1, 1), INDEX('Accrual Schedule'!$C$4:$C$122, 1, 1)))</f>
        <v/>
      </c>
      <c r="J1125" s="11" t="str">
        <f ca="1">IF(B1125="","",'Terms&amp;Conditions + Transaction'!$F$5-SUMIF(Dispositions!$B$3:$B$32,"&lt;="&amp;B1125,Dispositions!$C$3:$C$32))</f>
        <v/>
      </c>
      <c r="K1125" s="84" t="str">
        <f ca="1">IF(B1125="", "", IF(ISNA(MATCH(B1125, 'Factor Schedule'!$B$3:$B$2002, -1)),1,IF(INDEX('Factor Schedule'!$B$3:$C$2002,MATCH(B1125, 'Factor Schedule'!$B$3:$B$2002, -1), 1)=B1125,MATCH(B1125, 'Factor Schedule'!$B$3:$B$2002, -1),MATCH(B1125, 'Factor Schedule'!$B$3:$B$2002, -1)+1)))</f>
        <v/>
      </c>
      <c r="L1125" s="11" t="str" cm="1">
        <f t="array" aca="1" ref="L1125" ca="1">IF(B1125="","",ROUND(J1125*_xlfn.IFNA(INDEX('Factor Schedule'!$B$3:$C$2002,K1125, 2), 1), 2))</f>
        <v/>
      </c>
      <c r="M1125" s="11" t="str">
        <f ca="1">IF(B1125="", "", IF(OR(LOWER('Terms&amp;Conditions + Transaction'!$B$12)&lt;&gt;"compound", B1125=$C$2, B1125=E1125), L1125, L1125+IF(LOWER('Terms&amp;Conditions + Transaction'!$B$13)&lt;&gt;"y", SUMIFS($T$8:$T$2007, $B$8:$B$2007, "&gt;="&amp;E1125, $B$8:$B$2007, "&lt;"&amp;B1125), SUMIFS($U$8:$U$1007, $B$8:$B$2007, "&gt;="&amp;E1125, $B$8:$B$2007, "&lt;"&amp;B1125))))</f>
        <v/>
      </c>
      <c r="N1125" s="18" t="str">
        <f ca="1">IF(OR(B1125 = "", F1125=""), "", MIN(ForwardDays(B1125,-'Terms&amp;Conditions + Transaction'!$B$22, 'Terms&amp;Conditions + Transaction'!$B$23, 'Holiday Schedule'!$B$3:$B$1002),ForwardDays(F1125,-'Terms&amp;Conditions + Transaction'!$B$22, 'Terms&amp;Conditions + Transaction'!$B$23, 'Holiday Schedule'!$B$3:$B$1002)))</f>
        <v/>
      </c>
      <c r="O1125" s="42" t="str">
        <f ca="1">IF(B1125="", "", IF(ISNA(MATCH(N1125, SOFR_INDEX!$A$2:$A$2001, -1)),1,IF(INDEX(SOFR_INDEX!$A$2:$E$2001,MATCH(N1125, SOFR_INDEX!$A$2:$A$2001, -1), 1)=N1125,MATCH(N1125, SOFR_INDEX!$A$2:$A$2001, -1),MATCH(N1125, SOFR_INDEX!$A$2:$A$2001, -1)+1)))</f>
        <v/>
      </c>
      <c r="P1125" s="40" t="str" cm="1">
        <f t="array" aca="1" ref="P1125" ca="1">IF(OR(B1125="", F1125=""), "", INDEX(SOFR_INDEX!$B$2:$E$2001, O1125,$P$4) * IF(LEFT($P$3, 3)="180", 2, IF(LEFT($P$3, 2)="90", 4, IF(LEFT($P$3, 2)="30", 12, 1)))/100)</f>
        <v/>
      </c>
      <c r="Q1125" s="43" t="str">
        <f ca="1">IF(OR(B1125="", F1125=""), "", P1125+'Terms&amp;Conditions + Transaction'!$B$11/10000)</f>
        <v/>
      </c>
      <c r="R1125" s="43" t="str">
        <f t="shared" ca="1" si="107"/>
        <v/>
      </c>
      <c r="S1125" t="str">
        <f ca="1">IF(B1125="",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Transaction'!$C$7*(F1125-E1125), 365), 360))))</f>
        <v/>
      </c>
      <c r="T1125" s="49" t="str">
        <f t="shared" ca="1" si="108"/>
        <v/>
      </c>
      <c r="U1125" s="49" t="str">
        <f t="shared" ca="1" si="109"/>
        <v/>
      </c>
      <c r="V1125" s="49" t="str">
        <f t="shared" ca="1" si="110"/>
        <v/>
      </c>
      <c r="W1125" s="11" t="str">
        <f t="shared" ca="1" si="111"/>
        <v/>
      </c>
      <c r="X1125" s="11" t="str">
        <f t="shared" ca="1" si="112"/>
        <v/>
      </c>
    </row>
    <row r="1126" spans="2:24" x14ac:dyDescent="0.25">
      <c r="B1126" s="82" t="str">
        <f ca="1">IF(B1125&lt;MIN($C$3, 'Terms&amp;Conditions + Transaction'!$B$6), B1125+1, "")</f>
        <v/>
      </c>
      <c r="C1126" t="str">
        <f ca="1">IF(B1126="", "", IF(AND(WEEKDAY(B1126, 2)&lt;=5, ISERROR(VLOOKUP(B1126, 'Holiday Schedule'!$B$3:$B$1002, 1, FALSE))), 1, 0))</f>
        <v/>
      </c>
      <c r="D1126" t="str">
        <f ca="1">IF(B1126="", "", IF(LOWER('Terms&amp;Conditions + Transaction'!$C$15)="act", 1, IF(DAY(B1126)=31, 0, IF(AND(DAY(B1126+1)=1, MONTH(B1126+1)=3), 31-DAY(B1126), 1))))</f>
        <v/>
      </c>
      <c r="E1126" s="18" t="str">
        <f ca="1">IF(B1126="", "", IFERROR(VLOOKUP(B1126, 'Accrual Schedule'!$B$3:$B$122, 1, TRUE), ""))</f>
        <v/>
      </c>
      <c r="F1126" s="18" t="str" cm="1">
        <f t="array" aca="1" ref="F1126" ca="1">IF(B1126="", "", INDEX('Accrual Schedule'!$B$3:$B$122, MATCH(B1126, 'Accrual Schedule'!$B$3:$B$122, 1)+1, 1))</f>
        <v/>
      </c>
      <c r="G1126" s="18" t="str" cm="1">
        <f t="array" aca="1" ref="G1126" ca="1">IF(B1126="", "", INDEX('Accrual Schedule'!$B$3:$B$122, MATCH(H1126, 'Accrual Schedule'!$B$3:$B$122, 1)-1, 1))</f>
        <v/>
      </c>
      <c r="H1126" s="18" t="str">
        <f ca="1">IF(B1126="", "", INDEX('Accrual Schedule'!$B$3:$B$122, MATCH(I1126, 'Accrual Schedule'!$C$3:$C$122, 1), 1))</f>
        <v/>
      </c>
      <c r="I1126" s="18" t="str" cm="1">
        <f t="array" aca="1" ref="I1126" ca="1">IF(B1126="", "", _xlfn.IFNA(INDEX('Accrual Schedule'!$C$4:$C$122, MATCH(B1126, 'Accrual Schedule'!$C$4:$C$122, 1)+1, 1), INDEX('Accrual Schedule'!$C$4:$C$122, 1, 1)))</f>
        <v/>
      </c>
      <c r="J1126" s="11" t="str">
        <f ca="1">IF(B1126="","",'Terms&amp;Conditions + Transaction'!$F$5-SUMIF(Dispositions!$B$3:$B$32,"&lt;="&amp;B1126,Dispositions!$C$3:$C$32))</f>
        <v/>
      </c>
      <c r="K1126" s="84" t="str">
        <f ca="1">IF(B1126="", "", IF(ISNA(MATCH(B1126, 'Factor Schedule'!$B$3:$B$2002, -1)),1,IF(INDEX('Factor Schedule'!$B$3:$C$2002,MATCH(B1126, 'Factor Schedule'!$B$3:$B$2002, -1), 1)=B1126,MATCH(B1126, 'Factor Schedule'!$B$3:$B$2002, -1),MATCH(B1126, 'Factor Schedule'!$B$3:$B$2002, -1)+1)))</f>
        <v/>
      </c>
      <c r="L1126" s="11" t="str" cm="1">
        <f t="array" aca="1" ref="L1126" ca="1">IF(B1126="","",ROUND(J1126*_xlfn.IFNA(INDEX('Factor Schedule'!$B$3:$C$2002,K1126, 2), 1), 2))</f>
        <v/>
      </c>
      <c r="M1126" s="11" t="str">
        <f ca="1">IF(B1126="", "", IF(OR(LOWER('Terms&amp;Conditions + Transaction'!$B$12)&lt;&gt;"compound", B1126=$C$2, B1126=E1126), L1126, L1126+IF(LOWER('Terms&amp;Conditions + Transaction'!$B$13)&lt;&gt;"y", SUMIFS($T$8:$T$2007, $B$8:$B$2007, "&gt;="&amp;E1126, $B$8:$B$2007, "&lt;"&amp;B1126), SUMIFS($U$8:$U$1007, $B$8:$B$2007, "&gt;="&amp;E1126, $B$8:$B$2007, "&lt;"&amp;B1126))))</f>
        <v/>
      </c>
      <c r="N1126" s="18" t="str">
        <f ca="1">IF(OR(B1126 = "", F1126=""), "", MIN(ForwardDays(B1126,-'Terms&amp;Conditions + Transaction'!$B$22, 'Terms&amp;Conditions + Transaction'!$B$23, 'Holiday Schedule'!$B$3:$B$1002),ForwardDays(F1126,-'Terms&amp;Conditions + Transaction'!$B$22, 'Terms&amp;Conditions + Transaction'!$B$23, 'Holiday Schedule'!$B$3:$B$1002)))</f>
        <v/>
      </c>
      <c r="O1126" s="42" t="str">
        <f ca="1">IF(B1126="", "", IF(ISNA(MATCH(N1126, SOFR_INDEX!$A$2:$A$2001, -1)),1,IF(INDEX(SOFR_INDEX!$A$2:$E$2001,MATCH(N1126, SOFR_INDEX!$A$2:$A$2001, -1), 1)=N1126,MATCH(N1126, SOFR_INDEX!$A$2:$A$2001, -1),MATCH(N1126, SOFR_INDEX!$A$2:$A$2001, -1)+1)))</f>
        <v/>
      </c>
      <c r="P1126" s="40" t="str" cm="1">
        <f t="array" aca="1" ref="P1126" ca="1">IF(OR(B1126="", F1126=""), "", INDEX(SOFR_INDEX!$B$2:$E$2001, O1126,$P$4) * IF(LEFT($P$3, 3)="180", 2, IF(LEFT($P$3, 2)="90", 4, IF(LEFT($P$3, 2)="30", 12, 1)))/100)</f>
        <v/>
      </c>
      <c r="Q1126" s="43" t="str">
        <f ca="1">IF(OR(B1126="", F1126=""), "", P1126+'Terms&amp;Conditions + Transaction'!$B$11/10000)</f>
        <v/>
      </c>
      <c r="R1126" s="43" t="str">
        <f t="shared" ca="1" si="107"/>
        <v/>
      </c>
      <c r="S1126" t="str">
        <f ca="1">IF(B1126="",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Transaction'!$C$7*(F1126-E1126), 365), 360))))</f>
        <v/>
      </c>
      <c r="T1126" s="49" t="str">
        <f t="shared" ca="1" si="108"/>
        <v/>
      </c>
      <c r="U1126" s="49" t="str">
        <f t="shared" ca="1" si="109"/>
        <v/>
      </c>
      <c r="V1126" s="49" t="str">
        <f t="shared" ca="1" si="110"/>
        <v/>
      </c>
      <c r="W1126" s="11" t="str">
        <f t="shared" ca="1" si="111"/>
        <v/>
      </c>
      <c r="X1126" s="11" t="str">
        <f t="shared" ca="1" si="112"/>
        <v/>
      </c>
    </row>
    <row r="1127" spans="2:24" x14ac:dyDescent="0.25">
      <c r="B1127" s="82" t="str">
        <f ca="1">IF(B1126&lt;MIN($C$3, 'Terms&amp;Conditions + Transaction'!$B$6), B1126+1, "")</f>
        <v/>
      </c>
      <c r="C1127" t="str">
        <f ca="1">IF(B1127="", "", IF(AND(WEEKDAY(B1127, 2)&lt;=5, ISERROR(VLOOKUP(B1127, 'Holiday Schedule'!$B$3:$B$1002, 1, FALSE))), 1, 0))</f>
        <v/>
      </c>
      <c r="D1127" t="str">
        <f ca="1">IF(B1127="", "", IF(LOWER('Terms&amp;Conditions + Transaction'!$C$15)="act", 1, IF(DAY(B1127)=31, 0, IF(AND(DAY(B1127+1)=1, MONTH(B1127+1)=3), 31-DAY(B1127), 1))))</f>
        <v/>
      </c>
      <c r="E1127" s="18" t="str">
        <f ca="1">IF(B1127="", "", IFERROR(VLOOKUP(B1127, 'Accrual Schedule'!$B$3:$B$122, 1, TRUE), ""))</f>
        <v/>
      </c>
      <c r="F1127" s="18" t="str" cm="1">
        <f t="array" aca="1" ref="F1127" ca="1">IF(B1127="", "", INDEX('Accrual Schedule'!$B$3:$B$122, MATCH(B1127, 'Accrual Schedule'!$B$3:$B$122, 1)+1, 1))</f>
        <v/>
      </c>
      <c r="G1127" s="18" t="str" cm="1">
        <f t="array" aca="1" ref="G1127" ca="1">IF(B1127="", "", INDEX('Accrual Schedule'!$B$3:$B$122, MATCH(H1127, 'Accrual Schedule'!$B$3:$B$122, 1)-1, 1))</f>
        <v/>
      </c>
      <c r="H1127" s="18" t="str">
        <f ca="1">IF(B1127="", "", INDEX('Accrual Schedule'!$B$3:$B$122, MATCH(I1127, 'Accrual Schedule'!$C$3:$C$122, 1), 1))</f>
        <v/>
      </c>
      <c r="I1127" s="18" t="str" cm="1">
        <f t="array" aca="1" ref="I1127" ca="1">IF(B1127="", "", _xlfn.IFNA(INDEX('Accrual Schedule'!$C$4:$C$122, MATCH(B1127, 'Accrual Schedule'!$C$4:$C$122, 1)+1, 1), INDEX('Accrual Schedule'!$C$4:$C$122, 1, 1)))</f>
        <v/>
      </c>
      <c r="J1127" s="11" t="str">
        <f ca="1">IF(B1127="","",'Terms&amp;Conditions + Transaction'!$F$5-SUMIF(Dispositions!$B$3:$B$32,"&lt;="&amp;B1127,Dispositions!$C$3:$C$32))</f>
        <v/>
      </c>
      <c r="K1127" s="84" t="str">
        <f ca="1">IF(B1127="", "", IF(ISNA(MATCH(B1127, 'Factor Schedule'!$B$3:$B$2002, -1)),1,IF(INDEX('Factor Schedule'!$B$3:$C$2002,MATCH(B1127, 'Factor Schedule'!$B$3:$B$2002, -1), 1)=B1127,MATCH(B1127, 'Factor Schedule'!$B$3:$B$2002, -1),MATCH(B1127, 'Factor Schedule'!$B$3:$B$2002, -1)+1)))</f>
        <v/>
      </c>
      <c r="L1127" s="11" t="str" cm="1">
        <f t="array" aca="1" ref="L1127" ca="1">IF(B1127="","",ROUND(J1127*_xlfn.IFNA(INDEX('Factor Schedule'!$B$3:$C$2002,K1127, 2), 1), 2))</f>
        <v/>
      </c>
      <c r="M1127" s="11" t="str">
        <f ca="1">IF(B1127="", "", IF(OR(LOWER('Terms&amp;Conditions + Transaction'!$B$12)&lt;&gt;"compound", B1127=$C$2, B1127=E1127), L1127, L1127+IF(LOWER('Terms&amp;Conditions + Transaction'!$B$13)&lt;&gt;"y", SUMIFS($T$8:$T$2007, $B$8:$B$2007, "&gt;="&amp;E1127, $B$8:$B$2007, "&lt;"&amp;B1127), SUMIFS($U$8:$U$1007, $B$8:$B$2007, "&gt;="&amp;E1127, $B$8:$B$2007, "&lt;"&amp;B1127))))</f>
        <v/>
      </c>
      <c r="N1127" s="18" t="str">
        <f ca="1">IF(OR(B1127 = "", F1127=""), "", MIN(ForwardDays(B1127,-'Terms&amp;Conditions + Transaction'!$B$22, 'Terms&amp;Conditions + Transaction'!$B$23, 'Holiday Schedule'!$B$3:$B$1002),ForwardDays(F1127,-'Terms&amp;Conditions + Transaction'!$B$22, 'Terms&amp;Conditions + Transaction'!$B$23, 'Holiday Schedule'!$B$3:$B$1002)))</f>
        <v/>
      </c>
      <c r="O1127" s="42" t="str">
        <f ca="1">IF(B1127="", "", IF(ISNA(MATCH(N1127, SOFR_INDEX!$A$2:$A$2001, -1)),1,IF(INDEX(SOFR_INDEX!$A$2:$E$2001,MATCH(N1127, SOFR_INDEX!$A$2:$A$2001, -1), 1)=N1127,MATCH(N1127, SOFR_INDEX!$A$2:$A$2001, -1),MATCH(N1127, SOFR_INDEX!$A$2:$A$2001, -1)+1)))</f>
        <v/>
      </c>
      <c r="P1127" s="40" t="str" cm="1">
        <f t="array" aca="1" ref="P1127" ca="1">IF(OR(B1127="", F1127=""), "", INDEX(SOFR_INDEX!$B$2:$E$2001, O1127,$P$4) * IF(LEFT($P$3, 3)="180", 2, IF(LEFT($P$3, 2)="90", 4, IF(LEFT($P$3, 2)="30", 12, 1)))/100)</f>
        <v/>
      </c>
      <c r="Q1127" s="43" t="str">
        <f ca="1">IF(OR(B1127="", F1127=""), "", P1127+'Terms&amp;Conditions + Transaction'!$B$11/10000)</f>
        <v/>
      </c>
      <c r="R1127" s="43" t="str">
        <f t="shared" ca="1" si="107"/>
        <v/>
      </c>
      <c r="S1127" t="str">
        <f ca="1">IF(B1127="",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Transaction'!$C$7*(F1127-E1127), 365), 360))))</f>
        <v/>
      </c>
      <c r="T1127" s="49" t="str">
        <f t="shared" ca="1" si="108"/>
        <v/>
      </c>
      <c r="U1127" s="49" t="str">
        <f t="shared" ca="1" si="109"/>
        <v/>
      </c>
      <c r="V1127" s="49" t="str">
        <f t="shared" ca="1" si="110"/>
        <v/>
      </c>
      <c r="W1127" s="11" t="str">
        <f t="shared" ca="1" si="111"/>
        <v/>
      </c>
      <c r="X1127" s="11" t="str">
        <f t="shared" ca="1" si="112"/>
        <v/>
      </c>
    </row>
    <row r="1128" spans="2:24" x14ac:dyDescent="0.25">
      <c r="B1128" s="82" t="str">
        <f ca="1">IF(B1127&lt;MIN($C$3, 'Terms&amp;Conditions + Transaction'!$B$6), B1127+1, "")</f>
        <v/>
      </c>
      <c r="C1128" t="str">
        <f ca="1">IF(B1128="", "", IF(AND(WEEKDAY(B1128, 2)&lt;=5, ISERROR(VLOOKUP(B1128, 'Holiday Schedule'!$B$3:$B$1002, 1, FALSE))), 1, 0))</f>
        <v/>
      </c>
      <c r="D1128" t="str">
        <f ca="1">IF(B1128="", "", IF(LOWER('Terms&amp;Conditions + Transaction'!$C$15)="act", 1, IF(DAY(B1128)=31, 0, IF(AND(DAY(B1128+1)=1, MONTH(B1128+1)=3), 31-DAY(B1128), 1))))</f>
        <v/>
      </c>
      <c r="E1128" s="18" t="str">
        <f ca="1">IF(B1128="", "", IFERROR(VLOOKUP(B1128, 'Accrual Schedule'!$B$3:$B$122, 1, TRUE), ""))</f>
        <v/>
      </c>
      <c r="F1128" s="18" t="str" cm="1">
        <f t="array" aca="1" ref="F1128" ca="1">IF(B1128="", "", INDEX('Accrual Schedule'!$B$3:$B$122, MATCH(B1128, 'Accrual Schedule'!$B$3:$B$122, 1)+1, 1))</f>
        <v/>
      </c>
      <c r="G1128" s="18" t="str" cm="1">
        <f t="array" aca="1" ref="G1128" ca="1">IF(B1128="", "", INDEX('Accrual Schedule'!$B$3:$B$122, MATCH(H1128, 'Accrual Schedule'!$B$3:$B$122, 1)-1, 1))</f>
        <v/>
      </c>
      <c r="H1128" s="18" t="str">
        <f ca="1">IF(B1128="", "", INDEX('Accrual Schedule'!$B$3:$B$122, MATCH(I1128, 'Accrual Schedule'!$C$3:$C$122, 1), 1))</f>
        <v/>
      </c>
      <c r="I1128" s="18" t="str" cm="1">
        <f t="array" aca="1" ref="I1128" ca="1">IF(B1128="", "", _xlfn.IFNA(INDEX('Accrual Schedule'!$C$4:$C$122, MATCH(B1128, 'Accrual Schedule'!$C$4:$C$122, 1)+1, 1), INDEX('Accrual Schedule'!$C$4:$C$122, 1, 1)))</f>
        <v/>
      </c>
      <c r="J1128" s="11" t="str">
        <f ca="1">IF(B1128="","",'Terms&amp;Conditions + Transaction'!$F$5-SUMIF(Dispositions!$B$3:$B$32,"&lt;="&amp;B1128,Dispositions!$C$3:$C$32))</f>
        <v/>
      </c>
      <c r="K1128" s="84" t="str">
        <f ca="1">IF(B1128="", "", IF(ISNA(MATCH(B1128, 'Factor Schedule'!$B$3:$B$2002, -1)),1,IF(INDEX('Factor Schedule'!$B$3:$C$2002,MATCH(B1128, 'Factor Schedule'!$B$3:$B$2002, -1), 1)=B1128,MATCH(B1128, 'Factor Schedule'!$B$3:$B$2002, -1),MATCH(B1128, 'Factor Schedule'!$B$3:$B$2002, -1)+1)))</f>
        <v/>
      </c>
      <c r="L1128" s="11" t="str" cm="1">
        <f t="array" aca="1" ref="L1128" ca="1">IF(B1128="","",ROUND(J1128*_xlfn.IFNA(INDEX('Factor Schedule'!$B$3:$C$2002,K1128, 2), 1), 2))</f>
        <v/>
      </c>
      <c r="M1128" s="11" t="str">
        <f ca="1">IF(B1128="", "", IF(OR(LOWER('Terms&amp;Conditions + Transaction'!$B$12)&lt;&gt;"compound", B1128=$C$2, B1128=E1128), L1128, L1128+IF(LOWER('Terms&amp;Conditions + Transaction'!$B$13)&lt;&gt;"y", SUMIFS($T$8:$T$2007, $B$8:$B$2007, "&gt;="&amp;E1128, $B$8:$B$2007, "&lt;"&amp;B1128), SUMIFS($U$8:$U$1007, $B$8:$B$2007, "&gt;="&amp;E1128, $B$8:$B$2007, "&lt;"&amp;B1128))))</f>
        <v/>
      </c>
      <c r="N1128" s="18" t="str">
        <f ca="1">IF(OR(B1128 = "", F1128=""), "", MIN(ForwardDays(B1128,-'Terms&amp;Conditions + Transaction'!$B$22, 'Terms&amp;Conditions + Transaction'!$B$23, 'Holiday Schedule'!$B$3:$B$1002),ForwardDays(F1128,-'Terms&amp;Conditions + Transaction'!$B$22, 'Terms&amp;Conditions + Transaction'!$B$23, 'Holiday Schedule'!$B$3:$B$1002)))</f>
        <v/>
      </c>
      <c r="O1128" s="42" t="str">
        <f ca="1">IF(B1128="", "", IF(ISNA(MATCH(N1128, SOFR_INDEX!$A$2:$A$2001, -1)),1,IF(INDEX(SOFR_INDEX!$A$2:$E$2001,MATCH(N1128, SOFR_INDEX!$A$2:$A$2001, -1), 1)=N1128,MATCH(N1128, SOFR_INDEX!$A$2:$A$2001, -1),MATCH(N1128, SOFR_INDEX!$A$2:$A$2001, -1)+1)))</f>
        <v/>
      </c>
      <c r="P1128" s="40" t="str" cm="1">
        <f t="array" aca="1" ref="P1128" ca="1">IF(OR(B1128="", F1128=""), "", INDEX(SOFR_INDEX!$B$2:$E$2001, O1128,$P$4) * IF(LEFT($P$3, 3)="180", 2, IF(LEFT($P$3, 2)="90", 4, IF(LEFT($P$3, 2)="30", 12, 1)))/100)</f>
        <v/>
      </c>
      <c r="Q1128" s="43" t="str">
        <f ca="1">IF(OR(B1128="", F1128=""), "", P1128+'Terms&amp;Conditions + Transaction'!$B$11/10000)</f>
        <v/>
      </c>
      <c r="R1128" s="43" t="str">
        <f t="shared" ca="1" si="107"/>
        <v/>
      </c>
      <c r="S1128" t="str">
        <f ca="1">IF(B1128="",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Transaction'!$C$7*(F1128-E1128), 365), 360))))</f>
        <v/>
      </c>
      <c r="T1128" s="49" t="str">
        <f t="shared" ca="1" si="108"/>
        <v/>
      </c>
      <c r="U1128" s="49" t="str">
        <f t="shared" ca="1" si="109"/>
        <v/>
      </c>
      <c r="V1128" s="49" t="str">
        <f t="shared" ca="1" si="110"/>
        <v/>
      </c>
      <c r="W1128" s="11" t="str">
        <f t="shared" ca="1" si="111"/>
        <v/>
      </c>
      <c r="X1128" s="11" t="str">
        <f t="shared" ca="1" si="112"/>
        <v/>
      </c>
    </row>
    <row r="1129" spans="2:24" x14ac:dyDescent="0.25">
      <c r="B1129" s="82" t="str">
        <f ca="1">IF(B1128&lt;MIN($C$3, 'Terms&amp;Conditions + Transaction'!$B$6), B1128+1, "")</f>
        <v/>
      </c>
      <c r="C1129" t="str">
        <f ca="1">IF(B1129="", "", IF(AND(WEEKDAY(B1129, 2)&lt;=5, ISERROR(VLOOKUP(B1129, 'Holiday Schedule'!$B$3:$B$1002, 1, FALSE))), 1, 0))</f>
        <v/>
      </c>
      <c r="D1129" t="str">
        <f ca="1">IF(B1129="", "", IF(LOWER('Terms&amp;Conditions + Transaction'!$C$15)="act", 1, IF(DAY(B1129)=31, 0, IF(AND(DAY(B1129+1)=1, MONTH(B1129+1)=3), 31-DAY(B1129), 1))))</f>
        <v/>
      </c>
      <c r="E1129" s="18" t="str">
        <f ca="1">IF(B1129="", "", IFERROR(VLOOKUP(B1129, 'Accrual Schedule'!$B$3:$B$122, 1, TRUE), ""))</f>
        <v/>
      </c>
      <c r="F1129" s="18" t="str" cm="1">
        <f t="array" aca="1" ref="F1129" ca="1">IF(B1129="", "", INDEX('Accrual Schedule'!$B$3:$B$122, MATCH(B1129, 'Accrual Schedule'!$B$3:$B$122, 1)+1, 1))</f>
        <v/>
      </c>
      <c r="G1129" s="18" t="str" cm="1">
        <f t="array" aca="1" ref="G1129" ca="1">IF(B1129="", "", INDEX('Accrual Schedule'!$B$3:$B$122, MATCH(H1129, 'Accrual Schedule'!$B$3:$B$122, 1)-1, 1))</f>
        <v/>
      </c>
      <c r="H1129" s="18" t="str">
        <f ca="1">IF(B1129="", "", INDEX('Accrual Schedule'!$B$3:$B$122, MATCH(I1129, 'Accrual Schedule'!$C$3:$C$122, 1), 1))</f>
        <v/>
      </c>
      <c r="I1129" s="18" t="str" cm="1">
        <f t="array" aca="1" ref="I1129" ca="1">IF(B1129="", "", _xlfn.IFNA(INDEX('Accrual Schedule'!$C$4:$C$122, MATCH(B1129, 'Accrual Schedule'!$C$4:$C$122, 1)+1, 1), INDEX('Accrual Schedule'!$C$4:$C$122, 1, 1)))</f>
        <v/>
      </c>
      <c r="J1129" s="11" t="str">
        <f ca="1">IF(B1129="","",'Terms&amp;Conditions + Transaction'!$F$5-SUMIF(Dispositions!$B$3:$B$32,"&lt;="&amp;B1129,Dispositions!$C$3:$C$32))</f>
        <v/>
      </c>
      <c r="K1129" s="84" t="str">
        <f ca="1">IF(B1129="", "", IF(ISNA(MATCH(B1129, 'Factor Schedule'!$B$3:$B$2002, -1)),1,IF(INDEX('Factor Schedule'!$B$3:$C$2002,MATCH(B1129, 'Factor Schedule'!$B$3:$B$2002, -1), 1)=B1129,MATCH(B1129, 'Factor Schedule'!$B$3:$B$2002, -1),MATCH(B1129, 'Factor Schedule'!$B$3:$B$2002, -1)+1)))</f>
        <v/>
      </c>
      <c r="L1129" s="11" t="str" cm="1">
        <f t="array" aca="1" ref="L1129" ca="1">IF(B1129="","",ROUND(J1129*_xlfn.IFNA(INDEX('Factor Schedule'!$B$3:$C$2002,K1129, 2), 1), 2))</f>
        <v/>
      </c>
      <c r="M1129" s="11" t="str">
        <f ca="1">IF(B1129="", "", IF(OR(LOWER('Terms&amp;Conditions + Transaction'!$B$12)&lt;&gt;"compound", B1129=$C$2, B1129=E1129), L1129, L1129+IF(LOWER('Terms&amp;Conditions + Transaction'!$B$13)&lt;&gt;"y", SUMIFS($T$8:$T$2007, $B$8:$B$2007, "&gt;="&amp;E1129, $B$8:$B$2007, "&lt;"&amp;B1129), SUMIFS($U$8:$U$1007, $B$8:$B$2007, "&gt;="&amp;E1129, $B$8:$B$2007, "&lt;"&amp;B1129))))</f>
        <v/>
      </c>
      <c r="N1129" s="18" t="str">
        <f ca="1">IF(OR(B1129 = "", F1129=""), "", MIN(ForwardDays(B1129,-'Terms&amp;Conditions + Transaction'!$B$22, 'Terms&amp;Conditions + Transaction'!$B$23, 'Holiday Schedule'!$B$3:$B$1002),ForwardDays(F1129,-'Terms&amp;Conditions + Transaction'!$B$22, 'Terms&amp;Conditions + Transaction'!$B$23, 'Holiday Schedule'!$B$3:$B$1002)))</f>
        <v/>
      </c>
      <c r="O1129" s="42" t="str">
        <f ca="1">IF(B1129="", "", IF(ISNA(MATCH(N1129, SOFR_INDEX!$A$2:$A$2001, -1)),1,IF(INDEX(SOFR_INDEX!$A$2:$E$2001,MATCH(N1129, SOFR_INDEX!$A$2:$A$2001, -1), 1)=N1129,MATCH(N1129, SOFR_INDEX!$A$2:$A$2001, -1),MATCH(N1129, SOFR_INDEX!$A$2:$A$2001, -1)+1)))</f>
        <v/>
      </c>
      <c r="P1129" s="40" t="str" cm="1">
        <f t="array" aca="1" ref="P1129" ca="1">IF(OR(B1129="", F1129=""), "", INDEX(SOFR_INDEX!$B$2:$E$2001, O1129,$P$4) * IF(LEFT($P$3, 3)="180", 2, IF(LEFT($P$3, 2)="90", 4, IF(LEFT($P$3, 2)="30", 12, 1)))/100)</f>
        <v/>
      </c>
      <c r="Q1129" s="43" t="str">
        <f ca="1">IF(OR(B1129="", F1129=""), "", P1129+'Terms&amp;Conditions + Transaction'!$B$11/10000)</f>
        <v/>
      </c>
      <c r="R1129" s="43" t="str">
        <f t="shared" ca="1" si="107"/>
        <v/>
      </c>
      <c r="S1129" t="str">
        <f ca="1">IF(B1129="",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Transaction'!$C$7*(F1129-E1129), 365), 360))))</f>
        <v/>
      </c>
      <c r="T1129" s="49" t="str">
        <f t="shared" ca="1" si="108"/>
        <v/>
      </c>
      <c r="U1129" s="49" t="str">
        <f t="shared" ca="1" si="109"/>
        <v/>
      </c>
      <c r="V1129" s="49" t="str">
        <f t="shared" ca="1" si="110"/>
        <v/>
      </c>
      <c r="W1129" s="11" t="str">
        <f t="shared" ca="1" si="111"/>
        <v/>
      </c>
      <c r="X1129" s="11" t="str">
        <f t="shared" ca="1" si="112"/>
        <v/>
      </c>
    </row>
    <row r="1130" spans="2:24" x14ac:dyDescent="0.25">
      <c r="B1130" s="82" t="str">
        <f ca="1">IF(B1129&lt;MIN($C$3, 'Terms&amp;Conditions + Transaction'!$B$6), B1129+1, "")</f>
        <v/>
      </c>
      <c r="C1130" t="str">
        <f ca="1">IF(B1130="", "", IF(AND(WEEKDAY(B1130, 2)&lt;=5, ISERROR(VLOOKUP(B1130, 'Holiday Schedule'!$B$3:$B$1002, 1, FALSE))), 1, 0))</f>
        <v/>
      </c>
      <c r="D1130" t="str">
        <f ca="1">IF(B1130="", "", IF(LOWER('Terms&amp;Conditions + Transaction'!$C$15)="act", 1, IF(DAY(B1130)=31, 0, IF(AND(DAY(B1130+1)=1, MONTH(B1130+1)=3), 31-DAY(B1130), 1))))</f>
        <v/>
      </c>
      <c r="E1130" s="18" t="str">
        <f ca="1">IF(B1130="", "", IFERROR(VLOOKUP(B1130, 'Accrual Schedule'!$B$3:$B$122, 1, TRUE), ""))</f>
        <v/>
      </c>
      <c r="F1130" s="18" t="str" cm="1">
        <f t="array" aca="1" ref="F1130" ca="1">IF(B1130="", "", INDEX('Accrual Schedule'!$B$3:$B$122, MATCH(B1130, 'Accrual Schedule'!$B$3:$B$122, 1)+1, 1))</f>
        <v/>
      </c>
      <c r="G1130" s="18" t="str" cm="1">
        <f t="array" aca="1" ref="G1130" ca="1">IF(B1130="", "", INDEX('Accrual Schedule'!$B$3:$B$122, MATCH(H1130, 'Accrual Schedule'!$B$3:$B$122, 1)-1, 1))</f>
        <v/>
      </c>
      <c r="H1130" s="18" t="str">
        <f ca="1">IF(B1130="", "", INDEX('Accrual Schedule'!$B$3:$B$122, MATCH(I1130, 'Accrual Schedule'!$C$3:$C$122, 1), 1))</f>
        <v/>
      </c>
      <c r="I1130" s="18" t="str" cm="1">
        <f t="array" aca="1" ref="I1130" ca="1">IF(B1130="", "", _xlfn.IFNA(INDEX('Accrual Schedule'!$C$4:$C$122, MATCH(B1130, 'Accrual Schedule'!$C$4:$C$122, 1)+1, 1), INDEX('Accrual Schedule'!$C$4:$C$122, 1, 1)))</f>
        <v/>
      </c>
      <c r="J1130" s="11" t="str">
        <f ca="1">IF(B1130="","",'Terms&amp;Conditions + Transaction'!$F$5-SUMIF(Dispositions!$B$3:$B$32,"&lt;="&amp;B1130,Dispositions!$C$3:$C$32))</f>
        <v/>
      </c>
      <c r="K1130" s="84" t="str">
        <f ca="1">IF(B1130="", "", IF(ISNA(MATCH(B1130, 'Factor Schedule'!$B$3:$B$2002, -1)),1,IF(INDEX('Factor Schedule'!$B$3:$C$2002,MATCH(B1130, 'Factor Schedule'!$B$3:$B$2002, -1), 1)=B1130,MATCH(B1130, 'Factor Schedule'!$B$3:$B$2002, -1),MATCH(B1130, 'Factor Schedule'!$B$3:$B$2002, -1)+1)))</f>
        <v/>
      </c>
      <c r="L1130" s="11" t="str" cm="1">
        <f t="array" aca="1" ref="L1130" ca="1">IF(B1130="","",ROUND(J1130*_xlfn.IFNA(INDEX('Factor Schedule'!$B$3:$C$2002,K1130, 2), 1), 2))</f>
        <v/>
      </c>
      <c r="M1130" s="11" t="str">
        <f ca="1">IF(B1130="", "", IF(OR(LOWER('Terms&amp;Conditions + Transaction'!$B$12)&lt;&gt;"compound", B1130=$C$2, B1130=E1130), L1130, L1130+IF(LOWER('Terms&amp;Conditions + Transaction'!$B$13)&lt;&gt;"y", SUMIFS($T$8:$T$2007, $B$8:$B$2007, "&gt;="&amp;E1130, $B$8:$B$2007, "&lt;"&amp;B1130), SUMIFS($U$8:$U$1007, $B$8:$B$2007, "&gt;="&amp;E1130, $B$8:$B$2007, "&lt;"&amp;B1130))))</f>
        <v/>
      </c>
      <c r="N1130" s="18" t="str">
        <f ca="1">IF(OR(B1130 = "", F1130=""), "", MIN(ForwardDays(B1130,-'Terms&amp;Conditions + Transaction'!$B$22, 'Terms&amp;Conditions + Transaction'!$B$23, 'Holiday Schedule'!$B$3:$B$1002),ForwardDays(F1130,-'Terms&amp;Conditions + Transaction'!$B$22, 'Terms&amp;Conditions + Transaction'!$B$23, 'Holiday Schedule'!$B$3:$B$1002)))</f>
        <v/>
      </c>
      <c r="O1130" s="42" t="str">
        <f ca="1">IF(B1130="", "", IF(ISNA(MATCH(N1130, SOFR_INDEX!$A$2:$A$2001, -1)),1,IF(INDEX(SOFR_INDEX!$A$2:$E$2001,MATCH(N1130, SOFR_INDEX!$A$2:$A$2001, -1), 1)=N1130,MATCH(N1130, SOFR_INDEX!$A$2:$A$2001, -1),MATCH(N1130, SOFR_INDEX!$A$2:$A$2001, -1)+1)))</f>
        <v/>
      </c>
      <c r="P1130" s="40" t="str" cm="1">
        <f t="array" aca="1" ref="P1130" ca="1">IF(OR(B1130="", F1130=""), "", INDEX(SOFR_INDEX!$B$2:$E$2001, O1130,$P$4) * IF(LEFT($P$3, 3)="180", 2, IF(LEFT($P$3, 2)="90", 4, IF(LEFT($P$3, 2)="30", 12, 1)))/100)</f>
        <v/>
      </c>
      <c r="Q1130" s="43" t="str">
        <f ca="1">IF(OR(B1130="", F1130=""), "", P1130+'Terms&amp;Conditions + Transaction'!$B$11/10000)</f>
        <v/>
      </c>
      <c r="R1130" s="43" t="str">
        <f t="shared" ca="1" si="107"/>
        <v/>
      </c>
      <c r="S1130" t="str">
        <f ca="1">IF(B1130="",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Transaction'!$C$7*(F1130-E1130), 365), 360))))</f>
        <v/>
      </c>
      <c r="T1130" s="49" t="str">
        <f t="shared" ca="1" si="108"/>
        <v/>
      </c>
      <c r="U1130" s="49" t="str">
        <f t="shared" ca="1" si="109"/>
        <v/>
      </c>
      <c r="V1130" s="49" t="str">
        <f t="shared" ca="1" si="110"/>
        <v/>
      </c>
      <c r="W1130" s="11" t="str">
        <f t="shared" ca="1" si="111"/>
        <v/>
      </c>
      <c r="X1130" s="11" t="str">
        <f t="shared" ca="1" si="112"/>
        <v/>
      </c>
    </row>
    <row r="1131" spans="2:24" x14ac:dyDescent="0.25">
      <c r="B1131" s="82" t="str">
        <f ca="1">IF(B1130&lt;MIN($C$3, 'Terms&amp;Conditions + Transaction'!$B$6), B1130+1, "")</f>
        <v/>
      </c>
      <c r="C1131" t="str">
        <f ca="1">IF(B1131="", "", IF(AND(WEEKDAY(B1131, 2)&lt;=5, ISERROR(VLOOKUP(B1131, 'Holiday Schedule'!$B$3:$B$1002, 1, FALSE))), 1, 0))</f>
        <v/>
      </c>
      <c r="D1131" t="str">
        <f ca="1">IF(B1131="", "", IF(LOWER('Terms&amp;Conditions + Transaction'!$C$15)="act", 1, IF(DAY(B1131)=31, 0, IF(AND(DAY(B1131+1)=1, MONTH(B1131+1)=3), 31-DAY(B1131), 1))))</f>
        <v/>
      </c>
      <c r="E1131" s="18" t="str">
        <f ca="1">IF(B1131="", "", IFERROR(VLOOKUP(B1131, 'Accrual Schedule'!$B$3:$B$122, 1, TRUE), ""))</f>
        <v/>
      </c>
      <c r="F1131" s="18" t="str" cm="1">
        <f t="array" aca="1" ref="F1131" ca="1">IF(B1131="", "", INDEX('Accrual Schedule'!$B$3:$B$122, MATCH(B1131, 'Accrual Schedule'!$B$3:$B$122, 1)+1, 1))</f>
        <v/>
      </c>
      <c r="G1131" s="18" t="str" cm="1">
        <f t="array" aca="1" ref="G1131" ca="1">IF(B1131="", "", INDEX('Accrual Schedule'!$B$3:$B$122, MATCH(H1131, 'Accrual Schedule'!$B$3:$B$122, 1)-1, 1))</f>
        <v/>
      </c>
      <c r="H1131" s="18" t="str">
        <f ca="1">IF(B1131="", "", INDEX('Accrual Schedule'!$B$3:$B$122, MATCH(I1131, 'Accrual Schedule'!$C$3:$C$122, 1), 1))</f>
        <v/>
      </c>
      <c r="I1131" s="18" t="str" cm="1">
        <f t="array" aca="1" ref="I1131" ca="1">IF(B1131="", "", _xlfn.IFNA(INDEX('Accrual Schedule'!$C$4:$C$122, MATCH(B1131, 'Accrual Schedule'!$C$4:$C$122, 1)+1, 1), INDEX('Accrual Schedule'!$C$4:$C$122, 1, 1)))</f>
        <v/>
      </c>
      <c r="J1131" s="11" t="str">
        <f ca="1">IF(B1131="","",'Terms&amp;Conditions + Transaction'!$F$5-SUMIF(Dispositions!$B$3:$B$32,"&lt;="&amp;B1131,Dispositions!$C$3:$C$32))</f>
        <v/>
      </c>
      <c r="K1131" s="84" t="str">
        <f ca="1">IF(B1131="", "", IF(ISNA(MATCH(B1131, 'Factor Schedule'!$B$3:$B$2002, -1)),1,IF(INDEX('Factor Schedule'!$B$3:$C$2002,MATCH(B1131, 'Factor Schedule'!$B$3:$B$2002, -1), 1)=B1131,MATCH(B1131, 'Factor Schedule'!$B$3:$B$2002, -1),MATCH(B1131, 'Factor Schedule'!$B$3:$B$2002, -1)+1)))</f>
        <v/>
      </c>
      <c r="L1131" s="11" t="str" cm="1">
        <f t="array" aca="1" ref="L1131" ca="1">IF(B1131="","",ROUND(J1131*_xlfn.IFNA(INDEX('Factor Schedule'!$B$3:$C$2002,K1131, 2), 1), 2))</f>
        <v/>
      </c>
      <c r="M1131" s="11" t="str">
        <f ca="1">IF(B1131="", "", IF(OR(LOWER('Terms&amp;Conditions + Transaction'!$B$12)&lt;&gt;"compound", B1131=$C$2, B1131=E1131), L1131, L1131+IF(LOWER('Terms&amp;Conditions + Transaction'!$B$13)&lt;&gt;"y", SUMIFS($T$8:$T$2007, $B$8:$B$2007, "&gt;="&amp;E1131, $B$8:$B$2007, "&lt;"&amp;B1131), SUMIFS($U$8:$U$1007, $B$8:$B$2007, "&gt;="&amp;E1131, $B$8:$B$2007, "&lt;"&amp;B1131))))</f>
        <v/>
      </c>
      <c r="N1131" s="18" t="str">
        <f ca="1">IF(OR(B1131 = "", F1131=""), "", MIN(ForwardDays(B1131,-'Terms&amp;Conditions + Transaction'!$B$22, 'Terms&amp;Conditions + Transaction'!$B$23, 'Holiday Schedule'!$B$3:$B$1002),ForwardDays(F1131,-'Terms&amp;Conditions + Transaction'!$B$22, 'Terms&amp;Conditions + Transaction'!$B$23, 'Holiday Schedule'!$B$3:$B$1002)))</f>
        <v/>
      </c>
      <c r="O1131" s="42" t="str">
        <f ca="1">IF(B1131="", "", IF(ISNA(MATCH(N1131, SOFR_INDEX!$A$2:$A$2001, -1)),1,IF(INDEX(SOFR_INDEX!$A$2:$E$2001,MATCH(N1131, SOFR_INDEX!$A$2:$A$2001, -1), 1)=N1131,MATCH(N1131, SOFR_INDEX!$A$2:$A$2001, -1),MATCH(N1131, SOFR_INDEX!$A$2:$A$2001, -1)+1)))</f>
        <v/>
      </c>
      <c r="P1131" s="40" t="str" cm="1">
        <f t="array" aca="1" ref="P1131" ca="1">IF(OR(B1131="", F1131=""), "", INDEX(SOFR_INDEX!$B$2:$E$2001, O1131,$P$4) * IF(LEFT($P$3, 3)="180", 2, IF(LEFT($P$3, 2)="90", 4, IF(LEFT($P$3, 2)="30", 12, 1)))/100)</f>
        <v/>
      </c>
      <c r="Q1131" s="43" t="str">
        <f ca="1">IF(OR(B1131="", F1131=""), "", P1131+'Terms&amp;Conditions + Transaction'!$B$11/10000)</f>
        <v/>
      </c>
      <c r="R1131" s="43" t="str">
        <f t="shared" ca="1" si="107"/>
        <v/>
      </c>
      <c r="S1131" t="str">
        <f ca="1">IF(B1131="",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Transaction'!$C$7*(F1131-E1131), 365), 360))))</f>
        <v/>
      </c>
      <c r="T1131" s="49" t="str">
        <f t="shared" ca="1" si="108"/>
        <v/>
      </c>
      <c r="U1131" s="49" t="str">
        <f t="shared" ca="1" si="109"/>
        <v/>
      </c>
      <c r="V1131" s="49" t="str">
        <f t="shared" ca="1" si="110"/>
        <v/>
      </c>
      <c r="W1131" s="11" t="str">
        <f t="shared" ca="1" si="111"/>
        <v/>
      </c>
      <c r="X1131" s="11" t="str">
        <f t="shared" ca="1" si="112"/>
        <v/>
      </c>
    </row>
    <row r="1132" spans="2:24" x14ac:dyDescent="0.25">
      <c r="B1132" s="82" t="str">
        <f ca="1">IF(B1131&lt;MIN($C$3, 'Terms&amp;Conditions + Transaction'!$B$6), B1131+1, "")</f>
        <v/>
      </c>
      <c r="C1132" t="str">
        <f ca="1">IF(B1132="", "", IF(AND(WEEKDAY(B1132, 2)&lt;=5, ISERROR(VLOOKUP(B1132, 'Holiday Schedule'!$B$3:$B$1002, 1, FALSE))), 1, 0))</f>
        <v/>
      </c>
      <c r="D1132" t="str">
        <f ca="1">IF(B1132="", "", IF(LOWER('Terms&amp;Conditions + Transaction'!$C$15)="act", 1, IF(DAY(B1132)=31, 0, IF(AND(DAY(B1132+1)=1, MONTH(B1132+1)=3), 31-DAY(B1132), 1))))</f>
        <v/>
      </c>
      <c r="E1132" s="18" t="str">
        <f ca="1">IF(B1132="", "", IFERROR(VLOOKUP(B1132, 'Accrual Schedule'!$B$3:$B$122, 1, TRUE), ""))</f>
        <v/>
      </c>
      <c r="F1132" s="18" t="str" cm="1">
        <f t="array" aca="1" ref="F1132" ca="1">IF(B1132="", "", INDEX('Accrual Schedule'!$B$3:$B$122, MATCH(B1132, 'Accrual Schedule'!$B$3:$B$122, 1)+1, 1))</f>
        <v/>
      </c>
      <c r="G1132" s="18" t="str" cm="1">
        <f t="array" aca="1" ref="G1132" ca="1">IF(B1132="", "", INDEX('Accrual Schedule'!$B$3:$B$122, MATCH(H1132, 'Accrual Schedule'!$B$3:$B$122, 1)-1, 1))</f>
        <v/>
      </c>
      <c r="H1132" s="18" t="str">
        <f ca="1">IF(B1132="", "", INDEX('Accrual Schedule'!$B$3:$B$122, MATCH(I1132, 'Accrual Schedule'!$C$3:$C$122, 1), 1))</f>
        <v/>
      </c>
      <c r="I1132" s="18" t="str" cm="1">
        <f t="array" aca="1" ref="I1132" ca="1">IF(B1132="", "", _xlfn.IFNA(INDEX('Accrual Schedule'!$C$4:$C$122, MATCH(B1132, 'Accrual Schedule'!$C$4:$C$122, 1)+1, 1), INDEX('Accrual Schedule'!$C$4:$C$122, 1, 1)))</f>
        <v/>
      </c>
      <c r="J1132" s="11" t="str">
        <f ca="1">IF(B1132="","",'Terms&amp;Conditions + Transaction'!$F$5-SUMIF(Dispositions!$B$3:$B$32,"&lt;="&amp;B1132,Dispositions!$C$3:$C$32))</f>
        <v/>
      </c>
      <c r="K1132" s="84" t="str">
        <f ca="1">IF(B1132="", "", IF(ISNA(MATCH(B1132, 'Factor Schedule'!$B$3:$B$2002, -1)),1,IF(INDEX('Factor Schedule'!$B$3:$C$2002,MATCH(B1132, 'Factor Schedule'!$B$3:$B$2002, -1), 1)=B1132,MATCH(B1132, 'Factor Schedule'!$B$3:$B$2002, -1),MATCH(B1132, 'Factor Schedule'!$B$3:$B$2002, -1)+1)))</f>
        <v/>
      </c>
      <c r="L1132" s="11" t="str" cm="1">
        <f t="array" aca="1" ref="L1132" ca="1">IF(B1132="","",ROUND(J1132*_xlfn.IFNA(INDEX('Factor Schedule'!$B$3:$C$2002,K1132, 2), 1), 2))</f>
        <v/>
      </c>
      <c r="M1132" s="11" t="str">
        <f ca="1">IF(B1132="", "", IF(OR(LOWER('Terms&amp;Conditions + Transaction'!$B$12)&lt;&gt;"compound", B1132=$C$2, B1132=E1132), L1132, L1132+IF(LOWER('Terms&amp;Conditions + Transaction'!$B$13)&lt;&gt;"y", SUMIFS($T$8:$T$2007, $B$8:$B$2007, "&gt;="&amp;E1132, $B$8:$B$2007, "&lt;"&amp;B1132), SUMIFS($U$8:$U$1007, $B$8:$B$2007, "&gt;="&amp;E1132, $B$8:$B$2007, "&lt;"&amp;B1132))))</f>
        <v/>
      </c>
      <c r="N1132" s="18" t="str">
        <f ca="1">IF(OR(B1132 = "", F1132=""), "", MIN(ForwardDays(B1132,-'Terms&amp;Conditions + Transaction'!$B$22, 'Terms&amp;Conditions + Transaction'!$B$23, 'Holiday Schedule'!$B$3:$B$1002),ForwardDays(F1132,-'Terms&amp;Conditions + Transaction'!$B$22, 'Terms&amp;Conditions + Transaction'!$B$23, 'Holiday Schedule'!$B$3:$B$1002)))</f>
        <v/>
      </c>
      <c r="O1132" s="42" t="str">
        <f ca="1">IF(B1132="", "", IF(ISNA(MATCH(N1132, SOFR_INDEX!$A$2:$A$2001, -1)),1,IF(INDEX(SOFR_INDEX!$A$2:$E$2001,MATCH(N1132, SOFR_INDEX!$A$2:$A$2001, -1), 1)=N1132,MATCH(N1132, SOFR_INDEX!$A$2:$A$2001, -1),MATCH(N1132, SOFR_INDEX!$A$2:$A$2001, -1)+1)))</f>
        <v/>
      </c>
      <c r="P1132" s="40" t="str" cm="1">
        <f t="array" aca="1" ref="P1132" ca="1">IF(OR(B1132="", F1132=""), "", INDEX(SOFR_INDEX!$B$2:$E$2001, O1132,$P$4) * IF(LEFT($P$3, 3)="180", 2, IF(LEFT($P$3, 2)="90", 4, IF(LEFT($P$3, 2)="30", 12, 1)))/100)</f>
        <v/>
      </c>
      <c r="Q1132" s="43" t="str">
        <f ca="1">IF(OR(B1132="", F1132=""), "", P1132+'Terms&amp;Conditions + Transaction'!$B$11/10000)</f>
        <v/>
      </c>
      <c r="R1132" s="43" t="str">
        <f t="shared" ca="1" si="107"/>
        <v/>
      </c>
      <c r="S1132" t="str">
        <f ca="1">IF(B1132="",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Transaction'!$C$7*(F1132-E1132), 365), 360))))</f>
        <v/>
      </c>
      <c r="T1132" s="49" t="str">
        <f t="shared" ca="1" si="108"/>
        <v/>
      </c>
      <c r="U1132" s="49" t="str">
        <f t="shared" ca="1" si="109"/>
        <v/>
      </c>
      <c r="V1132" s="49" t="str">
        <f t="shared" ca="1" si="110"/>
        <v/>
      </c>
      <c r="W1132" s="11" t="str">
        <f t="shared" ca="1" si="111"/>
        <v/>
      </c>
      <c r="X1132" s="11" t="str">
        <f t="shared" ca="1" si="112"/>
        <v/>
      </c>
    </row>
    <row r="1133" spans="2:24" x14ac:dyDescent="0.25">
      <c r="B1133" s="82" t="str">
        <f ca="1">IF(B1132&lt;MIN($C$3, 'Terms&amp;Conditions + Transaction'!$B$6), B1132+1, "")</f>
        <v/>
      </c>
      <c r="C1133" t="str">
        <f ca="1">IF(B1133="", "", IF(AND(WEEKDAY(B1133, 2)&lt;=5, ISERROR(VLOOKUP(B1133, 'Holiday Schedule'!$B$3:$B$1002, 1, FALSE))), 1, 0))</f>
        <v/>
      </c>
      <c r="D1133" t="str">
        <f ca="1">IF(B1133="", "", IF(LOWER('Terms&amp;Conditions + Transaction'!$C$15)="act", 1, IF(DAY(B1133)=31, 0, IF(AND(DAY(B1133+1)=1, MONTH(B1133+1)=3), 31-DAY(B1133), 1))))</f>
        <v/>
      </c>
      <c r="E1133" s="18" t="str">
        <f ca="1">IF(B1133="", "", IFERROR(VLOOKUP(B1133, 'Accrual Schedule'!$B$3:$B$122, 1, TRUE), ""))</f>
        <v/>
      </c>
      <c r="F1133" s="18" t="str" cm="1">
        <f t="array" aca="1" ref="F1133" ca="1">IF(B1133="", "", INDEX('Accrual Schedule'!$B$3:$B$122, MATCH(B1133, 'Accrual Schedule'!$B$3:$B$122, 1)+1, 1))</f>
        <v/>
      </c>
      <c r="G1133" s="18" t="str" cm="1">
        <f t="array" aca="1" ref="G1133" ca="1">IF(B1133="", "", INDEX('Accrual Schedule'!$B$3:$B$122, MATCH(H1133, 'Accrual Schedule'!$B$3:$B$122, 1)-1, 1))</f>
        <v/>
      </c>
      <c r="H1133" s="18" t="str">
        <f ca="1">IF(B1133="", "", INDEX('Accrual Schedule'!$B$3:$B$122, MATCH(I1133, 'Accrual Schedule'!$C$3:$C$122, 1), 1))</f>
        <v/>
      </c>
      <c r="I1133" s="18" t="str" cm="1">
        <f t="array" aca="1" ref="I1133" ca="1">IF(B1133="", "", _xlfn.IFNA(INDEX('Accrual Schedule'!$C$4:$C$122, MATCH(B1133, 'Accrual Schedule'!$C$4:$C$122, 1)+1, 1), INDEX('Accrual Schedule'!$C$4:$C$122, 1, 1)))</f>
        <v/>
      </c>
      <c r="J1133" s="11" t="str">
        <f ca="1">IF(B1133="","",'Terms&amp;Conditions + Transaction'!$F$5-SUMIF(Dispositions!$B$3:$B$32,"&lt;="&amp;B1133,Dispositions!$C$3:$C$32))</f>
        <v/>
      </c>
      <c r="K1133" s="84" t="str">
        <f ca="1">IF(B1133="", "", IF(ISNA(MATCH(B1133, 'Factor Schedule'!$B$3:$B$2002, -1)),1,IF(INDEX('Factor Schedule'!$B$3:$C$2002,MATCH(B1133, 'Factor Schedule'!$B$3:$B$2002, -1), 1)=B1133,MATCH(B1133, 'Factor Schedule'!$B$3:$B$2002, -1),MATCH(B1133, 'Factor Schedule'!$B$3:$B$2002, -1)+1)))</f>
        <v/>
      </c>
      <c r="L1133" s="11" t="str" cm="1">
        <f t="array" aca="1" ref="L1133" ca="1">IF(B1133="","",ROUND(J1133*_xlfn.IFNA(INDEX('Factor Schedule'!$B$3:$C$2002,K1133, 2), 1), 2))</f>
        <v/>
      </c>
      <c r="M1133" s="11" t="str">
        <f ca="1">IF(B1133="", "", IF(OR(LOWER('Terms&amp;Conditions + Transaction'!$B$12)&lt;&gt;"compound", B1133=$C$2, B1133=E1133), L1133, L1133+IF(LOWER('Terms&amp;Conditions + Transaction'!$B$13)&lt;&gt;"y", SUMIFS($T$8:$T$2007, $B$8:$B$2007, "&gt;="&amp;E1133, $B$8:$B$2007, "&lt;"&amp;B1133), SUMIFS($U$8:$U$1007, $B$8:$B$2007, "&gt;="&amp;E1133, $B$8:$B$2007, "&lt;"&amp;B1133))))</f>
        <v/>
      </c>
      <c r="N1133" s="18" t="str">
        <f ca="1">IF(OR(B1133 = "", F1133=""), "", MIN(ForwardDays(B1133,-'Terms&amp;Conditions + Transaction'!$B$22, 'Terms&amp;Conditions + Transaction'!$B$23, 'Holiday Schedule'!$B$3:$B$1002),ForwardDays(F1133,-'Terms&amp;Conditions + Transaction'!$B$22, 'Terms&amp;Conditions + Transaction'!$B$23, 'Holiday Schedule'!$B$3:$B$1002)))</f>
        <v/>
      </c>
      <c r="O1133" s="42" t="str">
        <f ca="1">IF(B1133="", "", IF(ISNA(MATCH(N1133, SOFR_INDEX!$A$2:$A$2001, -1)),1,IF(INDEX(SOFR_INDEX!$A$2:$E$2001,MATCH(N1133, SOFR_INDEX!$A$2:$A$2001, -1), 1)=N1133,MATCH(N1133, SOFR_INDEX!$A$2:$A$2001, -1),MATCH(N1133, SOFR_INDEX!$A$2:$A$2001, -1)+1)))</f>
        <v/>
      </c>
      <c r="P1133" s="40" t="str" cm="1">
        <f t="array" aca="1" ref="P1133" ca="1">IF(OR(B1133="", F1133=""), "", INDEX(SOFR_INDEX!$B$2:$E$2001, O1133,$P$4) * IF(LEFT($P$3, 3)="180", 2, IF(LEFT($P$3, 2)="90", 4, IF(LEFT($P$3, 2)="30", 12, 1)))/100)</f>
        <v/>
      </c>
      <c r="Q1133" s="43" t="str">
        <f ca="1">IF(OR(B1133="", F1133=""), "", P1133+'Terms&amp;Conditions + Transaction'!$B$11/10000)</f>
        <v/>
      </c>
      <c r="R1133" s="43" t="str">
        <f t="shared" ca="1" si="107"/>
        <v/>
      </c>
      <c r="S1133" t="str">
        <f ca="1">IF(B1133="",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Transaction'!$C$7*(F1133-E1133), 365), 360))))</f>
        <v/>
      </c>
      <c r="T1133" s="49" t="str">
        <f t="shared" ca="1" si="108"/>
        <v/>
      </c>
      <c r="U1133" s="49" t="str">
        <f t="shared" ca="1" si="109"/>
        <v/>
      </c>
      <c r="V1133" s="49" t="str">
        <f t="shared" ca="1" si="110"/>
        <v/>
      </c>
      <c r="W1133" s="11" t="str">
        <f t="shared" ca="1" si="111"/>
        <v/>
      </c>
      <c r="X1133" s="11" t="str">
        <f t="shared" ca="1" si="112"/>
        <v/>
      </c>
    </row>
    <row r="1134" spans="2:24" x14ac:dyDescent="0.25">
      <c r="B1134" s="82" t="str">
        <f ca="1">IF(B1133&lt;MIN($C$3, 'Terms&amp;Conditions + Transaction'!$B$6), B1133+1, "")</f>
        <v/>
      </c>
      <c r="C1134" t="str">
        <f ca="1">IF(B1134="", "", IF(AND(WEEKDAY(B1134, 2)&lt;=5, ISERROR(VLOOKUP(B1134, 'Holiday Schedule'!$B$3:$B$1002, 1, FALSE))), 1, 0))</f>
        <v/>
      </c>
      <c r="D1134" t="str">
        <f ca="1">IF(B1134="", "", IF(LOWER('Terms&amp;Conditions + Transaction'!$C$15)="act", 1, IF(DAY(B1134)=31, 0, IF(AND(DAY(B1134+1)=1, MONTH(B1134+1)=3), 31-DAY(B1134), 1))))</f>
        <v/>
      </c>
      <c r="E1134" s="18" t="str">
        <f ca="1">IF(B1134="", "", IFERROR(VLOOKUP(B1134, 'Accrual Schedule'!$B$3:$B$122, 1, TRUE), ""))</f>
        <v/>
      </c>
      <c r="F1134" s="18" t="str" cm="1">
        <f t="array" aca="1" ref="F1134" ca="1">IF(B1134="", "", INDEX('Accrual Schedule'!$B$3:$B$122, MATCH(B1134, 'Accrual Schedule'!$B$3:$B$122, 1)+1, 1))</f>
        <v/>
      </c>
      <c r="G1134" s="18" t="str" cm="1">
        <f t="array" aca="1" ref="G1134" ca="1">IF(B1134="", "", INDEX('Accrual Schedule'!$B$3:$B$122, MATCH(H1134, 'Accrual Schedule'!$B$3:$B$122, 1)-1, 1))</f>
        <v/>
      </c>
      <c r="H1134" s="18" t="str">
        <f ca="1">IF(B1134="", "", INDEX('Accrual Schedule'!$B$3:$B$122, MATCH(I1134, 'Accrual Schedule'!$C$3:$C$122, 1), 1))</f>
        <v/>
      </c>
      <c r="I1134" s="18" t="str" cm="1">
        <f t="array" aca="1" ref="I1134" ca="1">IF(B1134="", "", _xlfn.IFNA(INDEX('Accrual Schedule'!$C$4:$C$122, MATCH(B1134, 'Accrual Schedule'!$C$4:$C$122, 1)+1, 1), INDEX('Accrual Schedule'!$C$4:$C$122, 1, 1)))</f>
        <v/>
      </c>
      <c r="J1134" s="11" t="str">
        <f ca="1">IF(B1134="","",'Terms&amp;Conditions + Transaction'!$F$5-SUMIF(Dispositions!$B$3:$B$32,"&lt;="&amp;B1134,Dispositions!$C$3:$C$32))</f>
        <v/>
      </c>
      <c r="K1134" s="84" t="str">
        <f ca="1">IF(B1134="", "", IF(ISNA(MATCH(B1134, 'Factor Schedule'!$B$3:$B$2002, -1)),1,IF(INDEX('Factor Schedule'!$B$3:$C$2002,MATCH(B1134, 'Factor Schedule'!$B$3:$B$2002, -1), 1)=B1134,MATCH(B1134, 'Factor Schedule'!$B$3:$B$2002, -1),MATCH(B1134, 'Factor Schedule'!$B$3:$B$2002, -1)+1)))</f>
        <v/>
      </c>
      <c r="L1134" s="11" t="str" cm="1">
        <f t="array" aca="1" ref="L1134" ca="1">IF(B1134="","",ROUND(J1134*_xlfn.IFNA(INDEX('Factor Schedule'!$B$3:$C$2002,K1134, 2), 1), 2))</f>
        <v/>
      </c>
      <c r="M1134" s="11" t="str">
        <f ca="1">IF(B1134="", "", IF(OR(LOWER('Terms&amp;Conditions + Transaction'!$B$12)&lt;&gt;"compound", B1134=$C$2, B1134=E1134), L1134, L1134+IF(LOWER('Terms&amp;Conditions + Transaction'!$B$13)&lt;&gt;"y", SUMIFS($T$8:$T$2007, $B$8:$B$2007, "&gt;="&amp;E1134, $B$8:$B$2007, "&lt;"&amp;B1134), SUMIFS($U$8:$U$1007, $B$8:$B$2007, "&gt;="&amp;E1134, $B$8:$B$2007, "&lt;"&amp;B1134))))</f>
        <v/>
      </c>
      <c r="N1134" s="18" t="str">
        <f ca="1">IF(OR(B1134 = "", F1134=""), "", MIN(ForwardDays(B1134,-'Terms&amp;Conditions + Transaction'!$B$22, 'Terms&amp;Conditions + Transaction'!$B$23, 'Holiday Schedule'!$B$3:$B$1002),ForwardDays(F1134,-'Terms&amp;Conditions + Transaction'!$B$22, 'Terms&amp;Conditions + Transaction'!$B$23, 'Holiday Schedule'!$B$3:$B$1002)))</f>
        <v/>
      </c>
      <c r="O1134" s="42" t="str">
        <f ca="1">IF(B1134="", "", IF(ISNA(MATCH(N1134, SOFR_INDEX!$A$2:$A$2001, -1)),1,IF(INDEX(SOFR_INDEX!$A$2:$E$2001,MATCH(N1134, SOFR_INDEX!$A$2:$A$2001, -1), 1)=N1134,MATCH(N1134, SOFR_INDEX!$A$2:$A$2001, -1),MATCH(N1134, SOFR_INDEX!$A$2:$A$2001, -1)+1)))</f>
        <v/>
      </c>
      <c r="P1134" s="40" t="str" cm="1">
        <f t="array" aca="1" ref="P1134" ca="1">IF(OR(B1134="", F1134=""), "", INDEX(SOFR_INDEX!$B$2:$E$2001, O1134,$P$4) * IF(LEFT($P$3, 3)="180", 2, IF(LEFT($P$3, 2)="90", 4, IF(LEFT($P$3, 2)="30", 12, 1)))/100)</f>
        <v/>
      </c>
      <c r="Q1134" s="43" t="str">
        <f ca="1">IF(OR(B1134="", F1134=""), "", P1134+'Terms&amp;Conditions + Transaction'!$B$11/10000)</f>
        <v/>
      </c>
      <c r="R1134" s="43" t="str">
        <f t="shared" ca="1" si="107"/>
        <v/>
      </c>
      <c r="S1134" t="str">
        <f ca="1">IF(B1134="",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Transaction'!$C$7*(F1134-E1134), 365), 360))))</f>
        <v/>
      </c>
      <c r="T1134" s="49" t="str">
        <f t="shared" ca="1" si="108"/>
        <v/>
      </c>
      <c r="U1134" s="49" t="str">
        <f t="shared" ca="1" si="109"/>
        <v/>
      </c>
      <c r="V1134" s="49" t="str">
        <f t="shared" ca="1" si="110"/>
        <v/>
      </c>
      <c r="W1134" s="11" t="str">
        <f t="shared" ca="1" si="111"/>
        <v/>
      </c>
      <c r="X1134" s="11" t="str">
        <f t="shared" ca="1" si="112"/>
        <v/>
      </c>
    </row>
    <row r="1135" spans="2:24" x14ac:dyDescent="0.25">
      <c r="B1135" s="82" t="str">
        <f ca="1">IF(B1134&lt;MIN($C$3, 'Terms&amp;Conditions + Transaction'!$B$6), B1134+1, "")</f>
        <v/>
      </c>
      <c r="C1135" t="str">
        <f ca="1">IF(B1135="", "", IF(AND(WEEKDAY(B1135, 2)&lt;=5, ISERROR(VLOOKUP(B1135, 'Holiday Schedule'!$B$3:$B$1002, 1, FALSE))), 1, 0))</f>
        <v/>
      </c>
      <c r="D1135" t="str">
        <f ca="1">IF(B1135="", "", IF(LOWER('Terms&amp;Conditions + Transaction'!$C$15)="act", 1, IF(DAY(B1135)=31, 0, IF(AND(DAY(B1135+1)=1, MONTH(B1135+1)=3), 31-DAY(B1135), 1))))</f>
        <v/>
      </c>
      <c r="E1135" s="18" t="str">
        <f ca="1">IF(B1135="", "", IFERROR(VLOOKUP(B1135, 'Accrual Schedule'!$B$3:$B$122, 1, TRUE), ""))</f>
        <v/>
      </c>
      <c r="F1135" s="18" t="str" cm="1">
        <f t="array" aca="1" ref="F1135" ca="1">IF(B1135="", "", INDEX('Accrual Schedule'!$B$3:$B$122, MATCH(B1135, 'Accrual Schedule'!$B$3:$B$122, 1)+1, 1))</f>
        <v/>
      </c>
      <c r="G1135" s="18" t="str" cm="1">
        <f t="array" aca="1" ref="G1135" ca="1">IF(B1135="", "", INDEX('Accrual Schedule'!$B$3:$B$122, MATCH(H1135, 'Accrual Schedule'!$B$3:$B$122, 1)-1, 1))</f>
        <v/>
      </c>
      <c r="H1135" s="18" t="str">
        <f ca="1">IF(B1135="", "", INDEX('Accrual Schedule'!$B$3:$B$122, MATCH(I1135, 'Accrual Schedule'!$C$3:$C$122, 1), 1))</f>
        <v/>
      </c>
      <c r="I1135" s="18" t="str" cm="1">
        <f t="array" aca="1" ref="I1135" ca="1">IF(B1135="", "", _xlfn.IFNA(INDEX('Accrual Schedule'!$C$4:$C$122, MATCH(B1135, 'Accrual Schedule'!$C$4:$C$122, 1)+1, 1), INDEX('Accrual Schedule'!$C$4:$C$122, 1, 1)))</f>
        <v/>
      </c>
      <c r="J1135" s="11" t="str">
        <f ca="1">IF(B1135="","",'Terms&amp;Conditions + Transaction'!$F$5-SUMIF(Dispositions!$B$3:$B$32,"&lt;="&amp;B1135,Dispositions!$C$3:$C$32))</f>
        <v/>
      </c>
      <c r="K1135" s="84" t="str">
        <f ca="1">IF(B1135="", "", IF(ISNA(MATCH(B1135, 'Factor Schedule'!$B$3:$B$2002, -1)),1,IF(INDEX('Factor Schedule'!$B$3:$C$2002,MATCH(B1135, 'Factor Schedule'!$B$3:$B$2002, -1), 1)=B1135,MATCH(B1135, 'Factor Schedule'!$B$3:$B$2002, -1),MATCH(B1135, 'Factor Schedule'!$B$3:$B$2002, -1)+1)))</f>
        <v/>
      </c>
      <c r="L1135" s="11" t="str" cm="1">
        <f t="array" aca="1" ref="L1135" ca="1">IF(B1135="","",ROUND(J1135*_xlfn.IFNA(INDEX('Factor Schedule'!$B$3:$C$2002,K1135, 2), 1), 2))</f>
        <v/>
      </c>
      <c r="M1135" s="11" t="str">
        <f ca="1">IF(B1135="", "", IF(OR(LOWER('Terms&amp;Conditions + Transaction'!$B$12)&lt;&gt;"compound", B1135=$C$2, B1135=E1135), L1135, L1135+IF(LOWER('Terms&amp;Conditions + Transaction'!$B$13)&lt;&gt;"y", SUMIFS($T$8:$T$2007, $B$8:$B$2007, "&gt;="&amp;E1135, $B$8:$B$2007, "&lt;"&amp;B1135), SUMIFS($U$8:$U$1007, $B$8:$B$2007, "&gt;="&amp;E1135, $B$8:$B$2007, "&lt;"&amp;B1135))))</f>
        <v/>
      </c>
      <c r="N1135" s="18" t="str">
        <f ca="1">IF(OR(B1135 = "", F1135=""), "", MIN(ForwardDays(B1135,-'Terms&amp;Conditions + Transaction'!$B$22, 'Terms&amp;Conditions + Transaction'!$B$23, 'Holiday Schedule'!$B$3:$B$1002),ForwardDays(F1135,-'Terms&amp;Conditions + Transaction'!$B$22, 'Terms&amp;Conditions + Transaction'!$B$23, 'Holiday Schedule'!$B$3:$B$1002)))</f>
        <v/>
      </c>
      <c r="O1135" s="42" t="str">
        <f ca="1">IF(B1135="", "", IF(ISNA(MATCH(N1135, SOFR_INDEX!$A$2:$A$2001, -1)),1,IF(INDEX(SOFR_INDEX!$A$2:$E$2001,MATCH(N1135, SOFR_INDEX!$A$2:$A$2001, -1), 1)=N1135,MATCH(N1135, SOFR_INDEX!$A$2:$A$2001, -1),MATCH(N1135, SOFR_INDEX!$A$2:$A$2001, -1)+1)))</f>
        <v/>
      </c>
      <c r="P1135" s="40" t="str" cm="1">
        <f t="array" aca="1" ref="P1135" ca="1">IF(OR(B1135="", F1135=""), "", INDEX(SOFR_INDEX!$B$2:$E$2001, O1135,$P$4) * IF(LEFT($P$3, 3)="180", 2, IF(LEFT($P$3, 2)="90", 4, IF(LEFT($P$3, 2)="30", 12, 1)))/100)</f>
        <v/>
      </c>
      <c r="Q1135" s="43" t="str">
        <f ca="1">IF(OR(B1135="", F1135=""), "", P1135+'Terms&amp;Conditions + Transaction'!$B$11/10000)</f>
        <v/>
      </c>
      <c r="R1135" s="43" t="str">
        <f t="shared" ca="1" si="107"/>
        <v/>
      </c>
      <c r="S1135" t="str">
        <f ca="1">IF(B1135="",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Transaction'!$C$7*(F1135-E1135), 365), 360))))</f>
        <v/>
      </c>
      <c r="T1135" s="49" t="str">
        <f t="shared" ca="1" si="108"/>
        <v/>
      </c>
      <c r="U1135" s="49" t="str">
        <f t="shared" ca="1" si="109"/>
        <v/>
      </c>
      <c r="V1135" s="49" t="str">
        <f t="shared" ca="1" si="110"/>
        <v/>
      </c>
      <c r="W1135" s="11" t="str">
        <f t="shared" ca="1" si="111"/>
        <v/>
      </c>
      <c r="X1135" s="11" t="str">
        <f t="shared" ca="1" si="112"/>
        <v/>
      </c>
    </row>
    <row r="1136" spans="2:24" x14ac:dyDescent="0.25">
      <c r="B1136" s="82" t="str">
        <f ca="1">IF(B1135&lt;MIN($C$3, 'Terms&amp;Conditions + Transaction'!$B$6), B1135+1, "")</f>
        <v/>
      </c>
      <c r="C1136" t="str">
        <f ca="1">IF(B1136="", "", IF(AND(WEEKDAY(B1136, 2)&lt;=5, ISERROR(VLOOKUP(B1136, 'Holiday Schedule'!$B$3:$B$1002, 1, FALSE))), 1, 0))</f>
        <v/>
      </c>
      <c r="D1136" t="str">
        <f ca="1">IF(B1136="", "", IF(LOWER('Terms&amp;Conditions + Transaction'!$C$15)="act", 1, IF(DAY(B1136)=31, 0, IF(AND(DAY(B1136+1)=1, MONTH(B1136+1)=3), 31-DAY(B1136), 1))))</f>
        <v/>
      </c>
      <c r="E1136" s="18" t="str">
        <f ca="1">IF(B1136="", "", IFERROR(VLOOKUP(B1136, 'Accrual Schedule'!$B$3:$B$122, 1, TRUE), ""))</f>
        <v/>
      </c>
      <c r="F1136" s="18" t="str" cm="1">
        <f t="array" aca="1" ref="F1136" ca="1">IF(B1136="", "", INDEX('Accrual Schedule'!$B$3:$B$122, MATCH(B1136, 'Accrual Schedule'!$B$3:$B$122, 1)+1, 1))</f>
        <v/>
      </c>
      <c r="G1136" s="18" t="str" cm="1">
        <f t="array" aca="1" ref="G1136" ca="1">IF(B1136="", "", INDEX('Accrual Schedule'!$B$3:$B$122, MATCH(H1136, 'Accrual Schedule'!$B$3:$B$122, 1)-1, 1))</f>
        <v/>
      </c>
      <c r="H1136" s="18" t="str">
        <f ca="1">IF(B1136="", "", INDEX('Accrual Schedule'!$B$3:$B$122, MATCH(I1136, 'Accrual Schedule'!$C$3:$C$122, 1), 1))</f>
        <v/>
      </c>
      <c r="I1136" s="18" t="str" cm="1">
        <f t="array" aca="1" ref="I1136" ca="1">IF(B1136="", "", _xlfn.IFNA(INDEX('Accrual Schedule'!$C$4:$C$122, MATCH(B1136, 'Accrual Schedule'!$C$4:$C$122, 1)+1, 1), INDEX('Accrual Schedule'!$C$4:$C$122, 1, 1)))</f>
        <v/>
      </c>
      <c r="J1136" s="11" t="str">
        <f ca="1">IF(B1136="","",'Terms&amp;Conditions + Transaction'!$F$5-SUMIF(Dispositions!$B$3:$B$32,"&lt;="&amp;B1136,Dispositions!$C$3:$C$32))</f>
        <v/>
      </c>
      <c r="K1136" s="84" t="str">
        <f ca="1">IF(B1136="", "", IF(ISNA(MATCH(B1136, 'Factor Schedule'!$B$3:$B$2002, -1)),1,IF(INDEX('Factor Schedule'!$B$3:$C$2002,MATCH(B1136, 'Factor Schedule'!$B$3:$B$2002, -1), 1)=B1136,MATCH(B1136, 'Factor Schedule'!$B$3:$B$2002, -1),MATCH(B1136, 'Factor Schedule'!$B$3:$B$2002, -1)+1)))</f>
        <v/>
      </c>
      <c r="L1136" s="11" t="str" cm="1">
        <f t="array" aca="1" ref="L1136" ca="1">IF(B1136="","",ROUND(J1136*_xlfn.IFNA(INDEX('Factor Schedule'!$B$3:$C$2002,K1136, 2), 1), 2))</f>
        <v/>
      </c>
      <c r="M1136" s="11" t="str">
        <f ca="1">IF(B1136="", "", IF(OR(LOWER('Terms&amp;Conditions + Transaction'!$B$12)&lt;&gt;"compound", B1136=$C$2, B1136=E1136), L1136, L1136+IF(LOWER('Terms&amp;Conditions + Transaction'!$B$13)&lt;&gt;"y", SUMIFS($T$8:$T$2007, $B$8:$B$2007, "&gt;="&amp;E1136, $B$8:$B$2007, "&lt;"&amp;B1136), SUMIFS($U$8:$U$1007, $B$8:$B$2007, "&gt;="&amp;E1136, $B$8:$B$2007, "&lt;"&amp;B1136))))</f>
        <v/>
      </c>
      <c r="N1136" s="18" t="str">
        <f ca="1">IF(OR(B1136 = "", F1136=""), "", MIN(ForwardDays(B1136,-'Terms&amp;Conditions + Transaction'!$B$22, 'Terms&amp;Conditions + Transaction'!$B$23, 'Holiday Schedule'!$B$3:$B$1002),ForwardDays(F1136,-'Terms&amp;Conditions + Transaction'!$B$22, 'Terms&amp;Conditions + Transaction'!$B$23, 'Holiday Schedule'!$B$3:$B$1002)))</f>
        <v/>
      </c>
      <c r="O1136" s="42" t="str">
        <f ca="1">IF(B1136="", "", IF(ISNA(MATCH(N1136, SOFR_INDEX!$A$2:$A$2001, -1)),1,IF(INDEX(SOFR_INDEX!$A$2:$E$2001,MATCH(N1136, SOFR_INDEX!$A$2:$A$2001, -1), 1)=N1136,MATCH(N1136, SOFR_INDEX!$A$2:$A$2001, -1),MATCH(N1136, SOFR_INDEX!$A$2:$A$2001, -1)+1)))</f>
        <v/>
      </c>
      <c r="P1136" s="40" t="str" cm="1">
        <f t="array" aca="1" ref="P1136" ca="1">IF(OR(B1136="", F1136=""), "", INDEX(SOFR_INDEX!$B$2:$E$2001, O1136,$P$4) * IF(LEFT($P$3, 3)="180", 2, IF(LEFT($P$3, 2)="90", 4, IF(LEFT($P$3, 2)="30", 12, 1)))/100)</f>
        <v/>
      </c>
      <c r="Q1136" s="43" t="str">
        <f ca="1">IF(OR(B1136="", F1136=""), "", P1136+'Terms&amp;Conditions + Transaction'!$B$11/10000)</f>
        <v/>
      </c>
      <c r="R1136" s="43" t="str">
        <f t="shared" ca="1" si="107"/>
        <v/>
      </c>
      <c r="S1136" t="str">
        <f ca="1">IF(B1136="",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Transaction'!$C$7*(F1136-E1136), 365), 360))))</f>
        <v/>
      </c>
      <c r="T1136" s="49" t="str">
        <f t="shared" ca="1" si="108"/>
        <v/>
      </c>
      <c r="U1136" s="49" t="str">
        <f t="shared" ca="1" si="109"/>
        <v/>
      </c>
      <c r="V1136" s="49" t="str">
        <f t="shared" ca="1" si="110"/>
        <v/>
      </c>
      <c r="W1136" s="11" t="str">
        <f t="shared" ca="1" si="111"/>
        <v/>
      </c>
      <c r="X1136" s="11" t="str">
        <f t="shared" ca="1" si="112"/>
        <v/>
      </c>
    </row>
    <row r="1137" spans="2:24" x14ac:dyDescent="0.25">
      <c r="B1137" s="82" t="str">
        <f ca="1">IF(B1136&lt;MIN($C$3, 'Terms&amp;Conditions + Transaction'!$B$6), B1136+1, "")</f>
        <v/>
      </c>
      <c r="C1137" t="str">
        <f ca="1">IF(B1137="", "", IF(AND(WEEKDAY(B1137, 2)&lt;=5, ISERROR(VLOOKUP(B1137, 'Holiday Schedule'!$B$3:$B$1002, 1, FALSE))), 1, 0))</f>
        <v/>
      </c>
      <c r="D1137" t="str">
        <f ca="1">IF(B1137="", "", IF(LOWER('Terms&amp;Conditions + Transaction'!$C$15)="act", 1, IF(DAY(B1137)=31, 0, IF(AND(DAY(B1137+1)=1, MONTH(B1137+1)=3), 31-DAY(B1137), 1))))</f>
        <v/>
      </c>
      <c r="E1137" s="18" t="str">
        <f ca="1">IF(B1137="", "", IFERROR(VLOOKUP(B1137, 'Accrual Schedule'!$B$3:$B$122, 1, TRUE), ""))</f>
        <v/>
      </c>
      <c r="F1137" s="18" t="str" cm="1">
        <f t="array" aca="1" ref="F1137" ca="1">IF(B1137="", "", INDEX('Accrual Schedule'!$B$3:$B$122, MATCH(B1137, 'Accrual Schedule'!$B$3:$B$122, 1)+1, 1))</f>
        <v/>
      </c>
      <c r="G1137" s="18" t="str" cm="1">
        <f t="array" aca="1" ref="G1137" ca="1">IF(B1137="", "", INDEX('Accrual Schedule'!$B$3:$B$122, MATCH(H1137, 'Accrual Schedule'!$B$3:$B$122, 1)-1, 1))</f>
        <v/>
      </c>
      <c r="H1137" s="18" t="str">
        <f ca="1">IF(B1137="", "", INDEX('Accrual Schedule'!$B$3:$B$122, MATCH(I1137, 'Accrual Schedule'!$C$3:$C$122, 1), 1))</f>
        <v/>
      </c>
      <c r="I1137" s="18" t="str" cm="1">
        <f t="array" aca="1" ref="I1137" ca="1">IF(B1137="", "", _xlfn.IFNA(INDEX('Accrual Schedule'!$C$4:$C$122, MATCH(B1137, 'Accrual Schedule'!$C$4:$C$122, 1)+1, 1), INDEX('Accrual Schedule'!$C$4:$C$122, 1, 1)))</f>
        <v/>
      </c>
      <c r="J1137" s="11" t="str">
        <f ca="1">IF(B1137="","",'Terms&amp;Conditions + Transaction'!$F$5-SUMIF(Dispositions!$B$3:$B$32,"&lt;="&amp;B1137,Dispositions!$C$3:$C$32))</f>
        <v/>
      </c>
      <c r="K1137" s="84" t="str">
        <f ca="1">IF(B1137="", "", IF(ISNA(MATCH(B1137, 'Factor Schedule'!$B$3:$B$2002, -1)),1,IF(INDEX('Factor Schedule'!$B$3:$C$2002,MATCH(B1137, 'Factor Schedule'!$B$3:$B$2002, -1), 1)=B1137,MATCH(B1137, 'Factor Schedule'!$B$3:$B$2002, -1),MATCH(B1137, 'Factor Schedule'!$B$3:$B$2002, -1)+1)))</f>
        <v/>
      </c>
      <c r="L1137" s="11" t="str" cm="1">
        <f t="array" aca="1" ref="L1137" ca="1">IF(B1137="","",ROUND(J1137*_xlfn.IFNA(INDEX('Factor Schedule'!$B$3:$C$2002,K1137, 2), 1), 2))</f>
        <v/>
      </c>
      <c r="M1137" s="11" t="str">
        <f ca="1">IF(B1137="", "", IF(OR(LOWER('Terms&amp;Conditions + Transaction'!$B$12)&lt;&gt;"compound", B1137=$C$2, B1137=E1137), L1137, L1137+IF(LOWER('Terms&amp;Conditions + Transaction'!$B$13)&lt;&gt;"y", SUMIFS($T$8:$T$2007, $B$8:$B$2007, "&gt;="&amp;E1137, $B$8:$B$2007, "&lt;"&amp;B1137), SUMIFS($U$8:$U$1007, $B$8:$B$2007, "&gt;="&amp;E1137, $B$8:$B$2007, "&lt;"&amp;B1137))))</f>
        <v/>
      </c>
      <c r="N1137" s="18" t="str">
        <f ca="1">IF(OR(B1137 = "", F1137=""), "", MIN(ForwardDays(B1137,-'Terms&amp;Conditions + Transaction'!$B$22, 'Terms&amp;Conditions + Transaction'!$B$23, 'Holiday Schedule'!$B$3:$B$1002),ForwardDays(F1137,-'Terms&amp;Conditions + Transaction'!$B$22, 'Terms&amp;Conditions + Transaction'!$B$23, 'Holiday Schedule'!$B$3:$B$1002)))</f>
        <v/>
      </c>
      <c r="O1137" s="42" t="str">
        <f ca="1">IF(B1137="", "", IF(ISNA(MATCH(N1137, SOFR_INDEX!$A$2:$A$2001, -1)),1,IF(INDEX(SOFR_INDEX!$A$2:$E$2001,MATCH(N1137, SOFR_INDEX!$A$2:$A$2001, -1), 1)=N1137,MATCH(N1137, SOFR_INDEX!$A$2:$A$2001, -1),MATCH(N1137, SOFR_INDEX!$A$2:$A$2001, -1)+1)))</f>
        <v/>
      </c>
      <c r="P1137" s="40" t="str" cm="1">
        <f t="array" aca="1" ref="P1137" ca="1">IF(OR(B1137="", F1137=""), "", INDEX(SOFR_INDEX!$B$2:$E$2001, O1137,$P$4) * IF(LEFT($P$3, 3)="180", 2, IF(LEFT($P$3, 2)="90", 4, IF(LEFT($P$3, 2)="30", 12, 1)))/100)</f>
        <v/>
      </c>
      <c r="Q1137" s="43" t="str">
        <f ca="1">IF(OR(B1137="", F1137=""), "", P1137+'Terms&amp;Conditions + Transaction'!$B$11/10000)</f>
        <v/>
      </c>
      <c r="R1137" s="43" t="str">
        <f t="shared" ca="1" si="107"/>
        <v/>
      </c>
      <c r="S1137" t="str">
        <f ca="1">IF(B1137="",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Transaction'!$C$7*(F1137-E1137), 365), 360))))</f>
        <v/>
      </c>
      <c r="T1137" s="49" t="str">
        <f t="shared" ca="1" si="108"/>
        <v/>
      </c>
      <c r="U1137" s="49" t="str">
        <f t="shared" ca="1" si="109"/>
        <v/>
      </c>
      <c r="V1137" s="49" t="str">
        <f t="shared" ca="1" si="110"/>
        <v/>
      </c>
      <c r="W1137" s="11" t="str">
        <f t="shared" ca="1" si="111"/>
        <v/>
      </c>
      <c r="X1137" s="11" t="str">
        <f t="shared" ca="1" si="112"/>
        <v/>
      </c>
    </row>
    <row r="1138" spans="2:24" x14ac:dyDescent="0.25">
      <c r="B1138" s="82" t="str">
        <f ca="1">IF(B1137&lt;MIN($C$3, 'Terms&amp;Conditions + Transaction'!$B$6), B1137+1, "")</f>
        <v/>
      </c>
      <c r="C1138" t="str">
        <f ca="1">IF(B1138="", "", IF(AND(WEEKDAY(B1138, 2)&lt;=5, ISERROR(VLOOKUP(B1138, 'Holiday Schedule'!$B$3:$B$1002, 1, FALSE))), 1, 0))</f>
        <v/>
      </c>
      <c r="D1138" t="str">
        <f ca="1">IF(B1138="", "", IF(LOWER('Terms&amp;Conditions + Transaction'!$C$15)="act", 1, IF(DAY(B1138)=31, 0, IF(AND(DAY(B1138+1)=1, MONTH(B1138+1)=3), 31-DAY(B1138), 1))))</f>
        <v/>
      </c>
      <c r="E1138" s="18" t="str">
        <f ca="1">IF(B1138="", "", IFERROR(VLOOKUP(B1138, 'Accrual Schedule'!$B$3:$B$122, 1, TRUE), ""))</f>
        <v/>
      </c>
      <c r="F1138" s="18" t="str" cm="1">
        <f t="array" aca="1" ref="F1138" ca="1">IF(B1138="", "", INDEX('Accrual Schedule'!$B$3:$B$122, MATCH(B1138, 'Accrual Schedule'!$B$3:$B$122, 1)+1, 1))</f>
        <v/>
      </c>
      <c r="G1138" s="18" t="str" cm="1">
        <f t="array" aca="1" ref="G1138" ca="1">IF(B1138="", "", INDEX('Accrual Schedule'!$B$3:$B$122, MATCH(H1138, 'Accrual Schedule'!$B$3:$B$122, 1)-1, 1))</f>
        <v/>
      </c>
      <c r="H1138" s="18" t="str">
        <f ca="1">IF(B1138="", "", INDEX('Accrual Schedule'!$B$3:$B$122, MATCH(I1138, 'Accrual Schedule'!$C$3:$C$122, 1), 1))</f>
        <v/>
      </c>
      <c r="I1138" s="18" t="str" cm="1">
        <f t="array" aca="1" ref="I1138" ca="1">IF(B1138="", "", _xlfn.IFNA(INDEX('Accrual Schedule'!$C$4:$C$122, MATCH(B1138, 'Accrual Schedule'!$C$4:$C$122, 1)+1, 1), INDEX('Accrual Schedule'!$C$4:$C$122, 1, 1)))</f>
        <v/>
      </c>
      <c r="J1138" s="11" t="str">
        <f ca="1">IF(B1138="","",'Terms&amp;Conditions + Transaction'!$F$5-SUMIF(Dispositions!$B$3:$B$32,"&lt;="&amp;B1138,Dispositions!$C$3:$C$32))</f>
        <v/>
      </c>
      <c r="K1138" s="84" t="str">
        <f ca="1">IF(B1138="", "", IF(ISNA(MATCH(B1138, 'Factor Schedule'!$B$3:$B$2002, -1)),1,IF(INDEX('Factor Schedule'!$B$3:$C$2002,MATCH(B1138, 'Factor Schedule'!$B$3:$B$2002, -1), 1)=B1138,MATCH(B1138, 'Factor Schedule'!$B$3:$B$2002, -1),MATCH(B1138, 'Factor Schedule'!$B$3:$B$2002, -1)+1)))</f>
        <v/>
      </c>
      <c r="L1138" s="11" t="str" cm="1">
        <f t="array" aca="1" ref="L1138" ca="1">IF(B1138="","",ROUND(J1138*_xlfn.IFNA(INDEX('Factor Schedule'!$B$3:$C$2002,K1138, 2), 1), 2))</f>
        <v/>
      </c>
      <c r="M1138" s="11" t="str">
        <f ca="1">IF(B1138="", "", IF(OR(LOWER('Terms&amp;Conditions + Transaction'!$B$12)&lt;&gt;"compound", B1138=$C$2, B1138=E1138), L1138, L1138+IF(LOWER('Terms&amp;Conditions + Transaction'!$B$13)&lt;&gt;"y", SUMIFS($T$8:$T$2007, $B$8:$B$2007, "&gt;="&amp;E1138, $B$8:$B$2007, "&lt;"&amp;B1138), SUMIFS($U$8:$U$1007, $B$8:$B$2007, "&gt;="&amp;E1138, $B$8:$B$2007, "&lt;"&amp;B1138))))</f>
        <v/>
      </c>
      <c r="N1138" s="18" t="str">
        <f ca="1">IF(OR(B1138 = "", F1138=""), "", MIN(ForwardDays(B1138,-'Terms&amp;Conditions + Transaction'!$B$22, 'Terms&amp;Conditions + Transaction'!$B$23, 'Holiday Schedule'!$B$3:$B$1002),ForwardDays(F1138,-'Terms&amp;Conditions + Transaction'!$B$22, 'Terms&amp;Conditions + Transaction'!$B$23, 'Holiday Schedule'!$B$3:$B$1002)))</f>
        <v/>
      </c>
      <c r="O1138" s="42" t="str">
        <f ca="1">IF(B1138="", "", IF(ISNA(MATCH(N1138, SOFR_INDEX!$A$2:$A$2001, -1)),1,IF(INDEX(SOFR_INDEX!$A$2:$E$2001,MATCH(N1138, SOFR_INDEX!$A$2:$A$2001, -1), 1)=N1138,MATCH(N1138, SOFR_INDEX!$A$2:$A$2001, -1),MATCH(N1138, SOFR_INDEX!$A$2:$A$2001, -1)+1)))</f>
        <v/>
      </c>
      <c r="P1138" s="40" t="str" cm="1">
        <f t="array" aca="1" ref="P1138" ca="1">IF(OR(B1138="", F1138=""), "", INDEX(SOFR_INDEX!$B$2:$E$2001, O1138,$P$4) * IF(LEFT($P$3, 3)="180", 2, IF(LEFT($P$3, 2)="90", 4, IF(LEFT($P$3, 2)="30", 12, 1)))/100)</f>
        <v/>
      </c>
      <c r="Q1138" s="43" t="str">
        <f ca="1">IF(OR(B1138="", F1138=""), "", P1138+'Terms&amp;Conditions + Transaction'!$B$11/10000)</f>
        <v/>
      </c>
      <c r="R1138" s="43" t="str">
        <f t="shared" ca="1" si="107"/>
        <v/>
      </c>
      <c r="S1138" t="str">
        <f ca="1">IF(B1138="",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Transaction'!$C$7*(F1138-E1138), 365), 360))))</f>
        <v/>
      </c>
      <c r="T1138" s="49" t="str">
        <f t="shared" ca="1" si="108"/>
        <v/>
      </c>
      <c r="U1138" s="49" t="str">
        <f t="shared" ca="1" si="109"/>
        <v/>
      </c>
      <c r="V1138" s="49" t="str">
        <f t="shared" ca="1" si="110"/>
        <v/>
      </c>
      <c r="W1138" s="11" t="str">
        <f t="shared" ca="1" si="111"/>
        <v/>
      </c>
      <c r="X1138" s="11" t="str">
        <f t="shared" ca="1" si="112"/>
        <v/>
      </c>
    </row>
    <row r="1139" spans="2:24" x14ac:dyDescent="0.25">
      <c r="B1139" s="82" t="str">
        <f ca="1">IF(B1138&lt;MIN($C$3, 'Terms&amp;Conditions + Transaction'!$B$6), B1138+1, "")</f>
        <v/>
      </c>
      <c r="C1139" t="str">
        <f ca="1">IF(B1139="", "", IF(AND(WEEKDAY(B1139, 2)&lt;=5, ISERROR(VLOOKUP(B1139, 'Holiday Schedule'!$B$3:$B$1002, 1, FALSE))), 1, 0))</f>
        <v/>
      </c>
      <c r="D1139" t="str">
        <f ca="1">IF(B1139="", "", IF(LOWER('Terms&amp;Conditions + Transaction'!$C$15)="act", 1, IF(DAY(B1139)=31, 0, IF(AND(DAY(B1139+1)=1, MONTH(B1139+1)=3), 31-DAY(B1139), 1))))</f>
        <v/>
      </c>
      <c r="E1139" s="18" t="str">
        <f ca="1">IF(B1139="", "", IFERROR(VLOOKUP(B1139, 'Accrual Schedule'!$B$3:$B$122, 1, TRUE), ""))</f>
        <v/>
      </c>
      <c r="F1139" s="18" t="str" cm="1">
        <f t="array" aca="1" ref="F1139" ca="1">IF(B1139="", "", INDEX('Accrual Schedule'!$B$3:$B$122, MATCH(B1139, 'Accrual Schedule'!$B$3:$B$122, 1)+1, 1))</f>
        <v/>
      </c>
      <c r="G1139" s="18" t="str" cm="1">
        <f t="array" aca="1" ref="G1139" ca="1">IF(B1139="", "", INDEX('Accrual Schedule'!$B$3:$B$122, MATCH(H1139, 'Accrual Schedule'!$B$3:$B$122, 1)-1, 1))</f>
        <v/>
      </c>
      <c r="H1139" s="18" t="str">
        <f ca="1">IF(B1139="", "", INDEX('Accrual Schedule'!$B$3:$B$122, MATCH(I1139, 'Accrual Schedule'!$C$3:$C$122, 1), 1))</f>
        <v/>
      </c>
      <c r="I1139" s="18" t="str" cm="1">
        <f t="array" aca="1" ref="I1139" ca="1">IF(B1139="", "", _xlfn.IFNA(INDEX('Accrual Schedule'!$C$4:$C$122, MATCH(B1139, 'Accrual Schedule'!$C$4:$C$122, 1)+1, 1), INDEX('Accrual Schedule'!$C$4:$C$122, 1, 1)))</f>
        <v/>
      </c>
      <c r="J1139" s="11" t="str">
        <f ca="1">IF(B1139="","",'Terms&amp;Conditions + Transaction'!$F$5-SUMIF(Dispositions!$B$3:$B$32,"&lt;="&amp;B1139,Dispositions!$C$3:$C$32))</f>
        <v/>
      </c>
      <c r="K1139" s="84" t="str">
        <f ca="1">IF(B1139="", "", IF(ISNA(MATCH(B1139, 'Factor Schedule'!$B$3:$B$2002, -1)),1,IF(INDEX('Factor Schedule'!$B$3:$C$2002,MATCH(B1139, 'Factor Schedule'!$B$3:$B$2002, -1), 1)=B1139,MATCH(B1139, 'Factor Schedule'!$B$3:$B$2002, -1),MATCH(B1139, 'Factor Schedule'!$B$3:$B$2002, -1)+1)))</f>
        <v/>
      </c>
      <c r="L1139" s="11" t="str" cm="1">
        <f t="array" aca="1" ref="L1139" ca="1">IF(B1139="","",ROUND(J1139*_xlfn.IFNA(INDEX('Factor Schedule'!$B$3:$C$2002,K1139, 2), 1), 2))</f>
        <v/>
      </c>
      <c r="M1139" s="11" t="str">
        <f ca="1">IF(B1139="", "", IF(OR(LOWER('Terms&amp;Conditions + Transaction'!$B$12)&lt;&gt;"compound", B1139=$C$2, B1139=E1139), L1139, L1139+IF(LOWER('Terms&amp;Conditions + Transaction'!$B$13)&lt;&gt;"y", SUMIFS($T$8:$T$2007, $B$8:$B$2007, "&gt;="&amp;E1139, $B$8:$B$2007, "&lt;"&amp;B1139), SUMIFS($U$8:$U$1007, $B$8:$B$2007, "&gt;="&amp;E1139, $B$8:$B$2007, "&lt;"&amp;B1139))))</f>
        <v/>
      </c>
      <c r="N1139" s="18" t="str">
        <f ca="1">IF(OR(B1139 = "", F1139=""), "", MIN(ForwardDays(B1139,-'Terms&amp;Conditions + Transaction'!$B$22, 'Terms&amp;Conditions + Transaction'!$B$23, 'Holiday Schedule'!$B$3:$B$1002),ForwardDays(F1139,-'Terms&amp;Conditions + Transaction'!$B$22, 'Terms&amp;Conditions + Transaction'!$B$23, 'Holiday Schedule'!$B$3:$B$1002)))</f>
        <v/>
      </c>
      <c r="O1139" s="42" t="str">
        <f ca="1">IF(B1139="", "", IF(ISNA(MATCH(N1139, SOFR_INDEX!$A$2:$A$2001, -1)),1,IF(INDEX(SOFR_INDEX!$A$2:$E$2001,MATCH(N1139, SOFR_INDEX!$A$2:$A$2001, -1), 1)=N1139,MATCH(N1139, SOFR_INDEX!$A$2:$A$2001, -1),MATCH(N1139, SOFR_INDEX!$A$2:$A$2001, -1)+1)))</f>
        <v/>
      </c>
      <c r="P1139" s="40" t="str" cm="1">
        <f t="array" aca="1" ref="P1139" ca="1">IF(OR(B1139="", F1139=""), "", INDEX(SOFR_INDEX!$B$2:$E$2001, O1139,$P$4) * IF(LEFT($P$3, 3)="180", 2, IF(LEFT($P$3, 2)="90", 4, IF(LEFT($P$3, 2)="30", 12, 1)))/100)</f>
        <v/>
      </c>
      <c r="Q1139" s="43" t="str">
        <f ca="1">IF(OR(B1139="", F1139=""), "", P1139+'Terms&amp;Conditions + Transaction'!$B$11/10000)</f>
        <v/>
      </c>
      <c r="R1139" s="43" t="str">
        <f t="shared" ca="1" si="107"/>
        <v/>
      </c>
      <c r="S1139" t="str">
        <f ca="1">IF(B1139="",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Transaction'!$C$7*(F1139-E1139), 365), 360))))</f>
        <v/>
      </c>
      <c r="T1139" s="49" t="str">
        <f t="shared" ca="1" si="108"/>
        <v/>
      </c>
      <c r="U1139" s="49" t="str">
        <f t="shared" ca="1" si="109"/>
        <v/>
      </c>
      <c r="V1139" s="49" t="str">
        <f t="shared" ca="1" si="110"/>
        <v/>
      </c>
      <c r="W1139" s="11" t="str">
        <f t="shared" ca="1" si="111"/>
        <v/>
      </c>
      <c r="X1139" s="11" t="str">
        <f t="shared" ca="1" si="112"/>
        <v/>
      </c>
    </row>
    <row r="1140" spans="2:24" x14ac:dyDescent="0.25">
      <c r="B1140" s="82" t="str">
        <f ca="1">IF(B1139&lt;MIN($C$3, 'Terms&amp;Conditions + Transaction'!$B$6), B1139+1, "")</f>
        <v/>
      </c>
      <c r="C1140" t="str">
        <f ca="1">IF(B1140="", "", IF(AND(WEEKDAY(B1140, 2)&lt;=5, ISERROR(VLOOKUP(B1140, 'Holiday Schedule'!$B$3:$B$1002, 1, FALSE))), 1, 0))</f>
        <v/>
      </c>
      <c r="D1140" t="str">
        <f ca="1">IF(B1140="", "", IF(LOWER('Terms&amp;Conditions + Transaction'!$C$15)="act", 1, IF(DAY(B1140)=31, 0, IF(AND(DAY(B1140+1)=1, MONTH(B1140+1)=3), 31-DAY(B1140), 1))))</f>
        <v/>
      </c>
      <c r="E1140" s="18" t="str">
        <f ca="1">IF(B1140="", "", IFERROR(VLOOKUP(B1140, 'Accrual Schedule'!$B$3:$B$122, 1, TRUE), ""))</f>
        <v/>
      </c>
      <c r="F1140" s="18" t="str" cm="1">
        <f t="array" aca="1" ref="F1140" ca="1">IF(B1140="", "", INDEX('Accrual Schedule'!$B$3:$B$122, MATCH(B1140, 'Accrual Schedule'!$B$3:$B$122, 1)+1, 1))</f>
        <v/>
      </c>
      <c r="G1140" s="18" t="str" cm="1">
        <f t="array" aca="1" ref="G1140" ca="1">IF(B1140="", "", INDEX('Accrual Schedule'!$B$3:$B$122, MATCH(H1140, 'Accrual Schedule'!$B$3:$B$122, 1)-1, 1))</f>
        <v/>
      </c>
      <c r="H1140" s="18" t="str">
        <f ca="1">IF(B1140="", "", INDEX('Accrual Schedule'!$B$3:$B$122, MATCH(I1140, 'Accrual Schedule'!$C$3:$C$122, 1), 1))</f>
        <v/>
      </c>
      <c r="I1140" s="18" t="str" cm="1">
        <f t="array" aca="1" ref="I1140" ca="1">IF(B1140="", "", _xlfn.IFNA(INDEX('Accrual Schedule'!$C$4:$C$122, MATCH(B1140, 'Accrual Schedule'!$C$4:$C$122, 1)+1, 1), INDEX('Accrual Schedule'!$C$4:$C$122, 1, 1)))</f>
        <v/>
      </c>
      <c r="J1140" s="11" t="str">
        <f ca="1">IF(B1140="","",'Terms&amp;Conditions + Transaction'!$F$5-SUMIF(Dispositions!$B$3:$B$32,"&lt;="&amp;B1140,Dispositions!$C$3:$C$32))</f>
        <v/>
      </c>
      <c r="K1140" s="84" t="str">
        <f ca="1">IF(B1140="", "", IF(ISNA(MATCH(B1140, 'Factor Schedule'!$B$3:$B$2002, -1)),1,IF(INDEX('Factor Schedule'!$B$3:$C$2002,MATCH(B1140, 'Factor Schedule'!$B$3:$B$2002, -1), 1)=B1140,MATCH(B1140, 'Factor Schedule'!$B$3:$B$2002, -1),MATCH(B1140, 'Factor Schedule'!$B$3:$B$2002, -1)+1)))</f>
        <v/>
      </c>
      <c r="L1140" s="11" t="str" cm="1">
        <f t="array" aca="1" ref="L1140" ca="1">IF(B1140="","",ROUND(J1140*_xlfn.IFNA(INDEX('Factor Schedule'!$B$3:$C$2002,K1140, 2), 1), 2))</f>
        <v/>
      </c>
      <c r="M1140" s="11" t="str">
        <f ca="1">IF(B1140="", "", IF(OR(LOWER('Terms&amp;Conditions + Transaction'!$B$12)&lt;&gt;"compound", B1140=$C$2, B1140=E1140), L1140, L1140+IF(LOWER('Terms&amp;Conditions + Transaction'!$B$13)&lt;&gt;"y", SUMIFS($T$8:$T$2007, $B$8:$B$2007, "&gt;="&amp;E1140, $B$8:$B$2007, "&lt;"&amp;B1140), SUMIFS($U$8:$U$1007, $B$8:$B$2007, "&gt;="&amp;E1140, $B$8:$B$2007, "&lt;"&amp;B1140))))</f>
        <v/>
      </c>
      <c r="N1140" s="18" t="str">
        <f ca="1">IF(OR(B1140 = "", F1140=""), "", MIN(ForwardDays(B1140,-'Terms&amp;Conditions + Transaction'!$B$22, 'Terms&amp;Conditions + Transaction'!$B$23, 'Holiday Schedule'!$B$3:$B$1002),ForwardDays(F1140,-'Terms&amp;Conditions + Transaction'!$B$22, 'Terms&amp;Conditions + Transaction'!$B$23, 'Holiday Schedule'!$B$3:$B$1002)))</f>
        <v/>
      </c>
      <c r="O1140" s="42" t="str">
        <f ca="1">IF(B1140="", "", IF(ISNA(MATCH(N1140, SOFR_INDEX!$A$2:$A$2001, -1)),1,IF(INDEX(SOFR_INDEX!$A$2:$E$2001,MATCH(N1140, SOFR_INDEX!$A$2:$A$2001, -1), 1)=N1140,MATCH(N1140, SOFR_INDEX!$A$2:$A$2001, -1),MATCH(N1140, SOFR_INDEX!$A$2:$A$2001, -1)+1)))</f>
        <v/>
      </c>
      <c r="P1140" s="40" t="str" cm="1">
        <f t="array" aca="1" ref="P1140" ca="1">IF(OR(B1140="", F1140=""), "", INDEX(SOFR_INDEX!$B$2:$E$2001, O1140,$P$4) * IF(LEFT($P$3, 3)="180", 2, IF(LEFT($P$3, 2)="90", 4, IF(LEFT($P$3, 2)="30", 12, 1)))/100)</f>
        <v/>
      </c>
      <c r="Q1140" s="43" t="str">
        <f ca="1">IF(OR(B1140="", F1140=""), "", P1140+'Terms&amp;Conditions + Transaction'!$B$11/10000)</f>
        <v/>
      </c>
      <c r="R1140" s="43" t="str">
        <f t="shared" ca="1" si="107"/>
        <v/>
      </c>
      <c r="S1140" t="str">
        <f ca="1">IF(B1140="",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Transaction'!$C$7*(F1140-E1140), 365), 360))))</f>
        <v/>
      </c>
      <c r="T1140" s="49" t="str">
        <f t="shared" ca="1" si="108"/>
        <v/>
      </c>
      <c r="U1140" s="49" t="str">
        <f t="shared" ca="1" si="109"/>
        <v/>
      </c>
      <c r="V1140" s="49" t="str">
        <f t="shared" ca="1" si="110"/>
        <v/>
      </c>
      <c r="W1140" s="11" t="str">
        <f t="shared" ca="1" si="111"/>
        <v/>
      </c>
      <c r="X1140" s="11" t="str">
        <f t="shared" ca="1" si="112"/>
        <v/>
      </c>
    </row>
    <row r="1141" spans="2:24" x14ac:dyDescent="0.25">
      <c r="B1141" s="82" t="str">
        <f ca="1">IF(B1140&lt;MIN($C$3, 'Terms&amp;Conditions + Transaction'!$B$6), B1140+1, "")</f>
        <v/>
      </c>
      <c r="C1141" t="str">
        <f ca="1">IF(B1141="", "", IF(AND(WEEKDAY(B1141, 2)&lt;=5, ISERROR(VLOOKUP(B1141, 'Holiday Schedule'!$B$3:$B$1002, 1, FALSE))), 1, 0))</f>
        <v/>
      </c>
      <c r="D1141" t="str">
        <f ca="1">IF(B1141="", "", IF(LOWER('Terms&amp;Conditions + Transaction'!$C$15)="act", 1, IF(DAY(B1141)=31, 0, IF(AND(DAY(B1141+1)=1, MONTH(B1141+1)=3), 31-DAY(B1141), 1))))</f>
        <v/>
      </c>
      <c r="E1141" s="18" t="str">
        <f ca="1">IF(B1141="", "", IFERROR(VLOOKUP(B1141, 'Accrual Schedule'!$B$3:$B$122, 1, TRUE), ""))</f>
        <v/>
      </c>
      <c r="F1141" s="18" t="str" cm="1">
        <f t="array" aca="1" ref="F1141" ca="1">IF(B1141="", "", INDEX('Accrual Schedule'!$B$3:$B$122, MATCH(B1141, 'Accrual Schedule'!$B$3:$B$122, 1)+1, 1))</f>
        <v/>
      </c>
      <c r="G1141" s="18" t="str" cm="1">
        <f t="array" aca="1" ref="G1141" ca="1">IF(B1141="", "", INDEX('Accrual Schedule'!$B$3:$B$122, MATCH(H1141, 'Accrual Schedule'!$B$3:$B$122, 1)-1, 1))</f>
        <v/>
      </c>
      <c r="H1141" s="18" t="str">
        <f ca="1">IF(B1141="", "", INDEX('Accrual Schedule'!$B$3:$B$122, MATCH(I1141, 'Accrual Schedule'!$C$3:$C$122, 1), 1))</f>
        <v/>
      </c>
      <c r="I1141" s="18" t="str" cm="1">
        <f t="array" aca="1" ref="I1141" ca="1">IF(B1141="", "", _xlfn.IFNA(INDEX('Accrual Schedule'!$C$4:$C$122, MATCH(B1141, 'Accrual Schedule'!$C$4:$C$122, 1)+1, 1), INDEX('Accrual Schedule'!$C$4:$C$122, 1, 1)))</f>
        <v/>
      </c>
      <c r="J1141" s="11" t="str">
        <f ca="1">IF(B1141="","",'Terms&amp;Conditions + Transaction'!$F$5-SUMIF(Dispositions!$B$3:$B$32,"&lt;="&amp;B1141,Dispositions!$C$3:$C$32))</f>
        <v/>
      </c>
      <c r="K1141" s="84" t="str">
        <f ca="1">IF(B1141="", "", IF(ISNA(MATCH(B1141, 'Factor Schedule'!$B$3:$B$2002, -1)),1,IF(INDEX('Factor Schedule'!$B$3:$C$2002,MATCH(B1141, 'Factor Schedule'!$B$3:$B$2002, -1), 1)=B1141,MATCH(B1141, 'Factor Schedule'!$B$3:$B$2002, -1),MATCH(B1141, 'Factor Schedule'!$B$3:$B$2002, -1)+1)))</f>
        <v/>
      </c>
      <c r="L1141" s="11" t="str" cm="1">
        <f t="array" aca="1" ref="L1141" ca="1">IF(B1141="","",ROUND(J1141*_xlfn.IFNA(INDEX('Factor Schedule'!$B$3:$C$2002,K1141, 2), 1), 2))</f>
        <v/>
      </c>
      <c r="M1141" s="11" t="str">
        <f ca="1">IF(B1141="", "", IF(OR(LOWER('Terms&amp;Conditions + Transaction'!$B$12)&lt;&gt;"compound", B1141=$C$2, B1141=E1141), L1141, L1141+IF(LOWER('Terms&amp;Conditions + Transaction'!$B$13)&lt;&gt;"y", SUMIFS($T$8:$T$2007, $B$8:$B$2007, "&gt;="&amp;E1141, $B$8:$B$2007, "&lt;"&amp;B1141), SUMIFS($U$8:$U$1007, $B$8:$B$2007, "&gt;="&amp;E1141, $B$8:$B$2007, "&lt;"&amp;B1141))))</f>
        <v/>
      </c>
      <c r="N1141" s="18" t="str">
        <f ca="1">IF(OR(B1141 = "", F1141=""), "", MIN(ForwardDays(B1141,-'Terms&amp;Conditions + Transaction'!$B$22, 'Terms&amp;Conditions + Transaction'!$B$23, 'Holiday Schedule'!$B$3:$B$1002),ForwardDays(F1141,-'Terms&amp;Conditions + Transaction'!$B$22, 'Terms&amp;Conditions + Transaction'!$B$23, 'Holiday Schedule'!$B$3:$B$1002)))</f>
        <v/>
      </c>
      <c r="O1141" s="42" t="str">
        <f ca="1">IF(B1141="", "", IF(ISNA(MATCH(N1141, SOFR_INDEX!$A$2:$A$2001, -1)),1,IF(INDEX(SOFR_INDEX!$A$2:$E$2001,MATCH(N1141, SOFR_INDEX!$A$2:$A$2001, -1), 1)=N1141,MATCH(N1141, SOFR_INDEX!$A$2:$A$2001, -1),MATCH(N1141, SOFR_INDEX!$A$2:$A$2001, -1)+1)))</f>
        <v/>
      </c>
      <c r="P1141" s="40" t="str" cm="1">
        <f t="array" aca="1" ref="P1141" ca="1">IF(OR(B1141="", F1141=""), "", INDEX(SOFR_INDEX!$B$2:$E$2001, O1141,$P$4) * IF(LEFT($P$3, 3)="180", 2, IF(LEFT($P$3, 2)="90", 4, IF(LEFT($P$3, 2)="30", 12, 1)))/100)</f>
        <v/>
      </c>
      <c r="Q1141" s="43" t="str">
        <f ca="1">IF(OR(B1141="", F1141=""), "", P1141+'Terms&amp;Conditions + Transaction'!$B$11/10000)</f>
        <v/>
      </c>
      <c r="R1141" s="43" t="str">
        <f t="shared" ca="1" si="107"/>
        <v/>
      </c>
      <c r="S1141" t="str">
        <f ca="1">IF(B1141="",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Transaction'!$C$7*(F1141-E1141), 365), 360))))</f>
        <v/>
      </c>
      <c r="T1141" s="49" t="str">
        <f t="shared" ca="1" si="108"/>
        <v/>
      </c>
      <c r="U1141" s="49" t="str">
        <f t="shared" ca="1" si="109"/>
        <v/>
      </c>
      <c r="V1141" s="49" t="str">
        <f t="shared" ca="1" si="110"/>
        <v/>
      </c>
      <c r="W1141" s="11" t="str">
        <f t="shared" ca="1" si="111"/>
        <v/>
      </c>
      <c r="X1141" s="11" t="str">
        <f t="shared" ca="1" si="112"/>
        <v/>
      </c>
    </row>
    <row r="1142" spans="2:24" x14ac:dyDescent="0.25">
      <c r="B1142" s="82" t="str">
        <f ca="1">IF(B1141&lt;MIN($C$3, 'Terms&amp;Conditions + Transaction'!$B$6), B1141+1, "")</f>
        <v/>
      </c>
      <c r="C1142" t="str">
        <f ca="1">IF(B1142="", "", IF(AND(WEEKDAY(B1142, 2)&lt;=5, ISERROR(VLOOKUP(B1142, 'Holiday Schedule'!$B$3:$B$1002, 1, FALSE))), 1, 0))</f>
        <v/>
      </c>
      <c r="D1142" t="str">
        <f ca="1">IF(B1142="", "", IF(LOWER('Terms&amp;Conditions + Transaction'!$C$15)="act", 1, IF(DAY(B1142)=31, 0, IF(AND(DAY(B1142+1)=1, MONTH(B1142+1)=3), 31-DAY(B1142), 1))))</f>
        <v/>
      </c>
      <c r="E1142" s="18" t="str">
        <f ca="1">IF(B1142="", "", IFERROR(VLOOKUP(B1142, 'Accrual Schedule'!$B$3:$B$122, 1, TRUE), ""))</f>
        <v/>
      </c>
      <c r="F1142" s="18" t="str" cm="1">
        <f t="array" aca="1" ref="F1142" ca="1">IF(B1142="", "", INDEX('Accrual Schedule'!$B$3:$B$122, MATCH(B1142, 'Accrual Schedule'!$B$3:$B$122, 1)+1, 1))</f>
        <v/>
      </c>
      <c r="G1142" s="18" t="str" cm="1">
        <f t="array" aca="1" ref="G1142" ca="1">IF(B1142="", "", INDEX('Accrual Schedule'!$B$3:$B$122, MATCH(H1142, 'Accrual Schedule'!$B$3:$B$122, 1)-1, 1))</f>
        <v/>
      </c>
      <c r="H1142" s="18" t="str">
        <f ca="1">IF(B1142="", "", INDEX('Accrual Schedule'!$B$3:$B$122, MATCH(I1142, 'Accrual Schedule'!$C$3:$C$122, 1), 1))</f>
        <v/>
      </c>
      <c r="I1142" s="18" t="str" cm="1">
        <f t="array" aca="1" ref="I1142" ca="1">IF(B1142="", "", _xlfn.IFNA(INDEX('Accrual Schedule'!$C$4:$C$122, MATCH(B1142, 'Accrual Schedule'!$C$4:$C$122, 1)+1, 1), INDEX('Accrual Schedule'!$C$4:$C$122, 1, 1)))</f>
        <v/>
      </c>
      <c r="J1142" s="11" t="str">
        <f ca="1">IF(B1142="","",'Terms&amp;Conditions + Transaction'!$F$5-SUMIF(Dispositions!$B$3:$B$32,"&lt;="&amp;B1142,Dispositions!$C$3:$C$32))</f>
        <v/>
      </c>
      <c r="K1142" s="84" t="str">
        <f ca="1">IF(B1142="", "", IF(ISNA(MATCH(B1142, 'Factor Schedule'!$B$3:$B$2002, -1)),1,IF(INDEX('Factor Schedule'!$B$3:$C$2002,MATCH(B1142, 'Factor Schedule'!$B$3:$B$2002, -1), 1)=B1142,MATCH(B1142, 'Factor Schedule'!$B$3:$B$2002, -1),MATCH(B1142, 'Factor Schedule'!$B$3:$B$2002, -1)+1)))</f>
        <v/>
      </c>
      <c r="L1142" s="11" t="str" cm="1">
        <f t="array" aca="1" ref="L1142" ca="1">IF(B1142="","",ROUND(J1142*_xlfn.IFNA(INDEX('Factor Schedule'!$B$3:$C$2002,K1142, 2), 1), 2))</f>
        <v/>
      </c>
      <c r="M1142" s="11" t="str">
        <f ca="1">IF(B1142="", "", IF(OR(LOWER('Terms&amp;Conditions + Transaction'!$B$12)&lt;&gt;"compound", B1142=$C$2, B1142=E1142), L1142, L1142+IF(LOWER('Terms&amp;Conditions + Transaction'!$B$13)&lt;&gt;"y", SUMIFS($T$8:$T$2007, $B$8:$B$2007, "&gt;="&amp;E1142, $B$8:$B$2007, "&lt;"&amp;B1142), SUMIFS($U$8:$U$1007, $B$8:$B$2007, "&gt;="&amp;E1142, $B$8:$B$2007, "&lt;"&amp;B1142))))</f>
        <v/>
      </c>
      <c r="N1142" s="18" t="str">
        <f ca="1">IF(OR(B1142 = "", F1142=""), "", MIN(ForwardDays(B1142,-'Terms&amp;Conditions + Transaction'!$B$22, 'Terms&amp;Conditions + Transaction'!$B$23, 'Holiday Schedule'!$B$3:$B$1002),ForwardDays(F1142,-'Terms&amp;Conditions + Transaction'!$B$22, 'Terms&amp;Conditions + Transaction'!$B$23, 'Holiday Schedule'!$B$3:$B$1002)))</f>
        <v/>
      </c>
      <c r="O1142" s="42" t="str">
        <f ca="1">IF(B1142="", "", IF(ISNA(MATCH(N1142, SOFR_INDEX!$A$2:$A$2001, -1)),1,IF(INDEX(SOFR_INDEX!$A$2:$E$2001,MATCH(N1142, SOFR_INDEX!$A$2:$A$2001, -1), 1)=N1142,MATCH(N1142, SOFR_INDEX!$A$2:$A$2001, -1),MATCH(N1142, SOFR_INDEX!$A$2:$A$2001, -1)+1)))</f>
        <v/>
      </c>
      <c r="P1142" s="40" t="str" cm="1">
        <f t="array" aca="1" ref="P1142" ca="1">IF(OR(B1142="", F1142=""), "", INDEX(SOFR_INDEX!$B$2:$E$2001, O1142,$P$4) * IF(LEFT($P$3, 3)="180", 2, IF(LEFT($P$3, 2)="90", 4, IF(LEFT($P$3, 2)="30", 12, 1)))/100)</f>
        <v/>
      </c>
      <c r="Q1142" s="43" t="str">
        <f ca="1">IF(OR(B1142="", F1142=""), "", P1142+'Terms&amp;Conditions + Transaction'!$B$11/10000)</f>
        <v/>
      </c>
      <c r="R1142" s="43" t="str">
        <f t="shared" ca="1" si="107"/>
        <v/>
      </c>
      <c r="S1142" t="str">
        <f ca="1">IF(B1142="",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Transaction'!$C$7*(F1142-E1142), 365), 360))))</f>
        <v/>
      </c>
      <c r="T1142" s="49" t="str">
        <f t="shared" ca="1" si="108"/>
        <v/>
      </c>
      <c r="U1142" s="49" t="str">
        <f t="shared" ca="1" si="109"/>
        <v/>
      </c>
      <c r="V1142" s="49" t="str">
        <f t="shared" ca="1" si="110"/>
        <v/>
      </c>
      <c r="W1142" s="11" t="str">
        <f t="shared" ca="1" si="111"/>
        <v/>
      </c>
      <c r="X1142" s="11" t="str">
        <f t="shared" ca="1" si="112"/>
        <v/>
      </c>
    </row>
    <row r="1143" spans="2:24" x14ac:dyDescent="0.25">
      <c r="B1143" s="82" t="str">
        <f ca="1">IF(B1142&lt;MIN($C$3, 'Terms&amp;Conditions + Transaction'!$B$6), B1142+1, "")</f>
        <v/>
      </c>
      <c r="C1143" t="str">
        <f ca="1">IF(B1143="", "", IF(AND(WEEKDAY(B1143, 2)&lt;=5, ISERROR(VLOOKUP(B1143, 'Holiday Schedule'!$B$3:$B$1002, 1, FALSE))), 1, 0))</f>
        <v/>
      </c>
      <c r="D1143" t="str">
        <f ca="1">IF(B1143="", "", IF(LOWER('Terms&amp;Conditions + Transaction'!$C$15)="act", 1, IF(DAY(B1143)=31, 0, IF(AND(DAY(B1143+1)=1, MONTH(B1143+1)=3), 31-DAY(B1143), 1))))</f>
        <v/>
      </c>
      <c r="E1143" s="18" t="str">
        <f ca="1">IF(B1143="", "", IFERROR(VLOOKUP(B1143, 'Accrual Schedule'!$B$3:$B$122, 1, TRUE), ""))</f>
        <v/>
      </c>
      <c r="F1143" s="18" t="str" cm="1">
        <f t="array" aca="1" ref="F1143" ca="1">IF(B1143="", "", INDEX('Accrual Schedule'!$B$3:$B$122, MATCH(B1143, 'Accrual Schedule'!$B$3:$B$122, 1)+1, 1))</f>
        <v/>
      </c>
      <c r="G1143" s="18" t="str" cm="1">
        <f t="array" aca="1" ref="G1143" ca="1">IF(B1143="", "", INDEX('Accrual Schedule'!$B$3:$B$122, MATCH(H1143, 'Accrual Schedule'!$B$3:$B$122, 1)-1, 1))</f>
        <v/>
      </c>
      <c r="H1143" s="18" t="str">
        <f ca="1">IF(B1143="", "", INDEX('Accrual Schedule'!$B$3:$B$122, MATCH(I1143, 'Accrual Schedule'!$C$3:$C$122, 1), 1))</f>
        <v/>
      </c>
      <c r="I1143" s="18" t="str" cm="1">
        <f t="array" aca="1" ref="I1143" ca="1">IF(B1143="", "", _xlfn.IFNA(INDEX('Accrual Schedule'!$C$4:$C$122, MATCH(B1143, 'Accrual Schedule'!$C$4:$C$122, 1)+1, 1), INDEX('Accrual Schedule'!$C$4:$C$122, 1, 1)))</f>
        <v/>
      </c>
      <c r="J1143" s="11" t="str">
        <f ca="1">IF(B1143="","",'Terms&amp;Conditions + Transaction'!$F$5-SUMIF(Dispositions!$B$3:$B$32,"&lt;="&amp;B1143,Dispositions!$C$3:$C$32))</f>
        <v/>
      </c>
      <c r="K1143" s="84" t="str">
        <f ca="1">IF(B1143="", "", IF(ISNA(MATCH(B1143, 'Factor Schedule'!$B$3:$B$2002, -1)),1,IF(INDEX('Factor Schedule'!$B$3:$C$2002,MATCH(B1143, 'Factor Schedule'!$B$3:$B$2002, -1), 1)=B1143,MATCH(B1143, 'Factor Schedule'!$B$3:$B$2002, -1),MATCH(B1143, 'Factor Schedule'!$B$3:$B$2002, -1)+1)))</f>
        <v/>
      </c>
      <c r="L1143" s="11" t="str" cm="1">
        <f t="array" aca="1" ref="L1143" ca="1">IF(B1143="","",ROUND(J1143*_xlfn.IFNA(INDEX('Factor Schedule'!$B$3:$C$2002,K1143, 2), 1), 2))</f>
        <v/>
      </c>
      <c r="M1143" s="11" t="str">
        <f ca="1">IF(B1143="", "", IF(OR(LOWER('Terms&amp;Conditions + Transaction'!$B$12)&lt;&gt;"compound", B1143=$C$2, B1143=E1143), L1143, L1143+IF(LOWER('Terms&amp;Conditions + Transaction'!$B$13)&lt;&gt;"y", SUMIFS($T$8:$T$2007, $B$8:$B$2007, "&gt;="&amp;E1143, $B$8:$B$2007, "&lt;"&amp;B1143), SUMIFS($U$8:$U$1007, $B$8:$B$2007, "&gt;="&amp;E1143, $B$8:$B$2007, "&lt;"&amp;B1143))))</f>
        <v/>
      </c>
      <c r="N1143" s="18" t="str">
        <f ca="1">IF(OR(B1143 = "", F1143=""), "", MIN(ForwardDays(B1143,-'Terms&amp;Conditions + Transaction'!$B$22, 'Terms&amp;Conditions + Transaction'!$B$23, 'Holiday Schedule'!$B$3:$B$1002),ForwardDays(F1143,-'Terms&amp;Conditions + Transaction'!$B$22, 'Terms&amp;Conditions + Transaction'!$B$23, 'Holiday Schedule'!$B$3:$B$1002)))</f>
        <v/>
      </c>
      <c r="O1143" s="42" t="str">
        <f ca="1">IF(B1143="", "", IF(ISNA(MATCH(N1143, SOFR_INDEX!$A$2:$A$2001, -1)),1,IF(INDEX(SOFR_INDEX!$A$2:$E$2001,MATCH(N1143, SOFR_INDEX!$A$2:$A$2001, -1), 1)=N1143,MATCH(N1143, SOFR_INDEX!$A$2:$A$2001, -1),MATCH(N1143, SOFR_INDEX!$A$2:$A$2001, -1)+1)))</f>
        <v/>
      </c>
      <c r="P1143" s="40" t="str" cm="1">
        <f t="array" aca="1" ref="P1143" ca="1">IF(OR(B1143="", F1143=""), "", INDEX(SOFR_INDEX!$B$2:$E$2001, O1143,$P$4) * IF(LEFT($P$3, 3)="180", 2, IF(LEFT($P$3, 2)="90", 4, IF(LEFT($P$3, 2)="30", 12, 1)))/100)</f>
        <v/>
      </c>
      <c r="Q1143" s="43" t="str">
        <f ca="1">IF(OR(B1143="", F1143=""), "", P1143+'Terms&amp;Conditions + Transaction'!$B$11/10000)</f>
        <v/>
      </c>
      <c r="R1143" s="43" t="str">
        <f t="shared" ca="1" si="107"/>
        <v/>
      </c>
      <c r="S1143" t="str">
        <f ca="1">IF(B1143="",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Transaction'!$C$7*(F1143-E1143), 365), 360))))</f>
        <v/>
      </c>
      <c r="T1143" s="49" t="str">
        <f t="shared" ca="1" si="108"/>
        <v/>
      </c>
      <c r="U1143" s="49" t="str">
        <f t="shared" ca="1" si="109"/>
        <v/>
      </c>
      <c r="V1143" s="49" t="str">
        <f t="shared" ca="1" si="110"/>
        <v/>
      </c>
      <c r="W1143" s="11" t="str">
        <f t="shared" ca="1" si="111"/>
        <v/>
      </c>
      <c r="X1143" s="11" t="str">
        <f t="shared" ca="1" si="112"/>
        <v/>
      </c>
    </row>
    <row r="1144" spans="2:24" x14ac:dyDescent="0.25">
      <c r="B1144" s="82" t="str">
        <f ca="1">IF(B1143&lt;MIN($C$3, 'Terms&amp;Conditions + Transaction'!$B$6), B1143+1, "")</f>
        <v/>
      </c>
      <c r="C1144" t="str">
        <f ca="1">IF(B1144="", "", IF(AND(WEEKDAY(B1144, 2)&lt;=5, ISERROR(VLOOKUP(B1144, 'Holiday Schedule'!$B$3:$B$1002, 1, FALSE))), 1, 0))</f>
        <v/>
      </c>
      <c r="D1144" t="str">
        <f ca="1">IF(B1144="", "", IF(LOWER('Terms&amp;Conditions + Transaction'!$C$15)="act", 1, IF(DAY(B1144)=31, 0, IF(AND(DAY(B1144+1)=1, MONTH(B1144+1)=3), 31-DAY(B1144), 1))))</f>
        <v/>
      </c>
      <c r="E1144" s="18" t="str">
        <f ca="1">IF(B1144="", "", IFERROR(VLOOKUP(B1144, 'Accrual Schedule'!$B$3:$B$122, 1, TRUE), ""))</f>
        <v/>
      </c>
      <c r="F1144" s="18" t="str" cm="1">
        <f t="array" aca="1" ref="F1144" ca="1">IF(B1144="", "", INDEX('Accrual Schedule'!$B$3:$B$122, MATCH(B1144, 'Accrual Schedule'!$B$3:$B$122, 1)+1, 1))</f>
        <v/>
      </c>
      <c r="G1144" s="18" t="str" cm="1">
        <f t="array" aca="1" ref="G1144" ca="1">IF(B1144="", "", INDEX('Accrual Schedule'!$B$3:$B$122, MATCH(H1144, 'Accrual Schedule'!$B$3:$B$122, 1)-1, 1))</f>
        <v/>
      </c>
      <c r="H1144" s="18" t="str">
        <f ca="1">IF(B1144="", "", INDEX('Accrual Schedule'!$B$3:$B$122, MATCH(I1144, 'Accrual Schedule'!$C$3:$C$122, 1), 1))</f>
        <v/>
      </c>
      <c r="I1144" s="18" t="str" cm="1">
        <f t="array" aca="1" ref="I1144" ca="1">IF(B1144="", "", _xlfn.IFNA(INDEX('Accrual Schedule'!$C$4:$C$122, MATCH(B1144, 'Accrual Schedule'!$C$4:$C$122, 1)+1, 1), INDEX('Accrual Schedule'!$C$4:$C$122, 1, 1)))</f>
        <v/>
      </c>
      <c r="J1144" s="11" t="str">
        <f ca="1">IF(B1144="","",'Terms&amp;Conditions + Transaction'!$F$5-SUMIF(Dispositions!$B$3:$B$32,"&lt;="&amp;B1144,Dispositions!$C$3:$C$32))</f>
        <v/>
      </c>
      <c r="K1144" s="84" t="str">
        <f ca="1">IF(B1144="", "", IF(ISNA(MATCH(B1144, 'Factor Schedule'!$B$3:$B$2002, -1)),1,IF(INDEX('Factor Schedule'!$B$3:$C$2002,MATCH(B1144, 'Factor Schedule'!$B$3:$B$2002, -1), 1)=B1144,MATCH(B1144, 'Factor Schedule'!$B$3:$B$2002, -1),MATCH(B1144, 'Factor Schedule'!$B$3:$B$2002, -1)+1)))</f>
        <v/>
      </c>
      <c r="L1144" s="11" t="str" cm="1">
        <f t="array" aca="1" ref="L1144" ca="1">IF(B1144="","",ROUND(J1144*_xlfn.IFNA(INDEX('Factor Schedule'!$B$3:$C$2002,K1144, 2), 1), 2))</f>
        <v/>
      </c>
      <c r="M1144" s="11" t="str">
        <f ca="1">IF(B1144="", "", IF(OR(LOWER('Terms&amp;Conditions + Transaction'!$B$12)&lt;&gt;"compound", B1144=$C$2, B1144=E1144), L1144, L1144+IF(LOWER('Terms&amp;Conditions + Transaction'!$B$13)&lt;&gt;"y", SUMIFS($T$8:$T$2007, $B$8:$B$2007, "&gt;="&amp;E1144, $B$8:$B$2007, "&lt;"&amp;B1144), SUMIFS($U$8:$U$1007, $B$8:$B$2007, "&gt;="&amp;E1144, $B$8:$B$2007, "&lt;"&amp;B1144))))</f>
        <v/>
      </c>
      <c r="N1144" s="18" t="str">
        <f ca="1">IF(OR(B1144 = "", F1144=""), "", MIN(ForwardDays(B1144,-'Terms&amp;Conditions + Transaction'!$B$22, 'Terms&amp;Conditions + Transaction'!$B$23, 'Holiday Schedule'!$B$3:$B$1002),ForwardDays(F1144,-'Terms&amp;Conditions + Transaction'!$B$22, 'Terms&amp;Conditions + Transaction'!$B$23, 'Holiday Schedule'!$B$3:$B$1002)))</f>
        <v/>
      </c>
      <c r="O1144" s="42" t="str">
        <f ca="1">IF(B1144="", "", IF(ISNA(MATCH(N1144, SOFR_INDEX!$A$2:$A$2001, -1)),1,IF(INDEX(SOFR_INDEX!$A$2:$E$2001,MATCH(N1144, SOFR_INDEX!$A$2:$A$2001, -1), 1)=N1144,MATCH(N1144, SOFR_INDEX!$A$2:$A$2001, -1),MATCH(N1144, SOFR_INDEX!$A$2:$A$2001, -1)+1)))</f>
        <v/>
      </c>
      <c r="P1144" s="40" t="str" cm="1">
        <f t="array" aca="1" ref="P1144" ca="1">IF(OR(B1144="", F1144=""), "", INDEX(SOFR_INDEX!$B$2:$E$2001, O1144,$P$4) * IF(LEFT($P$3, 3)="180", 2, IF(LEFT($P$3, 2)="90", 4, IF(LEFT($P$3, 2)="30", 12, 1)))/100)</f>
        <v/>
      </c>
      <c r="Q1144" s="43" t="str">
        <f ca="1">IF(OR(B1144="", F1144=""), "", P1144+'Terms&amp;Conditions + Transaction'!$B$11/10000)</f>
        <v/>
      </c>
      <c r="R1144" s="43" t="str">
        <f t="shared" ca="1" si="107"/>
        <v/>
      </c>
      <c r="S1144" t="str">
        <f ca="1">IF(B1144="",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Transaction'!$C$7*(F1144-E1144), 365), 360))))</f>
        <v/>
      </c>
      <c r="T1144" s="49" t="str">
        <f t="shared" ca="1" si="108"/>
        <v/>
      </c>
      <c r="U1144" s="49" t="str">
        <f t="shared" ca="1" si="109"/>
        <v/>
      </c>
      <c r="V1144" s="49" t="str">
        <f t="shared" ca="1" si="110"/>
        <v/>
      </c>
      <c r="W1144" s="11" t="str">
        <f t="shared" ca="1" si="111"/>
        <v/>
      </c>
      <c r="X1144" s="11" t="str">
        <f t="shared" ca="1" si="112"/>
        <v/>
      </c>
    </row>
    <row r="1145" spans="2:24" x14ac:dyDescent="0.25">
      <c r="B1145" s="82" t="str">
        <f ca="1">IF(B1144&lt;MIN($C$3, 'Terms&amp;Conditions + Transaction'!$B$6), B1144+1, "")</f>
        <v/>
      </c>
      <c r="C1145" t="str">
        <f ca="1">IF(B1145="", "", IF(AND(WEEKDAY(B1145, 2)&lt;=5, ISERROR(VLOOKUP(B1145, 'Holiday Schedule'!$B$3:$B$1002, 1, FALSE))), 1, 0))</f>
        <v/>
      </c>
      <c r="D1145" t="str">
        <f ca="1">IF(B1145="", "", IF(LOWER('Terms&amp;Conditions + Transaction'!$C$15)="act", 1, IF(DAY(B1145)=31, 0, IF(AND(DAY(B1145+1)=1, MONTH(B1145+1)=3), 31-DAY(B1145), 1))))</f>
        <v/>
      </c>
      <c r="E1145" s="18" t="str">
        <f ca="1">IF(B1145="", "", IFERROR(VLOOKUP(B1145, 'Accrual Schedule'!$B$3:$B$122, 1, TRUE), ""))</f>
        <v/>
      </c>
      <c r="F1145" s="18" t="str" cm="1">
        <f t="array" aca="1" ref="F1145" ca="1">IF(B1145="", "", INDEX('Accrual Schedule'!$B$3:$B$122, MATCH(B1145, 'Accrual Schedule'!$B$3:$B$122, 1)+1, 1))</f>
        <v/>
      </c>
      <c r="G1145" s="18" t="str" cm="1">
        <f t="array" aca="1" ref="G1145" ca="1">IF(B1145="", "", INDEX('Accrual Schedule'!$B$3:$B$122, MATCH(H1145, 'Accrual Schedule'!$B$3:$B$122, 1)-1, 1))</f>
        <v/>
      </c>
      <c r="H1145" s="18" t="str">
        <f ca="1">IF(B1145="", "", INDEX('Accrual Schedule'!$B$3:$B$122, MATCH(I1145, 'Accrual Schedule'!$C$3:$C$122, 1), 1))</f>
        <v/>
      </c>
      <c r="I1145" s="18" t="str" cm="1">
        <f t="array" aca="1" ref="I1145" ca="1">IF(B1145="", "", _xlfn.IFNA(INDEX('Accrual Schedule'!$C$4:$C$122, MATCH(B1145, 'Accrual Schedule'!$C$4:$C$122, 1)+1, 1), INDEX('Accrual Schedule'!$C$4:$C$122, 1, 1)))</f>
        <v/>
      </c>
      <c r="J1145" s="11" t="str">
        <f ca="1">IF(B1145="","",'Terms&amp;Conditions + Transaction'!$F$5-SUMIF(Dispositions!$B$3:$B$32,"&lt;="&amp;B1145,Dispositions!$C$3:$C$32))</f>
        <v/>
      </c>
      <c r="K1145" s="84" t="str">
        <f ca="1">IF(B1145="", "", IF(ISNA(MATCH(B1145, 'Factor Schedule'!$B$3:$B$2002, -1)),1,IF(INDEX('Factor Schedule'!$B$3:$C$2002,MATCH(B1145, 'Factor Schedule'!$B$3:$B$2002, -1), 1)=B1145,MATCH(B1145, 'Factor Schedule'!$B$3:$B$2002, -1),MATCH(B1145, 'Factor Schedule'!$B$3:$B$2002, -1)+1)))</f>
        <v/>
      </c>
      <c r="L1145" s="11" t="str" cm="1">
        <f t="array" aca="1" ref="L1145" ca="1">IF(B1145="","",ROUND(J1145*_xlfn.IFNA(INDEX('Factor Schedule'!$B$3:$C$2002,K1145, 2), 1), 2))</f>
        <v/>
      </c>
      <c r="M1145" s="11" t="str">
        <f ca="1">IF(B1145="", "", IF(OR(LOWER('Terms&amp;Conditions + Transaction'!$B$12)&lt;&gt;"compound", B1145=$C$2, B1145=E1145), L1145, L1145+IF(LOWER('Terms&amp;Conditions + Transaction'!$B$13)&lt;&gt;"y", SUMIFS($T$8:$T$2007, $B$8:$B$2007, "&gt;="&amp;E1145, $B$8:$B$2007, "&lt;"&amp;B1145), SUMIFS($U$8:$U$1007, $B$8:$B$2007, "&gt;="&amp;E1145, $B$8:$B$2007, "&lt;"&amp;B1145))))</f>
        <v/>
      </c>
      <c r="N1145" s="18" t="str">
        <f ca="1">IF(OR(B1145 = "", F1145=""), "", MIN(ForwardDays(B1145,-'Terms&amp;Conditions + Transaction'!$B$22, 'Terms&amp;Conditions + Transaction'!$B$23, 'Holiday Schedule'!$B$3:$B$1002),ForwardDays(F1145,-'Terms&amp;Conditions + Transaction'!$B$22, 'Terms&amp;Conditions + Transaction'!$B$23, 'Holiday Schedule'!$B$3:$B$1002)))</f>
        <v/>
      </c>
      <c r="O1145" s="42" t="str">
        <f ca="1">IF(B1145="", "", IF(ISNA(MATCH(N1145, SOFR_INDEX!$A$2:$A$2001, -1)),1,IF(INDEX(SOFR_INDEX!$A$2:$E$2001,MATCH(N1145, SOFR_INDEX!$A$2:$A$2001, -1), 1)=N1145,MATCH(N1145, SOFR_INDEX!$A$2:$A$2001, -1),MATCH(N1145, SOFR_INDEX!$A$2:$A$2001, -1)+1)))</f>
        <v/>
      </c>
      <c r="P1145" s="40" t="str" cm="1">
        <f t="array" aca="1" ref="P1145" ca="1">IF(OR(B1145="", F1145=""), "", INDEX(SOFR_INDEX!$B$2:$E$2001, O1145,$P$4) * IF(LEFT($P$3, 3)="180", 2, IF(LEFT($P$3, 2)="90", 4, IF(LEFT($P$3, 2)="30", 12, 1)))/100)</f>
        <v/>
      </c>
      <c r="Q1145" s="43" t="str">
        <f ca="1">IF(OR(B1145="", F1145=""), "", P1145+'Terms&amp;Conditions + Transaction'!$B$11/10000)</f>
        <v/>
      </c>
      <c r="R1145" s="43" t="str">
        <f t="shared" ca="1" si="107"/>
        <v/>
      </c>
      <c r="S1145" t="str">
        <f ca="1">IF(B1145="",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Transaction'!$C$7*(F1145-E1145), 365), 360))))</f>
        <v/>
      </c>
      <c r="T1145" s="49" t="str">
        <f t="shared" ca="1" si="108"/>
        <v/>
      </c>
      <c r="U1145" s="49" t="str">
        <f t="shared" ca="1" si="109"/>
        <v/>
      </c>
      <c r="V1145" s="49" t="str">
        <f t="shared" ca="1" si="110"/>
        <v/>
      </c>
      <c r="W1145" s="11" t="str">
        <f t="shared" ca="1" si="111"/>
        <v/>
      </c>
      <c r="X1145" s="11" t="str">
        <f t="shared" ca="1" si="112"/>
        <v/>
      </c>
    </row>
    <row r="1146" spans="2:24" x14ac:dyDescent="0.25">
      <c r="B1146" s="82" t="str">
        <f ca="1">IF(B1145&lt;MIN($C$3, 'Terms&amp;Conditions + Transaction'!$B$6), B1145+1, "")</f>
        <v/>
      </c>
      <c r="C1146" t="str">
        <f ca="1">IF(B1146="", "", IF(AND(WEEKDAY(B1146, 2)&lt;=5, ISERROR(VLOOKUP(B1146, 'Holiday Schedule'!$B$3:$B$1002, 1, FALSE))), 1, 0))</f>
        <v/>
      </c>
      <c r="D1146" t="str">
        <f ca="1">IF(B1146="", "", IF(LOWER('Terms&amp;Conditions + Transaction'!$C$15)="act", 1, IF(DAY(B1146)=31, 0, IF(AND(DAY(B1146+1)=1, MONTH(B1146+1)=3), 31-DAY(B1146), 1))))</f>
        <v/>
      </c>
      <c r="E1146" s="18" t="str">
        <f ca="1">IF(B1146="", "", IFERROR(VLOOKUP(B1146, 'Accrual Schedule'!$B$3:$B$122, 1, TRUE), ""))</f>
        <v/>
      </c>
      <c r="F1146" s="18" t="str" cm="1">
        <f t="array" aca="1" ref="F1146" ca="1">IF(B1146="", "", INDEX('Accrual Schedule'!$B$3:$B$122, MATCH(B1146, 'Accrual Schedule'!$B$3:$B$122, 1)+1, 1))</f>
        <v/>
      </c>
      <c r="G1146" s="18" t="str" cm="1">
        <f t="array" aca="1" ref="G1146" ca="1">IF(B1146="", "", INDEX('Accrual Schedule'!$B$3:$B$122, MATCH(H1146, 'Accrual Schedule'!$B$3:$B$122, 1)-1, 1))</f>
        <v/>
      </c>
      <c r="H1146" s="18" t="str">
        <f ca="1">IF(B1146="", "", INDEX('Accrual Schedule'!$B$3:$B$122, MATCH(I1146, 'Accrual Schedule'!$C$3:$C$122, 1), 1))</f>
        <v/>
      </c>
      <c r="I1146" s="18" t="str" cm="1">
        <f t="array" aca="1" ref="I1146" ca="1">IF(B1146="", "", _xlfn.IFNA(INDEX('Accrual Schedule'!$C$4:$C$122, MATCH(B1146, 'Accrual Schedule'!$C$4:$C$122, 1)+1, 1), INDEX('Accrual Schedule'!$C$4:$C$122, 1, 1)))</f>
        <v/>
      </c>
      <c r="J1146" s="11" t="str">
        <f ca="1">IF(B1146="","",'Terms&amp;Conditions + Transaction'!$F$5-SUMIF(Dispositions!$B$3:$B$32,"&lt;="&amp;B1146,Dispositions!$C$3:$C$32))</f>
        <v/>
      </c>
      <c r="K1146" s="84" t="str">
        <f ca="1">IF(B1146="", "", IF(ISNA(MATCH(B1146, 'Factor Schedule'!$B$3:$B$2002, -1)),1,IF(INDEX('Factor Schedule'!$B$3:$C$2002,MATCH(B1146, 'Factor Schedule'!$B$3:$B$2002, -1), 1)=B1146,MATCH(B1146, 'Factor Schedule'!$B$3:$B$2002, -1),MATCH(B1146, 'Factor Schedule'!$B$3:$B$2002, -1)+1)))</f>
        <v/>
      </c>
      <c r="L1146" s="11" t="str" cm="1">
        <f t="array" aca="1" ref="L1146" ca="1">IF(B1146="","",ROUND(J1146*_xlfn.IFNA(INDEX('Factor Schedule'!$B$3:$C$2002,K1146, 2), 1), 2))</f>
        <v/>
      </c>
      <c r="M1146" s="11" t="str">
        <f ca="1">IF(B1146="", "", IF(OR(LOWER('Terms&amp;Conditions + Transaction'!$B$12)&lt;&gt;"compound", B1146=$C$2, B1146=E1146), L1146, L1146+IF(LOWER('Terms&amp;Conditions + Transaction'!$B$13)&lt;&gt;"y", SUMIFS($T$8:$T$2007, $B$8:$B$2007, "&gt;="&amp;E1146, $B$8:$B$2007, "&lt;"&amp;B1146), SUMIFS($U$8:$U$1007, $B$8:$B$2007, "&gt;="&amp;E1146, $B$8:$B$2007, "&lt;"&amp;B1146))))</f>
        <v/>
      </c>
      <c r="N1146" s="18" t="str">
        <f ca="1">IF(OR(B1146 = "", F1146=""), "", MIN(ForwardDays(B1146,-'Terms&amp;Conditions + Transaction'!$B$22, 'Terms&amp;Conditions + Transaction'!$B$23, 'Holiday Schedule'!$B$3:$B$1002),ForwardDays(F1146,-'Terms&amp;Conditions + Transaction'!$B$22, 'Terms&amp;Conditions + Transaction'!$B$23, 'Holiday Schedule'!$B$3:$B$1002)))</f>
        <v/>
      </c>
      <c r="O1146" s="42" t="str">
        <f ca="1">IF(B1146="", "", IF(ISNA(MATCH(N1146, SOFR_INDEX!$A$2:$A$2001, -1)),1,IF(INDEX(SOFR_INDEX!$A$2:$E$2001,MATCH(N1146, SOFR_INDEX!$A$2:$A$2001, -1), 1)=N1146,MATCH(N1146, SOFR_INDEX!$A$2:$A$2001, -1),MATCH(N1146, SOFR_INDEX!$A$2:$A$2001, -1)+1)))</f>
        <v/>
      </c>
      <c r="P1146" s="40" t="str" cm="1">
        <f t="array" aca="1" ref="P1146" ca="1">IF(OR(B1146="", F1146=""), "", INDEX(SOFR_INDEX!$B$2:$E$2001, O1146,$P$4) * IF(LEFT($P$3, 3)="180", 2, IF(LEFT($P$3, 2)="90", 4, IF(LEFT($P$3, 2)="30", 12, 1)))/100)</f>
        <v/>
      </c>
      <c r="Q1146" s="43" t="str">
        <f ca="1">IF(OR(B1146="", F1146=""), "", P1146+'Terms&amp;Conditions + Transaction'!$B$11/10000)</f>
        <v/>
      </c>
      <c r="R1146" s="43" t="str">
        <f t="shared" ca="1" si="107"/>
        <v/>
      </c>
      <c r="S1146" t="str">
        <f ca="1">IF(B1146="",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Transaction'!$C$7*(F1146-E1146), 365), 360))))</f>
        <v/>
      </c>
      <c r="T1146" s="49" t="str">
        <f t="shared" ca="1" si="108"/>
        <v/>
      </c>
      <c r="U1146" s="49" t="str">
        <f t="shared" ca="1" si="109"/>
        <v/>
      </c>
      <c r="V1146" s="49" t="str">
        <f t="shared" ca="1" si="110"/>
        <v/>
      </c>
      <c r="W1146" s="11" t="str">
        <f t="shared" ca="1" si="111"/>
        <v/>
      </c>
      <c r="X1146" s="11" t="str">
        <f t="shared" ca="1" si="112"/>
        <v/>
      </c>
    </row>
    <row r="1147" spans="2:24" x14ac:dyDescent="0.25">
      <c r="B1147" s="82" t="str">
        <f ca="1">IF(B1146&lt;MIN($C$3, 'Terms&amp;Conditions + Transaction'!$B$6), B1146+1, "")</f>
        <v/>
      </c>
      <c r="C1147" t="str">
        <f ca="1">IF(B1147="", "", IF(AND(WEEKDAY(B1147, 2)&lt;=5, ISERROR(VLOOKUP(B1147, 'Holiday Schedule'!$B$3:$B$1002, 1, FALSE))), 1, 0))</f>
        <v/>
      </c>
      <c r="D1147" t="str">
        <f ca="1">IF(B1147="", "", IF(LOWER('Terms&amp;Conditions + Transaction'!$C$15)="act", 1, IF(DAY(B1147)=31, 0, IF(AND(DAY(B1147+1)=1, MONTH(B1147+1)=3), 31-DAY(B1147), 1))))</f>
        <v/>
      </c>
      <c r="E1147" s="18" t="str">
        <f ca="1">IF(B1147="", "", IFERROR(VLOOKUP(B1147, 'Accrual Schedule'!$B$3:$B$122, 1, TRUE), ""))</f>
        <v/>
      </c>
      <c r="F1147" s="18" t="str" cm="1">
        <f t="array" aca="1" ref="F1147" ca="1">IF(B1147="", "", INDEX('Accrual Schedule'!$B$3:$B$122, MATCH(B1147, 'Accrual Schedule'!$B$3:$B$122, 1)+1, 1))</f>
        <v/>
      </c>
      <c r="G1147" s="18" t="str" cm="1">
        <f t="array" aca="1" ref="G1147" ca="1">IF(B1147="", "", INDEX('Accrual Schedule'!$B$3:$B$122, MATCH(H1147, 'Accrual Schedule'!$B$3:$B$122, 1)-1, 1))</f>
        <v/>
      </c>
      <c r="H1147" s="18" t="str">
        <f ca="1">IF(B1147="", "", INDEX('Accrual Schedule'!$B$3:$B$122, MATCH(I1147, 'Accrual Schedule'!$C$3:$C$122, 1), 1))</f>
        <v/>
      </c>
      <c r="I1147" s="18" t="str" cm="1">
        <f t="array" aca="1" ref="I1147" ca="1">IF(B1147="", "", _xlfn.IFNA(INDEX('Accrual Schedule'!$C$4:$C$122, MATCH(B1147, 'Accrual Schedule'!$C$4:$C$122, 1)+1, 1), INDEX('Accrual Schedule'!$C$4:$C$122, 1, 1)))</f>
        <v/>
      </c>
      <c r="J1147" s="11" t="str">
        <f ca="1">IF(B1147="","",'Terms&amp;Conditions + Transaction'!$F$5-SUMIF(Dispositions!$B$3:$B$32,"&lt;="&amp;B1147,Dispositions!$C$3:$C$32))</f>
        <v/>
      </c>
      <c r="K1147" s="84" t="str">
        <f ca="1">IF(B1147="", "", IF(ISNA(MATCH(B1147, 'Factor Schedule'!$B$3:$B$2002, -1)),1,IF(INDEX('Factor Schedule'!$B$3:$C$2002,MATCH(B1147, 'Factor Schedule'!$B$3:$B$2002, -1), 1)=B1147,MATCH(B1147, 'Factor Schedule'!$B$3:$B$2002, -1),MATCH(B1147, 'Factor Schedule'!$B$3:$B$2002, -1)+1)))</f>
        <v/>
      </c>
      <c r="L1147" s="11" t="str" cm="1">
        <f t="array" aca="1" ref="L1147" ca="1">IF(B1147="","",ROUND(J1147*_xlfn.IFNA(INDEX('Factor Schedule'!$B$3:$C$2002,K1147, 2), 1), 2))</f>
        <v/>
      </c>
      <c r="M1147" s="11" t="str">
        <f ca="1">IF(B1147="", "", IF(OR(LOWER('Terms&amp;Conditions + Transaction'!$B$12)&lt;&gt;"compound", B1147=$C$2, B1147=E1147), L1147, L1147+IF(LOWER('Terms&amp;Conditions + Transaction'!$B$13)&lt;&gt;"y", SUMIFS($T$8:$T$2007, $B$8:$B$2007, "&gt;="&amp;E1147, $B$8:$B$2007, "&lt;"&amp;B1147), SUMIFS($U$8:$U$1007, $B$8:$B$2007, "&gt;="&amp;E1147, $B$8:$B$2007, "&lt;"&amp;B1147))))</f>
        <v/>
      </c>
      <c r="N1147" s="18" t="str">
        <f ca="1">IF(OR(B1147 = "", F1147=""), "", MIN(ForwardDays(B1147,-'Terms&amp;Conditions + Transaction'!$B$22, 'Terms&amp;Conditions + Transaction'!$B$23, 'Holiday Schedule'!$B$3:$B$1002),ForwardDays(F1147,-'Terms&amp;Conditions + Transaction'!$B$22, 'Terms&amp;Conditions + Transaction'!$B$23, 'Holiday Schedule'!$B$3:$B$1002)))</f>
        <v/>
      </c>
      <c r="O1147" s="42" t="str">
        <f ca="1">IF(B1147="", "", IF(ISNA(MATCH(N1147, SOFR_INDEX!$A$2:$A$2001, -1)),1,IF(INDEX(SOFR_INDEX!$A$2:$E$2001,MATCH(N1147, SOFR_INDEX!$A$2:$A$2001, -1), 1)=N1147,MATCH(N1147, SOFR_INDEX!$A$2:$A$2001, -1),MATCH(N1147, SOFR_INDEX!$A$2:$A$2001, -1)+1)))</f>
        <v/>
      </c>
      <c r="P1147" s="40" t="str" cm="1">
        <f t="array" aca="1" ref="P1147" ca="1">IF(OR(B1147="", F1147=""), "", INDEX(SOFR_INDEX!$B$2:$E$2001, O1147,$P$4) * IF(LEFT($P$3, 3)="180", 2, IF(LEFT($P$3, 2)="90", 4, IF(LEFT($P$3, 2)="30", 12, 1)))/100)</f>
        <v/>
      </c>
      <c r="Q1147" s="43" t="str">
        <f ca="1">IF(OR(B1147="", F1147=""), "", P1147+'Terms&amp;Conditions + Transaction'!$B$11/10000)</f>
        <v/>
      </c>
      <c r="R1147" s="43" t="str">
        <f t="shared" ca="1" si="107"/>
        <v/>
      </c>
      <c r="S1147" t="str">
        <f ca="1">IF(B1147="",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Transaction'!$C$7*(F1147-E1147), 365), 360))))</f>
        <v/>
      </c>
      <c r="T1147" s="49" t="str">
        <f t="shared" ca="1" si="108"/>
        <v/>
      </c>
      <c r="U1147" s="49" t="str">
        <f t="shared" ca="1" si="109"/>
        <v/>
      </c>
      <c r="V1147" s="49" t="str">
        <f t="shared" ca="1" si="110"/>
        <v/>
      </c>
      <c r="W1147" s="11" t="str">
        <f t="shared" ca="1" si="111"/>
        <v/>
      </c>
      <c r="X1147" s="11" t="str">
        <f t="shared" ca="1" si="112"/>
        <v/>
      </c>
    </row>
    <row r="1148" spans="2:24" x14ac:dyDescent="0.25">
      <c r="B1148" s="82" t="str">
        <f ca="1">IF(B1147&lt;MIN($C$3, 'Terms&amp;Conditions + Transaction'!$B$6), B1147+1, "")</f>
        <v/>
      </c>
      <c r="C1148" t="str">
        <f ca="1">IF(B1148="", "", IF(AND(WEEKDAY(B1148, 2)&lt;=5, ISERROR(VLOOKUP(B1148, 'Holiday Schedule'!$B$3:$B$1002, 1, FALSE))), 1, 0))</f>
        <v/>
      </c>
      <c r="D1148" t="str">
        <f ca="1">IF(B1148="", "", IF(LOWER('Terms&amp;Conditions + Transaction'!$C$15)="act", 1, IF(DAY(B1148)=31, 0, IF(AND(DAY(B1148+1)=1, MONTH(B1148+1)=3), 31-DAY(B1148), 1))))</f>
        <v/>
      </c>
      <c r="E1148" s="18" t="str">
        <f ca="1">IF(B1148="", "", IFERROR(VLOOKUP(B1148, 'Accrual Schedule'!$B$3:$B$122, 1, TRUE), ""))</f>
        <v/>
      </c>
      <c r="F1148" s="18" t="str" cm="1">
        <f t="array" aca="1" ref="F1148" ca="1">IF(B1148="", "", INDEX('Accrual Schedule'!$B$3:$B$122, MATCH(B1148, 'Accrual Schedule'!$B$3:$B$122, 1)+1, 1))</f>
        <v/>
      </c>
      <c r="G1148" s="18" t="str" cm="1">
        <f t="array" aca="1" ref="G1148" ca="1">IF(B1148="", "", INDEX('Accrual Schedule'!$B$3:$B$122, MATCH(H1148, 'Accrual Schedule'!$B$3:$B$122, 1)-1, 1))</f>
        <v/>
      </c>
      <c r="H1148" s="18" t="str">
        <f ca="1">IF(B1148="", "", INDEX('Accrual Schedule'!$B$3:$B$122, MATCH(I1148, 'Accrual Schedule'!$C$3:$C$122, 1), 1))</f>
        <v/>
      </c>
      <c r="I1148" s="18" t="str" cm="1">
        <f t="array" aca="1" ref="I1148" ca="1">IF(B1148="", "", _xlfn.IFNA(INDEX('Accrual Schedule'!$C$4:$C$122, MATCH(B1148, 'Accrual Schedule'!$C$4:$C$122, 1)+1, 1), INDEX('Accrual Schedule'!$C$4:$C$122, 1, 1)))</f>
        <v/>
      </c>
      <c r="J1148" s="11" t="str">
        <f ca="1">IF(B1148="","",'Terms&amp;Conditions + Transaction'!$F$5-SUMIF(Dispositions!$B$3:$B$32,"&lt;="&amp;B1148,Dispositions!$C$3:$C$32))</f>
        <v/>
      </c>
      <c r="K1148" s="84" t="str">
        <f ca="1">IF(B1148="", "", IF(ISNA(MATCH(B1148, 'Factor Schedule'!$B$3:$B$2002, -1)),1,IF(INDEX('Factor Schedule'!$B$3:$C$2002,MATCH(B1148, 'Factor Schedule'!$B$3:$B$2002, -1), 1)=B1148,MATCH(B1148, 'Factor Schedule'!$B$3:$B$2002, -1),MATCH(B1148, 'Factor Schedule'!$B$3:$B$2002, -1)+1)))</f>
        <v/>
      </c>
      <c r="L1148" s="11" t="str" cm="1">
        <f t="array" aca="1" ref="L1148" ca="1">IF(B1148="","",ROUND(J1148*_xlfn.IFNA(INDEX('Factor Schedule'!$B$3:$C$2002,K1148, 2), 1), 2))</f>
        <v/>
      </c>
      <c r="M1148" s="11" t="str">
        <f ca="1">IF(B1148="", "", IF(OR(LOWER('Terms&amp;Conditions + Transaction'!$B$12)&lt;&gt;"compound", B1148=$C$2, B1148=E1148), L1148, L1148+IF(LOWER('Terms&amp;Conditions + Transaction'!$B$13)&lt;&gt;"y", SUMIFS($T$8:$T$2007, $B$8:$B$2007, "&gt;="&amp;E1148, $B$8:$B$2007, "&lt;"&amp;B1148), SUMIFS($U$8:$U$1007, $B$8:$B$2007, "&gt;="&amp;E1148, $B$8:$B$2007, "&lt;"&amp;B1148))))</f>
        <v/>
      </c>
      <c r="N1148" s="18" t="str">
        <f ca="1">IF(OR(B1148 = "", F1148=""), "", MIN(ForwardDays(B1148,-'Terms&amp;Conditions + Transaction'!$B$22, 'Terms&amp;Conditions + Transaction'!$B$23, 'Holiday Schedule'!$B$3:$B$1002),ForwardDays(F1148,-'Terms&amp;Conditions + Transaction'!$B$22, 'Terms&amp;Conditions + Transaction'!$B$23, 'Holiday Schedule'!$B$3:$B$1002)))</f>
        <v/>
      </c>
      <c r="O1148" s="42" t="str">
        <f ca="1">IF(B1148="", "", IF(ISNA(MATCH(N1148, SOFR_INDEX!$A$2:$A$2001, -1)),1,IF(INDEX(SOFR_INDEX!$A$2:$E$2001,MATCH(N1148, SOFR_INDEX!$A$2:$A$2001, -1), 1)=N1148,MATCH(N1148, SOFR_INDEX!$A$2:$A$2001, -1),MATCH(N1148, SOFR_INDEX!$A$2:$A$2001, -1)+1)))</f>
        <v/>
      </c>
      <c r="P1148" s="40" t="str" cm="1">
        <f t="array" aca="1" ref="P1148" ca="1">IF(OR(B1148="", F1148=""), "", INDEX(SOFR_INDEX!$B$2:$E$2001, O1148,$P$4) * IF(LEFT($P$3, 3)="180", 2, IF(LEFT($P$3, 2)="90", 4, IF(LEFT($P$3, 2)="30", 12, 1)))/100)</f>
        <v/>
      </c>
      <c r="Q1148" s="43" t="str">
        <f ca="1">IF(OR(B1148="", F1148=""), "", P1148+'Terms&amp;Conditions + Transaction'!$B$11/10000)</f>
        <v/>
      </c>
      <c r="R1148" s="43" t="str">
        <f t="shared" ca="1" si="107"/>
        <v/>
      </c>
      <c r="S1148" t="str">
        <f ca="1">IF(B1148="",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Transaction'!$C$7*(F1148-E1148), 365), 360))))</f>
        <v/>
      </c>
      <c r="T1148" s="49" t="str">
        <f t="shared" ca="1" si="108"/>
        <v/>
      </c>
      <c r="U1148" s="49" t="str">
        <f t="shared" ca="1" si="109"/>
        <v/>
      </c>
      <c r="V1148" s="49" t="str">
        <f t="shared" ca="1" si="110"/>
        <v/>
      </c>
      <c r="W1148" s="11" t="str">
        <f t="shared" ca="1" si="111"/>
        <v/>
      </c>
      <c r="X1148" s="11" t="str">
        <f t="shared" ca="1" si="112"/>
        <v/>
      </c>
    </row>
    <row r="1149" spans="2:24" x14ac:dyDescent="0.25">
      <c r="B1149" s="82" t="str">
        <f ca="1">IF(B1148&lt;MIN($C$3, 'Terms&amp;Conditions + Transaction'!$B$6), B1148+1, "")</f>
        <v/>
      </c>
      <c r="C1149" t="str">
        <f ca="1">IF(B1149="", "", IF(AND(WEEKDAY(B1149, 2)&lt;=5, ISERROR(VLOOKUP(B1149, 'Holiday Schedule'!$B$3:$B$1002, 1, FALSE))), 1, 0))</f>
        <v/>
      </c>
      <c r="D1149" t="str">
        <f ca="1">IF(B1149="", "", IF(LOWER('Terms&amp;Conditions + Transaction'!$C$15)="act", 1, IF(DAY(B1149)=31, 0, IF(AND(DAY(B1149+1)=1, MONTH(B1149+1)=3), 31-DAY(B1149), 1))))</f>
        <v/>
      </c>
      <c r="E1149" s="18" t="str">
        <f ca="1">IF(B1149="", "", IFERROR(VLOOKUP(B1149, 'Accrual Schedule'!$B$3:$B$122, 1, TRUE), ""))</f>
        <v/>
      </c>
      <c r="F1149" s="18" t="str" cm="1">
        <f t="array" aca="1" ref="F1149" ca="1">IF(B1149="", "", INDEX('Accrual Schedule'!$B$3:$B$122, MATCH(B1149, 'Accrual Schedule'!$B$3:$B$122, 1)+1, 1))</f>
        <v/>
      </c>
      <c r="G1149" s="18" t="str" cm="1">
        <f t="array" aca="1" ref="G1149" ca="1">IF(B1149="", "", INDEX('Accrual Schedule'!$B$3:$B$122, MATCH(H1149, 'Accrual Schedule'!$B$3:$B$122, 1)-1, 1))</f>
        <v/>
      </c>
      <c r="H1149" s="18" t="str">
        <f ca="1">IF(B1149="", "", INDEX('Accrual Schedule'!$B$3:$B$122, MATCH(I1149, 'Accrual Schedule'!$C$3:$C$122, 1), 1))</f>
        <v/>
      </c>
      <c r="I1149" s="18" t="str" cm="1">
        <f t="array" aca="1" ref="I1149" ca="1">IF(B1149="", "", _xlfn.IFNA(INDEX('Accrual Schedule'!$C$4:$C$122, MATCH(B1149, 'Accrual Schedule'!$C$4:$C$122, 1)+1, 1), INDEX('Accrual Schedule'!$C$4:$C$122, 1, 1)))</f>
        <v/>
      </c>
      <c r="J1149" s="11" t="str">
        <f ca="1">IF(B1149="","",'Terms&amp;Conditions + Transaction'!$F$5-SUMIF(Dispositions!$B$3:$B$32,"&lt;="&amp;B1149,Dispositions!$C$3:$C$32))</f>
        <v/>
      </c>
      <c r="K1149" s="84" t="str">
        <f ca="1">IF(B1149="", "", IF(ISNA(MATCH(B1149, 'Factor Schedule'!$B$3:$B$2002, -1)),1,IF(INDEX('Factor Schedule'!$B$3:$C$2002,MATCH(B1149, 'Factor Schedule'!$B$3:$B$2002, -1), 1)=B1149,MATCH(B1149, 'Factor Schedule'!$B$3:$B$2002, -1),MATCH(B1149, 'Factor Schedule'!$B$3:$B$2002, -1)+1)))</f>
        <v/>
      </c>
      <c r="L1149" s="11" t="str" cm="1">
        <f t="array" aca="1" ref="L1149" ca="1">IF(B1149="","",ROUND(J1149*_xlfn.IFNA(INDEX('Factor Schedule'!$B$3:$C$2002,K1149, 2), 1), 2))</f>
        <v/>
      </c>
      <c r="M1149" s="11" t="str">
        <f ca="1">IF(B1149="", "", IF(OR(LOWER('Terms&amp;Conditions + Transaction'!$B$12)&lt;&gt;"compound", B1149=$C$2, B1149=E1149), L1149, L1149+IF(LOWER('Terms&amp;Conditions + Transaction'!$B$13)&lt;&gt;"y", SUMIFS($T$8:$T$2007, $B$8:$B$2007, "&gt;="&amp;E1149, $B$8:$B$2007, "&lt;"&amp;B1149), SUMIFS($U$8:$U$1007, $B$8:$B$2007, "&gt;="&amp;E1149, $B$8:$B$2007, "&lt;"&amp;B1149))))</f>
        <v/>
      </c>
      <c r="N1149" s="18" t="str">
        <f ca="1">IF(OR(B1149 = "", F1149=""), "", MIN(ForwardDays(B1149,-'Terms&amp;Conditions + Transaction'!$B$22, 'Terms&amp;Conditions + Transaction'!$B$23, 'Holiday Schedule'!$B$3:$B$1002),ForwardDays(F1149,-'Terms&amp;Conditions + Transaction'!$B$22, 'Terms&amp;Conditions + Transaction'!$B$23, 'Holiday Schedule'!$B$3:$B$1002)))</f>
        <v/>
      </c>
      <c r="O1149" s="42" t="str">
        <f ca="1">IF(B1149="", "", IF(ISNA(MATCH(N1149, SOFR_INDEX!$A$2:$A$2001, -1)),1,IF(INDEX(SOFR_INDEX!$A$2:$E$2001,MATCH(N1149, SOFR_INDEX!$A$2:$A$2001, -1), 1)=N1149,MATCH(N1149, SOFR_INDEX!$A$2:$A$2001, -1),MATCH(N1149, SOFR_INDEX!$A$2:$A$2001, -1)+1)))</f>
        <v/>
      </c>
      <c r="P1149" s="40" t="str" cm="1">
        <f t="array" aca="1" ref="P1149" ca="1">IF(OR(B1149="", F1149=""), "", INDEX(SOFR_INDEX!$B$2:$E$2001, O1149,$P$4) * IF(LEFT($P$3, 3)="180", 2, IF(LEFT($P$3, 2)="90", 4, IF(LEFT($P$3, 2)="30", 12, 1)))/100)</f>
        <v/>
      </c>
      <c r="Q1149" s="43" t="str">
        <f ca="1">IF(OR(B1149="", F1149=""), "", P1149+'Terms&amp;Conditions + Transaction'!$B$11/10000)</f>
        <v/>
      </c>
      <c r="R1149" s="43" t="str">
        <f t="shared" ca="1" si="107"/>
        <v/>
      </c>
      <c r="S1149" t="str">
        <f ca="1">IF(B1149="",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Transaction'!$C$7*(F1149-E1149), 365), 360))))</f>
        <v/>
      </c>
      <c r="T1149" s="49" t="str">
        <f t="shared" ca="1" si="108"/>
        <v/>
      </c>
      <c r="U1149" s="49" t="str">
        <f t="shared" ca="1" si="109"/>
        <v/>
      </c>
      <c r="V1149" s="49" t="str">
        <f t="shared" ca="1" si="110"/>
        <v/>
      </c>
      <c r="W1149" s="11" t="str">
        <f t="shared" ca="1" si="111"/>
        <v/>
      </c>
      <c r="X1149" s="11" t="str">
        <f t="shared" ca="1" si="112"/>
        <v/>
      </c>
    </row>
    <row r="1150" spans="2:24" x14ac:dyDescent="0.25">
      <c r="B1150" s="82" t="str">
        <f ca="1">IF(B1149&lt;MIN($C$3, 'Terms&amp;Conditions + Transaction'!$B$6), B1149+1, "")</f>
        <v/>
      </c>
      <c r="C1150" t="str">
        <f ca="1">IF(B1150="", "", IF(AND(WEEKDAY(B1150, 2)&lt;=5, ISERROR(VLOOKUP(B1150, 'Holiday Schedule'!$B$3:$B$1002, 1, FALSE))), 1, 0))</f>
        <v/>
      </c>
      <c r="D1150" t="str">
        <f ca="1">IF(B1150="", "", IF(LOWER('Terms&amp;Conditions + Transaction'!$C$15)="act", 1, IF(DAY(B1150)=31, 0, IF(AND(DAY(B1150+1)=1, MONTH(B1150+1)=3), 31-DAY(B1150), 1))))</f>
        <v/>
      </c>
      <c r="E1150" s="18" t="str">
        <f ca="1">IF(B1150="", "", IFERROR(VLOOKUP(B1150, 'Accrual Schedule'!$B$3:$B$122, 1, TRUE), ""))</f>
        <v/>
      </c>
      <c r="F1150" s="18" t="str" cm="1">
        <f t="array" aca="1" ref="F1150" ca="1">IF(B1150="", "", INDEX('Accrual Schedule'!$B$3:$B$122, MATCH(B1150, 'Accrual Schedule'!$B$3:$B$122, 1)+1, 1))</f>
        <v/>
      </c>
      <c r="G1150" s="18" t="str" cm="1">
        <f t="array" aca="1" ref="G1150" ca="1">IF(B1150="", "", INDEX('Accrual Schedule'!$B$3:$B$122, MATCH(H1150, 'Accrual Schedule'!$B$3:$B$122, 1)-1, 1))</f>
        <v/>
      </c>
      <c r="H1150" s="18" t="str">
        <f ca="1">IF(B1150="", "", INDEX('Accrual Schedule'!$B$3:$B$122, MATCH(I1150, 'Accrual Schedule'!$C$3:$C$122, 1), 1))</f>
        <v/>
      </c>
      <c r="I1150" s="18" t="str" cm="1">
        <f t="array" aca="1" ref="I1150" ca="1">IF(B1150="", "", _xlfn.IFNA(INDEX('Accrual Schedule'!$C$4:$C$122, MATCH(B1150, 'Accrual Schedule'!$C$4:$C$122, 1)+1, 1), INDEX('Accrual Schedule'!$C$4:$C$122, 1, 1)))</f>
        <v/>
      </c>
      <c r="J1150" s="11" t="str">
        <f ca="1">IF(B1150="","",'Terms&amp;Conditions + Transaction'!$F$5-SUMIF(Dispositions!$B$3:$B$32,"&lt;="&amp;B1150,Dispositions!$C$3:$C$32))</f>
        <v/>
      </c>
      <c r="K1150" s="84" t="str">
        <f ca="1">IF(B1150="", "", IF(ISNA(MATCH(B1150, 'Factor Schedule'!$B$3:$B$2002, -1)),1,IF(INDEX('Factor Schedule'!$B$3:$C$2002,MATCH(B1150, 'Factor Schedule'!$B$3:$B$2002, -1), 1)=B1150,MATCH(B1150, 'Factor Schedule'!$B$3:$B$2002, -1),MATCH(B1150, 'Factor Schedule'!$B$3:$B$2002, -1)+1)))</f>
        <v/>
      </c>
      <c r="L1150" s="11" t="str" cm="1">
        <f t="array" aca="1" ref="L1150" ca="1">IF(B1150="","",ROUND(J1150*_xlfn.IFNA(INDEX('Factor Schedule'!$B$3:$C$2002,K1150, 2), 1), 2))</f>
        <v/>
      </c>
      <c r="M1150" s="11" t="str">
        <f ca="1">IF(B1150="", "", IF(OR(LOWER('Terms&amp;Conditions + Transaction'!$B$12)&lt;&gt;"compound", B1150=$C$2, B1150=E1150), L1150, L1150+IF(LOWER('Terms&amp;Conditions + Transaction'!$B$13)&lt;&gt;"y", SUMIFS($T$8:$T$2007, $B$8:$B$2007, "&gt;="&amp;E1150, $B$8:$B$2007, "&lt;"&amp;B1150), SUMIFS($U$8:$U$1007, $B$8:$B$2007, "&gt;="&amp;E1150, $B$8:$B$2007, "&lt;"&amp;B1150))))</f>
        <v/>
      </c>
      <c r="N1150" s="18" t="str">
        <f ca="1">IF(OR(B1150 = "", F1150=""), "", MIN(ForwardDays(B1150,-'Terms&amp;Conditions + Transaction'!$B$22, 'Terms&amp;Conditions + Transaction'!$B$23, 'Holiday Schedule'!$B$3:$B$1002),ForwardDays(F1150,-'Terms&amp;Conditions + Transaction'!$B$22, 'Terms&amp;Conditions + Transaction'!$B$23, 'Holiday Schedule'!$B$3:$B$1002)))</f>
        <v/>
      </c>
      <c r="O1150" s="42" t="str">
        <f ca="1">IF(B1150="", "", IF(ISNA(MATCH(N1150, SOFR_INDEX!$A$2:$A$2001, -1)),1,IF(INDEX(SOFR_INDEX!$A$2:$E$2001,MATCH(N1150, SOFR_INDEX!$A$2:$A$2001, -1), 1)=N1150,MATCH(N1150, SOFR_INDEX!$A$2:$A$2001, -1),MATCH(N1150, SOFR_INDEX!$A$2:$A$2001, -1)+1)))</f>
        <v/>
      </c>
      <c r="P1150" s="40" t="str" cm="1">
        <f t="array" aca="1" ref="P1150" ca="1">IF(OR(B1150="", F1150=""), "", INDEX(SOFR_INDEX!$B$2:$E$2001, O1150,$P$4) * IF(LEFT($P$3, 3)="180", 2, IF(LEFT($P$3, 2)="90", 4, IF(LEFT($P$3, 2)="30", 12, 1)))/100)</f>
        <v/>
      </c>
      <c r="Q1150" s="43" t="str">
        <f ca="1">IF(OR(B1150="", F1150=""), "", P1150+'Terms&amp;Conditions + Transaction'!$B$11/10000)</f>
        <v/>
      </c>
      <c r="R1150" s="43" t="str">
        <f t="shared" ca="1" si="107"/>
        <v/>
      </c>
      <c r="S1150" t="str">
        <f ca="1">IF(B1150="",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Transaction'!$C$7*(F1150-E1150), 365), 360))))</f>
        <v/>
      </c>
      <c r="T1150" s="49" t="str">
        <f t="shared" ca="1" si="108"/>
        <v/>
      </c>
      <c r="U1150" s="49" t="str">
        <f t="shared" ca="1" si="109"/>
        <v/>
      </c>
      <c r="V1150" s="49" t="str">
        <f t="shared" ca="1" si="110"/>
        <v/>
      </c>
      <c r="W1150" s="11" t="str">
        <f t="shared" ca="1" si="111"/>
        <v/>
      </c>
      <c r="X1150" s="11" t="str">
        <f t="shared" ca="1" si="112"/>
        <v/>
      </c>
    </row>
    <row r="1151" spans="2:24" x14ac:dyDescent="0.25">
      <c r="B1151" s="82" t="str">
        <f ca="1">IF(B1150&lt;MIN($C$3, 'Terms&amp;Conditions + Transaction'!$B$6), B1150+1, "")</f>
        <v/>
      </c>
      <c r="C1151" t="str">
        <f ca="1">IF(B1151="", "", IF(AND(WEEKDAY(B1151, 2)&lt;=5, ISERROR(VLOOKUP(B1151, 'Holiday Schedule'!$B$3:$B$1002, 1, FALSE))), 1, 0))</f>
        <v/>
      </c>
      <c r="D1151" t="str">
        <f ca="1">IF(B1151="", "", IF(LOWER('Terms&amp;Conditions + Transaction'!$C$15)="act", 1, IF(DAY(B1151)=31, 0, IF(AND(DAY(B1151+1)=1, MONTH(B1151+1)=3), 31-DAY(B1151), 1))))</f>
        <v/>
      </c>
      <c r="E1151" s="18" t="str">
        <f ca="1">IF(B1151="", "", IFERROR(VLOOKUP(B1151, 'Accrual Schedule'!$B$3:$B$122, 1, TRUE), ""))</f>
        <v/>
      </c>
      <c r="F1151" s="18" t="str" cm="1">
        <f t="array" aca="1" ref="F1151" ca="1">IF(B1151="", "", INDEX('Accrual Schedule'!$B$3:$B$122, MATCH(B1151, 'Accrual Schedule'!$B$3:$B$122, 1)+1, 1))</f>
        <v/>
      </c>
      <c r="G1151" s="18" t="str" cm="1">
        <f t="array" aca="1" ref="G1151" ca="1">IF(B1151="", "", INDEX('Accrual Schedule'!$B$3:$B$122, MATCH(H1151, 'Accrual Schedule'!$B$3:$B$122, 1)-1, 1))</f>
        <v/>
      </c>
      <c r="H1151" s="18" t="str">
        <f ca="1">IF(B1151="", "", INDEX('Accrual Schedule'!$B$3:$B$122, MATCH(I1151, 'Accrual Schedule'!$C$3:$C$122, 1), 1))</f>
        <v/>
      </c>
      <c r="I1151" s="18" t="str" cm="1">
        <f t="array" aca="1" ref="I1151" ca="1">IF(B1151="", "", _xlfn.IFNA(INDEX('Accrual Schedule'!$C$4:$C$122, MATCH(B1151, 'Accrual Schedule'!$C$4:$C$122, 1)+1, 1), INDEX('Accrual Schedule'!$C$4:$C$122, 1, 1)))</f>
        <v/>
      </c>
      <c r="J1151" s="11" t="str">
        <f ca="1">IF(B1151="","",'Terms&amp;Conditions + Transaction'!$F$5-SUMIF(Dispositions!$B$3:$B$32,"&lt;="&amp;B1151,Dispositions!$C$3:$C$32))</f>
        <v/>
      </c>
      <c r="K1151" s="84" t="str">
        <f ca="1">IF(B1151="", "", IF(ISNA(MATCH(B1151, 'Factor Schedule'!$B$3:$B$2002, -1)),1,IF(INDEX('Factor Schedule'!$B$3:$C$2002,MATCH(B1151, 'Factor Schedule'!$B$3:$B$2002, -1), 1)=B1151,MATCH(B1151, 'Factor Schedule'!$B$3:$B$2002, -1),MATCH(B1151, 'Factor Schedule'!$B$3:$B$2002, -1)+1)))</f>
        <v/>
      </c>
      <c r="L1151" s="11" t="str" cm="1">
        <f t="array" aca="1" ref="L1151" ca="1">IF(B1151="","",ROUND(J1151*_xlfn.IFNA(INDEX('Factor Schedule'!$B$3:$C$2002,K1151, 2), 1), 2))</f>
        <v/>
      </c>
      <c r="M1151" s="11" t="str">
        <f ca="1">IF(B1151="", "", IF(OR(LOWER('Terms&amp;Conditions + Transaction'!$B$12)&lt;&gt;"compound", B1151=$C$2, B1151=E1151), L1151, L1151+IF(LOWER('Terms&amp;Conditions + Transaction'!$B$13)&lt;&gt;"y", SUMIFS($T$8:$T$2007, $B$8:$B$2007, "&gt;="&amp;E1151, $B$8:$B$2007, "&lt;"&amp;B1151), SUMIFS($U$8:$U$1007, $B$8:$B$2007, "&gt;="&amp;E1151, $B$8:$B$2007, "&lt;"&amp;B1151))))</f>
        <v/>
      </c>
      <c r="N1151" s="18" t="str">
        <f ca="1">IF(OR(B1151 = "", F1151=""), "", MIN(ForwardDays(B1151,-'Terms&amp;Conditions + Transaction'!$B$22, 'Terms&amp;Conditions + Transaction'!$B$23, 'Holiday Schedule'!$B$3:$B$1002),ForwardDays(F1151,-'Terms&amp;Conditions + Transaction'!$B$22, 'Terms&amp;Conditions + Transaction'!$B$23, 'Holiday Schedule'!$B$3:$B$1002)))</f>
        <v/>
      </c>
      <c r="O1151" s="42" t="str">
        <f ca="1">IF(B1151="", "", IF(ISNA(MATCH(N1151, SOFR_INDEX!$A$2:$A$2001, -1)),1,IF(INDEX(SOFR_INDEX!$A$2:$E$2001,MATCH(N1151, SOFR_INDEX!$A$2:$A$2001, -1), 1)=N1151,MATCH(N1151, SOFR_INDEX!$A$2:$A$2001, -1),MATCH(N1151, SOFR_INDEX!$A$2:$A$2001, -1)+1)))</f>
        <v/>
      </c>
      <c r="P1151" s="40" t="str" cm="1">
        <f t="array" aca="1" ref="P1151" ca="1">IF(OR(B1151="", F1151=""), "", INDEX(SOFR_INDEX!$B$2:$E$2001, O1151,$P$4) * IF(LEFT($P$3, 3)="180", 2, IF(LEFT($P$3, 2)="90", 4, IF(LEFT($P$3, 2)="30", 12, 1)))/100)</f>
        <v/>
      </c>
      <c r="Q1151" s="43" t="str">
        <f ca="1">IF(OR(B1151="", F1151=""), "", P1151+'Terms&amp;Conditions + Transaction'!$B$11/10000)</f>
        <v/>
      </c>
      <c r="R1151" s="43" t="str">
        <f t="shared" ca="1" si="107"/>
        <v/>
      </c>
      <c r="S1151" t="str">
        <f ca="1">IF(B1151="",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Transaction'!$C$7*(F1151-E1151), 365), 360))))</f>
        <v/>
      </c>
      <c r="T1151" s="49" t="str">
        <f t="shared" ca="1" si="108"/>
        <v/>
      </c>
      <c r="U1151" s="49" t="str">
        <f t="shared" ca="1" si="109"/>
        <v/>
      </c>
      <c r="V1151" s="49" t="str">
        <f t="shared" ca="1" si="110"/>
        <v/>
      </c>
      <c r="W1151" s="11" t="str">
        <f t="shared" ca="1" si="111"/>
        <v/>
      </c>
      <c r="X1151" s="11" t="str">
        <f t="shared" ca="1" si="112"/>
        <v/>
      </c>
    </row>
    <row r="1152" spans="2:24" x14ac:dyDescent="0.25">
      <c r="B1152" s="82" t="str">
        <f ca="1">IF(B1151&lt;MIN($C$3, 'Terms&amp;Conditions + Transaction'!$B$6), B1151+1, "")</f>
        <v/>
      </c>
      <c r="C1152" t="str">
        <f ca="1">IF(B1152="", "", IF(AND(WEEKDAY(B1152, 2)&lt;=5, ISERROR(VLOOKUP(B1152, 'Holiday Schedule'!$B$3:$B$1002, 1, FALSE))), 1, 0))</f>
        <v/>
      </c>
      <c r="D1152" t="str">
        <f ca="1">IF(B1152="", "", IF(LOWER('Terms&amp;Conditions + Transaction'!$C$15)="act", 1, IF(DAY(B1152)=31, 0, IF(AND(DAY(B1152+1)=1, MONTH(B1152+1)=3), 31-DAY(B1152), 1))))</f>
        <v/>
      </c>
      <c r="E1152" s="18" t="str">
        <f ca="1">IF(B1152="", "", IFERROR(VLOOKUP(B1152, 'Accrual Schedule'!$B$3:$B$122, 1, TRUE), ""))</f>
        <v/>
      </c>
      <c r="F1152" s="18" t="str" cm="1">
        <f t="array" aca="1" ref="F1152" ca="1">IF(B1152="", "", INDEX('Accrual Schedule'!$B$3:$B$122, MATCH(B1152, 'Accrual Schedule'!$B$3:$B$122, 1)+1, 1))</f>
        <v/>
      </c>
      <c r="G1152" s="18" t="str" cm="1">
        <f t="array" aca="1" ref="G1152" ca="1">IF(B1152="", "", INDEX('Accrual Schedule'!$B$3:$B$122, MATCH(H1152, 'Accrual Schedule'!$B$3:$B$122, 1)-1, 1))</f>
        <v/>
      </c>
      <c r="H1152" s="18" t="str">
        <f ca="1">IF(B1152="", "", INDEX('Accrual Schedule'!$B$3:$B$122, MATCH(I1152, 'Accrual Schedule'!$C$3:$C$122, 1), 1))</f>
        <v/>
      </c>
      <c r="I1152" s="18" t="str" cm="1">
        <f t="array" aca="1" ref="I1152" ca="1">IF(B1152="", "", _xlfn.IFNA(INDEX('Accrual Schedule'!$C$4:$C$122, MATCH(B1152, 'Accrual Schedule'!$C$4:$C$122, 1)+1, 1), INDEX('Accrual Schedule'!$C$4:$C$122, 1, 1)))</f>
        <v/>
      </c>
      <c r="J1152" s="11" t="str">
        <f ca="1">IF(B1152="","",'Terms&amp;Conditions + Transaction'!$F$5-SUMIF(Dispositions!$B$3:$B$32,"&lt;="&amp;B1152,Dispositions!$C$3:$C$32))</f>
        <v/>
      </c>
      <c r="K1152" s="84" t="str">
        <f ca="1">IF(B1152="", "", IF(ISNA(MATCH(B1152, 'Factor Schedule'!$B$3:$B$2002, -1)),1,IF(INDEX('Factor Schedule'!$B$3:$C$2002,MATCH(B1152, 'Factor Schedule'!$B$3:$B$2002, -1), 1)=B1152,MATCH(B1152, 'Factor Schedule'!$B$3:$B$2002, -1),MATCH(B1152, 'Factor Schedule'!$B$3:$B$2002, -1)+1)))</f>
        <v/>
      </c>
      <c r="L1152" s="11" t="str" cm="1">
        <f t="array" aca="1" ref="L1152" ca="1">IF(B1152="","",ROUND(J1152*_xlfn.IFNA(INDEX('Factor Schedule'!$B$3:$C$2002,K1152, 2), 1), 2))</f>
        <v/>
      </c>
      <c r="M1152" s="11" t="str">
        <f ca="1">IF(B1152="", "", IF(OR(LOWER('Terms&amp;Conditions + Transaction'!$B$12)&lt;&gt;"compound", B1152=$C$2, B1152=E1152), L1152, L1152+IF(LOWER('Terms&amp;Conditions + Transaction'!$B$13)&lt;&gt;"y", SUMIFS($T$8:$T$2007, $B$8:$B$2007, "&gt;="&amp;E1152, $B$8:$B$2007, "&lt;"&amp;B1152), SUMIFS($U$8:$U$1007, $B$8:$B$2007, "&gt;="&amp;E1152, $B$8:$B$2007, "&lt;"&amp;B1152))))</f>
        <v/>
      </c>
      <c r="N1152" s="18" t="str">
        <f ca="1">IF(OR(B1152 = "", F1152=""), "", MIN(ForwardDays(B1152,-'Terms&amp;Conditions + Transaction'!$B$22, 'Terms&amp;Conditions + Transaction'!$B$23, 'Holiday Schedule'!$B$3:$B$1002),ForwardDays(F1152,-'Terms&amp;Conditions + Transaction'!$B$22, 'Terms&amp;Conditions + Transaction'!$B$23, 'Holiday Schedule'!$B$3:$B$1002)))</f>
        <v/>
      </c>
      <c r="O1152" s="42" t="str">
        <f ca="1">IF(B1152="", "", IF(ISNA(MATCH(N1152, SOFR_INDEX!$A$2:$A$2001, -1)),1,IF(INDEX(SOFR_INDEX!$A$2:$E$2001,MATCH(N1152, SOFR_INDEX!$A$2:$A$2001, -1), 1)=N1152,MATCH(N1152, SOFR_INDEX!$A$2:$A$2001, -1),MATCH(N1152, SOFR_INDEX!$A$2:$A$2001, -1)+1)))</f>
        <v/>
      </c>
      <c r="P1152" s="40" t="str" cm="1">
        <f t="array" aca="1" ref="P1152" ca="1">IF(OR(B1152="", F1152=""), "", INDEX(SOFR_INDEX!$B$2:$E$2001, O1152,$P$4) * IF(LEFT($P$3, 3)="180", 2, IF(LEFT($P$3, 2)="90", 4, IF(LEFT($P$3, 2)="30", 12, 1)))/100)</f>
        <v/>
      </c>
      <c r="Q1152" s="43" t="str">
        <f ca="1">IF(OR(B1152="", F1152=""), "", P1152+'Terms&amp;Conditions + Transaction'!$B$11/10000)</f>
        <v/>
      </c>
      <c r="R1152" s="43" t="str">
        <f t="shared" ca="1" si="107"/>
        <v/>
      </c>
      <c r="S1152" t="str">
        <f ca="1">IF(B1152="",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Transaction'!$C$7*(F1152-E1152), 365), 360))))</f>
        <v/>
      </c>
      <c r="T1152" s="49" t="str">
        <f t="shared" ca="1" si="108"/>
        <v/>
      </c>
      <c r="U1152" s="49" t="str">
        <f t="shared" ca="1" si="109"/>
        <v/>
      </c>
      <c r="V1152" s="49" t="str">
        <f t="shared" ca="1" si="110"/>
        <v/>
      </c>
      <c r="W1152" s="11" t="str">
        <f t="shared" ca="1" si="111"/>
        <v/>
      </c>
      <c r="X1152" s="11" t="str">
        <f t="shared" ca="1" si="112"/>
        <v/>
      </c>
    </row>
    <row r="1153" spans="2:24" x14ac:dyDescent="0.25">
      <c r="B1153" s="82" t="str">
        <f ca="1">IF(B1152&lt;MIN($C$3, 'Terms&amp;Conditions + Transaction'!$B$6), B1152+1, "")</f>
        <v/>
      </c>
      <c r="C1153" t="str">
        <f ca="1">IF(B1153="", "", IF(AND(WEEKDAY(B1153, 2)&lt;=5, ISERROR(VLOOKUP(B1153, 'Holiday Schedule'!$B$3:$B$1002, 1, FALSE))), 1, 0))</f>
        <v/>
      </c>
      <c r="D1153" t="str">
        <f ca="1">IF(B1153="", "", IF(LOWER('Terms&amp;Conditions + Transaction'!$C$15)="act", 1, IF(DAY(B1153)=31, 0, IF(AND(DAY(B1153+1)=1, MONTH(B1153+1)=3), 31-DAY(B1153), 1))))</f>
        <v/>
      </c>
      <c r="E1153" s="18" t="str">
        <f ca="1">IF(B1153="", "", IFERROR(VLOOKUP(B1153, 'Accrual Schedule'!$B$3:$B$122, 1, TRUE), ""))</f>
        <v/>
      </c>
      <c r="F1153" s="18" t="str" cm="1">
        <f t="array" aca="1" ref="F1153" ca="1">IF(B1153="", "", INDEX('Accrual Schedule'!$B$3:$B$122, MATCH(B1153, 'Accrual Schedule'!$B$3:$B$122, 1)+1, 1))</f>
        <v/>
      </c>
      <c r="G1153" s="18" t="str" cm="1">
        <f t="array" aca="1" ref="G1153" ca="1">IF(B1153="", "", INDEX('Accrual Schedule'!$B$3:$B$122, MATCH(H1153, 'Accrual Schedule'!$B$3:$B$122, 1)-1, 1))</f>
        <v/>
      </c>
      <c r="H1153" s="18" t="str">
        <f ca="1">IF(B1153="", "", INDEX('Accrual Schedule'!$B$3:$B$122, MATCH(I1153, 'Accrual Schedule'!$C$3:$C$122, 1), 1))</f>
        <v/>
      </c>
      <c r="I1153" s="18" t="str" cm="1">
        <f t="array" aca="1" ref="I1153" ca="1">IF(B1153="", "", _xlfn.IFNA(INDEX('Accrual Schedule'!$C$4:$C$122, MATCH(B1153, 'Accrual Schedule'!$C$4:$C$122, 1)+1, 1), INDEX('Accrual Schedule'!$C$4:$C$122, 1, 1)))</f>
        <v/>
      </c>
      <c r="J1153" s="11" t="str">
        <f ca="1">IF(B1153="","",'Terms&amp;Conditions + Transaction'!$F$5-SUMIF(Dispositions!$B$3:$B$32,"&lt;="&amp;B1153,Dispositions!$C$3:$C$32))</f>
        <v/>
      </c>
      <c r="K1153" s="84" t="str">
        <f ca="1">IF(B1153="", "", IF(ISNA(MATCH(B1153, 'Factor Schedule'!$B$3:$B$2002, -1)),1,IF(INDEX('Factor Schedule'!$B$3:$C$2002,MATCH(B1153, 'Factor Schedule'!$B$3:$B$2002, -1), 1)=B1153,MATCH(B1153, 'Factor Schedule'!$B$3:$B$2002, -1),MATCH(B1153, 'Factor Schedule'!$B$3:$B$2002, -1)+1)))</f>
        <v/>
      </c>
      <c r="L1153" s="11" t="str" cm="1">
        <f t="array" aca="1" ref="L1153" ca="1">IF(B1153="","",ROUND(J1153*_xlfn.IFNA(INDEX('Factor Schedule'!$B$3:$C$2002,K1153, 2), 1), 2))</f>
        <v/>
      </c>
      <c r="M1153" s="11" t="str">
        <f ca="1">IF(B1153="", "", IF(OR(LOWER('Terms&amp;Conditions + Transaction'!$B$12)&lt;&gt;"compound", B1153=$C$2, B1153=E1153), L1153, L1153+IF(LOWER('Terms&amp;Conditions + Transaction'!$B$13)&lt;&gt;"y", SUMIFS($T$8:$T$2007, $B$8:$B$2007, "&gt;="&amp;E1153, $B$8:$B$2007, "&lt;"&amp;B1153), SUMIFS($U$8:$U$1007, $B$8:$B$2007, "&gt;="&amp;E1153, $B$8:$B$2007, "&lt;"&amp;B1153))))</f>
        <v/>
      </c>
      <c r="N1153" s="18" t="str">
        <f ca="1">IF(OR(B1153 = "", F1153=""), "", MIN(ForwardDays(B1153,-'Terms&amp;Conditions + Transaction'!$B$22, 'Terms&amp;Conditions + Transaction'!$B$23, 'Holiday Schedule'!$B$3:$B$1002),ForwardDays(F1153,-'Terms&amp;Conditions + Transaction'!$B$22, 'Terms&amp;Conditions + Transaction'!$B$23, 'Holiday Schedule'!$B$3:$B$1002)))</f>
        <v/>
      </c>
      <c r="O1153" s="42" t="str">
        <f ca="1">IF(B1153="", "", IF(ISNA(MATCH(N1153, SOFR_INDEX!$A$2:$A$2001, -1)),1,IF(INDEX(SOFR_INDEX!$A$2:$E$2001,MATCH(N1153, SOFR_INDEX!$A$2:$A$2001, -1), 1)=N1153,MATCH(N1153, SOFR_INDEX!$A$2:$A$2001, -1),MATCH(N1153, SOFR_INDEX!$A$2:$A$2001, -1)+1)))</f>
        <v/>
      </c>
      <c r="P1153" s="40" t="str" cm="1">
        <f t="array" aca="1" ref="P1153" ca="1">IF(OR(B1153="", F1153=""), "", INDEX(SOFR_INDEX!$B$2:$E$2001, O1153,$P$4) * IF(LEFT($P$3, 3)="180", 2, IF(LEFT($P$3, 2)="90", 4, IF(LEFT($P$3, 2)="30", 12, 1)))/100)</f>
        <v/>
      </c>
      <c r="Q1153" s="43" t="str">
        <f ca="1">IF(OR(B1153="", F1153=""), "", P1153+'Terms&amp;Conditions + Transaction'!$B$11/10000)</f>
        <v/>
      </c>
      <c r="R1153" s="43" t="str">
        <f t="shared" ca="1" si="107"/>
        <v/>
      </c>
      <c r="S1153" t="str">
        <f ca="1">IF(B1153="",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Transaction'!$C$7*(F1153-E1153), 365), 360))))</f>
        <v/>
      </c>
      <c r="T1153" s="49" t="str">
        <f t="shared" ca="1" si="108"/>
        <v/>
      </c>
      <c r="U1153" s="49" t="str">
        <f t="shared" ca="1" si="109"/>
        <v/>
      </c>
      <c r="V1153" s="49" t="str">
        <f t="shared" ca="1" si="110"/>
        <v/>
      </c>
      <c r="W1153" s="11" t="str">
        <f t="shared" ca="1" si="111"/>
        <v/>
      </c>
      <c r="X1153" s="11" t="str">
        <f t="shared" ca="1" si="112"/>
        <v/>
      </c>
    </row>
    <row r="1154" spans="2:24" x14ac:dyDescent="0.25">
      <c r="B1154" s="82" t="str">
        <f ca="1">IF(B1153&lt;MIN($C$3, 'Terms&amp;Conditions + Transaction'!$B$6), B1153+1, "")</f>
        <v/>
      </c>
      <c r="C1154" t="str">
        <f ca="1">IF(B1154="", "", IF(AND(WEEKDAY(B1154, 2)&lt;=5, ISERROR(VLOOKUP(B1154, 'Holiday Schedule'!$B$3:$B$1002, 1, FALSE))), 1, 0))</f>
        <v/>
      </c>
      <c r="D1154" t="str">
        <f ca="1">IF(B1154="", "", IF(LOWER('Terms&amp;Conditions + Transaction'!$C$15)="act", 1, IF(DAY(B1154)=31, 0, IF(AND(DAY(B1154+1)=1, MONTH(B1154+1)=3), 31-DAY(B1154), 1))))</f>
        <v/>
      </c>
      <c r="E1154" s="18" t="str">
        <f ca="1">IF(B1154="", "", IFERROR(VLOOKUP(B1154, 'Accrual Schedule'!$B$3:$B$122, 1, TRUE), ""))</f>
        <v/>
      </c>
      <c r="F1154" s="18" t="str" cm="1">
        <f t="array" aca="1" ref="F1154" ca="1">IF(B1154="", "", INDEX('Accrual Schedule'!$B$3:$B$122, MATCH(B1154, 'Accrual Schedule'!$B$3:$B$122, 1)+1, 1))</f>
        <v/>
      </c>
      <c r="G1154" s="18" t="str" cm="1">
        <f t="array" aca="1" ref="G1154" ca="1">IF(B1154="", "", INDEX('Accrual Schedule'!$B$3:$B$122, MATCH(H1154, 'Accrual Schedule'!$B$3:$B$122, 1)-1, 1))</f>
        <v/>
      </c>
      <c r="H1154" s="18" t="str">
        <f ca="1">IF(B1154="", "", INDEX('Accrual Schedule'!$B$3:$B$122, MATCH(I1154, 'Accrual Schedule'!$C$3:$C$122, 1), 1))</f>
        <v/>
      </c>
      <c r="I1154" s="18" t="str" cm="1">
        <f t="array" aca="1" ref="I1154" ca="1">IF(B1154="", "", _xlfn.IFNA(INDEX('Accrual Schedule'!$C$4:$C$122, MATCH(B1154, 'Accrual Schedule'!$C$4:$C$122, 1)+1, 1), INDEX('Accrual Schedule'!$C$4:$C$122, 1, 1)))</f>
        <v/>
      </c>
      <c r="J1154" s="11" t="str">
        <f ca="1">IF(B1154="","",'Terms&amp;Conditions + Transaction'!$F$5-SUMIF(Dispositions!$B$3:$B$32,"&lt;="&amp;B1154,Dispositions!$C$3:$C$32))</f>
        <v/>
      </c>
      <c r="K1154" s="84" t="str">
        <f ca="1">IF(B1154="", "", IF(ISNA(MATCH(B1154, 'Factor Schedule'!$B$3:$B$2002, -1)),1,IF(INDEX('Factor Schedule'!$B$3:$C$2002,MATCH(B1154, 'Factor Schedule'!$B$3:$B$2002, -1), 1)=B1154,MATCH(B1154, 'Factor Schedule'!$B$3:$B$2002, -1),MATCH(B1154, 'Factor Schedule'!$B$3:$B$2002, -1)+1)))</f>
        <v/>
      </c>
      <c r="L1154" s="11" t="str" cm="1">
        <f t="array" aca="1" ref="L1154" ca="1">IF(B1154="","",ROUND(J1154*_xlfn.IFNA(INDEX('Factor Schedule'!$B$3:$C$2002,K1154, 2), 1), 2))</f>
        <v/>
      </c>
      <c r="M1154" s="11" t="str">
        <f ca="1">IF(B1154="", "", IF(OR(LOWER('Terms&amp;Conditions + Transaction'!$B$12)&lt;&gt;"compound", B1154=$C$2, B1154=E1154), L1154, L1154+IF(LOWER('Terms&amp;Conditions + Transaction'!$B$13)&lt;&gt;"y", SUMIFS($T$8:$T$2007, $B$8:$B$2007, "&gt;="&amp;E1154, $B$8:$B$2007, "&lt;"&amp;B1154), SUMIFS($U$8:$U$1007, $B$8:$B$2007, "&gt;="&amp;E1154, $B$8:$B$2007, "&lt;"&amp;B1154))))</f>
        <v/>
      </c>
      <c r="N1154" s="18" t="str">
        <f ca="1">IF(OR(B1154 = "", F1154=""), "", MIN(ForwardDays(B1154,-'Terms&amp;Conditions + Transaction'!$B$22, 'Terms&amp;Conditions + Transaction'!$B$23, 'Holiday Schedule'!$B$3:$B$1002),ForwardDays(F1154,-'Terms&amp;Conditions + Transaction'!$B$22, 'Terms&amp;Conditions + Transaction'!$B$23, 'Holiday Schedule'!$B$3:$B$1002)))</f>
        <v/>
      </c>
      <c r="O1154" s="42" t="str">
        <f ca="1">IF(B1154="", "", IF(ISNA(MATCH(N1154, SOFR_INDEX!$A$2:$A$2001, -1)),1,IF(INDEX(SOFR_INDEX!$A$2:$E$2001,MATCH(N1154, SOFR_INDEX!$A$2:$A$2001, -1), 1)=N1154,MATCH(N1154, SOFR_INDEX!$A$2:$A$2001, -1),MATCH(N1154, SOFR_INDEX!$A$2:$A$2001, -1)+1)))</f>
        <v/>
      </c>
      <c r="P1154" s="40" t="str" cm="1">
        <f t="array" aca="1" ref="P1154" ca="1">IF(OR(B1154="", F1154=""), "", INDEX(SOFR_INDEX!$B$2:$E$2001, O1154,$P$4) * IF(LEFT($P$3, 3)="180", 2, IF(LEFT($P$3, 2)="90", 4, IF(LEFT($P$3, 2)="30", 12, 1)))/100)</f>
        <v/>
      </c>
      <c r="Q1154" s="43" t="str">
        <f ca="1">IF(OR(B1154="", F1154=""), "", P1154+'Terms&amp;Conditions + Transaction'!$B$11/10000)</f>
        <v/>
      </c>
      <c r="R1154" s="43" t="str">
        <f t="shared" ca="1" si="107"/>
        <v/>
      </c>
      <c r="S1154" t="str">
        <f ca="1">IF(B1154="",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Transaction'!$C$7*(F1154-E1154), 365), 360))))</f>
        <v/>
      </c>
      <c r="T1154" s="49" t="str">
        <f t="shared" ca="1" si="108"/>
        <v/>
      </c>
      <c r="U1154" s="49" t="str">
        <f t="shared" ca="1" si="109"/>
        <v/>
      </c>
      <c r="V1154" s="49" t="str">
        <f t="shared" ca="1" si="110"/>
        <v/>
      </c>
      <c r="W1154" s="11" t="str">
        <f t="shared" ca="1" si="111"/>
        <v/>
      </c>
      <c r="X1154" s="11" t="str">
        <f t="shared" ca="1" si="112"/>
        <v/>
      </c>
    </row>
    <row r="1155" spans="2:24" x14ac:dyDescent="0.25">
      <c r="B1155" s="82" t="str">
        <f ca="1">IF(B1154&lt;MIN($C$3, 'Terms&amp;Conditions + Transaction'!$B$6), B1154+1, "")</f>
        <v/>
      </c>
      <c r="C1155" t="str">
        <f ca="1">IF(B1155="", "", IF(AND(WEEKDAY(B1155, 2)&lt;=5, ISERROR(VLOOKUP(B1155, 'Holiday Schedule'!$B$3:$B$1002, 1, FALSE))), 1, 0))</f>
        <v/>
      </c>
      <c r="D1155" t="str">
        <f ca="1">IF(B1155="", "", IF(LOWER('Terms&amp;Conditions + Transaction'!$C$15)="act", 1, IF(DAY(B1155)=31, 0, IF(AND(DAY(B1155+1)=1, MONTH(B1155+1)=3), 31-DAY(B1155), 1))))</f>
        <v/>
      </c>
      <c r="E1155" s="18" t="str">
        <f ca="1">IF(B1155="", "", IFERROR(VLOOKUP(B1155, 'Accrual Schedule'!$B$3:$B$122, 1, TRUE), ""))</f>
        <v/>
      </c>
      <c r="F1155" s="18" t="str" cm="1">
        <f t="array" aca="1" ref="F1155" ca="1">IF(B1155="", "", INDEX('Accrual Schedule'!$B$3:$B$122, MATCH(B1155, 'Accrual Schedule'!$B$3:$B$122, 1)+1, 1))</f>
        <v/>
      </c>
      <c r="G1155" s="18" t="str" cm="1">
        <f t="array" aca="1" ref="G1155" ca="1">IF(B1155="", "", INDEX('Accrual Schedule'!$B$3:$B$122, MATCH(H1155, 'Accrual Schedule'!$B$3:$B$122, 1)-1, 1))</f>
        <v/>
      </c>
      <c r="H1155" s="18" t="str">
        <f ca="1">IF(B1155="", "", INDEX('Accrual Schedule'!$B$3:$B$122, MATCH(I1155, 'Accrual Schedule'!$C$3:$C$122, 1), 1))</f>
        <v/>
      </c>
      <c r="I1155" s="18" t="str" cm="1">
        <f t="array" aca="1" ref="I1155" ca="1">IF(B1155="", "", _xlfn.IFNA(INDEX('Accrual Schedule'!$C$4:$C$122, MATCH(B1155, 'Accrual Schedule'!$C$4:$C$122, 1)+1, 1), INDEX('Accrual Schedule'!$C$4:$C$122, 1, 1)))</f>
        <v/>
      </c>
      <c r="J1155" s="11" t="str">
        <f ca="1">IF(B1155="","",'Terms&amp;Conditions + Transaction'!$F$5-SUMIF(Dispositions!$B$3:$B$32,"&lt;="&amp;B1155,Dispositions!$C$3:$C$32))</f>
        <v/>
      </c>
      <c r="K1155" s="84" t="str">
        <f ca="1">IF(B1155="", "", IF(ISNA(MATCH(B1155, 'Factor Schedule'!$B$3:$B$2002, -1)),1,IF(INDEX('Factor Schedule'!$B$3:$C$2002,MATCH(B1155, 'Factor Schedule'!$B$3:$B$2002, -1), 1)=B1155,MATCH(B1155, 'Factor Schedule'!$B$3:$B$2002, -1),MATCH(B1155, 'Factor Schedule'!$B$3:$B$2002, -1)+1)))</f>
        <v/>
      </c>
      <c r="L1155" s="11" t="str" cm="1">
        <f t="array" aca="1" ref="L1155" ca="1">IF(B1155="","",ROUND(J1155*_xlfn.IFNA(INDEX('Factor Schedule'!$B$3:$C$2002,K1155, 2), 1), 2))</f>
        <v/>
      </c>
      <c r="M1155" s="11" t="str">
        <f ca="1">IF(B1155="", "", IF(OR(LOWER('Terms&amp;Conditions + Transaction'!$B$12)&lt;&gt;"compound", B1155=$C$2, B1155=E1155), L1155, L1155+IF(LOWER('Terms&amp;Conditions + Transaction'!$B$13)&lt;&gt;"y", SUMIFS($T$8:$T$2007, $B$8:$B$2007, "&gt;="&amp;E1155, $B$8:$B$2007, "&lt;"&amp;B1155), SUMIFS($U$8:$U$1007, $B$8:$B$2007, "&gt;="&amp;E1155, $B$8:$B$2007, "&lt;"&amp;B1155))))</f>
        <v/>
      </c>
      <c r="N1155" s="18" t="str">
        <f ca="1">IF(OR(B1155 = "", F1155=""), "", MIN(ForwardDays(B1155,-'Terms&amp;Conditions + Transaction'!$B$22, 'Terms&amp;Conditions + Transaction'!$B$23, 'Holiday Schedule'!$B$3:$B$1002),ForwardDays(F1155,-'Terms&amp;Conditions + Transaction'!$B$22, 'Terms&amp;Conditions + Transaction'!$B$23, 'Holiday Schedule'!$B$3:$B$1002)))</f>
        <v/>
      </c>
      <c r="O1155" s="42" t="str">
        <f ca="1">IF(B1155="", "", IF(ISNA(MATCH(N1155, SOFR_INDEX!$A$2:$A$2001, -1)),1,IF(INDEX(SOFR_INDEX!$A$2:$E$2001,MATCH(N1155, SOFR_INDEX!$A$2:$A$2001, -1), 1)=N1155,MATCH(N1155, SOFR_INDEX!$A$2:$A$2001, -1),MATCH(N1155, SOFR_INDEX!$A$2:$A$2001, -1)+1)))</f>
        <v/>
      </c>
      <c r="P1155" s="40" t="str" cm="1">
        <f t="array" aca="1" ref="P1155" ca="1">IF(OR(B1155="", F1155=""), "", INDEX(SOFR_INDEX!$B$2:$E$2001, O1155,$P$4) * IF(LEFT($P$3, 3)="180", 2, IF(LEFT($P$3, 2)="90", 4, IF(LEFT($P$3, 2)="30", 12, 1)))/100)</f>
        <v/>
      </c>
      <c r="Q1155" s="43" t="str">
        <f ca="1">IF(OR(B1155="", F1155=""), "", P1155+'Terms&amp;Conditions + Transaction'!$B$11/10000)</f>
        <v/>
      </c>
      <c r="R1155" s="43" t="str">
        <f t="shared" ca="1" si="107"/>
        <v/>
      </c>
      <c r="S1155" t="str">
        <f ca="1">IF(B1155="",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Transaction'!$C$7*(F1155-E1155), 365), 360))))</f>
        <v/>
      </c>
      <c r="T1155" s="49" t="str">
        <f t="shared" ca="1" si="108"/>
        <v/>
      </c>
      <c r="U1155" s="49" t="str">
        <f t="shared" ca="1" si="109"/>
        <v/>
      </c>
      <c r="V1155" s="49" t="str">
        <f t="shared" ca="1" si="110"/>
        <v/>
      </c>
      <c r="W1155" s="11" t="str">
        <f t="shared" ca="1" si="111"/>
        <v/>
      </c>
      <c r="X1155" s="11" t="str">
        <f t="shared" ca="1" si="112"/>
        <v/>
      </c>
    </row>
    <row r="1156" spans="2:24" x14ac:dyDescent="0.25">
      <c r="B1156" s="82" t="str">
        <f ca="1">IF(B1155&lt;MIN($C$3, 'Terms&amp;Conditions + Transaction'!$B$6), B1155+1, "")</f>
        <v/>
      </c>
      <c r="C1156" t="str">
        <f ca="1">IF(B1156="", "", IF(AND(WEEKDAY(B1156, 2)&lt;=5, ISERROR(VLOOKUP(B1156, 'Holiday Schedule'!$B$3:$B$1002, 1, FALSE))), 1, 0))</f>
        <v/>
      </c>
      <c r="D1156" t="str">
        <f ca="1">IF(B1156="", "", IF(LOWER('Terms&amp;Conditions + Transaction'!$C$15)="act", 1, IF(DAY(B1156)=31, 0, IF(AND(DAY(B1156+1)=1, MONTH(B1156+1)=3), 31-DAY(B1156), 1))))</f>
        <v/>
      </c>
      <c r="E1156" s="18" t="str">
        <f ca="1">IF(B1156="", "", IFERROR(VLOOKUP(B1156, 'Accrual Schedule'!$B$3:$B$122, 1, TRUE), ""))</f>
        <v/>
      </c>
      <c r="F1156" s="18" t="str" cm="1">
        <f t="array" aca="1" ref="F1156" ca="1">IF(B1156="", "", INDEX('Accrual Schedule'!$B$3:$B$122, MATCH(B1156, 'Accrual Schedule'!$B$3:$B$122, 1)+1, 1))</f>
        <v/>
      </c>
      <c r="G1156" s="18" t="str" cm="1">
        <f t="array" aca="1" ref="G1156" ca="1">IF(B1156="", "", INDEX('Accrual Schedule'!$B$3:$B$122, MATCH(H1156, 'Accrual Schedule'!$B$3:$B$122, 1)-1, 1))</f>
        <v/>
      </c>
      <c r="H1156" s="18" t="str">
        <f ca="1">IF(B1156="", "", INDEX('Accrual Schedule'!$B$3:$B$122, MATCH(I1156, 'Accrual Schedule'!$C$3:$C$122, 1), 1))</f>
        <v/>
      </c>
      <c r="I1156" s="18" t="str" cm="1">
        <f t="array" aca="1" ref="I1156" ca="1">IF(B1156="", "", _xlfn.IFNA(INDEX('Accrual Schedule'!$C$4:$C$122, MATCH(B1156, 'Accrual Schedule'!$C$4:$C$122, 1)+1, 1), INDEX('Accrual Schedule'!$C$4:$C$122, 1, 1)))</f>
        <v/>
      </c>
      <c r="J1156" s="11" t="str">
        <f ca="1">IF(B1156="","",'Terms&amp;Conditions + Transaction'!$F$5-SUMIF(Dispositions!$B$3:$B$32,"&lt;="&amp;B1156,Dispositions!$C$3:$C$32))</f>
        <v/>
      </c>
      <c r="K1156" s="84" t="str">
        <f ca="1">IF(B1156="", "", IF(ISNA(MATCH(B1156, 'Factor Schedule'!$B$3:$B$2002, -1)),1,IF(INDEX('Factor Schedule'!$B$3:$C$2002,MATCH(B1156, 'Factor Schedule'!$B$3:$B$2002, -1), 1)=B1156,MATCH(B1156, 'Factor Schedule'!$B$3:$B$2002, -1),MATCH(B1156, 'Factor Schedule'!$B$3:$B$2002, -1)+1)))</f>
        <v/>
      </c>
      <c r="L1156" s="11" t="str" cm="1">
        <f t="array" aca="1" ref="L1156" ca="1">IF(B1156="","",ROUND(J1156*_xlfn.IFNA(INDEX('Factor Schedule'!$B$3:$C$2002,K1156, 2), 1), 2))</f>
        <v/>
      </c>
      <c r="M1156" s="11" t="str">
        <f ca="1">IF(B1156="", "", IF(OR(LOWER('Terms&amp;Conditions + Transaction'!$B$12)&lt;&gt;"compound", B1156=$C$2, B1156=E1156), L1156, L1156+IF(LOWER('Terms&amp;Conditions + Transaction'!$B$13)&lt;&gt;"y", SUMIFS($T$8:$T$2007, $B$8:$B$2007, "&gt;="&amp;E1156, $B$8:$B$2007, "&lt;"&amp;B1156), SUMIFS($U$8:$U$1007, $B$8:$B$2007, "&gt;="&amp;E1156, $B$8:$B$2007, "&lt;"&amp;B1156))))</f>
        <v/>
      </c>
      <c r="N1156" s="18" t="str">
        <f ca="1">IF(OR(B1156 = "", F1156=""), "", MIN(ForwardDays(B1156,-'Terms&amp;Conditions + Transaction'!$B$22, 'Terms&amp;Conditions + Transaction'!$B$23, 'Holiday Schedule'!$B$3:$B$1002),ForwardDays(F1156,-'Terms&amp;Conditions + Transaction'!$B$22, 'Terms&amp;Conditions + Transaction'!$B$23, 'Holiday Schedule'!$B$3:$B$1002)))</f>
        <v/>
      </c>
      <c r="O1156" s="42" t="str">
        <f ca="1">IF(B1156="", "", IF(ISNA(MATCH(N1156, SOFR_INDEX!$A$2:$A$2001, -1)),1,IF(INDEX(SOFR_INDEX!$A$2:$E$2001,MATCH(N1156, SOFR_INDEX!$A$2:$A$2001, -1), 1)=N1156,MATCH(N1156, SOFR_INDEX!$A$2:$A$2001, -1),MATCH(N1156, SOFR_INDEX!$A$2:$A$2001, -1)+1)))</f>
        <v/>
      </c>
      <c r="P1156" s="40" t="str" cm="1">
        <f t="array" aca="1" ref="P1156" ca="1">IF(OR(B1156="", F1156=""), "", INDEX(SOFR_INDEX!$B$2:$E$2001, O1156,$P$4) * IF(LEFT($P$3, 3)="180", 2, IF(LEFT($P$3, 2)="90", 4, IF(LEFT($P$3, 2)="30", 12, 1)))/100)</f>
        <v/>
      </c>
      <c r="Q1156" s="43" t="str">
        <f ca="1">IF(OR(B1156="", F1156=""), "", P1156+'Terms&amp;Conditions + Transaction'!$B$11/10000)</f>
        <v/>
      </c>
      <c r="R1156" s="43" t="str">
        <f t="shared" ca="1" si="107"/>
        <v/>
      </c>
      <c r="S1156" t="str">
        <f ca="1">IF(B1156="",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Transaction'!$C$7*(F1156-E1156), 365), 360))))</f>
        <v/>
      </c>
      <c r="T1156" s="49" t="str">
        <f t="shared" ca="1" si="108"/>
        <v/>
      </c>
      <c r="U1156" s="49" t="str">
        <f t="shared" ca="1" si="109"/>
        <v/>
      </c>
      <c r="V1156" s="49" t="str">
        <f t="shared" ca="1" si="110"/>
        <v/>
      </c>
      <c r="W1156" s="11" t="str">
        <f t="shared" ca="1" si="111"/>
        <v/>
      </c>
      <c r="X1156" s="11" t="str">
        <f t="shared" ca="1" si="112"/>
        <v/>
      </c>
    </row>
    <row r="1157" spans="2:24" x14ac:dyDescent="0.25">
      <c r="B1157" s="82" t="str">
        <f ca="1">IF(B1156&lt;MIN($C$3, 'Terms&amp;Conditions + Transaction'!$B$6), B1156+1, "")</f>
        <v/>
      </c>
      <c r="C1157" t="str">
        <f ca="1">IF(B1157="", "", IF(AND(WEEKDAY(B1157, 2)&lt;=5, ISERROR(VLOOKUP(B1157, 'Holiday Schedule'!$B$3:$B$1002, 1, FALSE))), 1, 0))</f>
        <v/>
      </c>
      <c r="D1157" t="str">
        <f ca="1">IF(B1157="", "", IF(LOWER('Terms&amp;Conditions + Transaction'!$C$15)="act", 1, IF(DAY(B1157)=31, 0, IF(AND(DAY(B1157+1)=1, MONTH(B1157+1)=3), 31-DAY(B1157), 1))))</f>
        <v/>
      </c>
      <c r="E1157" s="18" t="str">
        <f ca="1">IF(B1157="", "", IFERROR(VLOOKUP(B1157, 'Accrual Schedule'!$B$3:$B$122, 1, TRUE), ""))</f>
        <v/>
      </c>
      <c r="F1157" s="18" t="str" cm="1">
        <f t="array" aca="1" ref="F1157" ca="1">IF(B1157="", "", INDEX('Accrual Schedule'!$B$3:$B$122, MATCH(B1157, 'Accrual Schedule'!$B$3:$B$122, 1)+1, 1))</f>
        <v/>
      </c>
      <c r="G1157" s="18" t="str" cm="1">
        <f t="array" aca="1" ref="G1157" ca="1">IF(B1157="", "", INDEX('Accrual Schedule'!$B$3:$B$122, MATCH(H1157, 'Accrual Schedule'!$B$3:$B$122, 1)-1, 1))</f>
        <v/>
      </c>
      <c r="H1157" s="18" t="str">
        <f ca="1">IF(B1157="", "", INDEX('Accrual Schedule'!$B$3:$B$122, MATCH(I1157, 'Accrual Schedule'!$C$3:$C$122, 1), 1))</f>
        <v/>
      </c>
      <c r="I1157" s="18" t="str" cm="1">
        <f t="array" aca="1" ref="I1157" ca="1">IF(B1157="", "", _xlfn.IFNA(INDEX('Accrual Schedule'!$C$4:$C$122, MATCH(B1157, 'Accrual Schedule'!$C$4:$C$122, 1)+1, 1), INDEX('Accrual Schedule'!$C$4:$C$122, 1, 1)))</f>
        <v/>
      </c>
      <c r="J1157" s="11" t="str">
        <f ca="1">IF(B1157="","",'Terms&amp;Conditions + Transaction'!$F$5-SUMIF(Dispositions!$B$3:$B$32,"&lt;="&amp;B1157,Dispositions!$C$3:$C$32))</f>
        <v/>
      </c>
      <c r="K1157" s="84" t="str">
        <f ca="1">IF(B1157="", "", IF(ISNA(MATCH(B1157, 'Factor Schedule'!$B$3:$B$2002, -1)),1,IF(INDEX('Factor Schedule'!$B$3:$C$2002,MATCH(B1157, 'Factor Schedule'!$B$3:$B$2002, -1), 1)=B1157,MATCH(B1157, 'Factor Schedule'!$B$3:$B$2002, -1),MATCH(B1157, 'Factor Schedule'!$B$3:$B$2002, -1)+1)))</f>
        <v/>
      </c>
      <c r="L1157" s="11" t="str" cm="1">
        <f t="array" aca="1" ref="L1157" ca="1">IF(B1157="","",ROUND(J1157*_xlfn.IFNA(INDEX('Factor Schedule'!$B$3:$C$2002,K1157, 2), 1), 2))</f>
        <v/>
      </c>
      <c r="M1157" s="11" t="str">
        <f ca="1">IF(B1157="", "", IF(OR(LOWER('Terms&amp;Conditions + Transaction'!$B$12)&lt;&gt;"compound", B1157=$C$2, B1157=E1157), L1157, L1157+IF(LOWER('Terms&amp;Conditions + Transaction'!$B$13)&lt;&gt;"y", SUMIFS($T$8:$T$2007, $B$8:$B$2007, "&gt;="&amp;E1157, $B$8:$B$2007, "&lt;"&amp;B1157), SUMIFS($U$8:$U$1007, $B$8:$B$2007, "&gt;="&amp;E1157, $B$8:$B$2007, "&lt;"&amp;B1157))))</f>
        <v/>
      </c>
      <c r="N1157" s="18" t="str">
        <f ca="1">IF(OR(B1157 = "", F1157=""), "", MIN(ForwardDays(B1157,-'Terms&amp;Conditions + Transaction'!$B$22, 'Terms&amp;Conditions + Transaction'!$B$23, 'Holiday Schedule'!$B$3:$B$1002),ForwardDays(F1157,-'Terms&amp;Conditions + Transaction'!$B$22, 'Terms&amp;Conditions + Transaction'!$B$23, 'Holiday Schedule'!$B$3:$B$1002)))</f>
        <v/>
      </c>
      <c r="O1157" s="42" t="str">
        <f ca="1">IF(B1157="", "", IF(ISNA(MATCH(N1157, SOFR_INDEX!$A$2:$A$2001, -1)),1,IF(INDEX(SOFR_INDEX!$A$2:$E$2001,MATCH(N1157, SOFR_INDEX!$A$2:$A$2001, -1), 1)=N1157,MATCH(N1157, SOFR_INDEX!$A$2:$A$2001, -1),MATCH(N1157, SOFR_INDEX!$A$2:$A$2001, -1)+1)))</f>
        <v/>
      </c>
      <c r="P1157" s="40" t="str" cm="1">
        <f t="array" aca="1" ref="P1157" ca="1">IF(OR(B1157="", F1157=""), "", INDEX(SOFR_INDEX!$B$2:$E$2001, O1157,$P$4) * IF(LEFT($P$3, 3)="180", 2, IF(LEFT($P$3, 2)="90", 4, IF(LEFT($P$3, 2)="30", 12, 1)))/100)</f>
        <v/>
      </c>
      <c r="Q1157" s="43" t="str">
        <f ca="1">IF(OR(B1157="", F1157=""), "", P1157+'Terms&amp;Conditions + Transaction'!$B$11/10000)</f>
        <v/>
      </c>
      <c r="R1157" s="43" t="str">
        <f t="shared" ca="1" si="107"/>
        <v/>
      </c>
      <c r="S1157" t="str">
        <f ca="1">IF(B1157="",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Transaction'!$C$7*(F1157-E1157), 365), 360))))</f>
        <v/>
      </c>
      <c r="T1157" s="49" t="str">
        <f t="shared" ca="1" si="108"/>
        <v/>
      </c>
      <c r="U1157" s="49" t="str">
        <f t="shared" ca="1" si="109"/>
        <v/>
      </c>
      <c r="V1157" s="49" t="str">
        <f t="shared" ca="1" si="110"/>
        <v/>
      </c>
      <c r="W1157" s="11" t="str">
        <f t="shared" ca="1" si="111"/>
        <v/>
      </c>
      <c r="X1157" s="11" t="str">
        <f t="shared" ca="1" si="112"/>
        <v/>
      </c>
    </row>
    <row r="1158" spans="2:24" x14ac:dyDescent="0.25">
      <c r="B1158" s="82" t="str">
        <f ca="1">IF(B1157&lt;MIN($C$3, 'Terms&amp;Conditions + Transaction'!$B$6), B1157+1, "")</f>
        <v/>
      </c>
      <c r="C1158" t="str">
        <f ca="1">IF(B1158="", "", IF(AND(WEEKDAY(B1158, 2)&lt;=5, ISERROR(VLOOKUP(B1158, 'Holiday Schedule'!$B$3:$B$1002, 1, FALSE))), 1, 0))</f>
        <v/>
      </c>
      <c r="D1158" t="str">
        <f ca="1">IF(B1158="", "", IF(LOWER('Terms&amp;Conditions + Transaction'!$C$15)="act", 1, IF(DAY(B1158)=31, 0, IF(AND(DAY(B1158+1)=1, MONTH(B1158+1)=3), 31-DAY(B1158), 1))))</f>
        <v/>
      </c>
      <c r="E1158" s="18" t="str">
        <f ca="1">IF(B1158="", "", IFERROR(VLOOKUP(B1158, 'Accrual Schedule'!$B$3:$B$122, 1, TRUE), ""))</f>
        <v/>
      </c>
      <c r="F1158" s="18" t="str" cm="1">
        <f t="array" aca="1" ref="F1158" ca="1">IF(B1158="", "", INDEX('Accrual Schedule'!$B$3:$B$122, MATCH(B1158, 'Accrual Schedule'!$B$3:$B$122, 1)+1, 1))</f>
        <v/>
      </c>
      <c r="G1158" s="18" t="str" cm="1">
        <f t="array" aca="1" ref="G1158" ca="1">IF(B1158="", "", INDEX('Accrual Schedule'!$B$3:$B$122, MATCH(H1158, 'Accrual Schedule'!$B$3:$B$122, 1)-1, 1))</f>
        <v/>
      </c>
      <c r="H1158" s="18" t="str">
        <f ca="1">IF(B1158="", "", INDEX('Accrual Schedule'!$B$3:$B$122, MATCH(I1158, 'Accrual Schedule'!$C$3:$C$122, 1), 1))</f>
        <v/>
      </c>
      <c r="I1158" s="18" t="str" cm="1">
        <f t="array" aca="1" ref="I1158" ca="1">IF(B1158="", "", _xlfn.IFNA(INDEX('Accrual Schedule'!$C$4:$C$122, MATCH(B1158, 'Accrual Schedule'!$C$4:$C$122, 1)+1, 1), INDEX('Accrual Schedule'!$C$4:$C$122, 1, 1)))</f>
        <v/>
      </c>
      <c r="J1158" s="11" t="str">
        <f ca="1">IF(B1158="","",'Terms&amp;Conditions + Transaction'!$F$5-SUMIF(Dispositions!$B$3:$B$32,"&lt;="&amp;B1158,Dispositions!$C$3:$C$32))</f>
        <v/>
      </c>
      <c r="K1158" s="84" t="str">
        <f ca="1">IF(B1158="", "", IF(ISNA(MATCH(B1158, 'Factor Schedule'!$B$3:$B$2002, -1)),1,IF(INDEX('Factor Schedule'!$B$3:$C$2002,MATCH(B1158, 'Factor Schedule'!$B$3:$B$2002, -1), 1)=B1158,MATCH(B1158, 'Factor Schedule'!$B$3:$B$2002, -1),MATCH(B1158, 'Factor Schedule'!$B$3:$B$2002, -1)+1)))</f>
        <v/>
      </c>
      <c r="L1158" s="11" t="str" cm="1">
        <f t="array" aca="1" ref="L1158" ca="1">IF(B1158="","",ROUND(J1158*_xlfn.IFNA(INDEX('Factor Schedule'!$B$3:$C$2002,K1158, 2), 1), 2))</f>
        <v/>
      </c>
      <c r="M1158" s="11" t="str">
        <f ca="1">IF(B1158="", "", IF(OR(LOWER('Terms&amp;Conditions + Transaction'!$B$12)&lt;&gt;"compound", B1158=$C$2, B1158=E1158), L1158, L1158+IF(LOWER('Terms&amp;Conditions + Transaction'!$B$13)&lt;&gt;"y", SUMIFS($T$8:$T$2007, $B$8:$B$2007, "&gt;="&amp;E1158, $B$8:$B$2007, "&lt;"&amp;B1158), SUMIFS($U$8:$U$1007, $B$8:$B$2007, "&gt;="&amp;E1158, $B$8:$B$2007, "&lt;"&amp;B1158))))</f>
        <v/>
      </c>
      <c r="N1158" s="18" t="str">
        <f ca="1">IF(OR(B1158 = "", F1158=""), "", MIN(ForwardDays(B1158,-'Terms&amp;Conditions + Transaction'!$B$22, 'Terms&amp;Conditions + Transaction'!$B$23, 'Holiday Schedule'!$B$3:$B$1002),ForwardDays(F1158,-'Terms&amp;Conditions + Transaction'!$B$22, 'Terms&amp;Conditions + Transaction'!$B$23, 'Holiday Schedule'!$B$3:$B$1002)))</f>
        <v/>
      </c>
      <c r="O1158" s="42" t="str">
        <f ca="1">IF(B1158="", "", IF(ISNA(MATCH(N1158, SOFR_INDEX!$A$2:$A$2001, -1)),1,IF(INDEX(SOFR_INDEX!$A$2:$E$2001,MATCH(N1158, SOFR_INDEX!$A$2:$A$2001, -1), 1)=N1158,MATCH(N1158, SOFR_INDEX!$A$2:$A$2001, -1),MATCH(N1158, SOFR_INDEX!$A$2:$A$2001, -1)+1)))</f>
        <v/>
      </c>
      <c r="P1158" s="40" t="str" cm="1">
        <f t="array" aca="1" ref="P1158" ca="1">IF(OR(B1158="", F1158=""), "", INDEX(SOFR_INDEX!$B$2:$E$2001, O1158,$P$4) * IF(LEFT($P$3, 3)="180", 2, IF(LEFT($P$3, 2)="90", 4, IF(LEFT($P$3, 2)="30", 12, 1)))/100)</f>
        <v/>
      </c>
      <c r="Q1158" s="43" t="str">
        <f ca="1">IF(OR(B1158="", F1158=""), "", P1158+'Terms&amp;Conditions + Transaction'!$B$11/10000)</f>
        <v/>
      </c>
      <c r="R1158" s="43" t="str">
        <f t="shared" ca="1" si="107"/>
        <v/>
      </c>
      <c r="S1158" t="str">
        <f ca="1">IF(B1158="",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Transaction'!$C$7*(F1158-E1158), 365), 360))))</f>
        <v/>
      </c>
      <c r="T1158" s="49" t="str">
        <f t="shared" ca="1" si="108"/>
        <v/>
      </c>
      <c r="U1158" s="49" t="str">
        <f t="shared" ca="1" si="109"/>
        <v/>
      </c>
      <c r="V1158" s="49" t="str">
        <f t="shared" ca="1" si="110"/>
        <v/>
      </c>
      <c r="W1158" s="11" t="str">
        <f t="shared" ca="1" si="111"/>
        <v/>
      </c>
      <c r="X1158" s="11" t="str">
        <f t="shared" ca="1" si="112"/>
        <v/>
      </c>
    </row>
    <row r="1159" spans="2:24" x14ac:dyDescent="0.25">
      <c r="B1159" s="82" t="str">
        <f ca="1">IF(B1158&lt;MIN($C$3, 'Terms&amp;Conditions + Transaction'!$B$6), B1158+1, "")</f>
        <v/>
      </c>
      <c r="C1159" t="str">
        <f ca="1">IF(B1159="", "", IF(AND(WEEKDAY(B1159, 2)&lt;=5, ISERROR(VLOOKUP(B1159, 'Holiday Schedule'!$B$3:$B$1002, 1, FALSE))), 1, 0))</f>
        <v/>
      </c>
      <c r="D1159" t="str">
        <f ca="1">IF(B1159="", "", IF(LOWER('Terms&amp;Conditions + Transaction'!$C$15)="act", 1, IF(DAY(B1159)=31, 0, IF(AND(DAY(B1159+1)=1, MONTH(B1159+1)=3), 31-DAY(B1159), 1))))</f>
        <v/>
      </c>
      <c r="E1159" s="18" t="str">
        <f ca="1">IF(B1159="", "", IFERROR(VLOOKUP(B1159, 'Accrual Schedule'!$B$3:$B$122, 1, TRUE), ""))</f>
        <v/>
      </c>
      <c r="F1159" s="18" t="str" cm="1">
        <f t="array" aca="1" ref="F1159" ca="1">IF(B1159="", "", INDEX('Accrual Schedule'!$B$3:$B$122, MATCH(B1159, 'Accrual Schedule'!$B$3:$B$122, 1)+1, 1))</f>
        <v/>
      </c>
      <c r="G1159" s="18" t="str" cm="1">
        <f t="array" aca="1" ref="G1159" ca="1">IF(B1159="", "", INDEX('Accrual Schedule'!$B$3:$B$122, MATCH(H1159, 'Accrual Schedule'!$B$3:$B$122, 1)-1, 1))</f>
        <v/>
      </c>
      <c r="H1159" s="18" t="str">
        <f ca="1">IF(B1159="", "", INDEX('Accrual Schedule'!$B$3:$B$122, MATCH(I1159, 'Accrual Schedule'!$C$3:$C$122, 1), 1))</f>
        <v/>
      </c>
      <c r="I1159" s="18" t="str" cm="1">
        <f t="array" aca="1" ref="I1159" ca="1">IF(B1159="", "", _xlfn.IFNA(INDEX('Accrual Schedule'!$C$4:$C$122, MATCH(B1159, 'Accrual Schedule'!$C$4:$C$122, 1)+1, 1), INDEX('Accrual Schedule'!$C$4:$C$122, 1, 1)))</f>
        <v/>
      </c>
      <c r="J1159" s="11" t="str">
        <f ca="1">IF(B1159="","",'Terms&amp;Conditions + Transaction'!$F$5-SUMIF(Dispositions!$B$3:$B$32,"&lt;="&amp;B1159,Dispositions!$C$3:$C$32))</f>
        <v/>
      </c>
      <c r="K1159" s="84" t="str">
        <f ca="1">IF(B1159="", "", IF(ISNA(MATCH(B1159, 'Factor Schedule'!$B$3:$B$2002, -1)),1,IF(INDEX('Factor Schedule'!$B$3:$C$2002,MATCH(B1159, 'Factor Schedule'!$B$3:$B$2002, -1), 1)=B1159,MATCH(B1159, 'Factor Schedule'!$B$3:$B$2002, -1),MATCH(B1159, 'Factor Schedule'!$B$3:$B$2002, -1)+1)))</f>
        <v/>
      </c>
      <c r="L1159" s="11" t="str" cm="1">
        <f t="array" aca="1" ref="L1159" ca="1">IF(B1159="","",ROUND(J1159*_xlfn.IFNA(INDEX('Factor Schedule'!$B$3:$C$2002,K1159, 2), 1), 2))</f>
        <v/>
      </c>
      <c r="M1159" s="11" t="str">
        <f ca="1">IF(B1159="", "", IF(OR(LOWER('Terms&amp;Conditions + Transaction'!$B$12)&lt;&gt;"compound", B1159=$C$2, B1159=E1159), L1159, L1159+IF(LOWER('Terms&amp;Conditions + Transaction'!$B$13)&lt;&gt;"y", SUMIFS($T$8:$T$2007, $B$8:$B$2007, "&gt;="&amp;E1159, $B$8:$B$2007, "&lt;"&amp;B1159), SUMIFS($U$8:$U$1007, $B$8:$B$2007, "&gt;="&amp;E1159, $B$8:$B$2007, "&lt;"&amp;B1159))))</f>
        <v/>
      </c>
      <c r="N1159" s="18" t="str">
        <f ca="1">IF(OR(B1159 = "", F1159=""), "", MIN(ForwardDays(B1159,-'Terms&amp;Conditions + Transaction'!$B$22, 'Terms&amp;Conditions + Transaction'!$B$23, 'Holiday Schedule'!$B$3:$B$1002),ForwardDays(F1159,-'Terms&amp;Conditions + Transaction'!$B$22, 'Terms&amp;Conditions + Transaction'!$B$23, 'Holiday Schedule'!$B$3:$B$1002)))</f>
        <v/>
      </c>
      <c r="O1159" s="42" t="str">
        <f ca="1">IF(B1159="", "", IF(ISNA(MATCH(N1159, SOFR_INDEX!$A$2:$A$2001, -1)),1,IF(INDEX(SOFR_INDEX!$A$2:$E$2001,MATCH(N1159, SOFR_INDEX!$A$2:$A$2001, -1), 1)=N1159,MATCH(N1159, SOFR_INDEX!$A$2:$A$2001, -1),MATCH(N1159, SOFR_INDEX!$A$2:$A$2001, -1)+1)))</f>
        <v/>
      </c>
      <c r="P1159" s="40" t="str" cm="1">
        <f t="array" aca="1" ref="P1159" ca="1">IF(OR(B1159="", F1159=""), "", INDEX(SOFR_INDEX!$B$2:$E$2001, O1159,$P$4) * IF(LEFT($P$3, 3)="180", 2, IF(LEFT($P$3, 2)="90", 4, IF(LEFT($P$3, 2)="30", 12, 1)))/100)</f>
        <v/>
      </c>
      <c r="Q1159" s="43" t="str">
        <f ca="1">IF(OR(B1159="", F1159=""), "", P1159+'Terms&amp;Conditions + Transaction'!$B$11/10000)</f>
        <v/>
      </c>
      <c r="R1159" s="43" t="str">
        <f t="shared" ca="1" si="107"/>
        <v/>
      </c>
      <c r="S1159" t="str">
        <f ca="1">IF(B1159="",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Transaction'!$C$7*(F1159-E1159), 365), 360))))</f>
        <v/>
      </c>
      <c r="T1159" s="49" t="str">
        <f t="shared" ca="1" si="108"/>
        <v/>
      </c>
      <c r="U1159" s="49" t="str">
        <f t="shared" ca="1" si="109"/>
        <v/>
      </c>
      <c r="V1159" s="49" t="str">
        <f t="shared" ca="1" si="110"/>
        <v/>
      </c>
      <c r="W1159" s="11" t="str">
        <f t="shared" ca="1" si="111"/>
        <v/>
      </c>
      <c r="X1159" s="11" t="str">
        <f t="shared" ca="1" si="112"/>
        <v/>
      </c>
    </row>
    <row r="1160" spans="2:24" x14ac:dyDescent="0.25">
      <c r="B1160" s="82" t="str">
        <f ca="1">IF(B1159&lt;MIN($C$3, 'Terms&amp;Conditions + Transaction'!$B$6), B1159+1, "")</f>
        <v/>
      </c>
      <c r="C1160" t="str">
        <f ca="1">IF(B1160="", "", IF(AND(WEEKDAY(B1160, 2)&lt;=5, ISERROR(VLOOKUP(B1160, 'Holiday Schedule'!$B$3:$B$1002, 1, FALSE))), 1, 0))</f>
        <v/>
      </c>
      <c r="D1160" t="str">
        <f ca="1">IF(B1160="", "", IF(LOWER('Terms&amp;Conditions + Transaction'!$C$15)="act", 1, IF(DAY(B1160)=31, 0, IF(AND(DAY(B1160+1)=1, MONTH(B1160+1)=3), 31-DAY(B1160), 1))))</f>
        <v/>
      </c>
      <c r="E1160" s="18" t="str">
        <f ca="1">IF(B1160="", "", IFERROR(VLOOKUP(B1160, 'Accrual Schedule'!$B$3:$B$122, 1, TRUE), ""))</f>
        <v/>
      </c>
      <c r="F1160" s="18" t="str" cm="1">
        <f t="array" aca="1" ref="F1160" ca="1">IF(B1160="", "", INDEX('Accrual Schedule'!$B$3:$B$122, MATCH(B1160, 'Accrual Schedule'!$B$3:$B$122, 1)+1, 1))</f>
        <v/>
      </c>
      <c r="G1160" s="18" t="str" cm="1">
        <f t="array" aca="1" ref="G1160" ca="1">IF(B1160="", "", INDEX('Accrual Schedule'!$B$3:$B$122, MATCH(H1160, 'Accrual Schedule'!$B$3:$B$122, 1)-1, 1))</f>
        <v/>
      </c>
      <c r="H1160" s="18" t="str">
        <f ca="1">IF(B1160="", "", INDEX('Accrual Schedule'!$B$3:$B$122, MATCH(I1160, 'Accrual Schedule'!$C$3:$C$122, 1), 1))</f>
        <v/>
      </c>
      <c r="I1160" s="18" t="str" cm="1">
        <f t="array" aca="1" ref="I1160" ca="1">IF(B1160="", "", _xlfn.IFNA(INDEX('Accrual Schedule'!$C$4:$C$122, MATCH(B1160, 'Accrual Schedule'!$C$4:$C$122, 1)+1, 1), INDEX('Accrual Schedule'!$C$4:$C$122, 1, 1)))</f>
        <v/>
      </c>
      <c r="J1160" s="11" t="str">
        <f ca="1">IF(B1160="","",'Terms&amp;Conditions + Transaction'!$F$5-SUMIF(Dispositions!$B$3:$B$32,"&lt;="&amp;B1160,Dispositions!$C$3:$C$32))</f>
        <v/>
      </c>
      <c r="K1160" s="84" t="str">
        <f ca="1">IF(B1160="", "", IF(ISNA(MATCH(B1160, 'Factor Schedule'!$B$3:$B$2002, -1)),1,IF(INDEX('Factor Schedule'!$B$3:$C$2002,MATCH(B1160, 'Factor Schedule'!$B$3:$B$2002, -1), 1)=B1160,MATCH(B1160, 'Factor Schedule'!$B$3:$B$2002, -1),MATCH(B1160, 'Factor Schedule'!$B$3:$B$2002, -1)+1)))</f>
        <v/>
      </c>
      <c r="L1160" s="11" t="str" cm="1">
        <f t="array" aca="1" ref="L1160" ca="1">IF(B1160="","",ROUND(J1160*_xlfn.IFNA(INDEX('Factor Schedule'!$B$3:$C$2002,K1160, 2), 1), 2))</f>
        <v/>
      </c>
      <c r="M1160" s="11" t="str">
        <f ca="1">IF(B1160="", "", IF(OR(LOWER('Terms&amp;Conditions + Transaction'!$B$12)&lt;&gt;"compound", B1160=$C$2, B1160=E1160), L1160, L1160+IF(LOWER('Terms&amp;Conditions + Transaction'!$B$13)&lt;&gt;"y", SUMIFS($T$8:$T$2007, $B$8:$B$2007, "&gt;="&amp;E1160, $B$8:$B$2007, "&lt;"&amp;B1160), SUMIFS($U$8:$U$1007, $B$8:$B$2007, "&gt;="&amp;E1160, $B$8:$B$2007, "&lt;"&amp;B1160))))</f>
        <v/>
      </c>
      <c r="N1160" s="18" t="str">
        <f ca="1">IF(OR(B1160 = "", F1160=""), "", MIN(ForwardDays(B1160,-'Terms&amp;Conditions + Transaction'!$B$22, 'Terms&amp;Conditions + Transaction'!$B$23, 'Holiday Schedule'!$B$3:$B$1002),ForwardDays(F1160,-'Terms&amp;Conditions + Transaction'!$B$22, 'Terms&amp;Conditions + Transaction'!$B$23, 'Holiday Schedule'!$B$3:$B$1002)))</f>
        <v/>
      </c>
      <c r="O1160" s="42" t="str">
        <f ca="1">IF(B1160="", "", IF(ISNA(MATCH(N1160, SOFR_INDEX!$A$2:$A$2001, -1)),1,IF(INDEX(SOFR_INDEX!$A$2:$E$2001,MATCH(N1160, SOFR_INDEX!$A$2:$A$2001, -1), 1)=N1160,MATCH(N1160, SOFR_INDEX!$A$2:$A$2001, -1),MATCH(N1160, SOFR_INDEX!$A$2:$A$2001, -1)+1)))</f>
        <v/>
      </c>
      <c r="P1160" s="40" t="str" cm="1">
        <f t="array" aca="1" ref="P1160" ca="1">IF(OR(B1160="", F1160=""), "", INDEX(SOFR_INDEX!$B$2:$E$2001, O1160,$P$4) * IF(LEFT($P$3, 3)="180", 2, IF(LEFT($P$3, 2)="90", 4, IF(LEFT($P$3, 2)="30", 12, 1)))/100)</f>
        <v/>
      </c>
      <c r="Q1160" s="43" t="str">
        <f ca="1">IF(OR(B1160="", F1160=""), "", P1160+'Terms&amp;Conditions + Transaction'!$B$11/10000)</f>
        <v/>
      </c>
      <c r="R1160" s="43" t="str">
        <f t="shared" ref="R1160:R1223" ca="1" si="113">IF(OR(B1160="", B1161=""), "", (V1160/L1160)/((B1161-$B$8)/S1160))</f>
        <v/>
      </c>
      <c r="S1160" t="str">
        <f ca="1">IF(B1160="",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Transaction'!$C$7*(F1160-E1160), 365), 360))))</f>
        <v/>
      </c>
      <c r="T1160" s="49" t="str">
        <f t="shared" ca="1" si="108"/>
        <v/>
      </c>
      <c r="U1160" s="49" t="str">
        <f t="shared" ca="1" si="109"/>
        <v/>
      </c>
      <c r="V1160" s="49" t="str">
        <f t="shared" ca="1" si="110"/>
        <v/>
      </c>
      <c r="W1160" s="11" t="str">
        <f t="shared" ca="1" si="111"/>
        <v/>
      </c>
      <c r="X1160" s="11" t="str">
        <f t="shared" ca="1" si="112"/>
        <v/>
      </c>
    </row>
    <row r="1161" spans="2:24" x14ac:dyDescent="0.25">
      <c r="B1161" s="82" t="str">
        <f ca="1">IF(B1160&lt;MIN($C$3, 'Terms&amp;Conditions + Transaction'!$B$6), B1160+1, "")</f>
        <v/>
      </c>
      <c r="C1161" t="str">
        <f ca="1">IF(B1161="", "", IF(AND(WEEKDAY(B1161, 2)&lt;=5, ISERROR(VLOOKUP(B1161, 'Holiday Schedule'!$B$3:$B$1002, 1, FALSE))), 1, 0))</f>
        <v/>
      </c>
      <c r="D1161" t="str">
        <f ca="1">IF(B1161="", "", IF(LOWER('Terms&amp;Conditions + Transaction'!$C$15)="act", 1, IF(DAY(B1161)=31, 0, IF(AND(DAY(B1161+1)=1, MONTH(B1161+1)=3), 31-DAY(B1161), 1))))</f>
        <v/>
      </c>
      <c r="E1161" s="18" t="str">
        <f ca="1">IF(B1161="", "", IFERROR(VLOOKUP(B1161, 'Accrual Schedule'!$B$3:$B$122, 1, TRUE), ""))</f>
        <v/>
      </c>
      <c r="F1161" s="18" t="str" cm="1">
        <f t="array" aca="1" ref="F1161" ca="1">IF(B1161="", "", INDEX('Accrual Schedule'!$B$3:$B$122, MATCH(B1161, 'Accrual Schedule'!$B$3:$B$122, 1)+1, 1))</f>
        <v/>
      </c>
      <c r="G1161" s="18" t="str" cm="1">
        <f t="array" aca="1" ref="G1161" ca="1">IF(B1161="", "", INDEX('Accrual Schedule'!$B$3:$B$122, MATCH(H1161, 'Accrual Schedule'!$B$3:$B$122, 1)-1, 1))</f>
        <v/>
      </c>
      <c r="H1161" s="18" t="str">
        <f ca="1">IF(B1161="", "", INDEX('Accrual Schedule'!$B$3:$B$122, MATCH(I1161, 'Accrual Schedule'!$C$3:$C$122, 1), 1))</f>
        <v/>
      </c>
      <c r="I1161" s="18" t="str" cm="1">
        <f t="array" aca="1" ref="I1161" ca="1">IF(B1161="", "", _xlfn.IFNA(INDEX('Accrual Schedule'!$C$4:$C$122, MATCH(B1161, 'Accrual Schedule'!$C$4:$C$122, 1)+1, 1), INDEX('Accrual Schedule'!$C$4:$C$122, 1, 1)))</f>
        <v/>
      </c>
      <c r="J1161" s="11" t="str">
        <f ca="1">IF(B1161="","",'Terms&amp;Conditions + Transaction'!$F$5-SUMIF(Dispositions!$B$3:$B$32,"&lt;="&amp;B1161,Dispositions!$C$3:$C$32))</f>
        <v/>
      </c>
      <c r="K1161" s="84" t="str">
        <f ca="1">IF(B1161="", "", IF(ISNA(MATCH(B1161, 'Factor Schedule'!$B$3:$B$2002, -1)),1,IF(INDEX('Factor Schedule'!$B$3:$C$2002,MATCH(B1161, 'Factor Schedule'!$B$3:$B$2002, -1), 1)=B1161,MATCH(B1161, 'Factor Schedule'!$B$3:$B$2002, -1),MATCH(B1161, 'Factor Schedule'!$B$3:$B$2002, -1)+1)))</f>
        <v/>
      </c>
      <c r="L1161" s="11" t="str" cm="1">
        <f t="array" aca="1" ref="L1161" ca="1">IF(B1161="","",ROUND(J1161*_xlfn.IFNA(INDEX('Factor Schedule'!$B$3:$C$2002,K1161, 2), 1), 2))</f>
        <v/>
      </c>
      <c r="M1161" s="11" t="str">
        <f ca="1">IF(B1161="", "", IF(OR(LOWER('Terms&amp;Conditions + Transaction'!$B$12)&lt;&gt;"compound", B1161=$C$2, B1161=E1161), L1161, L1161+IF(LOWER('Terms&amp;Conditions + Transaction'!$B$13)&lt;&gt;"y", SUMIFS($T$8:$T$2007, $B$8:$B$2007, "&gt;="&amp;E1161, $B$8:$B$2007, "&lt;"&amp;B1161), SUMIFS($U$8:$U$1007, $B$8:$B$2007, "&gt;="&amp;E1161, $B$8:$B$2007, "&lt;"&amp;B1161))))</f>
        <v/>
      </c>
      <c r="N1161" s="18" t="str">
        <f ca="1">IF(OR(B1161 = "", F1161=""), "", MIN(ForwardDays(B1161,-'Terms&amp;Conditions + Transaction'!$B$22, 'Terms&amp;Conditions + Transaction'!$B$23, 'Holiday Schedule'!$B$3:$B$1002),ForwardDays(F1161,-'Terms&amp;Conditions + Transaction'!$B$22, 'Terms&amp;Conditions + Transaction'!$B$23, 'Holiday Schedule'!$B$3:$B$1002)))</f>
        <v/>
      </c>
      <c r="O1161" s="42" t="str">
        <f ca="1">IF(B1161="", "", IF(ISNA(MATCH(N1161, SOFR_INDEX!$A$2:$A$2001, -1)),1,IF(INDEX(SOFR_INDEX!$A$2:$E$2001,MATCH(N1161, SOFR_INDEX!$A$2:$A$2001, -1), 1)=N1161,MATCH(N1161, SOFR_INDEX!$A$2:$A$2001, -1),MATCH(N1161, SOFR_INDEX!$A$2:$A$2001, -1)+1)))</f>
        <v/>
      </c>
      <c r="P1161" s="40" t="str" cm="1">
        <f t="array" aca="1" ref="P1161" ca="1">IF(OR(B1161="", F1161=""), "", INDEX(SOFR_INDEX!$B$2:$E$2001, O1161,$P$4) * IF(LEFT($P$3, 3)="180", 2, IF(LEFT($P$3, 2)="90", 4, IF(LEFT($P$3, 2)="30", 12, 1)))/100)</f>
        <v/>
      </c>
      <c r="Q1161" s="43" t="str">
        <f ca="1">IF(OR(B1161="", F1161=""), "", P1161+'Terms&amp;Conditions + Transaction'!$B$11/10000)</f>
        <v/>
      </c>
      <c r="R1161" s="43" t="str">
        <f t="shared" ca="1" si="113"/>
        <v/>
      </c>
      <c r="S1161" t="str">
        <f ca="1">IF(B1161="",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Transaction'!$C$7*(F1161-E1161), 365), 360))))</f>
        <v/>
      </c>
      <c r="T1161" s="49" t="str">
        <f t="shared" ca="1" si="108"/>
        <v/>
      </c>
      <c r="U1161" s="49" t="str">
        <f t="shared" ca="1" si="109"/>
        <v/>
      </c>
      <c r="V1161" s="49" t="str">
        <f t="shared" ca="1" si="110"/>
        <v/>
      </c>
      <c r="W1161" s="11" t="str">
        <f t="shared" ca="1" si="111"/>
        <v/>
      </c>
      <c r="X1161" s="11" t="str">
        <f t="shared" ca="1" si="112"/>
        <v/>
      </c>
    </row>
    <row r="1162" spans="2:24" x14ac:dyDescent="0.25">
      <c r="B1162" s="82" t="str">
        <f ca="1">IF(B1161&lt;MIN($C$3, 'Terms&amp;Conditions + Transaction'!$B$6), B1161+1, "")</f>
        <v/>
      </c>
      <c r="C1162" t="str">
        <f ca="1">IF(B1162="", "", IF(AND(WEEKDAY(B1162, 2)&lt;=5, ISERROR(VLOOKUP(B1162, 'Holiday Schedule'!$B$3:$B$1002, 1, FALSE))), 1, 0))</f>
        <v/>
      </c>
      <c r="D1162" t="str">
        <f ca="1">IF(B1162="", "", IF(LOWER('Terms&amp;Conditions + Transaction'!$C$15)="act", 1, IF(DAY(B1162)=31, 0, IF(AND(DAY(B1162+1)=1, MONTH(B1162+1)=3), 31-DAY(B1162), 1))))</f>
        <v/>
      </c>
      <c r="E1162" s="18" t="str">
        <f ca="1">IF(B1162="", "", IFERROR(VLOOKUP(B1162, 'Accrual Schedule'!$B$3:$B$122, 1, TRUE), ""))</f>
        <v/>
      </c>
      <c r="F1162" s="18" t="str" cm="1">
        <f t="array" aca="1" ref="F1162" ca="1">IF(B1162="", "", INDEX('Accrual Schedule'!$B$3:$B$122, MATCH(B1162, 'Accrual Schedule'!$B$3:$B$122, 1)+1, 1))</f>
        <v/>
      </c>
      <c r="G1162" s="18" t="str" cm="1">
        <f t="array" aca="1" ref="G1162" ca="1">IF(B1162="", "", INDEX('Accrual Schedule'!$B$3:$B$122, MATCH(H1162, 'Accrual Schedule'!$B$3:$B$122, 1)-1, 1))</f>
        <v/>
      </c>
      <c r="H1162" s="18" t="str">
        <f ca="1">IF(B1162="", "", INDEX('Accrual Schedule'!$B$3:$B$122, MATCH(I1162, 'Accrual Schedule'!$C$3:$C$122, 1), 1))</f>
        <v/>
      </c>
      <c r="I1162" s="18" t="str" cm="1">
        <f t="array" aca="1" ref="I1162" ca="1">IF(B1162="", "", _xlfn.IFNA(INDEX('Accrual Schedule'!$C$4:$C$122, MATCH(B1162, 'Accrual Schedule'!$C$4:$C$122, 1)+1, 1), INDEX('Accrual Schedule'!$C$4:$C$122, 1, 1)))</f>
        <v/>
      </c>
      <c r="J1162" s="11" t="str">
        <f ca="1">IF(B1162="","",'Terms&amp;Conditions + Transaction'!$F$5-SUMIF(Dispositions!$B$3:$B$32,"&lt;="&amp;B1162,Dispositions!$C$3:$C$32))</f>
        <v/>
      </c>
      <c r="K1162" s="84" t="str">
        <f ca="1">IF(B1162="", "", IF(ISNA(MATCH(B1162, 'Factor Schedule'!$B$3:$B$2002, -1)),1,IF(INDEX('Factor Schedule'!$B$3:$C$2002,MATCH(B1162, 'Factor Schedule'!$B$3:$B$2002, -1), 1)=B1162,MATCH(B1162, 'Factor Schedule'!$B$3:$B$2002, -1),MATCH(B1162, 'Factor Schedule'!$B$3:$B$2002, -1)+1)))</f>
        <v/>
      </c>
      <c r="L1162" s="11" t="str" cm="1">
        <f t="array" aca="1" ref="L1162" ca="1">IF(B1162="","",ROUND(J1162*_xlfn.IFNA(INDEX('Factor Schedule'!$B$3:$C$2002,K1162, 2), 1), 2))</f>
        <v/>
      </c>
      <c r="M1162" s="11" t="str">
        <f ca="1">IF(B1162="", "", IF(OR(LOWER('Terms&amp;Conditions + Transaction'!$B$12)&lt;&gt;"compound", B1162=$C$2, B1162=E1162), L1162, L1162+IF(LOWER('Terms&amp;Conditions + Transaction'!$B$13)&lt;&gt;"y", SUMIFS($T$8:$T$2007, $B$8:$B$2007, "&gt;="&amp;E1162, $B$8:$B$2007, "&lt;"&amp;B1162), SUMIFS($U$8:$U$1007, $B$8:$B$2007, "&gt;="&amp;E1162, $B$8:$B$2007, "&lt;"&amp;B1162))))</f>
        <v/>
      </c>
      <c r="N1162" s="18" t="str">
        <f ca="1">IF(OR(B1162 = "", F1162=""), "", MIN(ForwardDays(B1162,-'Terms&amp;Conditions + Transaction'!$B$22, 'Terms&amp;Conditions + Transaction'!$B$23, 'Holiday Schedule'!$B$3:$B$1002),ForwardDays(F1162,-'Terms&amp;Conditions + Transaction'!$B$22, 'Terms&amp;Conditions + Transaction'!$B$23, 'Holiday Schedule'!$B$3:$B$1002)))</f>
        <v/>
      </c>
      <c r="O1162" s="42" t="str">
        <f ca="1">IF(B1162="", "", IF(ISNA(MATCH(N1162, SOFR_INDEX!$A$2:$A$2001, -1)),1,IF(INDEX(SOFR_INDEX!$A$2:$E$2001,MATCH(N1162, SOFR_INDEX!$A$2:$A$2001, -1), 1)=N1162,MATCH(N1162, SOFR_INDEX!$A$2:$A$2001, -1),MATCH(N1162, SOFR_INDEX!$A$2:$A$2001, -1)+1)))</f>
        <v/>
      </c>
      <c r="P1162" s="40" t="str" cm="1">
        <f t="array" aca="1" ref="P1162" ca="1">IF(OR(B1162="", F1162=""), "", INDEX(SOFR_INDEX!$B$2:$E$2001, O1162,$P$4) * IF(LEFT($P$3, 3)="180", 2, IF(LEFT($P$3, 2)="90", 4, IF(LEFT($P$3, 2)="30", 12, 1)))/100)</f>
        <v/>
      </c>
      <c r="Q1162" s="43" t="str">
        <f ca="1">IF(OR(B1162="", F1162=""), "", P1162+'Terms&amp;Conditions + Transaction'!$B$11/10000)</f>
        <v/>
      </c>
      <c r="R1162" s="43" t="str">
        <f t="shared" ca="1" si="113"/>
        <v/>
      </c>
      <c r="S1162" t="str">
        <f ca="1">IF(B1162="",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Transaction'!$C$7*(F1162-E1162), 365), 360))))</f>
        <v/>
      </c>
      <c r="T1162" s="49" t="str">
        <f t="shared" ca="1" si="108"/>
        <v/>
      </c>
      <c r="U1162" s="49" t="str">
        <f t="shared" ca="1" si="109"/>
        <v/>
      </c>
      <c r="V1162" s="49" t="str">
        <f t="shared" ca="1" si="110"/>
        <v/>
      </c>
      <c r="W1162" s="11" t="str">
        <f t="shared" ca="1" si="111"/>
        <v/>
      </c>
      <c r="X1162" s="11" t="str">
        <f t="shared" ca="1" si="112"/>
        <v/>
      </c>
    </row>
    <row r="1163" spans="2:24" x14ac:dyDescent="0.25">
      <c r="B1163" s="82" t="str">
        <f ca="1">IF(B1162&lt;MIN($C$3, 'Terms&amp;Conditions + Transaction'!$B$6), B1162+1, "")</f>
        <v/>
      </c>
      <c r="C1163" t="str">
        <f ca="1">IF(B1163="", "", IF(AND(WEEKDAY(B1163, 2)&lt;=5, ISERROR(VLOOKUP(B1163, 'Holiday Schedule'!$B$3:$B$1002, 1, FALSE))), 1, 0))</f>
        <v/>
      </c>
      <c r="D1163" t="str">
        <f ca="1">IF(B1163="", "", IF(LOWER('Terms&amp;Conditions + Transaction'!$C$15)="act", 1, IF(DAY(B1163)=31, 0, IF(AND(DAY(B1163+1)=1, MONTH(B1163+1)=3), 31-DAY(B1163), 1))))</f>
        <v/>
      </c>
      <c r="E1163" s="18" t="str">
        <f ca="1">IF(B1163="", "", IFERROR(VLOOKUP(B1163, 'Accrual Schedule'!$B$3:$B$122, 1, TRUE), ""))</f>
        <v/>
      </c>
      <c r="F1163" s="18" t="str" cm="1">
        <f t="array" aca="1" ref="F1163" ca="1">IF(B1163="", "", INDEX('Accrual Schedule'!$B$3:$B$122, MATCH(B1163, 'Accrual Schedule'!$B$3:$B$122, 1)+1, 1))</f>
        <v/>
      </c>
      <c r="G1163" s="18" t="str" cm="1">
        <f t="array" aca="1" ref="G1163" ca="1">IF(B1163="", "", INDEX('Accrual Schedule'!$B$3:$B$122, MATCH(H1163, 'Accrual Schedule'!$B$3:$B$122, 1)-1, 1))</f>
        <v/>
      </c>
      <c r="H1163" s="18" t="str">
        <f ca="1">IF(B1163="", "", INDEX('Accrual Schedule'!$B$3:$B$122, MATCH(I1163, 'Accrual Schedule'!$C$3:$C$122, 1), 1))</f>
        <v/>
      </c>
      <c r="I1163" s="18" t="str" cm="1">
        <f t="array" aca="1" ref="I1163" ca="1">IF(B1163="", "", _xlfn.IFNA(INDEX('Accrual Schedule'!$C$4:$C$122, MATCH(B1163, 'Accrual Schedule'!$C$4:$C$122, 1)+1, 1), INDEX('Accrual Schedule'!$C$4:$C$122, 1, 1)))</f>
        <v/>
      </c>
      <c r="J1163" s="11" t="str">
        <f ca="1">IF(B1163="","",'Terms&amp;Conditions + Transaction'!$F$5-SUMIF(Dispositions!$B$3:$B$32,"&lt;="&amp;B1163,Dispositions!$C$3:$C$32))</f>
        <v/>
      </c>
      <c r="K1163" s="84" t="str">
        <f ca="1">IF(B1163="", "", IF(ISNA(MATCH(B1163, 'Factor Schedule'!$B$3:$B$2002, -1)),1,IF(INDEX('Factor Schedule'!$B$3:$C$2002,MATCH(B1163, 'Factor Schedule'!$B$3:$B$2002, -1), 1)=B1163,MATCH(B1163, 'Factor Schedule'!$B$3:$B$2002, -1),MATCH(B1163, 'Factor Schedule'!$B$3:$B$2002, -1)+1)))</f>
        <v/>
      </c>
      <c r="L1163" s="11" t="str" cm="1">
        <f t="array" aca="1" ref="L1163" ca="1">IF(B1163="","",ROUND(J1163*_xlfn.IFNA(INDEX('Factor Schedule'!$B$3:$C$2002,K1163, 2), 1), 2))</f>
        <v/>
      </c>
      <c r="M1163" s="11" t="str">
        <f ca="1">IF(B1163="", "", IF(OR(LOWER('Terms&amp;Conditions + Transaction'!$B$12)&lt;&gt;"compound", B1163=$C$2, B1163=E1163), L1163, L1163+IF(LOWER('Terms&amp;Conditions + Transaction'!$B$13)&lt;&gt;"y", SUMIFS($T$8:$T$2007, $B$8:$B$2007, "&gt;="&amp;E1163, $B$8:$B$2007, "&lt;"&amp;B1163), SUMIFS($U$8:$U$1007, $B$8:$B$2007, "&gt;="&amp;E1163, $B$8:$B$2007, "&lt;"&amp;B1163))))</f>
        <v/>
      </c>
      <c r="N1163" s="18" t="str">
        <f ca="1">IF(OR(B1163 = "", F1163=""), "", MIN(ForwardDays(B1163,-'Terms&amp;Conditions + Transaction'!$B$22, 'Terms&amp;Conditions + Transaction'!$B$23, 'Holiday Schedule'!$B$3:$B$1002),ForwardDays(F1163,-'Terms&amp;Conditions + Transaction'!$B$22, 'Terms&amp;Conditions + Transaction'!$B$23, 'Holiday Schedule'!$B$3:$B$1002)))</f>
        <v/>
      </c>
      <c r="O1163" s="42" t="str">
        <f ca="1">IF(B1163="", "", IF(ISNA(MATCH(N1163, SOFR_INDEX!$A$2:$A$2001, -1)),1,IF(INDEX(SOFR_INDEX!$A$2:$E$2001,MATCH(N1163, SOFR_INDEX!$A$2:$A$2001, -1), 1)=N1163,MATCH(N1163, SOFR_INDEX!$A$2:$A$2001, -1),MATCH(N1163, SOFR_INDEX!$A$2:$A$2001, -1)+1)))</f>
        <v/>
      </c>
      <c r="P1163" s="40" t="str" cm="1">
        <f t="array" aca="1" ref="P1163" ca="1">IF(OR(B1163="", F1163=""), "", INDEX(SOFR_INDEX!$B$2:$E$2001, O1163,$P$4) * IF(LEFT($P$3, 3)="180", 2, IF(LEFT($P$3, 2)="90", 4, IF(LEFT($P$3, 2)="30", 12, 1)))/100)</f>
        <v/>
      </c>
      <c r="Q1163" s="43" t="str">
        <f ca="1">IF(OR(B1163="", F1163=""), "", P1163+'Terms&amp;Conditions + Transaction'!$B$11/10000)</f>
        <v/>
      </c>
      <c r="R1163" s="43" t="str">
        <f t="shared" ca="1" si="113"/>
        <v/>
      </c>
      <c r="S1163" t="str">
        <f ca="1">IF(B1163="",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Transaction'!$C$7*(F1163-E1163), 365), 360))))</f>
        <v/>
      </c>
      <c r="T1163" s="49" t="str">
        <f t="shared" ref="T1163:T1226" ca="1" si="114">IF(OR(B1163="", F1163=""), "", IF(S1163&gt;0, D1163*M1163* P1163/S1163, 0))</f>
        <v/>
      </c>
      <c r="U1163" s="49" t="str">
        <f t="shared" ref="U1163:U1226" ca="1" si="115">IF(OR(B1163="", F1163=""), "", IF(S1163&gt;0, D1163*M1163* Q1163/S1163, 0))</f>
        <v/>
      </c>
      <c r="V1163" s="49" t="str">
        <f t="shared" ref="V1163:V1226" ca="1" si="116">IF(B1163="","",SUMIFS($U$8:$U$1007, $B$8:$B$1007,"&gt;="&amp;G1163,$B$8:$B$1007,"&lt;="&amp;B1163))</f>
        <v/>
      </c>
      <c r="W1163" s="11" t="str">
        <f t="shared" ref="W1163:W1226" ca="1" si="117">IF(B1163="","",ROUND(V1163, 2))</f>
        <v/>
      </c>
      <c r="X1163" s="11" t="str">
        <f t="shared" ref="X1163:X1226" ca="1" si="118">IF(B1163="","",IF(B1162="","",IF(B1163=I1162,ROUND(SUMIFS($U$8:$U$1007, $B$8:$B$1007,"&gt;="&amp;G1162,$B$8:$B$1007,"&lt;"&amp;H1162), 2),"")))</f>
        <v/>
      </c>
    </row>
    <row r="1164" spans="2:24" x14ac:dyDescent="0.25">
      <c r="B1164" s="82" t="str">
        <f ca="1">IF(B1163&lt;MIN($C$3, 'Terms&amp;Conditions + Transaction'!$B$6), B1163+1, "")</f>
        <v/>
      </c>
      <c r="C1164" t="str">
        <f ca="1">IF(B1164="", "", IF(AND(WEEKDAY(B1164, 2)&lt;=5, ISERROR(VLOOKUP(B1164, 'Holiday Schedule'!$B$3:$B$1002, 1, FALSE))), 1, 0))</f>
        <v/>
      </c>
      <c r="D1164" t="str">
        <f ca="1">IF(B1164="", "", IF(LOWER('Terms&amp;Conditions + Transaction'!$C$15)="act", 1, IF(DAY(B1164)=31, 0, IF(AND(DAY(B1164+1)=1, MONTH(B1164+1)=3), 31-DAY(B1164), 1))))</f>
        <v/>
      </c>
      <c r="E1164" s="18" t="str">
        <f ca="1">IF(B1164="", "", IFERROR(VLOOKUP(B1164, 'Accrual Schedule'!$B$3:$B$122, 1, TRUE), ""))</f>
        <v/>
      </c>
      <c r="F1164" s="18" t="str" cm="1">
        <f t="array" aca="1" ref="F1164" ca="1">IF(B1164="", "", INDEX('Accrual Schedule'!$B$3:$B$122, MATCH(B1164, 'Accrual Schedule'!$B$3:$B$122, 1)+1, 1))</f>
        <v/>
      </c>
      <c r="G1164" s="18" t="str" cm="1">
        <f t="array" aca="1" ref="G1164" ca="1">IF(B1164="", "", INDEX('Accrual Schedule'!$B$3:$B$122, MATCH(H1164, 'Accrual Schedule'!$B$3:$B$122, 1)-1, 1))</f>
        <v/>
      </c>
      <c r="H1164" s="18" t="str">
        <f ca="1">IF(B1164="", "", INDEX('Accrual Schedule'!$B$3:$B$122, MATCH(I1164, 'Accrual Schedule'!$C$3:$C$122, 1), 1))</f>
        <v/>
      </c>
      <c r="I1164" s="18" t="str" cm="1">
        <f t="array" aca="1" ref="I1164" ca="1">IF(B1164="", "", _xlfn.IFNA(INDEX('Accrual Schedule'!$C$4:$C$122, MATCH(B1164, 'Accrual Schedule'!$C$4:$C$122, 1)+1, 1), INDEX('Accrual Schedule'!$C$4:$C$122, 1, 1)))</f>
        <v/>
      </c>
      <c r="J1164" s="11" t="str">
        <f ca="1">IF(B1164="","",'Terms&amp;Conditions + Transaction'!$F$5-SUMIF(Dispositions!$B$3:$B$32,"&lt;="&amp;B1164,Dispositions!$C$3:$C$32))</f>
        <v/>
      </c>
      <c r="K1164" s="84" t="str">
        <f ca="1">IF(B1164="", "", IF(ISNA(MATCH(B1164, 'Factor Schedule'!$B$3:$B$2002, -1)),1,IF(INDEX('Factor Schedule'!$B$3:$C$2002,MATCH(B1164, 'Factor Schedule'!$B$3:$B$2002, -1), 1)=B1164,MATCH(B1164, 'Factor Schedule'!$B$3:$B$2002, -1),MATCH(B1164, 'Factor Schedule'!$B$3:$B$2002, -1)+1)))</f>
        <v/>
      </c>
      <c r="L1164" s="11" t="str" cm="1">
        <f t="array" aca="1" ref="L1164" ca="1">IF(B1164="","",ROUND(J1164*_xlfn.IFNA(INDEX('Factor Schedule'!$B$3:$C$2002,K1164, 2), 1), 2))</f>
        <v/>
      </c>
      <c r="M1164" s="11" t="str">
        <f ca="1">IF(B1164="", "", IF(OR(LOWER('Terms&amp;Conditions + Transaction'!$B$12)&lt;&gt;"compound", B1164=$C$2, B1164=E1164), L1164, L1164+IF(LOWER('Terms&amp;Conditions + Transaction'!$B$13)&lt;&gt;"y", SUMIFS($T$8:$T$2007, $B$8:$B$2007, "&gt;="&amp;E1164, $B$8:$B$2007, "&lt;"&amp;B1164), SUMIFS($U$8:$U$1007, $B$8:$B$2007, "&gt;="&amp;E1164, $B$8:$B$2007, "&lt;"&amp;B1164))))</f>
        <v/>
      </c>
      <c r="N1164" s="18" t="str">
        <f ca="1">IF(OR(B1164 = "", F1164=""), "", MIN(ForwardDays(B1164,-'Terms&amp;Conditions + Transaction'!$B$22, 'Terms&amp;Conditions + Transaction'!$B$23, 'Holiday Schedule'!$B$3:$B$1002),ForwardDays(F1164,-'Terms&amp;Conditions + Transaction'!$B$22, 'Terms&amp;Conditions + Transaction'!$B$23, 'Holiday Schedule'!$B$3:$B$1002)))</f>
        <v/>
      </c>
      <c r="O1164" s="42" t="str">
        <f ca="1">IF(B1164="", "", IF(ISNA(MATCH(N1164, SOFR_INDEX!$A$2:$A$2001, -1)),1,IF(INDEX(SOFR_INDEX!$A$2:$E$2001,MATCH(N1164, SOFR_INDEX!$A$2:$A$2001, -1), 1)=N1164,MATCH(N1164, SOFR_INDEX!$A$2:$A$2001, -1),MATCH(N1164, SOFR_INDEX!$A$2:$A$2001, -1)+1)))</f>
        <v/>
      </c>
      <c r="P1164" s="40" t="str" cm="1">
        <f t="array" aca="1" ref="P1164" ca="1">IF(OR(B1164="", F1164=""), "", INDEX(SOFR_INDEX!$B$2:$E$2001, O1164,$P$4) * IF(LEFT($P$3, 3)="180", 2, IF(LEFT($P$3, 2)="90", 4, IF(LEFT($P$3, 2)="30", 12, 1)))/100)</f>
        <v/>
      </c>
      <c r="Q1164" s="43" t="str">
        <f ca="1">IF(OR(B1164="", F1164=""), "", P1164+'Terms&amp;Conditions + Transaction'!$B$11/10000)</f>
        <v/>
      </c>
      <c r="R1164" s="43" t="str">
        <f t="shared" ca="1" si="113"/>
        <v/>
      </c>
      <c r="S1164" t="str">
        <f ca="1">IF(B1164="",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Transaction'!$C$7*(F1164-E1164), 365), 360))))</f>
        <v/>
      </c>
      <c r="T1164" s="49" t="str">
        <f t="shared" ca="1" si="114"/>
        <v/>
      </c>
      <c r="U1164" s="49" t="str">
        <f t="shared" ca="1" si="115"/>
        <v/>
      </c>
      <c r="V1164" s="49" t="str">
        <f t="shared" ca="1" si="116"/>
        <v/>
      </c>
      <c r="W1164" s="11" t="str">
        <f t="shared" ca="1" si="117"/>
        <v/>
      </c>
      <c r="X1164" s="11" t="str">
        <f t="shared" ca="1" si="118"/>
        <v/>
      </c>
    </row>
    <row r="1165" spans="2:24" x14ac:dyDescent="0.25">
      <c r="B1165" s="82" t="str">
        <f ca="1">IF(B1164&lt;MIN($C$3, 'Terms&amp;Conditions + Transaction'!$B$6), B1164+1, "")</f>
        <v/>
      </c>
      <c r="C1165" t="str">
        <f ca="1">IF(B1165="", "", IF(AND(WEEKDAY(B1165, 2)&lt;=5, ISERROR(VLOOKUP(B1165, 'Holiday Schedule'!$B$3:$B$1002, 1, FALSE))), 1, 0))</f>
        <v/>
      </c>
      <c r="D1165" t="str">
        <f ca="1">IF(B1165="", "", IF(LOWER('Terms&amp;Conditions + Transaction'!$C$15)="act", 1, IF(DAY(B1165)=31, 0, IF(AND(DAY(B1165+1)=1, MONTH(B1165+1)=3), 31-DAY(B1165), 1))))</f>
        <v/>
      </c>
      <c r="E1165" s="18" t="str">
        <f ca="1">IF(B1165="", "", IFERROR(VLOOKUP(B1165, 'Accrual Schedule'!$B$3:$B$122, 1, TRUE), ""))</f>
        <v/>
      </c>
      <c r="F1165" s="18" t="str" cm="1">
        <f t="array" aca="1" ref="F1165" ca="1">IF(B1165="", "", INDEX('Accrual Schedule'!$B$3:$B$122, MATCH(B1165, 'Accrual Schedule'!$B$3:$B$122, 1)+1, 1))</f>
        <v/>
      </c>
      <c r="G1165" s="18" t="str" cm="1">
        <f t="array" aca="1" ref="G1165" ca="1">IF(B1165="", "", INDEX('Accrual Schedule'!$B$3:$B$122, MATCH(H1165, 'Accrual Schedule'!$B$3:$B$122, 1)-1, 1))</f>
        <v/>
      </c>
      <c r="H1165" s="18" t="str">
        <f ca="1">IF(B1165="", "", INDEX('Accrual Schedule'!$B$3:$B$122, MATCH(I1165, 'Accrual Schedule'!$C$3:$C$122, 1), 1))</f>
        <v/>
      </c>
      <c r="I1165" s="18" t="str" cm="1">
        <f t="array" aca="1" ref="I1165" ca="1">IF(B1165="", "", _xlfn.IFNA(INDEX('Accrual Schedule'!$C$4:$C$122, MATCH(B1165, 'Accrual Schedule'!$C$4:$C$122, 1)+1, 1), INDEX('Accrual Schedule'!$C$4:$C$122, 1, 1)))</f>
        <v/>
      </c>
      <c r="J1165" s="11" t="str">
        <f ca="1">IF(B1165="","",'Terms&amp;Conditions + Transaction'!$F$5-SUMIF(Dispositions!$B$3:$B$32,"&lt;="&amp;B1165,Dispositions!$C$3:$C$32))</f>
        <v/>
      </c>
      <c r="K1165" s="84" t="str">
        <f ca="1">IF(B1165="", "", IF(ISNA(MATCH(B1165, 'Factor Schedule'!$B$3:$B$2002, -1)),1,IF(INDEX('Factor Schedule'!$B$3:$C$2002,MATCH(B1165, 'Factor Schedule'!$B$3:$B$2002, -1), 1)=B1165,MATCH(B1165, 'Factor Schedule'!$B$3:$B$2002, -1),MATCH(B1165, 'Factor Schedule'!$B$3:$B$2002, -1)+1)))</f>
        <v/>
      </c>
      <c r="L1165" s="11" t="str" cm="1">
        <f t="array" aca="1" ref="L1165" ca="1">IF(B1165="","",ROUND(J1165*_xlfn.IFNA(INDEX('Factor Schedule'!$B$3:$C$2002,K1165, 2), 1), 2))</f>
        <v/>
      </c>
      <c r="M1165" s="11" t="str">
        <f ca="1">IF(B1165="", "", IF(OR(LOWER('Terms&amp;Conditions + Transaction'!$B$12)&lt;&gt;"compound", B1165=$C$2, B1165=E1165), L1165, L1165+IF(LOWER('Terms&amp;Conditions + Transaction'!$B$13)&lt;&gt;"y", SUMIFS($T$8:$T$2007, $B$8:$B$2007, "&gt;="&amp;E1165, $B$8:$B$2007, "&lt;"&amp;B1165), SUMIFS($U$8:$U$1007, $B$8:$B$2007, "&gt;="&amp;E1165, $B$8:$B$2007, "&lt;"&amp;B1165))))</f>
        <v/>
      </c>
      <c r="N1165" s="18" t="str">
        <f ca="1">IF(OR(B1165 = "", F1165=""), "", MIN(ForwardDays(B1165,-'Terms&amp;Conditions + Transaction'!$B$22, 'Terms&amp;Conditions + Transaction'!$B$23, 'Holiday Schedule'!$B$3:$B$1002),ForwardDays(F1165,-'Terms&amp;Conditions + Transaction'!$B$22, 'Terms&amp;Conditions + Transaction'!$B$23, 'Holiday Schedule'!$B$3:$B$1002)))</f>
        <v/>
      </c>
      <c r="O1165" s="42" t="str">
        <f ca="1">IF(B1165="", "", IF(ISNA(MATCH(N1165, SOFR_INDEX!$A$2:$A$2001, -1)),1,IF(INDEX(SOFR_INDEX!$A$2:$E$2001,MATCH(N1165, SOFR_INDEX!$A$2:$A$2001, -1), 1)=N1165,MATCH(N1165, SOFR_INDEX!$A$2:$A$2001, -1),MATCH(N1165, SOFR_INDEX!$A$2:$A$2001, -1)+1)))</f>
        <v/>
      </c>
      <c r="P1165" s="40" t="str" cm="1">
        <f t="array" aca="1" ref="P1165" ca="1">IF(OR(B1165="", F1165=""), "", INDEX(SOFR_INDEX!$B$2:$E$2001, O1165,$P$4) * IF(LEFT($P$3, 3)="180", 2, IF(LEFT($P$3, 2)="90", 4, IF(LEFT($P$3, 2)="30", 12, 1)))/100)</f>
        <v/>
      </c>
      <c r="Q1165" s="43" t="str">
        <f ca="1">IF(OR(B1165="", F1165=""), "", P1165+'Terms&amp;Conditions + Transaction'!$B$11/10000)</f>
        <v/>
      </c>
      <c r="R1165" s="43" t="str">
        <f t="shared" ca="1" si="113"/>
        <v/>
      </c>
      <c r="S1165" t="str">
        <f ca="1">IF(B1165="",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Transaction'!$C$7*(F1165-E1165), 365), 360))))</f>
        <v/>
      </c>
      <c r="T1165" s="49" t="str">
        <f t="shared" ca="1" si="114"/>
        <v/>
      </c>
      <c r="U1165" s="49" t="str">
        <f t="shared" ca="1" si="115"/>
        <v/>
      </c>
      <c r="V1165" s="49" t="str">
        <f t="shared" ca="1" si="116"/>
        <v/>
      </c>
      <c r="W1165" s="11" t="str">
        <f t="shared" ca="1" si="117"/>
        <v/>
      </c>
      <c r="X1165" s="11" t="str">
        <f t="shared" ca="1" si="118"/>
        <v/>
      </c>
    </row>
    <row r="1166" spans="2:24" x14ac:dyDescent="0.25">
      <c r="B1166" s="82" t="str">
        <f ca="1">IF(B1165&lt;MIN($C$3, 'Terms&amp;Conditions + Transaction'!$B$6), B1165+1, "")</f>
        <v/>
      </c>
      <c r="C1166" t="str">
        <f ca="1">IF(B1166="", "", IF(AND(WEEKDAY(B1166, 2)&lt;=5, ISERROR(VLOOKUP(B1166, 'Holiday Schedule'!$B$3:$B$1002, 1, FALSE))), 1, 0))</f>
        <v/>
      </c>
      <c r="D1166" t="str">
        <f ca="1">IF(B1166="", "", IF(LOWER('Terms&amp;Conditions + Transaction'!$C$15)="act", 1, IF(DAY(B1166)=31, 0, IF(AND(DAY(B1166+1)=1, MONTH(B1166+1)=3), 31-DAY(B1166), 1))))</f>
        <v/>
      </c>
      <c r="E1166" s="18" t="str">
        <f ca="1">IF(B1166="", "", IFERROR(VLOOKUP(B1166, 'Accrual Schedule'!$B$3:$B$122, 1, TRUE), ""))</f>
        <v/>
      </c>
      <c r="F1166" s="18" t="str" cm="1">
        <f t="array" aca="1" ref="F1166" ca="1">IF(B1166="", "", INDEX('Accrual Schedule'!$B$3:$B$122, MATCH(B1166, 'Accrual Schedule'!$B$3:$B$122, 1)+1, 1))</f>
        <v/>
      </c>
      <c r="G1166" s="18" t="str" cm="1">
        <f t="array" aca="1" ref="G1166" ca="1">IF(B1166="", "", INDEX('Accrual Schedule'!$B$3:$B$122, MATCH(H1166, 'Accrual Schedule'!$B$3:$B$122, 1)-1, 1))</f>
        <v/>
      </c>
      <c r="H1166" s="18" t="str">
        <f ca="1">IF(B1166="", "", INDEX('Accrual Schedule'!$B$3:$B$122, MATCH(I1166, 'Accrual Schedule'!$C$3:$C$122, 1), 1))</f>
        <v/>
      </c>
      <c r="I1166" s="18" t="str" cm="1">
        <f t="array" aca="1" ref="I1166" ca="1">IF(B1166="", "", _xlfn.IFNA(INDEX('Accrual Schedule'!$C$4:$C$122, MATCH(B1166, 'Accrual Schedule'!$C$4:$C$122, 1)+1, 1), INDEX('Accrual Schedule'!$C$4:$C$122, 1, 1)))</f>
        <v/>
      </c>
      <c r="J1166" s="11" t="str">
        <f ca="1">IF(B1166="","",'Terms&amp;Conditions + Transaction'!$F$5-SUMIF(Dispositions!$B$3:$B$32,"&lt;="&amp;B1166,Dispositions!$C$3:$C$32))</f>
        <v/>
      </c>
      <c r="K1166" s="84" t="str">
        <f ca="1">IF(B1166="", "", IF(ISNA(MATCH(B1166, 'Factor Schedule'!$B$3:$B$2002, -1)),1,IF(INDEX('Factor Schedule'!$B$3:$C$2002,MATCH(B1166, 'Factor Schedule'!$B$3:$B$2002, -1), 1)=B1166,MATCH(B1166, 'Factor Schedule'!$B$3:$B$2002, -1),MATCH(B1166, 'Factor Schedule'!$B$3:$B$2002, -1)+1)))</f>
        <v/>
      </c>
      <c r="L1166" s="11" t="str" cm="1">
        <f t="array" aca="1" ref="L1166" ca="1">IF(B1166="","",ROUND(J1166*_xlfn.IFNA(INDEX('Factor Schedule'!$B$3:$C$2002,K1166, 2), 1), 2))</f>
        <v/>
      </c>
      <c r="M1166" s="11" t="str">
        <f ca="1">IF(B1166="", "", IF(OR(LOWER('Terms&amp;Conditions + Transaction'!$B$12)&lt;&gt;"compound", B1166=$C$2, B1166=E1166), L1166, L1166+IF(LOWER('Terms&amp;Conditions + Transaction'!$B$13)&lt;&gt;"y", SUMIFS($T$8:$T$2007, $B$8:$B$2007, "&gt;="&amp;E1166, $B$8:$B$2007, "&lt;"&amp;B1166), SUMIFS($U$8:$U$1007, $B$8:$B$2007, "&gt;="&amp;E1166, $B$8:$B$2007, "&lt;"&amp;B1166))))</f>
        <v/>
      </c>
      <c r="N1166" s="18" t="str">
        <f ca="1">IF(OR(B1166 = "", F1166=""), "", MIN(ForwardDays(B1166,-'Terms&amp;Conditions + Transaction'!$B$22, 'Terms&amp;Conditions + Transaction'!$B$23, 'Holiday Schedule'!$B$3:$B$1002),ForwardDays(F1166,-'Terms&amp;Conditions + Transaction'!$B$22, 'Terms&amp;Conditions + Transaction'!$B$23, 'Holiday Schedule'!$B$3:$B$1002)))</f>
        <v/>
      </c>
      <c r="O1166" s="42" t="str">
        <f ca="1">IF(B1166="", "", IF(ISNA(MATCH(N1166, SOFR_INDEX!$A$2:$A$2001, -1)),1,IF(INDEX(SOFR_INDEX!$A$2:$E$2001,MATCH(N1166, SOFR_INDEX!$A$2:$A$2001, -1), 1)=N1166,MATCH(N1166, SOFR_INDEX!$A$2:$A$2001, -1),MATCH(N1166, SOFR_INDEX!$A$2:$A$2001, -1)+1)))</f>
        <v/>
      </c>
      <c r="P1166" s="40" t="str" cm="1">
        <f t="array" aca="1" ref="P1166" ca="1">IF(OR(B1166="", F1166=""), "", INDEX(SOFR_INDEX!$B$2:$E$2001, O1166,$P$4) * IF(LEFT($P$3, 3)="180", 2, IF(LEFT($P$3, 2)="90", 4, IF(LEFT($P$3, 2)="30", 12, 1)))/100)</f>
        <v/>
      </c>
      <c r="Q1166" s="43" t="str">
        <f ca="1">IF(OR(B1166="", F1166=""), "", P1166+'Terms&amp;Conditions + Transaction'!$B$11/10000)</f>
        <v/>
      </c>
      <c r="R1166" s="43" t="str">
        <f t="shared" ca="1" si="113"/>
        <v/>
      </c>
      <c r="S1166" t="str">
        <f ca="1">IF(B1166="",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Transaction'!$C$7*(F1166-E1166), 365), 360))))</f>
        <v/>
      </c>
      <c r="T1166" s="49" t="str">
        <f t="shared" ca="1" si="114"/>
        <v/>
      </c>
      <c r="U1166" s="49" t="str">
        <f t="shared" ca="1" si="115"/>
        <v/>
      </c>
      <c r="V1166" s="49" t="str">
        <f t="shared" ca="1" si="116"/>
        <v/>
      </c>
      <c r="W1166" s="11" t="str">
        <f t="shared" ca="1" si="117"/>
        <v/>
      </c>
      <c r="X1166" s="11" t="str">
        <f t="shared" ca="1" si="118"/>
        <v/>
      </c>
    </row>
    <row r="1167" spans="2:24" x14ac:dyDescent="0.25">
      <c r="B1167" s="82" t="str">
        <f ca="1">IF(B1166&lt;MIN($C$3, 'Terms&amp;Conditions + Transaction'!$B$6), B1166+1, "")</f>
        <v/>
      </c>
      <c r="C1167" t="str">
        <f ca="1">IF(B1167="", "", IF(AND(WEEKDAY(B1167, 2)&lt;=5, ISERROR(VLOOKUP(B1167, 'Holiday Schedule'!$B$3:$B$1002, 1, FALSE))), 1, 0))</f>
        <v/>
      </c>
      <c r="D1167" t="str">
        <f ca="1">IF(B1167="", "", IF(LOWER('Terms&amp;Conditions + Transaction'!$C$15)="act", 1, IF(DAY(B1167)=31, 0, IF(AND(DAY(B1167+1)=1, MONTH(B1167+1)=3), 31-DAY(B1167), 1))))</f>
        <v/>
      </c>
      <c r="E1167" s="18" t="str">
        <f ca="1">IF(B1167="", "", IFERROR(VLOOKUP(B1167, 'Accrual Schedule'!$B$3:$B$122, 1, TRUE), ""))</f>
        <v/>
      </c>
      <c r="F1167" s="18" t="str" cm="1">
        <f t="array" aca="1" ref="F1167" ca="1">IF(B1167="", "", INDEX('Accrual Schedule'!$B$3:$B$122, MATCH(B1167, 'Accrual Schedule'!$B$3:$B$122, 1)+1, 1))</f>
        <v/>
      </c>
      <c r="G1167" s="18" t="str" cm="1">
        <f t="array" aca="1" ref="G1167" ca="1">IF(B1167="", "", INDEX('Accrual Schedule'!$B$3:$B$122, MATCH(H1167, 'Accrual Schedule'!$B$3:$B$122, 1)-1, 1))</f>
        <v/>
      </c>
      <c r="H1167" s="18" t="str">
        <f ca="1">IF(B1167="", "", INDEX('Accrual Schedule'!$B$3:$B$122, MATCH(I1167, 'Accrual Schedule'!$C$3:$C$122, 1), 1))</f>
        <v/>
      </c>
      <c r="I1167" s="18" t="str" cm="1">
        <f t="array" aca="1" ref="I1167" ca="1">IF(B1167="", "", _xlfn.IFNA(INDEX('Accrual Schedule'!$C$4:$C$122, MATCH(B1167, 'Accrual Schedule'!$C$4:$C$122, 1)+1, 1), INDEX('Accrual Schedule'!$C$4:$C$122, 1, 1)))</f>
        <v/>
      </c>
      <c r="J1167" s="11" t="str">
        <f ca="1">IF(B1167="","",'Terms&amp;Conditions + Transaction'!$F$5-SUMIF(Dispositions!$B$3:$B$32,"&lt;="&amp;B1167,Dispositions!$C$3:$C$32))</f>
        <v/>
      </c>
      <c r="K1167" s="84" t="str">
        <f ca="1">IF(B1167="", "", IF(ISNA(MATCH(B1167, 'Factor Schedule'!$B$3:$B$2002, -1)),1,IF(INDEX('Factor Schedule'!$B$3:$C$2002,MATCH(B1167, 'Factor Schedule'!$B$3:$B$2002, -1), 1)=B1167,MATCH(B1167, 'Factor Schedule'!$B$3:$B$2002, -1),MATCH(B1167, 'Factor Schedule'!$B$3:$B$2002, -1)+1)))</f>
        <v/>
      </c>
      <c r="L1167" s="11" t="str" cm="1">
        <f t="array" aca="1" ref="L1167" ca="1">IF(B1167="","",ROUND(J1167*_xlfn.IFNA(INDEX('Factor Schedule'!$B$3:$C$2002,K1167, 2), 1), 2))</f>
        <v/>
      </c>
      <c r="M1167" s="11" t="str">
        <f ca="1">IF(B1167="", "", IF(OR(LOWER('Terms&amp;Conditions + Transaction'!$B$12)&lt;&gt;"compound", B1167=$C$2, B1167=E1167), L1167, L1167+IF(LOWER('Terms&amp;Conditions + Transaction'!$B$13)&lt;&gt;"y", SUMIFS($T$8:$T$2007, $B$8:$B$2007, "&gt;="&amp;E1167, $B$8:$B$2007, "&lt;"&amp;B1167), SUMIFS($U$8:$U$1007, $B$8:$B$2007, "&gt;="&amp;E1167, $B$8:$B$2007, "&lt;"&amp;B1167))))</f>
        <v/>
      </c>
      <c r="N1167" s="18" t="str">
        <f ca="1">IF(OR(B1167 = "", F1167=""), "", MIN(ForwardDays(B1167,-'Terms&amp;Conditions + Transaction'!$B$22, 'Terms&amp;Conditions + Transaction'!$B$23, 'Holiday Schedule'!$B$3:$B$1002),ForwardDays(F1167,-'Terms&amp;Conditions + Transaction'!$B$22, 'Terms&amp;Conditions + Transaction'!$B$23, 'Holiday Schedule'!$B$3:$B$1002)))</f>
        <v/>
      </c>
      <c r="O1167" s="42" t="str">
        <f ca="1">IF(B1167="", "", IF(ISNA(MATCH(N1167, SOFR_INDEX!$A$2:$A$2001, -1)),1,IF(INDEX(SOFR_INDEX!$A$2:$E$2001,MATCH(N1167, SOFR_INDEX!$A$2:$A$2001, -1), 1)=N1167,MATCH(N1167, SOFR_INDEX!$A$2:$A$2001, -1),MATCH(N1167, SOFR_INDEX!$A$2:$A$2001, -1)+1)))</f>
        <v/>
      </c>
      <c r="P1167" s="40" t="str" cm="1">
        <f t="array" aca="1" ref="P1167" ca="1">IF(OR(B1167="", F1167=""), "", INDEX(SOFR_INDEX!$B$2:$E$2001, O1167,$P$4) * IF(LEFT($P$3, 3)="180", 2, IF(LEFT($P$3, 2)="90", 4, IF(LEFT($P$3, 2)="30", 12, 1)))/100)</f>
        <v/>
      </c>
      <c r="Q1167" s="43" t="str">
        <f ca="1">IF(OR(B1167="", F1167=""), "", P1167+'Terms&amp;Conditions + Transaction'!$B$11/10000)</f>
        <v/>
      </c>
      <c r="R1167" s="43" t="str">
        <f t="shared" ca="1" si="113"/>
        <v/>
      </c>
      <c r="S1167" t="str">
        <f ca="1">IF(B1167="",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Transaction'!$C$7*(F1167-E1167), 365), 360))))</f>
        <v/>
      </c>
      <c r="T1167" s="49" t="str">
        <f t="shared" ca="1" si="114"/>
        <v/>
      </c>
      <c r="U1167" s="49" t="str">
        <f t="shared" ca="1" si="115"/>
        <v/>
      </c>
      <c r="V1167" s="49" t="str">
        <f t="shared" ca="1" si="116"/>
        <v/>
      </c>
      <c r="W1167" s="11" t="str">
        <f t="shared" ca="1" si="117"/>
        <v/>
      </c>
      <c r="X1167" s="11" t="str">
        <f t="shared" ca="1" si="118"/>
        <v/>
      </c>
    </row>
    <row r="1168" spans="2:24" x14ac:dyDescent="0.25">
      <c r="B1168" s="82" t="str">
        <f ca="1">IF(B1167&lt;MIN($C$3, 'Terms&amp;Conditions + Transaction'!$B$6), B1167+1, "")</f>
        <v/>
      </c>
      <c r="C1168" t="str">
        <f ca="1">IF(B1168="", "", IF(AND(WEEKDAY(B1168, 2)&lt;=5, ISERROR(VLOOKUP(B1168, 'Holiday Schedule'!$B$3:$B$1002, 1, FALSE))), 1, 0))</f>
        <v/>
      </c>
      <c r="D1168" t="str">
        <f ca="1">IF(B1168="", "", IF(LOWER('Terms&amp;Conditions + Transaction'!$C$15)="act", 1, IF(DAY(B1168)=31, 0, IF(AND(DAY(B1168+1)=1, MONTH(B1168+1)=3), 31-DAY(B1168), 1))))</f>
        <v/>
      </c>
      <c r="E1168" s="18" t="str">
        <f ca="1">IF(B1168="", "", IFERROR(VLOOKUP(B1168, 'Accrual Schedule'!$B$3:$B$122, 1, TRUE), ""))</f>
        <v/>
      </c>
      <c r="F1168" s="18" t="str" cm="1">
        <f t="array" aca="1" ref="F1168" ca="1">IF(B1168="", "", INDEX('Accrual Schedule'!$B$3:$B$122, MATCH(B1168, 'Accrual Schedule'!$B$3:$B$122, 1)+1, 1))</f>
        <v/>
      </c>
      <c r="G1168" s="18" t="str" cm="1">
        <f t="array" aca="1" ref="G1168" ca="1">IF(B1168="", "", INDEX('Accrual Schedule'!$B$3:$B$122, MATCH(H1168, 'Accrual Schedule'!$B$3:$B$122, 1)-1, 1))</f>
        <v/>
      </c>
      <c r="H1168" s="18" t="str">
        <f ca="1">IF(B1168="", "", INDEX('Accrual Schedule'!$B$3:$B$122, MATCH(I1168, 'Accrual Schedule'!$C$3:$C$122, 1), 1))</f>
        <v/>
      </c>
      <c r="I1168" s="18" t="str" cm="1">
        <f t="array" aca="1" ref="I1168" ca="1">IF(B1168="", "", _xlfn.IFNA(INDEX('Accrual Schedule'!$C$4:$C$122, MATCH(B1168, 'Accrual Schedule'!$C$4:$C$122, 1)+1, 1), INDEX('Accrual Schedule'!$C$4:$C$122, 1, 1)))</f>
        <v/>
      </c>
      <c r="J1168" s="11" t="str">
        <f ca="1">IF(B1168="","",'Terms&amp;Conditions + Transaction'!$F$5-SUMIF(Dispositions!$B$3:$B$32,"&lt;="&amp;B1168,Dispositions!$C$3:$C$32))</f>
        <v/>
      </c>
      <c r="K1168" s="84" t="str">
        <f ca="1">IF(B1168="", "", IF(ISNA(MATCH(B1168, 'Factor Schedule'!$B$3:$B$2002, -1)),1,IF(INDEX('Factor Schedule'!$B$3:$C$2002,MATCH(B1168, 'Factor Schedule'!$B$3:$B$2002, -1), 1)=B1168,MATCH(B1168, 'Factor Schedule'!$B$3:$B$2002, -1),MATCH(B1168, 'Factor Schedule'!$B$3:$B$2002, -1)+1)))</f>
        <v/>
      </c>
      <c r="L1168" s="11" t="str" cm="1">
        <f t="array" aca="1" ref="L1168" ca="1">IF(B1168="","",ROUND(J1168*_xlfn.IFNA(INDEX('Factor Schedule'!$B$3:$C$2002,K1168, 2), 1), 2))</f>
        <v/>
      </c>
      <c r="M1168" s="11" t="str">
        <f ca="1">IF(B1168="", "", IF(OR(LOWER('Terms&amp;Conditions + Transaction'!$B$12)&lt;&gt;"compound", B1168=$C$2, B1168=E1168), L1168, L1168+IF(LOWER('Terms&amp;Conditions + Transaction'!$B$13)&lt;&gt;"y", SUMIFS($T$8:$T$2007, $B$8:$B$2007, "&gt;="&amp;E1168, $B$8:$B$2007, "&lt;"&amp;B1168), SUMIFS($U$8:$U$1007, $B$8:$B$2007, "&gt;="&amp;E1168, $B$8:$B$2007, "&lt;"&amp;B1168))))</f>
        <v/>
      </c>
      <c r="N1168" s="18" t="str">
        <f ca="1">IF(OR(B1168 = "", F1168=""), "", MIN(ForwardDays(B1168,-'Terms&amp;Conditions + Transaction'!$B$22, 'Terms&amp;Conditions + Transaction'!$B$23, 'Holiday Schedule'!$B$3:$B$1002),ForwardDays(F1168,-'Terms&amp;Conditions + Transaction'!$B$22, 'Terms&amp;Conditions + Transaction'!$B$23, 'Holiday Schedule'!$B$3:$B$1002)))</f>
        <v/>
      </c>
      <c r="O1168" s="42" t="str">
        <f ca="1">IF(B1168="", "", IF(ISNA(MATCH(N1168, SOFR_INDEX!$A$2:$A$2001, -1)),1,IF(INDEX(SOFR_INDEX!$A$2:$E$2001,MATCH(N1168, SOFR_INDEX!$A$2:$A$2001, -1), 1)=N1168,MATCH(N1168, SOFR_INDEX!$A$2:$A$2001, -1),MATCH(N1168, SOFR_INDEX!$A$2:$A$2001, -1)+1)))</f>
        <v/>
      </c>
      <c r="P1168" s="40" t="str" cm="1">
        <f t="array" aca="1" ref="P1168" ca="1">IF(OR(B1168="", F1168=""), "", INDEX(SOFR_INDEX!$B$2:$E$2001, O1168,$P$4) * IF(LEFT($P$3, 3)="180", 2, IF(LEFT($P$3, 2)="90", 4, IF(LEFT($P$3, 2)="30", 12, 1)))/100)</f>
        <v/>
      </c>
      <c r="Q1168" s="43" t="str">
        <f ca="1">IF(OR(B1168="", F1168=""), "", P1168+'Terms&amp;Conditions + Transaction'!$B$11/10000)</f>
        <v/>
      </c>
      <c r="R1168" s="43" t="str">
        <f t="shared" ca="1" si="113"/>
        <v/>
      </c>
      <c r="S1168" t="str">
        <f ca="1">IF(B1168="",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Transaction'!$C$7*(F1168-E1168), 365), 360))))</f>
        <v/>
      </c>
      <c r="T1168" s="49" t="str">
        <f t="shared" ca="1" si="114"/>
        <v/>
      </c>
      <c r="U1168" s="49" t="str">
        <f t="shared" ca="1" si="115"/>
        <v/>
      </c>
      <c r="V1168" s="49" t="str">
        <f t="shared" ca="1" si="116"/>
        <v/>
      </c>
      <c r="W1168" s="11" t="str">
        <f t="shared" ca="1" si="117"/>
        <v/>
      </c>
      <c r="X1168" s="11" t="str">
        <f t="shared" ca="1" si="118"/>
        <v/>
      </c>
    </row>
    <row r="1169" spans="2:24" x14ac:dyDescent="0.25">
      <c r="B1169" s="82" t="str">
        <f ca="1">IF(B1168&lt;MIN($C$3, 'Terms&amp;Conditions + Transaction'!$B$6), B1168+1, "")</f>
        <v/>
      </c>
      <c r="C1169" t="str">
        <f ca="1">IF(B1169="", "", IF(AND(WEEKDAY(B1169, 2)&lt;=5, ISERROR(VLOOKUP(B1169, 'Holiday Schedule'!$B$3:$B$1002, 1, FALSE))), 1, 0))</f>
        <v/>
      </c>
      <c r="D1169" t="str">
        <f ca="1">IF(B1169="", "", IF(LOWER('Terms&amp;Conditions + Transaction'!$C$15)="act", 1, IF(DAY(B1169)=31, 0, IF(AND(DAY(B1169+1)=1, MONTH(B1169+1)=3), 31-DAY(B1169), 1))))</f>
        <v/>
      </c>
      <c r="E1169" s="18" t="str">
        <f ca="1">IF(B1169="", "", IFERROR(VLOOKUP(B1169, 'Accrual Schedule'!$B$3:$B$122, 1, TRUE), ""))</f>
        <v/>
      </c>
      <c r="F1169" s="18" t="str" cm="1">
        <f t="array" aca="1" ref="F1169" ca="1">IF(B1169="", "", INDEX('Accrual Schedule'!$B$3:$B$122, MATCH(B1169, 'Accrual Schedule'!$B$3:$B$122, 1)+1, 1))</f>
        <v/>
      </c>
      <c r="G1169" s="18" t="str" cm="1">
        <f t="array" aca="1" ref="G1169" ca="1">IF(B1169="", "", INDEX('Accrual Schedule'!$B$3:$B$122, MATCH(H1169, 'Accrual Schedule'!$B$3:$B$122, 1)-1, 1))</f>
        <v/>
      </c>
      <c r="H1169" s="18" t="str">
        <f ca="1">IF(B1169="", "", INDEX('Accrual Schedule'!$B$3:$B$122, MATCH(I1169, 'Accrual Schedule'!$C$3:$C$122, 1), 1))</f>
        <v/>
      </c>
      <c r="I1169" s="18" t="str" cm="1">
        <f t="array" aca="1" ref="I1169" ca="1">IF(B1169="", "", _xlfn.IFNA(INDEX('Accrual Schedule'!$C$4:$C$122, MATCH(B1169, 'Accrual Schedule'!$C$4:$C$122, 1)+1, 1), INDEX('Accrual Schedule'!$C$4:$C$122, 1, 1)))</f>
        <v/>
      </c>
      <c r="J1169" s="11" t="str">
        <f ca="1">IF(B1169="","",'Terms&amp;Conditions + Transaction'!$F$5-SUMIF(Dispositions!$B$3:$B$32,"&lt;="&amp;B1169,Dispositions!$C$3:$C$32))</f>
        <v/>
      </c>
      <c r="K1169" s="84" t="str">
        <f ca="1">IF(B1169="", "", IF(ISNA(MATCH(B1169, 'Factor Schedule'!$B$3:$B$2002, -1)),1,IF(INDEX('Factor Schedule'!$B$3:$C$2002,MATCH(B1169, 'Factor Schedule'!$B$3:$B$2002, -1), 1)=B1169,MATCH(B1169, 'Factor Schedule'!$B$3:$B$2002, -1),MATCH(B1169, 'Factor Schedule'!$B$3:$B$2002, -1)+1)))</f>
        <v/>
      </c>
      <c r="L1169" s="11" t="str" cm="1">
        <f t="array" aca="1" ref="L1169" ca="1">IF(B1169="","",ROUND(J1169*_xlfn.IFNA(INDEX('Factor Schedule'!$B$3:$C$2002,K1169, 2), 1), 2))</f>
        <v/>
      </c>
      <c r="M1169" s="11" t="str">
        <f ca="1">IF(B1169="", "", IF(OR(LOWER('Terms&amp;Conditions + Transaction'!$B$12)&lt;&gt;"compound", B1169=$C$2, B1169=E1169), L1169, L1169+IF(LOWER('Terms&amp;Conditions + Transaction'!$B$13)&lt;&gt;"y", SUMIFS($T$8:$T$2007, $B$8:$B$2007, "&gt;="&amp;E1169, $B$8:$B$2007, "&lt;"&amp;B1169), SUMIFS($U$8:$U$1007, $B$8:$B$2007, "&gt;="&amp;E1169, $B$8:$B$2007, "&lt;"&amp;B1169))))</f>
        <v/>
      </c>
      <c r="N1169" s="18" t="str">
        <f ca="1">IF(OR(B1169 = "", F1169=""), "", MIN(ForwardDays(B1169,-'Terms&amp;Conditions + Transaction'!$B$22, 'Terms&amp;Conditions + Transaction'!$B$23, 'Holiday Schedule'!$B$3:$B$1002),ForwardDays(F1169,-'Terms&amp;Conditions + Transaction'!$B$22, 'Terms&amp;Conditions + Transaction'!$B$23, 'Holiday Schedule'!$B$3:$B$1002)))</f>
        <v/>
      </c>
      <c r="O1169" s="42" t="str">
        <f ca="1">IF(B1169="", "", IF(ISNA(MATCH(N1169, SOFR_INDEX!$A$2:$A$2001, -1)),1,IF(INDEX(SOFR_INDEX!$A$2:$E$2001,MATCH(N1169, SOFR_INDEX!$A$2:$A$2001, -1), 1)=N1169,MATCH(N1169, SOFR_INDEX!$A$2:$A$2001, -1),MATCH(N1169, SOFR_INDEX!$A$2:$A$2001, -1)+1)))</f>
        <v/>
      </c>
      <c r="P1169" s="40" t="str" cm="1">
        <f t="array" aca="1" ref="P1169" ca="1">IF(OR(B1169="", F1169=""), "", INDEX(SOFR_INDEX!$B$2:$E$2001, O1169,$P$4) * IF(LEFT($P$3, 3)="180", 2, IF(LEFT($P$3, 2)="90", 4, IF(LEFT($P$3, 2)="30", 12, 1)))/100)</f>
        <v/>
      </c>
      <c r="Q1169" s="43" t="str">
        <f ca="1">IF(OR(B1169="", F1169=""), "", P1169+'Terms&amp;Conditions + Transaction'!$B$11/10000)</f>
        <v/>
      </c>
      <c r="R1169" s="43" t="str">
        <f t="shared" ca="1" si="113"/>
        <v/>
      </c>
      <c r="S1169" t="str">
        <f ca="1">IF(B1169="",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Transaction'!$C$7*(F1169-E1169), 365), 360))))</f>
        <v/>
      </c>
      <c r="T1169" s="49" t="str">
        <f t="shared" ca="1" si="114"/>
        <v/>
      </c>
      <c r="U1169" s="49" t="str">
        <f t="shared" ca="1" si="115"/>
        <v/>
      </c>
      <c r="V1169" s="49" t="str">
        <f t="shared" ca="1" si="116"/>
        <v/>
      </c>
      <c r="W1169" s="11" t="str">
        <f t="shared" ca="1" si="117"/>
        <v/>
      </c>
      <c r="X1169" s="11" t="str">
        <f t="shared" ca="1" si="118"/>
        <v/>
      </c>
    </row>
    <row r="1170" spans="2:24" x14ac:dyDescent="0.25">
      <c r="B1170" s="82" t="str">
        <f ca="1">IF(B1169&lt;MIN($C$3, 'Terms&amp;Conditions + Transaction'!$B$6), B1169+1, "")</f>
        <v/>
      </c>
      <c r="C1170" t="str">
        <f ca="1">IF(B1170="", "", IF(AND(WEEKDAY(B1170, 2)&lt;=5, ISERROR(VLOOKUP(B1170, 'Holiday Schedule'!$B$3:$B$1002, 1, FALSE))), 1, 0))</f>
        <v/>
      </c>
      <c r="D1170" t="str">
        <f ca="1">IF(B1170="", "", IF(LOWER('Terms&amp;Conditions + Transaction'!$C$15)="act", 1, IF(DAY(B1170)=31, 0, IF(AND(DAY(B1170+1)=1, MONTH(B1170+1)=3), 31-DAY(B1170), 1))))</f>
        <v/>
      </c>
      <c r="E1170" s="18" t="str">
        <f ca="1">IF(B1170="", "", IFERROR(VLOOKUP(B1170, 'Accrual Schedule'!$B$3:$B$122, 1, TRUE), ""))</f>
        <v/>
      </c>
      <c r="F1170" s="18" t="str" cm="1">
        <f t="array" aca="1" ref="F1170" ca="1">IF(B1170="", "", INDEX('Accrual Schedule'!$B$3:$B$122, MATCH(B1170, 'Accrual Schedule'!$B$3:$B$122, 1)+1, 1))</f>
        <v/>
      </c>
      <c r="G1170" s="18" t="str" cm="1">
        <f t="array" aca="1" ref="G1170" ca="1">IF(B1170="", "", INDEX('Accrual Schedule'!$B$3:$B$122, MATCH(H1170, 'Accrual Schedule'!$B$3:$B$122, 1)-1, 1))</f>
        <v/>
      </c>
      <c r="H1170" s="18" t="str">
        <f ca="1">IF(B1170="", "", INDEX('Accrual Schedule'!$B$3:$B$122, MATCH(I1170, 'Accrual Schedule'!$C$3:$C$122, 1), 1))</f>
        <v/>
      </c>
      <c r="I1170" s="18" t="str" cm="1">
        <f t="array" aca="1" ref="I1170" ca="1">IF(B1170="", "", _xlfn.IFNA(INDEX('Accrual Schedule'!$C$4:$C$122, MATCH(B1170, 'Accrual Schedule'!$C$4:$C$122, 1)+1, 1), INDEX('Accrual Schedule'!$C$4:$C$122, 1, 1)))</f>
        <v/>
      </c>
      <c r="J1170" s="11" t="str">
        <f ca="1">IF(B1170="","",'Terms&amp;Conditions + Transaction'!$F$5-SUMIF(Dispositions!$B$3:$B$32,"&lt;="&amp;B1170,Dispositions!$C$3:$C$32))</f>
        <v/>
      </c>
      <c r="K1170" s="84" t="str">
        <f ca="1">IF(B1170="", "", IF(ISNA(MATCH(B1170, 'Factor Schedule'!$B$3:$B$2002, -1)),1,IF(INDEX('Factor Schedule'!$B$3:$C$2002,MATCH(B1170, 'Factor Schedule'!$B$3:$B$2002, -1), 1)=B1170,MATCH(B1170, 'Factor Schedule'!$B$3:$B$2002, -1),MATCH(B1170, 'Factor Schedule'!$B$3:$B$2002, -1)+1)))</f>
        <v/>
      </c>
      <c r="L1170" s="11" t="str" cm="1">
        <f t="array" aca="1" ref="L1170" ca="1">IF(B1170="","",ROUND(J1170*_xlfn.IFNA(INDEX('Factor Schedule'!$B$3:$C$2002,K1170, 2), 1), 2))</f>
        <v/>
      </c>
      <c r="M1170" s="11" t="str">
        <f ca="1">IF(B1170="", "", IF(OR(LOWER('Terms&amp;Conditions + Transaction'!$B$12)&lt;&gt;"compound", B1170=$C$2, B1170=E1170), L1170, L1170+IF(LOWER('Terms&amp;Conditions + Transaction'!$B$13)&lt;&gt;"y", SUMIFS($T$8:$T$2007, $B$8:$B$2007, "&gt;="&amp;E1170, $B$8:$B$2007, "&lt;"&amp;B1170), SUMIFS($U$8:$U$1007, $B$8:$B$2007, "&gt;="&amp;E1170, $B$8:$B$2007, "&lt;"&amp;B1170))))</f>
        <v/>
      </c>
      <c r="N1170" s="18" t="str">
        <f ca="1">IF(OR(B1170 = "", F1170=""), "", MIN(ForwardDays(B1170,-'Terms&amp;Conditions + Transaction'!$B$22, 'Terms&amp;Conditions + Transaction'!$B$23, 'Holiday Schedule'!$B$3:$B$1002),ForwardDays(F1170,-'Terms&amp;Conditions + Transaction'!$B$22, 'Terms&amp;Conditions + Transaction'!$B$23, 'Holiday Schedule'!$B$3:$B$1002)))</f>
        <v/>
      </c>
      <c r="O1170" s="42" t="str">
        <f ca="1">IF(B1170="", "", IF(ISNA(MATCH(N1170, SOFR_INDEX!$A$2:$A$2001, -1)),1,IF(INDEX(SOFR_INDEX!$A$2:$E$2001,MATCH(N1170, SOFR_INDEX!$A$2:$A$2001, -1), 1)=N1170,MATCH(N1170, SOFR_INDEX!$A$2:$A$2001, -1),MATCH(N1170, SOFR_INDEX!$A$2:$A$2001, -1)+1)))</f>
        <v/>
      </c>
      <c r="P1170" s="40" t="str" cm="1">
        <f t="array" aca="1" ref="P1170" ca="1">IF(OR(B1170="", F1170=""), "", INDEX(SOFR_INDEX!$B$2:$E$2001, O1170,$P$4) * IF(LEFT($P$3, 3)="180", 2, IF(LEFT($P$3, 2)="90", 4, IF(LEFT($P$3, 2)="30", 12, 1)))/100)</f>
        <v/>
      </c>
      <c r="Q1170" s="43" t="str">
        <f ca="1">IF(OR(B1170="", F1170=""), "", P1170+'Terms&amp;Conditions + Transaction'!$B$11/10000)</f>
        <v/>
      </c>
      <c r="R1170" s="43" t="str">
        <f t="shared" ca="1" si="113"/>
        <v/>
      </c>
      <c r="S1170" t="str">
        <f ca="1">IF(B1170="",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Transaction'!$C$7*(F1170-E1170), 365), 360))))</f>
        <v/>
      </c>
      <c r="T1170" s="49" t="str">
        <f t="shared" ca="1" si="114"/>
        <v/>
      </c>
      <c r="U1170" s="49" t="str">
        <f t="shared" ca="1" si="115"/>
        <v/>
      </c>
      <c r="V1170" s="49" t="str">
        <f t="shared" ca="1" si="116"/>
        <v/>
      </c>
      <c r="W1170" s="11" t="str">
        <f t="shared" ca="1" si="117"/>
        <v/>
      </c>
      <c r="X1170" s="11" t="str">
        <f t="shared" ca="1" si="118"/>
        <v/>
      </c>
    </row>
    <row r="1171" spans="2:24" x14ac:dyDescent="0.25">
      <c r="B1171" s="82" t="str">
        <f ca="1">IF(B1170&lt;MIN($C$3, 'Terms&amp;Conditions + Transaction'!$B$6), B1170+1, "")</f>
        <v/>
      </c>
      <c r="C1171" t="str">
        <f ca="1">IF(B1171="", "", IF(AND(WEEKDAY(B1171, 2)&lt;=5, ISERROR(VLOOKUP(B1171, 'Holiday Schedule'!$B$3:$B$1002, 1, FALSE))), 1, 0))</f>
        <v/>
      </c>
      <c r="D1171" t="str">
        <f ca="1">IF(B1171="", "", IF(LOWER('Terms&amp;Conditions + Transaction'!$C$15)="act", 1, IF(DAY(B1171)=31, 0, IF(AND(DAY(B1171+1)=1, MONTH(B1171+1)=3), 31-DAY(B1171), 1))))</f>
        <v/>
      </c>
      <c r="E1171" s="18" t="str">
        <f ca="1">IF(B1171="", "", IFERROR(VLOOKUP(B1171, 'Accrual Schedule'!$B$3:$B$122, 1, TRUE), ""))</f>
        <v/>
      </c>
      <c r="F1171" s="18" t="str" cm="1">
        <f t="array" aca="1" ref="F1171" ca="1">IF(B1171="", "", INDEX('Accrual Schedule'!$B$3:$B$122, MATCH(B1171, 'Accrual Schedule'!$B$3:$B$122, 1)+1, 1))</f>
        <v/>
      </c>
      <c r="G1171" s="18" t="str" cm="1">
        <f t="array" aca="1" ref="G1171" ca="1">IF(B1171="", "", INDEX('Accrual Schedule'!$B$3:$B$122, MATCH(H1171, 'Accrual Schedule'!$B$3:$B$122, 1)-1, 1))</f>
        <v/>
      </c>
      <c r="H1171" s="18" t="str">
        <f ca="1">IF(B1171="", "", INDEX('Accrual Schedule'!$B$3:$B$122, MATCH(I1171, 'Accrual Schedule'!$C$3:$C$122, 1), 1))</f>
        <v/>
      </c>
      <c r="I1171" s="18" t="str" cm="1">
        <f t="array" aca="1" ref="I1171" ca="1">IF(B1171="", "", _xlfn.IFNA(INDEX('Accrual Schedule'!$C$4:$C$122, MATCH(B1171, 'Accrual Schedule'!$C$4:$C$122, 1)+1, 1), INDEX('Accrual Schedule'!$C$4:$C$122, 1, 1)))</f>
        <v/>
      </c>
      <c r="J1171" s="11" t="str">
        <f ca="1">IF(B1171="","",'Terms&amp;Conditions + Transaction'!$F$5-SUMIF(Dispositions!$B$3:$B$32,"&lt;="&amp;B1171,Dispositions!$C$3:$C$32))</f>
        <v/>
      </c>
      <c r="K1171" s="84" t="str">
        <f ca="1">IF(B1171="", "", IF(ISNA(MATCH(B1171, 'Factor Schedule'!$B$3:$B$2002, -1)),1,IF(INDEX('Factor Schedule'!$B$3:$C$2002,MATCH(B1171, 'Factor Schedule'!$B$3:$B$2002, -1), 1)=B1171,MATCH(B1171, 'Factor Schedule'!$B$3:$B$2002, -1),MATCH(B1171, 'Factor Schedule'!$B$3:$B$2002, -1)+1)))</f>
        <v/>
      </c>
      <c r="L1171" s="11" t="str" cm="1">
        <f t="array" aca="1" ref="L1171" ca="1">IF(B1171="","",ROUND(J1171*_xlfn.IFNA(INDEX('Factor Schedule'!$B$3:$C$2002,K1171, 2), 1), 2))</f>
        <v/>
      </c>
      <c r="M1171" s="11" t="str">
        <f ca="1">IF(B1171="", "", IF(OR(LOWER('Terms&amp;Conditions + Transaction'!$B$12)&lt;&gt;"compound", B1171=$C$2, B1171=E1171), L1171, L1171+IF(LOWER('Terms&amp;Conditions + Transaction'!$B$13)&lt;&gt;"y", SUMIFS($T$8:$T$2007, $B$8:$B$2007, "&gt;="&amp;E1171, $B$8:$B$2007, "&lt;"&amp;B1171), SUMIFS($U$8:$U$1007, $B$8:$B$2007, "&gt;="&amp;E1171, $B$8:$B$2007, "&lt;"&amp;B1171))))</f>
        <v/>
      </c>
      <c r="N1171" s="18" t="str">
        <f ca="1">IF(OR(B1171 = "", F1171=""), "", MIN(ForwardDays(B1171,-'Terms&amp;Conditions + Transaction'!$B$22, 'Terms&amp;Conditions + Transaction'!$B$23, 'Holiday Schedule'!$B$3:$B$1002),ForwardDays(F1171,-'Terms&amp;Conditions + Transaction'!$B$22, 'Terms&amp;Conditions + Transaction'!$B$23, 'Holiday Schedule'!$B$3:$B$1002)))</f>
        <v/>
      </c>
      <c r="O1171" s="42" t="str">
        <f ca="1">IF(B1171="", "", IF(ISNA(MATCH(N1171, SOFR_INDEX!$A$2:$A$2001, -1)),1,IF(INDEX(SOFR_INDEX!$A$2:$E$2001,MATCH(N1171, SOFR_INDEX!$A$2:$A$2001, -1), 1)=N1171,MATCH(N1171, SOFR_INDEX!$A$2:$A$2001, -1),MATCH(N1171, SOFR_INDEX!$A$2:$A$2001, -1)+1)))</f>
        <v/>
      </c>
      <c r="P1171" s="40" t="str" cm="1">
        <f t="array" aca="1" ref="P1171" ca="1">IF(OR(B1171="", F1171=""), "", INDEX(SOFR_INDEX!$B$2:$E$2001, O1171,$P$4) * IF(LEFT($P$3, 3)="180", 2, IF(LEFT($P$3, 2)="90", 4, IF(LEFT($P$3, 2)="30", 12, 1)))/100)</f>
        <v/>
      </c>
      <c r="Q1171" s="43" t="str">
        <f ca="1">IF(OR(B1171="", F1171=""), "", P1171+'Terms&amp;Conditions + Transaction'!$B$11/10000)</f>
        <v/>
      </c>
      <c r="R1171" s="43" t="str">
        <f t="shared" ca="1" si="113"/>
        <v/>
      </c>
      <c r="S1171" t="str">
        <f ca="1">IF(B1171="",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Transaction'!$C$7*(F1171-E1171), 365), 360))))</f>
        <v/>
      </c>
      <c r="T1171" s="49" t="str">
        <f t="shared" ca="1" si="114"/>
        <v/>
      </c>
      <c r="U1171" s="49" t="str">
        <f t="shared" ca="1" si="115"/>
        <v/>
      </c>
      <c r="V1171" s="49" t="str">
        <f t="shared" ca="1" si="116"/>
        <v/>
      </c>
      <c r="W1171" s="11" t="str">
        <f t="shared" ca="1" si="117"/>
        <v/>
      </c>
      <c r="X1171" s="11" t="str">
        <f t="shared" ca="1" si="118"/>
        <v/>
      </c>
    </row>
    <row r="1172" spans="2:24" x14ac:dyDescent="0.25">
      <c r="B1172" s="82" t="str">
        <f ca="1">IF(B1171&lt;MIN($C$3, 'Terms&amp;Conditions + Transaction'!$B$6), B1171+1, "")</f>
        <v/>
      </c>
      <c r="C1172" t="str">
        <f ca="1">IF(B1172="", "", IF(AND(WEEKDAY(B1172, 2)&lt;=5, ISERROR(VLOOKUP(B1172, 'Holiday Schedule'!$B$3:$B$1002, 1, FALSE))), 1, 0))</f>
        <v/>
      </c>
      <c r="D1172" t="str">
        <f ca="1">IF(B1172="", "", IF(LOWER('Terms&amp;Conditions + Transaction'!$C$15)="act", 1, IF(DAY(B1172)=31, 0, IF(AND(DAY(B1172+1)=1, MONTH(B1172+1)=3), 31-DAY(B1172), 1))))</f>
        <v/>
      </c>
      <c r="E1172" s="18" t="str">
        <f ca="1">IF(B1172="", "", IFERROR(VLOOKUP(B1172, 'Accrual Schedule'!$B$3:$B$122, 1, TRUE), ""))</f>
        <v/>
      </c>
      <c r="F1172" s="18" t="str" cm="1">
        <f t="array" aca="1" ref="F1172" ca="1">IF(B1172="", "", INDEX('Accrual Schedule'!$B$3:$B$122, MATCH(B1172, 'Accrual Schedule'!$B$3:$B$122, 1)+1, 1))</f>
        <v/>
      </c>
      <c r="G1172" s="18" t="str" cm="1">
        <f t="array" aca="1" ref="G1172" ca="1">IF(B1172="", "", INDEX('Accrual Schedule'!$B$3:$B$122, MATCH(H1172, 'Accrual Schedule'!$B$3:$B$122, 1)-1, 1))</f>
        <v/>
      </c>
      <c r="H1172" s="18" t="str">
        <f ca="1">IF(B1172="", "", INDEX('Accrual Schedule'!$B$3:$B$122, MATCH(I1172, 'Accrual Schedule'!$C$3:$C$122, 1), 1))</f>
        <v/>
      </c>
      <c r="I1172" s="18" t="str" cm="1">
        <f t="array" aca="1" ref="I1172" ca="1">IF(B1172="", "", _xlfn.IFNA(INDEX('Accrual Schedule'!$C$4:$C$122, MATCH(B1172, 'Accrual Schedule'!$C$4:$C$122, 1)+1, 1), INDEX('Accrual Schedule'!$C$4:$C$122, 1, 1)))</f>
        <v/>
      </c>
      <c r="J1172" s="11" t="str">
        <f ca="1">IF(B1172="","",'Terms&amp;Conditions + Transaction'!$F$5-SUMIF(Dispositions!$B$3:$B$32,"&lt;="&amp;B1172,Dispositions!$C$3:$C$32))</f>
        <v/>
      </c>
      <c r="K1172" s="84" t="str">
        <f ca="1">IF(B1172="", "", IF(ISNA(MATCH(B1172, 'Factor Schedule'!$B$3:$B$2002, -1)),1,IF(INDEX('Factor Schedule'!$B$3:$C$2002,MATCH(B1172, 'Factor Schedule'!$B$3:$B$2002, -1), 1)=B1172,MATCH(B1172, 'Factor Schedule'!$B$3:$B$2002, -1),MATCH(B1172, 'Factor Schedule'!$B$3:$B$2002, -1)+1)))</f>
        <v/>
      </c>
      <c r="L1172" s="11" t="str" cm="1">
        <f t="array" aca="1" ref="L1172" ca="1">IF(B1172="","",ROUND(J1172*_xlfn.IFNA(INDEX('Factor Schedule'!$B$3:$C$2002,K1172, 2), 1), 2))</f>
        <v/>
      </c>
      <c r="M1172" s="11" t="str">
        <f ca="1">IF(B1172="", "", IF(OR(LOWER('Terms&amp;Conditions + Transaction'!$B$12)&lt;&gt;"compound", B1172=$C$2, B1172=E1172), L1172, L1172+IF(LOWER('Terms&amp;Conditions + Transaction'!$B$13)&lt;&gt;"y", SUMIFS($T$8:$T$2007, $B$8:$B$2007, "&gt;="&amp;E1172, $B$8:$B$2007, "&lt;"&amp;B1172), SUMIFS($U$8:$U$1007, $B$8:$B$2007, "&gt;="&amp;E1172, $B$8:$B$2007, "&lt;"&amp;B1172))))</f>
        <v/>
      </c>
      <c r="N1172" s="18" t="str">
        <f ca="1">IF(OR(B1172 = "", F1172=""), "", MIN(ForwardDays(B1172,-'Terms&amp;Conditions + Transaction'!$B$22, 'Terms&amp;Conditions + Transaction'!$B$23, 'Holiday Schedule'!$B$3:$B$1002),ForwardDays(F1172,-'Terms&amp;Conditions + Transaction'!$B$22, 'Terms&amp;Conditions + Transaction'!$B$23, 'Holiday Schedule'!$B$3:$B$1002)))</f>
        <v/>
      </c>
      <c r="O1172" s="42" t="str">
        <f ca="1">IF(B1172="", "", IF(ISNA(MATCH(N1172, SOFR_INDEX!$A$2:$A$2001, -1)),1,IF(INDEX(SOFR_INDEX!$A$2:$E$2001,MATCH(N1172, SOFR_INDEX!$A$2:$A$2001, -1), 1)=N1172,MATCH(N1172, SOFR_INDEX!$A$2:$A$2001, -1),MATCH(N1172, SOFR_INDEX!$A$2:$A$2001, -1)+1)))</f>
        <v/>
      </c>
      <c r="P1172" s="40" t="str" cm="1">
        <f t="array" aca="1" ref="P1172" ca="1">IF(OR(B1172="", F1172=""), "", INDEX(SOFR_INDEX!$B$2:$E$2001, O1172,$P$4) * IF(LEFT($P$3, 3)="180", 2, IF(LEFT($P$3, 2)="90", 4, IF(LEFT($P$3, 2)="30", 12, 1)))/100)</f>
        <v/>
      </c>
      <c r="Q1172" s="43" t="str">
        <f ca="1">IF(OR(B1172="", F1172=""), "", P1172+'Terms&amp;Conditions + Transaction'!$B$11/10000)</f>
        <v/>
      </c>
      <c r="R1172" s="43" t="str">
        <f t="shared" ca="1" si="113"/>
        <v/>
      </c>
      <c r="S1172" t="str">
        <f ca="1">IF(B1172="",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Transaction'!$C$7*(F1172-E1172), 365), 360))))</f>
        <v/>
      </c>
      <c r="T1172" s="49" t="str">
        <f t="shared" ca="1" si="114"/>
        <v/>
      </c>
      <c r="U1172" s="49" t="str">
        <f t="shared" ca="1" si="115"/>
        <v/>
      </c>
      <c r="V1172" s="49" t="str">
        <f t="shared" ca="1" si="116"/>
        <v/>
      </c>
      <c r="W1172" s="11" t="str">
        <f t="shared" ca="1" si="117"/>
        <v/>
      </c>
      <c r="X1172" s="11" t="str">
        <f t="shared" ca="1" si="118"/>
        <v/>
      </c>
    </row>
    <row r="1173" spans="2:24" x14ac:dyDescent="0.25">
      <c r="B1173" s="82" t="str">
        <f ca="1">IF(B1172&lt;MIN($C$3, 'Terms&amp;Conditions + Transaction'!$B$6), B1172+1, "")</f>
        <v/>
      </c>
      <c r="C1173" t="str">
        <f ca="1">IF(B1173="", "", IF(AND(WEEKDAY(B1173, 2)&lt;=5, ISERROR(VLOOKUP(B1173, 'Holiday Schedule'!$B$3:$B$1002, 1, FALSE))), 1, 0))</f>
        <v/>
      </c>
      <c r="D1173" t="str">
        <f ca="1">IF(B1173="", "", IF(LOWER('Terms&amp;Conditions + Transaction'!$C$15)="act", 1, IF(DAY(B1173)=31, 0, IF(AND(DAY(B1173+1)=1, MONTH(B1173+1)=3), 31-DAY(B1173), 1))))</f>
        <v/>
      </c>
      <c r="E1173" s="18" t="str">
        <f ca="1">IF(B1173="", "", IFERROR(VLOOKUP(B1173, 'Accrual Schedule'!$B$3:$B$122, 1, TRUE), ""))</f>
        <v/>
      </c>
      <c r="F1173" s="18" t="str" cm="1">
        <f t="array" aca="1" ref="F1173" ca="1">IF(B1173="", "", INDEX('Accrual Schedule'!$B$3:$B$122, MATCH(B1173, 'Accrual Schedule'!$B$3:$B$122, 1)+1, 1))</f>
        <v/>
      </c>
      <c r="G1173" s="18" t="str" cm="1">
        <f t="array" aca="1" ref="G1173" ca="1">IF(B1173="", "", INDEX('Accrual Schedule'!$B$3:$B$122, MATCH(H1173, 'Accrual Schedule'!$B$3:$B$122, 1)-1, 1))</f>
        <v/>
      </c>
      <c r="H1173" s="18" t="str">
        <f ca="1">IF(B1173="", "", INDEX('Accrual Schedule'!$B$3:$B$122, MATCH(I1173, 'Accrual Schedule'!$C$3:$C$122, 1), 1))</f>
        <v/>
      </c>
      <c r="I1173" s="18" t="str" cm="1">
        <f t="array" aca="1" ref="I1173" ca="1">IF(B1173="", "", _xlfn.IFNA(INDEX('Accrual Schedule'!$C$4:$C$122, MATCH(B1173, 'Accrual Schedule'!$C$4:$C$122, 1)+1, 1), INDEX('Accrual Schedule'!$C$4:$C$122, 1, 1)))</f>
        <v/>
      </c>
      <c r="J1173" s="11" t="str">
        <f ca="1">IF(B1173="","",'Terms&amp;Conditions + Transaction'!$F$5-SUMIF(Dispositions!$B$3:$B$32,"&lt;="&amp;B1173,Dispositions!$C$3:$C$32))</f>
        <v/>
      </c>
      <c r="K1173" s="84" t="str">
        <f ca="1">IF(B1173="", "", IF(ISNA(MATCH(B1173, 'Factor Schedule'!$B$3:$B$2002, -1)),1,IF(INDEX('Factor Schedule'!$B$3:$C$2002,MATCH(B1173, 'Factor Schedule'!$B$3:$B$2002, -1), 1)=B1173,MATCH(B1173, 'Factor Schedule'!$B$3:$B$2002, -1),MATCH(B1173, 'Factor Schedule'!$B$3:$B$2002, -1)+1)))</f>
        <v/>
      </c>
      <c r="L1173" s="11" t="str" cm="1">
        <f t="array" aca="1" ref="L1173" ca="1">IF(B1173="","",ROUND(J1173*_xlfn.IFNA(INDEX('Factor Schedule'!$B$3:$C$2002,K1173, 2), 1), 2))</f>
        <v/>
      </c>
      <c r="M1173" s="11" t="str">
        <f ca="1">IF(B1173="", "", IF(OR(LOWER('Terms&amp;Conditions + Transaction'!$B$12)&lt;&gt;"compound", B1173=$C$2, B1173=E1173), L1173, L1173+IF(LOWER('Terms&amp;Conditions + Transaction'!$B$13)&lt;&gt;"y", SUMIFS($T$8:$T$2007, $B$8:$B$2007, "&gt;="&amp;E1173, $B$8:$B$2007, "&lt;"&amp;B1173), SUMIFS($U$8:$U$1007, $B$8:$B$2007, "&gt;="&amp;E1173, $B$8:$B$2007, "&lt;"&amp;B1173))))</f>
        <v/>
      </c>
      <c r="N1173" s="18" t="str">
        <f ca="1">IF(OR(B1173 = "", F1173=""), "", MIN(ForwardDays(B1173,-'Terms&amp;Conditions + Transaction'!$B$22, 'Terms&amp;Conditions + Transaction'!$B$23, 'Holiday Schedule'!$B$3:$B$1002),ForwardDays(F1173,-'Terms&amp;Conditions + Transaction'!$B$22, 'Terms&amp;Conditions + Transaction'!$B$23, 'Holiday Schedule'!$B$3:$B$1002)))</f>
        <v/>
      </c>
      <c r="O1173" s="42" t="str">
        <f ca="1">IF(B1173="", "", IF(ISNA(MATCH(N1173, SOFR_INDEX!$A$2:$A$2001, -1)),1,IF(INDEX(SOFR_INDEX!$A$2:$E$2001,MATCH(N1173, SOFR_INDEX!$A$2:$A$2001, -1), 1)=N1173,MATCH(N1173, SOFR_INDEX!$A$2:$A$2001, -1),MATCH(N1173, SOFR_INDEX!$A$2:$A$2001, -1)+1)))</f>
        <v/>
      </c>
      <c r="P1173" s="40" t="str" cm="1">
        <f t="array" aca="1" ref="P1173" ca="1">IF(OR(B1173="", F1173=""), "", INDEX(SOFR_INDEX!$B$2:$E$2001, O1173,$P$4) * IF(LEFT($P$3, 3)="180", 2, IF(LEFT($P$3, 2)="90", 4, IF(LEFT($P$3, 2)="30", 12, 1)))/100)</f>
        <v/>
      </c>
      <c r="Q1173" s="43" t="str">
        <f ca="1">IF(OR(B1173="", F1173=""), "", P1173+'Terms&amp;Conditions + Transaction'!$B$11/10000)</f>
        <v/>
      </c>
      <c r="R1173" s="43" t="str">
        <f t="shared" ca="1" si="113"/>
        <v/>
      </c>
      <c r="S1173" t="str">
        <f ca="1">IF(B1173="",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Transaction'!$C$7*(F1173-E1173), 365), 360))))</f>
        <v/>
      </c>
      <c r="T1173" s="49" t="str">
        <f t="shared" ca="1" si="114"/>
        <v/>
      </c>
      <c r="U1173" s="49" t="str">
        <f t="shared" ca="1" si="115"/>
        <v/>
      </c>
      <c r="V1173" s="49" t="str">
        <f t="shared" ca="1" si="116"/>
        <v/>
      </c>
      <c r="W1173" s="11" t="str">
        <f t="shared" ca="1" si="117"/>
        <v/>
      </c>
      <c r="X1173" s="11" t="str">
        <f t="shared" ca="1" si="118"/>
        <v/>
      </c>
    </row>
    <row r="1174" spans="2:24" x14ac:dyDescent="0.25">
      <c r="B1174" s="82" t="str">
        <f ca="1">IF(B1173&lt;MIN($C$3, 'Terms&amp;Conditions + Transaction'!$B$6), B1173+1, "")</f>
        <v/>
      </c>
      <c r="C1174" t="str">
        <f ca="1">IF(B1174="", "", IF(AND(WEEKDAY(B1174, 2)&lt;=5, ISERROR(VLOOKUP(B1174, 'Holiday Schedule'!$B$3:$B$1002, 1, FALSE))), 1, 0))</f>
        <v/>
      </c>
      <c r="D1174" t="str">
        <f ca="1">IF(B1174="", "", IF(LOWER('Terms&amp;Conditions + Transaction'!$C$15)="act", 1, IF(DAY(B1174)=31, 0, IF(AND(DAY(B1174+1)=1, MONTH(B1174+1)=3), 31-DAY(B1174), 1))))</f>
        <v/>
      </c>
      <c r="E1174" s="18" t="str">
        <f ca="1">IF(B1174="", "", IFERROR(VLOOKUP(B1174, 'Accrual Schedule'!$B$3:$B$122, 1, TRUE), ""))</f>
        <v/>
      </c>
      <c r="F1174" s="18" t="str" cm="1">
        <f t="array" aca="1" ref="F1174" ca="1">IF(B1174="", "", INDEX('Accrual Schedule'!$B$3:$B$122, MATCH(B1174, 'Accrual Schedule'!$B$3:$B$122, 1)+1, 1))</f>
        <v/>
      </c>
      <c r="G1174" s="18" t="str" cm="1">
        <f t="array" aca="1" ref="G1174" ca="1">IF(B1174="", "", INDEX('Accrual Schedule'!$B$3:$B$122, MATCH(H1174, 'Accrual Schedule'!$B$3:$B$122, 1)-1, 1))</f>
        <v/>
      </c>
      <c r="H1174" s="18" t="str">
        <f ca="1">IF(B1174="", "", INDEX('Accrual Schedule'!$B$3:$B$122, MATCH(I1174, 'Accrual Schedule'!$C$3:$C$122, 1), 1))</f>
        <v/>
      </c>
      <c r="I1174" s="18" t="str" cm="1">
        <f t="array" aca="1" ref="I1174" ca="1">IF(B1174="", "", _xlfn.IFNA(INDEX('Accrual Schedule'!$C$4:$C$122, MATCH(B1174, 'Accrual Schedule'!$C$4:$C$122, 1)+1, 1), INDEX('Accrual Schedule'!$C$4:$C$122, 1, 1)))</f>
        <v/>
      </c>
      <c r="J1174" s="11" t="str">
        <f ca="1">IF(B1174="","",'Terms&amp;Conditions + Transaction'!$F$5-SUMIF(Dispositions!$B$3:$B$32,"&lt;="&amp;B1174,Dispositions!$C$3:$C$32))</f>
        <v/>
      </c>
      <c r="K1174" s="84" t="str">
        <f ca="1">IF(B1174="", "", IF(ISNA(MATCH(B1174, 'Factor Schedule'!$B$3:$B$2002, -1)),1,IF(INDEX('Factor Schedule'!$B$3:$C$2002,MATCH(B1174, 'Factor Schedule'!$B$3:$B$2002, -1), 1)=B1174,MATCH(B1174, 'Factor Schedule'!$B$3:$B$2002, -1),MATCH(B1174, 'Factor Schedule'!$B$3:$B$2002, -1)+1)))</f>
        <v/>
      </c>
      <c r="L1174" s="11" t="str" cm="1">
        <f t="array" aca="1" ref="L1174" ca="1">IF(B1174="","",ROUND(J1174*_xlfn.IFNA(INDEX('Factor Schedule'!$B$3:$C$2002,K1174, 2), 1), 2))</f>
        <v/>
      </c>
      <c r="M1174" s="11" t="str">
        <f ca="1">IF(B1174="", "", IF(OR(LOWER('Terms&amp;Conditions + Transaction'!$B$12)&lt;&gt;"compound", B1174=$C$2, B1174=E1174), L1174, L1174+IF(LOWER('Terms&amp;Conditions + Transaction'!$B$13)&lt;&gt;"y", SUMIFS($T$8:$T$2007, $B$8:$B$2007, "&gt;="&amp;E1174, $B$8:$B$2007, "&lt;"&amp;B1174), SUMIFS($U$8:$U$1007, $B$8:$B$2007, "&gt;="&amp;E1174, $B$8:$B$2007, "&lt;"&amp;B1174))))</f>
        <v/>
      </c>
      <c r="N1174" s="18" t="str">
        <f ca="1">IF(OR(B1174 = "", F1174=""), "", MIN(ForwardDays(B1174,-'Terms&amp;Conditions + Transaction'!$B$22, 'Terms&amp;Conditions + Transaction'!$B$23, 'Holiday Schedule'!$B$3:$B$1002),ForwardDays(F1174,-'Terms&amp;Conditions + Transaction'!$B$22, 'Terms&amp;Conditions + Transaction'!$B$23, 'Holiday Schedule'!$B$3:$B$1002)))</f>
        <v/>
      </c>
      <c r="O1174" s="42" t="str">
        <f ca="1">IF(B1174="", "", IF(ISNA(MATCH(N1174, SOFR_INDEX!$A$2:$A$2001, -1)),1,IF(INDEX(SOFR_INDEX!$A$2:$E$2001,MATCH(N1174, SOFR_INDEX!$A$2:$A$2001, -1), 1)=N1174,MATCH(N1174, SOFR_INDEX!$A$2:$A$2001, -1),MATCH(N1174, SOFR_INDEX!$A$2:$A$2001, -1)+1)))</f>
        <v/>
      </c>
      <c r="P1174" s="40" t="str" cm="1">
        <f t="array" aca="1" ref="P1174" ca="1">IF(OR(B1174="", F1174=""), "", INDEX(SOFR_INDEX!$B$2:$E$2001, O1174,$P$4) * IF(LEFT($P$3, 3)="180", 2, IF(LEFT($P$3, 2)="90", 4, IF(LEFT($P$3, 2)="30", 12, 1)))/100)</f>
        <v/>
      </c>
      <c r="Q1174" s="43" t="str">
        <f ca="1">IF(OR(B1174="", F1174=""), "", P1174+'Terms&amp;Conditions + Transaction'!$B$11/10000)</f>
        <v/>
      </c>
      <c r="R1174" s="43" t="str">
        <f t="shared" ca="1" si="113"/>
        <v/>
      </c>
      <c r="S1174" t="str">
        <f ca="1">IF(B1174="",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Transaction'!$C$7*(F1174-E1174), 365), 360))))</f>
        <v/>
      </c>
      <c r="T1174" s="49" t="str">
        <f t="shared" ca="1" si="114"/>
        <v/>
      </c>
      <c r="U1174" s="49" t="str">
        <f t="shared" ca="1" si="115"/>
        <v/>
      </c>
      <c r="V1174" s="49" t="str">
        <f t="shared" ca="1" si="116"/>
        <v/>
      </c>
      <c r="W1174" s="11" t="str">
        <f t="shared" ca="1" si="117"/>
        <v/>
      </c>
      <c r="X1174" s="11" t="str">
        <f t="shared" ca="1" si="118"/>
        <v/>
      </c>
    </row>
    <row r="1175" spans="2:24" x14ac:dyDescent="0.25">
      <c r="B1175" s="82" t="str">
        <f ca="1">IF(B1174&lt;MIN($C$3, 'Terms&amp;Conditions + Transaction'!$B$6), B1174+1, "")</f>
        <v/>
      </c>
      <c r="C1175" t="str">
        <f ca="1">IF(B1175="", "", IF(AND(WEEKDAY(B1175, 2)&lt;=5, ISERROR(VLOOKUP(B1175, 'Holiday Schedule'!$B$3:$B$1002, 1, FALSE))), 1, 0))</f>
        <v/>
      </c>
      <c r="D1175" t="str">
        <f ca="1">IF(B1175="", "", IF(LOWER('Terms&amp;Conditions + Transaction'!$C$15)="act", 1, IF(DAY(B1175)=31, 0, IF(AND(DAY(B1175+1)=1, MONTH(B1175+1)=3), 31-DAY(B1175), 1))))</f>
        <v/>
      </c>
      <c r="E1175" s="18" t="str">
        <f ca="1">IF(B1175="", "", IFERROR(VLOOKUP(B1175, 'Accrual Schedule'!$B$3:$B$122, 1, TRUE), ""))</f>
        <v/>
      </c>
      <c r="F1175" s="18" t="str" cm="1">
        <f t="array" aca="1" ref="F1175" ca="1">IF(B1175="", "", INDEX('Accrual Schedule'!$B$3:$B$122, MATCH(B1175, 'Accrual Schedule'!$B$3:$B$122, 1)+1, 1))</f>
        <v/>
      </c>
      <c r="G1175" s="18" t="str" cm="1">
        <f t="array" aca="1" ref="G1175" ca="1">IF(B1175="", "", INDEX('Accrual Schedule'!$B$3:$B$122, MATCH(H1175, 'Accrual Schedule'!$B$3:$B$122, 1)-1, 1))</f>
        <v/>
      </c>
      <c r="H1175" s="18" t="str">
        <f ca="1">IF(B1175="", "", INDEX('Accrual Schedule'!$B$3:$B$122, MATCH(I1175, 'Accrual Schedule'!$C$3:$C$122, 1), 1))</f>
        <v/>
      </c>
      <c r="I1175" s="18" t="str" cm="1">
        <f t="array" aca="1" ref="I1175" ca="1">IF(B1175="", "", _xlfn.IFNA(INDEX('Accrual Schedule'!$C$4:$C$122, MATCH(B1175, 'Accrual Schedule'!$C$4:$C$122, 1)+1, 1), INDEX('Accrual Schedule'!$C$4:$C$122, 1, 1)))</f>
        <v/>
      </c>
      <c r="J1175" s="11" t="str">
        <f ca="1">IF(B1175="","",'Terms&amp;Conditions + Transaction'!$F$5-SUMIF(Dispositions!$B$3:$B$32,"&lt;="&amp;B1175,Dispositions!$C$3:$C$32))</f>
        <v/>
      </c>
      <c r="K1175" s="84" t="str">
        <f ca="1">IF(B1175="", "", IF(ISNA(MATCH(B1175, 'Factor Schedule'!$B$3:$B$2002, -1)),1,IF(INDEX('Factor Schedule'!$B$3:$C$2002,MATCH(B1175, 'Factor Schedule'!$B$3:$B$2002, -1), 1)=B1175,MATCH(B1175, 'Factor Schedule'!$B$3:$B$2002, -1),MATCH(B1175, 'Factor Schedule'!$B$3:$B$2002, -1)+1)))</f>
        <v/>
      </c>
      <c r="L1175" s="11" t="str" cm="1">
        <f t="array" aca="1" ref="L1175" ca="1">IF(B1175="","",ROUND(J1175*_xlfn.IFNA(INDEX('Factor Schedule'!$B$3:$C$2002,K1175, 2), 1), 2))</f>
        <v/>
      </c>
      <c r="M1175" s="11" t="str">
        <f ca="1">IF(B1175="", "", IF(OR(LOWER('Terms&amp;Conditions + Transaction'!$B$12)&lt;&gt;"compound", B1175=$C$2, B1175=E1175), L1175, L1175+IF(LOWER('Terms&amp;Conditions + Transaction'!$B$13)&lt;&gt;"y", SUMIFS($T$8:$T$2007, $B$8:$B$2007, "&gt;="&amp;E1175, $B$8:$B$2007, "&lt;"&amp;B1175), SUMIFS($U$8:$U$1007, $B$8:$B$2007, "&gt;="&amp;E1175, $B$8:$B$2007, "&lt;"&amp;B1175))))</f>
        <v/>
      </c>
      <c r="N1175" s="18" t="str">
        <f ca="1">IF(OR(B1175 = "", F1175=""), "", MIN(ForwardDays(B1175,-'Terms&amp;Conditions + Transaction'!$B$22, 'Terms&amp;Conditions + Transaction'!$B$23, 'Holiday Schedule'!$B$3:$B$1002),ForwardDays(F1175,-'Terms&amp;Conditions + Transaction'!$B$22, 'Terms&amp;Conditions + Transaction'!$B$23, 'Holiday Schedule'!$B$3:$B$1002)))</f>
        <v/>
      </c>
      <c r="O1175" s="42" t="str">
        <f ca="1">IF(B1175="", "", IF(ISNA(MATCH(N1175, SOFR_INDEX!$A$2:$A$2001, -1)),1,IF(INDEX(SOFR_INDEX!$A$2:$E$2001,MATCH(N1175, SOFR_INDEX!$A$2:$A$2001, -1), 1)=N1175,MATCH(N1175, SOFR_INDEX!$A$2:$A$2001, -1),MATCH(N1175, SOFR_INDEX!$A$2:$A$2001, -1)+1)))</f>
        <v/>
      </c>
      <c r="P1175" s="40" t="str" cm="1">
        <f t="array" aca="1" ref="P1175" ca="1">IF(OR(B1175="", F1175=""), "", INDEX(SOFR_INDEX!$B$2:$E$2001, O1175,$P$4) * IF(LEFT($P$3, 3)="180", 2, IF(LEFT($P$3, 2)="90", 4, IF(LEFT($P$3, 2)="30", 12, 1)))/100)</f>
        <v/>
      </c>
      <c r="Q1175" s="43" t="str">
        <f ca="1">IF(OR(B1175="", F1175=""), "", P1175+'Terms&amp;Conditions + Transaction'!$B$11/10000)</f>
        <v/>
      </c>
      <c r="R1175" s="43" t="str">
        <f t="shared" ca="1" si="113"/>
        <v/>
      </c>
      <c r="S1175" t="str">
        <f ca="1">IF(B1175="",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Transaction'!$C$7*(F1175-E1175), 365), 360))))</f>
        <v/>
      </c>
      <c r="T1175" s="49" t="str">
        <f t="shared" ca="1" si="114"/>
        <v/>
      </c>
      <c r="U1175" s="49" t="str">
        <f t="shared" ca="1" si="115"/>
        <v/>
      </c>
      <c r="V1175" s="49" t="str">
        <f t="shared" ca="1" si="116"/>
        <v/>
      </c>
      <c r="W1175" s="11" t="str">
        <f t="shared" ca="1" si="117"/>
        <v/>
      </c>
      <c r="X1175" s="11" t="str">
        <f t="shared" ca="1" si="118"/>
        <v/>
      </c>
    </row>
    <row r="1176" spans="2:24" x14ac:dyDescent="0.25">
      <c r="B1176" s="82" t="str">
        <f ca="1">IF(B1175&lt;MIN($C$3, 'Terms&amp;Conditions + Transaction'!$B$6), B1175+1, "")</f>
        <v/>
      </c>
      <c r="C1176" t="str">
        <f ca="1">IF(B1176="", "", IF(AND(WEEKDAY(B1176, 2)&lt;=5, ISERROR(VLOOKUP(B1176, 'Holiday Schedule'!$B$3:$B$1002, 1, FALSE))), 1, 0))</f>
        <v/>
      </c>
      <c r="D1176" t="str">
        <f ca="1">IF(B1176="", "", IF(LOWER('Terms&amp;Conditions + Transaction'!$C$15)="act", 1, IF(DAY(B1176)=31, 0, IF(AND(DAY(B1176+1)=1, MONTH(B1176+1)=3), 31-DAY(B1176), 1))))</f>
        <v/>
      </c>
      <c r="E1176" s="18" t="str">
        <f ca="1">IF(B1176="", "", IFERROR(VLOOKUP(B1176, 'Accrual Schedule'!$B$3:$B$122, 1, TRUE), ""))</f>
        <v/>
      </c>
      <c r="F1176" s="18" t="str" cm="1">
        <f t="array" aca="1" ref="F1176" ca="1">IF(B1176="", "", INDEX('Accrual Schedule'!$B$3:$B$122, MATCH(B1176, 'Accrual Schedule'!$B$3:$B$122, 1)+1, 1))</f>
        <v/>
      </c>
      <c r="G1176" s="18" t="str" cm="1">
        <f t="array" aca="1" ref="G1176" ca="1">IF(B1176="", "", INDEX('Accrual Schedule'!$B$3:$B$122, MATCH(H1176, 'Accrual Schedule'!$B$3:$B$122, 1)-1, 1))</f>
        <v/>
      </c>
      <c r="H1176" s="18" t="str">
        <f ca="1">IF(B1176="", "", INDEX('Accrual Schedule'!$B$3:$B$122, MATCH(I1176, 'Accrual Schedule'!$C$3:$C$122, 1), 1))</f>
        <v/>
      </c>
      <c r="I1176" s="18" t="str" cm="1">
        <f t="array" aca="1" ref="I1176" ca="1">IF(B1176="", "", _xlfn.IFNA(INDEX('Accrual Schedule'!$C$4:$C$122, MATCH(B1176, 'Accrual Schedule'!$C$4:$C$122, 1)+1, 1), INDEX('Accrual Schedule'!$C$4:$C$122, 1, 1)))</f>
        <v/>
      </c>
      <c r="J1176" s="11" t="str">
        <f ca="1">IF(B1176="","",'Terms&amp;Conditions + Transaction'!$F$5-SUMIF(Dispositions!$B$3:$B$32,"&lt;="&amp;B1176,Dispositions!$C$3:$C$32))</f>
        <v/>
      </c>
      <c r="K1176" s="84" t="str">
        <f ca="1">IF(B1176="", "", IF(ISNA(MATCH(B1176, 'Factor Schedule'!$B$3:$B$2002, -1)),1,IF(INDEX('Factor Schedule'!$B$3:$C$2002,MATCH(B1176, 'Factor Schedule'!$B$3:$B$2002, -1), 1)=B1176,MATCH(B1176, 'Factor Schedule'!$B$3:$B$2002, -1),MATCH(B1176, 'Factor Schedule'!$B$3:$B$2002, -1)+1)))</f>
        <v/>
      </c>
      <c r="L1176" s="11" t="str" cm="1">
        <f t="array" aca="1" ref="L1176" ca="1">IF(B1176="","",ROUND(J1176*_xlfn.IFNA(INDEX('Factor Schedule'!$B$3:$C$2002,K1176, 2), 1), 2))</f>
        <v/>
      </c>
      <c r="M1176" s="11" t="str">
        <f ca="1">IF(B1176="", "", IF(OR(LOWER('Terms&amp;Conditions + Transaction'!$B$12)&lt;&gt;"compound", B1176=$C$2, B1176=E1176), L1176, L1176+IF(LOWER('Terms&amp;Conditions + Transaction'!$B$13)&lt;&gt;"y", SUMIFS($T$8:$T$2007, $B$8:$B$2007, "&gt;="&amp;E1176, $B$8:$B$2007, "&lt;"&amp;B1176), SUMIFS($U$8:$U$1007, $B$8:$B$2007, "&gt;="&amp;E1176, $B$8:$B$2007, "&lt;"&amp;B1176))))</f>
        <v/>
      </c>
      <c r="N1176" s="18" t="str">
        <f ca="1">IF(OR(B1176 = "", F1176=""), "", MIN(ForwardDays(B1176,-'Terms&amp;Conditions + Transaction'!$B$22, 'Terms&amp;Conditions + Transaction'!$B$23, 'Holiday Schedule'!$B$3:$B$1002),ForwardDays(F1176,-'Terms&amp;Conditions + Transaction'!$B$22, 'Terms&amp;Conditions + Transaction'!$B$23, 'Holiday Schedule'!$B$3:$B$1002)))</f>
        <v/>
      </c>
      <c r="O1176" s="42" t="str">
        <f ca="1">IF(B1176="", "", IF(ISNA(MATCH(N1176, SOFR_INDEX!$A$2:$A$2001, -1)),1,IF(INDEX(SOFR_INDEX!$A$2:$E$2001,MATCH(N1176, SOFR_INDEX!$A$2:$A$2001, -1), 1)=N1176,MATCH(N1176, SOFR_INDEX!$A$2:$A$2001, -1),MATCH(N1176, SOFR_INDEX!$A$2:$A$2001, -1)+1)))</f>
        <v/>
      </c>
      <c r="P1176" s="40" t="str" cm="1">
        <f t="array" aca="1" ref="P1176" ca="1">IF(OR(B1176="", F1176=""), "", INDEX(SOFR_INDEX!$B$2:$E$2001, O1176,$P$4) * IF(LEFT($P$3, 3)="180", 2, IF(LEFT($P$3, 2)="90", 4, IF(LEFT($P$3, 2)="30", 12, 1)))/100)</f>
        <v/>
      </c>
      <c r="Q1176" s="43" t="str">
        <f ca="1">IF(OR(B1176="", F1176=""), "", P1176+'Terms&amp;Conditions + Transaction'!$B$11/10000)</f>
        <v/>
      </c>
      <c r="R1176" s="43" t="str">
        <f t="shared" ca="1" si="113"/>
        <v/>
      </c>
      <c r="S1176" t="str">
        <f ca="1">IF(B1176="",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Transaction'!$C$7*(F1176-E1176), 365), 360))))</f>
        <v/>
      </c>
      <c r="T1176" s="49" t="str">
        <f t="shared" ca="1" si="114"/>
        <v/>
      </c>
      <c r="U1176" s="49" t="str">
        <f t="shared" ca="1" si="115"/>
        <v/>
      </c>
      <c r="V1176" s="49" t="str">
        <f t="shared" ca="1" si="116"/>
        <v/>
      </c>
      <c r="W1176" s="11" t="str">
        <f t="shared" ca="1" si="117"/>
        <v/>
      </c>
      <c r="X1176" s="11" t="str">
        <f t="shared" ca="1" si="118"/>
        <v/>
      </c>
    </row>
    <row r="1177" spans="2:24" x14ac:dyDescent="0.25">
      <c r="B1177" s="82" t="str">
        <f ca="1">IF(B1176&lt;MIN($C$3, 'Terms&amp;Conditions + Transaction'!$B$6), B1176+1, "")</f>
        <v/>
      </c>
      <c r="C1177" t="str">
        <f ca="1">IF(B1177="", "", IF(AND(WEEKDAY(B1177, 2)&lt;=5, ISERROR(VLOOKUP(B1177, 'Holiday Schedule'!$B$3:$B$1002, 1, FALSE))), 1, 0))</f>
        <v/>
      </c>
      <c r="D1177" t="str">
        <f ca="1">IF(B1177="", "", IF(LOWER('Terms&amp;Conditions + Transaction'!$C$15)="act", 1, IF(DAY(B1177)=31, 0, IF(AND(DAY(B1177+1)=1, MONTH(B1177+1)=3), 31-DAY(B1177), 1))))</f>
        <v/>
      </c>
      <c r="E1177" s="18" t="str">
        <f ca="1">IF(B1177="", "", IFERROR(VLOOKUP(B1177, 'Accrual Schedule'!$B$3:$B$122, 1, TRUE), ""))</f>
        <v/>
      </c>
      <c r="F1177" s="18" t="str" cm="1">
        <f t="array" aca="1" ref="F1177" ca="1">IF(B1177="", "", INDEX('Accrual Schedule'!$B$3:$B$122, MATCH(B1177, 'Accrual Schedule'!$B$3:$B$122, 1)+1, 1))</f>
        <v/>
      </c>
      <c r="G1177" s="18" t="str" cm="1">
        <f t="array" aca="1" ref="G1177" ca="1">IF(B1177="", "", INDEX('Accrual Schedule'!$B$3:$B$122, MATCH(H1177, 'Accrual Schedule'!$B$3:$B$122, 1)-1, 1))</f>
        <v/>
      </c>
      <c r="H1177" s="18" t="str">
        <f ca="1">IF(B1177="", "", INDEX('Accrual Schedule'!$B$3:$B$122, MATCH(I1177, 'Accrual Schedule'!$C$3:$C$122, 1), 1))</f>
        <v/>
      </c>
      <c r="I1177" s="18" t="str" cm="1">
        <f t="array" aca="1" ref="I1177" ca="1">IF(B1177="", "", _xlfn.IFNA(INDEX('Accrual Schedule'!$C$4:$C$122, MATCH(B1177, 'Accrual Schedule'!$C$4:$C$122, 1)+1, 1), INDEX('Accrual Schedule'!$C$4:$C$122, 1, 1)))</f>
        <v/>
      </c>
      <c r="J1177" s="11" t="str">
        <f ca="1">IF(B1177="","",'Terms&amp;Conditions + Transaction'!$F$5-SUMIF(Dispositions!$B$3:$B$32,"&lt;="&amp;B1177,Dispositions!$C$3:$C$32))</f>
        <v/>
      </c>
      <c r="K1177" s="84" t="str">
        <f ca="1">IF(B1177="", "", IF(ISNA(MATCH(B1177, 'Factor Schedule'!$B$3:$B$2002, -1)),1,IF(INDEX('Factor Schedule'!$B$3:$C$2002,MATCH(B1177, 'Factor Schedule'!$B$3:$B$2002, -1), 1)=B1177,MATCH(B1177, 'Factor Schedule'!$B$3:$B$2002, -1),MATCH(B1177, 'Factor Schedule'!$B$3:$B$2002, -1)+1)))</f>
        <v/>
      </c>
      <c r="L1177" s="11" t="str" cm="1">
        <f t="array" aca="1" ref="L1177" ca="1">IF(B1177="","",ROUND(J1177*_xlfn.IFNA(INDEX('Factor Schedule'!$B$3:$C$2002,K1177, 2), 1), 2))</f>
        <v/>
      </c>
      <c r="M1177" s="11" t="str">
        <f ca="1">IF(B1177="", "", IF(OR(LOWER('Terms&amp;Conditions + Transaction'!$B$12)&lt;&gt;"compound", B1177=$C$2, B1177=E1177), L1177, L1177+IF(LOWER('Terms&amp;Conditions + Transaction'!$B$13)&lt;&gt;"y", SUMIFS($T$8:$T$2007, $B$8:$B$2007, "&gt;="&amp;E1177, $B$8:$B$2007, "&lt;"&amp;B1177), SUMIFS($U$8:$U$1007, $B$8:$B$2007, "&gt;="&amp;E1177, $B$8:$B$2007, "&lt;"&amp;B1177))))</f>
        <v/>
      </c>
      <c r="N1177" s="18" t="str">
        <f ca="1">IF(OR(B1177 = "", F1177=""), "", MIN(ForwardDays(B1177,-'Terms&amp;Conditions + Transaction'!$B$22, 'Terms&amp;Conditions + Transaction'!$B$23, 'Holiday Schedule'!$B$3:$B$1002),ForwardDays(F1177,-'Terms&amp;Conditions + Transaction'!$B$22, 'Terms&amp;Conditions + Transaction'!$B$23, 'Holiday Schedule'!$B$3:$B$1002)))</f>
        <v/>
      </c>
      <c r="O1177" s="42" t="str">
        <f ca="1">IF(B1177="", "", IF(ISNA(MATCH(N1177, SOFR_INDEX!$A$2:$A$2001, -1)),1,IF(INDEX(SOFR_INDEX!$A$2:$E$2001,MATCH(N1177, SOFR_INDEX!$A$2:$A$2001, -1), 1)=N1177,MATCH(N1177, SOFR_INDEX!$A$2:$A$2001, -1),MATCH(N1177, SOFR_INDEX!$A$2:$A$2001, -1)+1)))</f>
        <v/>
      </c>
      <c r="P1177" s="40" t="str" cm="1">
        <f t="array" aca="1" ref="P1177" ca="1">IF(OR(B1177="", F1177=""), "", INDEX(SOFR_INDEX!$B$2:$E$2001, O1177,$P$4) * IF(LEFT($P$3, 3)="180", 2, IF(LEFT($P$3, 2)="90", 4, IF(LEFT($P$3, 2)="30", 12, 1)))/100)</f>
        <v/>
      </c>
      <c r="Q1177" s="43" t="str">
        <f ca="1">IF(OR(B1177="", F1177=""), "", P1177+'Terms&amp;Conditions + Transaction'!$B$11/10000)</f>
        <v/>
      </c>
      <c r="R1177" s="43" t="str">
        <f t="shared" ca="1" si="113"/>
        <v/>
      </c>
      <c r="S1177" t="str">
        <f ca="1">IF(B1177="",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Transaction'!$C$7*(F1177-E1177), 365), 360))))</f>
        <v/>
      </c>
      <c r="T1177" s="49" t="str">
        <f t="shared" ca="1" si="114"/>
        <v/>
      </c>
      <c r="U1177" s="49" t="str">
        <f t="shared" ca="1" si="115"/>
        <v/>
      </c>
      <c r="V1177" s="49" t="str">
        <f t="shared" ca="1" si="116"/>
        <v/>
      </c>
      <c r="W1177" s="11" t="str">
        <f t="shared" ca="1" si="117"/>
        <v/>
      </c>
      <c r="X1177" s="11" t="str">
        <f t="shared" ca="1" si="118"/>
        <v/>
      </c>
    </row>
    <row r="1178" spans="2:24" x14ac:dyDescent="0.25">
      <c r="B1178" s="82" t="str">
        <f ca="1">IF(B1177&lt;MIN($C$3, 'Terms&amp;Conditions + Transaction'!$B$6), B1177+1, "")</f>
        <v/>
      </c>
      <c r="C1178" t="str">
        <f ca="1">IF(B1178="", "", IF(AND(WEEKDAY(B1178, 2)&lt;=5, ISERROR(VLOOKUP(B1178, 'Holiday Schedule'!$B$3:$B$1002, 1, FALSE))), 1, 0))</f>
        <v/>
      </c>
      <c r="D1178" t="str">
        <f ca="1">IF(B1178="", "", IF(LOWER('Terms&amp;Conditions + Transaction'!$C$15)="act", 1, IF(DAY(B1178)=31, 0, IF(AND(DAY(B1178+1)=1, MONTH(B1178+1)=3), 31-DAY(B1178), 1))))</f>
        <v/>
      </c>
      <c r="E1178" s="18" t="str">
        <f ca="1">IF(B1178="", "", IFERROR(VLOOKUP(B1178, 'Accrual Schedule'!$B$3:$B$122, 1, TRUE), ""))</f>
        <v/>
      </c>
      <c r="F1178" s="18" t="str" cm="1">
        <f t="array" aca="1" ref="F1178" ca="1">IF(B1178="", "", INDEX('Accrual Schedule'!$B$3:$B$122, MATCH(B1178, 'Accrual Schedule'!$B$3:$B$122, 1)+1, 1))</f>
        <v/>
      </c>
      <c r="G1178" s="18" t="str" cm="1">
        <f t="array" aca="1" ref="G1178" ca="1">IF(B1178="", "", INDEX('Accrual Schedule'!$B$3:$B$122, MATCH(H1178, 'Accrual Schedule'!$B$3:$B$122, 1)-1, 1))</f>
        <v/>
      </c>
      <c r="H1178" s="18" t="str">
        <f ca="1">IF(B1178="", "", INDEX('Accrual Schedule'!$B$3:$B$122, MATCH(I1178, 'Accrual Schedule'!$C$3:$C$122, 1), 1))</f>
        <v/>
      </c>
      <c r="I1178" s="18" t="str" cm="1">
        <f t="array" aca="1" ref="I1178" ca="1">IF(B1178="", "", _xlfn.IFNA(INDEX('Accrual Schedule'!$C$4:$C$122, MATCH(B1178, 'Accrual Schedule'!$C$4:$C$122, 1)+1, 1), INDEX('Accrual Schedule'!$C$4:$C$122, 1, 1)))</f>
        <v/>
      </c>
      <c r="J1178" s="11" t="str">
        <f ca="1">IF(B1178="","",'Terms&amp;Conditions + Transaction'!$F$5-SUMIF(Dispositions!$B$3:$B$32,"&lt;="&amp;B1178,Dispositions!$C$3:$C$32))</f>
        <v/>
      </c>
      <c r="K1178" s="84" t="str">
        <f ca="1">IF(B1178="", "", IF(ISNA(MATCH(B1178, 'Factor Schedule'!$B$3:$B$2002, -1)),1,IF(INDEX('Factor Schedule'!$B$3:$C$2002,MATCH(B1178, 'Factor Schedule'!$B$3:$B$2002, -1), 1)=B1178,MATCH(B1178, 'Factor Schedule'!$B$3:$B$2002, -1),MATCH(B1178, 'Factor Schedule'!$B$3:$B$2002, -1)+1)))</f>
        <v/>
      </c>
      <c r="L1178" s="11" t="str" cm="1">
        <f t="array" aca="1" ref="L1178" ca="1">IF(B1178="","",ROUND(J1178*_xlfn.IFNA(INDEX('Factor Schedule'!$B$3:$C$2002,K1178, 2), 1), 2))</f>
        <v/>
      </c>
      <c r="M1178" s="11" t="str">
        <f ca="1">IF(B1178="", "", IF(OR(LOWER('Terms&amp;Conditions + Transaction'!$B$12)&lt;&gt;"compound", B1178=$C$2, B1178=E1178), L1178, L1178+IF(LOWER('Terms&amp;Conditions + Transaction'!$B$13)&lt;&gt;"y", SUMIFS($T$8:$T$2007, $B$8:$B$2007, "&gt;="&amp;E1178, $B$8:$B$2007, "&lt;"&amp;B1178), SUMIFS($U$8:$U$1007, $B$8:$B$2007, "&gt;="&amp;E1178, $B$8:$B$2007, "&lt;"&amp;B1178))))</f>
        <v/>
      </c>
      <c r="N1178" s="18" t="str">
        <f ca="1">IF(OR(B1178 = "", F1178=""), "", MIN(ForwardDays(B1178,-'Terms&amp;Conditions + Transaction'!$B$22, 'Terms&amp;Conditions + Transaction'!$B$23, 'Holiday Schedule'!$B$3:$B$1002),ForwardDays(F1178,-'Terms&amp;Conditions + Transaction'!$B$22, 'Terms&amp;Conditions + Transaction'!$B$23, 'Holiday Schedule'!$B$3:$B$1002)))</f>
        <v/>
      </c>
      <c r="O1178" s="42" t="str">
        <f ca="1">IF(B1178="", "", IF(ISNA(MATCH(N1178, SOFR_INDEX!$A$2:$A$2001, -1)),1,IF(INDEX(SOFR_INDEX!$A$2:$E$2001,MATCH(N1178, SOFR_INDEX!$A$2:$A$2001, -1), 1)=N1178,MATCH(N1178, SOFR_INDEX!$A$2:$A$2001, -1),MATCH(N1178, SOFR_INDEX!$A$2:$A$2001, -1)+1)))</f>
        <v/>
      </c>
      <c r="P1178" s="40" t="str" cm="1">
        <f t="array" aca="1" ref="P1178" ca="1">IF(OR(B1178="", F1178=""), "", INDEX(SOFR_INDEX!$B$2:$E$2001, O1178,$P$4) * IF(LEFT($P$3, 3)="180", 2, IF(LEFT($P$3, 2)="90", 4, IF(LEFT($P$3, 2)="30", 12, 1)))/100)</f>
        <v/>
      </c>
      <c r="Q1178" s="43" t="str">
        <f ca="1">IF(OR(B1178="", F1178=""), "", P1178+'Terms&amp;Conditions + Transaction'!$B$11/10000)</f>
        <v/>
      </c>
      <c r="R1178" s="43" t="str">
        <f t="shared" ca="1" si="113"/>
        <v/>
      </c>
      <c r="S1178" t="str">
        <f ca="1">IF(B1178="",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Transaction'!$C$7*(F1178-E1178), 365), 360))))</f>
        <v/>
      </c>
      <c r="T1178" s="49" t="str">
        <f t="shared" ca="1" si="114"/>
        <v/>
      </c>
      <c r="U1178" s="49" t="str">
        <f t="shared" ca="1" si="115"/>
        <v/>
      </c>
      <c r="V1178" s="49" t="str">
        <f t="shared" ca="1" si="116"/>
        <v/>
      </c>
      <c r="W1178" s="11" t="str">
        <f t="shared" ca="1" si="117"/>
        <v/>
      </c>
      <c r="X1178" s="11" t="str">
        <f t="shared" ca="1" si="118"/>
        <v/>
      </c>
    </row>
    <row r="1179" spans="2:24" x14ac:dyDescent="0.25">
      <c r="B1179" s="82" t="str">
        <f ca="1">IF(B1178&lt;MIN($C$3, 'Terms&amp;Conditions + Transaction'!$B$6), B1178+1, "")</f>
        <v/>
      </c>
      <c r="C1179" t="str">
        <f ca="1">IF(B1179="", "", IF(AND(WEEKDAY(B1179, 2)&lt;=5, ISERROR(VLOOKUP(B1179, 'Holiday Schedule'!$B$3:$B$1002, 1, FALSE))), 1, 0))</f>
        <v/>
      </c>
      <c r="D1179" t="str">
        <f ca="1">IF(B1179="", "", IF(LOWER('Terms&amp;Conditions + Transaction'!$C$15)="act", 1, IF(DAY(B1179)=31, 0, IF(AND(DAY(B1179+1)=1, MONTH(B1179+1)=3), 31-DAY(B1179), 1))))</f>
        <v/>
      </c>
      <c r="E1179" s="18" t="str">
        <f ca="1">IF(B1179="", "", IFERROR(VLOOKUP(B1179, 'Accrual Schedule'!$B$3:$B$122, 1, TRUE), ""))</f>
        <v/>
      </c>
      <c r="F1179" s="18" t="str" cm="1">
        <f t="array" aca="1" ref="F1179" ca="1">IF(B1179="", "", INDEX('Accrual Schedule'!$B$3:$B$122, MATCH(B1179, 'Accrual Schedule'!$B$3:$B$122, 1)+1, 1))</f>
        <v/>
      </c>
      <c r="G1179" s="18" t="str" cm="1">
        <f t="array" aca="1" ref="G1179" ca="1">IF(B1179="", "", INDEX('Accrual Schedule'!$B$3:$B$122, MATCH(H1179, 'Accrual Schedule'!$B$3:$B$122, 1)-1, 1))</f>
        <v/>
      </c>
      <c r="H1179" s="18" t="str">
        <f ca="1">IF(B1179="", "", INDEX('Accrual Schedule'!$B$3:$B$122, MATCH(I1179, 'Accrual Schedule'!$C$3:$C$122, 1), 1))</f>
        <v/>
      </c>
      <c r="I1179" s="18" t="str" cm="1">
        <f t="array" aca="1" ref="I1179" ca="1">IF(B1179="", "", _xlfn.IFNA(INDEX('Accrual Schedule'!$C$4:$C$122, MATCH(B1179, 'Accrual Schedule'!$C$4:$C$122, 1)+1, 1), INDEX('Accrual Schedule'!$C$4:$C$122, 1, 1)))</f>
        <v/>
      </c>
      <c r="J1179" s="11" t="str">
        <f ca="1">IF(B1179="","",'Terms&amp;Conditions + Transaction'!$F$5-SUMIF(Dispositions!$B$3:$B$32,"&lt;="&amp;B1179,Dispositions!$C$3:$C$32))</f>
        <v/>
      </c>
      <c r="K1179" s="84" t="str">
        <f ca="1">IF(B1179="", "", IF(ISNA(MATCH(B1179, 'Factor Schedule'!$B$3:$B$2002, -1)),1,IF(INDEX('Factor Schedule'!$B$3:$C$2002,MATCH(B1179, 'Factor Schedule'!$B$3:$B$2002, -1), 1)=B1179,MATCH(B1179, 'Factor Schedule'!$B$3:$B$2002, -1),MATCH(B1179, 'Factor Schedule'!$B$3:$B$2002, -1)+1)))</f>
        <v/>
      </c>
      <c r="L1179" s="11" t="str" cm="1">
        <f t="array" aca="1" ref="L1179" ca="1">IF(B1179="","",ROUND(J1179*_xlfn.IFNA(INDEX('Factor Schedule'!$B$3:$C$2002,K1179, 2), 1), 2))</f>
        <v/>
      </c>
      <c r="M1179" s="11" t="str">
        <f ca="1">IF(B1179="", "", IF(OR(LOWER('Terms&amp;Conditions + Transaction'!$B$12)&lt;&gt;"compound", B1179=$C$2, B1179=E1179), L1179, L1179+IF(LOWER('Terms&amp;Conditions + Transaction'!$B$13)&lt;&gt;"y", SUMIFS($T$8:$T$2007, $B$8:$B$2007, "&gt;="&amp;E1179, $B$8:$B$2007, "&lt;"&amp;B1179), SUMIFS($U$8:$U$1007, $B$8:$B$2007, "&gt;="&amp;E1179, $B$8:$B$2007, "&lt;"&amp;B1179))))</f>
        <v/>
      </c>
      <c r="N1179" s="18" t="str">
        <f ca="1">IF(OR(B1179 = "", F1179=""), "", MIN(ForwardDays(B1179,-'Terms&amp;Conditions + Transaction'!$B$22, 'Terms&amp;Conditions + Transaction'!$B$23, 'Holiday Schedule'!$B$3:$B$1002),ForwardDays(F1179,-'Terms&amp;Conditions + Transaction'!$B$22, 'Terms&amp;Conditions + Transaction'!$B$23, 'Holiday Schedule'!$B$3:$B$1002)))</f>
        <v/>
      </c>
      <c r="O1179" s="42" t="str">
        <f ca="1">IF(B1179="", "", IF(ISNA(MATCH(N1179, SOFR_INDEX!$A$2:$A$2001, -1)),1,IF(INDEX(SOFR_INDEX!$A$2:$E$2001,MATCH(N1179, SOFR_INDEX!$A$2:$A$2001, -1), 1)=N1179,MATCH(N1179, SOFR_INDEX!$A$2:$A$2001, -1),MATCH(N1179, SOFR_INDEX!$A$2:$A$2001, -1)+1)))</f>
        <v/>
      </c>
      <c r="P1179" s="40" t="str" cm="1">
        <f t="array" aca="1" ref="P1179" ca="1">IF(OR(B1179="", F1179=""), "", INDEX(SOFR_INDEX!$B$2:$E$2001, O1179,$P$4) * IF(LEFT($P$3, 3)="180", 2, IF(LEFT($P$3, 2)="90", 4, IF(LEFT($P$3, 2)="30", 12, 1)))/100)</f>
        <v/>
      </c>
      <c r="Q1179" s="43" t="str">
        <f ca="1">IF(OR(B1179="", F1179=""), "", P1179+'Terms&amp;Conditions + Transaction'!$B$11/10000)</f>
        <v/>
      </c>
      <c r="R1179" s="43" t="str">
        <f t="shared" ca="1" si="113"/>
        <v/>
      </c>
      <c r="S1179" t="str">
        <f ca="1">IF(B1179="",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Transaction'!$C$7*(F1179-E1179), 365), 360))))</f>
        <v/>
      </c>
      <c r="T1179" s="49" t="str">
        <f t="shared" ca="1" si="114"/>
        <v/>
      </c>
      <c r="U1179" s="49" t="str">
        <f t="shared" ca="1" si="115"/>
        <v/>
      </c>
      <c r="V1179" s="49" t="str">
        <f t="shared" ca="1" si="116"/>
        <v/>
      </c>
      <c r="W1179" s="11" t="str">
        <f t="shared" ca="1" si="117"/>
        <v/>
      </c>
      <c r="X1179" s="11" t="str">
        <f t="shared" ca="1" si="118"/>
        <v/>
      </c>
    </row>
    <row r="1180" spans="2:24" x14ac:dyDescent="0.25">
      <c r="B1180" s="82" t="str">
        <f ca="1">IF(B1179&lt;MIN($C$3, 'Terms&amp;Conditions + Transaction'!$B$6), B1179+1, "")</f>
        <v/>
      </c>
      <c r="C1180" t="str">
        <f ca="1">IF(B1180="", "", IF(AND(WEEKDAY(B1180, 2)&lt;=5, ISERROR(VLOOKUP(B1180, 'Holiday Schedule'!$B$3:$B$1002, 1, FALSE))), 1, 0))</f>
        <v/>
      </c>
      <c r="D1180" t="str">
        <f ca="1">IF(B1180="", "", IF(LOWER('Terms&amp;Conditions + Transaction'!$C$15)="act", 1, IF(DAY(B1180)=31, 0, IF(AND(DAY(B1180+1)=1, MONTH(B1180+1)=3), 31-DAY(B1180), 1))))</f>
        <v/>
      </c>
      <c r="E1180" s="18" t="str">
        <f ca="1">IF(B1180="", "", IFERROR(VLOOKUP(B1180, 'Accrual Schedule'!$B$3:$B$122, 1, TRUE), ""))</f>
        <v/>
      </c>
      <c r="F1180" s="18" t="str" cm="1">
        <f t="array" aca="1" ref="F1180" ca="1">IF(B1180="", "", INDEX('Accrual Schedule'!$B$3:$B$122, MATCH(B1180, 'Accrual Schedule'!$B$3:$B$122, 1)+1, 1))</f>
        <v/>
      </c>
      <c r="G1180" s="18" t="str" cm="1">
        <f t="array" aca="1" ref="G1180" ca="1">IF(B1180="", "", INDEX('Accrual Schedule'!$B$3:$B$122, MATCH(H1180, 'Accrual Schedule'!$B$3:$B$122, 1)-1, 1))</f>
        <v/>
      </c>
      <c r="H1180" s="18" t="str">
        <f ca="1">IF(B1180="", "", INDEX('Accrual Schedule'!$B$3:$B$122, MATCH(I1180, 'Accrual Schedule'!$C$3:$C$122, 1), 1))</f>
        <v/>
      </c>
      <c r="I1180" s="18" t="str" cm="1">
        <f t="array" aca="1" ref="I1180" ca="1">IF(B1180="", "", _xlfn.IFNA(INDEX('Accrual Schedule'!$C$4:$C$122, MATCH(B1180, 'Accrual Schedule'!$C$4:$C$122, 1)+1, 1), INDEX('Accrual Schedule'!$C$4:$C$122, 1, 1)))</f>
        <v/>
      </c>
      <c r="J1180" s="11" t="str">
        <f ca="1">IF(B1180="","",'Terms&amp;Conditions + Transaction'!$F$5-SUMIF(Dispositions!$B$3:$B$32,"&lt;="&amp;B1180,Dispositions!$C$3:$C$32))</f>
        <v/>
      </c>
      <c r="K1180" s="84" t="str">
        <f ca="1">IF(B1180="", "", IF(ISNA(MATCH(B1180, 'Factor Schedule'!$B$3:$B$2002, -1)),1,IF(INDEX('Factor Schedule'!$B$3:$C$2002,MATCH(B1180, 'Factor Schedule'!$B$3:$B$2002, -1), 1)=B1180,MATCH(B1180, 'Factor Schedule'!$B$3:$B$2002, -1),MATCH(B1180, 'Factor Schedule'!$B$3:$B$2002, -1)+1)))</f>
        <v/>
      </c>
      <c r="L1180" s="11" t="str" cm="1">
        <f t="array" aca="1" ref="L1180" ca="1">IF(B1180="","",ROUND(J1180*_xlfn.IFNA(INDEX('Factor Schedule'!$B$3:$C$2002,K1180, 2), 1), 2))</f>
        <v/>
      </c>
      <c r="M1180" s="11" t="str">
        <f ca="1">IF(B1180="", "", IF(OR(LOWER('Terms&amp;Conditions + Transaction'!$B$12)&lt;&gt;"compound", B1180=$C$2, B1180=E1180), L1180, L1180+IF(LOWER('Terms&amp;Conditions + Transaction'!$B$13)&lt;&gt;"y", SUMIFS($T$8:$T$2007, $B$8:$B$2007, "&gt;="&amp;E1180, $B$8:$B$2007, "&lt;"&amp;B1180), SUMIFS($U$8:$U$1007, $B$8:$B$2007, "&gt;="&amp;E1180, $B$8:$B$2007, "&lt;"&amp;B1180))))</f>
        <v/>
      </c>
      <c r="N1180" s="18" t="str">
        <f ca="1">IF(OR(B1180 = "", F1180=""), "", MIN(ForwardDays(B1180,-'Terms&amp;Conditions + Transaction'!$B$22, 'Terms&amp;Conditions + Transaction'!$B$23, 'Holiday Schedule'!$B$3:$B$1002),ForwardDays(F1180,-'Terms&amp;Conditions + Transaction'!$B$22, 'Terms&amp;Conditions + Transaction'!$B$23, 'Holiday Schedule'!$B$3:$B$1002)))</f>
        <v/>
      </c>
      <c r="O1180" s="42" t="str">
        <f ca="1">IF(B1180="", "", IF(ISNA(MATCH(N1180, SOFR_INDEX!$A$2:$A$2001, -1)),1,IF(INDEX(SOFR_INDEX!$A$2:$E$2001,MATCH(N1180, SOFR_INDEX!$A$2:$A$2001, -1), 1)=N1180,MATCH(N1180, SOFR_INDEX!$A$2:$A$2001, -1),MATCH(N1180, SOFR_INDEX!$A$2:$A$2001, -1)+1)))</f>
        <v/>
      </c>
      <c r="P1180" s="40" t="str" cm="1">
        <f t="array" aca="1" ref="P1180" ca="1">IF(OR(B1180="", F1180=""), "", INDEX(SOFR_INDEX!$B$2:$E$2001, O1180,$P$4) * IF(LEFT($P$3, 3)="180", 2, IF(LEFT($P$3, 2)="90", 4, IF(LEFT($P$3, 2)="30", 12, 1)))/100)</f>
        <v/>
      </c>
      <c r="Q1180" s="43" t="str">
        <f ca="1">IF(OR(B1180="", F1180=""), "", P1180+'Terms&amp;Conditions + Transaction'!$B$11/10000)</f>
        <v/>
      </c>
      <c r="R1180" s="43" t="str">
        <f t="shared" ca="1" si="113"/>
        <v/>
      </c>
      <c r="S1180" t="str">
        <f ca="1">IF(B1180="",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Transaction'!$C$7*(F1180-E1180), 365), 360))))</f>
        <v/>
      </c>
      <c r="T1180" s="49" t="str">
        <f t="shared" ca="1" si="114"/>
        <v/>
      </c>
      <c r="U1180" s="49" t="str">
        <f t="shared" ca="1" si="115"/>
        <v/>
      </c>
      <c r="V1180" s="49" t="str">
        <f t="shared" ca="1" si="116"/>
        <v/>
      </c>
      <c r="W1180" s="11" t="str">
        <f t="shared" ca="1" si="117"/>
        <v/>
      </c>
      <c r="X1180" s="11" t="str">
        <f t="shared" ca="1" si="118"/>
        <v/>
      </c>
    </row>
    <row r="1181" spans="2:24" x14ac:dyDescent="0.25">
      <c r="B1181" s="82" t="str">
        <f ca="1">IF(B1180&lt;MIN($C$3, 'Terms&amp;Conditions + Transaction'!$B$6), B1180+1, "")</f>
        <v/>
      </c>
      <c r="C1181" t="str">
        <f ca="1">IF(B1181="", "", IF(AND(WEEKDAY(B1181, 2)&lt;=5, ISERROR(VLOOKUP(B1181, 'Holiday Schedule'!$B$3:$B$1002, 1, FALSE))), 1, 0))</f>
        <v/>
      </c>
      <c r="D1181" t="str">
        <f ca="1">IF(B1181="", "", IF(LOWER('Terms&amp;Conditions + Transaction'!$C$15)="act", 1, IF(DAY(B1181)=31, 0, IF(AND(DAY(B1181+1)=1, MONTH(B1181+1)=3), 31-DAY(B1181), 1))))</f>
        <v/>
      </c>
      <c r="E1181" s="18" t="str">
        <f ca="1">IF(B1181="", "", IFERROR(VLOOKUP(B1181, 'Accrual Schedule'!$B$3:$B$122, 1, TRUE), ""))</f>
        <v/>
      </c>
      <c r="F1181" s="18" t="str" cm="1">
        <f t="array" aca="1" ref="F1181" ca="1">IF(B1181="", "", INDEX('Accrual Schedule'!$B$3:$B$122, MATCH(B1181, 'Accrual Schedule'!$B$3:$B$122, 1)+1, 1))</f>
        <v/>
      </c>
      <c r="G1181" s="18" t="str" cm="1">
        <f t="array" aca="1" ref="G1181" ca="1">IF(B1181="", "", INDEX('Accrual Schedule'!$B$3:$B$122, MATCH(H1181, 'Accrual Schedule'!$B$3:$B$122, 1)-1, 1))</f>
        <v/>
      </c>
      <c r="H1181" s="18" t="str">
        <f ca="1">IF(B1181="", "", INDEX('Accrual Schedule'!$B$3:$B$122, MATCH(I1181, 'Accrual Schedule'!$C$3:$C$122, 1), 1))</f>
        <v/>
      </c>
      <c r="I1181" s="18" t="str" cm="1">
        <f t="array" aca="1" ref="I1181" ca="1">IF(B1181="", "", _xlfn.IFNA(INDEX('Accrual Schedule'!$C$4:$C$122, MATCH(B1181, 'Accrual Schedule'!$C$4:$C$122, 1)+1, 1), INDEX('Accrual Schedule'!$C$4:$C$122, 1, 1)))</f>
        <v/>
      </c>
      <c r="J1181" s="11" t="str">
        <f ca="1">IF(B1181="","",'Terms&amp;Conditions + Transaction'!$F$5-SUMIF(Dispositions!$B$3:$B$32,"&lt;="&amp;B1181,Dispositions!$C$3:$C$32))</f>
        <v/>
      </c>
      <c r="K1181" s="84" t="str">
        <f ca="1">IF(B1181="", "", IF(ISNA(MATCH(B1181, 'Factor Schedule'!$B$3:$B$2002, -1)),1,IF(INDEX('Factor Schedule'!$B$3:$C$2002,MATCH(B1181, 'Factor Schedule'!$B$3:$B$2002, -1), 1)=B1181,MATCH(B1181, 'Factor Schedule'!$B$3:$B$2002, -1),MATCH(B1181, 'Factor Schedule'!$B$3:$B$2002, -1)+1)))</f>
        <v/>
      </c>
      <c r="L1181" s="11" t="str" cm="1">
        <f t="array" aca="1" ref="L1181" ca="1">IF(B1181="","",ROUND(J1181*_xlfn.IFNA(INDEX('Factor Schedule'!$B$3:$C$2002,K1181, 2), 1), 2))</f>
        <v/>
      </c>
      <c r="M1181" s="11" t="str">
        <f ca="1">IF(B1181="", "", IF(OR(LOWER('Terms&amp;Conditions + Transaction'!$B$12)&lt;&gt;"compound", B1181=$C$2, B1181=E1181), L1181, L1181+IF(LOWER('Terms&amp;Conditions + Transaction'!$B$13)&lt;&gt;"y", SUMIFS($T$8:$T$2007, $B$8:$B$2007, "&gt;="&amp;E1181, $B$8:$B$2007, "&lt;"&amp;B1181), SUMIFS($U$8:$U$1007, $B$8:$B$2007, "&gt;="&amp;E1181, $B$8:$B$2007, "&lt;"&amp;B1181))))</f>
        <v/>
      </c>
      <c r="N1181" s="18" t="str">
        <f ca="1">IF(OR(B1181 = "", F1181=""), "", MIN(ForwardDays(B1181,-'Terms&amp;Conditions + Transaction'!$B$22, 'Terms&amp;Conditions + Transaction'!$B$23, 'Holiday Schedule'!$B$3:$B$1002),ForwardDays(F1181,-'Terms&amp;Conditions + Transaction'!$B$22, 'Terms&amp;Conditions + Transaction'!$B$23, 'Holiday Schedule'!$B$3:$B$1002)))</f>
        <v/>
      </c>
      <c r="O1181" s="42" t="str">
        <f ca="1">IF(B1181="", "", IF(ISNA(MATCH(N1181, SOFR_INDEX!$A$2:$A$2001, -1)),1,IF(INDEX(SOFR_INDEX!$A$2:$E$2001,MATCH(N1181, SOFR_INDEX!$A$2:$A$2001, -1), 1)=N1181,MATCH(N1181, SOFR_INDEX!$A$2:$A$2001, -1),MATCH(N1181, SOFR_INDEX!$A$2:$A$2001, -1)+1)))</f>
        <v/>
      </c>
      <c r="P1181" s="40" t="str" cm="1">
        <f t="array" aca="1" ref="P1181" ca="1">IF(OR(B1181="", F1181=""), "", INDEX(SOFR_INDEX!$B$2:$E$2001, O1181,$P$4) * IF(LEFT($P$3, 3)="180", 2, IF(LEFT($P$3, 2)="90", 4, IF(LEFT($P$3, 2)="30", 12, 1)))/100)</f>
        <v/>
      </c>
      <c r="Q1181" s="43" t="str">
        <f ca="1">IF(OR(B1181="", F1181=""), "", P1181+'Terms&amp;Conditions + Transaction'!$B$11/10000)</f>
        <v/>
      </c>
      <c r="R1181" s="43" t="str">
        <f t="shared" ca="1" si="113"/>
        <v/>
      </c>
      <c r="S1181" t="str">
        <f ca="1">IF(B1181="",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Transaction'!$C$7*(F1181-E1181), 365), 360))))</f>
        <v/>
      </c>
      <c r="T1181" s="49" t="str">
        <f t="shared" ca="1" si="114"/>
        <v/>
      </c>
      <c r="U1181" s="49" t="str">
        <f t="shared" ca="1" si="115"/>
        <v/>
      </c>
      <c r="V1181" s="49" t="str">
        <f t="shared" ca="1" si="116"/>
        <v/>
      </c>
      <c r="W1181" s="11" t="str">
        <f t="shared" ca="1" si="117"/>
        <v/>
      </c>
      <c r="X1181" s="11" t="str">
        <f t="shared" ca="1" si="118"/>
        <v/>
      </c>
    </row>
    <row r="1182" spans="2:24" x14ac:dyDescent="0.25">
      <c r="B1182" s="82" t="str">
        <f ca="1">IF(B1181&lt;MIN($C$3, 'Terms&amp;Conditions + Transaction'!$B$6), B1181+1, "")</f>
        <v/>
      </c>
      <c r="C1182" t="str">
        <f ca="1">IF(B1182="", "", IF(AND(WEEKDAY(B1182, 2)&lt;=5, ISERROR(VLOOKUP(B1182, 'Holiday Schedule'!$B$3:$B$1002, 1, FALSE))), 1, 0))</f>
        <v/>
      </c>
      <c r="D1182" t="str">
        <f ca="1">IF(B1182="", "", IF(LOWER('Terms&amp;Conditions + Transaction'!$C$15)="act", 1, IF(DAY(B1182)=31, 0, IF(AND(DAY(B1182+1)=1, MONTH(B1182+1)=3), 31-DAY(B1182), 1))))</f>
        <v/>
      </c>
      <c r="E1182" s="18" t="str">
        <f ca="1">IF(B1182="", "", IFERROR(VLOOKUP(B1182, 'Accrual Schedule'!$B$3:$B$122, 1, TRUE), ""))</f>
        <v/>
      </c>
      <c r="F1182" s="18" t="str" cm="1">
        <f t="array" aca="1" ref="F1182" ca="1">IF(B1182="", "", INDEX('Accrual Schedule'!$B$3:$B$122, MATCH(B1182, 'Accrual Schedule'!$B$3:$B$122, 1)+1, 1))</f>
        <v/>
      </c>
      <c r="G1182" s="18" t="str" cm="1">
        <f t="array" aca="1" ref="G1182" ca="1">IF(B1182="", "", INDEX('Accrual Schedule'!$B$3:$B$122, MATCH(H1182, 'Accrual Schedule'!$B$3:$B$122, 1)-1, 1))</f>
        <v/>
      </c>
      <c r="H1182" s="18" t="str">
        <f ca="1">IF(B1182="", "", INDEX('Accrual Schedule'!$B$3:$B$122, MATCH(I1182, 'Accrual Schedule'!$C$3:$C$122, 1), 1))</f>
        <v/>
      </c>
      <c r="I1182" s="18" t="str" cm="1">
        <f t="array" aca="1" ref="I1182" ca="1">IF(B1182="", "", _xlfn.IFNA(INDEX('Accrual Schedule'!$C$4:$C$122, MATCH(B1182, 'Accrual Schedule'!$C$4:$C$122, 1)+1, 1), INDEX('Accrual Schedule'!$C$4:$C$122, 1, 1)))</f>
        <v/>
      </c>
      <c r="J1182" s="11" t="str">
        <f ca="1">IF(B1182="","",'Terms&amp;Conditions + Transaction'!$F$5-SUMIF(Dispositions!$B$3:$B$32,"&lt;="&amp;B1182,Dispositions!$C$3:$C$32))</f>
        <v/>
      </c>
      <c r="K1182" s="84" t="str">
        <f ca="1">IF(B1182="", "", IF(ISNA(MATCH(B1182, 'Factor Schedule'!$B$3:$B$2002, -1)),1,IF(INDEX('Factor Schedule'!$B$3:$C$2002,MATCH(B1182, 'Factor Schedule'!$B$3:$B$2002, -1), 1)=B1182,MATCH(B1182, 'Factor Schedule'!$B$3:$B$2002, -1),MATCH(B1182, 'Factor Schedule'!$B$3:$B$2002, -1)+1)))</f>
        <v/>
      </c>
      <c r="L1182" s="11" t="str" cm="1">
        <f t="array" aca="1" ref="L1182" ca="1">IF(B1182="","",ROUND(J1182*_xlfn.IFNA(INDEX('Factor Schedule'!$B$3:$C$2002,K1182, 2), 1), 2))</f>
        <v/>
      </c>
      <c r="M1182" s="11" t="str">
        <f ca="1">IF(B1182="", "", IF(OR(LOWER('Terms&amp;Conditions + Transaction'!$B$12)&lt;&gt;"compound", B1182=$C$2, B1182=E1182), L1182, L1182+IF(LOWER('Terms&amp;Conditions + Transaction'!$B$13)&lt;&gt;"y", SUMIFS($T$8:$T$2007, $B$8:$B$2007, "&gt;="&amp;E1182, $B$8:$B$2007, "&lt;"&amp;B1182), SUMIFS($U$8:$U$1007, $B$8:$B$2007, "&gt;="&amp;E1182, $B$8:$B$2007, "&lt;"&amp;B1182))))</f>
        <v/>
      </c>
      <c r="N1182" s="18" t="str">
        <f ca="1">IF(OR(B1182 = "", F1182=""), "", MIN(ForwardDays(B1182,-'Terms&amp;Conditions + Transaction'!$B$22, 'Terms&amp;Conditions + Transaction'!$B$23, 'Holiday Schedule'!$B$3:$B$1002),ForwardDays(F1182,-'Terms&amp;Conditions + Transaction'!$B$22, 'Terms&amp;Conditions + Transaction'!$B$23, 'Holiday Schedule'!$B$3:$B$1002)))</f>
        <v/>
      </c>
      <c r="O1182" s="42" t="str">
        <f ca="1">IF(B1182="", "", IF(ISNA(MATCH(N1182, SOFR_INDEX!$A$2:$A$2001, -1)),1,IF(INDEX(SOFR_INDEX!$A$2:$E$2001,MATCH(N1182, SOFR_INDEX!$A$2:$A$2001, -1), 1)=N1182,MATCH(N1182, SOFR_INDEX!$A$2:$A$2001, -1),MATCH(N1182, SOFR_INDEX!$A$2:$A$2001, -1)+1)))</f>
        <v/>
      </c>
      <c r="P1182" s="40" t="str" cm="1">
        <f t="array" aca="1" ref="P1182" ca="1">IF(OR(B1182="", F1182=""), "", INDEX(SOFR_INDEX!$B$2:$E$2001, O1182,$P$4) * IF(LEFT($P$3, 3)="180", 2, IF(LEFT($P$3, 2)="90", 4, IF(LEFT($P$3, 2)="30", 12, 1)))/100)</f>
        <v/>
      </c>
      <c r="Q1182" s="43" t="str">
        <f ca="1">IF(OR(B1182="", F1182=""), "", P1182+'Terms&amp;Conditions + Transaction'!$B$11/10000)</f>
        <v/>
      </c>
      <c r="R1182" s="43" t="str">
        <f t="shared" ca="1" si="113"/>
        <v/>
      </c>
      <c r="S1182" t="str">
        <f ca="1">IF(B1182="",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Transaction'!$C$7*(F1182-E1182), 365), 360))))</f>
        <v/>
      </c>
      <c r="T1182" s="49" t="str">
        <f t="shared" ca="1" si="114"/>
        <v/>
      </c>
      <c r="U1182" s="49" t="str">
        <f t="shared" ca="1" si="115"/>
        <v/>
      </c>
      <c r="V1182" s="49" t="str">
        <f t="shared" ca="1" si="116"/>
        <v/>
      </c>
      <c r="W1182" s="11" t="str">
        <f t="shared" ca="1" si="117"/>
        <v/>
      </c>
      <c r="X1182" s="11" t="str">
        <f t="shared" ca="1" si="118"/>
        <v/>
      </c>
    </row>
    <row r="1183" spans="2:24" x14ac:dyDescent="0.25">
      <c r="B1183" s="82" t="str">
        <f ca="1">IF(B1182&lt;MIN($C$3, 'Terms&amp;Conditions + Transaction'!$B$6), B1182+1, "")</f>
        <v/>
      </c>
      <c r="C1183" t="str">
        <f ca="1">IF(B1183="", "", IF(AND(WEEKDAY(B1183, 2)&lt;=5, ISERROR(VLOOKUP(B1183, 'Holiday Schedule'!$B$3:$B$1002, 1, FALSE))), 1, 0))</f>
        <v/>
      </c>
      <c r="D1183" t="str">
        <f ca="1">IF(B1183="", "", IF(LOWER('Terms&amp;Conditions + Transaction'!$C$15)="act", 1, IF(DAY(B1183)=31, 0, IF(AND(DAY(B1183+1)=1, MONTH(B1183+1)=3), 31-DAY(B1183), 1))))</f>
        <v/>
      </c>
      <c r="E1183" s="18" t="str">
        <f ca="1">IF(B1183="", "", IFERROR(VLOOKUP(B1183, 'Accrual Schedule'!$B$3:$B$122, 1, TRUE), ""))</f>
        <v/>
      </c>
      <c r="F1183" s="18" t="str" cm="1">
        <f t="array" aca="1" ref="F1183" ca="1">IF(B1183="", "", INDEX('Accrual Schedule'!$B$3:$B$122, MATCH(B1183, 'Accrual Schedule'!$B$3:$B$122, 1)+1, 1))</f>
        <v/>
      </c>
      <c r="G1183" s="18" t="str" cm="1">
        <f t="array" aca="1" ref="G1183" ca="1">IF(B1183="", "", INDEX('Accrual Schedule'!$B$3:$B$122, MATCH(H1183, 'Accrual Schedule'!$B$3:$B$122, 1)-1, 1))</f>
        <v/>
      </c>
      <c r="H1183" s="18" t="str">
        <f ca="1">IF(B1183="", "", INDEX('Accrual Schedule'!$B$3:$B$122, MATCH(I1183, 'Accrual Schedule'!$C$3:$C$122, 1), 1))</f>
        <v/>
      </c>
      <c r="I1183" s="18" t="str" cm="1">
        <f t="array" aca="1" ref="I1183" ca="1">IF(B1183="", "", _xlfn.IFNA(INDEX('Accrual Schedule'!$C$4:$C$122, MATCH(B1183, 'Accrual Schedule'!$C$4:$C$122, 1)+1, 1), INDEX('Accrual Schedule'!$C$4:$C$122, 1, 1)))</f>
        <v/>
      </c>
      <c r="J1183" s="11" t="str">
        <f ca="1">IF(B1183="","",'Terms&amp;Conditions + Transaction'!$F$5-SUMIF(Dispositions!$B$3:$B$32,"&lt;="&amp;B1183,Dispositions!$C$3:$C$32))</f>
        <v/>
      </c>
      <c r="K1183" s="84" t="str">
        <f ca="1">IF(B1183="", "", IF(ISNA(MATCH(B1183, 'Factor Schedule'!$B$3:$B$2002, -1)),1,IF(INDEX('Factor Schedule'!$B$3:$C$2002,MATCH(B1183, 'Factor Schedule'!$B$3:$B$2002, -1), 1)=B1183,MATCH(B1183, 'Factor Schedule'!$B$3:$B$2002, -1),MATCH(B1183, 'Factor Schedule'!$B$3:$B$2002, -1)+1)))</f>
        <v/>
      </c>
      <c r="L1183" s="11" t="str" cm="1">
        <f t="array" aca="1" ref="L1183" ca="1">IF(B1183="","",ROUND(J1183*_xlfn.IFNA(INDEX('Factor Schedule'!$B$3:$C$2002,K1183, 2), 1), 2))</f>
        <v/>
      </c>
      <c r="M1183" s="11" t="str">
        <f ca="1">IF(B1183="", "", IF(OR(LOWER('Terms&amp;Conditions + Transaction'!$B$12)&lt;&gt;"compound", B1183=$C$2, B1183=E1183), L1183, L1183+IF(LOWER('Terms&amp;Conditions + Transaction'!$B$13)&lt;&gt;"y", SUMIFS($T$8:$T$2007, $B$8:$B$2007, "&gt;="&amp;E1183, $B$8:$B$2007, "&lt;"&amp;B1183), SUMIFS($U$8:$U$1007, $B$8:$B$2007, "&gt;="&amp;E1183, $B$8:$B$2007, "&lt;"&amp;B1183))))</f>
        <v/>
      </c>
      <c r="N1183" s="18" t="str">
        <f ca="1">IF(OR(B1183 = "", F1183=""), "", MIN(ForwardDays(B1183,-'Terms&amp;Conditions + Transaction'!$B$22, 'Terms&amp;Conditions + Transaction'!$B$23, 'Holiday Schedule'!$B$3:$B$1002),ForwardDays(F1183,-'Terms&amp;Conditions + Transaction'!$B$22, 'Terms&amp;Conditions + Transaction'!$B$23, 'Holiday Schedule'!$B$3:$B$1002)))</f>
        <v/>
      </c>
      <c r="O1183" s="42" t="str">
        <f ca="1">IF(B1183="", "", IF(ISNA(MATCH(N1183, SOFR_INDEX!$A$2:$A$2001, -1)),1,IF(INDEX(SOFR_INDEX!$A$2:$E$2001,MATCH(N1183, SOFR_INDEX!$A$2:$A$2001, -1), 1)=N1183,MATCH(N1183, SOFR_INDEX!$A$2:$A$2001, -1),MATCH(N1183, SOFR_INDEX!$A$2:$A$2001, -1)+1)))</f>
        <v/>
      </c>
      <c r="P1183" s="40" t="str" cm="1">
        <f t="array" aca="1" ref="P1183" ca="1">IF(OR(B1183="", F1183=""), "", INDEX(SOFR_INDEX!$B$2:$E$2001, O1183,$P$4) * IF(LEFT($P$3, 3)="180", 2, IF(LEFT($P$3, 2)="90", 4, IF(LEFT($P$3, 2)="30", 12, 1)))/100)</f>
        <v/>
      </c>
      <c r="Q1183" s="43" t="str">
        <f ca="1">IF(OR(B1183="", F1183=""), "", P1183+'Terms&amp;Conditions + Transaction'!$B$11/10000)</f>
        <v/>
      </c>
      <c r="R1183" s="43" t="str">
        <f t="shared" ca="1" si="113"/>
        <v/>
      </c>
      <c r="S1183" t="str">
        <f ca="1">IF(B1183="",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Transaction'!$C$7*(F1183-E1183), 365), 360))))</f>
        <v/>
      </c>
      <c r="T1183" s="49" t="str">
        <f t="shared" ca="1" si="114"/>
        <v/>
      </c>
      <c r="U1183" s="49" t="str">
        <f t="shared" ca="1" si="115"/>
        <v/>
      </c>
      <c r="V1183" s="49" t="str">
        <f t="shared" ca="1" si="116"/>
        <v/>
      </c>
      <c r="W1183" s="11" t="str">
        <f t="shared" ca="1" si="117"/>
        <v/>
      </c>
      <c r="X1183" s="11" t="str">
        <f t="shared" ca="1" si="118"/>
        <v/>
      </c>
    </row>
    <row r="1184" spans="2:24" x14ac:dyDescent="0.25">
      <c r="B1184" s="82" t="str">
        <f ca="1">IF(B1183&lt;MIN($C$3, 'Terms&amp;Conditions + Transaction'!$B$6), B1183+1, "")</f>
        <v/>
      </c>
      <c r="C1184" t="str">
        <f ca="1">IF(B1184="", "", IF(AND(WEEKDAY(B1184, 2)&lt;=5, ISERROR(VLOOKUP(B1184, 'Holiday Schedule'!$B$3:$B$1002, 1, FALSE))), 1, 0))</f>
        <v/>
      </c>
      <c r="D1184" t="str">
        <f ca="1">IF(B1184="", "", IF(LOWER('Terms&amp;Conditions + Transaction'!$C$15)="act", 1, IF(DAY(B1184)=31, 0, IF(AND(DAY(B1184+1)=1, MONTH(B1184+1)=3), 31-DAY(B1184), 1))))</f>
        <v/>
      </c>
      <c r="E1184" s="18" t="str">
        <f ca="1">IF(B1184="", "", IFERROR(VLOOKUP(B1184, 'Accrual Schedule'!$B$3:$B$122, 1, TRUE), ""))</f>
        <v/>
      </c>
      <c r="F1184" s="18" t="str" cm="1">
        <f t="array" aca="1" ref="F1184" ca="1">IF(B1184="", "", INDEX('Accrual Schedule'!$B$3:$B$122, MATCH(B1184, 'Accrual Schedule'!$B$3:$B$122, 1)+1, 1))</f>
        <v/>
      </c>
      <c r="G1184" s="18" t="str" cm="1">
        <f t="array" aca="1" ref="G1184" ca="1">IF(B1184="", "", INDEX('Accrual Schedule'!$B$3:$B$122, MATCH(H1184, 'Accrual Schedule'!$B$3:$B$122, 1)-1, 1))</f>
        <v/>
      </c>
      <c r="H1184" s="18" t="str">
        <f ca="1">IF(B1184="", "", INDEX('Accrual Schedule'!$B$3:$B$122, MATCH(I1184, 'Accrual Schedule'!$C$3:$C$122, 1), 1))</f>
        <v/>
      </c>
      <c r="I1184" s="18" t="str" cm="1">
        <f t="array" aca="1" ref="I1184" ca="1">IF(B1184="", "", _xlfn.IFNA(INDEX('Accrual Schedule'!$C$4:$C$122, MATCH(B1184, 'Accrual Schedule'!$C$4:$C$122, 1)+1, 1), INDEX('Accrual Schedule'!$C$4:$C$122, 1, 1)))</f>
        <v/>
      </c>
      <c r="J1184" s="11" t="str">
        <f ca="1">IF(B1184="","",'Terms&amp;Conditions + Transaction'!$F$5-SUMIF(Dispositions!$B$3:$B$32,"&lt;="&amp;B1184,Dispositions!$C$3:$C$32))</f>
        <v/>
      </c>
      <c r="K1184" s="84" t="str">
        <f ca="1">IF(B1184="", "", IF(ISNA(MATCH(B1184, 'Factor Schedule'!$B$3:$B$2002, -1)),1,IF(INDEX('Factor Schedule'!$B$3:$C$2002,MATCH(B1184, 'Factor Schedule'!$B$3:$B$2002, -1), 1)=B1184,MATCH(B1184, 'Factor Schedule'!$B$3:$B$2002, -1),MATCH(B1184, 'Factor Schedule'!$B$3:$B$2002, -1)+1)))</f>
        <v/>
      </c>
      <c r="L1184" s="11" t="str" cm="1">
        <f t="array" aca="1" ref="L1184" ca="1">IF(B1184="","",ROUND(J1184*_xlfn.IFNA(INDEX('Factor Schedule'!$B$3:$C$2002,K1184, 2), 1), 2))</f>
        <v/>
      </c>
      <c r="M1184" s="11" t="str">
        <f ca="1">IF(B1184="", "", IF(OR(LOWER('Terms&amp;Conditions + Transaction'!$B$12)&lt;&gt;"compound", B1184=$C$2, B1184=E1184), L1184, L1184+IF(LOWER('Terms&amp;Conditions + Transaction'!$B$13)&lt;&gt;"y", SUMIFS($T$8:$T$2007, $B$8:$B$2007, "&gt;="&amp;E1184, $B$8:$B$2007, "&lt;"&amp;B1184), SUMIFS($U$8:$U$1007, $B$8:$B$2007, "&gt;="&amp;E1184, $B$8:$B$2007, "&lt;"&amp;B1184))))</f>
        <v/>
      </c>
      <c r="N1184" s="18" t="str">
        <f ca="1">IF(OR(B1184 = "", F1184=""), "", MIN(ForwardDays(B1184,-'Terms&amp;Conditions + Transaction'!$B$22, 'Terms&amp;Conditions + Transaction'!$B$23, 'Holiday Schedule'!$B$3:$B$1002),ForwardDays(F1184,-'Terms&amp;Conditions + Transaction'!$B$22, 'Terms&amp;Conditions + Transaction'!$B$23, 'Holiday Schedule'!$B$3:$B$1002)))</f>
        <v/>
      </c>
      <c r="O1184" s="42" t="str">
        <f ca="1">IF(B1184="", "", IF(ISNA(MATCH(N1184, SOFR_INDEX!$A$2:$A$2001, -1)),1,IF(INDEX(SOFR_INDEX!$A$2:$E$2001,MATCH(N1184, SOFR_INDEX!$A$2:$A$2001, -1), 1)=N1184,MATCH(N1184, SOFR_INDEX!$A$2:$A$2001, -1),MATCH(N1184, SOFR_INDEX!$A$2:$A$2001, -1)+1)))</f>
        <v/>
      </c>
      <c r="P1184" s="40" t="str" cm="1">
        <f t="array" aca="1" ref="P1184" ca="1">IF(OR(B1184="", F1184=""), "", INDEX(SOFR_INDEX!$B$2:$E$2001, O1184,$P$4) * IF(LEFT($P$3, 3)="180", 2, IF(LEFT($P$3, 2)="90", 4, IF(LEFT($P$3, 2)="30", 12, 1)))/100)</f>
        <v/>
      </c>
      <c r="Q1184" s="43" t="str">
        <f ca="1">IF(OR(B1184="", F1184=""), "", P1184+'Terms&amp;Conditions + Transaction'!$B$11/10000)</f>
        <v/>
      </c>
      <c r="R1184" s="43" t="str">
        <f t="shared" ca="1" si="113"/>
        <v/>
      </c>
      <c r="S1184" t="str">
        <f ca="1">IF(B1184="",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Transaction'!$C$7*(F1184-E1184), 365), 360))))</f>
        <v/>
      </c>
      <c r="T1184" s="49" t="str">
        <f t="shared" ca="1" si="114"/>
        <v/>
      </c>
      <c r="U1184" s="49" t="str">
        <f t="shared" ca="1" si="115"/>
        <v/>
      </c>
      <c r="V1184" s="49" t="str">
        <f t="shared" ca="1" si="116"/>
        <v/>
      </c>
      <c r="W1184" s="11" t="str">
        <f t="shared" ca="1" si="117"/>
        <v/>
      </c>
      <c r="X1184" s="11" t="str">
        <f t="shared" ca="1" si="118"/>
        <v/>
      </c>
    </row>
    <row r="1185" spans="2:24" x14ac:dyDescent="0.25">
      <c r="B1185" s="82" t="str">
        <f ca="1">IF(B1184&lt;MIN($C$3, 'Terms&amp;Conditions + Transaction'!$B$6), B1184+1, "")</f>
        <v/>
      </c>
      <c r="C1185" t="str">
        <f ca="1">IF(B1185="", "", IF(AND(WEEKDAY(B1185, 2)&lt;=5, ISERROR(VLOOKUP(B1185, 'Holiday Schedule'!$B$3:$B$1002, 1, FALSE))), 1, 0))</f>
        <v/>
      </c>
      <c r="D1185" t="str">
        <f ca="1">IF(B1185="", "", IF(LOWER('Terms&amp;Conditions + Transaction'!$C$15)="act", 1, IF(DAY(B1185)=31, 0, IF(AND(DAY(B1185+1)=1, MONTH(B1185+1)=3), 31-DAY(B1185), 1))))</f>
        <v/>
      </c>
      <c r="E1185" s="18" t="str">
        <f ca="1">IF(B1185="", "", IFERROR(VLOOKUP(B1185, 'Accrual Schedule'!$B$3:$B$122, 1, TRUE), ""))</f>
        <v/>
      </c>
      <c r="F1185" s="18" t="str" cm="1">
        <f t="array" aca="1" ref="F1185" ca="1">IF(B1185="", "", INDEX('Accrual Schedule'!$B$3:$B$122, MATCH(B1185, 'Accrual Schedule'!$B$3:$B$122, 1)+1, 1))</f>
        <v/>
      </c>
      <c r="G1185" s="18" t="str" cm="1">
        <f t="array" aca="1" ref="G1185" ca="1">IF(B1185="", "", INDEX('Accrual Schedule'!$B$3:$B$122, MATCH(H1185, 'Accrual Schedule'!$B$3:$B$122, 1)-1, 1))</f>
        <v/>
      </c>
      <c r="H1185" s="18" t="str">
        <f ca="1">IF(B1185="", "", INDEX('Accrual Schedule'!$B$3:$B$122, MATCH(I1185, 'Accrual Schedule'!$C$3:$C$122, 1), 1))</f>
        <v/>
      </c>
      <c r="I1185" s="18" t="str" cm="1">
        <f t="array" aca="1" ref="I1185" ca="1">IF(B1185="", "", _xlfn.IFNA(INDEX('Accrual Schedule'!$C$4:$C$122, MATCH(B1185, 'Accrual Schedule'!$C$4:$C$122, 1)+1, 1), INDEX('Accrual Schedule'!$C$4:$C$122, 1, 1)))</f>
        <v/>
      </c>
      <c r="J1185" s="11" t="str">
        <f ca="1">IF(B1185="","",'Terms&amp;Conditions + Transaction'!$F$5-SUMIF(Dispositions!$B$3:$B$32,"&lt;="&amp;B1185,Dispositions!$C$3:$C$32))</f>
        <v/>
      </c>
      <c r="K1185" s="84" t="str">
        <f ca="1">IF(B1185="", "", IF(ISNA(MATCH(B1185, 'Factor Schedule'!$B$3:$B$2002, -1)),1,IF(INDEX('Factor Schedule'!$B$3:$C$2002,MATCH(B1185, 'Factor Schedule'!$B$3:$B$2002, -1), 1)=B1185,MATCH(B1185, 'Factor Schedule'!$B$3:$B$2002, -1),MATCH(B1185, 'Factor Schedule'!$B$3:$B$2002, -1)+1)))</f>
        <v/>
      </c>
      <c r="L1185" s="11" t="str" cm="1">
        <f t="array" aca="1" ref="L1185" ca="1">IF(B1185="","",ROUND(J1185*_xlfn.IFNA(INDEX('Factor Schedule'!$B$3:$C$2002,K1185, 2), 1), 2))</f>
        <v/>
      </c>
      <c r="M1185" s="11" t="str">
        <f ca="1">IF(B1185="", "", IF(OR(LOWER('Terms&amp;Conditions + Transaction'!$B$12)&lt;&gt;"compound", B1185=$C$2, B1185=E1185), L1185, L1185+IF(LOWER('Terms&amp;Conditions + Transaction'!$B$13)&lt;&gt;"y", SUMIFS($T$8:$T$2007, $B$8:$B$2007, "&gt;="&amp;E1185, $B$8:$B$2007, "&lt;"&amp;B1185), SUMIFS($U$8:$U$1007, $B$8:$B$2007, "&gt;="&amp;E1185, $B$8:$B$2007, "&lt;"&amp;B1185))))</f>
        <v/>
      </c>
      <c r="N1185" s="18" t="str">
        <f ca="1">IF(OR(B1185 = "", F1185=""), "", MIN(ForwardDays(B1185,-'Terms&amp;Conditions + Transaction'!$B$22, 'Terms&amp;Conditions + Transaction'!$B$23, 'Holiday Schedule'!$B$3:$B$1002),ForwardDays(F1185,-'Terms&amp;Conditions + Transaction'!$B$22, 'Terms&amp;Conditions + Transaction'!$B$23, 'Holiday Schedule'!$B$3:$B$1002)))</f>
        <v/>
      </c>
      <c r="O1185" s="42" t="str">
        <f ca="1">IF(B1185="", "", IF(ISNA(MATCH(N1185, SOFR_INDEX!$A$2:$A$2001, -1)),1,IF(INDEX(SOFR_INDEX!$A$2:$E$2001,MATCH(N1185, SOFR_INDEX!$A$2:$A$2001, -1), 1)=N1185,MATCH(N1185, SOFR_INDEX!$A$2:$A$2001, -1),MATCH(N1185, SOFR_INDEX!$A$2:$A$2001, -1)+1)))</f>
        <v/>
      </c>
      <c r="P1185" s="40" t="str" cm="1">
        <f t="array" aca="1" ref="P1185" ca="1">IF(OR(B1185="", F1185=""), "", INDEX(SOFR_INDEX!$B$2:$E$2001, O1185,$P$4) * IF(LEFT($P$3, 3)="180", 2, IF(LEFT($P$3, 2)="90", 4, IF(LEFT($P$3, 2)="30", 12, 1)))/100)</f>
        <v/>
      </c>
      <c r="Q1185" s="43" t="str">
        <f ca="1">IF(OR(B1185="", F1185=""), "", P1185+'Terms&amp;Conditions + Transaction'!$B$11/10000)</f>
        <v/>
      </c>
      <c r="R1185" s="43" t="str">
        <f t="shared" ca="1" si="113"/>
        <v/>
      </c>
      <c r="S1185" t="str">
        <f ca="1">IF(B1185="",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Transaction'!$C$7*(F1185-E1185), 365), 360))))</f>
        <v/>
      </c>
      <c r="T1185" s="49" t="str">
        <f t="shared" ca="1" si="114"/>
        <v/>
      </c>
      <c r="U1185" s="49" t="str">
        <f t="shared" ca="1" si="115"/>
        <v/>
      </c>
      <c r="V1185" s="49" t="str">
        <f t="shared" ca="1" si="116"/>
        <v/>
      </c>
      <c r="W1185" s="11" t="str">
        <f t="shared" ca="1" si="117"/>
        <v/>
      </c>
      <c r="X1185" s="11" t="str">
        <f t="shared" ca="1" si="118"/>
        <v/>
      </c>
    </row>
    <row r="1186" spans="2:24" x14ac:dyDescent="0.25">
      <c r="B1186" s="82" t="str">
        <f ca="1">IF(B1185&lt;MIN($C$3, 'Terms&amp;Conditions + Transaction'!$B$6), B1185+1, "")</f>
        <v/>
      </c>
      <c r="C1186" t="str">
        <f ca="1">IF(B1186="", "", IF(AND(WEEKDAY(B1186, 2)&lt;=5, ISERROR(VLOOKUP(B1186, 'Holiday Schedule'!$B$3:$B$1002, 1, FALSE))), 1, 0))</f>
        <v/>
      </c>
      <c r="D1186" t="str">
        <f ca="1">IF(B1186="", "", IF(LOWER('Terms&amp;Conditions + Transaction'!$C$15)="act", 1, IF(DAY(B1186)=31, 0, IF(AND(DAY(B1186+1)=1, MONTH(B1186+1)=3), 31-DAY(B1186), 1))))</f>
        <v/>
      </c>
      <c r="E1186" s="18" t="str">
        <f ca="1">IF(B1186="", "", IFERROR(VLOOKUP(B1186, 'Accrual Schedule'!$B$3:$B$122, 1, TRUE), ""))</f>
        <v/>
      </c>
      <c r="F1186" s="18" t="str" cm="1">
        <f t="array" aca="1" ref="F1186" ca="1">IF(B1186="", "", INDEX('Accrual Schedule'!$B$3:$B$122, MATCH(B1186, 'Accrual Schedule'!$B$3:$B$122, 1)+1, 1))</f>
        <v/>
      </c>
      <c r="G1186" s="18" t="str" cm="1">
        <f t="array" aca="1" ref="G1186" ca="1">IF(B1186="", "", INDEX('Accrual Schedule'!$B$3:$B$122, MATCH(H1186, 'Accrual Schedule'!$B$3:$B$122, 1)-1, 1))</f>
        <v/>
      </c>
      <c r="H1186" s="18" t="str">
        <f ca="1">IF(B1186="", "", INDEX('Accrual Schedule'!$B$3:$B$122, MATCH(I1186, 'Accrual Schedule'!$C$3:$C$122, 1), 1))</f>
        <v/>
      </c>
      <c r="I1186" s="18" t="str" cm="1">
        <f t="array" aca="1" ref="I1186" ca="1">IF(B1186="", "", _xlfn.IFNA(INDEX('Accrual Schedule'!$C$4:$C$122, MATCH(B1186, 'Accrual Schedule'!$C$4:$C$122, 1)+1, 1), INDEX('Accrual Schedule'!$C$4:$C$122, 1, 1)))</f>
        <v/>
      </c>
      <c r="J1186" s="11" t="str">
        <f ca="1">IF(B1186="","",'Terms&amp;Conditions + Transaction'!$F$5-SUMIF(Dispositions!$B$3:$B$32,"&lt;="&amp;B1186,Dispositions!$C$3:$C$32))</f>
        <v/>
      </c>
      <c r="K1186" s="84" t="str">
        <f ca="1">IF(B1186="", "", IF(ISNA(MATCH(B1186, 'Factor Schedule'!$B$3:$B$2002, -1)),1,IF(INDEX('Factor Schedule'!$B$3:$C$2002,MATCH(B1186, 'Factor Schedule'!$B$3:$B$2002, -1), 1)=B1186,MATCH(B1186, 'Factor Schedule'!$B$3:$B$2002, -1),MATCH(B1186, 'Factor Schedule'!$B$3:$B$2002, -1)+1)))</f>
        <v/>
      </c>
      <c r="L1186" s="11" t="str" cm="1">
        <f t="array" aca="1" ref="L1186" ca="1">IF(B1186="","",ROUND(J1186*_xlfn.IFNA(INDEX('Factor Schedule'!$B$3:$C$2002,K1186, 2), 1), 2))</f>
        <v/>
      </c>
      <c r="M1186" s="11" t="str">
        <f ca="1">IF(B1186="", "", IF(OR(LOWER('Terms&amp;Conditions + Transaction'!$B$12)&lt;&gt;"compound", B1186=$C$2, B1186=E1186), L1186, L1186+IF(LOWER('Terms&amp;Conditions + Transaction'!$B$13)&lt;&gt;"y", SUMIFS($T$8:$T$2007, $B$8:$B$2007, "&gt;="&amp;E1186, $B$8:$B$2007, "&lt;"&amp;B1186), SUMIFS($U$8:$U$1007, $B$8:$B$2007, "&gt;="&amp;E1186, $B$8:$B$2007, "&lt;"&amp;B1186))))</f>
        <v/>
      </c>
      <c r="N1186" s="18" t="str">
        <f ca="1">IF(OR(B1186 = "", F1186=""), "", MIN(ForwardDays(B1186,-'Terms&amp;Conditions + Transaction'!$B$22, 'Terms&amp;Conditions + Transaction'!$B$23, 'Holiday Schedule'!$B$3:$B$1002),ForwardDays(F1186,-'Terms&amp;Conditions + Transaction'!$B$22, 'Terms&amp;Conditions + Transaction'!$B$23, 'Holiday Schedule'!$B$3:$B$1002)))</f>
        <v/>
      </c>
      <c r="O1186" s="42" t="str">
        <f ca="1">IF(B1186="", "", IF(ISNA(MATCH(N1186, SOFR_INDEX!$A$2:$A$2001, -1)),1,IF(INDEX(SOFR_INDEX!$A$2:$E$2001,MATCH(N1186, SOFR_INDEX!$A$2:$A$2001, -1), 1)=N1186,MATCH(N1186, SOFR_INDEX!$A$2:$A$2001, -1),MATCH(N1186, SOFR_INDEX!$A$2:$A$2001, -1)+1)))</f>
        <v/>
      </c>
      <c r="P1186" s="40" t="str" cm="1">
        <f t="array" aca="1" ref="P1186" ca="1">IF(OR(B1186="", F1186=""), "", INDEX(SOFR_INDEX!$B$2:$E$2001, O1186,$P$4) * IF(LEFT($P$3, 3)="180", 2, IF(LEFT($P$3, 2)="90", 4, IF(LEFT($P$3, 2)="30", 12, 1)))/100)</f>
        <v/>
      </c>
      <c r="Q1186" s="43" t="str">
        <f ca="1">IF(OR(B1186="", F1186=""), "", P1186+'Terms&amp;Conditions + Transaction'!$B$11/10000)</f>
        <v/>
      </c>
      <c r="R1186" s="43" t="str">
        <f t="shared" ca="1" si="113"/>
        <v/>
      </c>
      <c r="S1186" t="str">
        <f ca="1">IF(B1186="",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Transaction'!$C$7*(F1186-E1186), 365), 360))))</f>
        <v/>
      </c>
      <c r="T1186" s="49" t="str">
        <f t="shared" ca="1" si="114"/>
        <v/>
      </c>
      <c r="U1186" s="49" t="str">
        <f t="shared" ca="1" si="115"/>
        <v/>
      </c>
      <c r="V1186" s="49" t="str">
        <f t="shared" ca="1" si="116"/>
        <v/>
      </c>
      <c r="W1186" s="11" t="str">
        <f t="shared" ca="1" si="117"/>
        <v/>
      </c>
      <c r="X1186" s="11" t="str">
        <f t="shared" ca="1" si="118"/>
        <v/>
      </c>
    </row>
    <row r="1187" spans="2:24" x14ac:dyDescent="0.25">
      <c r="B1187" s="82" t="str">
        <f ca="1">IF(B1186&lt;MIN($C$3, 'Terms&amp;Conditions + Transaction'!$B$6), B1186+1, "")</f>
        <v/>
      </c>
      <c r="C1187" t="str">
        <f ca="1">IF(B1187="", "", IF(AND(WEEKDAY(B1187, 2)&lt;=5, ISERROR(VLOOKUP(B1187, 'Holiday Schedule'!$B$3:$B$1002, 1, FALSE))), 1, 0))</f>
        <v/>
      </c>
      <c r="D1187" t="str">
        <f ca="1">IF(B1187="", "", IF(LOWER('Terms&amp;Conditions + Transaction'!$C$15)="act", 1, IF(DAY(B1187)=31, 0, IF(AND(DAY(B1187+1)=1, MONTH(B1187+1)=3), 31-DAY(B1187), 1))))</f>
        <v/>
      </c>
      <c r="E1187" s="18" t="str">
        <f ca="1">IF(B1187="", "", IFERROR(VLOOKUP(B1187, 'Accrual Schedule'!$B$3:$B$122, 1, TRUE), ""))</f>
        <v/>
      </c>
      <c r="F1187" s="18" t="str" cm="1">
        <f t="array" aca="1" ref="F1187" ca="1">IF(B1187="", "", INDEX('Accrual Schedule'!$B$3:$B$122, MATCH(B1187, 'Accrual Schedule'!$B$3:$B$122, 1)+1, 1))</f>
        <v/>
      </c>
      <c r="G1187" s="18" t="str" cm="1">
        <f t="array" aca="1" ref="G1187" ca="1">IF(B1187="", "", INDEX('Accrual Schedule'!$B$3:$B$122, MATCH(H1187, 'Accrual Schedule'!$B$3:$B$122, 1)-1, 1))</f>
        <v/>
      </c>
      <c r="H1187" s="18" t="str">
        <f ca="1">IF(B1187="", "", INDEX('Accrual Schedule'!$B$3:$B$122, MATCH(I1187, 'Accrual Schedule'!$C$3:$C$122, 1), 1))</f>
        <v/>
      </c>
      <c r="I1187" s="18" t="str" cm="1">
        <f t="array" aca="1" ref="I1187" ca="1">IF(B1187="", "", _xlfn.IFNA(INDEX('Accrual Schedule'!$C$4:$C$122, MATCH(B1187, 'Accrual Schedule'!$C$4:$C$122, 1)+1, 1), INDEX('Accrual Schedule'!$C$4:$C$122, 1, 1)))</f>
        <v/>
      </c>
      <c r="J1187" s="11" t="str">
        <f ca="1">IF(B1187="","",'Terms&amp;Conditions + Transaction'!$F$5-SUMIF(Dispositions!$B$3:$B$32,"&lt;="&amp;B1187,Dispositions!$C$3:$C$32))</f>
        <v/>
      </c>
      <c r="K1187" s="84" t="str">
        <f ca="1">IF(B1187="", "", IF(ISNA(MATCH(B1187, 'Factor Schedule'!$B$3:$B$2002, -1)),1,IF(INDEX('Factor Schedule'!$B$3:$C$2002,MATCH(B1187, 'Factor Schedule'!$B$3:$B$2002, -1), 1)=B1187,MATCH(B1187, 'Factor Schedule'!$B$3:$B$2002, -1),MATCH(B1187, 'Factor Schedule'!$B$3:$B$2002, -1)+1)))</f>
        <v/>
      </c>
      <c r="L1187" s="11" t="str" cm="1">
        <f t="array" aca="1" ref="L1187" ca="1">IF(B1187="","",ROUND(J1187*_xlfn.IFNA(INDEX('Factor Schedule'!$B$3:$C$2002,K1187, 2), 1), 2))</f>
        <v/>
      </c>
      <c r="M1187" s="11" t="str">
        <f ca="1">IF(B1187="", "", IF(OR(LOWER('Terms&amp;Conditions + Transaction'!$B$12)&lt;&gt;"compound", B1187=$C$2, B1187=E1187), L1187, L1187+IF(LOWER('Terms&amp;Conditions + Transaction'!$B$13)&lt;&gt;"y", SUMIFS($T$8:$T$2007, $B$8:$B$2007, "&gt;="&amp;E1187, $B$8:$B$2007, "&lt;"&amp;B1187), SUMIFS($U$8:$U$1007, $B$8:$B$2007, "&gt;="&amp;E1187, $B$8:$B$2007, "&lt;"&amp;B1187))))</f>
        <v/>
      </c>
      <c r="N1187" s="18" t="str">
        <f ca="1">IF(OR(B1187 = "", F1187=""), "", MIN(ForwardDays(B1187,-'Terms&amp;Conditions + Transaction'!$B$22, 'Terms&amp;Conditions + Transaction'!$B$23, 'Holiday Schedule'!$B$3:$B$1002),ForwardDays(F1187,-'Terms&amp;Conditions + Transaction'!$B$22, 'Terms&amp;Conditions + Transaction'!$B$23, 'Holiday Schedule'!$B$3:$B$1002)))</f>
        <v/>
      </c>
      <c r="O1187" s="42" t="str">
        <f ca="1">IF(B1187="", "", IF(ISNA(MATCH(N1187, SOFR_INDEX!$A$2:$A$2001, -1)),1,IF(INDEX(SOFR_INDEX!$A$2:$E$2001,MATCH(N1187, SOFR_INDEX!$A$2:$A$2001, -1), 1)=N1187,MATCH(N1187, SOFR_INDEX!$A$2:$A$2001, -1),MATCH(N1187, SOFR_INDEX!$A$2:$A$2001, -1)+1)))</f>
        <v/>
      </c>
      <c r="P1187" s="40" t="str" cm="1">
        <f t="array" aca="1" ref="P1187" ca="1">IF(OR(B1187="", F1187=""), "", INDEX(SOFR_INDEX!$B$2:$E$2001, O1187,$P$4) * IF(LEFT($P$3, 3)="180", 2, IF(LEFT($P$3, 2)="90", 4, IF(LEFT($P$3, 2)="30", 12, 1)))/100)</f>
        <v/>
      </c>
      <c r="Q1187" s="43" t="str">
        <f ca="1">IF(OR(B1187="", F1187=""), "", P1187+'Terms&amp;Conditions + Transaction'!$B$11/10000)</f>
        <v/>
      </c>
      <c r="R1187" s="43" t="str">
        <f t="shared" ca="1" si="113"/>
        <v/>
      </c>
      <c r="S1187" t="str">
        <f ca="1">IF(B1187="",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Transaction'!$C$7*(F1187-E1187), 365), 360))))</f>
        <v/>
      </c>
      <c r="T1187" s="49" t="str">
        <f t="shared" ca="1" si="114"/>
        <v/>
      </c>
      <c r="U1187" s="49" t="str">
        <f t="shared" ca="1" si="115"/>
        <v/>
      </c>
      <c r="V1187" s="49" t="str">
        <f t="shared" ca="1" si="116"/>
        <v/>
      </c>
      <c r="W1187" s="11" t="str">
        <f t="shared" ca="1" si="117"/>
        <v/>
      </c>
      <c r="X1187" s="11" t="str">
        <f t="shared" ca="1" si="118"/>
        <v/>
      </c>
    </row>
    <row r="1188" spans="2:24" x14ac:dyDescent="0.25">
      <c r="B1188" s="82" t="str">
        <f ca="1">IF(B1187&lt;MIN($C$3, 'Terms&amp;Conditions + Transaction'!$B$6), B1187+1, "")</f>
        <v/>
      </c>
      <c r="C1188" t="str">
        <f ca="1">IF(B1188="", "", IF(AND(WEEKDAY(B1188, 2)&lt;=5, ISERROR(VLOOKUP(B1188, 'Holiday Schedule'!$B$3:$B$1002, 1, FALSE))), 1, 0))</f>
        <v/>
      </c>
      <c r="D1188" t="str">
        <f ca="1">IF(B1188="", "", IF(LOWER('Terms&amp;Conditions + Transaction'!$C$15)="act", 1, IF(DAY(B1188)=31, 0, IF(AND(DAY(B1188+1)=1, MONTH(B1188+1)=3), 31-DAY(B1188), 1))))</f>
        <v/>
      </c>
      <c r="E1188" s="18" t="str">
        <f ca="1">IF(B1188="", "", IFERROR(VLOOKUP(B1188, 'Accrual Schedule'!$B$3:$B$122, 1, TRUE), ""))</f>
        <v/>
      </c>
      <c r="F1188" s="18" t="str" cm="1">
        <f t="array" aca="1" ref="F1188" ca="1">IF(B1188="", "", INDEX('Accrual Schedule'!$B$3:$B$122, MATCH(B1188, 'Accrual Schedule'!$B$3:$B$122, 1)+1, 1))</f>
        <v/>
      </c>
      <c r="G1188" s="18" t="str" cm="1">
        <f t="array" aca="1" ref="G1188" ca="1">IF(B1188="", "", INDEX('Accrual Schedule'!$B$3:$B$122, MATCH(H1188, 'Accrual Schedule'!$B$3:$B$122, 1)-1, 1))</f>
        <v/>
      </c>
      <c r="H1188" s="18" t="str">
        <f ca="1">IF(B1188="", "", INDEX('Accrual Schedule'!$B$3:$B$122, MATCH(I1188, 'Accrual Schedule'!$C$3:$C$122, 1), 1))</f>
        <v/>
      </c>
      <c r="I1188" s="18" t="str" cm="1">
        <f t="array" aca="1" ref="I1188" ca="1">IF(B1188="", "", _xlfn.IFNA(INDEX('Accrual Schedule'!$C$4:$C$122, MATCH(B1188, 'Accrual Schedule'!$C$4:$C$122, 1)+1, 1), INDEX('Accrual Schedule'!$C$4:$C$122, 1, 1)))</f>
        <v/>
      </c>
      <c r="J1188" s="11" t="str">
        <f ca="1">IF(B1188="","",'Terms&amp;Conditions + Transaction'!$F$5-SUMIF(Dispositions!$B$3:$B$32,"&lt;="&amp;B1188,Dispositions!$C$3:$C$32))</f>
        <v/>
      </c>
      <c r="K1188" s="84" t="str">
        <f ca="1">IF(B1188="", "", IF(ISNA(MATCH(B1188, 'Factor Schedule'!$B$3:$B$2002, -1)),1,IF(INDEX('Factor Schedule'!$B$3:$C$2002,MATCH(B1188, 'Factor Schedule'!$B$3:$B$2002, -1), 1)=B1188,MATCH(B1188, 'Factor Schedule'!$B$3:$B$2002, -1),MATCH(B1188, 'Factor Schedule'!$B$3:$B$2002, -1)+1)))</f>
        <v/>
      </c>
      <c r="L1188" s="11" t="str" cm="1">
        <f t="array" aca="1" ref="L1188" ca="1">IF(B1188="","",ROUND(J1188*_xlfn.IFNA(INDEX('Factor Schedule'!$B$3:$C$2002,K1188, 2), 1), 2))</f>
        <v/>
      </c>
      <c r="M1188" s="11" t="str">
        <f ca="1">IF(B1188="", "", IF(OR(LOWER('Terms&amp;Conditions + Transaction'!$B$12)&lt;&gt;"compound", B1188=$C$2, B1188=E1188), L1188, L1188+IF(LOWER('Terms&amp;Conditions + Transaction'!$B$13)&lt;&gt;"y", SUMIFS($T$8:$T$2007, $B$8:$B$2007, "&gt;="&amp;E1188, $B$8:$B$2007, "&lt;"&amp;B1188), SUMIFS($U$8:$U$1007, $B$8:$B$2007, "&gt;="&amp;E1188, $B$8:$B$2007, "&lt;"&amp;B1188))))</f>
        <v/>
      </c>
      <c r="N1188" s="18" t="str">
        <f ca="1">IF(OR(B1188 = "", F1188=""), "", MIN(ForwardDays(B1188,-'Terms&amp;Conditions + Transaction'!$B$22, 'Terms&amp;Conditions + Transaction'!$B$23, 'Holiday Schedule'!$B$3:$B$1002),ForwardDays(F1188,-'Terms&amp;Conditions + Transaction'!$B$22, 'Terms&amp;Conditions + Transaction'!$B$23, 'Holiday Schedule'!$B$3:$B$1002)))</f>
        <v/>
      </c>
      <c r="O1188" s="42" t="str">
        <f ca="1">IF(B1188="", "", IF(ISNA(MATCH(N1188, SOFR_INDEX!$A$2:$A$2001, -1)),1,IF(INDEX(SOFR_INDEX!$A$2:$E$2001,MATCH(N1188, SOFR_INDEX!$A$2:$A$2001, -1), 1)=N1188,MATCH(N1188, SOFR_INDEX!$A$2:$A$2001, -1),MATCH(N1188, SOFR_INDEX!$A$2:$A$2001, -1)+1)))</f>
        <v/>
      </c>
      <c r="P1188" s="40" t="str" cm="1">
        <f t="array" aca="1" ref="P1188" ca="1">IF(OR(B1188="", F1188=""), "", INDEX(SOFR_INDEX!$B$2:$E$2001, O1188,$P$4) * IF(LEFT($P$3, 3)="180", 2, IF(LEFT($P$3, 2)="90", 4, IF(LEFT($P$3, 2)="30", 12, 1)))/100)</f>
        <v/>
      </c>
      <c r="Q1188" s="43" t="str">
        <f ca="1">IF(OR(B1188="", F1188=""), "", P1188+'Terms&amp;Conditions + Transaction'!$B$11/10000)</f>
        <v/>
      </c>
      <c r="R1188" s="43" t="str">
        <f t="shared" ca="1" si="113"/>
        <v/>
      </c>
      <c r="S1188" t="str">
        <f ca="1">IF(B1188="",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Transaction'!$C$7*(F1188-E1188), 365), 360))))</f>
        <v/>
      </c>
      <c r="T1188" s="49" t="str">
        <f t="shared" ca="1" si="114"/>
        <v/>
      </c>
      <c r="U1188" s="49" t="str">
        <f t="shared" ca="1" si="115"/>
        <v/>
      </c>
      <c r="V1188" s="49" t="str">
        <f t="shared" ca="1" si="116"/>
        <v/>
      </c>
      <c r="W1188" s="11" t="str">
        <f t="shared" ca="1" si="117"/>
        <v/>
      </c>
      <c r="X1188" s="11" t="str">
        <f t="shared" ca="1" si="118"/>
        <v/>
      </c>
    </row>
    <row r="1189" spans="2:24" x14ac:dyDescent="0.25">
      <c r="B1189" s="82" t="str">
        <f ca="1">IF(B1188&lt;MIN($C$3, 'Terms&amp;Conditions + Transaction'!$B$6), B1188+1, "")</f>
        <v/>
      </c>
      <c r="C1189" t="str">
        <f ca="1">IF(B1189="", "", IF(AND(WEEKDAY(B1189, 2)&lt;=5, ISERROR(VLOOKUP(B1189, 'Holiday Schedule'!$B$3:$B$1002, 1, FALSE))), 1, 0))</f>
        <v/>
      </c>
      <c r="D1189" t="str">
        <f ca="1">IF(B1189="", "", IF(LOWER('Terms&amp;Conditions + Transaction'!$C$15)="act", 1, IF(DAY(B1189)=31, 0, IF(AND(DAY(B1189+1)=1, MONTH(B1189+1)=3), 31-DAY(B1189), 1))))</f>
        <v/>
      </c>
      <c r="E1189" s="18" t="str">
        <f ca="1">IF(B1189="", "", IFERROR(VLOOKUP(B1189, 'Accrual Schedule'!$B$3:$B$122, 1, TRUE), ""))</f>
        <v/>
      </c>
      <c r="F1189" s="18" t="str" cm="1">
        <f t="array" aca="1" ref="F1189" ca="1">IF(B1189="", "", INDEX('Accrual Schedule'!$B$3:$B$122, MATCH(B1189, 'Accrual Schedule'!$B$3:$B$122, 1)+1, 1))</f>
        <v/>
      </c>
      <c r="G1189" s="18" t="str" cm="1">
        <f t="array" aca="1" ref="G1189" ca="1">IF(B1189="", "", INDEX('Accrual Schedule'!$B$3:$B$122, MATCH(H1189, 'Accrual Schedule'!$B$3:$B$122, 1)-1, 1))</f>
        <v/>
      </c>
      <c r="H1189" s="18" t="str">
        <f ca="1">IF(B1189="", "", INDEX('Accrual Schedule'!$B$3:$B$122, MATCH(I1189, 'Accrual Schedule'!$C$3:$C$122, 1), 1))</f>
        <v/>
      </c>
      <c r="I1189" s="18" t="str" cm="1">
        <f t="array" aca="1" ref="I1189" ca="1">IF(B1189="", "", _xlfn.IFNA(INDEX('Accrual Schedule'!$C$4:$C$122, MATCH(B1189, 'Accrual Schedule'!$C$4:$C$122, 1)+1, 1), INDEX('Accrual Schedule'!$C$4:$C$122, 1, 1)))</f>
        <v/>
      </c>
      <c r="J1189" s="11" t="str">
        <f ca="1">IF(B1189="","",'Terms&amp;Conditions + Transaction'!$F$5-SUMIF(Dispositions!$B$3:$B$32,"&lt;="&amp;B1189,Dispositions!$C$3:$C$32))</f>
        <v/>
      </c>
      <c r="K1189" s="84" t="str">
        <f ca="1">IF(B1189="", "", IF(ISNA(MATCH(B1189, 'Factor Schedule'!$B$3:$B$2002, -1)),1,IF(INDEX('Factor Schedule'!$B$3:$C$2002,MATCH(B1189, 'Factor Schedule'!$B$3:$B$2002, -1), 1)=B1189,MATCH(B1189, 'Factor Schedule'!$B$3:$B$2002, -1),MATCH(B1189, 'Factor Schedule'!$B$3:$B$2002, -1)+1)))</f>
        <v/>
      </c>
      <c r="L1189" s="11" t="str" cm="1">
        <f t="array" aca="1" ref="L1189" ca="1">IF(B1189="","",ROUND(J1189*_xlfn.IFNA(INDEX('Factor Schedule'!$B$3:$C$2002,K1189, 2), 1), 2))</f>
        <v/>
      </c>
      <c r="M1189" s="11" t="str">
        <f ca="1">IF(B1189="", "", IF(OR(LOWER('Terms&amp;Conditions + Transaction'!$B$12)&lt;&gt;"compound", B1189=$C$2, B1189=E1189), L1189, L1189+IF(LOWER('Terms&amp;Conditions + Transaction'!$B$13)&lt;&gt;"y", SUMIFS($T$8:$T$2007, $B$8:$B$2007, "&gt;="&amp;E1189, $B$8:$B$2007, "&lt;"&amp;B1189), SUMIFS($U$8:$U$1007, $B$8:$B$2007, "&gt;="&amp;E1189, $B$8:$B$2007, "&lt;"&amp;B1189))))</f>
        <v/>
      </c>
      <c r="N1189" s="18" t="str">
        <f ca="1">IF(OR(B1189 = "", F1189=""), "", MIN(ForwardDays(B1189,-'Terms&amp;Conditions + Transaction'!$B$22, 'Terms&amp;Conditions + Transaction'!$B$23, 'Holiday Schedule'!$B$3:$B$1002),ForwardDays(F1189,-'Terms&amp;Conditions + Transaction'!$B$22, 'Terms&amp;Conditions + Transaction'!$B$23, 'Holiday Schedule'!$B$3:$B$1002)))</f>
        <v/>
      </c>
      <c r="O1189" s="42" t="str">
        <f ca="1">IF(B1189="", "", IF(ISNA(MATCH(N1189, SOFR_INDEX!$A$2:$A$2001, -1)),1,IF(INDEX(SOFR_INDEX!$A$2:$E$2001,MATCH(N1189, SOFR_INDEX!$A$2:$A$2001, -1), 1)=N1189,MATCH(N1189, SOFR_INDEX!$A$2:$A$2001, -1),MATCH(N1189, SOFR_INDEX!$A$2:$A$2001, -1)+1)))</f>
        <v/>
      </c>
      <c r="P1189" s="40" t="str" cm="1">
        <f t="array" aca="1" ref="P1189" ca="1">IF(OR(B1189="", F1189=""), "", INDEX(SOFR_INDEX!$B$2:$E$2001, O1189,$P$4) * IF(LEFT($P$3, 3)="180", 2, IF(LEFT($P$3, 2)="90", 4, IF(LEFT($P$3, 2)="30", 12, 1)))/100)</f>
        <v/>
      </c>
      <c r="Q1189" s="43" t="str">
        <f ca="1">IF(OR(B1189="", F1189=""), "", P1189+'Terms&amp;Conditions + Transaction'!$B$11/10000)</f>
        <v/>
      </c>
      <c r="R1189" s="43" t="str">
        <f t="shared" ca="1" si="113"/>
        <v/>
      </c>
      <c r="S1189" t="str">
        <f ca="1">IF(B1189="",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Transaction'!$C$7*(F1189-E1189), 365), 360))))</f>
        <v/>
      </c>
      <c r="T1189" s="49" t="str">
        <f t="shared" ca="1" si="114"/>
        <v/>
      </c>
      <c r="U1189" s="49" t="str">
        <f t="shared" ca="1" si="115"/>
        <v/>
      </c>
      <c r="V1189" s="49" t="str">
        <f t="shared" ca="1" si="116"/>
        <v/>
      </c>
      <c r="W1189" s="11" t="str">
        <f t="shared" ca="1" si="117"/>
        <v/>
      </c>
      <c r="X1189" s="11" t="str">
        <f t="shared" ca="1" si="118"/>
        <v/>
      </c>
    </row>
    <row r="1190" spans="2:24" x14ac:dyDescent="0.25">
      <c r="B1190" s="82" t="str">
        <f ca="1">IF(B1189&lt;MIN($C$3, 'Terms&amp;Conditions + Transaction'!$B$6), B1189+1, "")</f>
        <v/>
      </c>
      <c r="C1190" t="str">
        <f ca="1">IF(B1190="", "", IF(AND(WEEKDAY(B1190, 2)&lt;=5, ISERROR(VLOOKUP(B1190, 'Holiday Schedule'!$B$3:$B$1002, 1, FALSE))), 1, 0))</f>
        <v/>
      </c>
      <c r="D1190" t="str">
        <f ca="1">IF(B1190="", "", IF(LOWER('Terms&amp;Conditions + Transaction'!$C$15)="act", 1, IF(DAY(B1190)=31, 0, IF(AND(DAY(B1190+1)=1, MONTH(B1190+1)=3), 31-DAY(B1190), 1))))</f>
        <v/>
      </c>
      <c r="E1190" s="18" t="str">
        <f ca="1">IF(B1190="", "", IFERROR(VLOOKUP(B1190, 'Accrual Schedule'!$B$3:$B$122, 1, TRUE), ""))</f>
        <v/>
      </c>
      <c r="F1190" s="18" t="str" cm="1">
        <f t="array" aca="1" ref="F1190" ca="1">IF(B1190="", "", INDEX('Accrual Schedule'!$B$3:$B$122, MATCH(B1190, 'Accrual Schedule'!$B$3:$B$122, 1)+1, 1))</f>
        <v/>
      </c>
      <c r="G1190" s="18" t="str" cm="1">
        <f t="array" aca="1" ref="G1190" ca="1">IF(B1190="", "", INDEX('Accrual Schedule'!$B$3:$B$122, MATCH(H1190, 'Accrual Schedule'!$B$3:$B$122, 1)-1, 1))</f>
        <v/>
      </c>
      <c r="H1190" s="18" t="str">
        <f ca="1">IF(B1190="", "", INDEX('Accrual Schedule'!$B$3:$B$122, MATCH(I1190, 'Accrual Schedule'!$C$3:$C$122, 1), 1))</f>
        <v/>
      </c>
      <c r="I1190" s="18" t="str" cm="1">
        <f t="array" aca="1" ref="I1190" ca="1">IF(B1190="", "", _xlfn.IFNA(INDEX('Accrual Schedule'!$C$4:$C$122, MATCH(B1190, 'Accrual Schedule'!$C$4:$C$122, 1)+1, 1), INDEX('Accrual Schedule'!$C$4:$C$122, 1, 1)))</f>
        <v/>
      </c>
      <c r="J1190" s="11" t="str">
        <f ca="1">IF(B1190="","",'Terms&amp;Conditions + Transaction'!$F$5-SUMIF(Dispositions!$B$3:$B$32,"&lt;="&amp;B1190,Dispositions!$C$3:$C$32))</f>
        <v/>
      </c>
      <c r="K1190" s="84" t="str">
        <f ca="1">IF(B1190="", "", IF(ISNA(MATCH(B1190, 'Factor Schedule'!$B$3:$B$2002, -1)),1,IF(INDEX('Factor Schedule'!$B$3:$C$2002,MATCH(B1190, 'Factor Schedule'!$B$3:$B$2002, -1), 1)=B1190,MATCH(B1190, 'Factor Schedule'!$B$3:$B$2002, -1),MATCH(B1190, 'Factor Schedule'!$B$3:$B$2002, -1)+1)))</f>
        <v/>
      </c>
      <c r="L1190" s="11" t="str" cm="1">
        <f t="array" aca="1" ref="L1190" ca="1">IF(B1190="","",ROUND(J1190*_xlfn.IFNA(INDEX('Factor Schedule'!$B$3:$C$2002,K1190, 2), 1), 2))</f>
        <v/>
      </c>
      <c r="M1190" s="11" t="str">
        <f ca="1">IF(B1190="", "", IF(OR(LOWER('Terms&amp;Conditions + Transaction'!$B$12)&lt;&gt;"compound", B1190=$C$2, B1190=E1190), L1190, L1190+IF(LOWER('Terms&amp;Conditions + Transaction'!$B$13)&lt;&gt;"y", SUMIFS($T$8:$T$2007, $B$8:$B$2007, "&gt;="&amp;E1190, $B$8:$B$2007, "&lt;"&amp;B1190), SUMIFS($U$8:$U$1007, $B$8:$B$2007, "&gt;="&amp;E1190, $B$8:$B$2007, "&lt;"&amp;B1190))))</f>
        <v/>
      </c>
      <c r="N1190" s="18" t="str">
        <f ca="1">IF(OR(B1190 = "", F1190=""), "", MIN(ForwardDays(B1190,-'Terms&amp;Conditions + Transaction'!$B$22, 'Terms&amp;Conditions + Transaction'!$B$23, 'Holiday Schedule'!$B$3:$B$1002),ForwardDays(F1190,-'Terms&amp;Conditions + Transaction'!$B$22, 'Terms&amp;Conditions + Transaction'!$B$23, 'Holiday Schedule'!$B$3:$B$1002)))</f>
        <v/>
      </c>
      <c r="O1190" s="42" t="str">
        <f ca="1">IF(B1190="", "", IF(ISNA(MATCH(N1190, SOFR_INDEX!$A$2:$A$2001, -1)),1,IF(INDEX(SOFR_INDEX!$A$2:$E$2001,MATCH(N1190, SOFR_INDEX!$A$2:$A$2001, -1), 1)=N1190,MATCH(N1190, SOFR_INDEX!$A$2:$A$2001, -1),MATCH(N1190, SOFR_INDEX!$A$2:$A$2001, -1)+1)))</f>
        <v/>
      </c>
      <c r="P1190" s="40" t="str" cm="1">
        <f t="array" aca="1" ref="P1190" ca="1">IF(OR(B1190="", F1190=""), "", INDEX(SOFR_INDEX!$B$2:$E$2001, O1190,$P$4) * IF(LEFT($P$3, 3)="180", 2, IF(LEFT($P$3, 2)="90", 4, IF(LEFT($P$3, 2)="30", 12, 1)))/100)</f>
        <v/>
      </c>
      <c r="Q1190" s="43" t="str">
        <f ca="1">IF(OR(B1190="", F1190=""), "", P1190+'Terms&amp;Conditions + Transaction'!$B$11/10000)</f>
        <v/>
      </c>
      <c r="R1190" s="43" t="str">
        <f t="shared" ca="1" si="113"/>
        <v/>
      </c>
      <c r="S1190" t="str">
        <f ca="1">IF(B1190="",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Transaction'!$C$7*(F1190-E1190), 365), 360))))</f>
        <v/>
      </c>
      <c r="T1190" s="49" t="str">
        <f t="shared" ca="1" si="114"/>
        <v/>
      </c>
      <c r="U1190" s="49" t="str">
        <f t="shared" ca="1" si="115"/>
        <v/>
      </c>
      <c r="V1190" s="49" t="str">
        <f t="shared" ca="1" si="116"/>
        <v/>
      </c>
      <c r="W1190" s="11" t="str">
        <f t="shared" ca="1" si="117"/>
        <v/>
      </c>
      <c r="X1190" s="11" t="str">
        <f t="shared" ca="1" si="118"/>
        <v/>
      </c>
    </row>
    <row r="1191" spans="2:24" x14ac:dyDescent="0.25">
      <c r="B1191" s="82" t="str">
        <f ca="1">IF(B1190&lt;MIN($C$3, 'Terms&amp;Conditions + Transaction'!$B$6), B1190+1, "")</f>
        <v/>
      </c>
      <c r="C1191" t="str">
        <f ca="1">IF(B1191="", "", IF(AND(WEEKDAY(B1191, 2)&lt;=5, ISERROR(VLOOKUP(B1191, 'Holiday Schedule'!$B$3:$B$1002, 1, FALSE))), 1, 0))</f>
        <v/>
      </c>
      <c r="D1191" t="str">
        <f ca="1">IF(B1191="", "", IF(LOWER('Terms&amp;Conditions + Transaction'!$C$15)="act", 1, IF(DAY(B1191)=31, 0, IF(AND(DAY(B1191+1)=1, MONTH(B1191+1)=3), 31-DAY(B1191), 1))))</f>
        <v/>
      </c>
      <c r="E1191" s="18" t="str">
        <f ca="1">IF(B1191="", "", IFERROR(VLOOKUP(B1191, 'Accrual Schedule'!$B$3:$B$122, 1, TRUE), ""))</f>
        <v/>
      </c>
      <c r="F1191" s="18" t="str" cm="1">
        <f t="array" aca="1" ref="F1191" ca="1">IF(B1191="", "", INDEX('Accrual Schedule'!$B$3:$B$122, MATCH(B1191, 'Accrual Schedule'!$B$3:$B$122, 1)+1, 1))</f>
        <v/>
      </c>
      <c r="G1191" s="18" t="str" cm="1">
        <f t="array" aca="1" ref="G1191" ca="1">IF(B1191="", "", INDEX('Accrual Schedule'!$B$3:$B$122, MATCH(H1191, 'Accrual Schedule'!$B$3:$B$122, 1)-1, 1))</f>
        <v/>
      </c>
      <c r="H1191" s="18" t="str">
        <f ca="1">IF(B1191="", "", INDEX('Accrual Schedule'!$B$3:$B$122, MATCH(I1191, 'Accrual Schedule'!$C$3:$C$122, 1), 1))</f>
        <v/>
      </c>
      <c r="I1191" s="18" t="str" cm="1">
        <f t="array" aca="1" ref="I1191" ca="1">IF(B1191="", "", _xlfn.IFNA(INDEX('Accrual Schedule'!$C$4:$C$122, MATCH(B1191, 'Accrual Schedule'!$C$4:$C$122, 1)+1, 1), INDEX('Accrual Schedule'!$C$4:$C$122, 1, 1)))</f>
        <v/>
      </c>
      <c r="J1191" s="11" t="str">
        <f ca="1">IF(B1191="","",'Terms&amp;Conditions + Transaction'!$F$5-SUMIF(Dispositions!$B$3:$B$32,"&lt;="&amp;B1191,Dispositions!$C$3:$C$32))</f>
        <v/>
      </c>
      <c r="K1191" s="84" t="str">
        <f ca="1">IF(B1191="", "", IF(ISNA(MATCH(B1191, 'Factor Schedule'!$B$3:$B$2002, -1)),1,IF(INDEX('Factor Schedule'!$B$3:$C$2002,MATCH(B1191, 'Factor Schedule'!$B$3:$B$2002, -1), 1)=B1191,MATCH(B1191, 'Factor Schedule'!$B$3:$B$2002, -1),MATCH(B1191, 'Factor Schedule'!$B$3:$B$2002, -1)+1)))</f>
        <v/>
      </c>
      <c r="L1191" s="11" t="str" cm="1">
        <f t="array" aca="1" ref="L1191" ca="1">IF(B1191="","",ROUND(J1191*_xlfn.IFNA(INDEX('Factor Schedule'!$B$3:$C$2002,K1191, 2), 1), 2))</f>
        <v/>
      </c>
      <c r="M1191" s="11" t="str">
        <f ca="1">IF(B1191="", "", IF(OR(LOWER('Terms&amp;Conditions + Transaction'!$B$12)&lt;&gt;"compound", B1191=$C$2, B1191=E1191), L1191, L1191+IF(LOWER('Terms&amp;Conditions + Transaction'!$B$13)&lt;&gt;"y", SUMIFS($T$8:$T$2007, $B$8:$B$2007, "&gt;="&amp;E1191, $B$8:$B$2007, "&lt;"&amp;B1191), SUMIFS($U$8:$U$1007, $B$8:$B$2007, "&gt;="&amp;E1191, $B$8:$B$2007, "&lt;"&amp;B1191))))</f>
        <v/>
      </c>
      <c r="N1191" s="18" t="str">
        <f ca="1">IF(OR(B1191 = "", F1191=""), "", MIN(ForwardDays(B1191,-'Terms&amp;Conditions + Transaction'!$B$22, 'Terms&amp;Conditions + Transaction'!$B$23, 'Holiday Schedule'!$B$3:$B$1002),ForwardDays(F1191,-'Terms&amp;Conditions + Transaction'!$B$22, 'Terms&amp;Conditions + Transaction'!$B$23, 'Holiday Schedule'!$B$3:$B$1002)))</f>
        <v/>
      </c>
      <c r="O1191" s="42" t="str">
        <f ca="1">IF(B1191="", "", IF(ISNA(MATCH(N1191, SOFR_INDEX!$A$2:$A$2001, -1)),1,IF(INDEX(SOFR_INDEX!$A$2:$E$2001,MATCH(N1191, SOFR_INDEX!$A$2:$A$2001, -1), 1)=N1191,MATCH(N1191, SOFR_INDEX!$A$2:$A$2001, -1),MATCH(N1191, SOFR_INDEX!$A$2:$A$2001, -1)+1)))</f>
        <v/>
      </c>
      <c r="P1191" s="40" t="str" cm="1">
        <f t="array" aca="1" ref="P1191" ca="1">IF(OR(B1191="", F1191=""), "", INDEX(SOFR_INDEX!$B$2:$E$2001, O1191,$P$4) * IF(LEFT($P$3, 3)="180", 2, IF(LEFT($P$3, 2)="90", 4, IF(LEFT($P$3, 2)="30", 12, 1)))/100)</f>
        <v/>
      </c>
      <c r="Q1191" s="43" t="str">
        <f ca="1">IF(OR(B1191="", F1191=""), "", P1191+'Terms&amp;Conditions + Transaction'!$B$11/10000)</f>
        <v/>
      </c>
      <c r="R1191" s="43" t="str">
        <f t="shared" ca="1" si="113"/>
        <v/>
      </c>
      <c r="S1191" t="str">
        <f ca="1">IF(B1191="",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Transaction'!$C$7*(F1191-E1191), 365), 360))))</f>
        <v/>
      </c>
      <c r="T1191" s="49" t="str">
        <f t="shared" ca="1" si="114"/>
        <v/>
      </c>
      <c r="U1191" s="49" t="str">
        <f t="shared" ca="1" si="115"/>
        <v/>
      </c>
      <c r="V1191" s="49" t="str">
        <f t="shared" ca="1" si="116"/>
        <v/>
      </c>
      <c r="W1191" s="11" t="str">
        <f t="shared" ca="1" si="117"/>
        <v/>
      </c>
      <c r="X1191" s="11" t="str">
        <f t="shared" ca="1" si="118"/>
        <v/>
      </c>
    </row>
    <row r="1192" spans="2:24" x14ac:dyDescent="0.25">
      <c r="B1192" s="82" t="str">
        <f ca="1">IF(B1191&lt;MIN($C$3, 'Terms&amp;Conditions + Transaction'!$B$6), B1191+1, "")</f>
        <v/>
      </c>
      <c r="C1192" t="str">
        <f ca="1">IF(B1192="", "", IF(AND(WEEKDAY(B1192, 2)&lt;=5, ISERROR(VLOOKUP(B1192, 'Holiday Schedule'!$B$3:$B$1002, 1, FALSE))), 1, 0))</f>
        <v/>
      </c>
      <c r="D1192" t="str">
        <f ca="1">IF(B1192="", "", IF(LOWER('Terms&amp;Conditions + Transaction'!$C$15)="act", 1, IF(DAY(B1192)=31, 0, IF(AND(DAY(B1192+1)=1, MONTH(B1192+1)=3), 31-DAY(B1192), 1))))</f>
        <v/>
      </c>
      <c r="E1192" s="18" t="str">
        <f ca="1">IF(B1192="", "", IFERROR(VLOOKUP(B1192, 'Accrual Schedule'!$B$3:$B$122, 1, TRUE), ""))</f>
        <v/>
      </c>
      <c r="F1192" s="18" t="str" cm="1">
        <f t="array" aca="1" ref="F1192" ca="1">IF(B1192="", "", INDEX('Accrual Schedule'!$B$3:$B$122, MATCH(B1192, 'Accrual Schedule'!$B$3:$B$122, 1)+1, 1))</f>
        <v/>
      </c>
      <c r="G1192" s="18" t="str" cm="1">
        <f t="array" aca="1" ref="G1192" ca="1">IF(B1192="", "", INDEX('Accrual Schedule'!$B$3:$B$122, MATCH(H1192, 'Accrual Schedule'!$B$3:$B$122, 1)-1, 1))</f>
        <v/>
      </c>
      <c r="H1192" s="18" t="str">
        <f ca="1">IF(B1192="", "", INDEX('Accrual Schedule'!$B$3:$B$122, MATCH(I1192, 'Accrual Schedule'!$C$3:$C$122, 1), 1))</f>
        <v/>
      </c>
      <c r="I1192" s="18" t="str" cm="1">
        <f t="array" aca="1" ref="I1192" ca="1">IF(B1192="", "", _xlfn.IFNA(INDEX('Accrual Schedule'!$C$4:$C$122, MATCH(B1192, 'Accrual Schedule'!$C$4:$C$122, 1)+1, 1), INDEX('Accrual Schedule'!$C$4:$C$122, 1, 1)))</f>
        <v/>
      </c>
      <c r="J1192" s="11" t="str">
        <f ca="1">IF(B1192="","",'Terms&amp;Conditions + Transaction'!$F$5-SUMIF(Dispositions!$B$3:$B$32,"&lt;="&amp;B1192,Dispositions!$C$3:$C$32))</f>
        <v/>
      </c>
      <c r="K1192" s="84" t="str">
        <f ca="1">IF(B1192="", "", IF(ISNA(MATCH(B1192, 'Factor Schedule'!$B$3:$B$2002, -1)),1,IF(INDEX('Factor Schedule'!$B$3:$C$2002,MATCH(B1192, 'Factor Schedule'!$B$3:$B$2002, -1), 1)=B1192,MATCH(B1192, 'Factor Schedule'!$B$3:$B$2002, -1),MATCH(B1192, 'Factor Schedule'!$B$3:$B$2002, -1)+1)))</f>
        <v/>
      </c>
      <c r="L1192" s="11" t="str" cm="1">
        <f t="array" aca="1" ref="L1192" ca="1">IF(B1192="","",ROUND(J1192*_xlfn.IFNA(INDEX('Factor Schedule'!$B$3:$C$2002,K1192, 2), 1), 2))</f>
        <v/>
      </c>
      <c r="M1192" s="11" t="str">
        <f ca="1">IF(B1192="", "", IF(OR(LOWER('Terms&amp;Conditions + Transaction'!$B$12)&lt;&gt;"compound", B1192=$C$2, B1192=E1192), L1192, L1192+IF(LOWER('Terms&amp;Conditions + Transaction'!$B$13)&lt;&gt;"y", SUMIFS($T$8:$T$2007, $B$8:$B$2007, "&gt;="&amp;E1192, $B$8:$B$2007, "&lt;"&amp;B1192), SUMIFS($U$8:$U$1007, $B$8:$B$2007, "&gt;="&amp;E1192, $B$8:$B$2007, "&lt;"&amp;B1192))))</f>
        <v/>
      </c>
      <c r="N1192" s="18" t="str">
        <f ca="1">IF(OR(B1192 = "", F1192=""), "", MIN(ForwardDays(B1192,-'Terms&amp;Conditions + Transaction'!$B$22, 'Terms&amp;Conditions + Transaction'!$B$23, 'Holiday Schedule'!$B$3:$B$1002),ForwardDays(F1192,-'Terms&amp;Conditions + Transaction'!$B$22, 'Terms&amp;Conditions + Transaction'!$B$23, 'Holiday Schedule'!$B$3:$B$1002)))</f>
        <v/>
      </c>
      <c r="O1192" s="42" t="str">
        <f ca="1">IF(B1192="", "", IF(ISNA(MATCH(N1192, SOFR_INDEX!$A$2:$A$2001, -1)),1,IF(INDEX(SOFR_INDEX!$A$2:$E$2001,MATCH(N1192, SOFR_INDEX!$A$2:$A$2001, -1), 1)=N1192,MATCH(N1192, SOFR_INDEX!$A$2:$A$2001, -1),MATCH(N1192, SOFR_INDEX!$A$2:$A$2001, -1)+1)))</f>
        <v/>
      </c>
      <c r="P1192" s="40" t="str" cm="1">
        <f t="array" aca="1" ref="P1192" ca="1">IF(OR(B1192="", F1192=""), "", INDEX(SOFR_INDEX!$B$2:$E$2001, O1192,$P$4) * IF(LEFT($P$3, 3)="180", 2, IF(LEFT($P$3, 2)="90", 4, IF(LEFT($P$3, 2)="30", 12, 1)))/100)</f>
        <v/>
      </c>
      <c r="Q1192" s="43" t="str">
        <f ca="1">IF(OR(B1192="", F1192=""), "", P1192+'Terms&amp;Conditions + Transaction'!$B$11/10000)</f>
        <v/>
      </c>
      <c r="R1192" s="43" t="str">
        <f t="shared" ca="1" si="113"/>
        <v/>
      </c>
      <c r="S1192" t="str">
        <f ca="1">IF(B1192="",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Transaction'!$C$7*(F1192-E1192), 365), 360))))</f>
        <v/>
      </c>
      <c r="T1192" s="49" t="str">
        <f t="shared" ca="1" si="114"/>
        <v/>
      </c>
      <c r="U1192" s="49" t="str">
        <f t="shared" ca="1" si="115"/>
        <v/>
      </c>
      <c r="V1192" s="49" t="str">
        <f t="shared" ca="1" si="116"/>
        <v/>
      </c>
      <c r="W1192" s="11" t="str">
        <f t="shared" ca="1" si="117"/>
        <v/>
      </c>
      <c r="X1192" s="11" t="str">
        <f t="shared" ca="1" si="118"/>
        <v/>
      </c>
    </row>
    <row r="1193" spans="2:24" x14ac:dyDescent="0.25">
      <c r="B1193" s="82" t="str">
        <f ca="1">IF(B1192&lt;MIN($C$3, 'Terms&amp;Conditions + Transaction'!$B$6), B1192+1, "")</f>
        <v/>
      </c>
      <c r="C1193" t="str">
        <f ca="1">IF(B1193="", "", IF(AND(WEEKDAY(B1193, 2)&lt;=5, ISERROR(VLOOKUP(B1193, 'Holiday Schedule'!$B$3:$B$1002, 1, FALSE))), 1, 0))</f>
        <v/>
      </c>
      <c r="D1193" t="str">
        <f ca="1">IF(B1193="", "", IF(LOWER('Terms&amp;Conditions + Transaction'!$C$15)="act", 1, IF(DAY(B1193)=31, 0, IF(AND(DAY(B1193+1)=1, MONTH(B1193+1)=3), 31-DAY(B1193), 1))))</f>
        <v/>
      </c>
      <c r="E1193" s="18" t="str">
        <f ca="1">IF(B1193="", "", IFERROR(VLOOKUP(B1193, 'Accrual Schedule'!$B$3:$B$122, 1, TRUE), ""))</f>
        <v/>
      </c>
      <c r="F1193" s="18" t="str" cm="1">
        <f t="array" aca="1" ref="F1193" ca="1">IF(B1193="", "", INDEX('Accrual Schedule'!$B$3:$B$122, MATCH(B1193, 'Accrual Schedule'!$B$3:$B$122, 1)+1, 1))</f>
        <v/>
      </c>
      <c r="G1193" s="18" t="str" cm="1">
        <f t="array" aca="1" ref="G1193" ca="1">IF(B1193="", "", INDEX('Accrual Schedule'!$B$3:$B$122, MATCH(H1193, 'Accrual Schedule'!$B$3:$B$122, 1)-1, 1))</f>
        <v/>
      </c>
      <c r="H1193" s="18" t="str">
        <f ca="1">IF(B1193="", "", INDEX('Accrual Schedule'!$B$3:$B$122, MATCH(I1193, 'Accrual Schedule'!$C$3:$C$122, 1), 1))</f>
        <v/>
      </c>
      <c r="I1193" s="18" t="str" cm="1">
        <f t="array" aca="1" ref="I1193" ca="1">IF(B1193="", "", _xlfn.IFNA(INDEX('Accrual Schedule'!$C$4:$C$122, MATCH(B1193, 'Accrual Schedule'!$C$4:$C$122, 1)+1, 1), INDEX('Accrual Schedule'!$C$4:$C$122, 1, 1)))</f>
        <v/>
      </c>
      <c r="J1193" s="11" t="str">
        <f ca="1">IF(B1193="","",'Terms&amp;Conditions + Transaction'!$F$5-SUMIF(Dispositions!$B$3:$B$32,"&lt;="&amp;B1193,Dispositions!$C$3:$C$32))</f>
        <v/>
      </c>
      <c r="K1193" s="84" t="str">
        <f ca="1">IF(B1193="", "", IF(ISNA(MATCH(B1193, 'Factor Schedule'!$B$3:$B$2002, -1)),1,IF(INDEX('Factor Schedule'!$B$3:$C$2002,MATCH(B1193, 'Factor Schedule'!$B$3:$B$2002, -1), 1)=B1193,MATCH(B1193, 'Factor Schedule'!$B$3:$B$2002, -1),MATCH(B1193, 'Factor Schedule'!$B$3:$B$2002, -1)+1)))</f>
        <v/>
      </c>
      <c r="L1193" s="11" t="str" cm="1">
        <f t="array" aca="1" ref="L1193" ca="1">IF(B1193="","",ROUND(J1193*_xlfn.IFNA(INDEX('Factor Schedule'!$B$3:$C$2002,K1193, 2), 1), 2))</f>
        <v/>
      </c>
      <c r="M1193" s="11" t="str">
        <f ca="1">IF(B1193="", "", IF(OR(LOWER('Terms&amp;Conditions + Transaction'!$B$12)&lt;&gt;"compound", B1193=$C$2, B1193=E1193), L1193, L1193+IF(LOWER('Terms&amp;Conditions + Transaction'!$B$13)&lt;&gt;"y", SUMIFS($T$8:$T$2007, $B$8:$B$2007, "&gt;="&amp;E1193, $B$8:$B$2007, "&lt;"&amp;B1193), SUMIFS($U$8:$U$1007, $B$8:$B$2007, "&gt;="&amp;E1193, $B$8:$B$2007, "&lt;"&amp;B1193))))</f>
        <v/>
      </c>
      <c r="N1193" s="18" t="str">
        <f ca="1">IF(OR(B1193 = "", F1193=""), "", MIN(ForwardDays(B1193,-'Terms&amp;Conditions + Transaction'!$B$22, 'Terms&amp;Conditions + Transaction'!$B$23, 'Holiday Schedule'!$B$3:$B$1002),ForwardDays(F1193,-'Terms&amp;Conditions + Transaction'!$B$22, 'Terms&amp;Conditions + Transaction'!$B$23, 'Holiday Schedule'!$B$3:$B$1002)))</f>
        <v/>
      </c>
      <c r="O1193" s="42" t="str">
        <f ca="1">IF(B1193="", "", IF(ISNA(MATCH(N1193, SOFR_INDEX!$A$2:$A$2001, -1)),1,IF(INDEX(SOFR_INDEX!$A$2:$E$2001,MATCH(N1193, SOFR_INDEX!$A$2:$A$2001, -1), 1)=N1193,MATCH(N1193, SOFR_INDEX!$A$2:$A$2001, -1),MATCH(N1193, SOFR_INDEX!$A$2:$A$2001, -1)+1)))</f>
        <v/>
      </c>
      <c r="P1193" s="40" t="str" cm="1">
        <f t="array" aca="1" ref="P1193" ca="1">IF(OR(B1193="", F1193=""), "", INDEX(SOFR_INDEX!$B$2:$E$2001, O1193,$P$4) * IF(LEFT($P$3, 3)="180", 2, IF(LEFT($P$3, 2)="90", 4, IF(LEFT($P$3, 2)="30", 12, 1)))/100)</f>
        <v/>
      </c>
      <c r="Q1193" s="43" t="str">
        <f ca="1">IF(OR(B1193="", F1193=""), "", P1193+'Terms&amp;Conditions + Transaction'!$B$11/10000)</f>
        <v/>
      </c>
      <c r="R1193" s="43" t="str">
        <f t="shared" ca="1" si="113"/>
        <v/>
      </c>
      <c r="S1193" t="str">
        <f ca="1">IF(B1193="",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Transaction'!$C$7*(F1193-E1193), 365), 360))))</f>
        <v/>
      </c>
      <c r="T1193" s="49" t="str">
        <f t="shared" ca="1" si="114"/>
        <v/>
      </c>
      <c r="U1193" s="49" t="str">
        <f t="shared" ca="1" si="115"/>
        <v/>
      </c>
      <c r="V1193" s="49" t="str">
        <f t="shared" ca="1" si="116"/>
        <v/>
      </c>
      <c r="W1193" s="11" t="str">
        <f t="shared" ca="1" si="117"/>
        <v/>
      </c>
      <c r="X1193" s="11" t="str">
        <f t="shared" ca="1" si="118"/>
        <v/>
      </c>
    </row>
    <row r="1194" spans="2:24" x14ac:dyDescent="0.25">
      <c r="B1194" s="82" t="str">
        <f ca="1">IF(B1193&lt;MIN($C$3, 'Terms&amp;Conditions + Transaction'!$B$6), B1193+1, "")</f>
        <v/>
      </c>
      <c r="C1194" t="str">
        <f ca="1">IF(B1194="", "", IF(AND(WEEKDAY(B1194, 2)&lt;=5, ISERROR(VLOOKUP(B1194, 'Holiday Schedule'!$B$3:$B$1002, 1, FALSE))), 1, 0))</f>
        <v/>
      </c>
      <c r="D1194" t="str">
        <f ca="1">IF(B1194="", "", IF(LOWER('Terms&amp;Conditions + Transaction'!$C$15)="act", 1, IF(DAY(B1194)=31, 0, IF(AND(DAY(B1194+1)=1, MONTH(B1194+1)=3), 31-DAY(B1194), 1))))</f>
        <v/>
      </c>
      <c r="E1194" s="18" t="str">
        <f ca="1">IF(B1194="", "", IFERROR(VLOOKUP(B1194, 'Accrual Schedule'!$B$3:$B$122, 1, TRUE), ""))</f>
        <v/>
      </c>
      <c r="F1194" s="18" t="str" cm="1">
        <f t="array" aca="1" ref="F1194" ca="1">IF(B1194="", "", INDEX('Accrual Schedule'!$B$3:$B$122, MATCH(B1194, 'Accrual Schedule'!$B$3:$B$122, 1)+1, 1))</f>
        <v/>
      </c>
      <c r="G1194" s="18" t="str" cm="1">
        <f t="array" aca="1" ref="G1194" ca="1">IF(B1194="", "", INDEX('Accrual Schedule'!$B$3:$B$122, MATCH(H1194, 'Accrual Schedule'!$B$3:$B$122, 1)-1, 1))</f>
        <v/>
      </c>
      <c r="H1194" s="18" t="str">
        <f ca="1">IF(B1194="", "", INDEX('Accrual Schedule'!$B$3:$B$122, MATCH(I1194, 'Accrual Schedule'!$C$3:$C$122, 1), 1))</f>
        <v/>
      </c>
      <c r="I1194" s="18" t="str" cm="1">
        <f t="array" aca="1" ref="I1194" ca="1">IF(B1194="", "", _xlfn.IFNA(INDEX('Accrual Schedule'!$C$4:$C$122, MATCH(B1194, 'Accrual Schedule'!$C$4:$C$122, 1)+1, 1), INDEX('Accrual Schedule'!$C$4:$C$122, 1, 1)))</f>
        <v/>
      </c>
      <c r="J1194" s="11" t="str">
        <f ca="1">IF(B1194="","",'Terms&amp;Conditions + Transaction'!$F$5-SUMIF(Dispositions!$B$3:$B$32,"&lt;="&amp;B1194,Dispositions!$C$3:$C$32))</f>
        <v/>
      </c>
      <c r="K1194" s="84" t="str">
        <f ca="1">IF(B1194="", "", IF(ISNA(MATCH(B1194, 'Factor Schedule'!$B$3:$B$2002, -1)),1,IF(INDEX('Factor Schedule'!$B$3:$C$2002,MATCH(B1194, 'Factor Schedule'!$B$3:$B$2002, -1), 1)=B1194,MATCH(B1194, 'Factor Schedule'!$B$3:$B$2002, -1),MATCH(B1194, 'Factor Schedule'!$B$3:$B$2002, -1)+1)))</f>
        <v/>
      </c>
      <c r="L1194" s="11" t="str" cm="1">
        <f t="array" aca="1" ref="L1194" ca="1">IF(B1194="","",ROUND(J1194*_xlfn.IFNA(INDEX('Factor Schedule'!$B$3:$C$2002,K1194, 2), 1), 2))</f>
        <v/>
      </c>
      <c r="M1194" s="11" t="str">
        <f ca="1">IF(B1194="", "", IF(OR(LOWER('Terms&amp;Conditions + Transaction'!$B$12)&lt;&gt;"compound", B1194=$C$2, B1194=E1194), L1194, L1194+IF(LOWER('Terms&amp;Conditions + Transaction'!$B$13)&lt;&gt;"y", SUMIFS($T$8:$T$2007, $B$8:$B$2007, "&gt;="&amp;E1194, $B$8:$B$2007, "&lt;"&amp;B1194), SUMIFS($U$8:$U$1007, $B$8:$B$2007, "&gt;="&amp;E1194, $B$8:$B$2007, "&lt;"&amp;B1194))))</f>
        <v/>
      </c>
      <c r="N1194" s="18" t="str">
        <f ca="1">IF(OR(B1194 = "", F1194=""), "", MIN(ForwardDays(B1194,-'Terms&amp;Conditions + Transaction'!$B$22, 'Terms&amp;Conditions + Transaction'!$B$23, 'Holiday Schedule'!$B$3:$B$1002),ForwardDays(F1194,-'Terms&amp;Conditions + Transaction'!$B$22, 'Terms&amp;Conditions + Transaction'!$B$23, 'Holiday Schedule'!$B$3:$B$1002)))</f>
        <v/>
      </c>
      <c r="O1194" s="42" t="str">
        <f ca="1">IF(B1194="", "", IF(ISNA(MATCH(N1194, SOFR_INDEX!$A$2:$A$2001, -1)),1,IF(INDEX(SOFR_INDEX!$A$2:$E$2001,MATCH(N1194, SOFR_INDEX!$A$2:$A$2001, -1), 1)=N1194,MATCH(N1194, SOFR_INDEX!$A$2:$A$2001, -1),MATCH(N1194, SOFR_INDEX!$A$2:$A$2001, -1)+1)))</f>
        <v/>
      </c>
      <c r="P1194" s="40" t="str" cm="1">
        <f t="array" aca="1" ref="P1194" ca="1">IF(OR(B1194="", F1194=""), "", INDEX(SOFR_INDEX!$B$2:$E$2001, O1194,$P$4) * IF(LEFT($P$3, 3)="180", 2, IF(LEFT($P$3, 2)="90", 4, IF(LEFT($P$3, 2)="30", 12, 1)))/100)</f>
        <v/>
      </c>
      <c r="Q1194" s="43" t="str">
        <f ca="1">IF(OR(B1194="", F1194=""), "", P1194+'Terms&amp;Conditions + Transaction'!$B$11/10000)</f>
        <v/>
      </c>
      <c r="R1194" s="43" t="str">
        <f t="shared" ca="1" si="113"/>
        <v/>
      </c>
      <c r="S1194" t="str">
        <f ca="1">IF(B1194="",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Transaction'!$C$7*(F1194-E1194), 365), 360))))</f>
        <v/>
      </c>
      <c r="T1194" s="49" t="str">
        <f t="shared" ca="1" si="114"/>
        <v/>
      </c>
      <c r="U1194" s="49" t="str">
        <f t="shared" ca="1" si="115"/>
        <v/>
      </c>
      <c r="V1194" s="49" t="str">
        <f t="shared" ca="1" si="116"/>
        <v/>
      </c>
      <c r="W1194" s="11" t="str">
        <f t="shared" ca="1" si="117"/>
        <v/>
      </c>
      <c r="X1194" s="11" t="str">
        <f t="shared" ca="1" si="118"/>
        <v/>
      </c>
    </row>
    <row r="1195" spans="2:24" x14ac:dyDescent="0.25">
      <c r="B1195" s="82" t="str">
        <f ca="1">IF(B1194&lt;MIN($C$3, 'Terms&amp;Conditions + Transaction'!$B$6), B1194+1, "")</f>
        <v/>
      </c>
      <c r="C1195" t="str">
        <f ca="1">IF(B1195="", "", IF(AND(WEEKDAY(B1195, 2)&lt;=5, ISERROR(VLOOKUP(B1195, 'Holiday Schedule'!$B$3:$B$1002, 1, FALSE))), 1, 0))</f>
        <v/>
      </c>
      <c r="D1195" t="str">
        <f ca="1">IF(B1195="", "", IF(LOWER('Terms&amp;Conditions + Transaction'!$C$15)="act", 1, IF(DAY(B1195)=31, 0, IF(AND(DAY(B1195+1)=1, MONTH(B1195+1)=3), 31-DAY(B1195), 1))))</f>
        <v/>
      </c>
      <c r="E1195" s="18" t="str">
        <f ca="1">IF(B1195="", "", IFERROR(VLOOKUP(B1195, 'Accrual Schedule'!$B$3:$B$122, 1, TRUE), ""))</f>
        <v/>
      </c>
      <c r="F1195" s="18" t="str" cm="1">
        <f t="array" aca="1" ref="F1195" ca="1">IF(B1195="", "", INDEX('Accrual Schedule'!$B$3:$B$122, MATCH(B1195, 'Accrual Schedule'!$B$3:$B$122, 1)+1, 1))</f>
        <v/>
      </c>
      <c r="G1195" s="18" t="str" cm="1">
        <f t="array" aca="1" ref="G1195" ca="1">IF(B1195="", "", INDEX('Accrual Schedule'!$B$3:$B$122, MATCH(H1195, 'Accrual Schedule'!$B$3:$B$122, 1)-1, 1))</f>
        <v/>
      </c>
      <c r="H1195" s="18" t="str">
        <f ca="1">IF(B1195="", "", INDEX('Accrual Schedule'!$B$3:$B$122, MATCH(I1195, 'Accrual Schedule'!$C$3:$C$122, 1), 1))</f>
        <v/>
      </c>
      <c r="I1195" s="18" t="str" cm="1">
        <f t="array" aca="1" ref="I1195" ca="1">IF(B1195="", "", _xlfn.IFNA(INDEX('Accrual Schedule'!$C$4:$C$122, MATCH(B1195, 'Accrual Schedule'!$C$4:$C$122, 1)+1, 1), INDEX('Accrual Schedule'!$C$4:$C$122, 1, 1)))</f>
        <v/>
      </c>
      <c r="J1195" s="11" t="str">
        <f ca="1">IF(B1195="","",'Terms&amp;Conditions + Transaction'!$F$5-SUMIF(Dispositions!$B$3:$B$32,"&lt;="&amp;B1195,Dispositions!$C$3:$C$32))</f>
        <v/>
      </c>
      <c r="K1195" s="84" t="str">
        <f ca="1">IF(B1195="", "", IF(ISNA(MATCH(B1195, 'Factor Schedule'!$B$3:$B$2002, -1)),1,IF(INDEX('Factor Schedule'!$B$3:$C$2002,MATCH(B1195, 'Factor Schedule'!$B$3:$B$2002, -1), 1)=B1195,MATCH(B1195, 'Factor Schedule'!$B$3:$B$2002, -1),MATCH(B1195, 'Factor Schedule'!$B$3:$B$2002, -1)+1)))</f>
        <v/>
      </c>
      <c r="L1195" s="11" t="str" cm="1">
        <f t="array" aca="1" ref="L1195" ca="1">IF(B1195="","",ROUND(J1195*_xlfn.IFNA(INDEX('Factor Schedule'!$B$3:$C$2002,K1195, 2), 1), 2))</f>
        <v/>
      </c>
      <c r="M1195" s="11" t="str">
        <f ca="1">IF(B1195="", "", IF(OR(LOWER('Terms&amp;Conditions + Transaction'!$B$12)&lt;&gt;"compound", B1195=$C$2, B1195=E1195), L1195, L1195+IF(LOWER('Terms&amp;Conditions + Transaction'!$B$13)&lt;&gt;"y", SUMIFS($T$8:$T$2007, $B$8:$B$2007, "&gt;="&amp;E1195, $B$8:$B$2007, "&lt;"&amp;B1195), SUMIFS($U$8:$U$1007, $B$8:$B$2007, "&gt;="&amp;E1195, $B$8:$B$2007, "&lt;"&amp;B1195))))</f>
        <v/>
      </c>
      <c r="N1195" s="18" t="str">
        <f ca="1">IF(OR(B1195 = "", F1195=""), "", MIN(ForwardDays(B1195,-'Terms&amp;Conditions + Transaction'!$B$22, 'Terms&amp;Conditions + Transaction'!$B$23, 'Holiday Schedule'!$B$3:$B$1002),ForwardDays(F1195,-'Terms&amp;Conditions + Transaction'!$B$22, 'Terms&amp;Conditions + Transaction'!$B$23, 'Holiday Schedule'!$B$3:$B$1002)))</f>
        <v/>
      </c>
      <c r="O1195" s="42" t="str">
        <f ca="1">IF(B1195="", "", IF(ISNA(MATCH(N1195, SOFR_INDEX!$A$2:$A$2001, -1)),1,IF(INDEX(SOFR_INDEX!$A$2:$E$2001,MATCH(N1195, SOFR_INDEX!$A$2:$A$2001, -1), 1)=N1195,MATCH(N1195, SOFR_INDEX!$A$2:$A$2001, -1),MATCH(N1195, SOFR_INDEX!$A$2:$A$2001, -1)+1)))</f>
        <v/>
      </c>
      <c r="P1195" s="40" t="str" cm="1">
        <f t="array" aca="1" ref="P1195" ca="1">IF(OR(B1195="", F1195=""), "", INDEX(SOFR_INDEX!$B$2:$E$2001, O1195,$P$4) * IF(LEFT($P$3, 3)="180", 2, IF(LEFT($P$3, 2)="90", 4, IF(LEFT($P$3, 2)="30", 12, 1)))/100)</f>
        <v/>
      </c>
      <c r="Q1195" s="43" t="str">
        <f ca="1">IF(OR(B1195="", F1195=""), "", P1195+'Terms&amp;Conditions + Transaction'!$B$11/10000)</f>
        <v/>
      </c>
      <c r="R1195" s="43" t="str">
        <f t="shared" ca="1" si="113"/>
        <v/>
      </c>
      <c r="S1195" t="str">
        <f ca="1">IF(B1195="",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Transaction'!$C$7*(F1195-E1195), 365), 360))))</f>
        <v/>
      </c>
      <c r="T1195" s="49" t="str">
        <f t="shared" ca="1" si="114"/>
        <v/>
      </c>
      <c r="U1195" s="49" t="str">
        <f t="shared" ca="1" si="115"/>
        <v/>
      </c>
      <c r="V1195" s="49" t="str">
        <f t="shared" ca="1" si="116"/>
        <v/>
      </c>
      <c r="W1195" s="11" t="str">
        <f t="shared" ca="1" si="117"/>
        <v/>
      </c>
      <c r="X1195" s="11" t="str">
        <f t="shared" ca="1" si="118"/>
        <v/>
      </c>
    </row>
    <row r="1196" spans="2:24" x14ac:dyDescent="0.25">
      <c r="B1196" s="82" t="str">
        <f ca="1">IF(B1195&lt;MIN($C$3, 'Terms&amp;Conditions + Transaction'!$B$6), B1195+1, "")</f>
        <v/>
      </c>
      <c r="C1196" t="str">
        <f ca="1">IF(B1196="", "", IF(AND(WEEKDAY(B1196, 2)&lt;=5, ISERROR(VLOOKUP(B1196, 'Holiday Schedule'!$B$3:$B$1002, 1, FALSE))), 1, 0))</f>
        <v/>
      </c>
      <c r="D1196" t="str">
        <f ca="1">IF(B1196="", "", IF(LOWER('Terms&amp;Conditions + Transaction'!$C$15)="act", 1, IF(DAY(B1196)=31, 0, IF(AND(DAY(B1196+1)=1, MONTH(B1196+1)=3), 31-DAY(B1196), 1))))</f>
        <v/>
      </c>
      <c r="E1196" s="18" t="str">
        <f ca="1">IF(B1196="", "", IFERROR(VLOOKUP(B1196, 'Accrual Schedule'!$B$3:$B$122, 1, TRUE), ""))</f>
        <v/>
      </c>
      <c r="F1196" s="18" t="str" cm="1">
        <f t="array" aca="1" ref="F1196" ca="1">IF(B1196="", "", INDEX('Accrual Schedule'!$B$3:$B$122, MATCH(B1196, 'Accrual Schedule'!$B$3:$B$122, 1)+1, 1))</f>
        <v/>
      </c>
      <c r="G1196" s="18" t="str" cm="1">
        <f t="array" aca="1" ref="G1196" ca="1">IF(B1196="", "", INDEX('Accrual Schedule'!$B$3:$B$122, MATCH(H1196, 'Accrual Schedule'!$B$3:$B$122, 1)-1, 1))</f>
        <v/>
      </c>
      <c r="H1196" s="18" t="str">
        <f ca="1">IF(B1196="", "", INDEX('Accrual Schedule'!$B$3:$B$122, MATCH(I1196, 'Accrual Schedule'!$C$3:$C$122, 1), 1))</f>
        <v/>
      </c>
      <c r="I1196" s="18" t="str" cm="1">
        <f t="array" aca="1" ref="I1196" ca="1">IF(B1196="", "", _xlfn.IFNA(INDEX('Accrual Schedule'!$C$4:$C$122, MATCH(B1196, 'Accrual Schedule'!$C$4:$C$122, 1)+1, 1), INDEX('Accrual Schedule'!$C$4:$C$122, 1, 1)))</f>
        <v/>
      </c>
      <c r="J1196" s="11" t="str">
        <f ca="1">IF(B1196="","",'Terms&amp;Conditions + Transaction'!$F$5-SUMIF(Dispositions!$B$3:$B$32,"&lt;="&amp;B1196,Dispositions!$C$3:$C$32))</f>
        <v/>
      </c>
      <c r="K1196" s="84" t="str">
        <f ca="1">IF(B1196="", "", IF(ISNA(MATCH(B1196, 'Factor Schedule'!$B$3:$B$2002, -1)),1,IF(INDEX('Factor Schedule'!$B$3:$C$2002,MATCH(B1196, 'Factor Schedule'!$B$3:$B$2002, -1), 1)=B1196,MATCH(B1196, 'Factor Schedule'!$B$3:$B$2002, -1),MATCH(B1196, 'Factor Schedule'!$B$3:$B$2002, -1)+1)))</f>
        <v/>
      </c>
      <c r="L1196" s="11" t="str" cm="1">
        <f t="array" aca="1" ref="L1196" ca="1">IF(B1196="","",ROUND(J1196*_xlfn.IFNA(INDEX('Factor Schedule'!$B$3:$C$2002,K1196, 2), 1), 2))</f>
        <v/>
      </c>
      <c r="M1196" s="11" t="str">
        <f ca="1">IF(B1196="", "", IF(OR(LOWER('Terms&amp;Conditions + Transaction'!$B$12)&lt;&gt;"compound", B1196=$C$2, B1196=E1196), L1196, L1196+IF(LOWER('Terms&amp;Conditions + Transaction'!$B$13)&lt;&gt;"y", SUMIFS($T$8:$T$2007, $B$8:$B$2007, "&gt;="&amp;E1196, $B$8:$B$2007, "&lt;"&amp;B1196), SUMIFS($U$8:$U$1007, $B$8:$B$2007, "&gt;="&amp;E1196, $B$8:$B$2007, "&lt;"&amp;B1196))))</f>
        <v/>
      </c>
      <c r="N1196" s="18" t="str">
        <f ca="1">IF(OR(B1196 = "", F1196=""), "", MIN(ForwardDays(B1196,-'Terms&amp;Conditions + Transaction'!$B$22, 'Terms&amp;Conditions + Transaction'!$B$23, 'Holiday Schedule'!$B$3:$B$1002),ForwardDays(F1196,-'Terms&amp;Conditions + Transaction'!$B$22, 'Terms&amp;Conditions + Transaction'!$B$23, 'Holiday Schedule'!$B$3:$B$1002)))</f>
        <v/>
      </c>
      <c r="O1196" s="42" t="str">
        <f ca="1">IF(B1196="", "", IF(ISNA(MATCH(N1196, SOFR_INDEX!$A$2:$A$2001, -1)),1,IF(INDEX(SOFR_INDEX!$A$2:$E$2001,MATCH(N1196, SOFR_INDEX!$A$2:$A$2001, -1), 1)=N1196,MATCH(N1196, SOFR_INDEX!$A$2:$A$2001, -1),MATCH(N1196, SOFR_INDEX!$A$2:$A$2001, -1)+1)))</f>
        <v/>
      </c>
      <c r="P1196" s="40" t="str" cm="1">
        <f t="array" aca="1" ref="P1196" ca="1">IF(OR(B1196="", F1196=""), "", INDEX(SOFR_INDEX!$B$2:$E$2001, O1196,$P$4) * IF(LEFT($P$3, 3)="180", 2, IF(LEFT($P$3, 2)="90", 4, IF(LEFT($P$3, 2)="30", 12, 1)))/100)</f>
        <v/>
      </c>
      <c r="Q1196" s="43" t="str">
        <f ca="1">IF(OR(B1196="", F1196=""), "", P1196+'Terms&amp;Conditions + Transaction'!$B$11/10000)</f>
        <v/>
      </c>
      <c r="R1196" s="43" t="str">
        <f t="shared" ca="1" si="113"/>
        <v/>
      </c>
      <c r="S1196" t="str">
        <f ca="1">IF(B1196="",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Transaction'!$C$7*(F1196-E1196), 365), 360))))</f>
        <v/>
      </c>
      <c r="T1196" s="49" t="str">
        <f t="shared" ca="1" si="114"/>
        <v/>
      </c>
      <c r="U1196" s="49" t="str">
        <f t="shared" ca="1" si="115"/>
        <v/>
      </c>
      <c r="V1196" s="49" t="str">
        <f t="shared" ca="1" si="116"/>
        <v/>
      </c>
      <c r="W1196" s="11" t="str">
        <f t="shared" ca="1" si="117"/>
        <v/>
      </c>
      <c r="X1196" s="11" t="str">
        <f t="shared" ca="1" si="118"/>
        <v/>
      </c>
    </row>
    <row r="1197" spans="2:24" x14ac:dyDescent="0.25">
      <c r="B1197" s="82" t="str">
        <f ca="1">IF(B1196&lt;MIN($C$3, 'Terms&amp;Conditions + Transaction'!$B$6), B1196+1, "")</f>
        <v/>
      </c>
      <c r="C1197" t="str">
        <f ca="1">IF(B1197="", "", IF(AND(WEEKDAY(B1197, 2)&lt;=5, ISERROR(VLOOKUP(B1197, 'Holiday Schedule'!$B$3:$B$1002, 1, FALSE))), 1, 0))</f>
        <v/>
      </c>
      <c r="D1197" t="str">
        <f ca="1">IF(B1197="", "", IF(LOWER('Terms&amp;Conditions + Transaction'!$C$15)="act", 1, IF(DAY(B1197)=31, 0, IF(AND(DAY(B1197+1)=1, MONTH(B1197+1)=3), 31-DAY(B1197), 1))))</f>
        <v/>
      </c>
      <c r="E1197" s="18" t="str">
        <f ca="1">IF(B1197="", "", IFERROR(VLOOKUP(B1197, 'Accrual Schedule'!$B$3:$B$122, 1, TRUE), ""))</f>
        <v/>
      </c>
      <c r="F1197" s="18" t="str" cm="1">
        <f t="array" aca="1" ref="F1197" ca="1">IF(B1197="", "", INDEX('Accrual Schedule'!$B$3:$B$122, MATCH(B1197, 'Accrual Schedule'!$B$3:$B$122, 1)+1, 1))</f>
        <v/>
      </c>
      <c r="G1197" s="18" t="str" cm="1">
        <f t="array" aca="1" ref="G1197" ca="1">IF(B1197="", "", INDEX('Accrual Schedule'!$B$3:$B$122, MATCH(H1197, 'Accrual Schedule'!$B$3:$B$122, 1)-1, 1))</f>
        <v/>
      </c>
      <c r="H1197" s="18" t="str">
        <f ca="1">IF(B1197="", "", INDEX('Accrual Schedule'!$B$3:$B$122, MATCH(I1197, 'Accrual Schedule'!$C$3:$C$122, 1), 1))</f>
        <v/>
      </c>
      <c r="I1197" s="18" t="str" cm="1">
        <f t="array" aca="1" ref="I1197" ca="1">IF(B1197="", "", _xlfn.IFNA(INDEX('Accrual Schedule'!$C$4:$C$122, MATCH(B1197, 'Accrual Schedule'!$C$4:$C$122, 1)+1, 1), INDEX('Accrual Schedule'!$C$4:$C$122, 1, 1)))</f>
        <v/>
      </c>
      <c r="J1197" s="11" t="str">
        <f ca="1">IF(B1197="","",'Terms&amp;Conditions + Transaction'!$F$5-SUMIF(Dispositions!$B$3:$B$32,"&lt;="&amp;B1197,Dispositions!$C$3:$C$32))</f>
        <v/>
      </c>
      <c r="K1197" s="84" t="str">
        <f ca="1">IF(B1197="", "", IF(ISNA(MATCH(B1197, 'Factor Schedule'!$B$3:$B$2002, -1)),1,IF(INDEX('Factor Schedule'!$B$3:$C$2002,MATCH(B1197, 'Factor Schedule'!$B$3:$B$2002, -1), 1)=B1197,MATCH(B1197, 'Factor Schedule'!$B$3:$B$2002, -1),MATCH(B1197, 'Factor Schedule'!$B$3:$B$2002, -1)+1)))</f>
        <v/>
      </c>
      <c r="L1197" s="11" t="str" cm="1">
        <f t="array" aca="1" ref="L1197" ca="1">IF(B1197="","",ROUND(J1197*_xlfn.IFNA(INDEX('Factor Schedule'!$B$3:$C$2002,K1197, 2), 1), 2))</f>
        <v/>
      </c>
      <c r="M1197" s="11" t="str">
        <f ca="1">IF(B1197="", "", IF(OR(LOWER('Terms&amp;Conditions + Transaction'!$B$12)&lt;&gt;"compound", B1197=$C$2, B1197=E1197), L1197, L1197+IF(LOWER('Terms&amp;Conditions + Transaction'!$B$13)&lt;&gt;"y", SUMIFS($T$8:$T$2007, $B$8:$B$2007, "&gt;="&amp;E1197, $B$8:$B$2007, "&lt;"&amp;B1197), SUMIFS($U$8:$U$1007, $B$8:$B$2007, "&gt;="&amp;E1197, $B$8:$B$2007, "&lt;"&amp;B1197))))</f>
        <v/>
      </c>
      <c r="N1197" s="18" t="str">
        <f ca="1">IF(OR(B1197 = "", F1197=""), "", MIN(ForwardDays(B1197,-'Terms&amp;Conditions + Transaction'!$B$22, 'Terms&amp;Conditions + Transaction'!$B$23, 'Holiday Schedule'!$B$3:$B$1002),ForwardDays(F1197,-'Terms&amp;Conditions + Transaction'!$B$22, 'Terms&amp;Conditions + Transaction'!$B$23, 'Holiday Schedule'!$B$3:$B$1002)))</f>
        <v/>
      </c>
      <c r="O1197" s="42" t="str">
        <f ca="1">IF(B1197="", "", IF(ISNA(MATCH(N1197, SOFR_INDEX!$A$2:$A$2001, -1)),1,IF(INDEX(SOFR_INDEX!$A$2:$E$2001,MATCH(N1197, SOFR_INDEX!$A$2:$A$2001, -1), 1)=N1197,MATCH(N1197, SOFR_INDEX!$A$2:$A$2001, -1),MATCH(N1197, SOFR_INDEX!$A$2:$A$2001, -1)+1)))</f>
        <v/>
      </c>
      <c r="P1197" s="40" t="str" cm="1">
        <f t="array" aca="1" ref="P1197" ca="1">IF(OR(B1197="", F1197=""), "", INDEX(SOFR_INDEX!$B$2:$E$2001, O1197,$P$4) * IF(LEFT($P$3, 3)="180", 2, IF(LEFT($P$3, 2)="90", 4, IF(LEFT($P$3, 2)="30", 12, 1)))/100)</f>
        <v/>
      </c>
      <c r="Q1197" s="43" t="str">
        <f ca="1">IF(OR(B1197="", F1197=""), "", P1197+'Terms&amp;Conditions + Transaction'!$B$11/10000)</f>
        <v/>
      </c>
      <c r="R1197" s="43" t="str">
        <f t="shared" ca="1" si="113"/>
        <v/>
      </c>
      <c r="S1197" t="str">
        <f ca="1">IF(B1197="",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Transaction'!$C$7*(F1197-E1197), 365), 360))))</f>
        <v/>
      </c>
      <c r="T1197" s="49" t="str">
        <f t="shared" ca="1" si="114"/>
        <v/>
      </c>
      <c r="U1197" s="49" t="str">
        <f t="shared" ca="1" si="115"/>
        <v/>
      </c>
      <c r="V1197" s="49" t="str">
        <f t="shared" ca="1" si="116"/>
        <v/>
      </c>
      <c r="W1197" s="11" t="str">
        <f t="shared" ca="1" si="117"/>
        <v/>
      </c>
      <c r="X1197" s="11" t="str">
        <f t="shared" ca="1" si="118"/>
        <v/>
      </c>
    </row>
    <row r="1198" spans="2:24" x14ac:dyDescent="0.25">
      <c r="B1198" s="82" t="str">
        <f ca="1">IF(B1197&lt;MIN($C$3, 'Terms&amp;Conditions + Transaction'!$B$6), B1197+1, "")</f>
        <v/>
      </c>
      <c r="C1198" t="str">
        <f ca="1">IF(B1198="", "", IF(AND(WEEKDAY(B1198, 2)&lt;=5, ISERROR(VLOOKUP(B1198, 'Holiday Schedule'!$B$3:$B$1002, 1, FALSE))), 1, 0))</f>
        <v/>
      </c>
      <c r="D1198" t="str">
        <f ca="1">IF(B1198="", "", IF(LOWER('Terms&amp;Conditions + Transaction'!$C$15)="act", 1, IF(DAY(B1198)=31, 0, IF(AND(DAY(B1198+1)=1, MONTH(B1198+1)=3), 31-DAY(B1198), 1))))</f>
        <v/>
      </c>
      <c r="E1198" s="18" t="str">
        <f ca="1">IF(B1198="", "", IFERROR(VLOOKUP(B1198, 'Accrual Schedule'!$B$3:$B$122, 1, TRUE), ""))</f>
        <v/>
      </c>
      <c r="F1198" s="18" t="str" cm="1">
        <f t="array" aca="1" ref="F1198" ca="1">IF(B1198="", "", INDEX('Accrual Schedule'!$B$3:$B$122, MATCH(B1198, 'Accrual Schedule'!$B$3:$B$122, 1)+1, 1))</f>
        <v/>
      </c>
      <c r="G1198" s="18" t="str" cm="1">
        <f t="array" aca="1" ref="G1198" ca="1">IF(B1198="", "", INDEX('Accrual Schedule'!$B$3:$B$122, MATCH(H1198, 'Accrual Schedule'!$B$3:$B$122, 1)-1, 1))</f>
        <v/>
      </c>
      <c r="H1198" s="18" t="str">
        <f ca="1">IF(B1198="", "", INDEX('Accrual Schedule'!$B$3:$B$122, MATCH(I1198, 'Accrual Schedule'!$C$3:$C$122, 1), 1))</f>
        <v/>
      </c>
      <c r="I1198" s="18" t="str" cm="1">
        <f t="array" aca="1" ref="I1198" ca="1">IF(B1198="", "", _xlfn.IFNA(INDEX('Accrual Schedule'!$C$4:$C$122, MATCH(B1198, 'Accrual Schedule'!$C$4:$C$122, 1)+1, 1), INDEX('Accrual Schedule'!$C$4:$C$122, 1, 1)))</f>
        <v/>
      </c>
      <c r="J1198" s="11" t="str">
        <f ca="1">IF(B1198="","",'Terms&amp;Conditions + Transaction'!$F$5-SUMIF(Dispositions!$B$3:$B$32,"&lt;="&amp;B1198,Dispositions!$C$3:$C$32))</f>
        <v/>
      </c>
      <c r="K1198" s="84" t="str">
        <f ca="1">IF(B1198="", "", IF(ISNA(MATCH(B1198, 'Factor Schedule'!$B$3:$B$2002, -1)),1,IF(INDEX('Factor Schedule'!$B$3:$C$2002,MATCH(B1198, 'Factor Schedule'!$B$3:$B$2002, -1), 1)=B1198,MATCH(B1198, 'Factor Schedule'!$B$3:$B$2002, -1),MATCH(B1198, 'Factor Schedule'!$B$3:$B$2002, -1)+1)))</f>
        <v/>
      </c>
      <c r="L1198" s="11" t="str" cm="1">
        <f t="array" aca="1" ref="L1198" ca="1">IF(B1198="","",ROUND(J1198*_xlfn.IFNA(INDEX('Factor Schedule'!$B$3:$C$2002,K1198, 2), 1), 2))</f>
        <v/>
      </c>
      <c r="M1198" s="11" t="str">
        <f ca="1">IF(B1198="", "", IF(OR(LOWER('Terms&amp;Conditions + Transaction'!$B$12)&lt;&gt;"compound", B1198=$C$2, B1198=E1198), L1198, L1198+IF(LOWER('Terms&amp;Conditions + Transaction'!$B$13)&lt;&gt;"y", SUMIFS($T$8:$T$2007, $B$8:$B$2007, "&gt;="&amp;E1198, $B$8:$B$2007, "&lt;"&amp;B1198), SUMIFS($U$8:$U$1007, $B$8:$B$2007, "&gt;="&amp;E1198, $B$8:$B$2007, "&lt;"&amp;B1198))))</f>
        <v/>
      </c>
      <c r="N1198" s="18" t="str">
        <f ca="1">IF(OR(B1198 = "", F1198=""), "", MIN(ForwardDays(B1198,-'Terms&amp;Conditions + Transaction'!$B$22, 'Terms&amp;Conditions + Transaction'!$B$23, 'Holiday Schedule'!$B$3:$B$1002),ForwardDays(F1198,-'Terms&amp;Conditions + Transaction'!$B$22, 'Terms&amp;Conditions + Transaction'!$B$23, 'Holiday Schedule'!$B$3:$B$1002)))</f>
        <v/>
      </c>
      <c r="O1198" s="42" t="str">
        <f ca="1">IF(B1198="", "", IF(ISNA(MATCH(N1198, SOFR_INDEX!$A$2:$A$2001, -1)),1,IF(INDEX(SOFR_INDEX!$A$2:$E$2001,MATCH(N1198, SOFR_INDEX!$A$2:$A$2001, -1), 1)=N1198,MATCH(N1198, SOFR_INDEX!$A$2:$A$2001, -1),MATCH(N1198, SOFR_INDEX!$A$2:$A$2001, -1)+1)))</f>
        <v/>
      </c>
      <c r="P1198" s="40" t="str" cm="1">
        <f t="array" aca="1" ref="P1198" ca="1">IF(OR(B1198="", F1198=""), "", INDEX(SOFR_INDEX!$B$2:$E$2001, O1198,$P$4) * IF(LEFT($P$3, 3)="180", 2, IF(LEFT($P$3, 2)="90", 4, IF(LEFT($P$3, 2)="30", 12, 1)))/100)</f>
        <v/>
      </c>
      <c r="Q1198" s="43" t="str">
        <f ca="1">IF(OR(B1198="", F1198=""), "", P1198+'Terms&amp;Conditions + Transaction'!$B$11/10000)</f>
        <v/>
      </c>
      <c r="R1198" s="43" t="str">
        <f t="shared" ca="1" si="113"/>
        <v/>
      </c>
      <c r="S1198" t="str">
        <f ca="1">IF(B1198="",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Transaction'!$C$7*(F1198-E1198), 365), 360))))</f>
        <v/>
      </c>
      <c r="T1198" s="49" t="str">
        <f t="shared" ca="1" si="114"/>
        <v/>
      </c>
      <c r="U1198" s="49" t="str">
        <f t="shared" ca="1" si="115"/>
        <v/>
      </c>
      <c r="V1198" s="49" t="str">
        <f t="shared" ca="1" si="116"/>
        <v/>
      </c>
      <c r="W1198" s="11" t="str">
        <f t="shared" ca="1" si="117"/>
        <v/>
      </c>
      <c r="X1198" s="11" t="str">
        <f t="shared" ca="1" si="118"/>
        <v/>
      </c>
    </row>
    <row r="1199" spans="2:24" x14ac:dyDescent="0.25">
      <c r="B1199" s="82" t="str">
        <f ca="1">IF(B1198&lt;MIN($C$3, 'Terms&amp;Conditions + Transaction'!$B$6), B1198+1, "")</f>
        <v/>
      </c>
      <c r="C1199" t="str">
        <f ca="1">IF(B1199="", "", IF(AND(WEEKDAY(B1199, 2)&lt;=5, ISERROR(VLOOKUP(B1199, 'Holiday Schedule'!$B$3:$B$1002, 1, FALSE))), 1, 0))</f>
        <v/>
      </c>
      <c r="D1199" t="str">
        <f ca="1">IF(B1199="", "", IF(LOWER('Terms&amp;Conditions + Transaction'!$C$15)="act", 1, IF(DAY(B1199)=31, 0, IF(AND(DAY(B1199+1)=1, MONTH(B1199+1)=3), 31-DAY(B1199), 1))))</f>
        <v/>
      </c>
      <c r="E1199" s="18" t="str">
        <f ca="1">IF(B1199="", "", IFERROR(VLOOKUP(B1199, 'Accrual Schedule'!$B$3:$B$122, 1, TRUE), ""))</f>
        <v/>
      </c>
      <c r="F1199" s="18" t="str" cm="1">
        <f t="array" aca="1" ref="F1199" ca="1">IF(B1199="", "", INDEX('Accrual Schedule'!$B$3:$B$122, MATCH(B1199, 'Accrual Schedule'!$B$3:$B$122, 1)+1, 1))</f>
        <v/>
      </c>
      <c r="G1199" s="18" t="str" cm="1">
        <f t="array" aca="1" ref="G1199" ca="1">IF(B1199="", "", INDEX('Accrual Schedule'!$B$3:$B$122, MATCH(H1199, 'Accrual Schedule'!$B$3:$B$122, 1)-1, 1))</f>
        <v/>
      </c>
      <c r="H1199" s="18" t="str">
        <f ca="1">IF(B1199="", "", INDEX('Accrual Schedule'!$B$3:$B$122, MATCH(I1199, 'Accrual Schedule'!$C$3:$C$122, 1), 1))</f>
        <v/>
      </c>
      <c r="I1199" s="18" t="str" cm="1">
        <f t="array" aca="1" ref="I1199" ca="1">IF(B1199="", "", _xlfn.IFNA(INDEX('Accrual Schedule'!$C$4:$C$122, MATCH(B1199, 'Accrual Schedule'!$C$4:$C$122, 1)+1, 1), INDEX('Accrual Schedule'!$C$4:$C$122, 1, 1)))</f>
        <v/>
      </c>
      <c r="J1199" s="11" t="str">
        <f ca="1">IF(B1199="","",'Terms&amp;Conditions + Transaction'!$F$5-SUMIF(Dispositions!$B$3:$B$32,"&lt;="&amp;B1199,Dispositions!$C$3:$C$32))</f>
        <v/>
      </c>
      <c r="K1199" s="84" t="str">
        <f ca="1">IF(B1199="", "", IF(ISNA(MATCH(B1199, 'Factor Schedule'!$B$3:$B$2002, -1)),1,IF(INDEX('Factor Schedule'!$B$3:$C$2002,MATCH(B1199, 'Factor Schedule'!$B$3:$B$2002, -1), 1)=B1199,MATCH(B1199, 'Factor Schedule'!$B$3:$B$2002, -1),MATCH(B1199, 'Factor Schedule'!$B$3:$B$2002, -1)+1)))</f>
        <v/>
      </c>
      <c r="L1199" s="11" t="str" cm="1">
        <f t="array" aca="1" ref="L1199" ca="1">IF(B1199="","",ROUND(J1199*_xlfn.IFNA(INDEX('Factor Schedule'!$B$3:$C$2002,K1199, 2), 1), 2))</f>
        <v/>
      </c>
      <c r="M1199" s="11" t="str">
        <f ca="1">IF(B1199="", "", IF(OR(LOWER('Terms&amp;Conditions + Transaction'!$B$12)&lt;&gt;"compound", B1199=$C$2, B1199=E1199), L1199, L1199+IF(LOWER('Terms&amp;Conditions + Transaction'!$B$13)&lt;&gt;"y", SUMIFS($T$8:$T$2007, $B$8:$B$2007, "&gt;="&amp;E1199, $B$8:$B$2007, "&lt;"&amp;B1199), SUMIFS($U$8:$U$1007, $B$8:$B$2007, "&gt;="&amp;E1199, $B$8:$B$2007, "&lt;"&amp;B1199))))</f>
        <v/>
      </c>
      <c r="N1199" s="18" t="str">
        <f ca="1">IF(OR(B1199 = "", F1199=""), "", MIN(ForwardDays(B1199,-'Terms&amp;Conditions + Transaction'!$B$22, 'Terms&amp;Conditions + Transaction'!$B$23, 'Holiday Schedule'!$B$3:$B$1002),ForwardDays(F1199,-'Terms&amp;Conditions + Transaction'!$B$22, 'Terms&amp;Conditions + Transaction'!$B$23, 'Holiday Schedule'!$B$3:$B$1002)))</f>
        <v/>
      </c>
      <c r="O1199" s="42" t="str">
        <f ca="1">IF(B1199="", "", IF(ISNA(MATCH(N1199, SOFR_INDEX!$A$2:$A$2001, -1)),1,IF(INDEX(SOFR_INDEX!$A$2:$E$2001,MATCH(N1199, SOFR_INDEX!$A$2:$A$2001, -1), 1)=N1199,MATCH(N1199, SOFR_INDEX!$A$2:$A$2001, -1),MATCH(N1199, SOFR_INDEX!$A$2:$A$2001, -1)+1)))</f>
        <v/>
      </c>
      <c r="P1199" s="40" t="str" cm="1">
        <f t="array" aca="1" ref="P1199" ca="1">IF(OR(B1199="", F1199=""), "", INDEX(SOFR_INDEX!$B$2:$E$2001, O1199,$P$4) * IF(LEFT($P$3, 3)="180", 2, IF(LEFT($P$3, 2)="90", 4, IF(LEFT($P$3, 2)="30", 12, 1)))/100)</f>
        <v/>
      </c>
      <c r="Q1199" s="43" t="str">
        <f ca="1">IF(OR(B1199="", F1199=""), "", P1199+'Terms&amp;Conditions + Transaction'!$B$11/10000)</f>
        <v/>
      </c>
      <c r="R1199" s="43" t="str">
        <f t="shared" ca="1" si="113"/>
        <v/>
      </c>
      <c r="S1199" t="str">
        <f ca="1">IF(B1199="",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Transaction'!$C$7*(F1199-E1199), 365), 360))))</f>
        <v/>
      </c>
      <c r="T1199" s="49" t="str">
        <f t="shared" ca="1" si="114"/>
        <v/>
      </c>
      <c r="U1199" s="49" t="str">
        <f t="shared" ca="1" si="115"/>
        <v/>
      </c>
      <c r="V1199" s="49" t="str">
        <f t="shared" ca="1" si="116"/>
        <v/>
      </c>
      <c r="W1199" s="11" t="str">
        <f t="shared" ca="1" si="117"/>
        <v/>
      </c>
      <c r="X1199" s="11" t="str">
        <f t="shared" ca="1" si="118"/>
        <v/>
      </c>
    </row>
    <row r="1200" spans="2:24" x14ac:dyDescent="0.25">
      <c r="B1200" s="82" t="str">
        <f ca="1">IF(B1199&lt;MIN($C$3, 'Terms&amp;Conditions + Transaction'!$B$6), B1199+1, "")</f>
        <v/>
      </c>
      <c r="C1200" t="str">
        <f ca="1">IF(B1200="", "", IF(AND(WEEKDAY(B1200, 2)&lt;=5, ISERROR(VLOOKUP(B1200, 'Holiday Schedule'!$B$3:$B$1002, 1, FALSE))), 1, 0))</f>
        <v/>
      </c>
      <c r="D1200" t="str">
        <f ca="1">IF(B1200="", "", IF(LOWER('Terms&amp;Conditions + Transaction'!$C$15)="act", 1, IF(DAY(B1200)=31, 0, IF(AND(DAY(B1200+1)=1, MONTH(B1200+1)=3), 31-DAY(B1200), 1))))</f>
        <v/>
      </c>
      <c r="E1200" s="18" t="str">
        <f ca="1">IF(B1200="", "", IFERROR(VLOOKUP(B1200, 'Accrual Schedule'!$B$3:$B$122, 1, TRUE), ""))</f>
        <v/>
      </c>
      <c r="F1200" s="18" t="str" cm="1">
        <f t="array" aca="1" ref="F1200" ca="1">IF(B1200="", "", INDEX('Accrual Schedule'!$B$3:$B$122, MATCH(B1200, 'Accrual Schedule'!$B$3:$B$122, 1)+1, 1))</f>
        <v/>
      </c>
      <c r="G1200" s="18" t="str" cm="1">
        <f t="array" aca="1" ref="G1200" ca="1">IF(B1200="", "", INDEX('Accrual Schedule'!$B$3:$B$122, MATCH(H1200, 'Accrual Schedule'!$B$3:$B$122, 1)-1, 1))</f>
        <v/>
      </c>
      <c r="H1200" s="18" t="str">
        <f ca="1">IF(B1200="", "", INDEX('Accrual Schedule'!$B$3:$B$122, MATCH(I1200, 'Accrual Schedule'!$C$3:$C$122, 1), 1))</f>
        <v/>
      </c>
      <c r="I1200" s="18" t="str" cm="1">
        <f t="array" aca="1" ref="I1200" ca="1">IF(B1200="", "", _xlfn.IFNA(INDEX('Accrual Schedule'!$C$4:$C$122, MATCH(B1200, 'Accrual Schedule'!$C$4:$C$122, 1)+1, 1), INDEX('Accrual Schedule'!$C$4:$C$122, 1, 1)))</f>
        <v/>
      </c>
      <c r="J1200" s="11" t="str">
        <f ca="1">IF(B1200="","",'Terms&amp;Conditions + Transaction'!$F$5-SUMIF(Dispositions!$B$3:$B$32,"&lt;="&amp;B1200,Dispositions!$C$3:$C$32))</f>
        <v/>
      </c>
      <c r="K1200" s="84" t="str">
        <f ca="1">IF(B1200="", "", IF(ISNA(MATCH(B1200, 'Factor Schedule'!$B$3:$B$2002, -1)),1,IF(INDEX('Factor Schedule'!$B$3:$C$2002,MATCH(B1200, 'Factor Schedule'!$B$3:$B$2002, -1), 1)=B1200,MATCH(B1200, 'Factor Schedule'!$B$3:$B$2002, -1),MATCH(B1200, 'Factor Schedule'!$B$3:$B$2002, -1)+1)))</f>
        <v/>
      </c>
      <c r="L1200" s="11" t="str" cm="1">
        <f t="array" aca="1" ref="L1200" ca="1">IF(B1200="","",ROUND(J1200*_xlfn.IFNA(INDEX('Factor Schedule'!$B$3:$C$2002,K1200, 2), 1), 2))</f>
        <v/>
      </c>
      <c r="M1200" s="11" t="str">
        <f ca="1">IF(B1200="", "", IF(OR(LOWER('Terms&amp;Conditions + Transaction'!$B$12)&lt;&gt;"compound", B1200=$C$2, B1200=E1200), L1200, L1200+IF(LOWER('Terms&amp;Conditions + Transaction'!$B$13)&lt;&gt;"y", SUMIFS($T$8:$T$2007, $B$8:$B$2007, "&gt;="&amp;E1200, $B$8:$B$2007, "&lt;"&amp;B1200), SUMIFS($U$8:$U$1007, $B$8:$B$2007, "&gt;="&amp;E1200, $B$8:$B$2007, "&lt;"&amp;B1200))))</f>
        <v/>
      </c>
      <c r="N1200" s="18" t="str">
        <f ca="1">IF(OR(B1200 = "", F1200=""), "", MIN(ForwardDays(B1200,-'Terms&amp;Conditions + Transaction'!$B$22, 'Terms&amp;Conditions + Transaction'!$B$23, 'Holiday Schedule'!$B$3:$B$1002),ForwardDays(F1200,-'Terms&amp;Conditions + Transaction'!$B$22, 'Terms&amp;Conditions + Transaction'!$B$23, 'Holiday Schedule'!$B$3:$B$1002)))</f>
        <v/>
      </c>
      <c r="O1200" s="42" t="str">
        <f ca="1">IF(B1200="", "", IF(ISNA(MATCH(N1200, SOFR_INDEX!$A$2:$A$2001, -1)),1,IF(INDEX(SOFR_INDEX!$A$2:$E$2001,MATCH(N1200, SOFR_INDEX!$A$2:$A$2001, -1), 1)=N1200,MATCH(N1200, SOFR_INDEX!$A$2:$A$2001, -1),MATCH(N1200, SOFR_INDEX!$A$2:$A$2001, -1)+1)))</f>
        <v/>
      </c>
      <c r="P1200" s="40" t="str" cm="1">
        <f t="array" aca="1" ref="P1200" ca="1">IF(OR(B1200="", F1200=""), "", INDEX(SOFR_INDEX!$B$2:$E$2001, O1200,$P$4) * IF(LEFT($P$3, 3)="180", 2, IF(LEFT($P$3, 2)="90", 4, IF(LEFT($P$3, 2)="30", 12, 1)))/100)</f>
        <v/>
      </c>
      <c r="Q1200" s="43" t="str">
        <f ca="1">IF(OR(B1200="", F1200=""), "", P1200+'Terms&amp;Conditions + Transaction'!$B$11/10000)</f>
        <v/>
      </c>
      <c r="R1200" s="43" t="str">
        <f t="shared" ca="1" si="113"/>
        <v/>
      </c>
      <c r="S1200" t="str">
        <f ca="1">IF(B1200="",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Transaction'!$C$7*(F1200-E1200), 365), 360))))</f>
        <v/>
      </c>
      <c r="T1200" s="49" t="str">
        <f t="shared" ca="1" si="114"/>
        <v/>
      </c>
      <c r="U1200" s="49" t="str">
        <f t="shared" ca="1" si="115"/>
        <v/>
      </c>
      <c r="V1200" s="49" t="str">
        <f t="shared" ca="1" si="116"/>
        <v/>
      </c>
      <c r="W1200" s="11" t="str">
        <f t="shared" ca="1" si="117"/>
        <v/>
      </c>
      <c r="X1200" s="11" t="str">
        <f t="shared" ca="1" si="118"/>
        <v/>
      </c>
    </row>
    <row r="1201" spans="2:24" x14ac:dyDescent="0.25">
      <c r="B1201" s="82" t="str">
        <f ca="1">IF(B1200&lt;MIN($C$3, 'Terms&amp;Conditions + Transaction'!$B$6), B1200+1, "")</f>
        <v/>
      </c>
      <c r="C1201" t="str">
        <f ca="1">IF(B1201="", "", IF(AND(WEEKDAY(B1201, 2)&lt;=5, ISERROR(VLOOKUP(B1201, 'Holiday Schedule'!$B$3:$B$1002, 1, FALSE))), 1, 0))</f>
        <v/>
      </c>
      <c r="D1201" t="str">
        <f ca="1">IF(B1201="", "", IF(LOWER('Terms&amp;Conditions + Transaction'!$C$15)="act", 1, IF(DAY(B1201)=31, 0, IF(AND(DAY(B1201+1)=1, MONTH(B1201+1)=3), 31-DAY(B1201), 1))))</f>
        <v/>
      </c>
      <c r="E1201" s="18" t="str">
        <f ca="1">IF(B1201="", "", IFERROR(VLOOKUP(B1201, 'Accrual Schedule'!$B$3:$B$122, 1, TRUE), ""))</f>
        <v/>
      </c>
      <c r="F1201" s="18" t="str" cm="1">
        <f t="array" aca="1" ref="F1201" ca="1">IF(B1201="", "", INDEX('Accrual Schedule'!$B$3:$B$122, MATCH(B1201, 'Accrual Schedule'!$B$3:$B$122, 1)+1, 1))</f>
        <v/>
      </c>
      <c r="G1201" s="18" t="str" cm="1">
        <f t="array" aca="1" ref="G1201" ca="1">IF(B1201="", "", INDEX('Accrual Schedule'!$B$3:$B$122, MATCH(H1201, 'Accrual Schedule'!$B$3:$B$122, 1)-1, 1))</f>
        <v/>
      </c>
      <c r="H1201" s="18" t="str">
        <f ca="1">IF(B1201="", "", INDEX('Accrual Schedule'!$B$3:$B$122, MATCH(I1201, 'Accrual Schedule'!$C$3:$C$122, 1), 1))</f>
        <v/>
      </c>
      <c r="I1201" s="18" t="str" cm="1">
        <f t="array" aca="1" ref="I1201" ca="1">IF(B1201="", "", _xlfn.IFNA(INDEX('Accrual Schedule'!$C$4:$C$122, MATCH(B1201, 'Accrual Schedule'!$C$4:$C$122, 1)+1, 1), INDEX('Accrual Schedule'!$C$4:$C$122, 1, 1)))</f>
        <v/>
      </c>
      <c r="J1201" s="11" t="str">
        <f ca="1">IF(B1201="","",'Terms&amp;Conditions + Transaction'!$F$5-SUMIF(Dispositions!$B$3:$B$32,"&lt;="&amp;B1201,Dispositions!$C$3:$C$32))</f>
        <v/>
      </c>
      <c r="K1201" s="84" t="str">
        <f ca="1">IF(B1201="", "", IF(ISNA(MATCH(B1201, 'Factor Schedule'!$B$3:$B$2002, -1)),1,IF(INDEX('Factor Schedule'!$B$3:$C$2002,MATCH(B1201, 'Factor Schedule'!$B$3:$B$2002, -1), 1)=B1201,MATCH(B1201, 'Factor Schedule'!$B$3:$B$2002, -1),MATCH(B1201, 'Factor Schedule'!$B$3:$B$2002, -1)+1)))</f>
        <v/>
      </c>
      <c r="L1201" s="11" t="str" cm="1">
        <f t="array" aca="1" ref="L1201" ca="1">IF(B1201="","",ROUND(J1201*_xlfn.IFNA(INDEX('Factor Schedule'!$B$3:$C$2002,K1201, 2), 1), 2))</f>
        <v/>
      </c>
      <c r="M1201" s="11" t="str">
        <f ca="1">IF(B1201="", "", IF(OR(LOWER('Terms&amp;Conditions + Transaction'!$B$12)&lt;&gt;"compound", B1201=$C$2, B1201=E1201), L1201, L1201+IF(LOWER('Terms&amp;Conditions + Transaction'!$B$13)&lt;&gt;"y", SUMIFS($T$8:$T$2007, $B$8:$B$2007, "&gt;="&amp;E1201, $B$8:$B$2007, "&lt;"&amp;B1201), SUMIFS($U$8:$U$1007, $B$8:$B$2007, "&gt;="&amp;E1201, $B$8:$B$2007, "&lt;"&amp;B1201))))</f>
        <v/>
      </c>
      <c r="N1201" s="18" t="str">
        <f ca="1">IF(OR(B1201 = "", F1201=""), "", MIN(ForwardDays(B1201,-'Terms&amp;Conditions + Transaction'!$B$22, 'Terms&amp;Conditions + Transaction'!$B$23, 'Holiday Schedule'!$B$3:$B$1002),ForwardDays(F1201,-'Terms&amp;Conditions + Transaction'!$B$22, 'Terms&amp;Conditions + Transaction'!$B$23, 'Holiday Schedule'!$B$3:$B$1002)))</f>
        <v/>
      </c>
      <c r="O1201" s="42" t="str">
        <f ca="1">IF(B1201="", "", IF(ISNA(MATCH(N1201, SOFR_INDEX!$A$2:$A$2001, -1)),1,IF(INDEX(SOFR_INDEX!$A$2:$E$2001,MATCH(N1201, SOFR_INDEX!$A$2:$A$2001, -1), 1)=N1201,MATCH(N1201, SOFR_INDEX!$A$2:$A$2001, -1),MATCH(N1201, SOFR_INDEX!$A$2:$A$2001, -1)+1)))</f>
        <v/>
      </c>
      <c r="P1201" s="40" t="str" cm="1">
        <f t="array" aca="1" ref="P1201" ca="1">IF(OR(B1201="", F1201=""), "", INDEX(SOFR_INDEX!$B$2:$E$2001, O1201,$P$4) * IF(LEFT($P$3, 3)="180", 2, IF(LEFT($P$3, 2)="90", 4, IF(LEFT($P$3, 2)="30", 12, 1)))/100)</f>
        <v/>
      </c>
      <c r="Q1201" s="43" t="str">
        <f ca="1">IF(OR(B1201="", F1201=""), "", P1201+'Terms&amp;Conditions + Transaction'!$B$11/10000)</f>
        <v/>
      </c>
      <c r="R1201" s="43" t="str">
        <f t="shared" ca="1" si="113"/>
        <v/>
      </c>
      <c r="S1201" t="str">
        <f ca="1">IF(B1201="",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Transaction'!$C$7*(F1201-E1201), 365), 360))))</f>
        <v/>
      </c>
      <c r="T1201" s="49" t="str">
        <f t="shared" ca="1" si="114"/>
        <v/>
      </c>
      <c r="U1201" s="49" t="str">
        <f t="shared" ca="1" si="115"/>
        <v/>
      </c>
      <c r="V1201" s="49" t="str">
        <f t="shared" ca="1" si="116"/>
        <v/>
      </c>
      <c r="W1201" s="11" t="str">
        <f t="shared" ca="1" si="117"/>
        <v/>
      </c>
      <c r="X1201" s="11" t="str">
        <f t="shared" ca="1" si="118"/>
        <v/>
      </c>
    </row>
    <row r="1202" spans="2:24" x14ac:dyDescent="0.25">
      <c r="B1202" s="82" t="str">
        <f ca="1">IF(B1201&lt;MIN($C$3, 'Terms&amp;Conditions + Transaction'!$B$6), B1201+1, "")</f>
        <v/>
      </c>
      <c r="C1202" t="str">
        <f ca="1">IF(B1202="", "", IF(AND(WEEKDAY(B1202, 2)&lt;=5, ISERROR(VLOOKUP(B1202, 'Holiday Schedule'!$B$3:$B$1002, 1, FALSE))), 1, 0))</f>
        <v/>
      </c>
      <c r="D1202" t="str">
        <f ca="1">IF(B1202="", "", IF(LOWER('Terms&amp;Conditions + Transaction'!$C$15)="act", 1, IF(DAY(B1202)=31, 0, IF(AND(DAY(B1202+1)=1, MONTH(B1202+1)=3), 31-DAY(B1202), 1))))</f>
        <v/>
      </c>
      <c r="E1202" s="18" t="str">
        <f ca="1">IF(B1202="", "", IFERROR(VLOOKUP(B1202, 'Accrual Schedule'!$B$3:$B$122, 1, TRUE), ""))</f>
        <v/>
      </c>
      <c r="F1202" s="18" t="str" cm="1">
        <f t="array" aca="1" ref="F1202" ca="1">IF(B1202="", "", INDEX('Accrual Schedule'!$B$3:$B$122, MATCH(B1202, 'Accrual Schedule'!$B$3:$B$122, 1)+1, 1))</f>
        <v/>
      </c>
      <c r="G1202" s="18" t="str" cm="1">
        <f t="array" aca="1" ref="G1202" ca="1">IF(B1202="", "", INDEX('Accrual Schedule'!$B$3:$B$122, MATCH(H1202, 'Accrual Schedule'!$B$3:$B$122, 1)-1, 1))</f>
        <v/>
      </c>
      <c r="H1202" s="18" t="str">
        <f ca="1">IF(B1202="", "", INDEX('Accrual Schedule'!$B$3:$B$122, MATCH(I1202, 'Accrual Schedule'!$C$3:$C$122, 1), 1))</f>
        <v/>
      </c>
      <c r="I1202" s="18" t="str" cm="1">
        <f t="array" aca="1" ref="I1202" ca="1">IF(B1202="", "", _xlfn.IFNA(INDEX('Accrual Schedule'!$C$4:$C$122, MATCH(B1202, 'Accrual Schedule'!$C$4:$C$122, 1)+1, 1), INDEX('Accrual Schedule'!$C$4:$C$122, 1, 1)))</f>
        <v/>
      </c>
      <c r="J1202" s="11" t="str">
        <f ca="1">IF(B1202="","",'Terms&amp;Conditions + Transaction'!$F$5-SUMIF(Dispositions!$B$3:$B$32,"&lt;="&amp;B1202,Dispositions!$C$3:$C$32))</f>
        <v/>
      </c>
      <c r="K1202" s="84" t="str">
        <f ca="1">IF(B1202="", "", IF(ISNA(MATCH(B1202, 'Factor Schedule'!$B$3:$B$2002, -1)),1,IF(INDEX('Factor Schedule'!$B$3:$C$2002,MATCH(B1202, 'Factor Schedule'!$B$3:$B$2002, -1), 1)=B1202,MATCH(B1202, 'Factor Schedule'!$B$3:$B$2002, -1),MATCH(B1202, 'Factor Schedule'!$B$3:$B$2002, -1)+1)))</f>
        <v/>
      </c>
      <c r="L1202" s="11" t="str" cm="1">
        <f t="array" aca="1" ref="L1202" ca="1">IF(B1202="","",ROUND(J1202*_xlfn.IFNA(INDEX('Factor Schedule'!$B$3:$C$2002,K1202, 2), 1), 2))</f>
        <v/>
      </c>
      <c r="M1202" s="11" t="str">
        <f ca="1">IF(B1202="", "", IF(OR(LOWER('Terms&amp;Conditions + Transaction'!$B$12)&lt;&gt;"compound", B1202=$C$2, B1202=E1202), L1202, L1202+IF(LOWER('Terms&amp;Conditions + Transaction'!$B$13)&lt;&gt;"y", SUMIFS($T$8:$T$2007, $B$8:$B$2007, "&gt;="&amp;E1202, $B$8:$B$2007, "&lt;"&amp;B1202), SUMIFS($U$8:$U$1007, $B$8:$B$2007, "&gt;="&amp;E1202, $B$8:$B$2007, "&lt;"&amp;B1202))))</f>
        <v/>
      </c>
      <c r="N1202" s="18" t="str">
        <f ca="1">IF(OR(B1202 = "", F1202=""), "", MIN(ForwardDays(B1202,-'Terms&amp;Conditions + Transaction'!$B$22, 'Terms&amp;Conditions + Transaction'!$B$23, 'Holiday Schedule'!$B$3:$B$1002),ForwardDays(F1202,-'Terms&amp;Conditions + Transaction'!$B$22, 'Terms&amp;Conditions + Transaction'!$B$23, 'Holiday Schedule'!$B$3:$B$1002)))</f>
        <v/>
      </c>
      <c r="O1202" s="42" t="str">
        <f ca="1">IF(B1202="", "", IF(ISNA(MATCH(N1202, SOFR_INDEX!$A$2:$A$2001, -1)),1,IF(INDEX(SOFR_INDEX!$A$2:$E$2001,MATCH(N1202, SOFR_INDEX!$A$2:$A$2001, -1), 1)=N1202,MATCH(N1202, SOFR_INDEX!$A$2:$A$2001, -1),MATCH(N1202, SOFR_INDEX!$A$2:$A$2001, -1)+1)))</f>
        <v/>
      </c>
      <c r="P1202" s="40" t="str" cm="1">
        <f t="array" aca="1" ref="P1202" ca="1">IF(OR(B1202="", F1202=""), "", INDEX(SOFR_INDEX!$B$2:$E$2001, O1202,$P$4) * IF(LEFT($P$3, 3)="180", 2, IF(LEFT($P$3, 2)="90", 4, IF(LEFT($P$3, 2)="30", 12, 1)))/100)</f>
        <v/>
      </c>
      <c r="Q1202" s="43" t="str">
        <f ca="1">IF(OR(B1202="", F1202=""), "", P1202+'Terms&amp;Conditions + Transaction'!$B$11/10000)</f>
        <v/>
      </c>
      <c r="R1202" s="43" t="str">
        <f t="shared" ca="1" si="113"/>
        <v/>
      </c>
      <c r="S1202" t="str">
        <f ca="1">IF(B1202="",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Transaction'!$C$7*(F1202-E1202), 365), 360))))</f>
        <v/>
      </c>
      <c r="T1202" s="49" t="str">
        <f t="shared" ca="1" si="114"/>
        <v/>
      </c>
      <c r="U1202" s="49" t="str">
        <f t="shared" ca="1" si="115"/>
        <v/>
      </c>
      <c r="V1202" s="49" t="str">
        <f t="shared" ca="1" si="116"/>
        <v/>
      </c>
      <c r="W1202" s="11" t="str">
        <f t="shared" ca="1" si="117"/>
        <v/>
      </c>
      <c r="X1202" s="11" t="str">
        <f t="shared" ca="1" si="118"/>
        <v/>
      </c>
    </row>
    <row r="1203" spans="2:24" x14ac:dyDescent="0.25">
      <c r="B1203" s="82" t="str">
        <f ca="1">IF(B1202&lt;MIN($C$3, 'Terms&amp;Conditions + Transaction'!$B$6), B1202+1, "")</f>
        <v/>
      </c>
      <c r="C1203" t="str">
        <f ca="1">IF(B1203="", "", IF(AND(WEEKDAY(B1203, 2)&lt;=5, ISERROR(VLOOKUP(B1203, 'Holiday Schedule'!$B$3:$B$1002, 1, FALSE))), 1, 0))</f>
        <v/>
      </c>
      <c r="D1203" t="str">
        <f ca="1">IF(B1203="", "", IF(LOWER('Terms&amp;Conditions + Transaction'!$C$15)="act", 1, IF(DAY(B1203)=31, 0, IF(AND(DAY(B1203+1)=1, MONTH(B1203+1)=3), 31-DAY(B1203), 1))))</f>
        <v/>
      </c>
      <c r="E1203" s="18" t="str">
        <f ca="1">IF(B1203="", "", IFERROR(VLOOKUP(B1203, 'Accrual Schedule'!$B$3:$B$122, 1, TRUE), ""))</f>
        <v/>
      </c>
      <c r="F1203" s="18" t="str" cm="1">
        <f t="array" aca="1" ref="F1203" ca="1">IF(B1203="", "", INDEX('Accrual Schedule'!$B$3:$B$122, MATCH(B1203, 'Accrual Schedule'!$B$3:$B$122, 1)+1, 1))</f>
        <v/>
      </c>
      <c r="G1203" s="18" t="str" cm="1">
        <f t="array" aca="1" ref="G1203" ca="1">IF(B1203="", "", INDEX('Accrual Schedule'!$B$3:$B$122, MATCH(H1203, 'Accrual Schedule'!$B$3:$B$122, 1)-1, 1))</f>
        <v/>
      </c>
      <c r="H1203" s="18" t="str">
        <f ca="1">IF(B1203="", "", INDEX('Accrual Schedule'!$B$3:$B$122, MATCH(I1203, 'Accrual Schedule'!$C$3:$C$122, 1), 1))</f>
        <v/>
      </c>
      <c r="I1203" s="18" t="str" cm="1">
        <f t="array" aca="1" ref="I1203" ca="1">IF(B1203="", "", _xlfn.IFNA(INDEX('Accrual Schedule'!$C$4:$C$122, MATCH(B1203, 'Accrual Schedule'!$C$4:$C$122, 1)+1, 1), INDEX('Accrual Schedule'!$C$4:$C$122, 1, 1)))</f>
        <v/>
      </c>
      <c r="J1203" s="11" t="str">
        <f ca="1">IF(B1203="","",'Terms&amp;Conditions + Transaction'!$F$5-SUMIF(Dispositions!$B$3:$B$32,"&lt;="&amp;B1203,Dispositions!$C$3:$C$32))</f>
        <v/>
      </c>
      <c r="K1203" s="84" t="str">
        <f ca="1">IF(B1203="", "", IF(ISNA(MATCH(B1203, 'Factor Schedule'!$B$3:$B$2002, -1)),1,IF(INDEX('Factor Schedule'!$B$3:$C$2002,MATCH(B1203, 'Factor Schedule'!$B$3:$B$2002, -1), 1)=B1203,MATCH(B1203, 'Factor Schedule'!$B$3:$B$2002, -1),MATCH(B1203, 'Factor Schedule'!$B$3:$B$2002, -1)+1)))</f>
        <v/>
      </c>
      <c r="L1203" s="11" t="str" cm="1">
        <f t="array" aca="1" ref="L1203" ca="1">IF(B1203="","",ROUND(J1203*_xlfn.IFNA(INDEX('Factor Schedule'!$B$3:$C$2002,K1203, 2), 1), 2))</f>
        <v/>
      </c>
      <c r="M1203" s="11" t="str">
        <f ca="1">IF(B1203="", "", IF(OR(LOWER('Terms&amp;Conditions + Transaction'!$B$12)&lt;&gt;"compound", B1203=$C$2, B1203=E1203), L1203, L1203+IF(LOWER('Terms&amp;Conditions + Transaction'!$B$13)&lt;&gt;"y", SUMIFS($T$8:$T$2007, $B$8:$B$2007, "&gt;="&amp;E1203, $B$8:$B$2007, "&lt;"&amp;B1203), SUMIFS($U$8:$U$1007, $B$8:$B$2007, "&gt;="&amp;E1203, $B$8:$B$2007, "&lt;"&amp;B1203))))</f>
        <v/>
      </c>
      <c r="N1203" s="18" t="str">
        <f ca="1">IF(OR(B1203 = "", F1203=""), "", MIN(ForwardDays(B1203,-'Terms&amp;Conditions + Transaction'!$B$22, 'Terms&amp;Conditions + Transaction'!$B$23, 'Holiday Schedule'!$B$3:$B$1002),ForwardDays(F1203,-'Terms&amp;Conditions + Transaction'!$B$22, 'Terms&amp;Conditions + Transaction'!$B$23, 'Holiday Schedule'!$B$3:$B$1002)))</f>
        <v/>
      </c>
      <c r="O1203" s="42" t="str">
        <f ca="1">IF(B1203="", "", IF(ISNA(MATCH(N1203, SOFR_INDEX!$A$2:$A$2001, -1)),1,IF(INDEX(SOFR_INDEX!$A$2:$E$2001,MATCH(N1203, SOFR_INDEX!$A$2:$A$2001, -1), 1)=N1203,MATCH(N1203, SOFR_INDEX!$A$2:$A$2001, -1),MATCH(N1203, SOFR_INDEX!$A$2:$A$2001, -1)+1)))</f>
        <v/>
      </c>
      <c r="P1203" s="40" t="str" cm="1">
        <f t="array" aca="1" ref="P1203" ca="1">IF(OR(B1203="", F1203=""), "", INDEX(SOFR_INDEX!$B$2:$E$2001, O1203,$P$4) * IF(LEFT($P$3, 3)="180", 2, IF(LEFT($P$3, 2)="90", 4, IF(LEFT($P$3, 2)="30", 12, 1)))/100)</f>
        <v/>
      </c>
      <c r="Q1203" s="43" t="str">
        <f ca="1">IF(OR(B1203="", F1203=""), "", P1203+'Terms&amp;Conditions + Transaction'!$B$11/10000)</f>
        <v/>
      </c>
      <c r="R1203" s="43" t="str">
        <f t="shared" ca="1" si="113"/>
        <v/>
      </c>
      <c r="S1203" t="str">
        <f ca="1">IF(B1203="",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Transaction'!$C$7*(F1203-E1203), 365), 360))))</f>
        <v/>
      </c>
      <c r="T1203" s="49" t="str">
        <f t="shared" ca="1" si="114"/>
        <v/>
      </c>
      <c r="U1203" s="49" t="str">
        <f t="shared" ca="1" si="115"/>
        <v/>
      </c>
      <c r="V1203" s="49" t="str">
        <f t="shared" ca="1" si="116"/>
        <v/>
      </c>
      <c r="W1203" s="11" t="str">
        <f t="shared" ca="1" si="117"/>
        <v/>
      </c>
      <c r="X1203" s="11" t="str">
        <f t="shared" ca="1" si="118"/>
        <v/>
      </c>
    </row>
    <row r="1204" spans="2:24" x14ac:dyDescent="0.25">
      <c r="B1204" s="82" t="str">
        <f ca="1">IF(B1203&lt;MIN($C$3, 'Terms&amp;Conditions + Transaction'!$B$6), B1203+1, "")</f>
        <v/>
      </c>
      <c r="C1204" t="str">
        <f ca="1">IF(B1204="", "", IF(AND(WEEKDAY(B1204, 2)&lt;=5, ISERROR(VLOOKUP(B1204, 'Holiday Schedule'!$B$3:$B$1002, 1, FALSE))), 1, 0))</f>
        <v/>
      </c>
      <c r="D1204" t="str">
        <f ca="1">IF(B1204="", "", IF(LOWER('Terms&amp;Conditions + Transaction'!$C$15)="act", 1, IF(DAY(B1204)=31, 0, IF(AND(DAY(B1204+1)=1, MONTH(B1204+1)=3), 31-DAY(B1204), 1))))</f>
        <v/>
      </c>
      <c r="E1204" s="18" t="str">
        <f ca="1">IF(B1204="", "", IFERROR(VLOOKUP(B1204, 'Accrual Schedule'!$B$3:$B$122, 1, TRUE), ""))</f>
        <v/>
      </c>
      <c r="F1204" s="18" t="str" cm="1">
        <f t="array" aca="1" ref="F1204" ca="1">IF(B1204="", "", INDEX('Accrual Schedule'!$B$3:$B$122, MATCH(B1204, 'Accrual Schedule'!$B$3:$B$122, 1)+1, 1))</f>
        <v/>
      </c>
      <c r="G1204" s="18" t="str" cm="1">
        <f t="array" aca="1" ref="G1204" ca="1">IF(B1204="", "", INDEX('Accrual Schedule'!$B$3:$B$122, MATCH(H1204, 'Accrual Schedule'!$B$3:$B$122, 1)-1, 1))</f>
        <v/>
      </c>
      <c r="H1204" s="18" t="str">
        <f ca="1">IF(B1204="", "", INDEX('Accrual Schedule'!$B$3:$B$122, MATCH(I1204, 'Accrual Schedule'!$C$3:$C$122, 1), 1))</f>
        <v/>
      </c>
      <c r="I1204" s="18" t="str" cm="1">
        <f t="array" aca="1" ref="I1204" ca="1">IF(B1204="", "", _xlfn.IFNA(INDEX('Accrual Schedule'!$C$4:$C$122, MATCH(B1204, 'Accrual Schedule'!$C$4:$C$122, 1)+1, 1), INDEX('Accrual Schedule'!$C$4:$C$122, 1, 1)))</f>
        <v/>
      </c>
      <c r="J1204" s="11" t="str">
        <f ca="1">IF(B1204="","",'Terms&amp;Conditions + Transaction'!$F$5-SUMIF(Dispositions!$B$3:$B$32,"&lt;="&amp;B1204,Dispositions!$C$3:$C$32))</f>
        <v/>
      </c>
      <c r="K1204" s="84" t="str">
        <f ca="1">IF(B1204="", "", IF(ISNA(MATCH(B1204, 'Factor Schedule'!$B$3:$B$2002, -1)),1,IF(INDEX('Factor Schedule'!$B$3:$C$2002,MATCH(B1204, 'Factor Schedule'!$B$3:$B$2002, -1), 1)=B1204,MATCH(B1204, 'Factor Schedule'!$B$3:$B$2002, -1),MATCH(B1204, 'Factor Schedule'!$B$3:$B$2002, -1)+1)))</f>
        <v/>
      </c>
      <c r="L1204" s="11" t="str" cm="1">
        <f t="array" aca="1" ref="L1204" ca="1">IF(B1204="","",ROUND(J1204*_xlfn.IFNA(INDEX('Factor Schedule'!$B$3:$C$2002,K1204, 2), 1), 2))</f>
        <v/>
      </c>
      <c r="M1204" s="11" t="str">
        <f ca="1">IF(B1204="", "", IF(OR(LOWER('Terms&amp;Conditions + Transaction'!$B$12)&lt;&gt;"compound", B1204=$C$2, B1204=E1204), L1204, L1204+IF(LOWER('Terms&amp;Conditions + Transaction'!$B$13)&lt;&gt;"y", SUMIFS($T$8:$T$2007, $B$8:$B$2007, "&gt;="&amp;E1204, $B$8:$B$2007, "&lt;"&amp;B1204), SUMIFS($U$8:$U$1007, $B$8:$B$2007, "&gt;="&amp;E1204, $B$8:$B$2007, "&lt;"&amp;B1204))))</f>
        <v/>
      </c>
      <c r="N1204" s="18" t="str">
        <f ca="1">IF(OR(B1204 = "", F1204=""), "", MIN(ForwardDays(B1204,-'Terms&amp;Conditions + Transaction'!$B$22, 'Terms&amp;Conditions + Transaction'!$B$23, 'Holiday Schedule'!$B$3:$B$1002),ForwardDays(F1204,-'Terms&amp;Conditions + Transaction'!$B$22, 'Terms&amp;Conditions + Transaction'!$B$23, 'Holiday Schedule'!$B$3:$B$1002)))</f>
        <v/>
      </c>
      <c r="O1204" s="42" t="str">
        <f ca="1">IF(B1204="", "", IF(ISNA(MATCH(N1204, SOFR_INDEX!$A$2:$A$2001, -1)),1,IF(INDEX(SOFR_INDEX!$A$2:$E$2001,MATCH(N1204, SOFR_INDEX!$A$2:$A$2001, -1), 1)=N1204,MATCH(N1204, SOFR_INDEX!$A$2:$A$2001, -1),MATCH(N1204, SOFR_INDEX!$A$2:$A$2001, -1)+1)))</f>
        <v/>
      </c>
      <c r="P1204" s="40" t="str" cm="1">
        <f t="array" aca="1" ref="P1204" ca="1">IF(OR(B1204="", F1204=""), "", INDEX(SOFR_INDEX!$B$2:$E$2001, O1204,$P$4) * IF(LEFT($P$3, 3)="180", 2, IF(LEFT($P$3, 2)="90", 4, IF(LEFT($P$3, 2)="30", 12, 1)))/100)</f>
        <v/>
      </c>
      <c r="Q1204" s="43" t="str">
        <f ca="1">IF(OR(B1204="", F1204=""), "", P1204+'Terms&amp;Conditions + Transaction'!$B$11/10000)</f>
        <v/>
      </c>
      <c r="R1204" s="43" t="str">
        <f t="shared" ca="1" si="113"/>
        <v/>
      </c>
      <c r="S1204" t="str">
        <f ca="1">IF(B1204="",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Transaction'!$C$7*(F1204-E1204), 365), 360))))</f>
        <v/>
      </c>
      <c r="T1204" s="49" t="str">
        <f t="shared" ca="1" si="114"/>
        <v/>
      </c>
      <c r="U1204" s="49" t="str">
        <f t="shared" ca="1" si="115"/>
        <v/>
      </c>
      <c r="V1204" s="49" t="str">
        <f t="shared" ca="1" si="116"/>
        <v/>
      </c>
      <c r="W1204" s="11" t="str">
        <f t="shared" ca="1" si="117"/>
        <v/>
      </c>
      <c r="X1204" s="11" t="str">
        <f t="shared" ca="1" si="118"/>
        <v/>
      </c>
    </row>
    <row r="1205" spans="2:24" x14ac:dyDescent="0.25">
      <c r="B1205" s="82" t="str">
        <f ca="1">IF(B1204&lt;MIN($C$3, 'Terms&amp;Conditions + Transaction'!$B$6), B1204+1, "")</f>
        <v/>
      </c>
      <c r="C1205" t="str">
        <f ca="1">IF(B1205="", "", IF(AND(WEEKDAY(B1205, 2)&lt;=5, ISERROR(VLOOKUP(B1205, 'Holiday Schedule'!$B$3:$B$1002, 1, FALSE))), 1, 0))</f>
        <v/>
      </c>
      <c r="D1205" t="str">
        <f ca="1">IF(B1205="", "", IF(LOWER('Terms&amp;Conditions + Transaction'!$C$15)="act", 1, IF(DAY(B1205)=31, 0, IF(AND(DAY(B1205+1)=1, MONTH(B1205+1)=3), 31-DAY(B1205), 1))))</f>
        <v/>
      </c>
      <c r="E1205" s="18" t="str">
        <f ca="1">IF(B1205="", "", IFERROR(VLOOKUP(B1205, 'Accrual Schedule'!$B$3:$B$122, 1, TRUE), ""))</f>
        <v/>
      </c>
      <c r="F1205" s="18" t="str" cm="1">
        <f t="array" aca="1" ref="F1205" ca="1">IF(B1205="", "", INDEX('Accrual Schedule'!$B$3:$B$122, MATCH(B1205, 'Accrual Schedule'!$B$3:$B$122, 1)+1, 1))</f>
        <v/>
      </c>
      <c r="G1205" s="18" t="str" cm="1">
        <f t="array" aca="1" ref="G1205" ca="1">IF(B1205="", "", INDEX('Accrual Schedule'!$B$3:$B$122, MATCH(H1205, 'Accrual Schedule'!$B$3:$B$122, 1)-1, 1))</f>
        <v/>
      </c>
      <c r="H1205" s="18" t="str">
        <f ca="1">IF(B1205="", "", INDEX('Accrual Schedule'!$B$3:$B$122, MATCH(I1205, 'Accrual Schedule'!$C$3:$C$122, 1), 1))</f>
        <v/>
      </c>
      <c r="I1205" s="18" t="str" cm="1">
        <f t="array" aca="1" ref="I1205" ca="1">IF(B1205="", "", _xlfn.IFNA(INDEX('Accrual Schedule'!$C$4:$C$122, MATCH(B1205, 'Accrual Schedule'!$C$4:$C$122, 1)+1, 1), INDEX('Accrual Schedule'!$C$4:$C$122, 1, 1)))</f>
        <v/>
      </c>
      <c r="J1205" s="11" t="str">
        <f ca="1">IF(B1205="","",'Terms&amp;Conditions + Transaction'!$F$5-SUMIF(Dispositions!$B$3:$B$32,"&lt;="&amp;B1205,Dispositions!$C$3:$C$32))</f>
        <v/>
      </c>
      <c r="K1205" s="84" t="str">
        <f ca="1">IF(B1205="", "", IF(ISNA(MATCH(B1205, 'Factor Schedule'!$B$3:$B$2002, -1)),1,IF(INDEX('Factor Schedule'!$B$3:$C$2002,MATCH(B1205, 'Factor Schedule'!$B$3:$B$2002, -1), 1)=B1205,MATCH(B1205, 'Factor Schedule'!$B$3:$B$2002, -1),MATCH(B1205, 'Factor Schedule'!$B$3:$B$2002, -1)+1)))</f>
        <v/>
      </c>
      <c r="L1205" s="11" t="str" cm="1">
        <f t="array" aca="1" ref="L1205" ca="1">IF(B1205="","",ROUND(J1205*_xlfn.IFNA(INDEX('Factor Schedule'!$B$3:$C$2002,K1205, 2), 1), 2))</f>
        <v/>
      </c>
      <c r="M1205" s="11" t="str">
        <f ca="1">IF(B1205="", "", IF(OR(LOWER('Terms&amp;Conditions + Transaction'!$B$12)&lt;&gt;"compound", B1205=$C$2, B1205=E1205), L1205, L1205+IF(LOWER('Terms&amp;Conditions + Transaction'!$B$13)&lt;&gt;"y", SUMIFS($T$8:$T$2007, $B$8:$B$2007, "&gt;="&amp;E1205, $B$8:$B$2007, "&lt;"&amp;B1205), SUMIFS($U$8:$U$1007, $B$8:$B$2007, "&gt;="&amp;E1205, $B$8:$B$2007, "&lt;"&amp;B1205))))</f>
        <v/>
      </c>
      <c r="N1205" s="18" t="str">
        <f ca="1">IF(OR(B1205 = "", F1205=""), "", MIN(ForwardDays(B1205,-'Terms&amp;Conditions + Transaction'!$B$22, 'Terms&amp;Conditions + Transaction'!$B$23, 'Holiday Schedule'!$B$3:$B$1002),ForwardDays(F1205,-'Terms&amp;Conditions + Transaction'!$B$22, 'Terms&amp;Conditions + Transaction'!$B$23, 'Holiday Schedule'!$B$3:$B$1002)))</f>
        <v/>
      </c>
      <c r="O1205" s="42" t="str">
        <f ca="1">IF(B1205="", "", IF(ISNA(MATCH(N1205, SOFR_INDEX!$A$2:$A$2001, -1)),1,IF(INDEX(SOFR_INDEX!$A$2:$E$2001,MATCH(N1205, SOFR_INDEX!$A$2:$A$2001, -1), 1)=N1205,MATCH(N1205, SOFR_INDEX!$A$2:$A$2001, -1),MATCH(N1205, SOFR_INDEX!$A$2:$A$2001, -1)+1)))</f>
        <v/>
      </c>
      <c r="P1205" s="40" t="str" cm="1">
        <f t="array" aca="1" ref="P1205" ca="1">IF(OR(B1205="", F1205=""), "", INDEX(SOFR_INDEX!$B$2:$E$2001, O1205,$P$4) * IF(LEFT($P$3, 3)="180", 2, IF(LEFT($P$3, 2)="90", 4, IF(LEFT($P$3, 2)="30", 12, 1)))/100)</f>
        <v/>
      </c>
      <c r="Q1205" s="43" t="str">
        <f ca="1">IF(OR(B1205="", F1205=""), "", P1205+'Terms&amp;Conditions + Transaction'!$B$11/10000)</f>
        <v/>
      </c>
      <c r="R1205" s="43" t="str">
        <f t="shared" ca="1" si="113"/>
        <v/>
      </c>
      <c r="S1205" t="str">
        <f ca="1">IF(B1205="",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Transaction'!$C$7*(F1205-E1205), 365), 360))))</f>
        <v/>
      </c>
      <c r="T1205" s="49" t="str">
        <f t="shared" ca="1" si="114"/>
        <v/>
      </c>
      <c r="U1205" s="49" t="str">
        <f t="shared" ca="1" si="115"/>
        <v/>
      </c>
      <c r="V1205" s="49" t="str">
        <f t="shared" ca="1" si="116"/>
        <v/>
      </c>
      <c r="W1205" s="11" t="str">
        <f t="shared" ca="1" si="117"/>
        <v/>
      </c>
      <c r="X1205" s="11" t="str">
        <f t="shared" ca="1" si="118"/>
        <v/>
      </c>
    </row>
    <row r="1206" spans="2:24" x14ac:dyDescent="0.25">
      <c r="B1206" s="82" t="str">
        <f ca="1">IF(B1205&lt;MIN($C$3, 'Terms&amp;Conditions + Transaction'!$B$6), B1205+1, "")</f>
        <v/>
      </c>
      <c r="C1206" t="str">
        <f ca="1">IF(B1206="", "", IF(AND(WEEKDAY(B1206, 2)&lt;=5, ISERROR(VLOOKUP(B1206, 'Holiday Schedule'!$B$3:$B$1002, 1, FALSE))), 1, 0))</f>
        <v/>
      </c>
      <c r="D1206" t="str">
        <f ca="1">IF(B1206="", "", IF(LOWER('Terms&amp;Conditions + Transaction'!$C$15)="act", 1, IF(DAY(B1206)=31, 0, IF(AND(DAY(B1206+1)=1, MONTH(B1206+1)=3), 31-DAY(B1206), 1))))</f>
        <v/>
      </c>
      <c r="E1206" s="18" t="str">
        <f ca="1">IF(B1206="", "", IFERROR(VLOOKUP(B1206, 'Accrual Schedule'!$B$3:$B$122, 1, TRUE), ""))</f>
        <v/>
      </c>
      <c r="F1206" s="18" t="str" cm="1">
        <f t="array" aca="1" ref="F1206" ca="1">IF(B1206="", "", INDEX('Accrual Schedule'!$B$3:$B$122, MATCH(B1206, 'Accrual Schedule'!$B$3:$B$122, 1)+1, 1))</f>
        <v/>
      </c>
      <c r="G1206" s="18" t="str" cm="1">
        <f t="array" aca="1" ref="G1206" ca="1">IF(B1206="", "", INDEX('Accrual Schedule'!$B$3:$B$122, MATCH(H1206, 'Accrual Schedule'!$B$3:$B$122, 1)-1, 1))</f>
        <v/>
      </c>
      <c r="H1206" s="18" t="str">
        <f ca="1">IF(B1206="", "", INDEX('Accrual Schedule'!$B$3:$B$122, MATCH(I1206, 'Accrual Schedule'!$C$3:$C$122, 1), 1))</f>
        <v/>
      </c>
      <c r="I1206" s="18" t="str" cm="1">
        <f t="array" aca="1" ref="I1206" ca="1">IF(B1206="", "", _xlfn.IFNA(INDEX('Accrual Schedule'!$C$4:$C$122, MATCH(B1206, 'Accrual Schedule'!$C$4:$C$122, 1)+1, 1), INDEX('Accrual Schedule'!$C$4:$C$122, 1, 1)))</f>
        <v/>
      </c>
      <c r="J1206" s="11" t="str">
        <f ca="1">IF(B1206="","",'Terms&amp;Conditions + Transaction'!$F$5-SUMIF(Dispositions!$B$3:$B$32,"&lt;="&amp;B1206,Dispositions!$C$3:$C$32))</f>
        <v/>
      </c>
      <c r="K1206" s="84" t="str">
        <f ca="1">IF(B1206="", "", IF(ISNA(MATCH(B1206, 'Factor Schedule'!$B$3:$B$2002, -1)),1,IF(INDEX('Factor Schedule'!$B$3:$C$2002,MATCH(B1206, 'Factor Schedule'!$B$3:$B$2002, -1), 1)=B1206,MATCH(B1206, 'Factor Schedule'!$B$3:$B$2002, -1),MATCH(B1206, 'Factor Schedule'!$B$3:$B$2002, -1)+1)))</f>
        <v/>
      </c>
      <c r="L1206" s="11" t="str" cm="1">
        <f t="array" aca="1" ref="L1206" ca="1">IF(B1206="","",ROUND(J1206*_xlfn.IFNA(INDEX('Factor Schedule'!$B$3:$C$2002,K1206, 2), 1), 2))</f>
        <v/>
      </c>
      <c r="M1206" s="11" t="str">
        <f ca="1">IF(B1206="", "", IF(OR(LOWER('Terms&amp;Conditions + Transaction'!$B$12)&lt;&gt;"compound", B1206=$C$2, B1206=E1206), L1206, L1206+IF(LOWER('Terms&amp;Conditions + Transaction'!$B$13)&lt;&gt;"y", SUMIFS($T$8:$T$2007, $B$8:$B$2007, "&gt;="&amp;E1206, $B$8:$B$2007, "&lt;"&amp;B1206), SUMIFS($U$8:$U$1007, $B$8:$B$2007, "&gt;="&amp;E1206, $B$8:$B$2007, "&lt;"&amp;B1206))))</f>
        <v/>
      </c>
      <c r="N1206" s="18" t="str">
        <f ca="1">IF(OR(B1206 = "", F1206=""), "", MIN(ForwardDays(B1206,-'Terms&amp;Conditions + Transaction'!$B$22, 'Terms&amp;Conditions + Transaction'!$B$23, 'Holiday Schedule'!$B$3:$B$1002),ForwardDays(F1206,-'Terms&amp;Conditions + Transaction'!$B$22, 'Terms&amp;Conditions + Transaction'!$B$23, 'Holiday Schedule'!$B$3:$B$1002)))</f>
        <v/>
      </c>
      <c r="O1206" s="42" t="str">
        <f ca="1">IF(B1206="", "", IF(ISNA(MATCH(N1206, SOFR_INDEX!$A$2:$A$2001, -1)),1,IF(INDEX(SOFR_INDEX!$A$2:$E$2001,MATCH(N1206, SOFR_INDEX!$A$2:$A$2001, -1), 1)=N1206,MATCH(N1206, SOFR_INDEX!$A$2:$A$2001, -1),MATCH(N1206, SOFR_INDEX!$A$2:$A$2001, -1)+1)))</f>
        <v/>
      </c>
      <c r="P1206" s="40" t="str" cm="1">
        <f t="array" aca="1" ref="P1206" ca="1">IF(OR(B1206="", F1206=""), "", INDEX(SOFR_INDEX!$B$2:$E$2001, O1206,$P$4) * IF(LEFT($P$3, 3)="180", 2, IF(LEFT($P$3, 2)="90", 4, IF(LEFT($P$3, 2)="30", 12, 1)))/100)</f>
        <v/>
      </c>
      <c r="Q1206" s="43" t="str">
        <f ca="1">IF(OR(B1206="", F1206=""), "", P1206+'Terms&amp;Conditions + Transaction'!$B$11/10000)</f>
        <v/>
      </c>
      <c r="R1206" s="43" t="str">
        <f t="shared" ca="1" si="113"/>
        <v/>
      </c>
      <c r="S1206" t="str">
        <f ca="1">IF(B1206="",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Transaction'!$C$7*(F1206-E1206), 365), 360))))</f>
        <v/>
      </c>
      <c r="T1206" s="49" t="str">
        <f t="shared" ca="1" si="114"/>
        <v/>
      </c>
      <c r="U1206" s="49" t="str">
        <f t="shared" ca="1" si="115"/>
        <v/>
      </c>
      <c r="V1206" s="49" t="str">
        <f t="shared" ca="1" si="116"/>
        <v/>
      </c>
      <c r="W1206" s="11" t="str">
        <f t="shared" ca="1" si="117"/>
        <v/>
      </c>
      <c r="X1206" s="11" t="str">
        <f t="shared" ca="1" si="118"/>
        <v/>
      </c>
    </row>
    <row r="1207" spans="2:24" x14ac:dyDescent="0.25">
      <c r="B1207" s="82" t="str">
        <f ca="1">IF(B1206&lt;MIN($C$3, 'Terms&amp;Conditions + Transaction'!$B$6), B1206+1, "")</f>
        <v/>
      </c>
      <c r="C1207" t="str">
        <f ca="1">IF(B1207="", "", IF(AND(WEEKDAY(B1207, 2)&lt;=5, ISERROR(VLOOKUP(B1207, 'Holiday Schedule'!$B$3:$B$1002, 1, FALSE))), 1, 0))</f>
        <v/>
      </c>
      <c r="D1207" t="str">
        <f ca="1">IF(B1207="", "", IF(LOWER('Terms&amp;Conditions + Transaction'!$C$15)="act", 1, IF(DAY(B1207)=31, 0, IF(AND(DAY(B1207+1)=1, MONTH(B1207+1)=3), 31-DAY(B1207), 1))))</f>
        <v/>
      </c>
      <c r="E1207" s="18" t="str">
        <f ca="1">IF(B1207="", "", IFERROR(VLOOKUP(B1207, 'Accrual Schedule'!$B$3:$B$122, 1, TRUE), ""))</f>
        <v/>
      </c>
      <c r="F1207" s="18" t="str" cm="1">
        <f t="array" aca="1" ref="F1207" ca="1">IF(B1207="", "", INDEX('Accrual Schedule'!$B$3:$B$122, MATCH(B1207, 'Accrual Schedule'!$B$3:$B$122, 1)+1, 1))</f>
        <v/>
      </c>
      <c r="G1207" s="18" t="str" cm="1">
        <f t="array" aca="1" ref="G1207" ca="1">IF(B1207="", "", INDEX('Accrual Schedule'!$B$3:$B$122, MATCH(H1207, 'Accrual Schedule'!$B$3:$B$122, 1)-1, 1))</f>
        <v/>
      </c>
      <c r="H1207" s="18" t="str">
        <f ca="1">IF(B1207="", "", INDEX('Accrual Schedule'!$B$3:$B$122, MATCH(I1207, 'Accrual Schedule'!$C$3:$C$122, 1), 1))</f>
        <v/>
      </c>
      <c r="I1207" s="18" t="str" cm="1">
        <f t="array" aca="1" ref="I1207" ca="1">IF(B1207="", "", _xlfn.IFNA(INDEX('Accrual Schedule'!$C$4:$C$122, MATCH(B1207, 'Accrual Schedule'!$C$4:$C$122, 1)+1, 1), INDEX('Accrual Schedule'!$C$4:$C$122, 1, 1)))</f>
        <v/>
      </c>
      <c r="J1207" s="11" t="str">
        <f ca="1">IF(B1207="","",'Terms&amp;Conditions + Transaction'!$F$5-SUMIF(Dispositions!$B$3:$B$32,"&lt;="&amp;B1207,Dispositions!$C$3:$C$32))</f>
        <v/>
      </c>
      <c r="K1207" s="84" t="str">
        <f ca="1">IF(B1207="", "", IF(ISNA(MATCH(B1207, 'Factor Schedule'!$B$3:$B$2002, -1)),1,IF(INDEX('Factor Schedule'!$B$3:$C$2002,MATCH(B1207, 'Factor Schedule'!$B$3:$B$2002, -1), 1)=B1207,MATCH(B1207, 'Factor Schedule'!$B$3:$B$2002, -1),MATCH(B1207, 'Factor Schedule'!$B$3:$B$2002, -1)+1)))</f>
        <v/>
      </c>
      <c r="L1207" s="11" t="str" cm="1">
        <f t="array" aca="1" ref="L1207" ca="1">IF(B1207="","",ROUND(J1207*_xlfn.IFNA(INDEX('Factor Schedule'!$B$3:$C$2002,K1207, 2), 1), 2))</f>
        <v/>
      </c>
      <c r="M1207" s="11" t="str">
        <f ca="1">IF(B1207="", "", IF(OR(LOWER('Terms&amp;Conditions + Transaction'!$B$12)&lt;&gt;"compound", B1207=$C$2, B1207=E1207), L1207, L1207+IF(LOWER('Terms&amp;Conditions + Transaction'!$B$13)&lt;&gt;"y", SUMIFS($T$8:$T$2007, $B$8:$B$2007, "&gt;="&amp;E1207, $B$8:$B$2007, "&lt;"&amp;B1207), SUMIFS($U$8:$U$1007, $B$8:$B$2007, "&gt;="&amp;E1207, $B$8:$B$2007, "&lt;"&amp;B1207))))</f>
        <v/>
      </c>
      <c r="N1207" s="18" t="str">
        <f ca="1">IF(OR(B1207 = "", F1207=""), "", MIN(ForwardDays(B1207,-'Terms&amp;Conditions + Transaction'!$B$22, 'Terms&amp;Conditions + Transaction'!$B$23, 'Holiday Schedule'!$B$3:$B$1002),ForwardDays(F1207,-'Terms&amp;Conditions + Transaction'!$B$22, 'Terms&amp;Conditions + Transaction'!$B$23, 'Holiday Schedule'!$B$3:$B$1002)))</f>
        <v/>
      </c>
      <c r="O1207" s="42" t="str">
        <f ca="1">IF(B1207="", "", IF(ISNA(MATCH(N1207, SOFR_INDEX!$A$2:$A$2001, -1)),1,IF(INDEX(SOFR_INDEX!$A$2:$E$2001,MATCH(N1207, SOFR_INDEX!$A$2:$A$2001, -1), 1)=N1207,MATCH(N1207, SOFR_INDEX!$A$2:$A$2001, -1),MATCH(N1207, SOFR_INDEX!$A$2:$A$2001, -1)+1)))</f>
        <v/>
      </c>
      <c r="P1207" s="40" t="str" cm="1">
        <f t="array" aca="1" ref="P1207" ca="1">IF(OR(B1207="", F1207=""), "", INDEX(SOFR_INDEX!$B$2:$E$2001, O1207,$P$4) * IF(LEFT($P$3, 3)="180", 2, IF(LEFT($P$3, 2)="90", 4, IF(LEFT($P$3, 2)="30", 12, 1)))/100)</f>
        <v/>
      </c>
      <c r="Q1207" s="43" t="str">
        <f ca="1">IF(OR(B1207="", F1207=""), "", P1207+'Terms&amp;Conditions + Transaction'!$B$11/10000)</f>
        <v/>
      </c>
      <c r="R1207" s="43" t="str">
        <f t="shared" ca="1" si="113"/>
        <v/>
      </c>
      <c r="S1207" t="str">
        <f ca="1">IF(B1207="",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Transaction'!$C$7*(F1207-E1207), 365), 360))))</f>
        <v/>
      </c>
      <c r="T1207" s="49" t="str">
        <f t="shared" ca="1" si="114"/>
        <v/>
      </c>
      <c r="U1207" s="49" t="str">
        <f t="shared" ca="1" si="115"/>
        <v/>
      </c>
      <c r="V1207" s="49" t="str">
        <f t="shared" ca="1" si="116"/>
        <v/>
      </c>
      <c r="W1207" s="11" t="str">
        <f t="shared" ca="1" si="117"/>
        <v/>
      </c>
      <c r="X1207" s="11" t="str">
        <f t="shared" ca="1" si="118"/>
        <v/>
      </c>
    </row>
    <row r="1208" spans="2:24" x14ac:dyDescent="0.25">
      <c r="B1208" s="82" t="str">
        <f ca="1">IF(B1207&lt;MIN($C$3, 'Terms&amp;Conditions + Transaction'!$B$6), B1207+1, "")</f>
        <v/>
      </c>
      <c r="C1208" t="str">
        <f ca="1">IF(B1208="", "", IF(AND(WEEKDAY(B1208, 2)&lt;=5, ISERROR(VLOOKUP(B1208, 'Holiday Schedule'!$B$3:$B$1002, 1, FALSE))), 1, 0))</f>
        <v/>
      </c>
      <c r="D1208" t="str">
        <f ca="1">IF(B1208="", "", IF(LOWER('Terms&amp;Conditions + Transaction'!$C$15)="act", 1, IF(DAY(B1208)=31, 0, IF(AND(DAY(B1208+1)=1, MONTH(B1208+1)=3), 31-DAY(B1208), 1))))</f>
        <v/>
      </c>
      <c r="E1208" s="18" t="str">
        <f ca="1">IF(B1208="", "", IFERROR(VLOOKUP(B1208, 'Accrual Schedule'!$B$3:$B$122, 1, TRUE), ""))</f>
        <v/>
      </c>
      <c r="F1208" s="18" t="str" cm="1">
        <f t="array" aca="1" ref="F1208" ca="1">IF(B1208="", "", INDEX('Accrual Schedule'!$B$3:$B$122, MATCH(B1208, 'Accrual Schedule'!$B$3:$B$122, 1)+1, 1))</f>
        <v/>
      </c>
      <c r="G1208" s="18" t="str" cm="1">
        <f t="array" aca="1" ref="G1208" ca="1">IF(B1208="", "", INDEX('Accrual Schedule'!$B$3:$B$122, MATCH(H1208, 'Accrual Schedule'!$B$3:$B$122, 1)-1, 1))</f>
        <v/>
      </c>
      <c r="H1208" s="18" t="str">
        <f ca="1">IF(B1208="", "", INDEX('Accrual Schedule'!$B$3:$B$122, MATCH(I1208, 'Accrual Schedule'!$C$3:$C$122, 1), 1))</f>
        <v/>
      </c>
      <c r="I1208" s="18" t="str" cm="1">
        <f t="array" aca="1" ref="I1208" ca="1">IF(B1208="", "", _xlfn.IFNA(INDEX('Accrual Schedule'!$C$4:$C$122, MATCH(B1208, 'Accrual Schedule'!$C$4:$C$122, 1)+1, 1), INDEX('Accrual Schedule'!$C$4:$C$122, 1, 1)))</f>
        <v/>
      </c>
      <c r="J1208" s="11" t="str">
        <f ca="1">IF(B1208="","",'Terms&amp;Conditions + Transaction'!$F$5-SUMIF(Dispositions!$B$3:$B$32,"&lt;="&amp;B1208,Dispositions!$C$3:$C$32))</f>
        <v/>
      </c>
      <c r="K1208" s="84" t="str">
        <f ca="1">IF(B1208="", "", IF(ISNA(MATCH(B1208, 'Factor Schedule'!$B$3:$B$2002, -1)),1,IF(INDEX('Factor Schedule'!$B$3:$C$2002,MATCH(B1208, 'Factor Schedule'!$B$3:$B$2002, -1), 1)=B1208,MATCH(B1208, 'Factor Schedule'!$B$3:$B$2002, -1),MATCH(B1208, 'Factor Schedule'!$B$3:$B$2002, -1)+1)))</f>
        <v/>
      </c>
      <c r="L1208" s="11" t="str" cm="1">
        <f t="array" aca="1" ref="L1208" ca="1">IF(B1208="","",ROUND(J1208*_xlfn.IFNA(INDEX('Factor Schedule'!$B$3:$C$2002,K1208, 2), 1), 2))</f>
        <v/>
      </c>
      <c r="M1208" s="11" t="str">
        <f ca="1">IF(B1208="", "", IF(OR(LOWER('Terms&amp;Conditions + Transaction'!$B$12)&lt;&gt;"compound", B1208=$C$2, B1208=E1208), L1208, L1208+IF(LOWER('Terms&amp;Conditions + Transaction'!$B$13)&lt;&gt;"y", SUMIFS($T$8:$T$2007, $B$8:$B$2007, "&gt;="&amp;E1208, $B$8:$B$2007, "&lt;"&amp;B1208), SUMIFS($U$8:$U$1007, $B$8:$B$2007, "&gt;="&amp;E1208, $B$8:$B$2007, "&lt;"&amp;B1208))))</f>
        <v/>
      </c>
      <c r="N1208" s="18" t="str">
        <f ca="1">IF(OR(B1208 = "", F1208=""), "", MIN(ForwardDays(B1208,-'Terms&amp;Conditions + Transaction'!$B$22, 'Terms&amp;Conditions + Transaction'!$B$23, 'Holiday Schedule'!$B$3:$B$1002),ForwardDays(F1208,-'Terms&amp;Conditions + Transaction'!$B$22, 'Terms&amp;Conditions + Transaction'!$B$23, 'Holiday Schedule'!$B$3:$B$1002)))</f>
        <v/>
      </c>
      <c r="O1208" s="42" t="str">
        <f ca="1">IF(B1208="", "", IF(ISNA(MATCH(N1208, SOFR_INDEX!$A$2:$A$2001, -1)),1,IF(INDEX(SOFR_INDEX!$A$2:$E$2001,MATCH(N1208, SOFR_INDEX!$A$2:$A$2001, -1), 1)=N1208,MATCH(N1208, SOFR_INDEX!$A$2:$A$2001, -1),MATCH(N1208, SOFR_INDEX!$A$2:$A$2001, -1)+1)))</f>
        <v/>
      </c>
      <c r="P1208" s="40" t="str" cm="1">
        <f t="array" aca="1" ref="P1208" ca="1">IF(OR(B1208="", F1208=""), "", INDEX(SOFR_INDEX!$B$2:$E$2001, O1208,$P$4) * IF(LEFT($P$3, 3)="180", 2, IF(LEFT($P$3, 2)="90", 4, IF(LEFT($P$3, 2)="30", 12, 1)))/100)</f>
        <v/>
      </c>
      <c r="Q1208" s="43" t="str">
        <f ca="1">IF(OR(B1208="", F1208=""), "", P1208+'Terms&amp;Conditions + Transaction'!$B$11/10000)</f>
        <v/>
      </c>
      <c r="R1208" s="43" t="str">
        <f t="shared" ca="1" si="113"/>
        <v/>
      </c>
      <c r="S1208" t="str">
        <f ca="1">IF(B1208="",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Transaction'!$C$7*(F1208-E1208), 365), 360))))</f>
        <v/>
      </c>
      <c r="T1208" s="49" t="str">
        <f t="shared" ca="1" si="114"/>
        <v/>
      </c>
      <c r="U1208" s="49" t="str">
        <f t="shared" ca="1" si="115"/>
        <v/>
      </c>
      <c r="V1208" s="49" t="str">
        <f t="shared" ca="1" si="116"/>
        <v/>
      </c>
      <c r="W1208" s="11" t="str">
        <f t="shared" ca="1" si="117"/>
        <v/>
      </c>
      <c r="X1208" s="11" t="str">
        <f t="shared" ca="1" si="118"/>
        <v/>
      </c>
    </row>
    <row r="1209" spans="2:24" x14ac:dyDescent="0.25">
      <c r="B1209" s="82" t="str">
        <f ca="1">IF(B1208&lt;MIN($C$3, 'Terms&amp;Conditions + Transaction'!$B$6), B1208+1, "")</f>
        <v/>
      </c>
      <c r="C1209" t="str">
        <f ca="1">IF(B1209="", "", IF(AND(WEEKDAY(B1209, 2)&lt;=5, ISERROR(VLOOKUP(B1209, 'Holiday Schedule'!$B$3:$B$1002, 1, FALSE))), 1, 0))</f>
        <v/>
      </c>
      <c r="D1209" t="str">
        <f ca="1">IF(B1209="", "", IF(LOWER('Terms&amp;Conditions + Transaction'!$C$15)="act", 1, IF(DAY(B1209)=31, 0, IF(AND(DAY(B1209+1)=1, MONTH(B1209+1)=3), 31-DAY(B1209), 1))))</f>
        <v/>
      </c>
      <c r="E1209" s="18" t="str">
        <f ca="1">IF(B1209="", "", IFERROR(VLOOKUP(B1209, 'Accrual Schedule'!$B$3:$B$122, 1, TRUE), ""))</f>
        <v/>
      </c>
      <c r="F1209" s="18" t="str" cm="1">
        <f t="array" aca="1" ref="F1209" ca="1">IF(B1209="", "", INDEX('Accrual Schedule'!$B$3:$B$122, MATCH(B1209, 'Accrual Schedule'!$B$3:$B$122, 1)+1, 1))</f>
        <v/>
      </c>
      <c r="G1209" s="18" t="str" cm="1">
        <f t="array" aca="1" ref="G1209" ca="1">IF(B1209="", "", INDEX('Accrual Schedule'!$B$3:$B$122, MATCH(H1209, 'Accrual Schedule'!$B$3:$B$122, 1)-1, 1))</f>
        <v/>
      </c>
      <c r="H1209" s="18" t="str">
        <f ca="1">IF(B1209="", "", INDEX('Accrual Schedule'!$B$3:$B$122, MATCH(I1209, 'Accrual Schedule'!$C$3:$C$122, 1), 1))</f>
        <v/>
      </c>
      <c r="I1209" s="18" t="str" cm="1">
        <f t="array" aca="1" ref="I1209" ca="1">IF(B1209="", "", _xlfn.IFNA(INDEX('Accrual Schedule'!$C$4:$C$122, MATCH(B1209, 'Accrual Schedule'!$C$4:$C$122, 1)+1, 1), INDEX('Accrual Schedule'!$C$4:$C$122, 1, 1)))</f>
        <v/>
      </c>
      <c r="J1209" s="11" t="str">
        <f ca="1">IF(B1209="","",'Terms&amp;Conditions + Transaction'!$F$5-SUMIF(Dispositions!$B$3:$B$32,"&lt;="&amp;B1209,Dispositions!$C$3:$C$32))</f>
        <v/>
      </c>
      <c r="K1209" s="84" t="str">
        <f ca="1">IF(B1209="", "", IF(ISNA(MATCH(B1209, 'Factor Schedule'!$B$3:$B$2002, -1)),1,IF(INDEX('Factor Schedule'!$B$3:$C$2002,MATCH(B1209, 'Factor Schedule'!$B$3:$B$2002, -1), 1)=B1209,MATCH(B1209, 'Factor Schedule'!$B$3:$B$2002, -1),MATCH(B1209, 'Factor Schedule'!$B$3:$B$2002, -1)+1)))</f>
        <v/>
      </c>
      <c r="L1209" s="11" t="str" cm="1">
        <f t="array" aca="1" ref="L1209" ca="1">IF(B1209="","",ROUND(J1209*_xlfn.IFNA(INDEX('Factor Schedule'!$B$3:$C$2002,K1209, 2), 1), 2))</f>
        <v/>
      </c>
      <c r="M1209" s="11" t="str">
        <f ca="1">IF(B1209="", "", IF(OR(LOWER('Terms&amp;Conditions + Transaction'!$B$12)&lt;&gt;"compound", B1209=$C$2, B1209=E1209), L1209, L1209+IF(LOWER('Terms&amp;Conditions + Transaction'!$B$13)&lt;&gt;"y", SUMIFS($T$8:$T$2007, $B$8:$B$2007, "&gt;="&amp;E1209, $B$8:$B$2007, "&lt;"&amp;B1209), SUMIFS($U$8:$U$1007, $B$8:$B$2007, "&gt;="&amp;E1209, $B$8:$B$2007, "&lt;"&amp;B1209))))</f>
        <v/>
      </c>
      <c r="N1209" s="18" t="str">
        <f ca="1">IF(OR(B1209 = "", F1209=""), "", MIN(ForwardDays(B1209,-'Terms&amp;Conditions + Transaction'!$B$22, 'Terms&amp;Conditions + Transaction'!$B$23, 'Holiday Schedule'!$B$3:$B$1002),ForwardDays(F1209,-'Terms&amp;Conditions + Transaction'!$B$22, 'Terms&amp;Conditions + Transaction'!$B$23, 'Holiday Schedule'!$B$3:$B$1002)))</f>
        <v/>
      </c>
      <c r="O1209" s="42" t="str">
        <f ca="1">IF(B1209="", "", IF(ISNA(MATCH(N1209, SOFR_INDEX!$A$2:$A$2001, -1)),1,IF(INDEX(SOFR_INDEX!$A$2:$E$2001,MATCH(N1209, SOFR_INDEX!$A$2:$A$2001, -1), 1)=N1209,MATCH(N1209, SOFR_INDEX!$A$2:$A$2001, -1),MATCH(N1209, SOFR_INDEX!$A$2:$A$2001, -1)+1)))</f>
        <v/>
      </c>
      <c r="P1209" s="40" t="str" cm="1">
        <f t="array" aca="1" ref="P1209" ca="1">IF(OR(B1209="", F1209=""), "", INDEX(SOFR_INDEX!$B$2:$E$2001, O1209,$P$4) * IF(LEFT($P$3, 3)="180", 2, IF(LEFT($P$3, 2)="90", 4, IF(LEFT($P$3, 2)="30", 12, 1)))/100)</f>
        <v/>
      </c>
      <c r="Q1209" s="43" t="str">
        <f ca="1">IF(OR(B1209="", F1209=""), "", P1209+'Terms&amp;Conditions + Transaction'!$B$11/10000)</f>
        <v/>
      </c>
      <c r="R1209" s="43" t="str">
        <f t="shared" ca="1" si="113"/>
        <v/>
      </c>
      <c r="S1209" t="str">
        <f ca="1">IF(B1209="",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Transaction'!$C$7*(F1209-E1209), 365), 360))))</f>
        <v/>
      </c>
      <c r="T1209" s="49" t="str">
        <f t="shared" ca="1" si="114"/>
        <v/>
      </c>
      <c r="U1209" s="49" t="str">
        <f t="shared" ca="1" si="115"/>
        <v/>
      </c>
      <c r="V1209" s="49" t="str">
        <f t="shared" ca="1" si="116"/>
        <v/>
      </c>
      <c r="W1209" s="11" t="str">
        <f t="shared" ca="1" si="117"/>
        <v/>
      </c>
      <c r="X1209" s="11" t="str">
        <f t="shared" ca="1" si="118"/>
        <v/>
      </c>
    </row>
    <row r="1210" spans="2:24" x14ac:dyDescent="0.25">
      <c r="B1210" s="82" t="str">
        <f ca="1">IF(B1209&lt;MIN($C$3, 'Terms&amp;Conditions + Transaction'!$B$6), B1209+1, "")</f>
        <v/>
      </c>
      <c r="C1210" t="str">
        <f ca="1">IF(B1210="", "", IF(AND(WEEKDAY(B1210, 2)&lt;=5, ISERROR(VLOOKUP(B1210, 'Holiday Schedule'!$B$3:$B$1002, 1, FALSE))), 1, 0))</f>
        <v/>
      </c>
      <c r="D1210" t="str">
        <f ca="1">IF(B1210="", "", IF(LOWER('Terms&amp;Conditions + Transaction'!$C$15)="act", 1, IF(DAY(B1210)=31, 0, IF(AND(DAY(B1210+1)=1, MONTH(B1210+1)=3), 31-DAY(B1210), 1))))</f>
        <v/>
      </c>
      <c r="E1210" s="18" t="str">
        <f ca="1">IF(B1210="", "", IFERROR(VLOOKUP(B1210, 'Accrual Schedule'!$B$3:$B$122, 1, TRUE), ""))</f>
        <v/>
      </c>
      <c r="F1210" s="18" t="str" cm="1">
        <f t="array" aca="1" ref="F1210" ca="1">IF(B1210="", "", INDEX('Accrual Schedule'!$B$3:$B$122, MATCH(B1210, 'Accrual Schedule'!$B$3:$B$122, 1)+1, 1))</f>
        <v/>
      </c>
      <c r="G1210" s="18" t="str" cm="1">
        <f t="array" aca="1" ref="G1210" ca="1">IF(B1210="", "", INDEX('Accrual Schedule'!$B$3:$B$122, MATCH(H1210, 'Accrual Schedule'!$B$3:$B$122, 1)-1, 1))</f>
        <v/>
      </c>
      <c r="H1210" s="18" t="str">
        <f ca="1">IF(B1210="", "", INDEX('Accrual Schedule'!$B$3:$B$122, MATCH(I1210, 'Accrual Schedule'!$C$3:$C$122, 1), 1))</f>
        <v/>
      </c>
      <c r="I1210" s="18" t="str" cm="1">
        <f t="array" aca="1" ref="I1210" ca="1">IF(B1210="", "", _xlfn.IFNA(INDEX('Accrual Schedule'!$C$4:$C$122, MATCH(B1210, 'Accrual Schedule'!$C$4:$C$122, 1)+1, 1), INDEX('Accrual Schedule'!$C$4:$C$122, 1, 1)))</f>
        <v/>
      </c>
      <c r="J1210" s="11" t="str">
        <f ca="1">IF(B1210="","",'Terms&amp;Conditions + Transaction'!$F$5-SUMIF(Dispositions!$B$3:$B$32,"&lt;="&amp;B1210,Dispositions!$C$3:$C$32))</f>
        <v/>
      </c>
      <c r="K1210" s="84" t="str">
        <f ca="1">IF(B1210="", "", IF(ISNA(MATCH(B1210, 'Factor Schedule'!$B$3:$B$2002, -1)),1,IF(INDEX('Factor Schedule'!$B$3:$C$2002,MATCH(B1210, 'Factor Schedule'!$B$3:$B$2002, -1), 1)=B1210,MATCH(B1210, 'Factor Schedule'!$B$3:$B$2002, -1),MATCH(B1210, 'Factor Schedule'!$B$3:$B$2002, -1)+1)))</f>
        <v/>
      </c>
      <c r="L1210" s="11" t="str" cm="1">
        <f t="array" aca="1" ref="L1210" ca="1">IF(B1210="","",ROUND(J1210*_xlfn.IFNA(INDEX('Factor Schedule'!$B$3:$C$2002,K1210, 2), 1), 2))</f>
        <v/>
      </c>
      <c r="M1210" s="11" t="str">
        <f ca="1">IF(B1210="", "", IF(OR(LOWER('Terms&amp;Conditions + Transaction'!$B$12)&lt;&gt;"compound", B1210=$C$2, B1210=E1210), L1210, L1210+IF(LOWER('Terms&amp;Conditions + Transaction'!$B$13)&lt;&gt;"y", SUMIFS($T$8:$T$2007, $B$8:$B$2007, "&gt;="&amp;E1210, $B$8:$B$2007, "&lt;"&amp;B1210), SUMIFS($U$8:$U$1007, $B$8:$B$2007, "&gt;="&amp;E1210, $B$8:$B$2007, "&lt;"&amp;B1210))))</f>
        <v/>
      </c>
      <c r="N1210" s="18" t="str">
        <f ca="1">IF(OR(B1210 = "", F1210=""), "", MIN(ForwardDays(B1210,-'Terms&amp;Conditions + Transaction'!$B$22, 'Terms&amp;Conditions + Transaction'!$B$23, 'Holiday Schedule'!$B$3:$B$1002),ForwardDays(F1210,-'Terms&amp;Conditions + Transaction'!$B$22, 'Terms&amp;Conditions + Transaction'!$B$23, 'Holiday Schedule'!$B$3:$B$1002)))</f>
        <v/>
      </c>
      <c r="O1210" s="42" t="str">
        <f ca="1">IF(B1210="", "", IF(ISNA(MATCH(N1210, SOFR_INDEX!$A$2:$A$2001, -1)),1,IF(INDEX(SOFR_INDEX!$A$2:$E$2001,MATCH(N1210, SOFR_INDEX!$A$2:$A$2001, -1), 1)=N1210,MATCH(N1210, SOFR_INDEX!$A$2:$A$2001, -1),MATCH(N1210, SOFR_INDEX!$A$2:$A$2001, -1)+1)))</f>
        <v/>
      </c>
      <c r="P1210" s="40" t="str" cm="1">
        <f t="array" aca="1" ref="P1210" ca="1">IF(OR(B1210="", F1210=""), "", INDEX(SOFR_INDEX!$B$2:$E$2001, O1210,$P$4) * IF(LEFT($P$3, 3)="180", 2, IF(LEFT($P$3, 2)="90", 4, IF(LEFT($P$3, 2)="30", 12, 1)))/100)</f>
        <v/>
      </c>
      <c r="Q1210" s="43" t="str">
        <f ca="1">IF(OR(B1210="", F1210=""), "", P1210+'Terms&amp;Conditions + Transaction'!$B$11/10000)</f>
        <v/>
      </c>
      <c r="R1210" s="43" t="str">
        <f t="shared" ca="1" si="113"/>
        <v/>
      </c>
      <c r="S1210" t="str">
        <f ca="1">IF(B1210="",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Transaction'!$C$7*(F1210-E1210), 365), 360))))</f>
        <v/>
      </c>
      <c r="T1210" s="49" t="str">
        <f t="shared" ca="1" si="114"/>
        <v/>
      </c>
      <c r="U1210" s="49" t="str">
        <f t="shared" ca="1" si="115"/>
        <v/>
      </c>
      <c r="V1210" s="49" t="str">
        <f t="shared" ca="1" si="116"/>
        <v/>
      </c>
      <c r="W1210" s="11" t="str">
        <f t="shared" ca="1" si="117"/>
        <v/>
      </c>
      <c r="X1210" s="11" t="str">
        <f t="shared" ca="1" si="118"/>
        <v/>
      </c>
    </row>
    <row r="1211" spans="2:24" x14ac:dyDescent="0.25">
      <c r="B1211" s="82" t="str">
        <f ca="1">IF(B1210&lt;MIN($C$3, 'Terms&amp;Conditions + Transaction'!$B$6), B1210+1, "")</f>
        <v/>
      </c>
      <c r="C1211" t="str">
        <f ca="1">IF(B1211="", "", IF(AND(WEEKDAY(B1211, 2)&lt;=5, ISERROR(VLOOKUP(B1211, 'Holiday Schedule'!$B$3:$B$1002, 1, FALSE))), 1, 0))</f>
        <v/>
      </c>
      <c r="D1211" t="str">
        <f ca="1">IF(B1211="", "", IF(LOWER('Terms&amp;Conditions + Transaction'!$C$15)="act", 1, IF(DAY(B1211)=31, 0, IF(AND(DAY(B1211+1)=1, MONTH(B1211+1)=3), 31-DAY(B1211), 1))))</f>
        <v/>
      </c>
      <c r="E1211" s="18" t="str">
        <f ca="1">IF(B1211="", "", IFERROR(VLOOKUP(B1211, 'Accrual Schedule'!$B$3:$B$122, 1, TRUE), ""))</f>
        <v/>
      </c>
      <c r="F1211" s="18" t="str" cm="1">
        <f t="array" aca="1" ref="F1211" ca="1">IF(B1211="", "", INDEX('Accrual Schedule'!$B$3:$B$122, MATCH(B1211, 'Accrual Schedule'!$B$3:$B$122, 1)+1, 1))</f>
        <v/>
      </c>
      <c r="G1211" s="18" t="str" cm="1">
        <f t="array" aca="1" ref="G1211" ca="1">IF(B1211="", "", INDEX('Accrual Schedule'!$B$3:$B$122, MATCH(H1211, 'Accrual Schedule'!$B$3:$B$122, 1)-1, 1))</f>
        <v/>
      </c>
      <c r="H1211" s="18" t="str">
        <f ca="1">IF(B1211="", "", INDEX('Accrual Schedule'!$B$3:$B$122, MATCH(I1211, 'Accrual Schedule'!$C$3:$C$122, 1), 1))</f>
        <v/>
      </c>
      <c r="I1211" s="18" t="str" cm="1">
        <f t="array" aca="1" ref="I1211" ca="1">IF(B1211="", "", _xlfn.IFNA(INDEX('Accrual Schedule'!$C$4:$C$122, MATCH(B1211, 'Accrual Schedule'!$C$4:$C$122, 1)+1, 1), INDEX('Accrual Schedule'!$C$4:$C$122, 1, 1)))</f>
        <v/>
      </c>
      <c r="J1211" s="11" t="str">
        <f ca="1">IF(B1211="","",'Terms&amp;Conditions + Transaction'!$F$5-SUMIF(Dispositions!$B$3:$B$32,"&lt;="&amp;B1211,Dispositions!$C$3:$C$32))</f>
        <v/>
      </c>
      <c r="K1211" s="84" t="str">
        <f ca="1">IF(B1211="", "", IF(ISNA(MATCH(B1211, 'Factor Schedule'!$B$3:$B$2002, -1)),1,IF(INDEX('Factor Schedule'!$B$3:$C$2002,MATCH(B1211, 'Factor Schedule'!$B$3:$B$2002, -1), 1)=B1211,MATCH(B1211, 'Factor Schedule'!$B$3:$B$2002, -1),MATCH(B1211, 'Factor Schedule'!$B$3:$B$2002, -1)+1)))</f>
        <v/>
      </c>
      <c r="L1211" s="11" t="str" cm="1">
        <f t="array" aca="1" ref="L1211" ca="1">IF(B1211="","",ROUND(J1211*_xlfn.IFNA(INDEX('Factor Schedule'!$B$3:$C$2002,K1211, 2), 1), 2))</f>
        <v/>
      </c>
      <c r="M1211" s="11" t="str">
        <f ca="1">IF(B1211="", "", IF(OR(LOWER('Terms&amp;Conditions + Transaction'!$B$12)&lt;&gt;"compound", B1211=$C$2, B1211=E1211), L1211, L1211+IF(LOWER('Terms&amp;Conditions + Transaction'!$B$13)&lt;&gt;"y", SUMIFS($T$8:$T$2007, $B$8:$B$2007, "&gt;="&amp;E1211, $B$8:$B$2007, "&lt;"&amp;B1211), SUMIFS($U$8:$U$1007, $B$8:$B$2007, "&gt;="&amp;E1211, $B$8:$B$2007, "&lt;"&amp;B1211))))</f>
        <v/>
      </c>
      <c r="N1211" s="18" t="str">
        <f ca="1">IF(OR(B1211 = "", F1211=""), "", MIN(ForwardDays(B1211,-'Terms&amp;Conditions + Transaction'!$B$22, 'Terms&amp;Conditions + Transaction'!$B$23, 'Holiday Schedule'!$B$3:$B$1002),ForwardDays(F1211,-'Terms&amp;Conditions + Transaction'!$B$22, 'Terms&amp;Conditions + Transaction'!$B$23, 'Holiday Schedule'!$B$3:$B$1002)))</f>
        <v/>
      </c>
      <c r="O1211" s="42" t="str">
        <f ca="1">IF(B1211="", "", IF(ISNA(MATCH(N1211, SOFR_INDEX!$A$2:$A$2001, -1)),1,IF(INDEX(SOFR_INDEX!$A$2:$E$2001,MATCH(N1211, SOFR_INDEX!$A$2:$A$2001, -1), 1)=N1211,MATCH(N1211, SOFR_INDEX!$A$2:$A$2001, -1),MATCH(N1211, SOFR_INDEX!$A$2:$A$2001, -1)+1)))</f>
        <v/>
      </c>
      <c r="P1211" s="40" t="str" cm="1">
        <f t="array" aca="1" ref="P1211" ca="1">IF(OR(B1211="", F1211=""), "", INDEX(SOFR_INDEX!$B$2:$E$2001, O1211,$P$4) * IF(LEFT($P$3, 3)="180", 2, IF(LEFT($P$3, 2)="90", 4, IF(LEFT($P$3, 2)="30", 12, 1)))/100)</f>
        <v/>
      </c>
      <c r="Q1211" s="43" t="str">
        <f ca="1">IF(OR(B1211="", F1211=""), "", P1211+'Terms&amp;Conditions + Transaction'!$B$11/10000)</f>
        <v/>
      </c>
      <c r="R1211" s="43" t="str">
        <f t="shared" ca="1" si="113"/>
        <v/>
      </c>
      <c r="S1211" t="str">
        <f ca="1">IF(B1211="",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Transaction'!$C$7*(F1211-E1211), 365), 360))))</f>
        <v/>
      </c>
      <c r="T1211" s="49" t="str">
        <f t="shared" ca="1" si="114"/>
        <v/>
      </c>
      <c r="U1211" s="49" t="str">
        <f t="shared" ca="1" si="115"/>
        <v/>
      </c>
      <c r="V1211" s="49" t="str">
        <f t="shared" ca="1" si="116"/>
        <v/>
      </c>
      <c r="W1211" s="11" t="str">
        <f t="shared" ca="1" si="117"/>
        <v/>
      </c>
      <c r="X1211" s="11" t="str">
        <f t="shared" ca="1" si="118"/>
        <v/>
      </c>
    </row>
    <row r="1212" spans="2:24" x14ac:dyDescent="0.25">
      <c r="B1212" s="82" t="str">
        <f ca="1">IF(B1211&lt;MIN($C$3, 'Terms&amp;Conditions + Transaction'!$B$6), B1211+1, "")</f>
        <v/>
      </c>
      <c r="C1212" t="str">
        <f ca="1">IF(B1212="", "", IF(AND(WEEKDAY(B1212, 2)&lt;=5, ISERROR(VLOOKUP(B1212, 'Holiday Schedule'!$B$3:$B$1002, 1, FALSE))), 1, 0))</f>
        <v/>
      </c>
      <c r="D1212" t="str">
        <f ca="1">IF(B1212="", "", IF(LOWER('Terms&amp;Conditions + Transaction'!$C$15)="act", 1, IF(DAY(B1212)=31, 0, IF(AND(DAY(B1212+1)=1, MONTH(B1212+1)=3), 31-DAY(B1212), 1))))</f>
        <v/>
      </c>
      <c r="E1212" s="18" t="str">
        <f ca="1">IF(B1212="", "", IFERROR(VLOOKUP(B1212, 'Accrual Schedule'!$B$3:$B$122, 1, TRUE), ""))</f>
        <v/>
      </c>
      <c r="F1212" s="18" t="str" cm="1">
        <f t="array" aca="1" ref="F1212" ca="1">IF(B1212="", "", INDEX('Accrual Schedule'!$B$3:$B$122, MATCH(B1212, 'Accrual Schedule'!$B$3:$B$122, 1)+1, 1))</f>
        <v/>
      </c>
      <c r="G1212" s="18" t="str" cm="1">
        <f t="array" aca="1" ref="G1212" ca="1">IF(B1212="", "", INDEX('Accrual Schedule'!$B$3:$B$122, MATCH(H1212, 'Accrual Schedule'!$B$3:$B$122, 1)-1, 1))</f>
        <v/>
      </c>
      <c r="H1212" s="18" t="str">
        <f ca="1">IF(B1212="", "", INDEX('Accrual Schedule'!$B$3:$B$122, MATCH(I1212, 'Accrual Schedule'!$C$3:$C$122, 1), 1))</f>
        <v/>
      </c>
      <c r="I1212" s="18" t="str" cm="1">
        <f t="array" aca="1" ref="I1212" ca="1">IF(B1212="", "", _xlfn.IFNA(INDEX('Accrual Schedule'!$C$4:$C$122, MATCH(B1212, 'Accrual Schedule'!$C$4:$C$122, 1)+1, 1), INDEX('Accrual Schedule'!$C$4:$C$122, 1, 1)))</f>
        <v/>
      </c>
      <c r="J1212" s="11" t="str">
        <f ca="1">IF(B1212="","",'Terms&amp;Conditions + Transaction'!$F$5-SUMIF(Dispositions!$B$3:$B$32,"&lt;="&amp;B1212,Dispositions!$C$3:$C$32))</f>
        <v/>
      </c>
      <c r="K1212" s="84" t="str">
        <f ca="1">IF(B1212="", "", IF(ISNA(MATCH(B1212, 'Factor Schedule'!$B$3:$B$2002, -1)),1,IF(INDEX('Factor Schedule'!$B$3:$C$2002,MATCH(B1212, 'Factor Schedule'!$B$3:$B$2002, -1), 1)=B1212,MATCH(B1212, 'Factor Schedule'!$B$3:$B$2002, -1),MATCH(B1212, 'Factor Schedule'!$B$3:$B$2002, -1)+1)))</f>
        <v/>
      </c>
      <c r="L1212" s="11" t="str" cm="1">
        <f t="array" aca="1" ref="L1212" ca="1">IF(B1212="","",ROUND(J1212*_xlfn.IFNA(INDEX('Factor Schedule'!$B$3:$C$2002,K1212, 2), 1), 2))</f>
        <v/>
      </c>
      <c r="M1212" s="11" t="str">
        <f ca="1">IF(B1212="", "", IF(OR(LOWER('Terms&amp;Conditions + Transaction'!$B$12)&lt;&gt;"compound", B1212=$C$2, B1212=E1212), L1212, L1212+IF(LOWER('Terms&amp;Conditions + Transaction'!$B$13)&lt;&gt;"y", SUMIFS($T$8:$T$2007, $B$8:$B$2007, "&gt;="&amp;E1212, $B$8:$B$2007, "&lt;"&amp;B1212), SUMIFS($U$8:$U$1007, $B$8:$B$2007, "&gt;="&amp;E1212, $B$8:$B$2007, "&lt;"&amp;B1212))))</f>
        <v/>
      </c>
      <c r="N1212" s="18" t="str">
        <f ca="1">IF(OR(B1212 = "", F1212=""), "", MIN(ForwardDays(B1212,-'Terms&amp;Conditions + Transaction'!$B$22, 'Terms&amp;Conditions + Transaction'!$B$23, 'Holiday Schedule'!$B$3:$B$1002),ForwardDays(F1212,-'Terms&amp;Conditions + Transaction'!$B$22, 'Terms&amp;Conditions + Transaction'!$B$23, 'Holiday Schedule'!$B$3:$B$1002)))</f>
        <v/>
      </c>
      <c r="O1212" s="42" t="str">
        <f ca="1">IF(B1212="", "", IF(ISNA(MATCH(N1212, SOFR_INDEX!$A$2:$A$2001, -1)),1,IF(INDEX(SOFR_INDEX!$A$2:$E$2001,MATCH(N1212, SOFR_INDEX!$A$2:$A$2001, -1), 1)=N1212,MATCH(N1212, SOFR_INDEX!$A$2:$A$2001, -1),MATCH(N1212, SOFR_INDEX!$A$2:$A$2001, -1)+1)))</f>
        <v/>
      </c>
      <c r="P1212" s="40" t="str" cm="1">
        <f t="array" aca="1" ref="P1212" ca="1">IF(OR(B1212="", F1212=""), "", INDEX(SOFR_INDEX!$B$2:$E$2001, O1212,$P$4) * IF(LEFT($P$3, 3)="180", 2, IF(LEFT($P$3, 2)="90", 4, IF(LEFT($P$3, 2)="30", 12, 1)))/100)</f>
        <v/>
      </c>
      <c r="Q1212" s="43" t="str">
        <f ca="1">IF(OR(B1212="", F1212=""), "", P1212+'Terms&amp;Conditions + Transaction'!$B$11/10000)</f>
        <v/>
      </c>
      <c r="R1212" s="43" t="str">
        <f t="shared" ca="1" si="113"/>
        <v/>
      </c>
      <c r="S1212" t="str">
        <f ca="1">IF(B1212="",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Transaction'!$C$7*(F1212-E1212), 365), 360))))</f>
        <v/>
      </c>
      <c r="T1212" s="49" t="str">
        <f t="shared" ca="1" si="114"/>
        <v/>
      </c>
      <c r="U1212" s="49" t="str">
        <f t="shared" ca="1" si="115"/>
        <v/>
      </c>
      <c r="V1212" s="49" t="str">
        <f t="shared" ca="1" si="116"/>
        <v/>
      </c>
      <c r="W1212" s="11" t="str">
        <f t="shared" ca="1" si="117"/>
        <v/>
      </c>
      <c r="X1212" s="11" t="str">
        <f t="shared" ca="1" si="118"/>
        <v/>
      </c>
    </row>
    <row r="1213" spans="2:24" x14ac:dyDescent="0.25">
      <c r="B1213" s="82" t="str">
        <f ca="1">IF(B1212&lt;MIN($C$3, 'Terms&amp;Conditions + Transaction'!$B$6), B1212+1, "")</f>
        <v/>
      </c>
      <c r="C1213" t="str">
        <f ca="1">IF(B1213="", "", IF(AND(WEEKDAY(B1213, 2)&lt;=5, ISERROR(VLOOKUP(B1213, 'Holiday Schedule'!$B$3:$B$1002, 1, FALSE))), 1, 0))</f>
        <v/>
      </c>
      <c r="D1213" t="str">
        <f ca="1">IF(B1213="", "", IF(LOWER('Terms&amp;Conditions + Transaction'!$C$15)="act", 1, IF(DAY(B1213)=31, 0, IF(AND(DAY(B1213+1)=1, MONTH(B1213+1)=3), 31-DAY(B1213), 1))))</f>
        <v/>
      </c>
      <c r="E1213" s="18" t="str">
        <f ca="1">IF(B1213="", "", IFERROR(VLOOKUP(B1213, 'Accrual Schedule'!$B$3:$B$122, 1, TRUE), ""))</f>
        <v/>
      </c>
      <c r="F1213" s="18" t="str" cm="1">
        <f t="array" aca="1" ref="F1213" ca="1">IF(B1213="", "", INDEX('Accrual Schedule'!$B$3:$B$122, MATCH(B1213, 'Accrual Schedule'!$B$3:$B$122, 1)+1, 1))</f>
        <v/>
      </c>
      <c r="G1213" s="18" t="str" cm="1">
        <f t="array" aca="1" ref="G1213" ca="1">IF(B1213="", "", INDEX('Accrual Schedule'!$B$3:$B$122, MATCH(H1213, 'Accrual Schedule'!$B$3:$B$122, 1)-1, 1))</f>
        <v/>
      </c>
      <c r="H1213" s="18" t="str">
        <f ca="1">IF(B1213="", "", INDEX('Accrual Schedule'!$B$3:$B$122, MATCH(I1213, 'Accrual Schedule'!$C$3:$C$122, 1), 1))</f>
        <v/>
      </c>
      <c r="I1213" s="18" t="str" cm="1">
        <f t="array" aca="1" ref="I1213" ca="1">IF(B1213="", "", _xlfn.IFNA(INDEX('Accrual Schedule'!$C$4:$C$122, MATCH(B1213, 'Accrual Schedule'!$C$4:$C$122, 1)+1, 1), INDEX('Accrual Schedule'!$C$4:$C$122, 1, 1)))</f>
        <v/>
      </c>
      <c r="J1213" s="11" t="str">
        <f ca="1">IF(B1213="","",'Terms&amp;Conditions + Transaction'!$F$5-SUMIF(Dispositions!$B$3:$B$32,"&lt;="&amp;B1213,Dispositions!$C$3:$C$32))</f>
        <v/>
      </c>
      <c r="K1213" s="84" t="str">
        <f ca="1">IF(B1213="", "", IF(ISNA(MATCH(B1213, 'Factor Schedule'!$B$3:$B$2002, -1)),1,IF(INDEX('Factor Schedule'!$B$3:$C$2002,MATCH(B1213, 'Factor Schedule'!$B$3:$B$2002, -1), 1)=B1213,MATCH(B1213, 'Factor Schedule'!$B$3:$B$2002, -1),MATCH(B1213, 'Factor Schedule'!$B$3:$B$2002, -1)+1)))</f>
        <v/>
      </c>
      <c r="L1213" s="11" t="str" cm="1">
        <f t="array" aca="1" ref="L1213" ca="1">IF(B1213="","",ROUND(J1213*_xlfn.IFNA(INDEX('Factor Schedule'!$B$3:$C$2002,K1213, 2), 1), 2))</f>
        <v/>
      </c>
      <c r="M1213" s="11" t="str">
        <f ca="1">IF(B1213="", "", IF(OR(LOWER('Terms&amp;Conditions + Transaction'!$B$12)&lt;&gt;"compound", B1213=$C$2, B1213=E1213), L1213, L1213+IF(LOWER('Terms&amp;Conditions + Transaction'!$B$13)&lt;&gt;"y", SUMIFS($T$8:$T$2007, $B$8:$B$2007, "&gt;="&amp;E1213, $B$8:$B$2007, "&lt;"&amp;B1213), SUMIFS($U$8:$U$1007, $B$8:$B$2007, "&gt;="&amp;E1213, $B$8:$B$2007, "&lt;"&amp;B1213))))</f>
        <v/>
      </c>
      <c r="N1213" s="18" t="str">
        <f ca="1">IF(OR(B1213 = "", F1213=""), "", MIN(ForwardDays(B1213,-'Terms&amp;Conditions + Transaction'!$B$22, 'Terms&amp;Conditions + Transaction'!$B$23, 'Holiday Schedule'!$B$3:$B$1002),ForwardDays(F1213,-'Terms&amp;Conditions + Transaction'!$B$22, 'Terms&amp;Conditions + Transaction'!$B$23, 'Holiday Schedule'!$B$3:$B$1002)))</f>
        <v/>
      </c>
      <c r="O1213" s="42" t="str">
        <f ca="1">IF(B1213="", "", IF(ISNA(MATCH(N1213, SOFR_INDEX!$A$2:$A$2001, -1)),1,IF(INDEX(SOFR_INDEX!$A$2:$E$2001,MATCH(N1213, SOFR_INDEX!$A$2:$A$2001, -1), 1)=N1213,MATCH(N1213, SOFR_INDEX!$A$2:$A$2001, -1),MATCH(N1213, SOFR_INDEX!$A$2:$A$2001, -1)+1)))</f>
        <v/>
      </c>
      <c r="P1213" s="40" t="str" cm="1">
        <f t="array" aca="1" ref="P1213" ca="1">IF(OR(B1213="", F1213=""), "", INDEX(SOFR_INDEX!$B$2:$E$2001, O1213,$P$4) * IF(LEFT($P$3, 3)="180", 2, IF(LEFT($P$3, 2)="90", 4, IF(LEFT($P$3, 2)="30", 12, 1)))/100)</f>
        <v/>
      </c>
      <c r="Q1213" s="43" t="str">
        <f ca="1">IF(OR(B1213="", F1213=""), "", P1213+'Terms&amp;Conditions + Transaction'!$B$11/10000)</f>
        <v/>
      </c>
      <c r="R1213" s="43" t="str">
        <f t="shared" ca="1" si="113"/>
        <v/>
      </c>
      <c r="S1213" t="str">
        <f ca="1">IF(B1213="",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Transaction'!$C$7*(F1213-E1213), 365), 360))))</f>
        <v/>
      </c>
      <c r="T1213" s="49" t="str">
        <f t="shared" ca="1" si="114"/>
        <v/>
      </c>
      <c r="U1213" s="49" t="str">
        <f t="shared" ca="1" si="115"/>
        <v/>
      </c>
      <c r="V1213" s="49" t="str">
        <f t="shared" ca="1" si="116"/>
        <v/>
      </c>
      <c r="W1213" s="11" t="str">
        <f t="shared" ca="1" si="117"/>
        <v/>
      </c>
      <c r="X1213" s="11" t="str">
        <f t="shared" ca="1" si="118"/>
        <v/>
      </c>
    </row>
    <row r="1214" spans="2:24" x14ac:dyDescent="0.25">
      <c r="B1214" s="82" t="str">
        <f ca="1">IF(B1213&lt;MIN($C$3, 'Terms&amp;Conditions + Transaction'!$B$6), B1213+1, "")</f>
        <v/>
      </c>
      <c r="C1214" t="str">
        <f ca="1">IF(B1214="", "", IF(AND(WEEKDAY(B1214, 2)&lt;=5, ISERROR(VLOOKUP(B1214, 'Holiday Schedule'!$B$3:$B$1002, 1, FALSE))), 1, 0))</f>
        <v/>
      </c>
      <c r="D1214" t="str">
        <f ca="1">IF(B1214="", "", IF(LOWER('Terms&amp;Conditions + Transaction'!$C$15)="act", 1, IF(DAY(B1214)=31, 0, IF(AND(DAY(B1214+1)=1, MONTH(B1214+1)=3), 31-DAY(B1214), 1))))</f>
        <v/>
      </c>
      <c r="E1214" s="18" t="str">
        <f ca="1">IF(B1214="", "", IFERROR(VLOOKUP(B1214, 'Accrual Schedule'!$B$3:$B$122, 1, TRUE), ""))</f>
        <v/>
      </c>
      <c r="F1214" s="18" t="str" cm="1">
        <f t="array" aca="1" ref="F1214" ca="1">IF(B1214="", "", INDEX('Accrual Schedule'!$B$3:$B$122, MATCH(B1214, 'Accrual Schedule'!$B$3:$B$122, 1)+1, 1))</f>
        <v/>
      </c>
      <c r="G1214" s="18" t="str" cm="1">
        <f t="array" aca="1" ref="G1214" ca="1">IF(B1214="", "", INDEX('Accrual Schedule'!$B$3:$B$122, MATCH(H1214, 'Accrual Schedule'!$B$3:$B$122, 1)-1, 1))</f>
        <v/>
      </c>
      <c r="H1214" s="18" t="str">
        <f ca="1">IF(B1214="", "", INDEX('Accrual Schedule'!$B$3:$B$122, MATCH(I1214, 'Accrual Schedule'!$C$3:$C$122, 1), 1))</f>
        <v/>
      </c>
      <c r="I1214" s="18" t="str" cm="1">
        <f t="array" aca="1" ref="I1214" ca="1">IF(B1214="", "", _xlfn.IFNA(INDEX('Accrual Schedule'!$C$4:$C$122, MATCH(B1214, 'Accrual Schedule'!$C$4:$C$122, 1)+1, 1), INDEX('Accrual Schedule'!$C$4:$C$122, 1, 1)))</f>
        <v/>
      </c>
      <c r="J1214" s="11" t="str">
        <f ca="1">IF(B1214="","",'Terms&amp;Conditions + Transaction'!$F$5-SUMIF(Dispositions!$B$3:$B$32,"&lt;="&amp;B1214,Dispositions!$C$3:$C$32))</f>
        <v/>
      </c>
      <c r="K1214" s="84" t="str">
        <f ca="1">IF(B1214="", "", IF(ISNA(MATCH(B1214, 'Factor Schedule'!$B$3:$B$2002, -1)),1,IF(INDEX('Factor Schedule'!$B$3:$C$2002,MATCH(B1214, 'Factor Schedule'!$B$3:$B$2002, -1), 1)=B1214,MATCH(B1214, 'Factor Schedule'!$B$3:$B$2002, -1),MATCH(B1214, 'Factor Schedule'!$B$3:$B$2002, -1)+1)))</f>
        <v/>
      </c>
      <c r="L1214" s="11" t="str" cm="1">
        <f t="array" aca="1" ref="L1214" ca="1">IF(B1214="","",ROUND(J1214*_xlfn.IFNA(INDEX('Factor Schedule'!$B$3:$C$2002,K1214, 2), 1), 2))</f>
        <v/>
      </c>
      <c r="M1214" s="11" t="str">
        <f ca="1">IF(B1214="", "", IF(OR(LOWER('Terms&amp;Conditions + Transaction'!$B$12)&lt;&gt;"compound", B1214=$C$2, B1214=E1214), L1214, L1214+IF(LOWER('Terms&amp;Conditions + Transaction'!$B$13)&lt;&gt;"y", SUMIFS($T$8:$T$2007, $B$8:$B$2007, "&gt;="&amp;E1214, $B$8:$B$2007, "&lt;"&amp;B1214), SUMIFS($U$8:$U$1007, $B$8:$B$2007, "&gt;="&amp;E1214, $B$8:$B$2007, "&lt;"&amp;B1214))))</f>
        <v/>
      </c>
      <c r="N1214" s="18" t="str">
        <f ca="1">IF(OR(B1214 = "", F1214=""), "", MIN(ForwardDays(B1214,-'Terms&amp;Conditions + Transaction'!$B$22, 'Terms&amp;Conditions + Transaction'!$B$23, 'Holiday Schedule'!$B$3:$B$1002),ForwardDays(F1214,-'Terms&amp;Conditions + Transaction'!$B$22, 'Terms&amp;Conditions + Transaction'!$B$23, 'Holiday Schedule'!$B$3:$B$1002)))</f>
        <v/>
      </c>
      <c r="O1214" s="42" t="str">
        <f ca="1">IF(B1214="", "", IF(ISNA(MATCH(N1214, SOFR_INDEX!$A$2:$A$2001, -1)),1,IF(INDEX(SOFR_INDEX!$A$2:$E$2001,MATCH(N1214, SOFR_INDEX!$A$2:$A$2001, -1), 1)=N1214,MATCH(N1214, SOFR_INDEX!$A$2:$A$2001, -1),MATCH(N1214, SOFR_INDEX!$A$2:$A$2001, -1)+1)))</f>
        <v/>
      </c>
      <c r="P1214" s="40" t="str" cm="1">
        <f t="array" aca="1" ref="P1214" ca="1">IF(OR(B1214="", F1214=""), "", INDEX(SOFR_INDEX!$B$2:$E$2001, O1214,$P$4) * IF(LEFT($P$3, 3)="180", 2, IF(LEFT($P$3, 2)="90", 4, IF(LEFT($P$3, 2)="30", 12, 1)))/100)</f>
        <v/>
      </c>
      <c r="Q1214" s="43" t="str">
        <f ca="1">IF(OR(B1214="", F1214=""), "", P1214+'Terms&amp;Conditions + Transaction'!$B$11/10000)</f>
        <v/>
      </c>
      <c r="R1214" s="43" t="str">
        <f t="shared" ca="1" si="113"/>
        <v/>
      </c>
      <c r="S1214" t="str">
        <f ca="1">IF(B1214="",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Transaction'!$C$7*(F1214-E1214), 365), 360))))</f>
        <v/>
      </c>
      <c r="T1214" s="49" t="str">
        <f t="shared" ca="1" si="114"/>
        <v/>
      </c>
      <c r="U1214" s="49" t="str">
        <f t="shared" ca="1" si="115"/>
        <v/>
      </c>
      <c r="V1214" s="49" t="str">
        <f t="shared" ca="1" si="116"/>
        <v/>
      </c>
      <c r="W1214" s="11" t="str">
        <f t="shared" ca="1" si="117"/>
        <v/>
      </c>
      <c r="X1214" s="11" t="str">
        <f t="shared" ca="1" si="118"/>
        <v/>
      </c>
    </row>
    <row r="1215" spans="2:24" x14ac:dyDescent="0.25">
      <c r="B1215" s="82" t="str">
        <f ca="1">IF(B1214&lt;MIN($C$3, 'Terms&amp;Conditions + Transaction'!$B$6), B1214+1, "")</f>
        <v/>
      </c>
      <c r="C1215" t="str">
        <f ca="1">IF(B1215="", "", IF(AND(WEEKDAY(B1215, 2)&lt;=5, ISERROR(VLOOKUP(B1215, 'Holiday Schedule'!$B$3:$B$1002, 1, FALSE))), 1, 0))</f>
        <v/>
      </c>
      <c r="D1215" t="str">
        <f ca="1">IF(B1215="", "", IF(LOWER('Terms&amp;Conditions + Transaction'!$C$15)="act", 1, IF(DAY(B1215)=31, 0, IF(AND(DAY(B1215+1)=1, MONTH(B1215+1)=3), 31-DAY(B1215), 1))))</f>
        <v/>
      </c>
      <c r="E1215" s="18" t="str">
        <f ca="1">IF(B1215="", "", IFERROR(VLOOKUP(B1215, 'Accrual Schedule'!$B$3:$B$122, 1, TRUE), ""))</f>
        <v/>
      </c>
      <c r="F1215" s="18" t="str" cm="1">
        <f t="array" aca="1" ref="F1215" ca="1">IF(B1215="", "", INDEX('Accrual Schedule'!$B$3:$B$122, MATCH(B1215, 'Accrual Schedule'!$B$3:$B$122, 1)+1, 1))</f>
        <v/>
      </c>
      <c r="G1215" s="18" t="str" cm="1">
        <f t="array" aca="1" ref="G1215" ca="1">IF(B1215="", "", INDEX('Accrual Schedule'!$B$3:$B$122, MATCH(H1215, 'Accrual Schedule'!$B$3:$B$122, 1)-1, 1))</f>
        <v/>
      </c>
      <c r="H1215" s="18" t="str">
        <f ca="1">IF(B1215="", "", INDEX('Accrual Schedule'!$B$3:$B$122, MATCH(I1215, 'Accrual Schedule'!$C$3:$C$122, 1), 1))</f>
        <v/>
      </c>
      <c r="I1215" s="18" t="str" cm="1">
        <f t="array" aca="1" ref="I1215" ca="1">IF(B1215="", "", _xlfn.IFNA(INDEX('Accrual Schedule'!$C$4:$C$122, MATCH(B1215, 'Accrual Schedule'!$C$4:$C$122, 1)+1, 1), INDEX('Accrual Schedule'!$C$4:$C$122, 1, 1)))</f>
        <v/>
      </c>
      <c r="J1215" s="11" t="str">
        <f ca="1">IF(B1215="","",'Terms&amp;Conditions + Transaction'!$F$5-SUMIF(Dispositions!$B$3:$B$32,"&lt;="&amp;B1215,Dispositions!$C$3:$C$32))</f>
        <v/>
      </c>
      <c r="K1215" s="84" t="str">
        <f ca="1">IF(B1215="", "", IF(ISNA(MATCH(B1215, 'Factor Schedule'!$B$3:$B$2002, -1)),1,IF(INDEX('Factor Schedule'!$B$3:$C$2002,MATCH(B1215, 'Factor Schedule'!$B$3:$B$2002, -1), 1)=B1215,MATCH(B1215, 'Factor Schedule'!$B$3:$B$2002, -1),MATCH(B1215, 'Factor Schedule'!$B$3:$B$2002, -1)+1)))</f>
        <v/>
      </c>
      <c r="L1215" s="11" t="str" cm="1">
        <f t="array" aca="1" ref="L1215" ca="1">IF(B1215="","",ROUND(J1215*_xlfn.IFNA(INDEX('Factor Schedule'!$B$3:$C$2002,K1215, 2), 1), 2))</f>
        <v/>
      </c>
      <c r="M1215" s="11" t="str">
        <f ca="1">IF(B1215="", "", IF(OR(LOWER('Terms&amp;Conditions + Transaction'!$B$12)&lt;&gt;"compound", B1215=$C$2, B1215=E1215), L1215, L1215+IF(LOWER('Terms&amp;Conditions + Transaction'!$B$13)&lt;&gt;"y", SUMIFS($T$8:$T$2007, $B$8:$B$2007, "&gt;="&amp;E1215, $B$8:$B$2007, "&lt;"&amp;B1215), SUMIFS($U$8:$U$1007, $B$8:$B$2007, "&gt;="&amp;E1215, $B$8:$B$2007, "&lt;"&amp;B1215))))</f>
        <v/>
      </c>
      <c r="N1215" s="18" t="str">
        <f ca="1">IF(OR(B1215 = "", F1215=""), "", MIN(ForwardDays(B1215,-'Terms&amp;Conditions + Transaction'!$B$22, 'Terms&amp;Conditions + Transaction'!$B$23, 'Holiday Schedule'!$B$3:$B$1002),ForwardDays(F1215,-'Terms&amp;Conditions + Transaction'!$B$22, 'Terms&amp;Conditions + Transaction'!$B$23, 'Holiday Schedule'!$B$3:$B$1002)))</f>
        <v/>
      </c>
      <c r="O1215" s="42" t="str">
        <f ca="1">IF(B1215="", "", IF(ISNA(MATCH(N1215, SOFR_INDEX!$A$2:$A$2001, -1)),1,IF(INDEX(SOFR_INDEX!$A$2:$E$2001,MATCH(N1215, SOFR_INDEX!$A$2:$A$2001, -1), 1)=N1215,MATCH(N1215, SOFR_INDEX!$A$2:$A$2001, -1),MATCH(N1215, SOFR_INDEX!$A$2:$A$2001, -1)+1)))</f>
        <v/>
      </c>
      <c r="P1215" s="40" t="str" cm="1">
        <f t="array" aca="1" ref="P1215" ca="1">IF(OR(B1215="", F1215=""), "", INDEX(SOFR_INDEX!$B$2:$E$2001, O1215,$P$4) * IF(LEFT($P$3, 3)="180", 2, IF(LEFT($P$3, 2)="90", 4, IF(LEFT($P$3, 2)="30", 12, 1)))/100)</f>
        <v/>
      </c>
      <c r="Q1215" s="43" t="str">
        <f ca="1">IF(OR(B1215="", F1215=""), "", P1215+'Terms&amp;Conditions + Transaction'!$B$11/10000)</f>
        <v/>
      </c>
      <c r="R1215" s="43" t="str">
        <f t="shared" ca="1" si="113"/>
        <v/>
      </c>
      <c r="S1215" t="str">
        <f ca="1">IF(B1215="",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Transaction'!$C$7*(F1215-E1215), 365), 360))))</f>
        <v/>
      </c>
      <c r="T1215" s="49" t="str">
        <f t="shared" ca="1" si="114"/>
        <v/>
      </c>
      <c r="U1215" s="49" t="str">
        <f t="shared" ca="1" si="115"/>
        <v/>
      </c>
      <c r="V1215" s="49" t="str">
        <f t="shared" ca="1" si="116"/>
        <v/>
      </c>
      <c r="W1215" s="11" t="str">
        <f t="shared" ca="1" si="117"/>
        <v/>
      </c>
      <c r="X1215" s="11" t="str">
        <f t="shared" ca="1" si="118"/>
        <v/>
      </c>
    </row>
    <row r="1216" spans="2:24" x14ac:dyDescent="0.25">
      <c r="B1216" s="82" t="str">
        <f ca="1">IF(B1215&lt;MIN($C$3, 'Terms&amp;Conditions + Transaction'!$B$6), B1215+1, "")</f>
        <v/>
      </c>
      <c r="C1216" t="str">
        <f ca="1">IF(B1216="", "", IF(AND(WEEKDAY(B1216, 2)&lt;=5, ISERROR(VLOOKUP(B1216, 'Holiday Schedule'!$B$3:$B$1002, 1, FALSE))), 1, 0))</f>
        <v/>
      </c>
      <c r="D1216" t="str">
        <f ca="1">IF(B1216="", "", IF(LOWER('Terms&amp;Conditions + Transaction'!$C$15)="act", 1, IF(DAY(B1216)=31, 0, IF(AND(DAY(B1216+1)=1, MONTH(B1216+1)=3), 31-DAY(B1216), 1))))</f>
        <v/>
      </c>
      <c r="E1216" s="18" t="str">
        <f ca="1">IF(B1216="", "", IFERROR(VLOOKUP(B1216, 'Accrual Schedule'!$B$3:$B$122, 1, TRUE), ""))</f>
        <v/>
      </c>
      <c r="F1216" s="18" t="str" cm="1">
        <f t="array" aca="1" ref="F1216" ca="1">IF(B1216="", "", INDEX('Accrual Schedule'!$B$3:$B$122, MATCH(B1216, 'Accrual Schedule'!$B$3:$B$122, 1)+1, 1))</f>
        <v/>
      </c>
      <c r="G1216" s="18" t="str" cm="1">
        <f t="array" aca="1" ref="G1216" ca="1">IF(B1216="", "", INDEX('Accrual Schedule'!$B$3:$B$122, MATCH(H1216, 'Accrual Schedule'!$B$3:$B$122, 1)-1, 1))</f>
        <v/>
      </c>
      <c r="H1216" s="18" t="str">
        <f ca="1">IF(B1216="", "", INDEX('Accrual Schedule'!$B$3:$B$122, MATCH(I1216, 'Accrual Schedule'!$C$3:$C$122, 1), 1))</f>
        <v/>
      </c>
      <c r="I1216" s="18" t="str" cm="1">
        <f t="array" aca="1" ref="I1216" ca="1">IF(B1216="", "", _xlfn.IFNA(INDEX('Accrual Schedule'!$C$4:$C$122, MATCH(B1216, 'Accrual Schedule'!$C$4:$C$122, 1)+1, 1), INDEX('Accrual Schedule'!$C$4:$C$122, 1, 1)))</f>
        <v/>
      </c>
      <c r="J1216" s="11" t="str">
        <f ca="1">IF(B1216="","",'Terms&amp;Conditions + Transaction'!$F$5-SUMIF(Dispositions!$B$3:$B$32,"&lt;="&amp;B1216,Dispositions!$C$3:$C$32))</f>
        <v/>
      </c>
      <c r="K1216" s="84" t="str">
        <f ca="1">IF(B1216="", "", IF(ISNA(MATCH(B1216, 'Factor Schedule'!$B$3:$B$2002, -1)),1,IF(INDEX('Factor Schedule'!$B$3:$C$2002,MATCH(B1216, 'Factor Schedule'!$B$3:$B$2002, -1), 1)=B1216,MATCH(B1216, 'Factor Schedule'!$B$3:$B$2002, -1),MATCH(B1216, 'Factor Schedule'!$B$3:$B$2002, -1)+1)))</f>
        <v/>
      </c>
      <c r="L1216" s="11" t="str" cm="1">
        <f t="array" aca="1" ref="L1216" ca="1">IF(B1216="","",ROUND(J1216*_xlfn.IFNA(INDEX('Factor Schedule'!$B$3:$C$2002,K1216, 2), 1), 2))</f>
        <v/>
      </c>
      <c r="M1216" s="11" t="str">
        <f ca="1">IF(B1216="", "", IF(OR(LOWER('Terms&amp;Conditions + Transaction'!$B$12)&lt;&gt;"compound", B1216=$C$2, B1216=E1216), L1216, L1216+IF(LOWER('Terms&amp;Conditions + Transaction'!$B$13)&lt;&gt;"y", SUMIFS($T$8:$T$2007, $B$8:$B$2007, "&gt;="&amp;E1216, $B$8:$B$2007, "&lt;"&amp;B1216), SUMIFS($U$8:$U$1007, $B$8:$B$2007, "&gt;="&amp;E1216, $B$8:$B$2007, "&lt;"&amp;B1216))))</f>
        <v/>
      </c>
      <c r="N1216" s="18" t="str">
        <f ca="1">IF(OR(B1216 = "", F1216=""), "", MIN(ForwardDays(B1216,-'Terms&amp;Conditions + Transaction'!$B$22, 'Terms&amp;Conditions + Transaction'!$B$23, 'Holiday Schedule'!$B$3:$B$1002),ForwardDays(F1216,-'Terms&amp;Conditions + Transaction'!$B$22, 'Terms&amp;Conditions + Transaction'!$B$23, 'Holiday Schedule'!$B$3:$B$1002)))</f>
        <v/>
      </c>
      <c r="O1216" s="42" t="str">
        <f ca="1">IF(B1216="", "", IF(ISNA(MATCH(N1216, SOFR_INDEX!$A$2:$A$2001, -1)),1,IF(INDEX(SOFR_INDEX!$A$2:$E$2001,MATCH(N1216, SOFR_INDEX!$A$2:$A$2001, -1), 1)=N1216,MATCH(N1216, SOFR_INDEX!$A$2:$A$2001, -1),MATCH(N1216, SOFR_INDEX!$A$2:$A$2001, -1)+1)))</f>
        <v/>
      </c>
      <c r="P1216" s="40" t="str" cm="1">
        <f t="array" aca="1" ref="P1216" ca="1">IF(OR(B1216="", F1216=""), "", INDEX(SOFR_INDEX!$B$2:$E$2001, O1216,$P$4) * IF(LEFT($P$3, 3)="180", 2, IF(LEFT($P$3, 2)="90", 4, IF(LEFT($P$3, 2)="30", 12, 1)))/100)</f>
        <v/>
      </c>
      <c r="Q1216" s="43" t="str">
        <f ca="1">IF(OR(B1216="", F1216=""), "", P1216+'Terms&amp;Conditions + Transaction'!$B$11/10000)</f>
        <v/>
      </c>
      <c r="R1216" s="43" t="str">
        <f t="shared" ca="1" si="113"/>
        <v/>
      </c>
      <c r="S1216" t="str">
        <f ca="1">IF(B1216="",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Transaction'!$C$7*(F1216-E1216), 365), 360))))</f>
        <v/>
      </c>
      <c r="T1216" s="49" t="str">
        <f t="shared" ca="1" si="114"/>
        <v/>
      </c>
      <c r="U1216" s="49" t="str">
        <f t="shared" ca="1" si="115"/>
        <v/>
      </c>
      <c r="V1216" s="49" t="str">
        <f t="shared" ca="1" si="116"/>
        <v/>
      </c>
      <c r="W1216" s="11" t="str">
        <f t="shared" ca="1" si="117"/>
        <v/>
      </c>
      <c r="X1216" s="11" t="str">
        <f t="shared" ca="1" si="118"/>
        <v/>
      </c>
    </row>
    <row r="1217" spans="2:24" x14ac:dyDescent="0.25">
      <c r="B1217" s="82" t="str">
        <f ca="1">IF(B1216&lt;MIN($C$3, 'Terms&amp;Conditions + Transaction'!$B$6), B1216+1, "")</f>
        <v/>
      </c>
      <c r="C1217" t="str">
        <f ca="1">IF(B1217="", "", IF(AND(WEEKDAY(B1217, 2)&lt;=5, ISERROR(VLOOKUP(B1217, 'Holiday Schedule'!$B$3:$B$1002, 1, FALSE))), 1, 0))</f>
        <v/>
      </c>
      <c r="D1217" t="str">
        <f ca="1">IF(B1217="", "", IF(LOWER('Terms&amp;Conditions + Transaction'!$C$15)="act", 1, IF(DAY(B1217)=31, 0, IF(AND(DAY(B1217+1)=1, MONTH(B1217+1)=3), 31-DAY(B1217), 1))))</f>
        <v/>
      </c>
      <c r="E1217" s="18" t="str">
        <f ca="1">IF(B1217="", "", IFERROR(VLOOKUP(B1217, 'Accrual Schedule'!$B$3:$B$122, 1, TRUE), ""))</f>
        <v/>
      </c>
      <c r="F1217" s="18" t="str" cm="1">
        <f t="array" aca="1" ref="F1217" ca="1">IF(B1217="", "", INDEX('Accrual Schedule'!$B$3:$B$122, MATCH(B1217, 'Accrual Schedule'!$B$3:$B$122, 1)+1, 1))</f>
        <v/>
      </c>
      <c r="G1217" s="18" t="str" cm="1">
        <f t="array" aca="1" ref="G1217" ca="1">IF(B1217="", "", INDEX('Accrual Schedule'!$B$3:$B$122, MATCH(H1217, 'Accrual Schedule'!$B$3:$B$122, 1)-1, 1))</f>
        <v/>
      </c>
      <c r="H1217" s="18" t="str">
        <f ca="1">IF(B1217="", "", INDEX('Accrual Schedule'!$B$3:$B$122, MATCH(I1217, 'Accrual Schedule'!$C$3:$C$122, 1), 1))</f>
        <v/>
      </c>
      <c r="I1217" s="18" t="str" cm="1">
        <f t="array" aca="1" ref="I1217" ca="1">IF(B1217="", "", _xlfn.IFNA(INDEX('Accrual Schedule'!$C$4:$C$122, MATCH(B1217, 'Accrual Schedule'!$C$4:$C$122, 1)+1, 1), INDEX('Accrual Schedule'!$C$4:$C$122, 1, 1)))</f>
        <v/>
      </c>
      <c r="J1217" s="11" t="str">
        <f ca="1">IF(B1217="","",'Terms&amp;Conditions + Transaction'!$F$5-SUMIF(Dispositions!$B$3:$B$32,"&lt;="&amp;B1217,Dispositions!$C$3:$C$32))</f>
        <v/>
      </c>
      <c r="K1217" s="84" t="str">
        <f ca="1">IF(B1217="", "", IF(ISNA(MATCH(B1217, 'Factor Schedule'!$B$3:$B$2002, -1)),1,IF(INDEX('Factor Schedule'!$B$3:$C$2002,MATCH(B1217, 'Factor Schedule'!$B$3:$B$2002, -1), 1)=B1217,MATCH(B1217, 'Factor Schedule'!$B$3:$B$2002, -1),MATCH(B1217, 'Factor Schedule'!$B$3:$B$2002, -1)+1)))</f>
        <v/>
      </c>
      <c r="L1217" s="11" t="str" cm="1">
        <f t="array" aca="1" ref="L1217" ca="1">IF(B1217="","",ROUND(J1217*_xlfn.IFNA(INDEX('Factor Schedule'!$B$3:$C$2002,K1217, 2), 1), 2))</f>
        <v/>
      </c>
      <c r="M1217" s="11" t="str">
        <f ca="1">IF(B1217="", "", IF(OR(LOWER('Terms&amp;Conditions + Transaction'!$B$12)&lt;&gt;"compound", B1217=$C$2, B1217=E1217), L1217, L1217+IF(LOWER('Terms&amp;Conditions + Transaction'!$B$13)&lt;&gt;"y", SUMIFS($T$8:$T$2007, $B$8:$B$2007, "&gt;="&amp;E1217, $B$8:$B$2007, "&lt;"&amp;B1217), SUMIFS($U$8:$U$1007, $B$8:$B$2007, "&gt;="&amp;E1217, $B$8:$B$2007, "&lt;"&amp;B1217))))</f>
        <v/>
      </c>
      <c r="N1217" s="18" t="str">
        <f ca="1">IF(OR(B1217 = "", F1217=""), "", MIN(ForwardDays(B1217,-'Terms&amp;Conditions + Transaction'!$B$22, 'Terms&amp;Conditions + Transaction'!$B$23, 'Holiday Schedule'!$B$3:$B$1002),ForwardDays(F1217,-'Terms&amp;Conditions + Transaction'!$B$22, 'Terms&amp;Conditions + Transaction'!$B$23, 'Holiday Schedule'!$B$3:$B$1002)))</f>
        <v/>
      </c>
      <c r="O1217" s="42" t="str">
        <f ca="1">IF(B1217="", "", IF(ISNA(MATCH(N1217, SOFR_INDEX!$A$2:$A$2001, -1)),1,IF(INDEX(SOFR_INDEX!$A$2:$E$2001,MATCH(N1217, SOFR_INDEX!$A$2:$A$2001, -1), 1)=N1217,MATCH(N1217, SOFR_INDEX!$A$2:$A$2001, -1),MATCH(N1217, SOFR_INDEX!$A$2:$A$2001, -1)+1)))</f>
        <v/>
      </c>
      <c r="P1217" s="40" t="str" cm="1">
        <f t="array" aca="1" ref="P1217" ca="1">IF(OR(B1217="", F1217=""), "", INDEX(SOFR_INDEX!$B$2:$E$2001, O1217,$P$4) * IF(LEFT($P$3, 3)="180", 2, IF(LEFT($P$3, 2)="90", 4, IF(LEFT($P$3, 2)="30", 12, 1)))/100)</f>
        <v/>
      </c>
      <c r="Q1217" s="43" t="str">
        <f ca="1">IF(OR(B1217="", F1217=""), "", P1217+'Terms&amp;Conditions + Transaction'!$B$11/10000)</f>
        <v/>
      </c>
      <c r="R1217" s="43" t="str">
        <f t="shared" ca="1" si="113"/>
        <v/>
      </c>
      <c r="S1217" t="str">
        <f ca="1">IF(B1217="",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Transaction'!$C$7*(F1217-E1217), 365), 360))))</f>
        <v/>
      </c>
      <c r="T1217" s="49" t="str">
        <f t="shared" ca="1" si="114"/>
        <v/>
      </c>
      <c r="U1217" s="49" t="str">
        <f t="shared" ca="1" si="115"/>
        <v/>
      </c>
      <c r="V1217" s="49" t="str">
        <f t="shared" ca="1" si="116"/>
        <v/>
      </c>
      <c r="W1217" s="11" t="str">
        <f t="shared" ca="1" si="117"/>
        <v/>
      </c>
      <c r="X1217" s="11" t="str">
        <f t="shared" ca="1" si="118"/>
        <v/>
      </c>
    </row>
    <row r="1218" spans="2:24" x14ac:dyDescent="0.25">
      <c r="B1218" s="82" t="str">
        <f ca="1">IF(B1217&lt;MIN($C$3, 'Terms&amp;Conditions + Transaction'!$B$6), B1217+1, "")</f>
        <v/>
      </c>
      <c r="C1218" t="str">
        <f ca="1">IF(B1218="", "", IF(AND(WEEKDAY(B1218, 2)&lt;=5, ISERROR(VLOOKUP(B1218, 'Holiday Schedule'!$B$3:$B$1002, 1, FALSE))), 1, 0))</f>
        <v/>
      </c>
      <c r="D1218" t="str">
        <f ca="1">IF(B1218="", "", IF(LOWER('Terms&amp;Conditions + Transaction'!$C$15)="act", 1, IF(DAY(B1218)=31, 0, IF(AND(DAY(B1218+1)=1, MONTH(B1218+1)=3), 31-DAY(B1218), 1))))</f>
        <v/>
      </c>
      <c r="E1218" s="18" t="str">
        <f ca="1">IF(B1218="", "", IFERROR(VLOOKUP(B1218, 'Accrual Schedule'!$B$3:$B$122, 1, TRUE), ""))</f>
        <v/>
      </c>
      <c r="F1218" s="18" t="str" cm="1">
        <f t="array" aca="1" ref="F1218" ca="1">IF(B1218="", "", INDEX('Accrual Schedule'!$B$3:$B$122, MATCH(B1218, 'Accrual Schedule'!$B$3:$B$122, 1)+1, 1))</f>
        <v/>
      </c>
      <c r="G1218" s="18" t="str" cm="1">
        <f t="array" aca="1" ref="G1218" ca="1">IF(B1218="", "", INDEX('Accrual Schedule'!$B$3:$B$122, MATCH(H1218, 'Accrual Schedule'!$B$3:$B$122, 1)-1, 1))</f>
        <v/>
      </c>
      <c r="H1218" s="18" t="str">
        <f ca="1">IF(B1218="", "", INDEX('Accrual Schedule'!$B$3:$B$122, MATCH(I1218, 'Accrual Schedule'!$C$3:$C$122, 1), 1))</f>
        <v/>
      </c>
      <c r="I1218" s="18" t="str" cm="1">
        <f t="array" aca="1" ref="I1218" ca="1">IF(B1218="", "", _xlfn.IFNA(INDEX('Accrual Schedule'!$C$4:$C$122, MATCH(B1218, 'Accrual Schedule'!$C$4:$C$122, 1)+1, 1), INDEX('Accrual Schedule'!$C$4:$C$122, 1, 1)))</f>
        <v/>
      </c>
      <c r="J1218" s="11" t="str">
        <f ca="1">IF(B1218="","",'Terms&amp;Conditions + Transaction'!$F$5-SUMIF(Dispositions!$B$3:$B$32,"&lt;="&amp;B1218,Dispositions!$C$3:$C$32))</f>
        <v/>
      </c>
      <c r="K1218" s="84" t="str">
        <f ca="1">IF(B1218="", "", IF(ISNA(MATCH(B1218, 'Factor Schedule'!$B$3:$B$2002, -1)),1,IF(INDEX('Factor Schedule'!$B$3:$C$2002,MATCH(B1218, 'Factor Schedule'!$B$3:$B$2002, -1), 1)=B1218,MATCH(B1218, 'Factor Schedule'!$B$3:$B$2002, -1),MATCH(B1218, 'Factor Schedule'!$B$3:$B$2002, -1)+1)))</f>
        <v/>
      </c>
      <c r="L1218" s="11" t="str" cm="1">
        <f t="array" aca="1" ref="L1218" ca="1">IF(B1218="","",ROUND(J1218*_xlfn.IFNA(INDEX('Factor Schedule'!$B$3:$C$2002,K1218, 2), 1), 2))</f>
        <v/>
      </c>
      <c r="M1218" s="11" t="str">
        <f ca="1">IF(B1218="", "", IF(OR(LOWER('Terms&amp;Conditions + Transaction'!$B$12)&lt;&gt;"compound", B1218=$C$2, B1218=E1218), L1218, L1218+IF(LOWER('Terms&amp;Conditions + Transaction'!$B$13)&lt;&gt;"y", SUMIFS($T$8:$T$2007, $B$8:$B$2007, "&gt;="&amp;E1218, $B$8:$B$2007, "&lt;"&amp;B1218), SUMIFS($U$8:$U$1007, $B$8:$B$2007, "&gt;="&amp;E1218, $B$8:$B$2007, "&lt;"&amp;B1218))))</f>
        <v/>
      </c>
      <c r="N1218" s="18" t="str">
        <f ca="1">IF(OR(B1218 = "", F1218=""), "", MIN(ForwardDays(B1218,-'Terms&amp;Conditions + Transaction'!$B$22, 'Terms&amp;Conditions + Transaction'!$B$23, 'Holiday Schedule'!$B$3:$B$1002),ForwardDays(F1218,-'Terms&amp;Conditions + Transaction'!$B$22, 'Terms&amp;Conditions + Transaction'!$B$23, 'Holiday Schedule'!$B$3:$B$1002)))</f>
        <v/>
      </c>
      <c r="O1218" s="42" t="str">
        <f ca="1">IF(B1218="", "", IF(ISNA(MATCH(N1218, SOFR_INDEX!$A$2:$A$2001, -1)),1,IF(INDEX(SOFR_INDEX!$A$2:$E$2001,MATCH(N1218, SOFR_INDEX!$A$2:$A$2001, -1), 1)=N1218,MATCH(N1218, SOFR_INDEX!$A$2:$A$2001, -1),MATCH(N1218, SOFR_INDEX!$A$2:$A$2001, -1)+1)))</f>
        <v/>
      </c>
      <c r="P1218" s="40" t="str" cm="1">
        <f t="array" aca="1" ref="P1218" ca="1">IF(OR(B1218="", F1218=""), "", INDEX(SOFR_INDEX!$B$2:$E$2001, O1218,$P$4) * IF(LEFT($P$3, 3)="180", 2, IF(LEFT($P$3, 2)="90", 4, IF(LEFT($P$3, 2)="30", 12, 1)))/100)</f>
        <v/>
      </c>
      <c r="Q1218" s="43" t="str">
        <f ca="1">IF(OR(B1218="", F1218=""), "", P1218+'Terms&amp;Conditions + Transaction'!$B$11/10000)</f>
        <v/>
      </c>
      <c r="R1218" s="43" t="str">
        <f t="shared" ca="1" si="113"/>
        <v/>
      </c>
      <c r="S1218" t="str">
        <f ca="1">IF(B1218="",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Transaction'!$C$7*(F1218-E1218), 365), 360))))</f>
        <v/>
      </c>
      <c r="T1218" s="49" t="str">
        <f t="shared" ca="1" si="114"/>
        <v/>
      </c>
      <c r="U1218" s="49" t="str">
        <f t="shared" ca="1" si="115"/>
        <v/>
      </c>
      <c r="V1218" s="49" t="str">
        <f t="shared" ca="1" si="116"/>
        <v/>
      </c>
      <c r="W1218" s="11" t="str">
        <f t="shared" ca="1" si="117"/>
        <v/>
      </c>
      <c r="X1218" s="11" t="str">
        <f t="shared" ca="1" si="118"/>
        <v/>
      </c>
    </row>
    <row r="1219" spans="2:24" x14ac:dyDescent="0.25">
      <c r="B1219" s="82" t="str">
        <f ca="1">IF(B1218&lt;MIN($C$3, 'Terms&amp;Conditions + Transaction'!$B$6), B1218+1, "")</f>
        <v/>
      </c>
      <c r="C1219" t="str">
        <f ca="1">IF(B1219="", "", IF(AND(WEEKDAY(B1219, 2)&lt;=5, ISERROR(VLOOKUP(B1219, 'Holiday Schedule'!$B$3:$B$1002, 1, FALSE))), 1, 0))</f>
        <v/>
      </c>
      <c r="D1219" t="str">
        <f ca="1">IF(B1219="", "", IF(LOWER('Terms&amp;Conditions + Transaction'!$C$15)="act", 1, IF(DAY(B1219)=31, 0, IF(AND(DAY(B1219+1)=1, MONTH(B1219+1)=3), 31-DAY(B1219), 1))))</f>
        <v/>
      </c>
      <c r="E1219" s="18" t="str">
        <f ca="1">IF(B1219="", "", IFERROR(VLOOKUP(B1219, 'Accrual Schedule'!$B$3:$B$122, 1, TRUE), ""))</f>
        <v/>
      </c>
      <c r="F1219" s="18" t="str" cm="1">
        <f t="array" aca="1" ref="F1219" ca="1">IF(B1219="", "", INDEX('Accrual Schedule'!$B$3:$B$122, MATCH(B1219, 'Accrual Schedule'!$B$3:$B$122, 1)+1, 1))</f>
        <v/>
      </c>
      <c r="G1219" s="18" t="str" cm="1">
        <f t="array" aca="1" ref="G1219" ca="1">IF(B1219="", "", INDEX('Accrual Schedule'!$B$3:$B$122, MATCH(H1219, 'Accrual Schedule'!$B$3:$B$122, 1)-1, 1))</f>
        <v/>
      </c>
      <c r="H1219" s="18" t="str">
        <f ca="1">IF(B1219="", "", INDEX('Accrual Schedule'!$B$3:$B$122, MATCH(I1219, 'Accrual Schedule'!$C$3:$C$122, 1), 1))</f>
        <v/>
      </c>
      <c r="I1219" s="18" t="str" cm="1">
        <f t="array" aca="1" ref="I1219" ca="1">IF(B1219="", "", _xlfn.IFNA(INDEX('Accrual Schedule'!$C$4:$C$122, MATCH(B1219, 'Accrual Schedule'!$C$4:$C$122, 1)+1, 1), INDEX('Accrual Schedule'!$C$4:$C$122, 1, 1)))</f>
        <v/>
      </c>
      <c r="J1219" s="11" t="str">
        <f ca="1">IF(B1219="","",'Terms&amp;Conditions + Transaction'!$F$5-SUMIF(Dispositions!$B$3:$B$32,"&lt;="&amp;B1219,Dispositions!$C$3:$C$32))</f>
        <v/>
      </c>
      <c r="K1219" s="84" t="str">
        <f ca="1">IF(B1219="", "", IF(ISNA(MATCH(B1219, 'Factor Schedule'!$B$3:$B$2002, -1)),1,IF(INDEX('Factor Schedule'!$B$3:$C$2002,MATCH(B1219, 'Factor Schedule'!$B$3:$B$2002, -1), 1)=B1219,MATCH(B1219, 'Factor Schedule'!$B$3:$B$2002, -1),MATCH(B1219, 'Factor Schedule'!$B$3:$B$2002, -1)+1)))</f>
        <v/>
      </c>
      <c r="L1219" s="11" t="str" cm="1">
        <f t="array" aca="1" ref="L1219" ca="1">IF(B1219="","",ROUND(J1219*_xlfn.IFNA(INDEX('Factor Schedule'!$B$3:$C$2002,K1219, 2), 1), 2))</f>
        <v/>
      </c>
      <c r="M1219" s="11" t="str">
        <f ca="1">IF(B1219="", "", IF(OR(LOWER('Terms&amp;Conditions + Transaction'!$B$12)&lt;&gt;"compound", B1219=$C$2, B1219=E1219), L1219, L1219+IF(LOWER('Terms&amp;Conditions + Transaction'!$B$13)&lt;&gt;"y", SUMIFS($T$8:$T$2007, $B$8:$B$2007, "&gt;="&amp;E1219, $B$8:$B$2007, "&lt;"&amp;B1219), SUMIFS($U$8:$U$1007, $B$8:$B$2007, "&gt;="&amp;E1219, $B$8:$B$2007, "&lt;"&amp;B1219))))</f>
        <v/>
      </c>
      <c r="N1219" s="18" t="str">
        <f ca="1">IF(OR(B1219 = "", F1219=""), "", MIN(ForwardDays(B1219,-'Terms&amp;Conditions + Transaction'!$B$22, 'Terms&amp;Conditions + Transaction'!$B$23, 'Holiday Schedule'!$B$3:$B$1002),ForwardDays(F1219,-'Terms&amp;Conditions + Transaction'!$B$22, 'Terms&amp;Conditions + Transaction'!$B$23, 'Holiday Schedule'!$B$3:$B$1002)))</f>
        <v/>
      </c>
      <c r="O1219" s="42" t="str">
        <f ca="1">IF(B1219="", "", IF(ISNA(MATCH(N1219, SOFR_INDEX!$A$2:$A$2001, -1)),1,IF(INDEX(SOFR_INDEX!$A$2:$E$2001,MATCH(N1219, SOFR_INDEX!$A$2:$A$2001, -1), 1)=N1219,MATCH(N1219, SOFR_INDEX!$A$2:$A$2001, -1),MATCH(N1219, SOFR_INDEX!$A$2:$A$2001, -1)+1)))</f>
        <v/>
      </c>
      <c r="P1219" s="40" t="str" cm="1">
        <f t="array" aca="1" ref="P1219" ca="1">IF(OR(B1219="", F1219=""), "", INDEX(SOFR_INDEX!$B$2:$E$2001, O1219,$P$4) * IF(LEFT($P$3, 3)="180", 2, IF(LEFT($P$3, 2)="90", 4, IF(LEFT($P$3, 2)="30", 12, 1)))/100)</f>
        <v/>
      </c>
      <c r="Q1219" s="43" t="str">
        <f ca="1">IF(OR(B1219="", F1219=""), "", P1219+'Terms&amp;Conditions + Transaction'!$B$11/10000)</f>
        <v/>
      </c>
      <c r="R1219" s="43" t="str">
        <f t="shared" ca="1" si="113"/>
        <v/>
      </c>
      <c r="S1219" t="str">
        <f ca="1">IF(B1219="",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Transaction'!$C$7*(F1219-E1219), 365), 360))))</f>
        <v/>
      </c>
      <c r="T1219" s="49" t="str">
        <f t="shared" ca="1" si="114"/>
        <v/>
      </c>
      <c r="U1219" s="49" t="str">
        <f t="shared" ca="1" si="115"/>
        <v/>
      </c>
      <c r="V1219" s="49" t="str">
        <f t="shared" ca="1" si="116"/>
        <v/>
      </c>
      <c r="W1219" s="11" t="str">
        <f t="shared" ca="1" si="117"/>
        <v/>
      </c>
      <c r="X1219" s="11" t="str">
        <f t="shared" ca="1" si="118"/>
        <v/>
      </c>
    </row>
    <row r="1220" spans="2:24" x14ac:dyDescent="0.25">
      <c r="B1220" s="82" t="str">
        <f ca="1">IF(B1219&lt;MIN($C$3, 'Terms&amp;Conditions + Transaction'!$B$6), B1219+1, "")</f>
        <v/>
      </c>
      <c r="C1220" t="str">
        <f ca="1">IF(B1220="", "", IF(AND(WEEKDAY(B1220, 2)&lt;=5, ISERROR(VLOOKUP(B1220, 'Holiday Schedule'!$B$3:$B$1002, 1, FALSE))), 1, 0))</f>
        <v/>
      </c>
      <c r="D1220" t="str">
        <f ca="1">IF(B1220="", "", IF(LOWER('Terms&amp;Conditions + Transaction'!$C$15)="act", 1, IF(DAY(B1220)=31, 0, IF(AND(DAY(B1220+1)=1, MONTH(B1220+1)=3), 31-DAY(B1220), 1))))</f>
        <v/>
      </c>
      <c r="E1220" s="18" t="str">
        <f ca="1">IF(B1220="", "", IFERROR(VLOOKUP(B1220, 'Accrual Schedule'!$B$3:$B$122, 1, TRUE), ""))</f>
        <v/>
      </c>
      <c r="F1220" s="18" t="str" cm="1">
        <f t="array" aca="1" ref="F1220" ca="1">IF(B1220="", "", INDEX('Accrual Schedule'!$B$3:$B$122, MATCH(B1220, 'Accrual Schedule'!$B$3:$B$122, 1)+1, 1))</f>
        <v/>
      </c>
      <c r="G1220" s="18" t="str" cm="1">
        <f t="array" aca="1" ref="G1220" ca="1">IF(B1220="", "", INDEX('Accrual Schedule'!$B$3:$B$122, MATCH(H1220, 'Accrual Schedule'!$B$3:$B$122, 1)-1, 1))</f>
        <v/>
      </c>
      <c r="H1220" s="18" t="str">
        <f ca="1">IF(B1220="", "", INDEX('Accrual Schedule'!$B$3:$B$122, MATCH(I1220, 'Accrual Schedule'!$C$3:$C$122, 1), 1))</f>
        <v/>
      </c>
      <c r="I1220" s="18" t="str" cm="1">
        <f t="array" aca="1" ref="I1220" ca="1">IF(B1220="", "", _xlfn.IFNA(INDEX('Accrual Schedule'!$C$4:$C$122, MATCH(B1220, 'Accrual Schedule'!$C$4:$C$122, 1)+1, 1), INDEX('Accrual Schedule'!$C$4:$C$122, 1, 1)))</f>
        <v/>
      </c>
      <c r="J1220" s="11" t="str">
        <f ca="1">IF(B1220="","",'Terms&amp;Conditions + Transaction'!$F$5-SUMIF(Dispositions!$B$3:$B$32,"&lt;="&amp;B1220,Dispositions!$C$3:$C$32))</f>
        <v/>
      </c>
      <c r="K1220" s="84" t="str">
        <f ca="1">IF(B1220="", "", IF(ISNA(MATCH(B1220, 'Factor Schedule'!$B$3:$B$2002, -1)),1,IF(INDEX('Factor Schedule'!$B$3:$C$2002,MATCH(B1220, 'Factor Schedule'!$B$3:$B$2002, -1), 1)=B1220,MATCH(B1220, 'Factor Schedule'!$B$3:$B$2002, -1),MATCH(B1220, 'Factor Schedule'!$B$3:$B$2002, -1)+1)))</f>
        <v/>
      </c>
      <c r="L1220" s="11" t="str" cm="1">
        <f t="array" aca="1" ref="L1220" ca="1">IF(B1220="","",ROUND(J1220*_xlfn.IFNA(INDEX('Factor Schedule'!$B$3:$C$2002,K1220, 2), 1), 2))</f>
        <v/>
      </c>
      <c r="M1220" s="11" t="str">
        <f ca="1">IF(B1220="", "", IF(OR(LOWER('Terms&amp;Conditions + Transaction'!$B$12)&lt;&gt;"compound", B1220=$C$2, B1220=E1220), L1220, L1220+IF(LOWER('Terms&amp;Conditions + Transaction'!$B$13)&lt;&gt;"y", SUMIFS($T$8:$T$2007, $B$8:$B$2007, "&gt;="&amp;E1220, $B$8:$B$2007, "&lt;"&amp;B1220), SUMIFS($U$8:$U$1007, $B$8:$B$2007, "&gt;="&amp;E1220, $B$8:$B$2007, "&lt;"&amp;B1220))))</f>
        <v/>
      </c>
      <c r="N1220" s="18" t="str">
        <f ca="1">IF(OR(B1220 = "", F1220=""), "", MIN(ForwardDays(B1220,-'Terms&amp;Conditions + Transaction'!$B$22, 'Terms&amp;Conditions + Transaction'!$B$23, 'Holiday Schedule'!$B$3:$B$1002),ForwardDays(F1220,-'Terms&amp;Conditions + Transaction'!$B$22, 'Terms&amp;Conditions + Transaction'!$B$23, 'Holiday Schedule'!$B$3:$B$1002)))</f>
        <v/>
      </c>
      <c r="O1220" s="42" t="str">
        <f ca="1">IF(B1220="", "", IF(ISNA(MATCH(N1220, SOFR_INDEX!$A$2:$A$2001, -1)),1,IF(INDEX(SOFR_INDEX!$A$2:$E$2001,MATCH(N1220, SOFR_INDEX!$A$2:$A$2001, -1), 1)=N1220,MATCH(N1220, SOFR_INDEX!$A$2:$A$2001, -1),MATCH(N1220, SOFR_INDEX!$A$2:$A$2001, -1)+1)))</f>
        <v/>
      </c>
      <c r="P1220" s="40" t="str" cm="1">
        <f t="array" aca="1" ref="P1220" ca="1">IF(OR(B1220="", F1220=""), "", INDEX(SOFR_INDEX!$B$2:$E$2001, O1220,$P$4) * IF(LEFT($P$3, 3)="180", 2, IF(LEFT($P$3, 2)="90", 4, IF(LEFT($P$3, 2)="30", 12, 1)))/100)</f>
        <v/>
      </c>
      <c r="Q1220" s="43" t="str">
        <f ca="1">IF(OR(B1220="", F1220=""), "", P1220+'Terms&amp;Conditions + Transaction'!$B$11/10000)</f>
        <v/>
      </c>
      <c r="R1220" s="43" t="str">
        <f t="shared" ca="1" si="113"/>
        <v/>
      </c>
      <c r="S1220" t="str">
        <f ca="1">IF(B1220="",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Transaction'!$C$7*(F1220-E1220), 365), 360))))</f>
        <v/>
      </c>
      <c r="T1220" s="49" t="str">
        <f t="shared" ca="1" si="114"/>
        <v/>
      </c>
      <c r="U1220" s="49" t="str">
        <f t="shared" ca="1" si="115"/>
        <v/>
      </c>
      <c r="V1220" s="49" t="str">
        <f t="shared" ca="1" si="116"/>
        <v/>
      </c>
      <c r="W1220" s="11" t="str">
        <f t="shared" ca="1" si="117"/>
        <v/>
      </c>
      <c r="X1220" s="11" t="str">
        <f t="shared" ca="1" si="118"/>
        <v/>
      </c>
    </row>
    <row r="1221" spans="2:24" x14ac:dyDescent="0.25">
      <c r="B1221" s="82" t="str">
        <f ca="1">IF(B1220&lt;MIN($C$3, 'Terms&amp;Conditions + Transaction'!$B$6), B1220+1, "")</f>
        <v/>
      </c>
      <c r="C1221" t="str">
        <f ca="1">IF(B1221="", "", IF(AND(WEEKDAY(B1221, 2)&lt;=5, ISERROR(VLOOKUP(B1221, 'Holiday Schedule'!$B$3:$B$1002, 1, FALSE))), 1, 0))</f>
        <v/>
      </c>
      <c r="D1221" t="str">
        <f ca="1">IF(B1221="", "", IF(LOWER('Terms&amp;Conditions + Transaction'!$C$15)="act", 1, IF(DAY(B1221)=31, 0, IF(AND(DAY(B1221+1)=1, MONTH(B1221+1)=3), 31-DAY(B1221), 1))))</f>
        <v/>
      </c>
      <c r="E1221" s="18" t="str">
        <f ca="1">IF(B1221="", "", IFERROR(VLOOKUP(B1221, 'Accrual Schedule'!$B$3:$B$122, 1, TRUE), ""))</f>
        <v/>
      </c>
      <c r="F1221" s="18" t="str" cm="1">
        <f t="array" aca="1" ref="F1221" ca="1">IF(B1221="", "", INDEX('Accrual Schedule'!$B$3:$B$122, MATCH(B1221, 'Accrual Schedule'!$B$3:$B$122, 1)+1, 1))</f>
        <v/>
      </c>
      <c r="G1221" s="18" t="str" cm="1">
        <f t="array" aca="1" ref="G1221" ca="1">IF(B1221="", "", INDEX('Accrual Schedule'!$B$3:$B$122, MATCH(H1221, 'Accrual Schedule'!$B$3:$B$122, 1)-1, 1))</f>
        <v/>
      </c>
      <c r="H1221" s="18" t="str">
        <f ca="1">IF(B1221="", "", INDEX('Accrual Schedule'!$B$3:$B$122, MATCH(I1221, 'Accrual Schedule'!$C$3:$C$122, 1), 1))</f>
        <v/>
      </c>
      <c r="I1221" s="18" t="str" cm="1">
        <f t="array" aca="1" ref="I1221" ca="1">IF(B1221="", "", _xlfn.IFNA(INDEX('Accrual Schedule'!$C$4:$C$122, MATCH(B1221, 'Accrual Schedule'!$C$4:$C$122, 1)+1, 1), INDEX('Accrual Schedule'!$C$4:$C$122, 1, 1)))</f>
        <v/>
      </c>
      <c r="J1221" s="11" t="str">
        <f ca="1">IF(B1221="","",'Terms&amp;Conditions + Transaction'!$F$5-SUMIF(Dispositions!$B$3:$B$32,"&lt;="&amp;B1221,Dispositions!$C$3:$C$32))</f>
        <v/>
      </c>
      <c r="K1221" s="84" t="str">
        <f ca="1">IF(B1221="", "", IF(ISNA(MATCH(B1221, 'Factor Schedule'!$B$3:$B$2002, -1)),1,IF(INDEX('Factor Schedule'!$B$3:$C$2002,MATCH(B1221, 'Factor Schedule'!$B$3:$B$2002, -1), 1)=B1221,MATCH(B1221, 'Factor Schedule'!$B$3:$B$2002, -1),MATCH(B1221, 'Factor Schedule'!$B$3:$B$2002, -1)+1)))</f>
        <v/>
      </c>
      <c r="L1221" s="11" t="str" cm="1">
        <f t="array" aca="1" ref="L1221" ca="1">IF(B1221="","",ROUND(J1221*_xlfn.IFNA(INDEX('Factor Schedule'!$B$3:$C$2002,K1221, 2), 1), 2))</f>
        <v/>
      </c>
      <c r="M1221" s="11" t="str">
        <f ca="1">IF(B1221="", "", IF(OR(LOWER('Terms&amp;Conditions + Transaction'!$B$12)&lt;&gt;"compound", B1221=$C$2, B1221=E1221), L1221, L1221+IF(LOWER('Terms&amp;Conditions + Transaction'!$B$13)&lt;&gt;"y", SUMIFS($T$8:$T$2007, $B$8:$B$2007, "&gt;="&amp;E1221, $B$8:$B$2007, "&lt;"&amp;B1221), SUMIFS($U$8:$U$1007, $B$8:$B$2007, "&gt;="&amp;E1221, $B$8:$B$2007, "&lt;"&amp;B1221))))</f>
        <v/>
      </c>
      <c r="N1221" s="18" t="str">
        <f ca="1">IF(OR(B1221 = "", F1221=""), "", MIN(ForwardDays(B1221,-'Terms&amp;Conditions + Transaction'!$B$22, 'Terms&amp;Conditions + Transaction'!$B$23, 'Holiday Schedule'!$B$3:$B$1002),ForwardDays(F1221,-'Terms&amp;Conditions + Transaction'!$B$22, 'Terms&amp;Conditions + Transaction'!$B$23, 'Holiday Schedule'!$B$3:$B$1002)))</f>
        <v/>
      </c>
      <c r="O1221" s="42" t="str">
        <f ca="1">IF(B1221="", "", IF(ISNA(MATCH(N1221, SOFR_INDEX!$A$2:$A$2001, -1)),1,IF(INDEX(SOFR_INDEX!$A$2:$E$2001,MATCH(N1221, SOFR_INDEX!$A$2:$A$2001, -1), 1)=N1221,MATCH(N1221, SOFR_INDEX!$A$2:$A$2001, -1),MATCH(N1221, SOFR_INDEX!$A$2:$A$2001, -1)+1)))</f>
        <v/>
      </c>
      <c r="P1221" s="40" t="str" cm="1">
        <f t="array" aca="1" ref="P1221" ca="1">IF(OR(B1221="", F1221=""), "", INDEX(SOFR_INDEX!$B$2:$E$2001, O1221,$P$4) * IF(LEFT($P$3, 3)="180", 2, IF(LEFT($P$3, 2)="90", 4, IF(LEFT($P$3, 2)="30", 12, 1)))/100)</f>
        <v/>
      </c>
      <c r="Q1221" s="43" t="str">
        <f ca="1">IF(OR(B1221="", F1221=""), "", P1221+'Terms&amp;Conditions + Transaction'!$B$11/10000)</f>
        <v/>
      </c>
      <c r="R1221" s="43" t="str">
        <f t="shared" ca="1" si="113"/>
        <v/>
      </c>
      <c r="S1221" t="str">
        <f ca="1">IF(B1221="",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Transaction'!$C$7*(F1221-E1221), 365), 360))))</f>
        <v/>
      </c>
      <c r="T1221" s="49" t="str">
        <f t="shared" ca="1" si="114"/>
        <v/>
      </c>
      <c r="U1221" s="49" t="str">
        <f t="shared" ca="1" si="115"/>
        <v/>
      </c>
      <c r="V1221" s="49" t="str">
        <f t="shared" ca="1" si="116"/>
        <v/>
      </c>
      <c r="W1221" s="11" t="str">
        <f t="shared" ca="1" si="117"/>
        <v/>
      </c>
      <c r="X1221" s="11" t="str">
        <f t="shared" ca="1" si="118"/>
        <v/>
      </c>
    </row>
    <row r="1222" spans="2:24" x14ac:dyDescent="0.25">
      <c r="B1222" s="82" t="str">
        <f ca="1">IF(B1221&lt;MIN($C$3, 'Terms&amp;Conditions + Transaction'!$B$6), B1221+1, "")</f>
        <v/>
      </c>
      <c r="C1222" t="str">
        <f ca="1">IF(B1222="", "", IF(AND(WEEKDAY(B1222, 2)&lt;=5, ISERROR(VLOOKUP(B1222, 'Holiday Schedule'!$B$3:$B$1002, 1, FALSE))), 1, 0))</f>
        <v/>
      </c>
      <c r="D1222" t="str">
        <f ca="1">IF(B1222="", "", IF(LOWER('Terms&amp;Conditions + Transaction'!$C$15)="act", 1, IF(DAY(B1222)=31, 0, IF(AND(DAY(B1222+1)=1, MONTH(B1222+1)=3), 31-DAY(B1222), 1))))</f>
        <v/>
      </c>
      <c r="E1222" s="18" t="str">
        <f ca="1">IF(B1222="", "", IFERROR(VLOOKUP(B1222, 'Accrual Schedule'!$B$3:$B$122, 1, TRUE), ""))</f>
        <v/>
      </c>
      <c r="F1222" s="18" t="str" cm="1">
        <f t="array" aca="1" ref="F1222" ca="1">IF(B1222="", "", INDEX('Accrual Schedule'!$B$3:$B$122, MATCH(B1222, 'Accrual Schedule'!$B$3:$B$122, 1)+1, 1))</f>
        <v/>
      </c>
      <c r="G1222" s="18" t="str" cm="1">
        <f t="array" aca="1" ref="G1222" ca="1">IF(B1222="", "", INDEX('Accrual Schedule'!$B$3:$B$122, MATCH(H1222, 'Accrual Schedule'!$B$3:$B$122, 1)-1, 1))</f>
        <v/>
      </c>
      <c r="H1222" s="18" t="str">
        <f ca="1">IF(B1222="", "", INDEX('Accrual Schedule'!$B$3:$B$122, MATCH(I1222, 'Accrual Schedule'!$C$3:$C$122, 1), 1))</f>
        <v/>
      </c>
      <c r="I1222" s="18" t="str" cm="1">
        <f t="array" aca="1" ref="I1222" ca="1">IF(B1222="", "", _xlfn.IFNA(INDEX('Accrual Schedule'!$C$4:$C$122, MATCH(B1222, 'Accrual Schedule'!$C$4:$C$122, 1)+1, 1), INDEX('Accrual Schedule'!$C$4:$C$122, 1, 1)))</f>
        <v/>
      </c>
      <c r="J1222" s="11" t="str">
        <f ca="1">IF(B1222="","",'Terms&amp;Conditions + Transaction'!$F$5-SUMIF(Dispositions!$B$3:$B$32,"&lt;="&amp;B1222,Dispositions!$C$3:$C$32))</f>
        <v/>
      </c>
      <c r="K1222" s="84" t="str">
        <f ca="1">IF(B1222="", "", IF(ISNA(MATCH(B1222, 'Factor Schedule'!$B$3:$B$2002, -1)),1,IF(INDEX('Factor Schedule'!$B$3:$C$2002,MATCH(B1222, 'Factor Schedule'!$B$3:$B$2002, -1), 1)=B1222,MATCH(B1222, 'Factor Schedule'!$B$3:$B$2002, -1),MATCH(B1222, 'Factor Schedule'!$B$3:$B$2002, -1)+1)))</f>
        <v/>
      </c>
      <c r="L1222" s="11" t="str" cm="1">
        <f t="array" aca="1" ref="L1222" ca="1">IF(B1222="","",ROUND(J1222*_xlfn.IFNA(INDEX('Factor Schedule'!$B$3:$C$2002,K1222, 2), 1), 2))</f>
        <v/>
      </c>
      <c r="M1222" s="11" t="str">
        <f ca="1">IF(B1222="", "", IF(OR(LOWER('Terms&amp;Conditions + Transaction'!$B$12)&lt;&gt;"compound", B1222=$C$2, B1222=E1222), L1222, L1222+IF(LOWER('Terms&amp;Conditions + Transaction'!$B$13)&lt;&gt;"y", SUMIFS($T$8:$T$2007, $B$8:$B$2007, "&gt;="&amp;E1222, $B$8:$B$2007, "&lt;"&amp;B1222), SUMIFS($U$8:$U$1007, $B$8:$B$2007, "&gt;="&amp;E1222, $B$8:$B$2007, "&lt;"&amp;B1222))))</f>
        <v/>
      </c>
      <c r="N1222" s="18" t="str">
        <f ca="1">IF(OR(B1222 = "", F1222=""), "", MIN(ForwardDays(B1222,-'Terms&amp;Conditions + Transaction'!$B$22, 'Terms&amp;Conditions + Transaction'!$B$23, 'Holiday Schedule'!$B$3:$B$1002),ForwardDays(F1222,-'Terms&amp;Conditions + Transaction'!$B$22, 'Terms&amp;Conditions + Transaction'!$B$23, 'Holiday Schedule'!$B$3:$B$1002)))</f>
        <v/>
      </c>
      <c r="O1222" s="42" t="str">
        <f ca="1">IF(B1222="", "", IF(ISNA(MATCH(N1222, SOFR_INDEX!$A$2:$A$2001, -1)),1,IF(INDEX(SOFR_INDEX!$A$2:$E$2001,MATCH(N1222, SOFR_INDEX!$A$2:$A$2001, -1), 1)=N1222,MATCH(N1222, SOFR_INDEX!$A$2:$A$2001, -1),MATCH(N1222, SOFR_INDEX!$A$2:$A$2001, -1)+1)))</f>
        <v/>
      </c>
      <c r="P1222" s="40" t="str" cm="1">
        <f t="array" aca="1" ref="P1222" ca="1">IF(OR(B1222="", F1222=""), "", INDEX(SOFR_INDEX!$B$2:$E$2001, O1222,$P$4) * IF(LEFT($P$3, 3)="180", 2, IF(LEFT($P$3, 2)="90", 4, IF(LEFT($P$3, 2)="30", 12, 1)))/100)</f>
        <v/>
      </c>
      <c r="Q1222" s="43" t="str">
        <f ca="1">IF(OR(B1222="", F1222=""), "", P1222+'Terms&amp;Conditions + Transaction'!$B$11/10000)</f>
        <v/>
      </c>
      <c r="R1222" s="43" t="str">
        <f t="shared" ca="1" si="113"/>
        <v/>
      </c>
      <c r="S1222" t="str">
        <f ca="1">IF(B1222="",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Transaction'!$C$7*(F1222-E1222), 365), 360))))</f>
        <v/>
      </c>
      <c r="T1222" s="49" t="str">
        <f t="shared" ca="1" si="114"/>
        <v/>
      </c>
      <c r="U1222" s="49" t="str">
        <f t="shared" ca="1" si="115"/>
        <v/>
      </c>
      <c r="V1222" s="49" t="str">
        <f t="shared" ca="1" si="116"/>
        <v/>
      </c>
      <c r="W1222" s="11" t="str">
        <f t="shared" ca="1" si="117"/>
        <v/>
      </c>
      <c r="X1222" s="11" t="str">
        <f t="shared" ca="1" si="118"/>
        <v/>
      </c>
    </row>
    <row r="1223" spans="2:24" x14ac:dyDescent="0.25">
      <c r="B1223" s="82" t="str">
        <f ca="1">IF(B1222&lt;MIN($C$3, 'Terms&amp;Conditions + Transaction'!$B$6), B1222+1, "")</f>
        <v/>
      </c>
      <c r="C1223" t="str">
        <f ca="1">IF(B1223="", "", IF(AND(WEEKDAY(B1223, 2)&lt;=5, ISERROR(VLOOKUP(B1223, 'Holiday Schedule'!$B$3:$B$1002, 1, FALSE))), 1, 0))</f>
        <v/>
      </c>
      <c r="D1223" t="str">
        <f ca="1">IF(B1223="", "", IF(LOWER('Terms&amp;Conditions + Transaction'!$C$15)="act", 1, IF(DAY(B1223)=31, 0, IF(AND(DAY(B1223+1)=1, MONTH(B1223+1)=3), 31-DAY(B1223), 1))))</f>
        <v/>
      </c>
      <c r="E1223" s="18" t="str">
        <f ca="1">IF(B1223="", "", IFERROR(VLOOKUP(B1223, 'Accrual Schedule'!$B$3:$B$122, 1, TRUE), ""))</f>
        <v/>
      </c>
      <c r="F1223" s="18" t="str" cm="1">
        <f t="array" aca="1" ref="F1223" ca="1">IF(B1223="", "", INDEX('Accrual Schedule'!$B$3:$B$122, MATCH(B1223, 'Accrual Schedule'!$B$3:$B$122, 1)+1, 1))</f>
        <v/>
      </c>
      <c r="G1223" s="18" t="str" cm="1">
        <f t="array" aca="1" ref="G1223" ca="1">IF(B1223="", "", INDEX('Accrual Schedule'!$B$3:$B$122, MATCH(H1223, 'Accrual Schedule'!$B$3:$B$122, 1)-1, 1))</f>
        <v/>
      </c>
      <c r="H1223" s="18" t="str">
        <f ca="1">IF(B1223="", "", INDEX('Accrual Schedule'!$B$3:$B$122, MATCH(I1223, 'Accrual Schedule'!$C$3:$C$122, 1), 1))</f>
        <v/>
      </c>
      <c r="I1223" s="18" t="str" cm="1">
        <f t="array" aca="1" ref="I1223" ca="1">IF(B1223="", "", _xlfn.IFNA(INDEX('Accrual Schedule'!$C$4:$C$122, MATCH(B1223, 'Accrual Schedule'!$C$4:$C$122, 1)+1, 1), INDEX('Accrual Schedule'!$C$4:$C$122, 1, 1)))</f>
        <v/>
      </c>
      <c r="J1223" s="11" t="str">
        <f ca="1">IF(B1223="","",'Terms&amp;Conditions + Transaction'!$F$5-SUMIF(Dispositions!$B$3:$B$32,"&lt;="&amp;B1223,Dispositions!$C$3:$C$32))</f>
        <v/>
      </c>
      <c r="K1223" s="84" t="str">
        <f ca="1">IF(B1223="", "", IF(ISNA(MATCH(B1223, 'Factor Schedule'!$B$3:$B$2002, -1)),1,IF(INDEX('Factor Schedule'!$B$3:$C$2002,MATCH(B1223, 'Factor Schedule'!$B$3:$B$2002, -1), 1)=B1223,MATCH(B1223, 'Factor Schedule'!$B$3:$B$2002, -1),MATCH(B1223, 'Factor Schedule'!$B$3:$B$2002, -1)+1)))</f>
        <v/>
      </c>
      <c r="L1223" s="11" t="str" cm="1">
        <f t="array" aca="1" ref="L1223" ca="1">IF(B1223="","",ROUND(J1223*_xlfn.IFNA(INDEX('Factor Schedule'!$B$3:$C$2002,K1223, 2), 1), 2))</f>
        <v/>
      </c>
      <c r="M1223" s="11" t="str">
        <f ca="1">IF(B1223="", "", IF(OR(LOWER('Terms&amp;Conditions + Transaction'!$B$12)&lt;&gt;"compound", B1223=$C$2, B1223=E1223), L1223, L1223+IF(LOWER('Terms&amp;Conditions + Transaction'!$B$13)&lt;&gt;"y", SUMIFS($T$8:$T$2007, $B$8:$B$2007, "&gt;="&amp;E1223, $B$8:$B$2007, "&lt;"&amp;B1223), SUMIFS($U$8:$U$1007, $B$8:$B$2007, "&gt;="&amp;E1223, $B$8:$B$2007, "&lt;"&amp;B1223))))</f>
        <v/>
      </c>
      <c r="N1223" s="18" t="str">
        <f ca="1">IF(OR(B1223 = "", F1223=""), "", MIN(ForwardDays(B1223,-'Terms&amp;Conditions + Transaction'!$B$22, 'Terms&amp;Conditions + Transaction'!$B$23, 'Holiday Schedule'!$B$3:$B$1002),ForwardDays(F1223,-'Terms&amp;Conditions + Transaction'!$B$22, 'Terms&amp;Conditions + Transaction'!$B$23, 'Holiday Schedule'!$B$3:$B$1002)))</f>
        <v/>
      </c>
      <c r="O1223" s="42" t="str">
        <f ca="1">IF(B1223="", "", IF(ISNA(MATCH(N1223, SOFR_INDEX!$A$2:$A$2001, -1)),1,IF(INDEX(SOFR_INDEX!$A$2:$E$2001,MATCH(N1223, SOFR_INDEX!$A$2:$A$2001, -1), 1)=N1223,MATCH(N1223, SOFR_INDEX!$A$2:$A$2001, -1),MATCH(N1223, SOFR_INDEX!$A$2:$A$2001, -1)+1)))</f>
        <v/>
      </c>
      <c r="P1223" s="40" t="str" cm="1">
        <f t="array" aca="1" ref="P1223" ca="1">IF(OR(B1223="", F1223=""), "", INDEX(SOFR_INDEX!$B$2:$E$2001, O1223,$P$4) * IF(LEFT($P$3, 3)="180", 2, IF(LEFT($P$3, 2)="90", 4, IF(LEFT($P$3, 2)="30", 12, 1)))/100)</f>
        <v/>
      </c>
      <c r="Q1223" s="43" t="str">
        <f ca="1">IF(OR(B1223="", F1223=""), "", P1223+'Terms&amp;Conditions + Transaction'!$B$11/10000)</f>
        <v/>
      </c>
      <c r="R1223" s="43" t="str">
        <f t="shared" ca="1" si="113"/>
        <v/>
      </c>
      <c r="S1223" t="str">
        <f ca="1">IF(B1223="",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Transaction'!$C$7*(F1223-E1223), 365), 360))))</f>
        <v/>
      </c>
      <c r="T1223" s="49" t="str">
        <f t="shared" ca="1" si="114"/>
        <v/>
      </c>
      <c r="U1223" s="49" t="str">
        <f t="shared" ca="1" si="115"/>
        <v/>
      </c>
      <c r="V1223" s="49" t="str">
        <f t="shared" ca="1" si="116"/>
        <v/>
      </c>
      <c r="W1223" s="11" t="str">
        <f t="shared" ca="1" si="117"/>
        <v/>
      </c>
      <c r="X1223" s="11" t="str">
        <f t="shared" ca="1" si="118"/>
        <v/>
      </c>
    </row>
    <row r="1224" spans="2:24" x14ac:dyDescent="0.25">
      <c r="B1224" s="82" t="str">
        <f ca="1">IF(B1223&lt;MIN($C$3, 'Terms&amp;Conditions + Transaction'!$B$6), B1223+1, "")</f>
        <v/>
      </c>
      <c r="C1224" t="str">
        <f ca="1">IF(B1224="", "", IF(AND(WEEKDAY(B1224, 2)&lt;=5, ISERROR(VLOOKUP(B1224, 'Holiday Schedule'!$B$3:$B$1002, 1, FALSE))), 1, 0))</f>
        <v/>
      </c>
      <c r="D1224" t="str">
        <f ca="1">IF(B1224="", "", IF(LOWER('Terms&amp;Conditions + Transaction'!$C$15)="act", 1, IF(DAY(B1224)=31, 0, IF(AND(DAY(B1224+1)=1, MONTH(B1224+1)=3), 31-DAY(B1224), 1))))</f>
        <v/>
      </c>
      <c r="E1224" s="18" t="str">
        <f ca="1">IF(B1224="", "", IFERROR(VLOOKUP(B1224, 'Accrual Schedule'!$B$3:$B$122, 1, TRUE), ""))</f>
        <v/>
      </c>
      <c r="F1224" s="18" t="str" cm="1">
        <f t="array" aca="1" ref="F1224" ca="1">IF(B1224="", "", INDEX('Accrual Schedule'!$B$3:$B$122, MATCH(B1224, 'Accrual Schedule'!$B$3:$B$122, 1)+1, 1))</f>
        <v/>
      </c>
      <c r="G1224" s="18" t="str" cm="1">
        <f t="array" aca="1" ref="G1224" ca="1">IF(B1224="", "", INDEX('Accrual Schedule'!$B$3:$B$122, MATCH(H1224, 'Accrual Schedule'!$B$3:$B$122, 1)-1, 1))</f>
        <v/>
      </c>
      <c r="H1224" s="18" t="str">
        <f ca="1">IF(B1224="", "", INDEX('Accrual Schedule'!$B$3:$B$122, MATCH(I1224, 'Accrual Schedule'!$C$3:$C$122, 1), 1))</f>
        <v/>
      </c>
      <c r="I1224" s="18" t="str" cm="1">
        <f t="array" aca="1" ref="I1224" ca="1">IF(B1224="", "", _xlfn.IFNA(INDEX('Accrual Schedule'!$C$4:$C$122, MATCH(B1224, 'Accrual Schedule'!$C$4:$C$122, 1)+1, 1), INDEX('Accrual Schedule'!$C$4:$C$122, 1, 1)))</f>
        <v/>
      </c>
      <c r="J1224" s="11" t="str">
        <f ca="1">IF(B1224="","",'Terms&amp;Conditions + Transaction'!$F$5-SUMIF(Dispositions!$B$3:$B$32,"&lt;="&amp;B1224,Dispositions!$C$3:$C$32))</f>
        <v/>
      </c>
      <c r="K1224" s="84" t="str">
        <f ca="1">IF(B1224="", "", IF(ISNA(MATCH(B1224, 'Factor Schedule'!$B$3:$B$2002, -1)),1,IF(INDEX('Factor Schedule'!$B$3:$C$2002,MATCH(B1224, 'Factor Schedule'!$B$3:$B$2002, -1), 1)=B1224,MATCH(B1224, 'Factor Schedule'!$B$3:$B$2002, -1),MATCH(B1224, 'Factor Schedule'!$B$3:$B$2002, -1)+1)))</f>
        <v/>
      </c>
      <c r="L1224" s="11" t="str" cm="1">
        <f t="array" aca="1" ref="L1224" ca="1">IF(B1224="","",ROUND(J1224*_xlfn.IFNA(INDEX('Factor Schedule'!$B$3:$C$2002,K1224, 2), 1), 2))</f>
        <v/>
      </c>
      <c r="M1224" s="11" t="str">
        <f ca="1">IF(B1224="", "", IF(OR(LOWER('Terms&amp;Conditions + Transaction'!$B$12)&lt;&gt;"compound", B1224=$C$2, B1224=E1224), L1224, L1224+IF(LOWER('Terms&amp;Conditions + Transaction'!$B$13)&lt;&gt;"y", SUMIFS($T$8:$T$2007, $B$8:$B$2007, "&gt;="&amp;E1224, $B$8:$B$2007, "&lt;"&amp;B1224), SUMIFS($U$8:$U$1007, $B$8:$B$2007, "&gt;="&amp;E1224, $B$8:$B$2007, "&lt;"&amp;B1224))))</f>
        <v/>
      </c>
      <c r="N1224" s="18" t="str">
        <f ca="1">IF(OR(B1224 = "", F1224=""), "", MIN(ForwardDays(B1224,-'Terms&amp;Conditions + Transaction'!$B$22, 'Terms&amp;Conditions + Transaction'!$B$23, 'Holiday Schedule'!$B$3:$B$1002),ForwardDays(F1224,-'Terms&amp;Conditions + Transaction'!$B$22, 'Terms&amp;Conditions + Transaction'!$B$23, 'Holiday Schedule'!$B$3:$B$1002)))</f>
        <v/>
      </c>
      <c r="O1224" s="42" t="str">
        <f ca="1">IF(B1224="", "", IF(ISNA(MATCH(N1224, SOFR_INDEX!$A$2:$A$2001, -1)),1,IF(INDEX(SOFR_INDEX!$A$2:$E$2001,MATCH(N1224, SOFR_INDEX!$A$2:$A$2001, -1), 1)=N1224,MATCH(N1224, SOFR_INDEX!$A$2:$A$2001, -1),MATCH(N1224, SOFR_INDEX!$A$2:$A$2001, -1)+1)))</f>
        <v/>
      </c>
      <c r="P1224" s="40" t="str" cm="1">
        <f t="array" aca="1" ref="P1224" ca="1">IF(OR(B1224="", F1224=""), "", INDEX(SOFR_INDEX!$B$2:$E$2001, O1224,$P$4) * IF(LEFT($P$3, 3)="180", 2, IF(LEFT($P$3, 2)="90", 4, IF(LEFT($P$3, 2)="30", 12, 1)))/100)</f>
        <v/>
      </c>
      <c r="Q1224" s="43" t="str">
        <f ca="1">IF(OR(B1224="", F1224=""), "", P1224+'Terms&amp;Conditions + Transaction'!$B$11/10000)</f>
        <v/>
      </c>
      <c r="R1224" s="43" t="str">
        <f t="shared" ref="R1224:R1287" ca="1" si="119">IF(OR(B1224="", B1225=""), "", (V1224/L1224)/((B1225-$B$8)/S1224))</f>
        <v/>
      </c>
      <c r="S1224" t="str">
        <f ca="1">IF(B1224="",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Transaction'!$C$7*(F1224-E1224), 365), 360))))</f>
        <v/>
      </c>
      <c r="T1224" s="49" t="str">
        <f t="shared" ca="1" si="114"/>
        <v/>
      </c>
      <c r="U1224" s="49" t="str">
        <f t="shared" ca="1" si="115"/>
        <v/>
      </c>
      <c r="V1224" s="49" t="str">
        <f t="shared" ca="1" si="116"/>
        <v/>
      </c>
      <c r="W1224" s="11" t="str">
        <f t="shared" ca="1" si="117"/>
        <v/>
      </c>
      <c r="X1224" s="11" t="str">
        <f t="shared" ca="1" si="118"/>
        <v/>
      </c>
    </row>
    <row r="1225" spans="2:24" x14ac:dyDescent="0.25">
      <c r="B1225" s="82" t="str">
        <f ca="1">IF(B1224&lt;MIN($C$3, 'Terms&amp;Conditions + Transaction'!$B$6), B1224+1, "")</f>
        <v/>
      </c>
      <c r="C1225" t="str">
        <f ca="1">IF(B1225="", "", IF(AND(WEEKDAY(B1225, 2)&lt;=5, ISERROR(VLOOKUP(B1225, 'Holiday Schedule'!$B$3:$B$1002, 1, FALSE))), 1, 0))</f>
        <v/>
      </c>
      <c r="D1225" t="str">
        <f ca="1">IF(B1225="", "", IF(LOWER('Terms&amp;Conditions + Transaction'!$C$15)="act", 1, IF(DAY(B1225)=31, 0, IF(AND(DAY(B1225+1)=1, MONTH(B1225+1)=3), 31-DAY(B1225), 1))))</f>
        <v/>
      </c>
      <c r="E1225" s="18" t="str">
        <f ca="1">IF(B1225="", "", IFERROR(VLOOKUP(B1225, 'Accrual Schedule'!$B$3:$B$122, 1, TRUE), ""))</f>
        <v/>
      </c>
      <c r="F1225" s="18" t="str" cm="1">
        <f t="array" aca="1" ref="F1225" ca="1">IF(B1225="", "", INDEX('Accrual Schedule'!$B$3:$B$122, MATCH(B1225, 'Accrual Schedule'!$B$3:$B$122, 1)+1, 1))</f>
        <v/>
      </c>
      <c r="G1225" s="18" t="str" cm="1">
        <f t="array" aca="1" ref="G1225" ca="1">IF(B1225="", "", INDEX('Accrual Schedule'!$B$3:$B$122, MATCH(H1225, 'Accrual Schedule'!$B$3:$B$122, 1)-1, 1))</f>
        <v/>
      </c>
      <c r="H1225" s="18" t="str">
        <f ca="1">IF(B1225="", "", INDEX('Accrual Schedule'!$B$3:$B$122, MATCH(I1225, 'Accrual Schedule'!$C$3:$C$122, 1), 1))</f>
        <v/>
      </c>
      <c r="I1225" s="18" t="str" cm="1">
        <f t="array" aca="1" ref="I1225" ca="1">IF(B1225="", "", _xlfn.IFNA(INDEX('Accrual Schedule'!$C$4:$C$122, MATCH(B1225, 'Accrual Schedule'!$C$4:$C$122, 1)+1, 1), INDEX('Accrual Schedule'!$C$4:$C$122, 1, 1)))</f>
        <v/>
      </c>
      <c r="J1225" s="11" t="str">
        <f ca="1">IF(B1225="","",'Terms&amp;Conditions + Transaction'!$F$5-SUMIF(Dispositions!$B$3:$B$32,"&lt;="&amp;B1225,Dispositions!$C$3:$C$32))</f>
        <v/>
      </c>
      <c r="K1225" s="84" t="str">
        <f ca="1">IF(B1225="", "", IF(ISNA(MATCH(B1225, 'Factor Schedule'!$B$3:$B$2002, -1)),1,IF(INDEX('Factor Schedule'!$B$3:$C$2002,MATCH(B1225, 'Factor Schedule'!$B$3:$B$2002, -1), 1)=B1225,MATCH(B1225, 'Factor Schedule'!$B$3:$B$2002, -1),MATCH(B1225, 'Factor Schedule'!$B$3:$B$2002, -1)+1)))</f>
        <v/>
      </c>
      <c r="L1225" s="11" t="str" cm="1">
        <f t="array" aca="1" ref="L1225" ca="1">IF(B1225="","",ROUND(J1225*_xlfn.IFNA(INDEX('Factor Schedule'!$B$3:$C$2002,K1225, 2), 1), 2))</f>
        <v/>
      </c>
      <c r="M1225" s="11" t="str">
        <f ca="1">IF(B1225="", "", IF(OR(LOWER('Terms&amp;Conditions + Transaction'!$B$12)&lt;&gt;"compound", B1225=$C$2, B1225=E1225), L1225, L1225+IF(LOWER('Terms&amp;Conditions + Transaction'!$B$13)&lt;&gt;"y", SUMIFS($T$8:$T$2007, $B$8:$B$2007, "&gt;="&amp;E1225, $B$8:$B$2007, "&lt;"&amp;B1225), SUMIFS($U$8:$U$1007, $B$8:$B$2007, "&gt;="&amp;E1225, $B$8:$B$2007, "&lt;"&amp;B1225))))</f>
        <v/>
      </c>
      <c r="N1225" s="18" t="str">
        <f ca="1">IF(OR(B1225 = "", F1225=""), "", MIN(ForwardDays(B1225,-'Terms&amp;Conditions + Transaction'!$B$22, 'Terms&amp;Conditions + Transaction'!$B$23, 'Holiday Schedule'!$B$3:$B$1002),ForwardDays(F1225,-'Terms&amp;Conditions + Transaction'!$B$22, 'Terms&amp;Conditions + Transaction'!$B$23, 'Holiday Schedule'!$B$3:$B$1002)))</f>
        <v/>
      </c>
      <c r="O1225" s="42" t="str">
        <f ca="1">IF(B1225="", "", IF(ISNA(MATCH(N1225, SOFR_INDEX!$A$2:$A$2001, -1)),1,IF(INDEX(SOFR_INDEX!$A$2:$E$2001,MATCH(N1225, SOFR_INDEX!$A$2:$A$2001, -1), 1)=N1225,MATCH(N1225, SOFR_INDEX!$A$2:$A$2001, -1),MATCH(N1225, SOFR_INDEX!$A$2:$A$2001, -1)+1)))</f>
        <v/>
      </c>
      <c r="P1225" s="40" t="str" cm="1">
        <f t="array" aca="1" ref="P1225" ca="1">IF(OR(B1225="", F1225=""), "", INDEX(SOFR_INDEX!$B$2:$E$2001, O1225,$P$4) * IF(LEFT($P$3, 3)="180", 2, IF(LEFT($P$3, 2)="90", 4, IF(LEFT($P$3, 2)="30", 12, 1)))/100)</f>
        <v/>
      </c>
      <c r="Q1225" s="43" t="str">
        <f ca="1">IF(OR(B1225="", F1225=""), "", P1225+'Terms&amp;Conditions + Transaction'!$B$11/10000)</f>
        <v/>
      </c>
      <c r="R1225" s="43" t="str">
        <f t="shared" ca="1" si="119"/>
        <v/>
      </c>
      <c r="S1225" t="str">
        <f ca="1">IF(B1225="",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Transaction'!$C$7*(F1225-E1225), 365), 360))))</f>
        <v/>
      </c>
      <c r="T1225" s="49" t="str">
        <f t="shared" ca="1" si="114"/>
        <v/>
      </c>
      <c r="U1225" s="49" t="str">
        <f t="shared" ca="1" si="115"/>
        <v/>
      </c>
      <c r="V1225" s="49" t="str">
        <f t="shared" ca="1" si="116"/>
        <v/>
      </c>
      <c r="W1225" s="11" t="str">
        <f t="shared" ca="1" si="117"/>
        <v/>
      </c>
      <c r="X1225" s="11" t="str">
        <f t="shared" ca="1" si="118"/>
        <v/>
      </c>
    </row>
    <row r="1226" spans="2:24" x14ac:dyDescent="0.25">
      <c r="B1226" s="82" t="str">
        <f ca="1">IF(B1225&lt;MIN($C$3, 'Terms&amp;Conditions + Transaction'!$B$6), B1225+1, "")</f>
        <v/>
      </c>
      <c r="C1226" t="str">
        <f ca="1">IF(B1226="", "", IF(AND(WEEKDAY(B1226, 2)&lt;=5, ISERROR(VLOOKUP(B1226, 'Holiday Schedule'!$B$3:$B$1002, 1, FALSE))), 1, 0))</f>
        <v/>
      </c>
      <c r="D1226" t="str">
        <f ca="1">IF(B1226="", "", IF(LOWER('Terms&amp;Conditions + Transaction'!$C$15)="act", 1, IF(DAY(B1226)=31, 0, IF(AND(DAY(B1226+1)=1, MONTH(B1226+1)=3), 31-DAY(B1226), 1))))</f>
        <v/>
      </c>
      <c r="E1226" s="18" t="str">
        <f ca="1">IF(B1226="", "", IFERROR(VLOOKUP(B1226, 'Accrual Schedule'!$B$3:$B$122, 1, TRUE), ""))</f>
        <v/>
      </c>
      <c r="F1226" s="18" t="str" cm="1">
        <f t="array" aca="1" ref="F1226" ca="1">IF(B1226="", "", INDEX('Accrual Schedule'!$B$3:$B$122, MATCH(B1226, 'Accrual Schedule'!$B$3:$B$122, 1)+1, 1))</f>
        <v/>
      </c>
      <c r="G1226" s="18" t="str" cm="1">
        <f t="array" aca="1" ref="G1226" ca="1">IF(B1226="", "", INDEX('Accrual Schedule'!$B$3:$B$122, MATCH(H1226, 'Accrual Schedule'!$B$3:$B$122, 1)-1, 1))</f>
        <v/>
      </c>
      <c r="H1226" s="18" t="str">
        <f ca="1">IF(B1226="", "", INDEX('Accrual Schedule'!$B$3:$B$122, MATCH(I1226, 'Accrual Schedule'!$C$3:$C$122, 1), 1))</f>
        <v/>
      </c>
      <c r="I1226" s="18" t="str" cm="1">
        <f t="array" aca="1" ref="I1226" ca="1">IF(B1226="", "", _xlfn.IFNA(INDEX('Accrual Schedule'!$C$4:$C$122, MATCH(B1226, 'Accrual Schedule'!$C$4:$C$122, 1)+1, 1), INDEX('Accrual Schedule'!$C$4:$C$122, 1, 1)))</f>
        <v/>
      </c>
      <c r="J1226" s="11" t="str">
        <f ca="1">IF(B1226="","",'Terms&amp;Conditions + Transaction'!$F$5-SUMIF(Dispositions!$B$3:$B$32,"&lt;="&amp;B1226,Dispositions!$C$3:$C$32))</f>
        <v/>
      </c>
      <c r="K1226" s="84" t="str">
        <f ca="1">IF(B1226="", "", IF(ISNA(MATCH(B1226, 'Factor Schedule'!$B$3:$B$2002, -1)),1,IF(INDEX('Factor Schedule'!$B$3:$C$2002,MATCH(B1226, 'Factor Schedule'!$B$3:$B$2002, -1), 1)=B1226,MATCH(B1226, 'Factor Schedule'!$B$3:$B$2002, -1),MATCH(B1226, 'Factor Schedule'!$B$3:$B$2002, -1)+1)))</f>
        <v/>
      </c>
      <c r="L1226" s="11" t="str" cm="1">
        <f t="array" aca="1" ref="L1226" ca="1">IF(B1226="","",ROUND(J1226*_xlfn.IFNA(INDEX('Factor Schedule'!$B$3:$C$2002,K1226, 2), 1), 2))</f>
        <v/>
      </c>
      <c r="M1226" s="11" t="str">
        <f ca="1">IF(B1226="", "", IF(OR(LOWER('Terms&amp;Conditions + Transaction'!$B$12)&lt;&gt;"compound", B1226=$C$2, B1226=E1226), L1226, L1226+IF(LOWER('Terms&amp;Conditions + Transaction'!$B$13)&lt;&gt;"y", SUMIFS($T$8:$T$2007, $B$8:$B$2007, "&gt;="&amp;E1226, $B$8:$B$2007, "&lt;"&amp;B1226), SUMIFS($U$8:$U$1007, $B$8:$B$2007, "&gt;="&amp;E1226, $B$8:$B$2007, "&lt;"&amp;B1226))))</f>
        <v/>
      </c>
      <c r="N1226" s="18" t="str">
        <f ca="1">IF(OR(B1226 = "", F1226=""), "", MIN(ForwardDays(B1226,-'Terms&amp;Conditions + Transaction'!$B$22, 'Terms&amp;Conditions + Transaction'!$B$23, 'Holiday Schedule'!$B$3:$B$1002),ForwardDays(F1226,-'Terms&amp;Conditions + Transaction'!$B$22, 'Terms&amp;Conditions + Transaction'!$B$23, 'Holiday Schedule'!$B$3:$B$1002)))</f>
        <v/>
      </c>
      <c r="O1226" s="42" t="str">
        <f ca="1">IF(B1226="", "", IF(ISNA(MATCH(N1226, SOFR_INDEX!$A$2:$A$2001, -1)),1,IF(INDEX(SOFR_INDEX!$A$2:$E$2001,MATCH(N1226, SOFR_INDEX!$A$2:$A$2001, -1), 1)=N1226,MATCH(N1226, SOFR_INDEX!$A$2:$A$2001, -1),MATCH(N1226, SOFR_INDEX!$A$2:$A$2001, -1)+1)))</f>
        <v/>
      </c>
      <c r="P1226" s="40" t="str" cm="1">
        <f t="array" aca="1" ref="P1226" ca="1">IF(OR(B1226="", F1226=""), "", INDEX(SOFR_INDEX!$B$2:$E$2001, O1226,$P$4) * IF(LEFT($P$3, 3)="180", 2, IF(LEFT($P$3, 2)="90", 4, IF(LEFT($P$3, 2)="30", 12, 1)))/100)</f>
        <v/>
      </c>
      <c r="Q1226" s="43" t="str">
        <f ca="1">IF(OR(B1226="", F1226=""), "", P1226+'Terms&amp;Conditions + Transaction'!$B$11/10000)</f>
        <v/>
      </c>
      <c r="R1226" s="43" t="str">
        <f t="shared" ca="1" si="119"/>
        <v/>
      </c>
      <c r="S1226" t="str">
        <f ca="1">IF(B1226="",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Transaction'!$C$7*(F1226-E1226), 365), 360))))</f>
        <v/>
      </c>
      <c r="T1226" s="49" t="str">
        <f t="shared" ca="1" si="114"/>
        <v/>
      </c>
      <c r="U1226" s="49" t="str">
        <f t="shared" ca="1" si="115"/>
        <v/>
      </c>
      <c r="V1226" s="49" t="str">
        <f t="shared" ca="1" si="116"/>
        <v/>
      </c>
      <c r="W1226" s="11" t="str">
        <f t="shared" ca="1" si="117"/>
        <v/>
      </c>
      <c r="X1226" s="11" t="str">
        <f t="shared" ca="1" si="118"/>
        <v/>
      </c>
    </row>
    <row r="1227" spans="2:24" x14ac:dyDescent="0.25">
      <c r="B1227" s="82" t="str">
        <f ca="1">IF(B1226&lt;MIN($C$3, 'Terms&amp;Conditions + Transaction'!$B$6), B1226+1, "")</f>
        <v/>
      </c>
      <c r="C1227" t="str">
        <f ca="1">IF(B1227="", "", IF(AND(WEEKDAY(B1227, 2)&lt;=5, ISERROR(VLOOKUP(B1227, 'Holiday Schedule'!$B$3:$B$1002, 1, FALSE))), 1, 0))</f>
        <v/>
      </c>
      <c r="D1227" t="str">
        <f ca="1">IF(B1227="", "", IF(LOWER('Terms&amp;Conditions + Transaction'!$C$15)="act", 1, IF(DAY(B1227)=31, 0, IF(AND(DAY(B1227+1)=1, MONTH(B1227+1)=3), 31-DAY(B1227), 1))))</f>
        <v/>
      </c>
      <c r="E1227" s="18" t="str">
        <f ca="1">IF(B1227="", "", IFERROR(VLOOKUP(B1227, 'Accrual Schedule'!$B$3:$B$122, 1, TRUE), ""))</f>
        <v/>
      </c>
      <c r="F1227" s="18" t="str" cm="1">
        <f t="array" aca="1" ref="F1227" ca="1">IF(B1227="", "", INDEX('Accrual Schedule'!$B$3:$B$122, MATCH(B1227, 'Accrual Schedule'!$B$3:$B$122, 1)+1, 1))</f>
        <v/>
      </c>
      <c r="G1227" s="18" t="str" cm="1">
        <f t="array" aca="1" ref="G1227" ca="1">IF(B1227="", "", INDEX('Accrual Schedule'!$B$3:$B$122, MATCH(H1227, 'Accrual Schedule'!$B$3:$B$122, 1)-1, 1))</f>
        <v/>
      </c>
      <c r="H1227" s="18" t="str">
        <f ca="1">IF(B1227="", "", INDEX('Accrual Schedule'!$B$3:$B$122, MATCH(I1227, 'Accrual Schedule'!$C$3:$C$122, 1), 1))</f>
        <v/>
      </c>
      <c r="I1227" s="18" t="str" cm="1">
        <f t="array" aca="1" ref="I1227" ca="1">IF(B1227="", "", _xlfn.IFNA(INDEX('Accrual Schedule'!$C$4:$C$122, MATCH(B1227, 'Accrual Schedule'!$C$4:$C$122, 1)+1, 1), INDEX('Accrual Schedule'!$C$4:$C$122, 1, 1)))</f>
        <v/>
      </c>
      <c r="J1227" s="11" t="str">
        <f ca="1">IF(B1227="","",'Terms&amp;Conditions + Transaction'!$F$5-SUMIF(Dispositions!$B$3:$B$32,"&lt;="&amp;B1227,Dispositions!$C$3:$C$32))</f>
        <v/>
      </c>
      <c r="K1227" s="84" t="str">
        <f ca="1">IF(B1227="", "", IF(ISNA(MATCH(B1227, 'Factor Schedule'!$B$3:$B$2002, -1)),1,IF(INDEX('Factor Schedule'!$B$3:$C$2002,MATCH(B1227, 'Factor Schedule'!$B$3:$B$2002, -1), 1)=B1227,MATCH(B1227, 'Factor Schedule'!$B$3:$B$2002, -1),MATCH(B1227, 'Factor Schedule'!$B$3:$B$2002, -1)+1)))</f>
        <v/>
      </c>
      <c r="L1227" s="11" t="str" cm="1">
        <f t="array" aca="1" ref="L1227" ca="1">IF(B1227="","",ROUND(J1227*_xlfn.IFNA(INDEX('Factor Schedule'!$B$3:$C$2002,K1227, 2), 1), 2))</f>
        <v/>
      </c>
      <c r="M1227" s="11" t="str">
        <f ca="1">IF(B1227="", "", IF(OR(LOWER('Terms&amp;Conditions + Transaction'!$B$12)&lt;&gt;"compound", B1227=$C$2, B1227=E1227), L1227, L1227+IF(LOWER('Terms&amp;Conditions + Transaction'!$B$13)&lt;&gt;"y", SUMIFS($T$8:$T$2007, $B$8:$B$2007, "&gt;="&amp;E1227, $B$8:$B$2007, "&lt;"&amp;B1227), SUMIFS($U$8:$U$1007, $B$8:$B$2007, "&gt;="&amp;E1227, $B$8:$B$2007, "&lt;"&amp;B1227))))</f>
        <v/>
      </c>
      <c r="N1227" s="18" t="str">
        <f ca="1">IF(OR(B1227 = "", F1227=""), "", MIN(ForwardDays(B1227,-'Terms&amp;Conditions + Transaction'!$B$22, 'Terms&amp;Conditions + Transaction'!$B$23, 'Holiday Schedule'!$B$3:$B$1002),ForwardDays(F1227,-'Terms&amp;Conditions + Transaction'!$B$22, 'Terms&amp;Conditions + Transaction'!$B$23, 'Holiday Schedule'!$B$3:$B$1002)))</f>
        <v/>
      </c>
      <c r="O1227" s="42" t="str">
        <f ca="1">IF(B1227="", "", IF(ISNA(MATCH(N1227, SOFR_INDEX!$A$2:$A$2001, -1)),1,IF(INDEX(SOFR_INDEX!$A$2:$E$2001,MATCH(N1227, SOFR_INDEX!$A$2:$A$2001, -1), 1)=N1227,MATCH(N1227, SOFR_INDEX!$A$2:$A$2001, -1),MATCH(N1227, SOFR_INDEX!$A$2:$A$2001, -1)+1)))</f>
        <v/>
      </c>
      <c r="P1227" s="40" t="str" cm="1">
        <f t="array" aca="1" ref="P1227" ca="1">IF(OR(B1227="", F1227=""), "", INDEX(SOFR_INDEX!$B$2:$E$2001, O1227,$P$4) * IF(LEFT($P$3, 3)="180", 2, IF(LEFT($P$3, 2)="90", 4, IF(LEFT($P$3, 2)="30", 12, 1)))/100)</f>
        <v/>
      </c>
      <c r="Q1227" s="43" t="str">
        <f ca="1">IF(OR(B1227="", F1227=""), "", P1227+'Terms&amp;Conditions + Transaction'!$B$11/10000)</f>
        <v/>
      </c>
      <c r="R1227" s="43" t="str">
        <f t="shared" ca="1" si="119"/>
        <v/>
      </c>
      <c r="S1227" t="str">
        <f ca="1">IF(B1227="",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Transaction'!$C$7*(F1227-E1227), 365), 360))))</f>
        <v/>
      </c>
      <c r="T1227" s="49" t="str">
        <f t="shared" ref="T1227:T1290" ca="1" si="120">IF(OR(B1227="", F1227=""), "", IF(S1227&gt;0, D1227*M1227* P1227/S1227, 0))</f>
        <v/>
      </c>
      <c r="U1227" s="49" t="str">
        <f t="shared" ref="U1227:U1290" ca="1" si="121">IF(OR(B1227="", F1227=""), "", IF(S1227&gt;0, D1227*M1227* Q1227/S1227, 0))</f>
        <v/>
      </c>
      <c r="V1227" s="49" t="str">
        <f t="shared" ref="V1227:V1290" ca="1" si="122">IF(B1227="","",SUMIFS($U$8:$U$1007, $B$8:$B$1007,"&gt;="&amp;G1227,$B$8:$B$1007,"&lt;="&amp;B1227))</f>
        <v/>
      </c>
      <c r="W1227" s="11" t="str">
        <f t="shared" ref="W1227:W1290" ca="1" si="123">IF(B1227="","",ROUND(V1227, 2))</f>
        <v/>
      </c>
      <c r="X1227" s="11" t="str">
        <f t="shared" ref="X1227:X1290" ca="1" si="124">IF(B1227="","",IF(B1226="","",IF(B1227=I1226,ROUND(SUMIFS($U$8:$U$1007, $B$8:$B$1007,"&gt;="&amp;G1226,$B$8:$B$1007,"&lt;"&amp;H1226), 2),"")))</f>
        <v/>
      </c>
    </row>
    <row r="1228" spans="2:24" x14ac:dyDescent="0.25">
      <c r="B1228" s="82" t="str">
        <f ca="1">IF(B1227&lt;MIN($C$3, 'Terms&amp;Conditions + Transaction'!$B$6), B1227+1, "")</f>
        <v/>
      </c>
      <c r="C1228" t="str">
        <f ca="1">IF(B1228="", "", IF(AND(WEEKDAY(B1228, 2)&lt;=5, ISERROR(VLOOKUP(B1228, 'Holiday Schedule'!$B$3:$B$1002, 1, FALSE))), 1, 0))</f>
        <v/>
      </c>
      <c r="D1228" t="str">
        <f ca="1">IF(B1228="", "", IF(LOWER('Terms&amp;Conditions + Transaction'!$C$15)="act", 1, IF(DAY(B1228)=31, 0, IF(AND(DAY(B1228+1)=1, MONTH(B1228+1)=3), 31-DAY(B1228), 1))))</f>
        <v/>
      </c>
      <c r="E1228" s="18" t="str">
        <f ca="1">IF(B1228="", "", IFERROR(VLOOKUP(B1228, 'Accrual Schedule'!$B$3:$B$122, 1, TRUE), ""))</f>
        <v/>
      </c>
      <c r="F1228" s="18" t="str" cm="1">
        <f t="array" aca="1" ref="F1228" ca="1">IF(B1228="", "", INDEX('Accrual Schedule'!$B$3:$B$122, MATCH(B1228, 'Accrual Schedule'!$B$3:$B$122, 1)+1, 1))</f>
        <v/>
      </c>
      <c r="G1228" s="18" t="str" cm="1">
        <f t="array" aca="1" ref="G1228" ca="1">IF(B1228="", "", INDEX('Accrual Schedule'!$B$3:$B$122, MATCH(H1228, 'Accrual Schedule'!$B$3:$B$122, 1)-1, 1))</f>
        <v/>
      </c>
      <c r="H1228" s="18" t="str">
        <f ca="1">IF(B1228="", "", INDEX('Accrual Schedule'!$B$3:$B$122, MATCH(I1228, 'Accrual Schedule'!$C$3:$C$122, 1), 1))</f>
        <v/>
      </c>
      <c r="I1228" s="18" t="str" cm="1">
        <f t="array" aca="1" ref="I1228" ca="1">IF(B1228="", "", _xlfn.IFNA(INDEX('Accrual Schedule'!$C$4:$C$122, MATCH(B1228, 'Accrual Schedule'!$C$4:$C$122, 1)+1, 1), INDEX('Accrual Schedule'!$C$4:$C$122, 1, 1)))</f>
        <v/>
      </c>
      <c r="J1228" s="11" t="str">
        <f ca="1">IF(B1228="","",'Terms&amp;Conditions + Transaction'!$F$5-SUMIF(Dispositions!$B$3:$B$32,"&lt;="&amp;B1228,Dispositions!$C$3:$C$32))</f>
        <v/>
      </c>
      <c r="K1228" s="84" t="str">
        <f ca="1">IF(B1228="", "", IF(ISNA(MATCH(B1228, 'Factor Schedule'!$B$3:$B$2002, -1)),1,IF(INDEX('Factor Schedule'!$B$3:$C$2002,MATCH(B1228, 'Factor Schedule'!$B$3:$B$2002, -1), 1)=B1228,MATCH(B1228, 'Factor Schedule'!$B$3:$B$2002, -1),MATCH(B1228, 'Factor Schedule'!$B$3:$B$2002, -1)+1)))</f>
        <v/>
      </c>
      <c r="L1228" s="11" t="str" cm="1">
        <f t="array" aca="1" ref="L1228" ca="1">IF(B1228="","",ROUND(J1228*_xlfn.IFNA(INDEX('Factor Schedule'!$B$3:$C$2002,K1228, 2), 1), 2))</f>
        <v/>
      </c>
      <c r="M1228" s="11" t="str">
        <f ca="1">IF(B1228="", "", IF(OR(LOWER('Terms&amp;Conditions + Transaction'!$B$12)&lt;&gt;"compound", B1228=$C$2, B1228=E1228), L1228, L1228+IF(LOWER('Terms&amp;Conditions + Transaction'!$B$13)&lt;&gt;"y", SUMIFS($T$8:$T$2007, $B$8:$B$2007, "&gt;="&amp;E1228, $B$8:$B$2007, "&lt;"&amp;B1228), SUMIFS($U$8:$U$1007, $B$8:$B$2007, "&gt;="&amp;E1228, $B$8:$B$2007, "&lt;"&amp;B1228))))</f>
        <v/>
      </c>
      <c r="N1228" s="18" t="str">
        <f ca="1">IF(OR(B1228 = "", F1228=""), "", MIN(ForwardDays(B1228,-'Terms&amp;Conditions + Transaction'!$B$22, 'Terms&amp;Conditions + Transaction'!$B$23, 'Holiday Schedule'!$B$3:$B$1002),ForwardDays(F1228,-'Terms&amp;Conditions + Transaction'!$B$22, 'Terms&amp;Conditions + Transaction'!$B$23, 'Holiday Schedule'!$B$3:$B$1002)))</f>
        <v/>
      </c>
      <c r="O1228" s="42" t="str">
        <f ca="1">IF(B1228="", "", IF(ISNA(MATCH(N1228, SOFR_INDEX!$A$2:$A$2001, -1)),1,IF(INDEX(SOFR_INDEX!$A$2:$E$2001,MATCH(N1228, SOFR_INDEX!$A$2:$A$2001, -1), 1)=N1228,MATCH(N1228, SOFR_INDEX!$A$2:$A$2001, -1),MATCH(N1228, SOFR_INDEX!$A$2:$A$2001, -1)+1)))</f>
        <v/>
      </c>
      <c r="P1228" s="40" t="str" cm="1">
        <f t="array" aca="1" ref="P1228" ca="1">IF(OR(B1228="", F1228=""), "", INDEX(SOFR_INDEX!$B$2:$E$2001, O1228,$P$4) * IF(LEFT($P$3, 3)="180", 2, IF(LEFT($P$3, 2)="90", 4, IF(LEFT($P$3, 2)="30", 12, 1)))/100)</f>
        <v/>
      </c>
      <c r="Q1228" s="43" t="str">
        <f ca="1">IF(OR(B1228="", F1228=""), "", P1228+'Terms&amp;Conditions + Transaction'!$B$11/10000)</f>
        <v/>
      </c>
      <c r="R1228" s="43" t="str">
        <f t="shared" ca="1" si="119"/>
        <v/>
      </c>
      <c r="S1228" t="str">
        <f ca="1">IF(B1228="",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Transaction'!$C$7*(F1228-E1228), 365), 360))))</f>
        <v/>
      </c>
      <c r="T1228" s="49" t="str">
        <f t="shared" ca="1" si="120"/>
        <v/>
      </c>
      <c r="U1228" s="49" t="str">
        <f t="shared" ca="1" si="121"/>
        <v/>
      </c>
      <c r="V1228" s="49" t="str">
        <f t="shared" ca="1" si="122"/>
        <v/>
      </c>
      <c r="W1228" s="11" t="str">
        <f t="shared" ca="1" si="123"/>
        <v/>
      </c>
      <c r="X1228" s="11" t="str">
        <f t="shared" ca="1" si="124"/>
        <v/>
      </c>
    </row>
    <row r="1229" spans="2:24" x14ac:dyDescent="0.25">
      <c r="B1229" s="82" t="str">
        <f ca="1">IF(B1228&lt;MIN($C$3, 'Terms&amp;Conditions + Transaction'!$B$6), B1228+1, "")</f>
        <v/>
      </c>
      <c r="C1229" t="str">
        <f ca="1">IF(B1229="", "", IF(AND(WEEKDAY(B1229, 2)&lt;=5, ISERROR(VLOOKUP(B1229, 'Holiday Schedule'!$B$3:$B$1002, 1, FALSE))), 1, 0))</f>
        <v/>
      </c>
      <c r="D1229" t="str">
        <f ca="1">IF(B1229="", "", IF(LOWER('Terms&amp;Conditions + Transaction'!$C$15)="act", 1, IF(DAY(B1229)=31, 0, IF(AND(DAY(B1229+1)=1, MONTH(B1229+1)=3), 31-DAY(B1229), 1))))</f>
        <v/>
      </c>
      <c r="E1229" s="18" t="str">
        <f ca="1">IF(B1229="", "", IFERROR(VLOOKUP(B1229, 'Accrual Schedule'!$B$3:$B$122, 1, TRUE), ""))</f>
        <v/>
      </c>
      <c r="F1229" s="18" t="str" cm="1">
        <f t="array" aca="1" ref="F1229" ca="1">IF(B1229="", "", INDEX('Accrual Schedule'!$B$3:$B$122, MATCH(B1229, 'Accrual Schedule'!$B$3:$B$122, 1)+1, 1))</f>
        <v/>
      </c>
      <c r="G1229" s="18" t="str" cm="1">
        <f t="array" aca="1" ref="G1229" ca="1">IF(B1229="", "", INDEX('Accrual Schedule'!$B$3:$B$122, MATCH(H1229, 'Accrual Schedule'!$B$3:$B$122, 1)-1, 1))</f>
        <v/>
      </c>
      <c r="H1229" s="18" t="str">
        <f ca="1">IF(B1229="", "", INDEX('Accrual Schedule'!$B$3:$B$122, MATCH(I1229, 'Accrual Schedule'!$C$3:$C$122, 1), 1))</f>
        <v/>
      </c>
      <c r="I1229" s="18" t="str" cm="1">
        <f t="array" aca="1" ref="I1229" ca="1">IF(B1229="", "", _xlfn.IFNA(INDEX('Accrual Schedule'!$C$4:$C$122, MATCH(B1229, 'Accrual Schedule'!$C$4:$C$122, 1)+1, 1), INDEX('Accrual Schedule'!$C$4:$C$122, 1, 1)))</f>
        <v/>
      </c>
      <c r="J1229" s="11" t="str">
        <f ca="1">IF(B1229="","",'Terms&amp;Conditions + Transaction'!$F$5-SUMIF(Dispositions!$B$3:$B$32,"&lt;="&amp;B1229,Dispositions!$C$3:$C$32))</f>
        <v/>
      </c>
      <c r="K1229" s="84" t="str">
        <f ca="1">IF(B1229="", "", IF(ISNA(MATCH(B1229, 'Factor Schedule'!$B$3:$B$2002, -1)),1,IF(INDEX('Factor Schedule'!$B$3:$C$2002,MATCH(B1229, 'Factor Schedule'!$B$3:$B$2002, -1), 1)=B1229,MATCH(B1229, 'Factor Schedule'!$B$3:$B$2002, -1),MATCH(B1229, 'Factor Schedule'!$B$3:$B$2002, -1)+1)))</f>
        <v/>
      </c>
      <c r="L1229" s="11" t="str" cm="1">
        <f t="array" aca="1" ref="L1229" ca="1">IF(B1229="","",ROUND(J1229*_xlfn.IFNA(INDEX('Factor Schedule'!$B$3:$C$2002,K1229, 2), 1), 2))</f>
        <v/>
      </c>
      <c r="M1229" s="11" t="str">
        <f ca="1">IF(B1229="", "", IF(OR(LOWER('Terms&amp;Conditions + Transaction'!$B$12)&lt;&gt;"compound", B1229=$C$2, B1229=E1229), L1229, L1229+IF(LOWER('Terms&amp;Conditions + Transaction'!$B$13)&lt;&gt;"y", SUMIFS($T$8:$T$2007, $B$8:$B$2007, "&gt;="&amp;E1229, $B$8:$B$2007, "&lt;"&amp;B1229), SUMIFS($U$8:$U$1007, $B$8:$B$2007, "&gt;="&amp;E1229, $B$8:$B$2007, "&lt;"&amp;B1229))))</f>
        <v/>
      </c>
      <c r="N1229" s="18" t="str">
        <f ca="1">IF(OR(B1229 = "", F1229=""), "", MIN(ForwardDays(B1229,-'Terms&amp;Conditions + Transaction'!$B$22, 'Terms&amp;Conditions + Transaction'!$B$23, 'Holiday Schedule'!$B$3:$B$1002),ForwardDays(F1229,-'Terms&amp;Conditions + Transaction'!$B$22, 'Terms&amp;Conditions + Transaction'!$B$23, 'Holiday Schedule'!$B$3:$B$1002)))</f>
        <v/>
      </c>
      <c r="O1229" s="42" t="str">
        <f ca="1">IF(B1229="", "", IF(ISNA(MATCH(N1229, SOFR_INDEX!$A$2:$A$2001, -1)),1,IF(INDEX(SOFR_INDEX!$A$2:$E$2001,MATCH(N1229, SOFR_INDEX!$A$2:$A$2001, -1), 1)=N1229,MATCH(N1229, SOFR_INDEX!$A$2:$A$2001, -1),MATCH(N1229, SOFR_INDEX!$A$2:$A$2001, -1)+1)))</f>
        <v/>
      </c>
      <c r="P1229" s="40" t="str" cm="1">
        <f t="array" aca="1" ref="P1229" ca="1">IF(OR(B1229="", F1229=""), "", INDEX(SOFR_INDEX!$B$2:$E$2001, O1229,$P$4) * IF(LEFT($P$3, 3)="180", 2, IF(LEFT($P$3, 2)="90", 4, IF(LEFT($P$3, 2)="30", 12, 1)))/100)</f>
        <v/>
      </c>
      <c r="Q1229" s="43" t="str">
        <f ca="1">IF(OR(B1229="", F1229=""), "", P1229+'Terms&amp;Conditions + Transaction'!$B$11/10000)</f>
        <v/>
      </c>
      <c r="R1229" s="43" t="str">
        <f t="shared" ca="1" si="119"/>
        <v/>
      </c>
      <c r="S1229" t="str">
        <f ca="1">IF(B1229="",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Transaction'!$C$7*(F1229-E1229), 365), 360))))</f>
        <v/>
      </c>
      <c r="T1229" s="49" t="str">
        <f t="shared" ca="1" si="120"/>
        <v/>
      </c>
      <c r="U1229" s="49" t="str">
        <f t="shared" ca="1" si="121"/>
        <v/>
      </c>
      <c r="V1229" s="49" t="str">
        <f t="shared" ca="1" si="122"/>
        <v/>
      </c>
      <c r="W1229" s="11" t="str">
        <f t="shared" ca="1" si="123"/>
        <v/>
      </c>
      <c r="X1229" s="11" t="str">
        <f t="shared" ca="1" si="124"/>
        <v/>
      </c>
    </row>
    <row r="1230" spans="2:24" x14ac:dyDescent="0.25">
      <c r="B1230" s="82" t="str">
        <f ca="1">IF(B1229&lt;MIN($C$3, 'Terms&amp;Conditions + Transaction'!$B$6), B1229+1, "")</f>
        <v/>
      </c>
      <c r="C1230" t="str">
        <f ca="1">IF(B1230="", "", IF(AND(WEEKDAY(B1230, 2)&lt;=5, ISERROR(VLOOKUP(B1230, 'Holiday Schedule'!$B$3:$B$1002, 1, FALSE))), 1, 0))</f>
        <v/>
      </c>
      <c r="D1230" t="str">
        <f ca="1">IF(B1230="", "", IF(LOWER('Terms&amp;Conditions + Transaction'!$C$15)="act", 1, IF(DAY(B1230)=31, 0, IF(AND(DAY(B1230+1)=1, MONTH(B1230+1)=3), 31-DAY(B1230), 1))))</f>
        <v/>
      </c>
      <c r="E1230" s="18" t="str">
        <f ca="1">IF(B1230="", "", IFERROR(VLOOKUP(B1230, 'Accrual Schedule'!$B$3:$B$122, 1, TRUE), ""))</f>
        <v/>
      </c>
      <c r="F1230" s="18" t="str" cm="1">
        <f t="array" aca="1" ref="F1230" ca="1">IF(B1230="", "", INDEX('Accrual Schedule'!$B$3:$B$122, MATCH(B1230, 'Accrual Schedule'!$B$3:$B$122, 1)+1, 1))</f>
        <v/>
      </c>
      <c r="G1230" s="18" t="str" cm="1">
        <f t="array" aca="1" ref="G1230" ca="1">IF(B1230="", "", INDEX('Accrual Schedule'!$B$3:$B$122, MATCH(H1230, 'Accrual Schedule'!$B$3:$B$122, 1)-1, 1))</f>
        <v/>
      </c>
      <c r="H1230" s="18" t="str">
        <f ca="1">IF(B1230="", "", INDEX('Accrual Schedule'!$B$3:$B$122, MATCH(I1230, 'Accrual Schedule'!$C$3:$C$122, 1), 1))</f>
        <v/>
      </c>
      <c r="I1230" s="18" t="str" cm="1">
        <f t="array" aca="1" ref="I1230" ca="1">IF(B1230="", "", _xlfn.IFNA(INDEX('Accrual Schedule'!$C$4:$C$122, MATCH(B1230, 'Accrual Schedule'!$C$4:$C$122, 1)+1, 1), INDEX('Accrual Schedule'!$C$4:$C$122, 1, 1)))</f>
        <v/>
      </c>
      <c r="J1230" s="11" t="str">
        <f ca="1">IF(B1230="","",'Terms&amp;Conditions + Transaction'!$F$5-SUMIF(Dispositions!$B$3:$B$32,"&lt;="&amp;B1230,Dispositions!$C$3:$C$32))</f>
        <v/>
      </c>
      <c r="K1230" s="84" t="str">
        <f ca="1">IF(B1230="", "", IF(ISNA(MATCH(B1230, 'Factor Schedule'!$B$3:$B$2002, -1)),1,IF(INDEX('Factor Schedule'!$B$3:$C$2002,MATCH(B1230, 'Factor Schedule'!$B$3:$B$2002, -1), 1)=B1230,MATCH(B1230, 'Factor Schedule'!$B$3:$B$2002, -1),MATCH(B1230, 'Factor Schedule'!$B$3:$B$2002, -1)+1)))</f>
        <v/>
      </c>
      <c r="L1230" s="11" t="str" cm="1">
        <f t="array" aca="1" ref="L1230" ca="1">IF(B1230="","",ROUND(J1230*_xlfn.IFNA(INDEX('Factor Schedule'!$B$3:$C$2002,K1230, 2), 1), 2))</f>
        <v/>
      </c>
      <c r="M1230" s="11" t="str">
        <f ca="1">IF(B1230="", "", IF(OR(LOWER('Terms&amp;Conditions + Transaction'!$B$12)&lt;&gt;"compound", B1230=$C$2, B1230=E1230), L1230, L1230+IF(LOWER('Terms&amp;Conditions + Transaction'!$B$13)&lt;&gt;"y", SUMIFS($T$8:$T$2007, $B$8:$B$2007, "&gt;="&amp;E1230, $B$8:$B$2007, "&lt;"&amp;B1230), SUMIFS($U$8:$U$1007, $B$8:$B$2007, "&gt;="&amp;E1230, $B$8:$B$2007, "&lt;"&amp;B1230))))</f>
        <v/>
      </c>
      <c r="N1230" s="18" t="str">
        <f ca="1">IF(OR(B1230 = "", F1230=""), "", MIN(ForwardDays(B1230,-'Terms&amp;Conditions + Transaction'!$B$22, 'Terms&amp;Conditions + Transaction'!$B$23, 'Holiday Schedule'!$B$3:$B$1002),ForwardDays(F1230,-'Terms&amp;Conditions + Transaction'!$B$22, 'Terms&amp;Conditions + Transaction'!$B$23, 'Holiday Schedule'!$B$3:$B$1002)))</f>
        <v/>
      </c>
      <c r="O1230" s="42" t="str">
        <f ca="1">IF(B1230="", "", IF(ISNA(MATCH(N1230, SOFR_INDEX!$A$2:$A$2001, -1)),1,IF(INDEX(SOFR_INDEX!$A$2:$E$2001,MATCH(N1230, SOFR_INDEX!$A$2:$A$2001, -1), 1)=N1230,MATCH(N1230, SOFR_INDEX!$A$2:$A$2001, -1),MATCH(N1230, SOFR_INDEX!$A$2:$A$2001, -1)+1)))</f>
        <v/>
      </c>
      <c r="P1230" s="40" t="str" cm="1">
        <f t="array" aca="1" ref="P1230" ca="1">IF(OR(B1230="", F1230=""), "", INDEX(SOFR_INDEX!$B$2:$E$2001, O1230,$P$4) * IF(LEFT($P$3, 3)="180", 2, IF(LEFT($P$3, 2)="90", 4, IF(LEFT($P$3, 2)="30", 12, 1)))/100)</f>
        <v/>
      </c>
      <c r="Q1230" s="43" t="str">
        <f ca="1">IF(OR(B1230="", F1230=""), "", P1230+'Terms&amp;Conditions + Transaction'!$B$11/10000)</f>
        <v/>
      </c>
      <c r="R1230" s="43" t="str">
        <f t="shared" ca="1" si="119"/>
        <v/>
      </c>
      <c r="S1230" t="str">
        <f ca="1">IF(B1230="",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Transaction'!$C$7*(F1230-E1230), 365), 360))))</f>
        <v/>
      </c>
      <c r="T1230" s="49" t="str">
        <f t="shared" ca="1" si="120"/>
        <v/>
      </c>
      <c r="U1230" s="49" t="str">
        <f t="shared" ca="1" si="121"/>
        <v/>
      </c>
      <c r="V1230" s="49" t="str">
        <f t="shared" ca="1" si="122"/>
        <v/>
      </c>
      <c r="W1230" s="11" t="str">
        <f t="shared" ca="1" si="123"/>
        <v/>
      </c>
      <c r="X1230" s="11" t="str">
        <f t="shared" ca="1" si="124"/>
        <v/>
      </c>
    </row>
    <row r="1231" spans="2:24" x14ac:dyDescent="0.25">
      <c r="B1231" s="82" t="str">
        <f ca="1">IF(B1230&lt;MIN($C$3, 'Terms&amp;Conditions + Transaction'!$B$6), B1230+1, "")</f>
        <v/>
      </c>
      <c r="C1231" t="str">
        <f ca="1">IF(B1231="", "", IF(AND(WEEKDAY(B1231, 2)&lt;=5, ISERROR(VLOOKUP(B1231, 'Holiday Schedule'!$B$3:$B$1002, 1, FALSE))), 1, 0))</f>
        <v/>
      </c>
      <c r="D1231" t="str">
        <f ca="1">IF(B1231="", "", IF(LOWER('Terms&amp;Conditions + Transaction'!$C$15)="act", 1, IF(DAY(B1231)=31, 0, IF(AND(DAY(B1231+1)=1, MONTH(B1231+1)=3), 31-DAY(B1231), 1))))</f>
        <v/>
      </c>
      <c r="E1231" s="18" t="str">
        <f ca="1">IF(B1231="", "", IFERROR(VLOOKUP(B1231, 'Accrual Schedule'!$B$3:$B$122, 1, TRUE), ""))</f>
        <v/>
      </c>
      <c r="F1231" s="18" t="str" cm="1">
        <f t="array" aca="1" ref="F1231" ca="1">IF(B1231="", "", INDEX('Accrual Schedule'!$B$3:$B$122, MATCH(B1231, 'Accrual Schedule'!$B$3:$B$122, 1)+1, 1))</f>
        <v/>
      </c>
      <c r="G1231" s="18" t="str" cm="1">
        <f t="array" aca="1" ref="G1231" ca="1">IF(B1231="", "", INDEX('Accrual Schedule'!$B$3:$B$122, MATCH(H1231, 'Accrual Schedule'!$B$3:$B$122, 1)-1, 1))</f>
        <v/>
      </c>
      <c r="H1231" s="18" t="str">
        <f ca="1">IF(B1231="", "", INDEX('Accrual Schedule'!$B$3:$B$122, MATCH(I1231, 'Accrual Schedule'!$C$3:$C$122, 1), 1))</f>
        <v/>
      </c>
      <c r="I1231" s="18" t="str" cm="1">
        <f t="array" aca="1" ref="I1231" ca="1">IF(B1231="", "", _xlfn.IFNA(INDEX('Accrual Schedule'!$C$4:$C$122, MATCH(B1231, 'Accrual Schedule'!$C$4:$C$122, 1)+1, 1), INDEX('Accrual Schedule'!$C$4:$C$122, 1, 1)))</f>
        <v/>
      </c>
      <c r="J1231" s="11" t="str">
        <f ca="1">IF(B1231="","",'Terms&amp;Conditions + Transaction'!$F$5-SUMIF(Dispositions!$B$3:$B$32,"&lt;="&amp;B1231,Dispositions!$C$3:$C$32))</f>
        <v/>
      </c>
      <c r="K1231" s="84" t="str">
        <f ca="1">IF(B1231="", "", IF(ISNA(MATCH(B1231, 'Factor Schedule'!$B$3:$B$2002, -1)),1,IF(INDEX('Factor Schedule'!$B$3:$C$2002,MATCH(B1231, 'Factor Schedule'!$B$3:$B$2002, -1), 1)=B1231,MATCH(B1231, 'Factor Schedule'!$B$3:$B$2002, -1),MATCH(B1231, 'Factor Schedule'!$B$3:$B$2002, -1)+1)))</f>
        <v/>
      </c>
      <c r="L1231" s="11" t="str" cm="1">
        <f t="array" aca="1" ref="L1231" ca="1">IF(B1231="","",ROUND(J1231*_xlfn.IFNA(INDEX('Factor Schedule'!$B$3:$C$2002,K1231, 2), 1), 2))</f>
        <v/>
      </c>
      <c r="M1231" s="11" t="str">
        <f ca="1">IF(B1231="", "", IF(OR(LOWER('Terms&amp;Conditions + Transaction'!$B$12)&lt;&gt;"compound", B1231=$C$2, B1231=E1231), L1231, L1231+IF(LOWER('Terms&amp;Conditions + Transaction'!$B$13)&lt;&gt;"y", SUMIFS($T$8:$T$2007, $B$8:$B$2007, "&gt;="&amp;E1231, $B$8:$B$2007, "&lt;"&amp;B1231), SUMIFS($U$8:$U$1007, $B$8:$B$2007, "&gt;="&amp;E1231, $B$8:$B$2007, "&lt;"&amp;B1231))))</f>
        <v/>
      </c>
      <c r="N1231" s="18" t="str">
        <f ca="1">IF(OR(B1231 = "", F1231=""), "", MIN(ForwardDays(B1231,-'Terms&amp;Conditions + Transaction'!$B$22, 'Terms&amp;Conditions + Transaction'!$B$23, 'Holiday Schedule'!$B$3:$B$1002),ForwardDays(F1231,-'Terms&amp;Conditions + Transaction'!$B$22, 'Terms&amp;Conditions + Transaction'!$B$23, 'Holiday Schedule'!$B$3:$B$1002)))</f>
        <v/>
      </c>
      <c r="O1231" s="42" t="str">
        <f ca="1">IF(B1231="", "", IF(ISNA(MATCH(N1231, SOFR_INDEX!$A$2:$A$2001, -1)),1,IF(INDEX(SOFR_INDEX!$A$2:$E$2001,MATCH(N1231, SOFR_INDEX!$A$2:$A$2001, -1), 1)=N1231,MATCH(N1231, SOFR_INDEX!$A$2:$A$2001, -1),MATCH(N1231, SOFR_INDEX!$A$2:$A$2001, -1)+1)))</f>
        <v/>
      </c>
      <c r="P1231" s="40" t="str" cm="1">
        <f t="array" aca="1" ref="P1231" ca="1">IF(OR(B1231="", F1231=""), "", INDEX(SOFR_INDEX!$B$2:$E$2001, O1231,$P$4) * IF(LEFT($P$3, 3)="180", 2, IF(LEFT($P$3, 2)="90", 4, IF(LEFT($P$3, 2)="30", 12, 1)))/100)</f>
        <v/>
      </c>
      <c r="Q1231" s="43" t="str">
        <f ca="1">IF(OR(B1231="", F1231=""), "", P1231+'Terms&amp;Conditions + Transaction'!$B$11/10000)</f>
        <v/>
      </c>
      <c r="R1231" s="43" t="str">
        <f t="shared" ca="1" si="119"/>
        <v/>
      </c>
      <c r="S1231" t="str">
        <f ca="1">IF(B1231="",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Transaction'!$C$7*(F1231-E1231), 365), 360))))</f>
        <v/>
      </c>
      <c r="T1231" s="49" t="str">
        <f t="shared" ca="1" si="120"/>
        <v/>
      </c>
      <c r="U1231" s="49" t="str">
        <f t="shared" ca="1" si="121"/>
        <v/>
      </c>
      <c r="V1231" s="49" t="str">
        <f t="shared" ca="1" si="122"/>
        <v/>
      </c>
      <c r="W1231" s="11" t="str">
        <f t="shared" ca="1" si="123"/>
        <v/>
      </c>
      <c r="X1231" s="11" t="str">
        <f t="shared" ca="1" si="124"/>
        <v/>
      </c>
    </row>
    <row r="1232" spans="2:24" x14ac:dyDescent="0.25">
      <c r="B1232" s="82" t="str">
        <f ca="1">IF(B1231&lt;MIN($C$3, 'Terms&amp;Conditions + Transaction'!$B$6), B1231+1, "")</f>
        <v/>
      </c>
      <c r="C1232" t="str">
        <f ca="1">IF(B1232="", "", IF(AND(WEEKDAY(B1232, 2)&lt;=5, ISERROR(VLOOKUP(B1232, 'Holiday Schedule'!$B$3:$B$1002, 1, FALSE))), 1, 0))</f>
        <v/>
      </c>
      <c r="D1232" t="str">
        <f ca="1">IF(B1232="", "", IF(LOWER('Terms&amp;Conditions + Transaction'!$C$15)="act", 1, IF(DAY(B1232)=31, 0, IF(AND(DAY(B1232+1)=1, MONTH(B1232+1)=3), 31-DAY(B1232), 1))))</f>
        <v/>
      </c>
      <c r="E1232" s="18" t="str">
        <f ca="1">IF(B1232="", "", IFERROR(VLOOKUP(B1232, 'Accrual Schedule'!$B$3:$B$122, 1, TRUE), ""))</f>
        <v/>
      </c>
      <c r="F1232" s="18" t="str" cm="1">
        <f t="array" aca="1" ref="F1232" ca="1">IF(B1232="", "", INDEX('Accrual Schedule'!$B$3:$B$122, MATCH(B1232, 'Accrual Schedule'!$B$3:$B$122, 1)+1, 1))</f>
        <v/>
      </c>
      <c r="G1232" s="18" t="str" cm="1">
        <f t="array" aca="1" ref="G1232" ca="1">IF(B1232="", "", INDEX('Accrual Schedule'!$B$3:$B$122, MATCH(H1232, 'Accrual Schedule'!$B$3:$B$122, 1)-1, 1))</f>
        <v/>
      </c>
      <c r="H1232" s="18" t="str">
        <f ca="1">IF(B1232="", "", INDEX('Accrual Schedule'!$B$3:$B$122, MATCH(I1232, 'Accrual Schedule'!$C$3:$C$122, 1), 1))</f>
        <v/>
      </c>
      <c r="I1232" s="18" t="str" cm="1">
        <f t="array" aca="1" ref="I1232" ca="1">IF(B1232="", "", _xlfn.IFNA(INDEX('Accrual Schedule'!$C$4:$C$122, MATCH(B1232, 'Accrual Schedule'!$C$4:$C$122, 1)+1, 1), INDEX('Accrual Schedule'!$C$4:$C$122, 1, 1)))</f>
        <v/>
      </c>
      <c r="J1232" s="11" t="str">
        <f ca="1">IF(B1232="","",'Terms&amp;Conditions + Transaction'!$F$5-SUMIF(Dispositions!$B$3:$B$32,"&lt;="&amp;B1232,Dispositions!$C$3:$C$32))</f>
        <v/>
      </c>
      <c r="K1232" s="84" t="str">
        <f ca="1">IF(B1232="", "", IF(ISNA(MATCH(B1232, 'Factor Schedule'!$B$3:$B$2002, -1)),1,IF(INDEX('Factor Schedule'!$B$3:$C$2002,MATCH(B1232, 'Factor Schedule'!$B$3:$B$2002, -1), 1)=B1232,MATCH(B1232, 'Factor Schedule'!$B$3:$B$2002, -1),MATCH(B1232, 'Factor Schedule'!$B$3:$B$2002, -1)+1)))</f>
        <v/>
      </c>
      <c r="L1232" s="11" t="str" cm="1">
        <f t="array" aca="1" ref="L1232" ca="1">IF(B1232="","",ROUND(J1232*_xlfn.IFNA(INDEX('Factor Schedule'!$B$3:$C$2002,K1232, 2), 1), 2))</f>
        <v/>
      </c>
      <c r="M1232" s="11" t="str">
        <f ca="1">IF(B1232="", "", IF(OR(LOWER('Terms&amp;Conditions + Transaction'!$B$12)&lt;&gt;"compound", B1232=$C$2, B1232=E1232), L1232, L1232+IF(LOWER('Terms&amp;Conditions + Transaction'!$B$13)&lt;&gt;"y", SUMIFS($T$8:$T$2007, $B$8:$B$2007, "&gt;="&amp;E1232, $B$8:$B$2007, "&lt;"&amp;B1232), SUMIFS($U$8:$U$1007, $B$8:$B$2007, "&gt;="&amp;E1232, $B$8:$B$2007, "&lt;"&amp;B1232))))</f>
        <v/>
      </c>
      <c r="N1232" s="18" t="str">
        <f ca="1">IF(OR(B1232 = "", F1232=""), "", MIN(ForwardDays(B1232,-'Terms&amp;Conditions + Transaction'!$B$22, 'Terms&amp;Conditions + Transaction'!$B$23, 'Holiday Schedule'!$B$3:$B$1002),ForwardDays(F1232,-'Terms&amp;Conditions + Transaction'!$B$22, 'Terms&amp;Conditions + Transaction'!$B$23, 'Holiday Schedule'!$B$3:$B$1002)))</f>
        <v/>
      </c>
      <c r="O1232" s="42" t="str">
        <f ca="1">IF(B1232="", "", IF(ISNA(MATCH(N1232, SOFR_INDEX!$A$2:$A$2001, -1)),1,IF(INDEX(SOFR_INDEX!$A$2:$E$2001,MATCH(N1232, SOFR_INDEX!$A$2:$A$2001, -1), 1)=N1232,MATCH(N1232, SOFR_INDEX!$A$2:$A$2001, -1),MATCH(N1232, SOFR_INDEX!$A$2:$A$2001, -1)+1)))</f>
        <v/>
      </c>
      <c r="P1232" s="40" t="str" cm="1">
        <f t="array" aca="1" ref="P1232" ca="1">IF(OR(B1232="", F1232=""), "", INDEX(SOFR_INDEX!$B$2:$E$2001, O1232,$P$4) * IF(LEFT($P$3, 3)="180", 2, IF(LEFT($P$3, 2)="90", 4, IF(LEFT($P$3, 2)="30", 12, 1)))/100)</f>
        <v/>
      </c>
      <c r="Q1232" s="43" t="str">
        <f ca="1">IF(OR(B1232="", F1232=""), "", P1232+'Terms&amp;Conditions + Transaction'!$B$11/10000)</f>
        <v/>
      </c>
      <c r="R1232" s="43" t="str">
        <f t="shared" ca="1" si="119"/>
        <v/>
      </c>
      <c r="S1232" t="str">
        <f ca="1">IF(B1232="",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Transaction'!$C$7*(F1232-E1232), 365), 360))))</f>
        <v/>
      </c>
      <c r="T1232" s="49" t="str">
        <f t="shared" ca="1" si="120"/>
        <v/>
      </c>
      <c r="U1232" s="49" t="str">
        <f t="shared" ca="1" si="121"/>
        <v/>
      </c>
      <c r="V1232" s="49" t="str">
        <f t="shared" ca="1" si="122"/>
        <v/>
      </c>
      <c r="W1232" s="11" t="str">
        <f t="shared" ca="1" si="123"/>
        <v/>
      </c>
      <c r="X1232" s="11" t="str">
        <f t="shared" ca="1" si="124"/>
        <v/>
      </c>
    </row>
    <row r="1233" spans="2:24" x14ac:dyDescent="0.25">
      <c r="B1233" s="82" t="str">
        <f ca="1">IF(B1232&lt;MIN($C$3, 'Terms&amp;Conditions + Transaction'!$B$6), B1232+1, "")</f>
        <v/>
      </c>
      <c r="C1233" t="str">
        <f ca="1">IF(B1233="", "", IF(AND(WEEKDAY(B1233, 2)&lt;=5, ISERROR(VLOOKUP(B1233, 'Holiday Schedule'!$B$3:$B$1002, 1, FALSE))), 1, 0))</f>
        <v/>
      </c>
      <c r="D1233" t="str">
        <f ca="1">IF(B1233="", "", IF(LOWER('Terms&amp;Conditions + Transaction'!$C$15)="act", 1, IF(DAY(B1233)=31, 0, IF(AND(DAY(B1233+1)=1, MONTH(B1233+1)=3), 31-DAY(B1233), 1))))</f>
        <v/>
      </c>
      <c r="E1233" s="18" t="str">
        <f ca="1">IF(B1233="", "", IFERROR(VLOOKUP(B1233, 'Accrual Schedule'!$B$3:$B$122, 1, TRUE), ""))</f>
        <v/>
      </c>
      <c r="F1233" s="18" t="str" cm="1">
        <f t="array" aca="1" ref="F1233" ca="1">IF(B1233="", "", INDEX('Accrual Schedule'!$B$3:$B$122, MATCH(B1233, 'Accrual Schedule'!$B$3:$B$122, 1)+1, 1))</f>
        <v/>
      </c>
      <c r="G1233" s="18" t="str" cm="1">
        <f t="array" aca="1" ref="G1233" ca="1">IF(B1233="", "", INDEX('Accrual Schedule'!$B$3:$B$122, MATCH(H1233, 'Accrual Schedule'!$B$3:$B$122, 1)-1, 1))</f>
        <v/>
      </c>
      <c r="H1233" s="18" t="str">
        <f ca="1">IF(B1233="", "", INDEX('Accrual Schedule'!$B$3:$B$122, MATCH(I1233, 'Accrual Schedule'!$C$3:$C$122, 1), 1))</f>
        <v/>
      </c>
      <c r="I1233" s="18" t="str" cm="1">
        <f t="array" aca="1" ref="I1233" ca="1">IF(B1233="", "", _xlfn.IFNA(INDEX('Accrual Schedule'!$C$4:$C$122, MATCH(B1233, 'Accrual Schedule'!$C$4:$C$122, 1)+1, 1), INDEX('Accrual Schedule'!$C$4:$C$122, 1, 1)))</f>
        <v/>
      </c>
      <c r="J1233" s="11" t="str">
        <f ca="1">IF(B1233="","",'Terms&amp;Conditions + Transaction'!$F$5-SUMIF(Dispositions!$B$3:$B$32,"&lt;="&amp;B1233,Dispositions!$C$3:$C$32))</f>
        <v/>
      </c>
      <c r="K1233" s="84" t="str">
        <f ca="1">IF(B1233="", "", IF(ISNA(MATCH(B1233, 'Factor Schedule'!$B$3:$B$2002, -1)),1,IF(INDEX('Factor Schedule'!$B$3:$C$2002,MATCH(B1233, 'Factor Schedule'!$B$3:$B$2002, -1), 1)=B1233,MATCH(B1233, 'Factor Schedule'!$B$3:$B$2002, -1),MATCH(B1233, 'Factor Schedule'!$B$3:$B$2002, -1)+1)))</f>
        <v/>
      </c>
      <c r="L1233" s="11" t="str" cm="1">
        <f t="array" aca="1" ref="L1233" ca="1">IF(B1233="","",ROUND(J1233*_xlfn.IFNA(INDEX('Factor Schedule'!$B$3:$C$2002,K1233, 2), 1), 2))</f>
        <v/>
      </c>
      <c r="M1233" s="11" t="str">
        <f ca="1">IF(B1233="", "", IF(OR(LOWER('Terms&amp;Conditions + Transaction'!$B$12)&lt;&gt;"compound", B1233=$C$2, B1233=E1233), L1233, L1233+IF(LOWER('Terms&amp;Conditions + Transaction'!$B$13)&lt;&gt;"y", SUMIFS($T$8:$T$2007, $B$8:$B$2007, "&gt;="&amp;E1233, $B$8:$B$2007, "&lt;"&amp;B1233), SUMIFS($U$8:$U$1007, $B$8:$B$2007, "&gt;="&amp;E1233, $B$8:$B$2007, "&lt;"&amp;B1233))))</f>
        <v/>
      </c>
      <c r="N1233" s="18" t="str">
        <f ca="1">IF(OR(B1233 = "", F1233=""), "", MIN(ForwardDays(B1233,-'Terms&amp;Conditions + Transaction'!$B$22, 'Terms&amp;Conditions + Transaction'!$B$23, 'Holiday Schedule'!$B$3:$B$1002),ForwardDays(F1233,-'Terms&amp;Conditions + Transaction'!$B$22, 'Terms&amp;Conditions + Transaction'!$B$23, 'Holiday Schedule'!$B$3:$B$1002)))</f>
        <v/>
      </c>
      <c r="O1233" s="42" t="str">
        <f ca="1">IF(B1233="", "", IF(ISNA(MATCH(N1233, SOFR_INDEX!$A$2:$A$2001, -1)),1,IF(INDEX(SOFR_INDEX!$A$2:$E$2001,MATCH(N1233, SOFR_INDEX!$A$2:$A$2001, -1), 1)=N1233,MATCH(N1233, SOFR_INDEX!$A$2:$A$2001, -1),MATCH(N1233, SOFR_INDEX!$A$2:$A$2001, -1)+1)))</f>
        <v/>
      </c>
      <c r="P1233" s="40" t="str" cm="1">
        <f t="array" aca="1" ref="P1233" ca="1">IF(OR(B1233="", F1233=""), "", INDEX(SOFR_INDEX!$B$2:$E$2001, O1233,$P$4) * IF(LEFT($P$3, 3)="180", 2, IF(LEFT($P$3, 2)="90", 4, IF(LEFT($P$3, 2)="30", 12, 1)))/100)</f>
        <v/>
      </c>
      <c r="Q1233" s="43" t="str">
        <f ca="1">IF(OR(B1233="", F1233=""), "", P1233+'Terms&amp;Conditions + Transaction'!$B$11/10000)</f>
        <v/>
      </c>
      <c r="R1233" s="43" t="str">
        <f t="shared" ca="1" si="119"/>
        <v/>
      </c>
      <c r="S1233" t="str">
        <f ca="1">IF(B1233="",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Transaction'!$C$7*(F1233-E1233), 365), 360))))</f>
        <v/>
      </c>
      <c r="T1233" s="49" t="str">
        <f t="shared" ca="1" si="120"/>
        <v/>
      </c>
      <c r="U1233" s="49" t="str">
        <f t="shared" ca="1" si="121"/>
        <v/>
      </c>
      <c r="V1233" s="49" t="str">
        <f t="shared" ca="1" si="122"/>
        <v/>
      </c>
      <c r="W1233" s="11" t="str">
        <f t="shared" ca="1" si="123"/>
        <v/>
      </c>
      <c r="X1233" s="11" t="str">
        <f t="shared" ca="1" si="124"/>
        <v/>
      </c>
    </row>
    <row r="1234" spans="2:24" x14ac:dyDescent="0.25">
      <c r="B1234" s="82" t="str">
        <f ca="1">IF(B1233&lt;MIN($C$3, 'Terms&amp;Conditions + Transaction'!$B$6), B1233+1, "")</f>
        <v/>
      </c>
      <c r="C1234" t="str">
        <f ca="1">IF(B1234="", "", IF(AND(WEEKDAY(B1234, 2)&lt;=5, ISERROR(VLOOKUP(B1234, 'Holiday Schedule'!$B$3:$B$1002, 1, FALSE))), 1, 0))</f>
        <v/>
      </c>
      <c r="D1234" t="str">
        <f ca="1">IF(B1234="", "", IF(LOWER('Terms&amp;Conditions + Transaction'!$C$15)="act", 1, IF(DAY(B1234)=31, 0, IF(AND(DAY(B1234+1)=1, MONTH(B1234+1)=3), 31-DAY(B1234), 1))))</f>
        <v/>
      </c>
      <c r="E1234" s="18" t="str">
        <f ca="1">IF(B1234="", "", IFERROR(VLOOKUP(B1234, 'Accrual Schedule'!$B$3:$B$122, 1, TRUE), ""))</f>
        <v/>
      </c>
      <c r="F1234" s="18" t="str" cm="1">
        <f t="array" aca="1" ref="F1234" ca="1">IF(B1234="", "", INDEX('Accrual Schedule'!$B$3:$B$122, MATCH(B1234, 'Accrual Schedule'!$B$3:$B$122, 1)+1, 1))</f>
        <v/>
      </c>
      <c r="G1234" s="18" t="str" cm="1">
        <f t="array" aca="1" ref="G1234" ca="1">IF(B1234="", "", INDEX('Accrual Schedule'!$B$3:$B$122, MATCH(H1234, 'Accrual Schedule'!$B$3:$B$122, 1)-1, 1))</f>
        <v/>
      </c>
      <c r="H1234" s="18" t="str">
        <f ca="1">IF(B1234="", "", INDEX('Accrual Schedule'!$B$3:$B$122, MATCH(I1234, 'Accrual Schedule'!$C$3:$C$122, 1), 1))</f>
        <v/>
      </c>
      <c r="I1234" s="18" t="str" cm="1">
        <f t="array" aca="1" ref="I1234" ca="1">IF(B1234="", "", _xlfn.IFNA(INDEX('Accrual Schedule'!$C$4:$C$122, MATCH(B1234, 'Accrual Schedule'!$C$4:$C$122, 1)+1, 1), INDEX('Accrual Schedule'!$C$4:$C$122, 1, 1)))</f>
        <v/>
      </c>
      <c r="J1234" s="11" t="str">
        <f ca="1">IF(B1234="","",'Terms&amp;Conditions + Transaction'!$F$5-SUMIF(Dispositions!$B$3:$B$32,"&lt;="&amp;B1234,Dispositions!$C$3:$C$32))</f>
        <v/>
      </c>
      <c r="K1234" s="84" t="str">
        <f ca="1">IF(B1234="", "", IF(ISNA(MATCH(B1234, 'Factor Schedule'!$B$3:$B$2002, -1)),1,IF(INDEX('Factor Schedule'!$B$3:$C$2002,MATCH(B1234, 'Factor Schedule'!$B$3:$B$2002, -1), 1)=B1234,MATCH(B1234, 'Factor Schedule'!$B$3:$B$2002, -1),MATCH(B1234, 'Factor Schedule'!$B$3:$B$2002, -1)+1)))</f>
        <v/>
      </c>
      <c r="L1234" s="11" t="str" cm="1">
        <f t="array" aca="1" ref="L1234" ca="1">IF(B1234="","",ROUND(J1234*_xlfn.IFNA(INDEX('Factor Schedule'!$B$3:$C$2002,K1234, 2), 1), 2))</f>
        <v/>
      </c>
      <c r="M1234" s="11" t="str">
        <f ca="1">IF(B1234="", "", IF(OR(LOWER('Terms&amp;Conditions + Transaction'!$B$12)&lt;&gt;"compound", B1234=$C$2, B1234=E1234), L1234, L1234+IF(LOWER('Terms&amp;Conditions + Transaction'!$B$13)&lt;&gt;"y", SUMIFS($T$8:$T$2007, $B$8:$B$2007, "&gt;="&amp;E1234, $B$8:$B$2007, "&lt;"&amp;B1234), SUMIFS($U$8:$U$1007, $B$8:$B$2007, "&gt;="&amp;E1234, $B$8:$B$2007, "&lt;"&amp;B1234))))</f>
        <v/>
      </c>
      <c r="N1234" s="18" t="str">
        <f ca="1">IF(OR(B1234 = "", F1234=""), "", MIN(ForwardDays(B1234,-'Terms&amp;Conditions + Transaction'!$B$22, 'Terms&amp;Conditions + Transaction'!$B$23, 'Holiday Schedule'!$B$3:$B$1002),ForwardDays(F1234,-'Terms&amp;Conditions + Transaction'!$B$22, 'Terms&amp;Conditions + Transaction'!$B$23, 'Holiday Schedule'!$B$3:$B$1002)))</f>
        <v/>
      </c>
      <c r="O1234" s="42" t="str">
        <f ca="1">IF(B1234="", "", IF(ISNA(MATCH(N1234, SOFR_INDEX!$A$2:$A$2001, -1)),1,IF(INDEX(SOFR_INDEX!$A$2:$E$2001,MATCH(N1234, SOFR_INDEX!$A$2:$A$2001, -1), 1)=N1234,MATCH(N1234, SOFR_INDEX!$A$2:$A$2001, -1),MATCH(N1234, SOFR_INDEX!$A$2:$A$2001, -1)+1)))</f>
        <v/>
      </c>
      <c r="P1234" s="40" t="str" cm="1">
        <f t="array" aca="1" ref="P1234" ca="1">IF(OR(B1234="", F1234=""), "", INDEX(SOFR_INDEX!$B$2:$E$2001, O1234,$P$4) * IF(LEFT($P$3, 3)="180", 2, IF(LEFT($P$3, 2)="90", 4, IF(LEFT($P$3, 2)="30", 12, 1)))/100)</f>
        <v/>
      </c>
      <c r="Q1234" s="43" t="str">
        <f ca="1">IF(OR(B1234="", F1234=""), "", P1234+'Terms&amp;Conditions + Transaction'!$B$11/10000)</f>
        <v/>
      </c>
      <c r="R1234" s="43" t="str">
        <f t="shared" ca="1" si="119"/>
        <v/>
      </c>
      <c r="S1234" t="str">
        <f ca="1">IF(B1234="",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Transaction'!$C$7*(F1234-E1234), 365), 360))))</f>
        <v/>
      </c>
      <c r="T1234" s="49" t="str">
        <f t="shared" ca="1" si="120"/>
        <v/>
      </c>
      <c r="U1234" s="49" t="str">
        <f t="shared" ca="1" si="121"/>
        <v/>
      </c>
      <c r="V1234" s="49" t="str">
        <f t="shared" ca="1" si="122"/>
        <v/>
      </c>
      <c r="W1234" s="11" t="str">
        <f t="shared" ca="1" si="123"/>
        <v/>
      </c>
      <c r="X1234" s="11" t="str">
        <f t="shared" ca="1" si="124"/>
        <v/>
      </c>
    </row>
    <row r="1235" spans="2:24" x14ac:dyDescent="0.25">
      <c r="B1235" s="82" t="str">
        <f ca="1">IF(B1234&lt;MIN($C$3, 'Terms&amp;Conditions + Transaction'!$B$6), B1234+1, "")</f>
        <v/>
      </c>
      <c r="C1235" t="str">
        <f ca="1">IF(B1235="", "", IF(AND(WEEKDAY(B1235, 2)&lt;=5, ISERROR(VLOOKUP(B1235, 'Holiday Schedule'!$B$3:$B$1002, 1, FALSE))), 1, 0))</f>
        <v/>
      </c>
      <c r="D1235" t="str">
        <f ca="1">IF(B1235="", "", IF(LOWER('Terms&amp;Conditions + Transaction'!$C$15)="act", 1, IF(DAY(B1235)=31, 0, IF(AND(DAY(B1235+1)=1, MONTH(B1235+1)=3), 31-DAY(B1235), 1))))</f>
        <v/>
      </c>
      <c r="E1235" s="18" t="str">
        <f ca="1">IF(B1235="", "", IFERROR(VLOOKUP(B1235, 'Accrual Schedule'!$B$3:$B$122, 1, TRUE), ""))</f>
        <v/>
      </c>
      <c r="F1235" s="18" t="str" cm="1">
        <f t="array" aca="1" ref="F1235" ca="1">IF(B1235="", "", INDEX('Accrual Schedule'!$B$3:$B$122, MATCH(B1235, 'Accrual Schedule'!$B$3:$B$122, 1)+1, 1))</f>
        <v/>
      </c>
      <c r="G1235" s="18" t="str" cm="1">
        <f t="array" aca="1" ref="G1235" ca="1">IF(B1235="", "", INDEX('Accrual Schedule'!$B$3:$B$122, MATCH(H1235, 'Accrual Schedule'!$B$3:$B$122, 1)-1, 1))</f>
        <v/>
      </c>
      <c r="H1235" s="18" t="str">
        <f ca="1">IF(B1235="", "", INDEX('Accrual Schedule'!$B$3:$B$122, MATCH(I1235, 'Accrual Schedule'!$C$3:$C$122, 1), 1))</f>
        <v/>
      </c>
      <c r="I1235" s="18" t="str" cm="1">
        <f t="array" aca="1" ref="I1235" ca="1">IF(B1235="", "", _xlfn.IFNA(INDEX('Accrual Schedule'!$C$4:$C$122, MATCH(B1235, 'Accrual Schedule'!$C$4:$C$122, 1)+1, 1), INDEX('Accrual Schedule'!$C$4:$C$122, 1, 1)))</f>
        <v/>
      </c>
      <c r="J1235" s="11" t="str">
        <f ca="1">IF(B1235="","",'Terms&amp;Conditions + Transaction'!$F$5-SUMIF(Dispositions!$B$3:$B$32,"&lt;="&amp;B1235,Dispositions!$C$3:$C$32))</f>
        <v/>
      </c>
      <c r="K1235" s="84" t="str">
        <f ca="1">IF(B1235="", "", IF(ISNA(MATCH(B1235, 'Factor Schedule'!$B$3:$B$2002, -1)),1,IF(INDEX('Factor Schedule'!$B$3:$C$2002,MATCH(B1235, 'Factor Schedule'!$B$3:$B$2002, -1), 1)=B1235,MATCH(B1235, 'Factor Schedule'!$B$3:$B$2002, -1),MATCH(B1235, 'Factor Schedule'!$B$3:$B$2002, -1)+1)))</f>
        <v/>
      </c>
      <c r="L1235" s="11" t="str" cm="1">
        <f t="array" aca="1" ref="L1235" ca="1">IF(B1235="","",ROUND(J1235*_xlfn.IFNA(INDEX('Factor Schedule'!$B$3:$C$2002,K1235, 2), 1), 2))</f>
        <v/>
      </c>
      <c r="M1235" s="11" t="str">
        <f ca="1">IF(B1235="", "", IF(OR(LOWER('Terms&amp;Conditions + Transaction'!$B$12)&lt;&gt;"compound", B1235=$C$2, B1235=E1235), L1235, L1235+IF(LOWER('Terms&amp;Conditions + Transaction'!$B$13)&lt;&gt;"y", SUMIFS($T$8:$T$2007, $B$8:$B$2007, "&gt;="&amp;E1235, $B$8:$B$2007, "&lt;"&amp;B1235), SUMIFS($U$8:$U$1007, $B$8:$B$2007, "&gt;="&amp;E1235, $B$8:$B$2007, "&lt;"&amp;B1235))))</f>
        <v/>
      </c>
      <c r="N1235" s="18" t="str">
        <f ca="1">IF(OR(B1235 = "", F1235=""), "", MIN(ForwardDays(B1235,-'Terms&amp;Conditions + Transaction'!$B$22, 'Terms&amp;Conditions + Transaction'!$B$23, 'Holiday Schedule'!$B$3:$B$1002),ForwardDays(F1235,-'Terms&amp;Conditions + Transaction'!$B$22, 'Terms&amp;Conditions + Transaction'!$B$23, 'Holiday Schedule'!$B$3:$B$1002)))</f>
        <v/>
      </c>
      <c r="O1235" s="42" t="str">
        <f ca="1">IF(B1235="", "", IF(ISNA(MATCH(N1235, SOFR_INDEX!$A$2:$A$2001, -1)),1,IF(INDEX(SOFR_INDEX!$A$2:$E$2001,MATCH(N1235, SOFR_INDEX!$A$2:$A$2001, -1), 1)=N1235,MATCH(N1235, SOFR_INDEX!$A$2:$A$2001, -1),MATCH(N1235, SOFR_INDEX!$A$2:$A$2001, -1)+1)))</f>
        <v/>
      </c>
      <c r="P1235" s="40" t="str" cm="1">
        <f t="array" aca="1" ref="P1235" ca="1">IF(OR(B1235="", F1235=""), "", INDEX(SOFR_INDEX!$B$2:$E$2001, O1235,$P$4) * IF(LEFT($P$3, 3)="180", 2, IF(LEFT($P$3, 2)="90", 4, IF(LEFT($P$3, 2)="30", 12, 1)))/100)</f>
        <v/>
      </c>
      <c r="Q1235" s="43" t="str">
        <f ca="1">IF(OR(B1235="", F1235=""), "", P1235+'Terms&amp;Conditions + Transaction'!$B$11/10000)</f>
        <v/>
      </c>
      <c r="R1235" s="43" t="str">
        <f t="shared" ca="1" si="119"/>
        <v/>
      </c>
      <c r="S1235" t="str">
        <f ca="1">IF(B1235="",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Transaction'!$C$7*(F1235-E1235), 365), 360))))</f>
        <v/>
      </c>
      <c r="T1235" s="49" t="str">
        <f t="shared" ca="1" si="120"/>
        <v/>
      </c>
      <c r="U1235" s="49" t="str">
        <f t="shared" ca="1" si="121"/>
        <v/>
      </c>
      <c r="V1235" s="49" t="str">
        <f t="shared" ca="1" si="122"/>
        <v/>
      </c>
      <c r="W1235" s="11" t="str">
        <f t="shared" ca="1" si="123"/>
        <v/>
      </c>
      <c r="X1235" s="11" t="str">
        <f t="shared" ca="1" si="124"/>
        <v/>
      </c>
    </row>
    <row r="1236" spans="2:24" x14ac:dyDescent="0.25">
      <c r="B1236" s="82" t="str">
        <f ca="1">IF(B1235&lt;MIN($C$3, 'Terms&amp;Conditions + Transaction'!$B$6), B1235+1, "")</f>
        <v/>
      </c>
      <c r="C1236" t="str">
        <f ca="1">IF(B1236="", "", IF(AND(WEEKDAY(B1236, 2)&lt;=5, ISERROR(VLOOKUP(B1236, 'Holiday Schedule'!$B$3:$B$1002, 1, FALSE))), 1, 0))</f>
        <v/>
      </c>
      <c r="D1236" t="str">
        <f ca="1">IF(B1236="", "", IF(LOWER('Terms&amp;Conditions + Transaction'!$C$15)="act", 1, IF(DAY(B1236)=31, 0, IF(AND(DAY(B1236+1)=1, MONTH(B1236+1)=3), 31-DAY(B1236), 1))))</f>
        <v/>
      </c>
      <c r="E1236" s="18" t="str">
        <f ca="1">IF(B1236="", "", IFERROR(VLOOKUP(B1236, 'Accrual Schedule'!$B$3:$B$122, 1, TRUE), ""))</f>
        <v/>
      </c>
      <c r="F1236" s="18" t="str" cm="1">
        <f t="array" aca="1" ref="F1236" ca="1">IF(B1236="", "", INDEX('Accrual Schedule'!$B$3:$B$122, MATCH(B1236, 'Accrual Schedule'!$B$3:$B$122, 1)+1, 1))</f>
        <v/>
      </c>
      <c r="G1236" s="18" t="str" cm="1">
        <f t="array" aca="1" ref="G1236" ca="1">IF(B1236="", "", INDEX('Accrual Schedule'!$B$3:$B$122, MATCH(H1236, 'Accrual Schedule'!$B$3:$B$122, 1)-1, 1))</f>
        <v/>
      </c>
      <c r="H1236" s="18" t="str">
        <f ca="1">IF(B1236="", "", INDEX('Accrual Schedule'!$B$3:$B$122, MATCH(I1236, 'Accrual Schedule'!$C$3:$C$122, 1), 1))</f>
        <v/>
      </c>
      <c r="I1236" s="18" t="str" cm="1">
        <f t="array" aca="1" ref="I1236" ca="1">IF(B1236="", "", _xlfn.IFNA(INDEX('Accrual Schedule'!$C$4:$C$122, MATCH(B1236, 'Accrual Schedule'!$C$4:$C$122, 1)+1, 1), INDEX('Accrual Schedule'!$C$4:$C$122, 1, 1)))</f>
        <v/>
      </c>
      <c r="J1236" s="11" t="str">
        <f ca="1">IF(B1236="","",'Terms&amp;Conditions + Transaction'!$F$5-SUMIF(Dispositions!$B$3:$B$32,"&lt;="&amp;B1236,Dispositions!$C$3:$C$32))</f>
        <v/>
      </c>
      <c r="K1236" s="84" t="str">
        <f ca="1">IF(B1236="", "", IF(ISNA(MATCH(B1236, 'Factor Schedule'!$B$3:$B$2002, -1)),1,IF(INDEX('Factor Schedule'!$B$3:$C$2002,MATCH(B1236, 'Factor Schedule'!$B$3:$B$2002, -1), 1)=B1236,MATCH(B1236, 'Factor Schedule'!$B$3:$B$2002, -1),MATCH(B1236, 'Factor Schedule'!$B$3:$B$2002, -1)+1)))</f>
        <v/>
      </c>
      <c r="L1236" s="11" t="str" cm="1">
        <f t="array" aca="1" ref="L1236" ca="1">IF(B1236="","",ROUND(J1236*_xlfn.IFNA(INDEX('Factor Schedule'!$B$3:$C$2002,K1236, 2), 1), 2))</f>
        <v/>
      </c>
      <c r="M1236" s="11" t="str">
        <f ca="1">IF(B1236="", "", IF(OR(LOWER('Terms&amp;Conditions + Transaction'!$B$12)&lt;&gt;"compound", B1236=$C$2, B1236=E1236), L1236, L1236+IF(LOWER('Terms&amp;Conditions + Transaction'!$B$13)&lt;&gt;"y", SUMIFS($T$8:$T$2007, $B$8:$B$2007, "&gt;="&amp;E1236, $B$8:$B$2007, "&lt;"&amp;B1236), SUMIFS($U$8:$U$1007, $B$8:$B$2007, "&gt;="&amp;E1236, $B$8:$B$2007, "&lt;"&amp;B1236))))</f>
        <v/>
      </c>
      <c r="N1236" s="18" t="str">
        <f ca="1">IF(OR(B1236 = "", F1236=""), "", MIN(ForwardDays(B1236,-'Terms&amp;Conditions + Transaction'!$B$22, 'Terms&amp;Conditions + Transaction'!$B$23, 'Holiday Schedule'!$B$3:$B$1002),ForwardDays(F1236,-'Terms&amp;Conditions + Transaction'!$B$22, 'Terms&amp;Conditions + Transaction'!$B$23, 'Holiday Schedule'!$B$3:$B$1002)))</f>
        <v/>
      </c>
      <c r="O1236" s="42" t="str">
        <f ca="1">IF(B1236="", "", IF(ISNA(MATCH(N1236, SOFR_INDEX!$A$2:$A$2001, -1)),1,IF(INDEX(SOFR_INDEX!$A$2:$E$2001,MATCH(N1236, SOFR_INDEX!$A$2:$A$2001, -1), 1)=N1236,MATCH(N1236, SOFR_INDEX!$A$2:$A$2001, -1),MATCH(N1236, SOFR_INDEX!$A$2:$A$2001, -1)+1)))</f>
        <v/>
      </c>
      <c r="P1236" s="40" t="str" cm="1">
        <f t="array" aca="1" ref="P1236" ca="1">IF(OR(B1236="", F1236=""), "", INDEX(SOFR_INDEX!$B$2:$E$2001, O1236,$P$4) * IF(LEFT($P$3, 3)="180", 2, IF(LEFT($P$3, 2)="90", 4, IF(LEFT($P$3, 2)="30", 12, 1)))/100)</f>
        <v/>
      </c>
      <c r="Q1236" s="43" t="str">
        <f ca="1">IF(OR(B1236="", F1236=""), "", P1236+'Terms&amp;Conditions + Transaction'!$B$11/10000)</f>
        <v/>
      </c>
      <c r="R1236" s="43" t="str">
        <f t="shared" ca="1" si="119"/>
        <v/>
      </c>
      <c r="S1236" t="str">
        <f ca="1">IF(B1236="",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Transaction'!$C$7*(F1236-E1236), 365), 360))))</f>
        <v/>
      </c>
      <c r="T1236" s="49" t="str">
        <f t="shared" ca="1" si="120"/>
        <v/>
      </c>
      <c r="U1236" s="49" t="str">
        <f t="shared" ca="1" si="121"/>
        <v/>
      </c>
      <c r="V1236" s="49" t="str">
        <f t="shared" ca="1" si="122"/>
        <v/>
      </c>
      <c r="W1236" s="11" t="str">
        <f t="shared" ca="1" si="123"/>
        <v/>
      </c>
      <c r="X1236" s="11" t="str">
        <f t="shared" ca="1" si="124"/>
        <v/>
      </c>
    </row>
    <row r="1237" spans="2:24" x14ac:dyDescent="0.25">
      <c r="B1237" s="82" t="str">
        <f ca="1">IF(B1236&lt;MIN($C$3, 'Terms&amp;Conditions + Transaction'!$B$6), B1236+1, "")</f>
        <v/>
      </c>
      <c r="C1237" t="str">
        <f ca="1">IF(B1237="", "", IF(AND(WEEKDAY(B1237, 2)&lt;=5, ISERROR(VLOOKUP(B1237, 'Holiday Schedule'!$B$3:$B$1002, 1, FALSE))), 1, 0))</f>
        <v/>
      </c>
      <c r="D1237" t="str">
        <f ca="1">IF(B1237="", "", IF(LOWER('Terms&amp;Conditions + Transaction'!$C$15)="act", 1, IF(DAY(B1237)=31, 0, IF(AND(DAY(B1237+1)=1, MONTH(B1237+1)=3), 31-DAY(B1237), 1))))</f>
        <v/>
      </c>
      <c r="E1237" s="18" t="str">
        <f ca="1">IF(B1237="", "", IFERROR(VLOOKUP(B1237, 'Accrual Schedule'!$B$3:$B$122, 1, TRUE), ""))</f>
        <v/>
      </c>
      <c r="F1237" s="18" t="str" cm="1">
        <f t="array" aca="1" ref="F1237" ca="1">IF(B1237="", "", INDEX('Accrual Schedule'!$B$3:$B$122, MATCH(B1237, 'Accrual Schedule'!$B$3:$B$122, 1)+1, 1))</f>
        <v/>
      </c>
      <c r="G1237" s="18" t="str" cm="1">
        <f t="array" aca="1" ref="G1237" ca="1">IF(B1237="", "", INDEX('Accrual Schedule'!$B$3:$B$122, MATCH(H1237, 'Accrual Schedule'!$B$3:$B$122, 1)-1, 1))</f>
        <v/>
      </c>
      <c r="H1237" s="18" t="str">
        <f ca="1">IF(B1237="", "", INDEX('Accrual Schedule'!$B$3:$B$122, MATCH(I1237, 'Accrual Schedule'!$C$3:$C$122, 1), 1))</f>
        <v/>
      </c>
      <c r="I1237" s="18" t="str" cm="1">
        <f t="array" aca="1" ref="I1237" ca="1">IF(B1237="", "", _xlfn.IFNA(INDEX('Accrual Schedule'!$C$4:$C$122, MATCH(B1237, 'Accrual Schedule'!$C$4:$C$122, 1)+1, 1), INDEX('Accrual Schedule'!$C$4:$C$122, 1, 1)))</f>
        <v/>
      </c>
      <c r="J1237" s="11" t="str">
        <f ca="1">IF(B1237="","",'Terms&amp;Conditions + Transaction'!$F$5-SUMIF(Dispositions!$B$3:$B$32,"&lt;="&amp;B1237,Dispositions!$C$3:$C$32))</f>
        <v/>
      </c>
      <c r="K1237" s="84" t="str">
        <f ca="1">IF(B1237="", "", IF(ISNA(MATCH(B1237, 'Factor Schedule'!$B$3:$B$2002, -1)),1,IF(INDEX('Factor Schedule'!$B$3:$C$2002,MATCH(B1237, 'Factor Schedule'!$B$3:$B$2002, -1), 1)=B1237,MATCH(B1237, 'Factor Schedule'!$B$3:$B$2002, -1),MATCH(B1237, 'Factor Schedule'!$B$3:$B$2002, -1)+1)))</f>
        <v/>
      </c>
      <c r="L1237" s="11" t="str" cm="1">
        <f t="array" aca="1" ref="L1237" ca="1">IF(B1237="","",ROUND(J1237*_xlfn.IFNA(INDEX('Factor Schedule'!$B$3:$C$2002,K1237, 2), 1), 2))</f>
        <v/>
      </c>
      <c r="M1237" s="11" t="str">
        <f ca="1">IF(B1237="", "", IF(OR(LOWER('Terms&amp;Conditions + Transaction'!$B$12)&lt;&gt;"compound", B1237=$C$2, B1237=E1237), L1237, L1237+IF(LOWER('Terms&amp;Conditions + Transaction'!$B$13)&lt;&gt;"y", SUMIFS($T$8:$T$2007, $B$8:$B$2007, "&gt;="&amp;E1237, $B$8:$B$2007, "&lt;"&amp;B1237), SUMIFS($U$8:$U$1007, $B$8:$B$2007, "&gt;="&amp;E1237, $B$8:$B$2007, "&lt;"&amp;B1237))))</f>
        <v/>
      </c>
      <c r="N1237" s="18" t="str">
        <f ca="1">IF(OR(B1237 = "", F1237=""), "", MIN(ForwardDays(B1237,-'Terms&amp;Conditions + Transaction'!$B$22, 'Terms&amp;Conditions + Transaction'!$B$23, 'Holiday Schedule'!$B$3:$B$1002),ForwardDays(F1237,-'Terms&amp;Conditions + Transaction'!$B$22, 'Terms&amp;Conditions + Transaction'!$B$23, 'Holiday Schedule'!$B$3:$B$1002)))</f>
        <v/>
      </c>
      <c r="O1237" s="42" t="str">
        <f ca="1">IF(B1237="", "", IF(ISNA(MATCH(N1237, SOFR_INDEX!$A$2:$A$2001, -1)),1,IF(INDEX(SOFR_INDEX!$A$2:$E$2001,MATCH(N1237, SOFR_INDEX!$A$2:$A$2001, -1), 1)=N1237,MATCH(N1237, SOFR_INDEX!$A$2:$A$2001, -1),MATCH(N1237, SOFR_INDEX!$A$2:$A$2001, -1)+1)))</f>
        <v/>
      </c>
      <c r="P1237" s="40" t="str" cm="1">
        <f t="array" aca="1" ref="P1237" ca="1">IF(OR(B1237="", F1237=""), "", INDEX(SOFR_INDEX!$B$2:$E$2001, O1237,$P$4) * IF(LEFT($P$3, 3)="180", 2, IF(LEFT($P$3, 2)="90", 4, IF(LEFT($P$3, 2)="30", 12, 1)))/100)</f>
        <v/>
      </c>
      <c r="Q1237" s="43" t="str">
        <f ca="1">IF(OR(B1237="", F1237=""), "", P1237+'Terms&amp;Conditions + Transaction'!$B$11/10000)</f>
        <v/>
      </c>
      <c r="R1237" s="43" t="str">
        <f t="shared" ca="1" si="119"/>
        <v/>
      </c>
      <c r="S1237" t="str">
        <f ca="1">IF(B1237="",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Transaction'!$C$7*(F1237-E1237), 365), 360))))</f>
        <v/>
      </c>
      <c r="T1237" s="49" t="str">
        <f t="shared" ca="1" si="120"/>
        <v/>
      </c>
      <c r="U1237" s="49" t="str">
        <f t="shared" ca="1" si="121"/>
        <v/>
      </c>
      <c r="V1237" s="49" t="str">
        <f t="shared" ca="1" si="122"/>
        <v/>
      </c>
      <c r="W1237" s="11" t="str">
        <f t="shared" ca="1" si="123"/>
        <v/>
      </c>
      <c r="X1237" s="11" t="str">
        <f t="shared" ca="1" si="124"/>
        <v/>
      </c>
    </row>
    <row r="1238" spans="2:24" x14ac:dyDescent="0.25">
      <c r="B1238" s="82" t="str">
        <f ca="1">IF(B1237&lt;MIN($C$3, 'Terms&amp;Conditions + Transaction'!$B$6), B1237+1, "")</f>
        <v/>
      </c>
      <c r="C1238" t="str">
        <f ca="1">IF(B1238="", "", IF(AND(WEEKDAY(B1238, 2)&lt;=5, ISERROR(VLOOKUP(B1238, 'Holiday Schedule'!$B$3:$B$1002, 1, FALSE))), 1, 0))</f>
        <v/>
      </c>
      <c r="D1238" t="str">
        <f ca="1">IF(B1238="", "", IF(LOWER('Terms&amp;Conditions + Transaction'!$C$15)="act", 1, IF(DAY(B1238)=31, 0, IF(AND(DAY(B1238+1)=1, MONTH(B1238+1)=3), 31-DAY(B1238), 1))))</f>
        <v/>
      </c>
      <c r="E1238" s="18" t="str">
        <f ca="1">IF(B1238="", "", IFERROR(VLOOKUP(B1238, 'Accrual Schedule'!$B$3:$B$122, 1, TRUE), ""))</f>
        <v/>
      </c>
      <c r="F1238" s="18" t="str" cm="1">
        <f t="array" aca="1" ref="F1238" ca="1">IF(B1238="", "", INDEX('Accrual Schedule'!$B$3:$B$122, MATCH(B1238, 'Accrual Schedule'!$B$3:$B$122, 1)+1, 1))</f>
        <v/>
      </c>
      <c r="G1238" s="18" t="str" cm="1">
        <f t="array" aca="1" ref="G1238" ca="1">IF(B1238="", "", INDEX('Accrual Schedule'!$B$3:$B$122, MATCH(H1238, 'Accrual Schedule'!$B$3:$B$122, 1)-1, 1))</f>
        <v/>
      </c>
      <c r="H1238" s="18" t="str">
        <f ca="1">IF(B1238="", "", INDEX('Accrual Schedule'!$B$3:$B$122, MATCH(I1238, 'Accrual Schedule'!$C$3:$C$122, 1), 1))</f>
        <v/>
      </c>
      <c r="I1238" s="18" t="str" cm="1">
        <f t="array" aca="1" ref="I1238" ca="1">IF(B1238="", "", _xlfn.IFNA(INDEX('Accrual Schedule'!$C$4:$C$122, MATCH(B1238, 'Accrual Schedule'!$C$4:$C$122, 1)+1, 1), INDEX('Accrual Schedule'!$C$4:$C$122, 1, 1)))</f>
        <v/>
      </c>
      <c r="J1238" s="11" t="str">
        <f ca="1">IF(B1238="","",'Terms&amp;Conditions + Transaction'!$F$5-SUMIF(Dispositions!$B$3:$B$32,"&lt;="&amp;B1238,Dispositions!$C$3:$C$32))</f>
        <v/>
      </c>
      <c r="K1238" s="84" t="str">
        <f ca="1">IF(B1238="", "", IF(ISNA(MATCH(B1238, 'Factor Schedule'!$B$3:$B$2002, -1)),1,IF(INDEX('Factor Schedule'!$B$3:$C$2002,MATCH(B1238, 'Factor Schedule'!$B$3:$B$2002, -1), 1)=B1238,MATCH(B1238, 'Factor Schedule'!$B$3:$B$2002, -1),MATCH(B1238, 'Factor Schedule'!$B$3:$B$2002, -1)+1)))</f>
        <v/>
      </c>
      <c r="L1238" s="11" t="str" cm="1">
        <f t="array" aca="1" ref="L1238" ca="1">IF(B1238="","",ROUND(J1238*_xlfn.IFNA(INDEX('Factor Schedule'!$B$3:$C$2002,K1238, 2), 1), 2))</f>
        <v/>
      </c>
      <c r="M1238" s="11" t="str">
        <f ca="1">IF(B1238="", "", IF(OR(LOWER('Terms&amp;Conditions + Transaction'!$B$12)&lt;&gt;"compound", B1238=$C$2, B1238=E1238), L1238, L1238+IF(LOWER('Terms&amp;Conditions + Transaction'!$B$13)&lt;&gt;"y", SUMIFS($T$8:$T$2007, $B$8:$B$2007, "&gt;="&amp;E1238, $B$8:$B$2007, "&lt;"&amp;B1238), SUMIFS($U$8:$U$1007, $B$8:$B$2007, "&gt;="&amp;E1238, $B$8:$B$2007, "&lt;"&amp;B1238))))</f>
        <v/>
      </c>
      <c r="N1238" s="18" t="str">
        <f ca="1">IF(OR(B1238 = "", F1238=""), "", MIN(ForwardDays(B1238,-'Terms&amp;Conditions + Transaction'!$B$22, 'Terms&amp;Conditions + Transaction'!$B$23, 'Holiday Schedule'!$B$3:$B$1002),ForwardDays(F1238,-'Terms&amp;Conditions + Transaction'!$B$22, 'Terms&amp;Conditions + Transaction'!$B$23, 'Holiday Schedule'!$B$3:$B$1002)))</f>
        <v/>
      </c>
      <c r="O1238" s="42" t="str">
        <f ca="1">IF(B1238="", "", IF(ISNA(MATCH(N1238, SOFR_INDEX!$A$2:$A$2001, -1)),1,IF(INDEX(SOFR_INDEX!$A$2:$E$2001,MATCH(N1238, SOFR_INDEX!$A$2:$A$2001, -1), 1)=N1238,MATCH(N1238, SOFR_INDEX!$A$2:$A$2001, -1),MATCH(N1238, SOFR_INDEX!$A$2:$A$2001, -1)+1)))</f>
        <v/>
      </c>
      <c r="P1238" s="40" t="str" cm="1">
        <f t="array" aca="1" ref="P1238" ca="1">IF(OR(B1238="", F1238=""), "", INDEX(SOFR_INDEX!$B$2:$E$2001, O1238,$P$4) * IF(LEFT($P$3, 3)="180", 2, IF(LEFT($P$3, 2)="90", 4, IF(LEFT($P$3, 2)="30", 12, 1)))/100)</f>
        <v/>
      </c>
      <c r="Q1238" s="43" t="str">
        <f ca="1">IF(OR(B1238="", F1238=""), "", P1238+'Terms&amp;Conditions + Transaction'!$B$11/10000)</f>
        <v/>
      </c>
      <c r="R1238" s="43" t="str">
        <f t="shared" ca="1" si="119"/>
        <v/>
      </c>
      <c r="S1238" t="str">
        <f ca="1">IF(B1238="",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Transaction'!$C$7*(F1238-E1238), 365), 360))))</f>
        <v/>
      </c>
      <c r="T1238" s="49" t="str">
        <f t="shared" ca="1" si="120"/>
        <v/>
      </c>
      <c r="U1238" s="49" t="str">
        <f t="shared" ca="1" si="121"/>
        <v/>
      </c>
      <c r="V1238" s="49" t="str">
        <f t="shared" ca="1" si="122"/>
        <v/>
      </c>
      <c r="W1238" s="11" t="str">
        <f t="shared" ca="1" si="123"/>
        <v/>
      </c>
      <c r="X1238" s="11" t="str">
        <f t="shared" ca="1" si="124"/>
        <v/>
      </c>
    </row>
    <row r="1239" spans="2:24" x14ac:dyDescent="0.25">
      <c r="B1239" s="82" t="str">
        <f ca="1">IF(B1238&lt;MIN($C$3, 'Terms&amp;Conditions + Transaction'!$B$6), B1238+1, "")</f>
        <v/>
      </c>
      <c r="C1239" t="str">
        <f ca="1">IF(B1239="", "", IF(AND(WEEKDAY(B1239, 2)&lt;=5, ISERROR(VLOOKUP(B1239, 'Holiday Schedule'!$B$3:$B$1002, 1, FALSE))), 1, 0))</f>
        <v/>
      </c>
      <c r="D1239" t="str">
        <f ca="1">IF(B1239="", "", IF(LOWER('Terms&amp;Conditions + Transaction'!$C$15)="act", 1, IF(DAY(B1239)=31, 0, IF(AND(DAY(B1239+1)=1, MONTH(B1239+1)=3), 31-DAY(B1239), 1))))</f>
        <v/>
      </c>
      <c r="E1239" s="18" t="str">
        <f ca="1">IF(B1239="", "", IFERROR(VLOOKUP(B1239, 'Accrual Schedule'!$B$3:$B$122, 1, TRUE), ""))</f>
        <v/>
      </c>
      <c r="F1239" s="18" t="str" cm="1">
        <f t="array" aca="1" ref="F1239" ca="1">IF(B1239="", "", INDEX('Accrual Schedule'!$B$3:$B$122, MATCH(B1239, 'Accrual Schedule'!$B$3:$B$122, 1)+1, 1))</f>
        <v/>
      </c>
      <c r="G1239" s="18" t="str" cm="1">
        <f t="array" aca="1" ref="G1239" ca="1">IF(B1239="", "", INDEX('Accrual Schedule'!$B$3:$B$122, MATCH(H1239, 'Accrual Schedule'!$B$3:$B$122, 1)-1, 1))</f>
        <v/>
      </c>
      <c r="H1239" s="18" t="str">
        <f ca="1">IF(B1239="", "", INDEX('Accrual Schedule'!$B$3:$B$122, MATCH(I1239, 'Accrual Schedule'!$C$3:$C$122, 1), 1))</f>
        <v/>
      </c>
      <c r="I1239" s="18" t="str" cm="1">
        <f t="array" aca="1" ref="I1239" ca="1">IF(B1239="", "", _xlfn.IFNA(INDEX('Accrual Schedule'!$C$4:$C$122, MATCH(B1239, 'Accrual Schedule'!$C$4:$C$122, 1)+1, 1), INDEX('Accrual Schedule'!$C$4:$C$122, 1, 1)))</f>
        <v/>
      </c>
      <c r="J1239" s="11" t="str">
        <f ca="1">IF(B1239="","",'Terms&amp;Conditions + Transaction'!$F$5-SUMIF(Dispositions!$B$3:$B$32,"&lt;="&amp;B1239,Dispositions!$C$3:$C$32))</f>
        <v/>
      </c>
      <c r="K1239" s="84" t="str">
        <f ca="1">IF(B1239="", "", IF(ISNA(MATCH(B1239, 'Factor Schedule'!$B$3:$B$2002, -1)),1,IF(INDEX('Factor Schedule'!$B$3:$C$2002,MATCH(B1239, 'Factor Schedule'!$B$3:$B$2002, -1), 1)=B1239,MATCH(B1239, 'Factor Schedule'!$B$3:$B$2002, -1),MATCH(B1239, 'Factor Schedule'!$B$3:$B$2002, -1)+1)))</f>
        <v/>
      </c>
      <c r="L1239" s="11" t="str" cm="1">
        <f t="array" aca="1" ref="L1239" ca="1">IF(B1239="","",ROUND(J1239*_xlfn.IFNA(INDEX('Factor Schedule'!$B$3:$C$2002,K1239, 2), 1), 2))</f>
        <v/>
      </c>
      <c r="M1239" s="11" t="str">
        <f ca="1">IF(B1239="", "", IF(OR(LOWER('Terms&amp;Conditions + Transaction'!$B$12)&lt;&gt;"compound", B1239=$C$2, B1239=E1239), L1239, L1239+IF(LOWER('Terms&amp;Conditions + Transaction'!$B$13)&lt;&gt;"y", SUMIFS($T$8:$T$2007, $B$8:$B$2007, "&gt;="&amp;E1239, $B$8:$B$2007, "&lt;"&amp;B1239), SUMIFS($U$8:$U$1007, $B$8:$B$2007, "&gt;="&amp;E1239, $B$8:$B$2007, "&lt;"&amp;B1239))))</f>
        <v/>
      </c>
      <c r="N1239" s="18" t="str">
        <f ca="1">IF(OR(B1239 = "", F1239=""), "", MIN(ForwardDays(B1239,-'Terms&amp;Conditions + Transaction'!$B$22, 'Terms&amp;Conditions + Transaction'!$B$23, 'Holiday Schedule'!$B$3:$B$1002),ForwardDays(F1239,-'Terms&amp;Conditions + Transaction'!$B$22, 'Terms&amp;Conditions + Transaction'!$B$23, 'Holiday Schedule'!$B$3:$B$1002)))</f>
        <v/>
      </c>
      <c r="O1239" s="42" t="str">
        <f ca="1">IF(B1239="", "", IF(ISNA(MATCH(N1239, SOFR_INDEX!$A$2:$A$2001, -1)),1,IF(INDEX(SOFR_INDEX!$A$2:$E$2001,MATCH(N1239, SOFR_INDEX!$A$2:$A$2001, -1), 1)=N1239,MATCH(N1239, SOFR_INDEX!$A$2:$A$2001, -1),MATCH(N1239, SOFR_INDEX!$A$2:$A$2001, -1)+1)))</f>
        <v/>
      </c>
      <c r="P1239" s="40" t="str" cm="1">
        <f t="array" aca="1" ref="P1239" ca="1">IF(OR(B1239="", F1239=""), "", INDEX(SOFR_INDEX!$B$2:$E$2001, O1239,$P$4) * IF(LEFT($P$3, 3)="180", 2, IF(LEFT($P$3, 2)="90", 4, IF(LEFT($P$3, 2)="30", 12, 1)))/100)</f>
        <v/>
      </c>
      <c r="Q1239" s="43" t="str">
        <f ca="1">IF(OR(B1239="", F1239=""), "", P1239+'Terms&amp;Conditions + Transaction'!$B$11/10000)</f>
        <v/>
      </c>
      <c r="R1239" s="43" t="str">
        <f t="shared" ca="1" si="119"/>
        <v/>
      </c>
      <c r="S1239" t="str">
        <f ca="1">IF(B1239="",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Transaction'!$C$7*(F1239-E1239), 365), 360))))</f>
        <v/>
      </c>
      <c r="T1239" s="49" t="str">
        <f t="shared" ca="1" si="120"/>
        <v/>
      </c>
      <c r="U1239" s="49" t="str">
        <f t="shared" ca="1" si="121"/>
        <v/>
      </c>
      <c r="V1239" s="49" t="str">
        <f t="shared" ca="1" si="122"/>
        <v/>
      </c>
      <c r="W1239" s="11" t="str">
        <f t="shared" ca="1" si="123"/>
        <v/>
      </c>
      <c r="X1239" s="11" t="str">
        <f t="shared" ca="1" si="124"/>
        <v/>
      </c>
    </row>
    <row r="1240" spans="2:24" x14ac:dyDescent="0.25">
      <c r="B1240" s="82" t="str">
        <f ca="1">IF(B1239&lt;MIN($C$3, 'Terms&amp;Conditions + Transaction'!$B$6), B1239+1, "")</f>
        <v/>
      </c>
      <c r="C1240" t="str">
        <f ca="1">IF(B1240="", "", IF(AND(WEEKDAY(B1240, 2)&lt;=5, ISERROR(VLOOKUP(B1240, 'Holiday Schedule'!$B$3:$B$1002, 1, FALSE))), 1, 0))</f>
        <v/>
      </c>
      <c r="D1240" t="str">
        <f ca="1">IF(B1240="", "", IF(LOWER('Terms&amp;Conditions + Transaction'!$C$15)="act", 1, IF(DAY(B1240)=31, 0, IF(AND(DAY(B1240+1)=1, MONTH(B1240+1)=3), 31-DAY(B1240), 1))))</f>
        <v/>
      </c>
      <c r="E1240" s="18" t="str">
        <f ca="1">IF(B1240="", "", IFERROR(VLOOKUP(B1240, 'Accrual Schedule'!$B$3:$B$122, 1, TRUE), ""))</f>
        <v/>
      </c>
      <c r="F1240" s="18" t="str" cm="1">
        <f t="array" aca="1" ref="F1240" ca="1">IF(B1240="", "", INDEX('Accrual Schedule'!$B$3:$B$122, MATCH(B1240, 'Accrual Schedule'!$B$3:$B$122, 1)+1, 1))</f>
        <v/>
      </c>
      <c r="G1240" s="18" t="str" cm="1">
        <f t="array" aca="1" ref="G1240" ca="1">IF(B1240="", "", INDEX('Accrual Schedule'!$B$3:$B$122, MATCH(H1240, 'Accrual Schedule'!$B$3:$B$122, 1)-1, 1))</f>
        <v/>
      </c>
      <c r="H1240" s="18" t="str">
        <f ca="1">IF(B1240="", "", INDEX('Accrual Schedule'!$B$3:$B$122, MATCH(I1240, 'Accrual Schedule'!$C$3:$C$122, 1), 1))</f>
        <v/>
      </c>
      <c r="I1240" s="18" t="str" cm="1">
        <f t="array" aca="1" ref="I1240" ca="1">IF(B1240="", "", _xlfn.IFNA(INDEX('Accrual Schedule'!$C$4:$C$122, MATCH(B1240, 'Accrual Schedule'!$C$4:$C$122, 1)+1, 1), INDEX('Accrual Schedule'!$C$4:$C$122, 1, 1)))</f>
        <v/>
      </c>
      <c r="J1240" s="11" t="str">
        <f ca="1">IF(B1240="","",'Terms&amp;Conditions + Transaction'!$F$5-SUMIF(Dispositions!$B$3:$B$32,"&lt;="&amp;B1240,Dispositions!$C$3:$C$32))</f>
        <v/>
      </c>
      <c r="K1240" s="84" t="str">
        <f ca="1">IF(B1240="", "", IF(ISNA(MATCH(B1240, 'Factor Schedule'!$B$3:$B$2002, -1)),1,IF(INDEX('Factor Schedule'!$B$3:$C$2002,MATCH(B1240, 'Factor Schedule'!$B$3:$B$2002, -1), 1)=B1240,MATCH(B1240, 'Factor Schedule'!$B$3:$B$2002, -1),MATCH(B1240, 'Factor Schedule'!$B$3:$B$2002, -1)+1)))</f>
        <v/>
      </c>
      <c r="L1240" s="11" t="str" cm="1">
        <f t="array" aca="1" ref="L1240" ca="1">IF(B1240="","",ROUND(J1240*_xlfn.IFNA(INDEX('Factor Schedule'!$B$3:$C$2002,K1240, 2), 1), 2))</f>
        <v/>
      </c>
      <c r="M1240" s="11" t="str">
        <f ca="1">IF(B1240="", "", IF(OR(LOWER('Terms&amp;Conditions + Transaction'!$B$12)&lt;&gt;"compound", B1240=$C$2, B1240=E1240), L1240, L1240+IF(LOWER('Terms&amp;Conditions + Transaction'!$B$13)&lt;&gt;"y", SUMIFS($T$8:$T$2007, $B$8:$B$2007, "&gt;="&amp;E1240, $B$8:$B$2007, "&lt;"&amp;B1240), SUMIFS($U$8:$U$1007, $B$8:$B$2007, "&gt;="&amp;E1240, $B$8:$B$2007, "&lt;"&amp;B1240))))</f>
        <v/>
      </c>
      <c r="N1240" s="18" t="str">
        <f ca="1">IF(OR(B1240 = "", F1240=""), "", MIN(ForwardDays(B1240,-'Terms&amp;Conditions + Transaction'!$B$22, 'Terms&amp;Conditions + Transaction'!$B$23, 'Holiday Schedule'!$B$3:$B$1002),ForwardDays(F1240,-'Terms&amp;Conditions + Transaction'!$B$22, 'Terms&amp;Conditions + Transaction'!$B$23, 'Holiday Schedule'!$B$3:$B$1002)))</f>
        <v/>
      </c>
      <c r="O1240" s="42" t="str">
        <f ca="1">IF(B1240="", "", IF(ISNA(MATCH(N1240, SOFR_INDEX!$A$2:$A$2001, -1)),1,IF(INDEX(SOFR_INDEX!$A$2:$E$2001,MATCH(N1240, SOFR_INDEX!$A$2:$A$2001, -1), 1)=N1240,MATCH(N1240, SOFR_INDEX!$A$2:$A$2001, -1),MATCH(N1240, SOFR_INDEX!$A$2:$A$2001, -1)+1)))</f>
        <v/>
      </c>
      <c r="P1240" s="40" t="str" cm="1">
        <f t="array" aca="1" ref="P1240" ca="1">IF(OR(B1240="", F1240=""), "", INDEX(SOFR_INDEX!$B$2:$E$2001, O1240,$P$4) * IF(LEFT($P$3, 3)="180", 2, IF(LEFT($P$3, 2)="90", 4, IF(LEFT($P$3, 2)="30", 12, 1)))/100)</f>
        <v/>
      </c>
      <c r="Q1240" s="43" t="str">
        <f ca="1">IF(OR(B1240="", F1240=""), "", P1240+'Terms&amp;Conditions + Transaction'!$B$11/10000)</f>
        <v/>
      </c>
      <c r="R1240" s="43" t="str">
        <f t="shared" ca="1" si="119"/>
        <v/>
      </c>
      <c r="S1240" t="str">
        <f ca="1">IF(B1240="",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Transaction'!$C$7*(F1240-E1240), 365), 360))))</f>
        <v/>
      </c>
      <c r="T1240" s="49" t="str">
        <f t="shared" ca="1" si="120"/>
        <v/>
      </c>
      <c r="U1240" s="49" t="str">
        <f t="shared" ca="1" si="121"/>
        <v/>
      </c>
      <c r="V1240" s="49" t="str">
        <f t="shared" ca="1" si="122"/>
        <v/>
      </c>
      <c r="W1240" s="11" t="str">
        <f t="shared" ca="1" si="123"/>
        <v/>
      </c>
      <c r="X1240" s="11" t="str">
        <f t="shared" ca="1" si="124"/>
        <v/>
      </c>
    </row>
    <row r="1241" spans="2:24" x14ac:dyDescent="0.25">
      <c r="B1241" s="82" t="str">
        <f ca="1">IF(B1240&lt;MIN($C$3, 'Terms&amp;Conditions + Transaction'!$B$6), B1240+1, "")</f>
        <v/>
      </c>
      <c r="C1241" t="str">
        <f ca="1">IF(B1241="", "", IF(AND(WEEKDAY(B1241, 2)&lt;=5, ISERROR(VLOOKUP(B1241, 'Holiday Schedule'!$B$3:$B$1002, 1, FALSE))), 1, 0))</f>
        <v/>
      </c>
      <c r="D1241" t="str">
        <f ca="1">IF(B1241="", "", IF(LOWER('Terms&amp;Conditions + Transaction'!$C$15)="act", 1, IF(DAY(B1241)=31, 0, IF(AND(DAY(B1241+1)=1, MONTH(B1241+1)=3), 31-DAY(B1241), 1))))</f>
        <v/>
      </c>
      <c r="E1241" s="18" t="str">
        <f ca="1">IF(B1241="", "", IFERROR(VLOOKUP(B1241, 'Accrual Schedule'!$B$3:$B$122, 1, TRUE), ""))</f>
        <v/>
      </c>
      <c r="F1241" s="18" t="str" cm="1">
        <f t="array" aca="1" ref="F1241" ca="1">IF(B1241="", "", INDEX('Accrual Schedule'!$B$3:$B$122, MATCH(B1241, 'Accrual Schedule'!$B$3:$B$122, 1)+1, 1))</f>
        <v/>
      </c>
      <c r="G1241" s="18" t="str" cm="1">
        <f t="array" aca="1" ref="G1241" ca="1">IF(B1241="", "", INDEX('Accrual Schedule'!$B$3:$B$122, MATCH(H1241, 'Accrual Schedule'!$B$3:$B$122, 1)-1, 1))</f>
        <v/>
      </c>
      <c r="H1241" s="18" t="str">
        <f ca="1">IF(B1241="", "", INDEX('Accrual Schedule'!$B$3:$B$122, MATCH(I1241, 'Accrual Schedule'!$C$3:$C$122, 1), 1))</f>
        <v/>
      </c>
      <c r="I1241" s="18" t="str" cm="1">
        <f t="array" aca="1" ref="I1241" ca="1">IF(B1241="", "", _xlfn.IFNA(INDEX('Accrual Schedule'!$C$4:$C$122, MATCH(B1241, 'Accrual Schedule'!$C$4:$C$122, 1)+1, 1), INDEX('Accrual Schedule'!$C$4:$C$122, 1, 1)))</f>
        <v/>
      </c>
      <c r="J1241" s="11" t="str">
        <f ca="1">IF(B1241="","",'Terms&amp;Conditions + Transaction'!$F$5-SUMIF(Dispositions!$B$3:$B$32,"&lt;="&amp;B1241,Dispositions!$C$3:$C$32))</f>
        <v/>
      </c>
      <c r="K1241" s="84" t="str">
        <f ca="1">IF(B1241="", "", IF(ISNA(MATCH(B1241, 'Factor Schedule'!$B$3:$B$2002, -1)),1,IF(INDEX('Factor Schedule'!$B$3:$C$2002,MATCH(B1241, 'Factor Schedule'!$B$3:$B$2002, -1), 1)=B1241,MATCH(B1241, 'Factor Schedule'!$B$3:$B$2002, -1),MATCH(B1241, 'Factor Schedule'!$B$3:$B$2002, -1)+1)))</f>
        <v/>
      </c>
      <c r="L1241" s="11" t="str" cm="1">
        <f t="array" aca="1" ref="L1241" ca="1">IF(B1241="","",ROUND(J1241*_xlfn.IFNA(INDEX('Factor Schedule'!$B$3:$C$2002,K1241, 2), 1), 2))</f>
        <v/>
      </c>
      <c r="M1241" s="11" t="str">
        <f ca="1">IF(B1241="", "", IF(OR(LOWER('Terms&amp;Conditions + Transaction'!$B$12)&lt;&gt;"compound", B1241=$C$2, B1241=E1241), L1241, L1241+IF(LOWER('Terms&amp;Conditions + Transaction'!$B$13)&lt;&gt;"y", SUMIFS($T$8:$T$2007, $B$8:$B$2007, "&gt;="&amp;E1241, $B$8:$B$2007, "&lt;"&amp;B1241), SUMIFS($U$8:$U$1007, $B$8:$B$2007, "&gt;="&amp;E1241, $B$8:$B$2007, "&lt;"&amp;B1241))))</f>
        <v/>
      </c>
      <c r="N1241" s="18" t="str">
        <f ca="1">IF(OR(B1241 = "", F1241=""), "", MIN(ForwardDays(B1241,-'Terms&amp;Conditions + Transaction'!$B$22, 'Terms&amp;Conditions + Transaction'!$B$23, 'Holiday Schedule'!$B$3:$B$1002),ForwardDays(F1241,-'Terms&amp;Conditions + Transaction'!$B$22, 'Terms&amp;Conditions + Transaction'!$B$23, 'Holiday Schedule'!$B$3:$B$1002)))</f>
        <v/>
      </c>
      <c r="O1241" s="42" t="str">
        <f ca="1">IF(B1241="", "", IF(ISNA(MATCH(N1241, SOFR_INDEX!$A$2:$A$2001, -1)),1,IF(INDEX(SOFR_INDEX!$A$2:$E$2001,MATCH(N1241, SOFR_INDEX!$A$2:$A$2001, -1), 1)=N1241,MATCH(N1241, SOFR_INDEX!$A$2:$A$2001, -1),MATCH(N1241, SOFR_INDEX!$A$2:$A$2001, -1)+1)))</f>
        <v/>
      </c>
      <c r="P1241" s="40" t="str" cm="1">
        <f t="array" aca="1" ref="P1241" ca="1">IF(OR(B1241="", F1241=""), "", INDEX(SOFR_INDEX!$B$2:$E$2001, O1241,$P$4) * IF(LEFT($P$3, 3)="180", 2, IF(LEFT($P$3, 2)="90", 4, IF(LEFT($P$3, 2)="30", 12, 1)))/100)</f>
        <v/>
      </c>
      <c r="Q1241" s="43" t="str">
        <f ca="1">IF(OR(B1241="", F1241=""), "", P1241+'Terms&amp;Conditions + Transaction'!$B$11/10000)</f>
        <v/>
      </c>
      <c r="R1241" s="43" t="str">
        <f t="shared" ca="1" si="119"/>
        <v/>
      </c>
      <c r="S1241" t="str">
        <f ca="1">IF(B1241="",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Transaction'!$C$7*(F1241-E1241), 365), 360))))</f>
        <v/>
      </c>
      <c r="T1241" s="49" t="str">
        <f t="shared" ca="1" si="120"/>
        <v/>
      </c>
      <c r="U1241" s="49" t="str">
        <f t="shared" ca="1" si="121"/>
        <v/>
      </c>
      <c r="V1241" s="49" t="str">
        <f t="shared" ca="1" si="122"/>
        <v/>
      </c>
      <c r="W1241" s="11" t="str">
        <f t="shared" ca="1" si="123"/>
        <v/>
      </c>
      <c r="X1241" s="11" t="str">
        <f t="shared" ca="1" si="124"/>
        <v/>
      </c>
    </row>
    <row r="1242" spans="2:24" x14ac:dyDescent="0.25">
      <c r="B1242" s="82" t="str">
        <f ca="1">IF(B1241&lt;MIN($C$3, 'Terms&amp;Conditions + Transaction'!$B$6), B1241+1, "")</f>
        <v/>
      </c>
      <c r="C1242" t="str">
        <f ca="1">IF(B1242="", "", IF(AND(WEEKDAY(B1242, 2)&lt;=5, ISERROR(VLOOKUP(B1242, 'Holiday Schedule'!$B$3:$B$1002, 1, FALSE))), 1, 0))</f>
        <v/>
      </c>
      <c r="D1242" t="str">
        <f ca="1">IF(B1242="", "", IF(LOWER('Terms&amp;Conditions + Transaction'!$C$15)="act", 1, IF(DAY(B1242)=31, 0, IF(AND(DAY(B1242+1)=1, MONTH(B1242+1)=3), 31-DAY(B1242), 1))))</f>
        <v/>
      </c>
      <c r="E1242" s="18" t="str">
        <f ca="1">IF(B1242="", "", IFERROR(VLOOKUP(B1242, 'Accrual Schedule'!$B$3:$B$122, 1, TRUE), ""))</f>
        <v/>
      </c>
      <c r="F1242" s="18" t="str" cm="1">
        <f t="array" aca="1" ref="F1242" ca="1">IF(B1242="", "", INDEX('Accrual Schedule'!$B$3:$B$122, MATCH(B1242, 'Accrual Schedule'!$B$3:$B$122, 1)+1, 1))</f>
        <v/>
      </c>
      <c r="G1242" s="18" t="str" cm="1">
        <f t="array" aca="1" ref="G1242" ca="1">IF(B1242="", "", INDEX('Accrual Schedule'!$B$3:$B$122, MATCH(H1242, 'Accrual Schedule'!$B$3:$B$122, 1)-1, 1))</f>
        <v/>
      </c>
      <c r="H1242" s="18" t="str">
        <f ca="1">IF(B1242="", "", INDEX('Accrual Schedule'!$B$3:$B$122, MATCH(I1242, 'Accrual Schedule'!$C$3:$C$122, 1), 1))</f>
        <v/>
      </c>
      <c r="I1242" s="18" t="str" cm="1">
        <f t="array" aca="1" ref="I1242" ca="1">IF(B1242="", "", _xlfn.IFNA(INDEX('Accrual Schedule'!$C$4:$C$122, MATCH(B1242, 'Accrual Schedule'!$C$4:$C$122, 1)+1, 1), INDEX('Accrual Schedule'!$C$4:$C$122, 1, 1)))</f>
        <v/>
      </c>
      <c r="J1242" s="11" t="str">
        <f ca="1">IF(B1242="","",'Terms&amp;Conditions + Transaction'!$F$5-SUMIF(Dispositions!$B$3:$B$32,"&lt;="&amp;B1242,Dispositions!$C$3:$C$32))</f>
        <v/>
      </c>
      <c r="K1242" s="84" t="str">
        <f ca="1">IF(B1242="", "", IF(ISNA(MATCH(B1242, 'Factor Schedule'!$B$3:$B$2002, -1)),1,IF(INDEX('Factor Schedule'!$B$3:$C$2002,MATCH(B1242, 'Factor Schedule'!$B$3:$B$2002, -1), 1)=B1242,MATCH(B1242, 'Factor Schedule'!$B$3:$B$2002, -1),MATCH(B1242, 'Factor Schedule'!$B$3:$B$2002, -1)+1)))</f>
        <v/>
      </c>
      <c r="L1242" s="11" t="str" cm="1">
        <f t="array" aca="1" ref="L1242" ca="1">IF(B1242="","",ROUND(J1242*_xlfn.IFNA(INDEX('Factor Schedule'!$B$3:$C$2002,K1242, 2), 1), 2))</f>
        <v/>
      </c>
      <c r="M1242" s="11" t="str">
        <f ca="1">IF(B1242="", "", IF(OR(LOWER('Terms&amp;Conditions + Transaction'!$B$12)&lt;&gt;"compound", B1242=$C$2, B1242=E1242), L1242, L1242+IF(LOWER('Terms&amp;Conditions + Transaction'!$B$13)&lt;&gt;"y", SUMIFS($T$8:$T$2007, $B$8:$B$2007, "&gt;="&amp;E1242, $B$8:$B$2007, "&lt;"&amp;B1242), SUMIFS($U$8:$U$1007, $B$8:$B$2007, "&gt;="&amp;E1242, $B$8:$B$2007, "&lt;"&amp;B1242))))</f>
        <v/>
      </c>
      <c r="N1242" s="18" t="str">
        <f ca="1">IF(OR(B1242 = "", F1242=""), "", MIN(ForwardDays(B1242,-'Terms&amp;Conditions + Transaction'!$B$22, 'Terms&amp;Conditions + Transaction'!$B$23, 'Holiday Schedule'!$B$3:$B$1002),ForwardDays(F1242,-'Terms&amp;Conditions + Transaction'!$B$22, 'Terms&amp;Conditions + Transaction'!$B$23, 'Holiday Schedule'!$B$3:$B$1002)))</f>
        <v/>
      </c>
      <c r="O1242" s="42" t="str">
        <f ca="1">IF(B1242="", "", IF(ISNA(MATCH(N1242, SOFR_INDEX!$A$2:$A$2001, -1)),1,IF(INDEX(SOFR_INDEX!$A$2:$E$2001,MATCH(N1242, SOFR_INDEX!$A$2:$A$2001, -1), 1)=N1242,MATCH(N1242, SOFR_INDEX!$A$2:$A$2001, -1),MATCH(N1242, SOFR_INDEX!$A$2:$A$2001, -1)+1)))</f>
        <v/>
      </c>
      <c r="P1242" s="40" t="str" cm="1">
        <f t="array" aca="1" ref="P1242" ca="1">IF(OR(B1242="", F1242=""), "", INDEX(SOFR_INDEX!$B$2:$E$2001, O1242,$P$4) * IF(LEFT($P$3, 3)="180", 2, IF(LEFT($P$3, 2)="90", 4, IF(LEFT($P$3, 2)="30", 12, 1)))/100)</f>
        <v/>
      </c>
      <c r="Q1242" s="43" t="str">
        <f ca="1">IF(OR(B1242="", F1242=""), "", P1242+'Terms&amp;Conditions + Transaction'!$B$11/10000)</f>
        <v/>
      </c>
      <c r="R1242" s="43" t="str">
        <f t="shared" ca="1" si="119"/>
        <v/>
      </c>
      <c r="S1242" t="str">
        <f ca="1">IF(B1242="",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Transaction'!$C$7*(F1242-E1242), 365), 360))))</f>
        <v/>
      </c>
      <c r="T1242" s="49" t="str">
        <f t="shared" ca="1" si="120"/>
        <v/>
      </c>
      <c r="U1242" s="49" t="str">
        <f t="shared" ca="1" si="121"/>
        <v/>
      </c>
      <c r="V1242" s="49" t="str">
        <f t="shared" ca="1" si="122"/>
        <v/>
      </c>
      <c r="W1242" s="11" t="str">
        <f t="shared" ca="1" si="123"/>
        <v/>
      </c>
      <c r="X1242" s="11" t="str">
        <f t="shared" ca="1" si="124"/>
        <v/>
      </c>
    </row>
    <row r="1243" spans="2:24" x14ac:dyDescent="0.25">
      <c r="B1243" s="82" t="str">
        <f ca="1">IF(B1242&lt;MIN($C$3, 'Terms&amp;Conditions + Transaction'!$B$6), B1242+1, "")</f>
        <v/>
      </c>
      <c r="C1243" t="str">
        <f ca="1">IF(B1243="", "", IF(AND(WEEKDAY(B1243, 2)&lt;=5, ISERROR(VLOOKUP(B1243, 'Holiday Schedule'!$B$3:$B$1002, 1, FALSE))), 1, 0))</f>
        <v/>
      </c>
      <c r="D1243" t="str">
        <f ca="1">IF(B1243="", "", IF(LOWER('Terms&amp;Conditions + Transaction'!$C$15)="act", 1, IF(DAY(B1243)=31, 0, IF(AND(DAY(B1243+1)=1, MONTH(B1243+1)=3), 31-DAY(B1243), 1))))</f>
        <v/>
      </c>
      <c r="E1243" s="18" t="str">
        <f ca="1">IF(B1243="", "", IFERROR(VLOOKUP(B1243, 'Accrual Schedule'!$B$3:$B$122, 1, TRUE), ""))</f>
        <v/>
      </c>
      <c r="F1243" s="18" t="str" cm="1">
        <f t="array" aca="1" ref="F1243" ca="1">IF(B1243="", "", INDEX('Accrual Schedule'!$B$3:$B$122, MATCH(B1243, 'Accrual Schedule'!$B$3:$B$122, 1)+1, 1))</f>
        <v/>
      </c>
      <c r="G1243" s="18" t="str" cm="1">
        <f t="array" aca="1" ref="G1243" ca="1">IF(B1243="", "", INDEX('Accrual Schedule'!$B$3:$B$122, MATCH(H1243, 'Accrual Schedule'!$B$3:$B$122, 1)-1, 1))</f>
        <v/>
      </c>
      <c r="H1243" s="18" t="str">
        <f ca="1">IF(B1243="", "", INDEX('Accrual Schedule'!$B$3:$B$122, MATCH(I1243, 'Accrual Schedule'!$C$3:$C$122, 1), 1))</f>
        <v/>
      </c>
      <c r="I1243" s="18" t="str" cm="1">
        <f t="array" aca="1" ref="I1243" ca="1">IF(B1243="", "", _xlfn.IFNA(INDEX('Accrual Schedule'!$C$4:$C$122, MATCH(B1243, 'Accrual Schedule'!$C$4:$C$122, 1)+1, 1), INDEX('Accrual Schedule'!$C$4:$C$122, 1, 1)))</f>
        <v/>
      </c>
      <c r="J1243" s="11" t="str">
        <f ca="1">IF(B1243="","",'Terms&amp;Conditions + Transaction'!$F$5-SUMIF(Dispositions!$B$3:$B$32,"&lt;="&amp;B1243,Dispositions!$C$3:$C$32))</f>
        <v/>
      </c>
      <c r="K1243" s="84" t="str">
        <f ca="1">IF(B1243="", "", IF(ISNA(MATCH(B1243, 'Factor Schedule'!$B$3:$B$2002, -1)),1,IF(INDEX('Factor Schedule'!$B$3:$C$2002,MATCH(B1243, 'Factor Schedule'!$B$3:$B$2002, -1), 1)=B1243,MATCH(B1243, 'Factor Schedule'!$B$3:$B$2002, -1),MATCH(B1243, 'Factor Schedule'!$B$3:$B$2002, -1)+1)))</f>
        <v/>
      </c>
      <c r="L1243" s="11" t="str" cm="1">
        <f t="array" aca="1" ref="L1243" ca="1">IF(B1243="","",ROUND(J1243*_xlfn.IFNA(INDEX('Factor Schedule'!$B$3:$C$2002,K1243, 2), 1), 2))</f>
        <v/>
      </c>
      <c r="M1243" s="11" t="str">
        <f ca="1">IF(B1243="", "", IF(OR(LOWER('Terms&amp;Conditions + Transaction'!$B$12)&lt;&gt;"compound", B1243=$C$2, B1243=E1243), L1243, L1243+IF(LOWER('Terms&amp;Conditions + Transaction'!$B$13)&lt;&gt;"y", SUMIFS($T$8:$T$2007, $B$8:$B$2007, "&gt;="&amp;E1243, $B$8:$B$2007, "&lt;"&amp;B1243), SUMIFS($U$8:$U$1007, $B$8:$B$2007, "&gt;="&amp;E1243, $B$8:$B$2007, "&lt;"&amp;B1243))))</f>
        <v/>
      </c>
      <c r="N1243" s="18" t="str">
        <f ca="1">IF(OR(B1243 = "", F1243=""), "", MIN(ForwardDays(B1243,-'Terms&amp;Conditions + Transaction'!$B$22, 'Terms&amp;Conditions + Transaction'!$B$23, 'Holiday Schedule'!$B$3:$B$1002),ForwardDays(F1243,-'Terms&amp;Conditions + Transaction'!$B$22, 'Terms&amp;Conditions + Transaction'!$B$23, 'Holiday Schedule'!$B$3:$B$1002)))</f>
        <v/>
      </c>
      <c r="O1243" s="42" t="str">
        <f ca="1">IF(B1243="", "", IF(ISNA(MATCH(N1243, SOFR_INDEX!$A$2:$A$2001, -1)),1,IF(INDEX(SOFR_INDEX!$A$2:$E$2001,MATCH(N1243, SOFR_INDEX!$A$2:$A$2001, -1), 1)=N1243,MATCH(N1243, SOFR_INDEX!$A$2:$A$2001, -1),MATCH(N1243, SOFR_INDEX!$A$2:$A$2001, -1)+1)))</f>
        <v/>
      </c>
      <c r="P1243" s="40" t="str" cm="1">
        <f t="array" aca="1" ref="P1243" ca="1">IF(OR(B1243="", F1243=""), "", INDEX(SOFR_INDEX!$B$2:$E$2001, O1243,$P$4) * IF(LEFT($P$3, 3)="180", 2, IF(LEFT($P$3, 2)="90", 4, IF(LEFT($P$3, 2)="30", 12, 1)))/100)</f>
        <v/>
      </c>
      <c r="Q1243" s="43" t="str">
        <f ca="1">IF(OR(B1243="", F1243=""), "", P1243+'Terms&amp;Conditions + Transaction'!$B$11/10000)</f>
        <v/>
      </c>
      <c r="R1243" s="43" t="str">
        <f t="shared" ca="1" si="119"/>
        <v/>
      </c>
      <c r="S1243" t="str">
        <f ca="1">IF(B1243="",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Transaction'!$C$7*(F1243-E1243), 365), 360))))</f>
        <v/>
      </c>
      <c r="T1243" s="49" t="str">
        <f t="shared" ca="1" si="120"/>
        <v/>
      </c>
      <c r="U1243" s="49" t="str">
        <f t="shared" ca="1" si="121"/>
        <v/>
      </c>
      <c r="V1243" s="49" t="str">
        <f t="shared" ca="1" si="122"/>
        <v/>
      </c>
      <c r="W1243" s="11" t="str">
        <f t="shared" ca="1" si="123"/>
        <v/>
      </c>
      <c r="X1243" s="11" t="str">
        <f t="shared" ca="1" si="124"/>
        <v/>
      </c>
    </row>
    <row r="1244" spans="2:24" x14ac:dyDescent="0.25">
      <c r="B1244" s="82" t="str">
        <f ca="1">IF(B1243&lt;MIN($C$3, 'Terms&amp;Conditions + Transaction'!$B$6), B1243+1, "")</f>
        <v/>
      </c>
      <c r="C1244" t="str">
        <f ca="1">IF(B1244="", "", IF(AND(WEEKDAY(B1244, 2)&lt;=5, ISERROR(VLOOKUP(B1244, 'Holiday Schedule'!$B$3:$B$1002, 1, FALSE))), 1, 0))</f>
        <v/>
      </c>
      <c r="D1244" t="str">
        <f ca="1">IF(B1244="", "", IF(LOWER('Terms&amp;Conditions + Transaction'!$C$15)="act", 1, IF(DAY(B1244)=31, 0, IF(AND(DAY(B1244+1)=1, MONTH(B1244+1)=3), 31-DAY(B1244), 1))))</f>
        <v/>
      </c>
      <c r="E1244" s="18" t="str">
        <f ca="1">IF(B1244="", "", IFERROR(VLOOKUP(B1244, 'Accrual Schedule'!$B$3:$B$122, 1, TRUE), ""))</f>
        <v/>
      </c>
      <c r="F1244" s="18" t="str" cm="1">
        <f t="array" aca="1" ref="F1244" ca="1">IF(B1244="", "", INDEX('Accrual Schedule'!$B$3:$B$122, MATCH(B1244, 'Accrual Schedule'!$B$3:$B$122, 1)+1, 1))</f>
        <v/>
      </c>
      <c r="G1244" s="18" t="str" cm="1">
        <f t="array" aca="1" ref="G1244" ca="1">IF(B1244="", "", INDEX('Accrual Schedule'!$B$3:$B$122, MATCH(H1244, 'Accrual Schedule'!$B$3:$B$122, 1)-1, 1))</f>
        <v/>
      </c>
      <c r="H1244" s="18" t="str">
        <f ca="1">IF(B1244="", "", INDEX('Accrual Schedule'!$B$3:$B$122, MATCH(I1244, 'Accrual Schedule'!$C$3:$C$122, 1), 1))</f>
        <v/>
      </c>
      <c r="I1244" s="18" t="str" cm="1">
        <f t="array" aca="1" ref="I1244" ca="1">IF(B1244="", "", _xlfn.IFNA(INDEX('Accrual Schedule'!$C$4:$C$122, MATCH(B1244, 'Accrual Schedule'!$C$4:$C$122, 1)+1, 1), INDEX('Accrual Schedule'!$C$4:$C$122, 1, 1)))</f>
        <v/>
      </c>
      <c r="J1244" s="11" t="str">
        <f ca="1">IF(B1244="","",'Terms&amp;Conditions + Transaction'!$F$5-SUMIF(Dispositions!$B$3:$B$32,"&lt;="&amp;B1244,Dispositions!$C$3:$C$32))</f>
        <v/>
      </c>
      <c r="K1244" s="84" t="str">
        <f ca="1">IF(B1244="", "", IF(ISNA(MATCH(B1244, 'Factor Schedule'!$B$3:$B$2002, -1)),1,IF(INDEX('Factor Schedule'!$B$3:$C$2002,MATCH(B1244, 'Factor Schedule'!$B$3:$B$2002, -1), 1)=B1244,MATCH(B1244, 'Factor Schedule'!$B$3:$B$2002, -1),MATCH(B1244, 'Factor Schedule'!$B$3:$B$2002, -1)+1)))</f>
        <v/>
      </c>
      <c r="L1244" s="11" t="str" cm="1">
        <f t="array" aca="1" ref="L1244" ca="1">IF(B1244="","",ROUND(J1244*_xlfn.IFNA(INDEX('Factor Schedule'!$B$3:$C$2002,K1244, 2), 1), 2))</f>
        <v/>
      </c>
      <c r="M1244" s="11" t="str">
        <f ca="1">IF(B1244="", "", IF(OR(LOWER('Terms&amp;Conditions + Transaction'!$B$12)&lt;&gt;"compound", B1244=$C$2, B1244=E1244), L1244, L1244+IF(LOWER('Terms&amp;Conditions + Transaction'!$B$13)&lt;&gt;"y", SUMIFS($T$8:$T$2007, $B$8:$B$2007, "&gt;="&amp;E1244, $B$8:$B$2007, "&lt;"&amp;B1244), SUMIFS($U$8:$U$1007, $B$8:$B$2007, "&gt;="&amp;E1244, $B$8:$B$2007, "&lt;"&amp;B1244))))</f>
        <v/>
      </c>
      <c r="N1244" s="18" t="str">
        <f ca="1">IF(OR(B1244 = "", F1244=""), "", MIN(ForwardDays(B1244,-'Terms&amp;Conditions + Transaction'!$B$22, 'Terms&amp;Conditions + Transaction'!$B$23, 'Holiday Schedule'!$B$3:$B$1002),ForwardDays(F1244,-'Terms&amp;Conditions + Transaction'!$B$22, 'Terms&amp;Conditions + Transaction'!$B$23, 'Holiday Schedule'!$B$3:$B$1002)))</f>
        <v/>
      </c>
      <c r="O1244" s="42" t="str">
        <f ca="1">IF(B1244="", "", IF(ISNA(MATCH(N1244, SOFR_INDEX!$A$2:$A$2001, -1)),1,IF(INDEX(SOFR_INDEX!$A$2:$E$2001,MATCH(N1244, SOFR_INDEX!$A$2:$A$2001, -1), 1)=N1244,MATCH(N1244, SOFR_INDEX!$A$2:$A$2001, -1),MATCH(N1244, SOFR_INDEX!$A$2:$A$2001, -1)+1)))</f>
        <v/>
      </c>
      <c r="P1244" s="40" t="str" cm="1">
        <f t="array" aca="1" ref="P1244" ca="1">IF(OR(B1244="", F1244=""), "", INDEX(SOFR_INDEX!$B$2:$E$2001, O1244,$P$4) * IF(LEFT($P$3, 3)="180", 2, IF(LEFT($P$3, 2)="90", 4, IF(LEFT($P$3, 2)="30", 12, 1)))/100)</f>
        <v/>
      </c>
      <c r="Q1244" s="43" t="str">
        <f ca="1">IF(OR(B1244="", F1244=""), "", P1244+'Terms&amp;Conditions + Transaction'!$B$11/10000)</f>
        <v/>
      </c>
      <c r="R1244" s="43" t="str">
        <f t="shared" ca="1" si="119"/>
        <v/>
      </c>
      <c r="S1244" t="str">
        <f ca="1">IF(B1244="",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Transaction'!$C$7*(F1244-E1244), 365), 360))))</f>
        <v/>
      </c>
      <c r="T1244" s="49" t="str">
        <f t="shared" ca="1" si="120"/>
        <v/>
      </c>
      <c r="U1244" s="49" t="str">
        <f t="shared" ca="1" si="121"/>
        <v/>
      </c>
      <c r="V1244" s="49" t="str">
        <f t="shared" ca="1" si="122"/>
        <v/>
      </c>
      <c r="W1244" s="11" t="str">
        <f t="shared" ca="1" si="123"/>
        <v/>
      </c>
      <c r="X1244" s="11" t="str">
        <f t="shared" ca="1" si="124"/>
        <v/>
      </c>
    </row>
    <row r="1245" spans="2:24" x14ac:dyDescent="0.25">
      <c r="B1245" s="82" t="str">
        <f ca="1">IF(B1244&lt;MIN($C$3, 'Terms&amp;Conditions + Transaction'!$B$6), B1244+1, "")</f>
        <v/>
      </c>
      <c r="C1245" t="str">
        <f ca="1">IF(B1245="", "", IF(AND(WEEKDAY(B1245, 2)&lt;=5, ISERROR(VLOOKUP(B1245, 'Holiday Schedule'!$B$3:$B$1002, 1, FALSE))), 1, 0))</f>
        <v/>
      </c>
      <c r="D1245" t="str">
        <f ca="1">IF(B1245="", "", IF(LOWER('Terms&amp;Conditions + Transaction'!$C$15)="act", 1, IF(DAY(B1245)=31, 0, IF(AND(DAY(B1245+1)=1, MONTH(B1245+1)=3), 31-DAY(B1245), 1))))</f>
        <v/>
      </c>
      <c r="E1245" s="18" t="str">
        <f ca="1">IF(B1245="", "", IFERROR(VLOOKUP(B1245, 'Accrual Schedule'!$B$3:$B$122, 1, TRUE), ""))</f>
        <v/>
      </c>
      <c r="F1245" s="18" t="str" cm="1">
        <f t="array" aca="1" ref="F1245" ca="1">IF(B1245="", "", INDEX('Accrual Schedule'!$B$3:$B$122, MATCH(B1245, 'Accrual Schedule'!$B$3:$B$122, 1)+1, 1))</f>
        <v/>
      </c>
      <c r="G1245" s="18" t="str" cm="1">
        <f t="array" aca="1" ref="G1245" ca="1">IF(B1245="", "", INDEX('Accrual Schedule'!$B$3:$B$122, MATCH(H1245, 'Accrual Schedule'!$B$3:$B$122, 1)-1, 1))</f>
        <v/>
      </c>
      <c r="H1245" s="18" t="str">
        <f ca="1">IF(B1245="", "", INDEX('Accrual Schedule'!$B$3:$B$122, MATCH(I1245, 'Accrual Schedule'!$C$3:$C$122, 1), 1))</f>
        <v/>
      </c>
      <c r="I1245" s="18" t="str" cm="1">
        <f t="array" aca="1" ref="I1245" ca="1">IF(B1245="", "", _xlfn.IFNA(INDEX('Accrual Schedule'!$C$4:$C$122, MATCH(B1245, 'Accrual Schedule'!$C$4:$C$122, 1)+1, 1), INDEX('Accrual Schedule'!$C$4:$C$122, 1, 1)))</f>
        <v/>
      </c>
      <c r="J1245" s="11" t="str">
        <f ca="1">IF(B1245="","",'Terms&amp;Conditions + Transaction'!$F$5-SUMIF(Dispositions!$B$3:$B$32,"&lt;="&amp;B1245,Dispositions!$C$3:$C$32))</f>
        <v/>
      </c>
      <c r="K1245" s="84" t="str">
        <f ca="1">IF(B1245="", "", IF(ISNA(MATCH(B1245, 'Factor Schedule'!$B$3:$B$2002, -1)),1,IF(INDEX('Factor Schedule'!$B$3:$C$2002,MATCH(B1245, 'Factor Schedule'!$B$3:$B$2002, -1), 1)=B1245,MATCH(B1245, 'Factor Schedule'!$B$3:$B$2002, -1),MATCH(B1245, 'Factor Schedule'!$B$3:$B$2002, -1)+1)))</f>
        <v/>
      </c>
      <c r="L1245" s="11" t="str" cm="1">
        <f t="array" aca="1" ref="L1245" ca="1">IF(B1245="","",ROUND(J1245*_xlfn.IFNA(INDEX('Factor Schedule'!$B$3:$C$2002,K1245, 2), 1), 2))</f>
        <v/>
      </c>
      <c r="M1245" s="11" t="str">
        <f ca="1">IF(B1245="", "", IF(OR(LOWER('Terms&amp;Conditions + Transaction'!$B$12)&lt;&gt;"compound", B1245=$C$2, B1245=E1245), L1245, L1245+IF(LOWER('Terms&amp;Conditions + Transaction'!$B$13)&lt;&gt;"y", SUMIFS($T$8:$T$2007, $B$8:$B$2007, "&gt;="&amp;E1245, $B$8:$B$2007, "&lt;"&amp;B1245), SUMIFS($U$8:$U$1007, $B$8:$B$2007, "&gt;="&amp;E1245, $B$8:$B$2007, "&lt;"&amp;B1245))))</f>
        <v/>
      </c>
      <c r="N1245" s="18" t="str">
        <f ca="1">IF(OR(B1245 = "", F1245=""), "", MIN(ForwardDays(B1245,-'Terms&amp;Conditions + Transaction'!$B$22, 'Terms&amp;Conditions + Transaction'!$B$23, 'Holiday Schedule'!$B$3:$B$1002),ForwardDays(F1245,-'Terms&amp;Conditions + Transaction'!$B$22, 'Terms&amp;Conditions + Transaction'!$B$23, 'Holiday Schedule'!$B$3:$B$1002)))</f>
        <v/>
      </c>
      <c r="O1245" s="42" t="str">
        <f ca="1">IF(B1245="", "", IF(ISNA(MATCH(N1245, SOFR_INDEX!$A$2:$A$2001, -1)),1,IF(INDEX(SOFR_INDEX!$A$2:$E$2001,MATCH(N1245, SOFR_INDEX!$A$2:$A$2001, -1), 1)=N1245,MATCH(N1245, SOFR_INDEX!$A$2:$A$2001, -1),MATCH(N1245, SOFR_INDEX!$A$2:$A$2001, -1)+1)))</f>
        <v/>
      </c>
      <c r="P1245" s="40" t="str" cm="1">
        <f t="array" aca="1" ref="P1245" ca="1">IF(OR(B1245="", F1245=""), "", INDEX(SOFR_INDEX!$B$2:$E$2001, O1245,$P$4) * IF(LEFT($P$3, 3)="180", 2, IF(LEFT($P$3, 2)="90", 4, IF(LEFT($P$3, 2)="30", 12, 1)))/100)</f>
        <v/>
      </c>
      <c r="Q1245" s="43" t="str">
        <f ca="1">IF(OR(B1245="", F1245=""), "", P1245+'Terms&amp;Conditions + Transaction'!$B$11/10000)</f>
        <v/>
      </c>
      <c r="R1245" s="43" t="str">
        <f t="shared" ca="1" si="119"/>
        <v/>
      </c>
      <c r="S1245" t="str">
        <f ca="1">IF(B1245="",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Transaction'!$C$7*(F1245-E1245), 365), 360))))</f>
        <v/>
      </c>
      <c r="T1245" s="49" t="str">
        <f t="shared" ca="1" si="120"/>
        <v/>
      </c>
      <c r="U1245" s="49" t="str">
        <f t="shared" ca="1" si="121"/>
        <v/>
      </c>
      <c r="V1245" s="49" t="str">
        <f t="shared" ca="1" si="122"/>
        <v/>
      </c>
      <c r="W1245" s="11" t="str">
        <f t="shared" ca="1" si="123"/>
        <v/>
      </c>
      <c r="X1245" s="11" t="str">
        <f t="shared" ca="1" si="124"/>
        <v/>
      </c>
    </row>
    <row r="1246" spans="2:24" x14ac:dyDescent="0.25">
      <c r="B1246" s="82" t="str">
        <f ca="1">IF(B1245&lt;MIN($C$3, 'Terms&amp;Conditions + Transaction'!$B$6), B1245+1, "")</f>
        <v/>
      </c>
      <c r="C1246" t="str">
        <f ca="1">IF(B1246="", "", IF(AND(WEEKDAY(B1246, 2)&lt;=5, ISERROR(VLOOKUP(B1246, 'Holiday Schedule'!$B$3:$B$1002, 1, FALSE))), 1, 0))</f>
        <v/>
      </c>
      <c r="D1246" t="str">
        <f ca="1">IF(B1246="", "", IF(LOWER('Terms&amp;Conditions + Transaction'!$C$15)="act", 1, IF(DAY(B1246)=31, 0, IF(AND(DAY(B1246+1)=1, MONTH(B1246+1)=3), 31-DAY(B1246), 1))))</f>
        <v/>
      </c>
      <c r="E1246" s="18" t="str">
        <f ca="1">IF(B1246="", "", IFERROR(VLOOKUP(B1246, 'Accrual Schedule'!$B$3:$B$122, 1, TRUE), ""))</f>
        <v/>
      </c>
      <c r="F1246" s="18" t="str" cm="1">
        <f t="array" aca="1" ref="F1246" ca="1">IF(B1246="", "", INDEX('Accrual Schedule'!$B$3:$B$122, MATCH(B1246, 'Accrual Schedule'!$B$3:$B$122, 1)+1, 1))</f>
        <v/>
      </c>
      <c r="G1246" s="18" t="str" cm="1">
        <f t="array" aca="1" ref="G1246" ca="1">IF(B1246="", "", INDEX('Accrual Schedule'!$B$3:$B$122, MATCH(H1246, 'Accrual Schedule'!$B$3:$B$122, 1)-1, 1))</f>
        <v/>
      </c>
      <c r="H1246" s="18" t="str">
        <f ca="1">IF(B1246="", "", INDEX('Accrual Schedule'!$B$3:$B$122, MATCH(I1246, 'Accrual Schedule'!$C$3:$C$122, 1), 1))</f>
        <v/>
      </c>
      <c r="I1246" s="18" t="str" cm="1">
        <f t="array" aca="1" ref="I1246" ca="1">IF(B1246="", "", _xlfn.IFNA(INDEX('Accrual Schedule'!$C$4:$C$122, MATCH(B1246, 'Accrual Schedule'!$C$4:$C$122, 1)+1, 1), INDEX('Accrual Schedule'!$C$4:$C$122, 1, 1)))</f>
        <v/>
      </c>
      <c r="J1246" s="11" t="str">
        <f ca="1">IF(B1246="","",'Terms&amp;Conditions + Transaction'!$F$5-SUMIF(Dispositions!$B$3:$B$32,"&lt;="&amp;B1246,Dispositions!$C$3:$C$32))</f>
        <v/>
      </c>
      <c r="K1246" s="84" t="str">
        <f ca="1">IF(B1246="", "", IF(ISNA(MATCH(B1246, 'Factor Schedule'!$B$3:$B$2002, -1)),1,IF(INDEX('Factor Schedule'!$B$3:$C$2002,MATCH(B1246, 'Factor Schedule'!$B$3:$B$2002, -1), 1)=B1246,MATCH(B1246, 'Factor Schedule'!$B$3:$B$2002, -1),MATCH(B1246, 'Factor Schedule'!$B$3:$B$2002, -1)+1)))</f>
        <v/>
      </c>
      <c r="L1246" s="11" t="str" cm="1">
        <f t="array" aca="1" ref="L1246" ca="1">IF(B1246="","",ROUND(J1246*_xlfn.IFNA(INDEX('Factor Schedule'!$B$3:$C$2002,K1246, 2), 1), 2))</f>
        <v/>
      </c>
      <c r="M1246" s="11" t="str">
        <f ca="1">IF(B1246="", "", IF(OR(LOWER('Terms&amp;Conditions + Transaction'!$B$12)&lt;&gt;"compound", B1246=$C$2, B1246=E1246), L1246, L1246+IF(LOWER('Terms&amp;Conditions + Transaction'!$B$13)&lt;&gt;"y", SUMIFS($T$8:$T$2007, $B$8:$B$2007, "&gt;="&amp;E1246, $B$8:$B$2007, "&lt;"&amp;B1246), SUMIFS($U$8:$U$1007, $B$8:$B$2007, "&gt;="&amp;E1246, $B$8:$B$2007, "&lt;"&amp;B1246))))</f>
        <v/>
      </c>
      <c r="N1246" s="18" t="str">
        <f ca="1">IF(OR(B1246 = "", F1246=""), "", MIN(ForwardDays(B1246,-'Terms&amp;Conditions + Transaction'!$B$22, 'Terms&amp;Conditions + Transaction'!$B$23, 'Holiday Schedule'!$B$3:$B$1002),ForwardDays(F1246,-'Terms&amp;Conditions + Transaction'!$B$22, 'Terms&amp;Conditions + Transaction'!$B$23, 'Holiday Schedule'!$B$3:$B$1002)))</f>
        <v/>
      </c>
      <c r="O1246" s="42" t="str">
        <f ca="1">IF(B1246="", "", IF(ISNA(MATCH(N1246, SOFR_INDEX!$A$2:$A$2001, -1)),1,IF(INDEX(SOFR_INDEX!$A$2:$E$2001,MATCH(N1246, SOFR_INDEX!$A$2:$A$2001, -1), 1)=N1246,MATCH(N1246, SOFR_INDEX!$A$2:$A$2001, -1),MATCH(N1246, SOFR_INDEX!$A$2:$A$2001, -1)+1)))</f>
        <v/>
      </c>
      <c r="P1246" s="40" t="str" cm="1">
        <f t="array" aca="1" ref="P1246" ca="1">IF(OR(B1246="", F1246=""), "", INDEX(SOFR_INDEX!$B$2:$E$2001, O1246,$P$4) * IF(LEFT($P$3, 3)="180", 2, IF(LEFT($P$3, 2)="90", 4, IF(LEFT($P$3, 2)="30", 12, 1)))/100)</f>
        <v/>
      </c>
      <c r="Q1246" s="43" t="str">
        <f ca="1">IF(OR(B1246="", F1246=""), "", P1246+'Terms&amp;Conditions + Transaction'!$B$11/10000)</f>
        <v/>
      </c>
      <c r="R1246" s="43" t="str">
        <f t="shared" ca="1" si="119"/>
        <v/>
      </c>
      <c r="S1246" t="str">
        <f ca="1">IF(B1246="",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Transaction'!$C$7*(F1246-E1246), 365), 360))))</f>
        <v/>
      </c>
      <c r="T1246" s="49" t="str">
        <f t="shared" ca="1" si="120"/>
        <v/>
      </c>
      <c r="U1246" s="49" t="str">
        <f t="shared" ca="1" si="121"/>
        <v/>
      </c>
      <c r="V1246" s="49" t="str">
        <f t="shared" ca="1" si="122"/>
        <v/>
      </c>
      <c r="W1246" s="11" t="str">
        <f t="shared" ca="1" si="123"/>
        <v/>
      </c>
      <c r="X1246" s="11" t="str">
        <f t="shared" ca="1" si="124"/>
        <v/>
      </c>
    </row>
    <row r="1247" spans="2:24" x14ac:dyDescent="0.25">
      <c r="B1247" s="82" t="str">
        <f ca="1">IF(B1246&lt;MIN($C$3, 'Terms&amp;Conditions + Transaction'!$B$6), B1246+1, "")</f>
        <v/>
      </c>
      <c r="C1247" t="str">
        <f ca="1">IF(B1247="", "", IF(AND(WEEKDAY(B1247, 2)&lt;=5, ISERROR(VLOOKUP(B1247, 'Holiday Schedule'!$B$3:$B$1002, 1, FALSE))), 1, 0))</f>
        <v/>
      </c>
      <c r="D1247" t="str">
        <f ca="1">IF(B1247="", "", IF(LOWER('Terms&amp;Conditions + Transaction'!$C$15)="act", 1, IF(DAY(B1247)=31, 0, IF(AND(DAY(B1247+1)=1, MONTH(B1247+1)=3), 31-DAY(B1247), 1))))</f>
        <v/>
      </c>
      <c r="E1247" s="18" t="str">
        <f ca="1">IF(B1247="", "", IFERROR(VLOOKUP(B1247, 'Accrual Schedule'!$B$3:$B$122, 1, TRUE), ""))</f>
        <v/>
      </c>
      <c r="F1247" s="18" t="str" cm="1">
        <f t="array" aca="1" ref="F1247" ca="1">IF(B1247="", "", INDEX('Accrual Schedule'!$B$3:$B$122, MATCH(B1247, 'Accrual Schedule'!$B$3:$B$122, 1)+1, 1))</f>
        <v/>
      </c>
      <c r="G1247" s="18" t="str" cm="1">
        <f t="array" aca="1" ref="G1247" ca="1">IF(B1247="", "", INDEX('Accrual Schedule'!$B$3:$B$122, MATCH(H1247, 'Accrual Schedule'!$B$3:$B$122, 1)-1, 1))</f>
        <v/>
      </c>
      <c r="H1247" s="18" t="str">
        <f ca="1">IF(B1247="", "", INDEX('Accrual Schedule'!$B$3:$B$122, MATCH(I1247, 'Accrual Schedule'!$C$3:$C$122, 1), 1))</f>
        <v/>
      </c>
      <c r="I1247" s="18" t="str" cm="1">
        <f t="array" aca="1" ref="I1247" ca="1">IF(B1247="", "", _xlfn.IFNA(INDEX('Accrual Schedule'!$C$4:$C$122, MATCH(B1247, 'Accrual Schedule'!$C$4:$C$122, 1)+1, 1), INDEX('Accrual Schedule'!$C$4:$C$122, 1, 1)))</f>
        <v/>
      </c>
      <c r="J1247" s="11" t="str">
        <f ca="1">IF(B1247="","",'Terms&amp;Conditions + Transaction'!$F$5-SUMIF(Dispositions!$B$3:$B$32,"&lt;="&amp;B1247,Dispositions!$C$3:$C$32))</f>
        <v/>
      </c>
      <c r="K1247" s="84" t="str">
        <f ca="1">IF(B1247="", "", IF(ISNA(MATCH(B1247, 'Factor Schedule'!$B$3:$B$2002, -1)),1,IF(INDEX('Factor Schedule'!$B$3:$C$2002,MATCH(B1247, 'Factor Schedule'!$B$3:$B$2002, -1), 1)=B1247,MATCH(B1247, 'Factor Schedule'!$B$3:$B$2002, -1),MATCH(B1247, 'Factor Schedule'!$B$3:$B$2002, -1)+1)))</f>
        <v/>
      </c>
      <c r="L1247" s="11" t="str" cm="1">
        <f t="array" aca="1" ref="L1247" ca="1">IF(B1247="","",ROUND(J1247*_xlfn.IFNA(INDEX('Factor Schedule'!$B$3:$C$2002,K1247, 2), 1), 2))</f>
        <v/>
      </c>
      <c r="M1247" s="11" t="str">
        <f ca="1">IF(B1247="", "", IF(OR(LOWER('Terms&amp;Conditions + Transaction'!$B$12)&lt;&gt;"compound", B1247=$C$2, B1247=E1247), L1247, L1247+IF(LOWER('Terms&amp;Conditions + Transaction'!$B$13)&lt;&gt;"y", SUMIFS($T$8:$T$2007, $B$8:$B$2007, "&gt;="&amp;E1247, $B$8:$B$2007, "&lt;"&amp;B1247), SUMIFS($U$8:$U$1007, $B$8:$B$2007, "&gt;="&amp;E1247, $B$8:$B$2007, "&lt;"&amp;B1247))))</f>
        <v/>
      </c>
      <c r="N1247" s="18" t="str">
        <f ca="1">IF(OR(B1247 = "", F1247=""), "", MIN(ForwardDays(B1247,-'Terms&amp;Conditions + Transaction'!$B$22, 'Terms&amp;Conditions + Transaction'!$B$23, 'Holiday Schedule'!$B$3:$B$1002),ForwardDays(F1247,-'Terms&amp;Conditions + Transaction'!$B$22, 'Terms&amp;Conditions + Transaction'!$B$23, 'Holiday Schedule'!$B$3:$B$1002)))</f>
        <v/>
      </c>
      <c r="O1247" s="42" t="str">
        <f ca="1">IF(B1247="", "", IF(ISNA(MATCH(N1247, SOFR_INDEX!$A$2:$A$2001, -1)),1,IF(INDEX(SOFR_INDEX!$A$2:$E$2001,MATCH(N1247, SOFR_INDEX!$A$2:$A$2001, -1), 1)=N1247,MATCH(N1247, SOFR_INDEX!$A$2:$A$2001, -1),MATCH(N1247, SOFR_INDEX!$A$2:$A$2001, -1)+1)))</f>
        <v/>
      </c>
      <c r="P1247" s="40" t="str" cm="1">
        <f t="array" aca="1" ref="P1247" ca="1">IF(OR(B1247="", F1247=""), "", INDEX(SOFR_INDEX!$B$2:$E$2001, O1247,$P$4) * IF(LEFT($P$3, 3)="180", 2, IF(LEFT($P$3, 2)="90", 4, IF(LEFT($P$3, 2)="30", 12, 1)))/100)</f>
        <v/>
      </c>
      <c r="Q1247" s="43" t="str">
        <f ca="1">IF(OR(B1247="", F1247=""), "", P1247+'Terms&amp;Conditions + Transaction'!$B$11/10000)</f>
        <v/>
      </c>
      <c r="R1247" s="43" t="str">
        <f t="shared" ca="1" si="119"/>
        <v/>
      </c>
      <c r="S1247" t="str">
        <f ca="1">IF(B1247="",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Transaction'!$C$7*(F1247-E1247), 365), 360))))</f>
        <v/>
      </c>
      <c r="T1247" s="49" t="str">
        <f t="shared" ca="1" si="120"/>
        <v/>
      </c>
      <c r="U1247" s="49" t="str">
        <f t="shared" ca="1" si="121"/>
        <v/>
      </c>
      <c r="V1247" s="49" t="str">
        <f t="shared" ca="1" si="122"/>
        <v/>
      </c>
      <c r="W1247" s="11" t="str">
        <f t="shared" ca="1" si="123"/>
        <v/>
      </c>
      <c r="X1247" s="11" t="str">
        <f t="shared" ca="1" si="124"/>
        <v/>
      </c>
    </row>
    <row r="1248" spans="2:24" x14ac:dyDescent="0.25">
      <c r="B1248" s="82" t="str">
        <f ca="1">IF(B1247&lt;MIN($C$3, 'Terms&amp;Conditions + Transaction'!$B$6), B1247+1, "")</f>
        <v/>
      </c>
      <c r="C1248" t="str">
        <f ca="1">IF(B1248="", "", IF(AND(WEEKDAY(B1248, 2)&lt;=5, ISERROR(VLOOKUP(B1248, 'Holiday Schedule'!$B$3:$B$1002, 1, FALSE))), 1, 0))</f>
        <v/>
      </c>
      <c r="D1248" t="str">
        <f ca="1">IF(B1248="", "", IF(LOWER('Terms&amp;Conditions + Transaction'!$C$15)="act", 1, IF(DAY(B1248)=31, 0, IF(AND(DAY(B1248+1)=1, MONTH(B1248+1)=3), 31-DAY(B1248), 1))))</f>
        <v/>
      </c>
      <c r="E1248" s="18" t="str">
        <f ca="1">IF(B1248="", "", IFERROR(VLOOKUP(B1248, 'Accrual Schedule'!$B$3:$B$122, 1, TRUE), ""))</f>
        <v/>
      </c>
      <c r="F1248" s="18" t="str" cm="1">
        <f t="array" aca="1" ref="F1248" ca="1">IF(B1248="", "", INDEX('Accrual Schedule'!$B$3:$B$122, MATCH(B1248, 'Accrual Schedule'!$B$3:$B$122, 1)+1, 1))</f>
        <v/>
      </c>
      <c r="G1248" s="18" t="str" cm="1">
        <f t="array" aca="1" ref="G1248" ca="1">IF(B1248="", "", INDEX('Accrual Schedule'!$B$3:$B$122, MATCH(H1248, 'Accrual Schedule'!$B$3:$B$122, 1)-1, 1))</f>
        <v/>
      </c>
      <c r="H1248" s="18" t="str">
        <f ca="1">IF(B1248="", "", INDEX('Accrual Schedule'!$B$3:$B$122, MATCH(I1248, 'Accrual Schedule'!$C$3:$C$122, 1), 1))</f>
        <v/>
      </c>
      <c r="I1248" s="18" t="str" cm="1">
        <f t="array" aca="1" ref="I1248" ca="1">IF(B1248="", "", _xlfn.IFNA(INDEX('Accrual Schedule'!$C$4:$C$122, MATCH(B1248, 'Accrual Schedule'!$C$4:$C$122, 1)+1, 1), INDEX('Accrual Schedule'!$C$4:$C$122, 1, 1)))</f>
        <v/>
      </c>
      <c r="J1248" s="11" t="str">
        <f ca="1">IF(B1248="","",'Terms&amp;Conditions + Transaction'!$F$5-SUMIF(Dispositions!$B$3:$B$32,"&lt;="&amp;B1248,Dispositions!$C$3:$C$32))</f>
        <v/>
      </c>
      <c r="K1248" s="84" t="str">
        <f ca="1">IF(B1248="", "", IF(ISNA(MATCH(B1248, 'Factor Schedule'!$B$3:$B$2002, -1)),1,IF(INDEX('Factor Schedule'!$B$3:$C$2002,MATCH(B1248, 'Factor Schedule'!$B$3:$B$2002, -1), 1)=B1248,MATCH(B1248, 'Factor Schedule'!$B$3:$B$2002, -1),MATCH(B1248, 'Factor Schedule'!$B$3:$B$2002, -1)+1)))</f>
        <v/>
      </c>
      <c r="L1248" s="11" t="str" cm="1">
        <f t="array" aca="1" ref="L1248" ca="1">IF(B1248="","",ROUND(J1248*_xlfn.IFNA(INDEX('Factor Schedule'!$B$3:$C$2002,K1248, 2), 1), 2))</f>
        <v/>
      </c>
      <c r="M1248" s="11" t="str">
        <f ca="1">IF(B1248="", "", IF(OR(LOWER('Terms&amp;Conditions + Transaction'!$B$12)&lt;&gt;"compound", B1248=$C$2, B1248=E1248), L1248, L1248+IF(LOWER('Terms&amp;Conditions + Transaction'!$B$13)&lt;&gt;"y", SUMIFS($T$8:$T$2007, $B$8:$B$2007, "&gt;="&amp;E1248, $B$8:$B$2007, "&lt;"&amp;B1248), SUMIFS($U$8:$U$1007, $B$8:$B$2007, "&gt;="&amp;E1248, $B$8:$B$2007, "&lt;"&amp;B1248))))</f>
        <v/>
      </c>
      <c r="N1248" s="18" t="str">
        <f ca="1">IF(OR(B1248 = "", F1248=""), "", MIN(ForwardDays(B1248,-'Terms&amp;Conditions + Transaction'!$B$22, 'Terms&amp;Conditions + Transaction'!$B$23, 'Holiday Schedule'!$B$3:$B$1002),ForwardDays(F1248,-'Terms&amp;Conditions + Transaction'!$B$22, 'Terms&amp;Conditions + Transaction'!$B$23, 'Holiday Schedule'!$B$3:$B$1002)))</f>
        <v/>
      </c>
      <c r="O1248" s="42" t="str">
        <f ca="1">IF(B1248="", "", IF(ISNA(MATCH(N1248, SOFR_INDEX!$A$2:$A$2001, -1)),1,IF(INDEX(SOFR_INDEX!$A$2:$E$2001,MATCH(N1248, SOFR_INDEX!$A$2:$A$2001, -1), 1)=N1248,MATCH(N1248, SOFR_INDEX!$A$2:$A$2001, -1),MATCH(N1248, SOFR_INDEX!$A$2:$A$2001, -1)+1)))</f>
        <v/>
      </c>
      <c r="P1248" s="40" t="str" cm="1">
        <f t="array" aca="1" ref="P1248" ca="1">IF(OR(B1248="", F1248=""), "", INDEX(SOFR_INDEX!$B$2:$E$2001, O1248,$P$4) * IF(LEFT($P$3, 3)="180", 2, IF(LEFT($P$3, 2)="90", 4, IF(LEFT($P$3, 2)="30", 12, 1)))/100)</f>
        <v/>
      </c>
      <c r="Q1248" s="43" t="str">
        <f ca="1">IF(OR(B1248="", F1248=""), "", P1248+'Terms&amp;Conditions + Transaction'!$B$11/10000)</f>
        <v/>
      </c>
      <c r="R1248" s="43" t="str">
        <f t="shared" ca="1" si="119"/>
        <v/>
      </c>
      <c r="S1248" t="str">
        <f ca="1">IF(B1248="",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Transaction'!$C$7*(F1248-E1248), 365), 360))))</f>
        <v/>
      </c>
      <c r="T1248" s="49" t="str">
        <f t="shared" ca="1" si="120"/>
        <v/>
      </c>
      <c r="U1248" s="49" t="str">
        <f t="shared" ca="1" si="121"/>
        <v/>
      </c>
      <c r="V1248" s="49" t="str">
        <f t="shared" ca="1" si="122"/>
        <v/>
      </c>
      <c r="W1248" s="11" t="str">
        <f t="shared" ca="1" si="123"/>
        <v/>
      </c>
      <c r="X1248" s="11" t="str">
        <f t="shared" ca="1" si="124"/>
        <v/>
      </c>
    </row>
    <row r="1249" spans="2:24" x14ac:dyDescent="0.25">
      <c r="B1249" s="82" t="str">
        <f ca="1">IF(B1248&lt;MIN($C$3, 'Terms&amp;Conditions + Transaction'!$B$6), B1248+1, "")</f>
        <v/>
      </c>
      <c r="C1249" t="str">
        <f ca="1">IF(B1249="", "", IF(AND(WEEKDAY(B1249, 2)&lt;=5, ISERROR(VLOOKUP(B1249, 'Holiday Schedule'!$B$3:$B$1002, 1, FALSE))), 1, 0))</f>
        <v/>
      </c>
      <c r="D1249" t="str">
        <f ca="1">IF(B1249="", "", IF(LOWER('Terms&amp;Conditions + Transaction'!$C$15)="act", 1, IF(DAY(B1249)=31, 0, IF(AND(DAY(B1249+1)=1, MONTH(B1249+1)=3), 31-DAY(B1249), 1))))</f>
        <v/>
      </c>
      <c r="E1249" s="18" t="str">
        <f ca="1">IF(B1249="", "", IFERROR(VLOOKUP(B1249, 'Accrual Schedule'!$B$3:$B$122, 1, TRUE), ""))</f>
        <v/>
      </c>
      <c r="F1249" s="18" t="str" cm="1">
        <f t="array" aca="1" ref="F1249" ca="1">IF(B1249="", "", INDEX('Accrual Schedule'!$B$3:$B$122, MATCH(B1249, 'Accrual Schedule'!$B$3:$B$122, 1)+1, 1))</f>
        <v/>
      </c>
      <c r="G1249" s="18" t="str" cm="1">
        <f t="array" aca="1" ref="G1249" ca="1">IF(B1249="", "", INDEX('Accrual Schedule'!$B$3:$B$122, MATCH(H1249, 'Accrual Schedule'!$B$3:$B$122, 1)-1, 1))</f>
        <v/>
      </c>
      <c r="H1249" s="18" t="str">
        <f ca="1">IF(B1249="", "", INDEX('Accrual Schedule'!$B$3:$B$122, MATCH(I1249, 'Accrual Schedule'!$C$3:$C$122, 1), 1))</f>
        <v/>
      </c>
      <c r="I1249" s="18" t="str" cm="1">
        <f t="array" aca="1" ref="I1249" ca="1">IF(B1249="", "", _xlfn.IFNA(INDEX('Accrual Schedule'!$C$4:$C$122, MATCH(B1249, 'Accrual Schedule'!$C$4:$C$122, 1)+1, 1), INDEX('Accrual Schedule'!$C$4:$C$122, 1, 1)))</f>
        <v/>
      </c>
      <c r="J1249" s="11" t="str">
        <f ca="1">IF(B1249="","",'Terms&amp;Conditions + Transaction'!$F$5-SUMIF(Dispositions!$B$3:$B$32,"&lt;="&amp;B1249,Dispositions!$C$3:$C$32))</f>
        <v/>
      </c>
      <c r="K1249" s="84" t="str">
        <f ca="1">IF(B1249="", "", IF(ISNA(MATCH(B1249, 'Factor Schedule'!$B$3:$B$2002, -1)),1,IF(INDEX('Factor Schedule'!$B$3:$C$2002,MATCH(B1249, 'Factor Schedule'!$B$3:$B$2002, -1), 1)=B1249,MATCH(B1249, 'Factor Schedule'!$B$3:$B$2002, -1),MATCH(B1249, 'Factor Schedule'!$B$3:$B$2002, -1)+1)))</f>
        <v/>
      </c>
      <c r="L1249" s="11" t="str" cm="1">
        <f t="array" aca="1" ref="L1249" ca="1">IF(B1249="","",ROUND(J1249*_xlfn.IFNA(INDEX('Factor Schedule'!$B$3:$C$2002,K1249, 2), 1), 2))</f>
        <v/>
      </c>
      <c r="M1249" s="11" t="str">
        <f ca="1">IF(B1249="", "", IF(OR(LOWER('Terms&amp;Conditions + Transaction'!$B$12)&lt;&gt;"compound", B1249=$C$2, B1249=E1249), L1249, L1249+IF(LOWER('Terms&amp;Conditions + Transaction'!$B$13)&lt;&gt;"y", SUMIFS($T$8:$T$2007, $B$8:$B$2007, "&gt;="&amp;E1249, $B$8:$B$2007, "&lt;"&amp;B1249), SUMIFS($U$8:$U$1007, $B$8:$B$2007, "&gt;="&amp;E1249, $B$8:$B$2007, "&lt;"&amp;B1249))))</f>
        <v/>
      </c>
      <c r="N1249" s="18" t="str">
        <f ca="1">IF(OR(B1249 = "", F1249=""), "", MIN(ForwardDays(B1249,-'Terms&amp;Conditions + Transaction'!$B$22, 'Terms&amp;Conditions + Transaction'!$B$23, 'Holiday Schedule'!$B$3:$B$1002),ForwardDays(F1249,-'Terms&amp;Conditions + Transaction'!$B$22, 'Terms&amp;Conditions + Transaction'!$B$23, 'Holiday Schedule'!$B$3:$B$1002)))</f>
        <v/>
      </c>
      <c r="O1249" s="42" t="str">
        <f ca="1">IF(B1249="", "", IF(ISNA(MATCH(N1249, SOFR_INDEX!$A$2:$A$2001, -1)),1,IF(INDEX(SOFR_INDEX!$A$2:$E$2001,MATCH(N1249, SOFR_INDEX!$A$2:$A$2001, -1), 1)=N1249,MATCH(N1249, SOFR_INDEX!$A$2:$A$2001, -1),MATCH(N1249, SOFR_INDEX!$A$2:$A$2001, -1)+1)))</f>
        <v/>
      </c>
      <c r="P1249" s="40" t="str" cm="1">
        <f t="array" aca="1" ref="P1249" ca="1">IF(OR(B1249="", F1249=""), "", INDEX(SOFR_INDEX!$B$2:$E$2001, O1249,$P$4) * IF(LEFT($P$3, 3)="180", 2, IF(LEFT($P$3, 2)="90", 4, IF(LEFT($P$3, 2)="30", 12, 1)))/100)</f>
        <v/>
      </c>
      <c r="Q1249" s="43" t="str">
        <f ca="1">IF(OR(B1249="", F1249=""), "", P1249+'Terms&amp;Conditions + Transaction'!$B$11/10000)</f>
        <v/>
      </c>
      <c r="R1249" s="43" t="str">
        <f t="shared" ca="1" si="119"/>
        <v/>
      </c>
      <c r="S1249" t="str">
        <f ca="1">IF(B1249="",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Transaction'!$C$7*(F1249-E1249), 365), 360))))</f>
        <v/>
      </c>
      <c r="T1249" s="49" t="str">
        <f t="shared" ca="1" si="120"/>
        <v/>
      </c>
      <c r="U1249" s="49" t="str">
        <f t="shared" ca="1" si="121"/>
        <v/>
      </c>
      <c r="V1249" s="49" t="str">
        <f t="shared" ca="1" si="122"/>
        <v/>
      </c>
      <c r="W1249" s="11" t="str">
        <f t="shared" ca="1" si="123"/>
        <v/>
      </c>
      <c r="X1249" s="11" t="str">
        <f t="shared" ca="1" si="124"/>
        <v/>
      </c>
    </row>
    <row r="1250" spans="2:24" x14ac:dyDescent="0.25">
      <c r="B1250" s="82" t="str">
        <f ca="1">IF(B1249&lt;MIN($C$3, 'Terms&amp;Conditions + Transaction'!$B$6), B1249+1, "")</f>
        <v/>
      </c>
      <c r="C1250" t="str">
        <f ca="1">IF(B1250="", "", IF(AND(WEEKDAY(B1250, 2)&lt;=5, ISERROR(VLOOKUP(B1250, 'Holiday Schedule'!$B$3:$B$1002, 1, FALSE))), 1, 0))</f>
        <v/>
      </c>
      <c r="D1250" t="str">
        <f ca="1">IF(B1250="", "", IF(LOWER('Terms&amp;Conditions + Transaction'!$C$15)="act", 1, IF(DAY(B1250)=31, 0, IF(AND(DAY(B1250+1)=1, MONTH(B1250+1)=3), 31-DAY(B1250), 1))))</f>
        <v/>
      </c>
      <c r="E1250" s="18" t="str">
        <f ca="1">IF(B1250="", "", IFERROR(VLOOKUP(B1250, 'Accrual Schedule'!$B$3:$B$122, 1, TRUE), ""))</f>
        <v/>
      </c>
      <c r="F1250" s="18" t="str" cm="1">
        <f t="array" aca="1" ref="F1250" ca="1">IF(B1250="", "", INDEX('Accrual Schedule'!$B$3:$B$122, MATCH(B1250, 'Accrual Schedule'!$B$3:$B$122, 1)+1, 1))</f>
        <v/>
      </c>
      <c r="G1250" s="18" t="str" cm="1">
        <f t="array" aca="1" ref="G1250" ca="1">IF(B1250="", "", INDEX('Accrual Schedule'!$B$3:$B$122, MATCH(H1250, 'Accrual Schedule'!$B$3:$B$122, 1)-1, 1))</f>
        <v/>
      </c>
      <c r="H1250" s="18" t="str">
        <f ca="1">IF(B1250="", "", INDEX('Accrual Schedule'!$B$3:$B$122, MATCH(I1250, 'Accrual Schedule'!$C$3:$C$122, 1), 1))</f>
        <v/>
      </c>
      <c r="I1250" s="18" t="str" cm="1">
        <f t="array" aca="1" ref="I1250" ca="1">IF(B1250="", "", _xlfn.IFNA(INDEX('Accrual Schedule'!$C$4:$C$122, MATCH(B1250, 'Accrual Schedule'!$C$4:$C$122, 1)+1, 1), INDEX('Accrual Schedule'!$C$4:$C$122, 1, 1)))</f>
        <v/>
      </c>
      <c r="J1250" s="11" t="str">
        <f ca="1">IF(B1250="","",'Terms&amp;Conditions + Transaction'!$F$5-SUMIF(Dispositions!$B$3:$B$32,"&lt;="&amp;B1250,Dispositions!$C$3:$C$32))</f>
        <v/>
      </c>
      <c r="K1250" s="84" t="str">
        <f ca="1">IF(B1250="", "", IF(ISNA(MATCH(B1250, 'Factor Schedule'!$B$3:$B$2002, -1)),1,IF(INDEX('Factor Schedule'!$B$3:$C$2002,MATCH(B1250, 'Factor Schedule'!$B$3:$B$2002, -1), 1)=B1250,MATCH(B1250, 'Factor Schedule'!$B$3:$B$2002, -1),MATCH(B1250, 'Factor Schedule'!$B$3:$B$2002, -1)+1)))</f>
        <v/>
      </c>
      <c r="L1250" s="11" t="str" cm="1">
        <f t="array" aca="1" ref="L1250" ca="1">IF(B1250="","",ROUND(J1250*_xlfn.IFNA(INDEX('Factor Schedule'!$B$3:$C$2002,K1250, 2), 1), 2))</f>
        <v/>
      </c>
      <c r="M1250" s="11" t="str">
        <f ca="1">IF(B1250="", "", IF(OR(LOWER('Terms&amp;Conditions + Transaction'!$B$12)&lt;&gt;"compound", B1250=$C$2, B1250=E1250), L1250, L1250+IF(LOWER('Terms&amp;Conditions + Transaction'!$B$13)&lt;&gt;"y", SUMIFS($T$8:$T$2007, $B$8:$B$2007, "&gt;="&amp;E1250, $B$8:$B$2007, "&lt;"&amp;B1250), SUMIFS($U$8:$U$1007, $B$8:$B$2007, "&gt;="&amp;E1250, $B$8:$B$2007, "&lt;"&amp;B1250))))</f>
        <v/>
      </c>
      <c r="N1250" s="18" t="str">
        <f ca="1">IF(OR(B1250 = "", F1250=""), "", MIN(ForwardDays(B1250,-'Terms&amp;Conditions + Transaction'!$B$22, 'Terms&amp;Conditions + Transaction'!$B$23, 'Holiday Schedule'!$B$3:$B$1002),ForwardDays(F1250,-'Terms&amp;Conditions + Transaction'!$B$22, 'Terms&amp;Conditions + Transaction'!$B$23, 'Holiday Schedule'!$B$3:$B$1002)))</f>
        <v/>
      </c>
      <c r="O1250" s="42" t="str">
        <f ca="1">IF(B1250="", "", IF(ISNA(MATCH(N1250, SOFR_INDEX!$A$2:$A$2001, -1)),1,IF(INDEX(SOFR_INDEX!$A$2:$E$2001,MATCH(N1250, SOFR_INDEX!$A$2:$A$2001, -1), 1)=N1250,MATCH(N1250, SOFR_INDEX!$A$2:$A$2001, -1),MATCH(N1250, SOFR_INDEX!$A$2:$A$2001, -1)+1)))</f>
        <v/>
      </c>
      <c r="P1250" s="40" t="str" cm="1">
        <f t="array" aca="1" ref="P1250" ca="1">IF(OR(B1250="", F1250=""), "", INDEX(SOFR_INDEX!$B$2:$E$2001, O1250,$P$4) * IF(LEFT($P$3, 3)="180", 2, IF(LEFT($P$3, 2)="90", 4, IF(LEFT($P$3, 2)="30", 12, 1)))/100)</f>
        <v/>
      </c>
      <c r="Q1250" s="43" t="str">
        <f ca="1">IF(OR(B1250="", F1250=""), "", P1250+'Terms&amp;Conditions + Transaction'!$B$11/10000)</f>
        <v/>
      </c>
      <c r="R1250" s="43" t="str">
        <f t="shared" ca="1" si="119"/>
        <v/>
      </c>
      <c r="S1250" t="str">
        <f ca="1">IF(B1250="",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Transaction'!$C$7*(F1250-E1250), 365), 360))))</f>
        <v/>
      </c>
      <c r="T1250" s="49" t="str">
        <f t="shared" ca="1" si="120"/>
        <v/>
      </c>
      <c r="U1250" s="49" t="str">
        <f t="shared" ca="1" si="121"/>
        <v/>
      </c>
      <c r="V1250" s="49" t="str">
        <f t="shared" ca="1" si="122"/>
        <v/>
      </c>
      <c r="W1250" s="11" t="str">
        <f t="shared" ca="1" si="123"/>
        <v/>
      </c>
      <c r="X1250" s="11" t="str">
        <f t="shared" ca="1" si="124"/>
        <v/>
      </c>
    </row>
    <row r="1251" spans="2:24" x14ac:dyDescent="0.25">
      <c r="B1251" s="82" t="str">
        <f ca="1">IF(B1250&lt;MIN($C$3, 'Terms&amp;Conditions + Transaction'!$B$6), B1250+1, "")</f>
        <v/>
      </c>
      <c r="C1251" t="str">
        <f ca="1">IF(B1251="", "", IF(AND(WEEKDAY(B1251, 2)&lt;=5, ISERROR(VLOOKUP(B1251, 'Holiday Schedule'!$B$3:$B$1002, 1, FALSE))), 1, 0))</f>
        <v/>
      </c>
      <c r="D1251" t="str">
        <f ca="1">IF(B1251="", "", IF(LOWER('Terms&amp;Conditions + Transaction'!$C$15)="act", 1, IF(DAY(B1251)=31, 0, IF(AND(DAY(B1251+1)=1, MONTH(B1251+1)=3), 31-DAY(B1251), 1))))</f>
        <v/>
      </c>
      <c r="E1251" s="18" t="str">
        <f ca="1">IF(B1251="", "", IFERROR(VLOOKUP(B1251, 'Accrual Schedule'!$B$3:$B$122, 1, TRUE), ""))</f>
        <v/>
      </c>
      <c r="F1251" s="18" t="str" cm="1">
        <f t="array" aca="1" ref="F1251" ca="1">IF(B1251="", "", INDEX('Accrual Schedule'!$B$3:$B$122, MATCH(B1251, 'Accrual Schedule'!$B$3:$B$122, 1)+1, 1))</f>
        <v/>
      </c>
      <c r="G1251" s="18" t="str" cm="1">
        <f t="array" aca="1" ref="G1251" ca="1">IF(B1251="", "", INDEX('Accrual Schedule'!$B$3:$B$122, MATCH(H1251, 'Accrual Schedule'!$B$3:$B$122, 1)-1, 1))</f>
        <v/>
      </c>
      <c r="H1251" s="18" t="str">
        <f ca="1">IF(B1251="", "", INDEX('Accrual Schedule'!$B$3:$B$122, MATCH(I1251, 'Accrual Schedule'!$C$3:$C$122, 1), 1))</f>
        <v/>
      </c>
      <c r="I1251" s="18" t="str" cm="1">
        <f t="array" aca="1" ref="I1251" ca="1">IF(B1251="", "", _xlfn.IFNA(INDEX('Accrual Schedule'!$C$4:$C$122, MATCH(B1251, 'Accrual Schedule'!$C$4:$C$122, 1)+1, 1), INDEX('Accrual Schedule'!$C$4:$C$122, 1, 1)))</f>
        <v/>
      </c>
      <c r="J1251" s="11" t="str">
        <f ca="1">IF(B1251="","",'Terms&amp;Conditions + Transaction'!$F$5-SUMIF(Dispositions!$B$3:$B$32,"&lt;="&amp;B1251,Dispositions!$C$3:$C$32))</f>
        <v/>
      </c>
      <c r="K1251" s="84" t="str">
        <f ca="1">IF(B1251="", "", IF(ISNA(MATCH(B1251, 'Factor Schedule'!$B$3:$B$2002, -1)),1,IF(INDEX('Factor Schedule'!$B$3:$C$2002,MATCH(B1251, 'Factor Schedule'!$B$3:$B$2002, -1), 1)=B1251,MATCH(B1251, 'Factor Schedule'!$B$3:$B$2002, -1),MATCH(B1251, 'Factor Schedule'!$B$3:$B$2002, -1)+1)))</f>
        <v/>
      </c>
      <c r="L1251" s="11" t="str" cm="1">
        <f t="array" aca="1" ref="L1251" ca="1">IF(B1251="","",ROUND(J1251*_xlfn.IFNA(INDEX('Factor Schedule'!$B$3:$C$2002,K1251, 2), 1), 2))</f>
        <v/>
      </c>
      <c r="M1251" s="11" t="str">
        <f ca="1">IF(B1251="", "", IF(OR(LOWER('Terms&amp;Conditions + Transaction'!$B$12)&lt;&gt;"compound", B1251=$C$2, B1251=E1251), L1251, L1251+IF(LOWER('Terms&amp;Conditions + Transaction'!$B$13)&lt;&gt;"y", SUMIFS($T$8:$T$2007, $B$8:$B$2007, "&gt;="&amp;E1251, $B$8:$B$2007, "&lt;"&amp;B1251), SUMIFS($U$8:$U$1007, $B$8:$B$2007, "&gt;="&amp;E1251, $B$8:$B$2007, "&lt;"&amp;B1251))))</f>
        <v/>
      </c>
      <c r="N1251" s="18" t="str">
        <f ca="1">IF(OR(B1251 = "", F1251=""), "", MIN(ForwardDays(B1251,-'Terms&amp;Conditions + Transaction'!$B$22, 'Terms&amp;Conditions + Transaction'!$B$23, 'Holiday Schedule'!$B$3:$B$1002),ForwardDays(F1251,-'Terms&amp;Conditions + Transaction'!$B$22, 'Terms&amp;Conditions + Transaction'!$B$23, 'Holiday Schedule'!$B$3:$B$1002)))</f>
        <v/>
      </c>
      <c r="O1251" s="42" t="str">
        <f ca="1">IF(B1251="", "", IF(ISNA(MATCH(N1251, SOFR_INDEX!$A$2:$A$2001, -1)),1,IF(INDEX(SOFR_INDEX!$A$2:$E$2001,MATCH(N1251, SOFR_INDEX!$A$2:$A$2001, -1), 1)=N1251,MATCH(N1251, SOFR_INDEX!$A$2:$A$2001, -1),MATCH(N1251, SOFR_INDEX!$A$2:$A$2001, -1)+1)))</f>
        <v/>
      </c>
      <c r="P1251" s="40" t="str" cm="1">
        <f t="array" aca="1" ref="P1251" ca="1">IF(OR(B1251="", F1251=""), "", INDEX(SOFR_INDEX!$B$2:$E$2001, O1251,$P$4) * IF(LEFT($P$3, 3)="180", 2, IF(LEFT($P$3, 2)="90", 4, IF(LEFT($P$3, 2)="30", 12, 1)))/100)</f>
        <v/>
      </c>
      <c r="Q1251" s="43" t="str">
        <f ca="1">IF(OR(B1251="", F1251=""), "", P1251+'Terms&amp;Conditions + Transaction'!$B$11/10000)</f>
        <v/>
      </c>
      <c r="R1251" s="43" t="str">
        <f t="shared" ca="1" si="119"/>
        <v/>
      </c>
      <c r="S1251" t="str">
        <f ca="1">IF(B1251="",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Transaction'!$C$7*(F1251-E1251), 365), 360))))</f>
        <v/>
      </c>
      <c r="T1251" s="49" t="str">
        <f t="shared" ca="1" si="120"/>
        <v/>
      </c>
      <c r="U1251" s="49" t="str">
        <f t="shared" ca="1" si="121"/>
        <v/>
      </c>
      <c r="V1251" s="49" t="str">
        <f t="shared" ca="1" si="122"/>
        <v/>
      </c>
      <c r="W1251" s="11" t="str">
        <f t="shared" ca="1" si="123"/>
        <v/>
      </c>
      <c r="X1251" s="11" t="str">
        <f t="shared" ca="1" si="124"/>
        <v/>
      </c>
    </row>
    <row r="1252" spans="2:24" x14ac:dyDescent="0.25">
      <c r="B1252" s="82" t="str">
        <f ca="1">IF(B1251&lt;MIN($C$3, 'Terms&amp;Conditions + Transaction'!$B$6), B1251+1, "")</f>
        <v/>
      </c>
      <c r="C1252" t="str">
        <f ca="1">IF(B1252="", "", IF(AND(WEEKDAY(B1252, 2)&lt;=5, ISERROR(VLOOKUP(B1252, 'Holiday Schedule'!$B$3:$B$1002, 1, FALSE))), 1, 0))</f>
        <v/>
      </c>
      <c r="D1252" t="str">
        <f ca="1">IF(B1252="", "", IF(LOWER('Terms&amp;Conditions + Transaction'!$C$15)="act", 1, IF(DAY(B1252)=31, 0, IF(AND(DAY(B1252+1)=1, MONTH(B1252+1)=3), 31-DAY(B1252), 1))))</f>
        <v/>
      </c>
      <c r="E1252" s="18" t="str">
        <f ca="1">IF(B1252="", "", IFERROR(VLOOKUP(B1252, 'Accrual Schedule'!$B$3:$B$122, 1, TRUE), ""))</f>
        <v/>
      </c>
      <c r="F1252" s="18" t="str" cm="1">
        <f t="array" aca="1" ref="F1252" ca="1">IF(B1252="", "", INDEX('Accrual Schedule'!$B$3:$B$122, MATCH(B1252, 'Accrual Schedule'!$B$3:$B$122, 1)+1, 1))</f>
        <v/>
      </c>
      <c r="G1252" s="18" t="str" cm="1">
        <f t="array" aca="1" ref="G1252" ca="1">IF(B1252="", "", INDEX('Accrual Schedule'!$B$3:$B$122, MATCH(H1252, 'Accrual Schedule'!$B$3:$B$122, 1)-1, 1))</f>
        <v/>
      </c>
      <c r="H1252" s="18" t="str">
        <f ca="1">IF(B1252="", "", INDEX('Accrual Schedule'!$B$3:$B$122, MATCH(I1252, 'Accrual Schedule'!$C$3:$C$122, 1), 1))</f>
        <v/>
      </c>
      <c r="I1252" s="18" t="str" cm="1">
        <f t="array" aca="1" ref="I1252" ca="1">IF(B1252="", "", _xlfn.IFNA(INDEX('Accrual Schedule'!$C$4:$C$122, MATCH(B1252, 'Accrual Schedule'!$C$4:$C$122, 1)+1, 1), INDEX('Accrual Schedule'!$C$4:$C$122, 1, 1)))</f>
        <v/>
      </c>
      <c r="J1252" s="11" t="str">
        <f ca="1">IF(B1252="","",'Terms&amp;Conditions + Transaction'!$F$5-SUMIF(Dispositions!$B$3:$B$32,"&lt;="&amp;B1252,Dispositions!$C$3:$C$32))</f>
        <v/>
      </c>
      <c r="K1252" s="84" t="str">
        <f ca="1">IF(B1252="", "", IF(ISNA(MATCH(B1252, 'Factor Schedule'!$B$3:$B$2002, -1)),1,IF(INDEX('Factor Schedule'!$B$3:$C$2002,MATCH(B1252, 'Factor Schedule'!$B$3:$B$2002, -1), 1)=B1252,MATCH(B1252, 'Factor Schedule'!$B$3:$B$2002, -1),MATCH(B1252, 'Factor Schedule'!$B$3:$B$2002, -1)+1)))</f>
        <v/>
      </c>
      <c r="L1252" s="11" t="str" cm="1">
        <f t="array" aca="1" ref="L1252" ca="1">IF(B1252="","",ROUND(J1252*_xlfn.IFNA(INDEX('Factor Schedule'!$B$3:$C$2002,K1252, 2), 1), 2))</f>
        <v/>
      </c>
      <c r="M1252" s="11" t="str">
        <f ca="1">IF(B1252="", "", IF(OR(LOWER('Terms&amp;Conditions + Transaction'!$B$12)&lt;&gt;"compound", B1252=$C$2, B1252=E1252), L1252, L1252+IF(LOWER('Terms&amp;Conditions + Transaction'!$B$13)&lt;&gt;"y", SUMIFS($T$8:$T$2007, $B$8:$B$2007, "&gt;="&amp;E1252, $B$8:$B$2007, "&lt;"&amp;B1252), SUMIFS($U$8:$U$1007, $B$8:$B$2007, "&gt;="&amp;E1252, $B$8:$B$2007, "&lt;"&amp;B1252))))</f>
        <v/>
      </c>
      <c r="N1252" s="18" t="str">
        <f ca="1">IF(OR(B1252 = "", F1252=""), "", MIN(ForwardDays(B1252,-'Terms&amp;Conditions + Transaction'!$B$22, 'Terms&amp;Conditions + Transaction'!$B$23, 'Holiday Schedule'!$B$3:$B$1002),ForwardDays(F1252,-'Terms&amp;Conditions + Transaction'!$B$22, 'Terms&amp;Conditions + Transaction'!$B$23, 'Holiday Schedule'!$B$3:$B$1002)))</f>
        <v/>
      </c>
      <c r="O1252" s="42" t="str">
        <f ca="1">IF(B1252="", "", IF(ISNA(MATCH(N1252, SOFR_INDEX!$A$2:$A$2001, -1)),1,IF(INDEX(SOFR_INDEX!$A$2:$E$2001,MATCH(N1252, SOFR_INDEX!$A$2:$A$2001, -1), 1)=N1252,MATCH(N1252, SOFR_INDEX!$A$2:$A$2001, -1),MATCH(N1252, SOFR_INDEX!$A$2:$A$2001, -1)+1)))</f>
        <v/>
      </c>
      <c r="P1252" s="40" t="str" cm="1">
        <f t="array" aca="1" ref="P1252" ca="1">IF(OR(B1252="", F1252=""), "", INDEX(SOFR_INDEX!$B$2:$E$2001, O1252,$P$4) * IF(LEFT($P$3, 3)="180", 2, IF(LEFT($P$3, 2)="90", 4, IF(LEFT($P$3, 2)="30", 12, 1)))/100)</f>
        <v/>
      </c>
      <c r="Q1252" s="43" t="str">
        <f ca="1">IF(OR(B1252="", F1252=""), "", P1252+'Terms&amp;Conditions + Transaction'!$B$11/10000)</f>
        <v/>
      </c>
      <c r="R1252" s="43" t="str">
        <f t="shared" ca="1" si="119"/>
        <v/>
      </c>
      <c r="S1252" t="str">
        <f ca="1">IF(B1252="",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Transaction'!$C$7*(F1252-E1252), 365), 360))))</f>
        <v/>
      </c>
      <c r="T1252" s="49" t="str">
        <f t="shared" ca="1" si="120"/>
        <v/>
      </c>
      <c r="U1252" s="49" t="str">
        <f t="shared" ca="1" si="121"/>
        <v/>
      </c>
      <c r="V1252" s="49" t="str">
        <f t="shared" ca="1" si="122"/>
        <v/>
      </c>
      <c r="W1252" s="11" t="str">
        <f t="shared" ca="1" si="123"/>
        <v/>
      </c>
      <c r="X1252" s="11" t="str">
        <f t="shared" ca="1" si="124"/>
        <v/>
      </c>
    </row>
    <row r="1253" spans="2:24" x14ac:dyDescent="0.25">
      <c r="B1253" s="82" t="str">
        <f ca="1">IF(B1252&lt;MIN($C$3, 'Terms&amp;Conditions + Transaction'!$B$6), B1252+1, "")</f>
        <v/>
      </c>
      <c r="C1253" t="str">
        <f ca="1">IF(B1253="", "", IF(AND(WEEKDAY(B1253, 2)&lt;=5, ISERROR(VLOOKUP(B1253, 'Holiday Schedule'!$B$3:$B$1002, 1, FALSE))), 1, 0))</f>
        <v/>
      </c>
      <c r="D1253" t="str">
        <f ca="1">IF(B1253="", "", IF(LOWER('Terms&amp;Conditions + Transaction'!$C$15)="act", 1, IF(DAY(B1253)=31, 0, IF(AND(DAY(B1253+1)=1, MONTH(B1253+1)=3), 31-DAY(B1253), 1))))</f>
        <v/>
      </c>
      <c r="E1253" s="18" t="str">
        <f ca="1">IF(B1253="", "", IFERROR(VLOOKUP(B1253, 'Accrual Schedule'!$B$3:$B$122, 1, TRUE), ""))</f>
        <v/>
      </c>
      <c r="F1253" s="18" t="str" cm="1">
        <f t="array" aca="1" ref="F1253" ca="1">IF(B1253="", "", INDEX('Accrual Schedule'!$B$3:$B$122, MATCH(B1253, 'Accrual Schedule'!$B$3:$B$122, 1)+1, 1))</f>
        <v/>
      </c>
      <c r="G1253" s="18" t="str" cm="1">
        <f t="array" aca="1" ref="G1253" ca="1">IF(B1253="", "", INDEX('Accrual Schedule'!$B$3:$B$122, MATCH(H1253, 'Accrual Schedule'!$B$3:$B$122, 1)-1, 1))</f>
        <v/>
      </c>
      <c r="H1253" s="18" t="str">
        <f ca="1">IF(B1253="", "", INDEX('Accrual Schedule'!$B$3:$B$122, MATCH(I1253, 'Accrual Schedule'!$C$3:$C$122, 1), 1))</f>
        <v/>
      </c>
      <c r="I1253" s="18" t="str" cm="1">
        <f t="array" aca="1" ref="I1253" ca="1">IF(B1253="", "", _xlfn.IFNA(INDEX('Accrual Schedule'!$C$4:$C$122, MATCH(B1253, 'Accrual Schedule'!$C$4:$C$122, 1)+1, 1), INDEX('Accrual Schedule'!$C$4:$C$122, 1, 1)))</f>
        <v/>
      </c>
      <c r="J1253" s="11" t="str">
        <f ca="1">IF(B1253="","",'Terms&amp;Conditions + Transaction'!$F$5-SUMIF(Dispositions!$B$3:$B$32,"&lt;="&amp;B1253,Dispositions!$C$3:$C$32))</f>
        <v/>
      </c>
      <c r="K1253" s="84" t="str">
        <f ca="1">IF(B1253="", "", IF(ISNA(MATCH(B1253, 'Factor Schedule'!$B$3:$B$2002, -1)),1,IF(INDEX('Factor Schedule'!$B$3:$C$2002,MATCH(B1253, 'Factor Schedule'!$B$3:$B$2002, -1), 1)=B1253,MATCH(B1253, 'Factor Schedule'!$B$3:$B$2002, -1),MATCH(B1253, 'Factor Schedule'!$B$3:$B$2002, -1)+1)))</f>
        <v/>
      </c>
      <c r="L1253" s="11" t="str" cm="1">
        <f t="array" aca="1" ref="L1253" ca="1">IF(B1253="","",ROUND(J1253*_xlfn.IFNA(INDEX('Factor Schedule'!$B$3:$C$2002,K1253, 2), 1), 2))</f>
        <v/>
      </c>
      <c r="M1253" s="11" t="str">
        <f ca="1">IF(B1253="", "", IF(OR(LOWER('Terms&amp;Conditions + Transaction'!$B$12)&lt;&gt;"compound", B1253=$C$2, B1253=E1253), L1253, L1253+IF(LOWER('Terms&amp;Conditions + Transaction'!$B$13)&lt;&gt;"y", SUMIFS($T$8:$T$2007, $B$8:$B$2007, "&gt;="&amp;E1253, $B$8:$B$2007, "&lt;"&amp;B1253), SUMIFS($U$8:$U$1007, $B$8:$B$2007, "&gt;="&amp;E1253, $B$8:$B$2007, "&lt;"&amp;B1253))))</f>
        <v/>
      </c>
      <c r="N1253" s="18" t="str">
        <f ca="1">IF(OR(B1253 = "", F1253=""), "", MIN(ForwardDays(B1253,-'Terms&amp;Conditions + Transaction'!$B$22, 'Terms&amp;Conditions + Transaction'!$B$23, 'Holiday Schedule'!$B$3:$B$1002),ForwardDays(F1253,-'Terms&amp;Conditions + Transaction'!$B$22, 'Terms&amp;Conditions + Transaction'!$B$23, 'Holiday Schedule'!$B$3:$B$1002)))</f>
        <v/>
      </c>
      <c r="O1253" s="42" t="str">
        <f ca="1">IF(B1253="", "", IF(ISNA(MATCH(N1253, SOFR_INDEX!$A$2:$A$2001, -1)),1,IF(INDEX(SOFR_INDEX!$A$2:$E$2001,MATCH(N1253, SOFR_INDEX!$A$2:$A$2001, -1), 1)=N1253,MATCH(N1253, SOFR_INDEX!$A$2:$A$2001, -1),MATCH(N1253, SOFR_INDEX!$A$2:$A$2001, -1)+1)))</f>
        <v/>
      </c>
      <c r="P1253" s="40" t="str" cm="1">
        <f t="array" aca="1" ref="P1253" ca="1">IF(OR(B1253="", F1253=""), "", INDEX(SOFR_INDEX!$B$2:$E$2001, O1253,$P$4) * IF(LEFT($P$3, 3)="180", 2, IF(LEFT($P$3, 2)="90", 4, IF(LEFT($P$3, 2)="30", 12, 1)))/100)</f>
        <v/>
      </c>
      <c r="Q1253" s="43" t="str">
        <f ca="1">IF(OR(B1253="", F1253=""), "", P1253+'Terms&amp;Conditions + Transaction'!$B$11/10000)</f>
        <v/>
      </c>
      <c r="R1253" s="43" t="str">
        <f t="shared" ca="1" si="119"/>
        <v/>
      </c>
      <c r="S1253" t="str">
        <f ca="1">IF(B1253="",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Transaction'!$C$7*(F1253-E1253), 365), 360))))</f>
        <v/>
      </c>
      <c r="T1253" s="49" t="str">
        <f t="shared" ca="1" si="120"/>
        <v/>
      </c>
      <c r="U1253" s="49" t="str">
        <f t="shared" ca="1" si="121"/>
        <v/>
      </c>
      <c r="V1253" s="49" t="str">
        <f t="shared" ca="1" si="122"/>
        <v/>
      </c>
      <c r="W1253" s="11" t="str">
        <f t="shared" ca="1" si="123"/>
        <v/>
      </c>
      <c r="X1253" s="11" t="str">
        <f t="shared" ca="1" si="124"/>
        <v/>
      </c>
    </row>
    <row r="1254" spans="2:24" x14ac:dyDescent="0.25">
      <c r="B1254" s="82" t="str">
        <f ca="1">IF(B1253&lt;MIN($C$3, 'Terms&amp;Conditions + Transaction'!$B$6), B1253+1, "")</f>
        <v/>
      </c>
      <c r="C1254" t="str">
        <f ca="1">IF(B1254="", "", IF(AND(WEEKDAY(B1254, 2)&lt;=5, ISERROR(VLOOKUP(B1254, 'Holiday Schedule'!$B$3:$B$1002, 1, FALSE))), 1, 0))</f>
        <v/>
      </c>
      <c r="D1254" t="str">
        <f ca="1">IF(B1254="", "", IF(LOWER('Terms&amp;Conditions + Transaction'!$C$15)="act", 1, IF(DAY(B1254)=31, 0, IF(AND(DAY(B1254+1)=1, MONTH(B1254+1)=3), 31-DAY(B1254), 1))))</f>
        <v/>
      </c>
      <c r="E1254" s="18" t="str">
        <f ca="1">IF(B1254="", "", IFERROR(VLOOKUP(B1254, 'Accrual Schedule'!$B$3:$B$122, 1, TRUE), ""))</f>
        <v/>
      </c>
      <c r="F1254" s="18" t="str" cm="1">
        <f t="array" aca="1" ref="F1254" ca="1">IF(B1254="", "", INDEX('Accrual Schedule'!$B$3:$B$122, MATCH(B1254, 'Accrual Schedule'!$B$3:$B$122, 1)+1, 1))</f>
        <v/>
      </c>
      <c r="G1254" s="18" t="str" cm="1">
        <f t="array" aca="1" ref="G1254" ca="1">IF(B1254="", "", INDEX('Accrual Schedule'!$B$3:$B$122, MATCH(H1254, 'Accrual Schedule'!$B$3:$B$122, 1)-1, 1))</f>
        <v/>
      </c>
      <c r="H1254" s="18" t="str">
        <f ca="1">IF(B1254="", "", INDEX('Accrual Schedule'!$B$3:$B$122, MATCH(I1254, 'Accrual Schedule'!$C$3:$C$122, 1), 1))</f>
        <v/>
      </c>
      <c r="I1254" s="18" t="str" cm="1">
        <f t="array" aca="1" ref="I1254" ca="1">IF(B1254="", "", _xlfn.IFNA(INDEX('Accrual Schedule'!$C$4:$C$122, MATCH(B1254, 'Accrual Schedule'!$C$4:$C$122, 1)+1, 1), INDEX('Accrual Schedule'!$C$4:$C$122, 1, 1)))</f>
        <v/>
      </c>
      <c r="J1254" s="11" t="str">
        <f ca="1">IF(B1254="","",'Terms&amp;Conditions + Transaction'!$F$5-SUMIF(Dispositions!$B$3:$B$32,"&lt;="&amp;B1254,Dispositions!$C$3:$C$32))</f>
        <v/>
      </c>
      <c r="K1254" s="84" t="str">
        <f ca="1">IF(B1254="", "", IF(ISNA(MATCH(B1254, 'Factor Schedule'!$B$3:$B$2002, -1)),1,IF(INDEX('Factor Schedule'!$B$3:$C$2002,MATCH(B1254, 'Factor Schedule'!$B$3:$B$2002, -1), 1)=B1254,MATCH(B1254, 'Factor Schedule'!$B$3:$B$2002, -1),MATCH(B1254, 'Factor Schedule'!$B$3:$B$2002, -1)+1)))</f>
        <v/>
      </c>
      <c r="L1254" s="11" t="str" cm="1">
        <f t="array" aca="1" ref="L1254" ca="1">IF(B1254="","",ROUND(J1254*_xlfn.IFNA(INDEX('Factor Schedule'!$B$3:$C$2002,K1254, 2), 1), 2))</f>
        <v/>
      </c>
      <c r="M1254" s="11" t="str">
        <f ca="1">IF(B1254="", "", IF(OR(LOWER('Terms&amp;Conditions + Transaction'!$B$12)&lt;&gt;"compound", B1254=$C$2, B1254=E1254), L1254, L1254+IF(LOWER('Terms&amp;Conditions + Transaction'!$B$13)&lt;&gt;"y", SUMIFS($T$8:$T$2007, $B$8:$B$2007, "&gt;="&amp;E1254, $B$8:$B$2007, "&lt;"&amp;B1254), SUMIFS($U$8:$U$1007, $B$8:$B$2007, "&gt;="&amp;E1254, $B$8:$B$2007, "&lt;"&amp;B1254))))</f>
        <v/>
      </c>
      <c r="N1254" s="18" t="str">
        <f ca="1">IF(OR(B1254 = "", F1254=""), "", MIN(ForwardDays(B1254,-'Terms&amp;Conditions + Transaction'!$B$22, 'Terms&amp;Conditions + Transaction'!$B$23, 'Holiday Schedule'!$B$3:$B$1002),ForwardDays(F1254,-'Terms&amp;Conditions + Transaction'!$B$22, 'Terms&amp;Conditions + Transaction'!$B$23, 'Holiday Schedule'!$B$3:$B$1002)))</f>
        <v/>
      </c>
      <c r="O1254" s="42" t="str">
        <f ca="1">IF(B1254="", "", IF(ISNA(MATCH(N1254, SOFR_INDEX!$A$2:$A$2001, -1)),1,IF(INDEX(SOFR_INDEX!$A$2:$E$2001,MATCH(N1254, SOFR_INDEX!$A$2:$A$2001, -1), 1)=N1254,MATCH(N1254, SOFR_INDEX!$A$2:$A$2001, -1),MATCH(N1254, SOFR_INDEX!$A$2:$A$2001, -1)+1)))</f>
        <v/>
      </c>
      <c r="P1254" s="40" t="str" cm="1">
        <f t="array" aca="1" ref="P1254" ca="1">IF(OR(B1254="", F1254=""), "", INDEX(SOFR_INDEX!$B$2:$E$2001, O1254,$P$4) * IF(LEFT($P$3, 3)="180", 2, IF(LEFT($P$3, 2)="90", 4, IF(LEFT($P$3, 2)="30", 12, 1)))/100)</f>
        <v/>
      </c>
      <c r="Q1254" s="43" t="str">
        <f ca="1">IF(OR(B1254="", F1254=""), "", P1254+'Terms&amp;Conditions + Transaction'!$B$11/10000)</f>
        <v/>
      </c>
      <c r="R1254" s="43" t="str">
        <f t="shared" ca="1" si="119"/>
        <v/>
      </c>
      <c r="S1254" t="str">
        <f ca="1">IF(B1254="",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Transaction'!$C$7*(F1254-E1254), 365), 360))))</f>
        <v/>
      </c>
      <c r="T1254" s="49" t="str">
        <f t="shared" ca="1" si="120"/>
        <v/>
      </c>
      <c r="U1254" s="49" t="str">
        <f t="shared" ca="1" si="121"/>
        <v/>
      </c>
      <c r="V1254" s="49" t="str">
        <f t="shared" ca="1" si="122"/>
        <v/>
      </c>
      <c r="W1254" s="11" t="str">
        <f t="shared" ca="1" si="123"/>
        <v/>
      </c>
      <c r="X1254" s="11" t="str">
        <f t="shared" ca="1" si="124"/>
        <v/>
      </c>
    </row>
    <row r="1255" spans="2:24" x14ac:dyDescent="0.25">
      <c r="B1255" s="82" t="str">
        <f ca="1">IF(B1254&lt;MIN($C$3, 'Terms&amp;Conditions + Transaction'!$B$6), B1254+1, "")</f>
        <v/>
      </c>
      <c r="C1255" t="str">
        <f ca="1">IF(B1255="", "", IF(AND(WEEKDAY(B1255, 2)&lt;=5, ISERROR(VLOOKUP(B1255, 'Holiday Schedule'!$B$3:$B$1002, 1, FALSE))), 1, 0))</f>
        <v/>
      </c>
      <c r="D1255" t="str">
        <f ca="1">IF(B1255="", "", IF(LOWER('Terms&amp;Conditions + Transaction'!$C$15)="act", 1, IF(DAY(B1255)=31, 0, IF(AND(DAY(B1255+1)=1, MONTH(B1255+1)=3), 31-DAY(B1255), 1))))</f>
        <v/>
      </c>
      <c r="E1255" s="18" t="str">
        <f ca="1">IF(B1255="", "", IFERROR(VLOOKUP(B1255, 'Accrual Schedule'!$B$3:$B$122, 1, TRUE), ""))</f>
        <v/>
      </c>
      <c r="F1255" s="18" t="str" cm="1">
        <f t="array" aca="1" ref="F1255" ca="1">IF(B1255="", "", INDEX('Accrual Schedule'!$B$3:$B$122, MATCH(B1255, 'Accrual Schedule'!$B$3:$B$122, 1)+1, 1))</f>
        <v/>
      </c>
      <c r="G1255" s="18" t="str" cm="1">
        <f t="array" aca="1" ref="G1255" ca="1">IF(B1255="", "", INDEX('Accrual Schedule'!$B$3:$B$122, MATCH(H1255, 'Accrual Schedule'!$B$3:$B$122, 1)-1, 1))</f>
        <v/>
      </c>
      <c r="H1255" s="18" t="str">
        <f ca="1">IF(B1255="", "", INDEX('Accrual Schedule'!$B$3:$B$122, MATCH(I1255, 'Accrual Schedule'!$C$3:$C$122, 1), 1))</f>
        <v/>
      </c>
      <c r="I1255" s="18" t="str" cm="1">
        <f t="array" aca="1" ref="I1255" ca="1">IF(B1255="", "", _xlfn.IFNA(INDEX('Accrual Schedule'!$C$4:$C$122, MATCH(B1255, 'Accrual Schedule'!$C$4:$C$122, 1)+1, 1), INDEX('Accrual Schedule'!$C$4:$C$122, 1, 1)))</f>
        <v/>
      </c>
      <c r="J1255" s="11" t="str">
        <f ca="1">IF(B1255="","",'Terms&amp;Conditions + Transaction'!$F$5-SUMIF(Dispositions!$B$3:$B$32,"&lt;="&amp;B1255,Dispositions!$C$3:$C$32))</f>
        <v/>
      </c>
      <c r="K1255" s="84" t="str">
        <f ca="1">IF(B1255="", "", IF(ISNA(MATCH(B1255, 'Factor Schedule'!$B$3:$B$2002, -1)),1,IF(INDEX('Factor Schedule'!$B$3:$C$2002,MATCH(B1255, 'Factor Schedule'!$B$3:$B$2002, -1), 1)=B1255,MATCH(B1255, 'Factor Schedule'!$B$3:$B$2002, -1),MATCH(B1255, 'Factor Schedule'!$B$3:$B$2002, -1)+1)))</f>
        <v/>
      </c>
      <c r="L1255" s="11" t="str" cm="1">
        <f t="array" aca="1" ref="L1255" ca="1">IF(B1255="","",ROUND(J1255*_xlfn.IFNA(INDEX('Factor Schedule'!$B$3:$C$2002,K1255, 2), 1), 2))</f>
        <v/>
      </c>
      <c r="M1255" s="11" t="str">
        <f ca="1">IF(B1255="", "", IF(OR(LOWER('Terms&amp;Conditions + Transaction'!$B$12)&lt;&gt;"compound", B1255=$C$2, B1255=E1255), L1255, L1255+IF(LOWER('Terms&amp;Conditions + Transaction'!$B$13)&lt;&gt;"y", SUMIFS($T$8:$T$2007, $B$8:$B$2007, "&gt;="&amp;E1255, $B$8:$B$2007, "&lt;"&amp;B1255), SUMIFS($U$8:$U$1007, $B$8:$B$2007, "&gt;="&amp;E1255, $B$8:$B$2007, "&lt;"&amp;B1255))))</f>
        <v/>
      </c>
      <c r="N1255" s="18" t="str">
        <f ca="1">IF(OR(B1255 = "", F1255=""), "", MIN(ForwardDays(B1255,-'Terms&amp;Conditions + Transaction'!$B$22, 'Terms&amp;Conditions + Transaction'!$B$23, 'Holiday Schedule'!$B$3:$B$1002),ForwardDays(F1255,-'Terms&amp;Conditions + Transaction'!$B$22, 'Terms&amp;Conditions + Transaction'!$B$23, 'Holiday Schedule'!$B$3:$B$1002)))</f>
        <v/>
      </c>
      <c r="O1255" s="42" t="str">
        <f ca="1">IF(B1255="", "", IF(ISNA(MATCH(N1255, SOFR_INDEX!$A$2:$A$2001, -1)),1,IF(INDEX(SOFR_INDEX!$A$2:$E$2001,MATCH(N1255, SOFR_INDEX!$A$2:$A$2001, -1), 1)=N1255,MATCH(N1255, SOFR_INDEX!$A$2:$A$2001, -1),MATCH(N1255, SOFR_INDEX!$A$2:$A$2001, -1)+1)))</f>
        <v/>
      </c>
      <c r="P1255" s="40" t="str" cm="1">
        <f t="array" aca="1" ref="P1255" ca="1">IF(OR(B1255="", F1255=""), "", INDEX(SOFR_INDEX!$B$2:$E$2001, O1255,$P$4) * IF(LEFT($P$3, 3)="180", 2, IF(LEFT($P$3, 2)="90", 4, IF(LEFT($P$3, 2)="30", 12, 1)))/100)</f>
        <v/>
      </c>
      <c r="Q1255" s="43" t="str">
        <f ca="1">IF(OR(B1255="", F1255=""), "", P1255+'Terms&amp;Conditions + Transaction'!$B$11/10000)</f>
        <v/>
      </c>
      <c r="R1255" s="43" t="str">
        <f t="shared" ca="1" si="119"/>
        <v/>
      </c>
      <c r="S1255" t="str">
        <f ca="1">IF(B1255="",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Transaction'!$C$7*(F1255-E1255), 365), 360))))</f>
        <v/>
      </c>
      <c r="T1255" s="49" t="str">
        <f t="shared" ca="1" si="120"/>
        <v/>
      </c>
      <c r="U1255" s="49" t="str">
        <f t="shared" ca="1" si="121"/>
        <v/>
      </c>
      <c r="V1255" s="49" t="str">
        <f t="shared" ca="1" si="122"/>
        <v/>
      </c>
      <c r="W1255" s="11" t="str">
        <f t="shared" ca="1" si="123"/>
        <v/>
      </c>
      <c r="X1255" s="11" t="str">
        <f t="shared" ca="1" si="124"/>
        <v/>
      </c>
    </row>
    <row r="1256" spans="2:24" x14ac:dyDescent="0.25">
      <c r="B1256" s="82" t="str">
        <f ca="1">IF(B1255&lt;MIN($C$3, 'Terms&amp;Conditions + Transaction'!$B$6), B1255+1, "")</f>
        <v/>
      </c>
      <c r="C1256" t="str">
        <f ca="1">IF(B1256="", "", IF(AND(WEEKDAY(B1256, 2)&lt;=5, ISERROR(VLOOKUP(B1256, 'Holiday Schedule'!$B$3:$B$1002, 1, FALSE))), 1, 0))</f>
        <v/>
      </c>
      <c r="D1256" t="str">
        <f ca="1">IF(B1256="", "", IF(LOWER('Terms&amp;Conditions + Transaction'!$C$15)="act", 1, IF(DAY(B1256)=31, 0, IF(AND(DAY(B1256+1)=1, MONTH(B1256+1)=3), 31-DAY(B1256), 1))))</f>
        <v/>
      </c>
      <c r="E1256" s="18" t="str">
        <f ca="1">IF(B1256="", "", IFERROR(VLOOKUP(B1256, 'Accrual Schedule'!$B$3:$B$122, 1, TRUE), ""))</f>
        <v/>
      </c>
      <c r="F1256" s="18" t="str" cm="1">
        <f t="array" aca="1" ref="F1256" ca="1">IF(B1256="", "", INDEX('Accrual Schedule'!$B$3:$B$122, MATCH(B1256, 'Accrual Schedule'!$B$3:$B$122, 1)+1, 1))</f>
        <v/>
      </c>
      <c r="G1256" s="18" t="str" cm="1">
        <f t="array" aca="1" ref="G1256" ca="1">IF(B1256="", "", INDEX('Accrual Schedule'!$B$3:$B$122, MATCH(H1256, 'Accrual Schedule'!$B$3:$B$122, 1)-1, 1))</f>
        <v/>
      </c>
      <c r="H1256" s="18" t="str">
        <f ca="1">IF(B1256="", "", INDEX('Accrual Schedule'!$B$3:$B$122, MATCH(I1256, 'Accrual Schedule'!$C$3:$C$122, 1), 1))</f>
        <v/>
      </c>
      <c r="I1256" s="18" t="str" cm="1">
        <f t="array" aca="1" ref="I1256" ca="1">IF(B1256="", "", _xlfn.IFNA(INDEX('Accrual Schedule'!$C$4:$C$122, MATCH(B1256, 'Accrual Schedule'!$C$4:$C$122, 1)+1, 1), INDEX('Accrual Schedule'!$C$4:$C$122, 1, 1)))</f>
        <v/>
      </c>
      <c r="J1256" s="11" t="str">
        <f ca="1">IF(B1256="","",'Terms&amp;Conditions + Transaction'!$F$5-SUMIF(Dispositions!$B$3:$B$32,"&lt;="&amp;B1256,Dispositions!$C$3:$C$32))</f>
        <v/>
      </c>
      <c r="K1256" s="84" t="str">
        <f ca="1">IF(B1256="", "", IF(ISNA(MATCH(B1256, 'Factor Schedule'!$B$3:$B$2002, -1)),1,IF(INDEX('Factor Schedule'!$B$3:$C$2002,MATCH(B1256, 'Factor Schedule'!$B$3:$B$2002, -1), 1)=B1256,MATCH(B1256, 'Factor Schedule'!$B$3:$B$2002, -1),MATCH(B1256, 'Factor Schedule'!$B$3:$B$2002, -1)+1)))</f>
        <v/>
      </c>
      <c r="L1256" s="11" t="str" cm="1">
        <f t="array" aca="1" ref="L1256" ca="1">IF(B1256="","",ROUND(J1256*_xlfn.IFNA(INDEX('Factor Schedule'!$B$3:$C$2002,K1256, 2), 1), 2))</f>
        <v/>
      </c>
      <c r="M1256" s="11" t="str">
        <f ca="1">IF(B1256="", "", IF(OR(LOWER('Terms&amp;Conditions + Transaction'!$B$12)&lt;&gt;"compound", B1256=$C$2, B1256=E1256), L1256, L1256+IF(LOWER('Terms&amp;Conditions + Transaction'!$B$13)&lt;&gt;"y", SUMIFS($T$8:$T$2007, $B$8:$B$2007, "&gt;="&amp;E1256, $B$8:$B$2007, "&lt;"&amp;B1256), SUMIFS($U$8:$U$1007, $B$8:$B$2007, "&gt;="&amp;E1256, $B$8:$B$2007, "&lt;"&amp;B1256))))</f>
        <v/>
      </c>
      <c r="N1256" s="18" t="str">
        <f ca="1">IF(OR(B1256 = "", F1256=""), "", MIN(ForwardDays(B1256,-'Terms&amp;Conditions + Transaction'!$B$22, 'Terms&amp;Conditions + Transaction'!$B$23, 'Holiday Schedule'!$B$3:$B$1002),ForwardDays(F1256,-'Terms&amp;Conditions + Transaction'!$B$22, 'Terms&amp;Conditions + Transaction'!$B$23, 'Holiday Schedule'!$B$3:$B$1002)))</f>
        <v/>
      </c>
      <c r="O1256" s="42" t="str">
        <f ca="1">IF(B1256="", "", IF(ISNA(MATCH(N1256, SOFR_INDEX!$A$2:$A$2001, -1)),1,IF(INDEX(SOFR_INDEX!$A$2:$E$2001,MATCH(N1256, SOFR_INDEX!$A$2:$A$2001, -1), 1)=N1256,MATCH(N1256, SOFR_INDEX!$A$2:$A$2001, -1),MATCH(N1256, SOFR_INDEX!$A$2:$A$2001, -1)+1)))</f>
        <v/>
      </c>
      <c r="P1256" s="40" t="str" cm="1">
        <f t="array" aca="1" ref="P1256" ca="1">IF(OR(B1256="", F1256=""), "", INDEX(SOFR_INDEX!$B$2:$E$2001, O1256,$P$4) * IF(LEFT($P$3, 3)="180", 2, IF(LEFT($P$3, 2)="90", 4, IF(LEFT($P$3, 2)="30", 12, 1)))/100)</f>
        <v/>
      </c>
      <c r="Q1256" s="43" t="str">
        <f ca="1">IF(OR(B1256="", F1256=""), "", P1256+'Terms&amp;Conditions + Transaction'!$B$11/10000)</f>
        <v/>
      </c>
      <c r="R1256" s="43" t="str">
        <f t="shared" ca="1" si="119"/>
        <v/>
      </c>
      <c r="S1256" t="str">
        <f ca="1">IF(B1256="",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Transaction'!$C$7*(F1256-E1256), 365), 360))))</f>
        <v/>
      </c>
      <c r="T1256" s="49" t="str">
        <f t="shared" ca="1" si="120"/>
        <v/>
      </c>
      <c r="U1256" s="49" t="str">
        <f t="shared" ca="1" si="121"/>
        <v/>
      </c>
      <c r="V1256" s="49" t="str">
        <f t="shared" ca="1" si="122"/>
        <v/>
      </c>
      <c r="W1256" s="11" t="str">
        <f t="shared" ca="1" si="123"/>
        <v/>
      </c>
      <c r="X1256" s="11" t="str">
        <f t="shared" ca="1" si="124"/>
        <v/>
      </c>
    </row>
    <row r="1257" spans="2:24" x14ac:dyDescent="0.25">
      <c r="B1257" s="82" t="str">
        <f ca="1">IF(B1256&lt;MIN($C$3, 'Terms&amp;Conditions + Transaction'!$B$6), B1256+1, "")</f>
        <v/>
      </c>
      <c r="C1257" t="str">
        <f ca="1">IF(B1257="", "", IF(AND(WEEKDAY(B1257, 2)&lt;=5, ISERROR(VLOOKUP(B1257, 'Holiday Schedule'!$B$3:$B$1002, 1, FALSE))), 1, 0))</f>
        <v/>
      </c>
      <c r="D1257" t="str">
        <f ca="1">IF(B1257="", "", IF(LOWER('Terms&amp;Conditions + Transaction'!$C$15)="act", 1, IF(DAY(B1257)=31, 0, IF(AND(DAY(B1257+1)=1, MONTH(B1257+1)=3), 31-DAY(B1257), 1))))</f>
        <v/>
      </c>
      <c r="E1257" s="18" t="str">
        <f ca="1">IF(B1257="", "", IFERROR(VLOOKUP(B1257, 'Accrual Schedule'!$B$3:$B$122, 1, TRUE), ""))</f>
        <v/>
      </c>
      <c r="F1257" s="18" t="str" cm="1">
        <f t="array" aca="1" ref="F1257" ca="1">IF(B1257="", "", INDEX('Accrual Schedule'!$B$3:$B$122, MATCH(B1257, 'Accrual Schedule'!$B$3:$B$122, 1)+1, 1))</f>
        <v/>
      </c>
      <c r="G1257" s="18" t="str" cm="1">
        <f t="array" aca="1" ref="G1257" ca="1">IF(B1257="", "", INDEX('Accrual Schedule'!$B$3:$B$122, MATCH(H1257, 'Accrual Schedule'!$B$3:$B$122, 1)-1, 1))</f>
        <v/>
      </c>
      <c r="H1257" s="18" t="str">
        <f ca="1">IF(B1257="", "", INDEX('Accrual Schedule'!$B$3:$B$122, MATCH(I1257, 'Accrual Schedule'!$C$3:$C$122, 1), 1))</f>
        <v/>
      </c>
      <c r="I1257" s="18" t="str" cm="1">
        <f t="array" aca="1" ref="I1257" ca="1">IF(B1257="", "", _xlfn.IFNA(INDEX('Accrual Schedule'!$C$4:$C$122, MATCH(B1257, 'Accrual Schedule'!$C$4:$C$122, 1)+1, 1), INDEX('Accrual Schedule'!$C$4:$C$122, 1, 1)))</f>
        <v/>
      </c>
      <c r="J1257" s="11" t="str">
        <f ca="1">IF(B1257="","",'Terms&amp;Conditions + Transaction'!$F$5-SUMIF(Dispositions!$B$3:$B$32,"&lt;="&amp;B1257,Dispositions!$C$3:$C$32))</f>
        <v/>
      </c>
      <c r="K1257" s="84" t="str">
        <f ca="1">IF(B1257="", "", IF(ISNA(MATCH(B1257, 'Factor Schedule'!$B$3:$B$2002, -1)),1,IF(INDEX('Factor Schedule'!$B$3:$C$2002,MATCH(B1257, 'Factor Schedule'!$B$3:$B$2002, -1), 1)=B1257,MATCH(B1257, 'Factor Schedule'!$B$3:$B$2002, -1),MATCH(B1257, 'Factor Schedule'!$B$3:$B$2002, -1)+1)))</f>
        <v/>
      </c>
      <c r="L1257" s="11" t="str" cm="1">
        <f t="array" aca="1" ref="L1257" ca="1">IF(B1257="","",ROUND(J1257*_xlfn.IFNA(INDEX('Factor Schedule'!$B$3:$C$2002,K1257, 2), 1), 2))</f>
        <v/>
      </c>
      <c r="M1257" s="11" t="str">
        <f ca="1">IF(B1257="", "", IF(OR(LOWER('Terms&amp;Conditions + Transaction'!$B$12)&lt;&gt;"compound", B1257=$C$2, B1257=E1257), L1257, L1257+IF(LOWER('Terms&amp;Conditions + Transaction'!$B$13)&lt;&gt;"y", SUMIFS($T$8:$T$2007, $B$8:$B$2007, "&gt;="&amp;E1257, $B$8:$B$2007, "&lt;"&amp;B1257), SUMIFS($U$8:$U$1007, $B$8:$B$2007, "&gt;="&amp;E1257, $B$8:$B$2007, "&lt;"&amp;B1257))))</f>
        <v/>
      </c>
      <c r="N1257" s="18" t="str">
        <f ca="1">IF(OR(B1257 = "", F1257=""), "", MIN(ForwardDays(B1257,-'Terms&amp;Conditions + Transaction'!$B$22, 'Terms&amp;Conditions + Transaction'!$B$23, 'Holiday Schedule'!$B$3:$B$1002),ForwardDays(F1257,-'Terms&amp;Conditions + Transaction'!$B$22, 'Terms&amp;Conditions + Transaction'!$B$23, 'Holiday Schedule'!$B$3:$B$1002)))</f>
        <v/>
      </c>
      <c r="O1257" s="42" t="str">
        <f ca="1">IF(B1257="", "", IF(ISNA(MATCH(N1257, SOFR_INDEX!$A$2:$A$2001, -1)),1,IF(INDEX(SOFR_INDEX!$A$2:$E$2001,MATCH(N1257, SOFR_INDEX!$A$2:$A$2001, -1), 1)=N1257,MATCH(N1257, SOFR_INDEX!$A$2:$A$2001, -1),MATCH(N1257, SOFR_INDEX!$A$2:$A$2001, -1)+1)))</f>
        <v/>
      </c>
      <c r="P1257" s="40" t="str" cm="1">
        <f t="array" aca="1" ref="P1257" ca="1">IF(OR(B1257="", F1257=""), "", INDEX(SOFR_INDEX!$B$2:$E$2001, O1257,$P$4) * IF(LEFT($P$3, 3)="180", 2, IF(LEFT($P$3, 2)="90", 4, IF(LEFT($P$3, 2)="30", 12, 1)))/100)</f>
        <v/>
      </c>
      <c r="Q1257" s="43" t="str">
        <f ca="1">IF(OR(B1257="", F1257=""), "", P1257+'Terms&amp;Conditions + Transaction'!$B$11/10000)</f>
        <v/>
      </c>
      <c r="R1257" s="43" t="str">
        <f t="shared" ca="1" si="119"/>
        <v/>
      </c>
      <c r="S1257" t="str">
        <f ca="1">IF(B1257="",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Transaction'!$C$7*(F1257-E1257), 365), 360))))</f>
        <v/>
      </c>
      <c r="T1257" s="49" t="str">
        <f t="shared" ca="1" si="120"/>
        <v/>
      </c>
      <c r="U1257" s="49" t="str">
        <f t="shared" ca="1" si="121"/>
        <v/>
      </c>
      <c r="V1257" s="49" t="str">
        <f t="shared" ca="1" si="122"/>
        <v/>
      </c>
      <c r="W1257" s="11" t="str">
        <f t="shared" ca="1" si="123"/>
        <v/>
      </c>
      <c r="X1257" s="11" t="str">
        <f t="shared" ca="1" si="124"/>
        <v/>
      </c>
    </row>
    <row r="1258" spans="2:24" x14ac:dyDescent="0.25">
      <c r="B1258" s="82" t="str">
        <f ca="1">IF(B1257&lt;MIN($C$3, 'Terms&amp;Conditions + Transaction'!$B$6), B1257+1, "")</f>
        <v/>
      </c>
      <c r="C1258" t="str">
        <f ca="1">IF(B1258="", "", IF(AND(WEEKDAY(B1258, 2)&lt;=5, ISERROR(VLOOKUP(B1258, 'Holiday Schedule'!$B$3:$B$1002, 1, FALSE))), 1, 0))</f>
        <v/>
      </c>
      <c r="D1258" t="str">
        <f ca="1">IF(B1258="", "", IF(LOWER('Terms&amp;Conditions + Transaction'!$C$15)="act", 1, IF(DAY(B1258)=31, 0, IF(AND(DAY(B1258+1)=1, MONTH(B1258+1)=3), 31-DAY(B1258), 1))))</f>
        <v/>
      </c>
      <c r="E1258" s="18" t="str">
        <f ca="1">IF(B1258="", "", IFERROR(VLOOKUP(B1258, 'Accrual Schedule'!$B$3:$B$122, 1, TRUE), ""))</f>
        <v/>
      </c>
      <c r="F1258" s="18" t="str" cm="1">
        <f t="array" aca="1" ref="F1258" ca="1">IF(B1258="", "", INDEX('Accrual Schedule'!$B$3:$B$122, MATCH(B1258, 'Accrual Schedule'!$B$3:$B$122, 1)+1, 1))</f>
        <v/>
      </c>
      <c r="G1258" s="18" t="str" cm="1">
        <f t="array" aca="1" ref="G1258" ca="1">IF(B1258="", "", INDEX('Accrual Schedule'!$B$3:$B$122, MATCH(H1258, 'Accrual Schedule'!$B$3:$B$122, 1)-1, 1))</f>
        <v/>
      </c>
      <c r="H1258" s="18" t="str">
        <f ca="1">IF(B1258="", "", INDEX('Accrual Schedule'!$B$3:$B$122, MATCH(I1258, 'Accrual Schedule'!$C$3:$C$122, 1), 1))</f>
        <v/>
      </c>
      <c r="I1258" s="18" t="str" cm="1">
        <f t="array" aca="1" ref="I1258" ca="1">IF(B1258="", "", _xlfn.IFNA(INDEX('Accrual Schedule'!$C$4:$C$122, MATCH(B1258, 'Accrual Schedule'!$C$4:$C$122, 1)+1, 1), INDEX('Accrual Schedule'!$C$4:$C$122, 1, 1)))</f>
        <v/>
      </c>
      <c r="J1258" s="11" t="str">
        <f ca="1">IF(B1258="","",'Terms&amp;Conditions + Transaction'!$F$5-SUMIF(Dispositions!$B$3:$B$32,"&lt;="&amp;B1258,Dispositions!$C$3:$C$32))</f>
        <v/>
      </c>
      <c r="K1258" s="84" t="str">
        <f ca="1">IF(B1258="", "", IF(ISNA(MATCH(B1258, 'Factor Schedule'!$B$3:$B$2002, -1)),1,IF(INDEX('Factor Schedule'!$B$3:$C$2002,MATCH(B1258, 'Factor Schedule'!$B$3:$B$2002, -1), 1)=B1258,MATCH(B1258, 'Factor Schedule'!$B$3:$B$2002, -1),MATCH(B1258, 'Factor Schedule'!$B$3:$B$2002, -1)+1)))</f>
        <v/>
      </c>
      <c r="L1258" s="11" t="str" cm="1">
        <f t="array" aca="1" ref="L1258" ca="1">IF(B1258="","",ROUND(J1258*_xlfn.IFNA(INDEX('Factor Schedule'!$B$3:$C$2002,K1258, 2), 1), 2))</f>
        <v/>
      </c>
      <c r="M1258" s="11" t="str">
        <f ca="1">IF(B1258="", "", IF(OR(LOWER('Terms&amp;Conditions + Transaction'!$B$12)&lt;&gt;"compound", B1258=$C$2, B1258=E1258), L1258, L1258+IF(LOWER('Terms&amp;Conditions + Transaction'!$B$13)&lt;&gt;"y", SUMIFS($T$8:$T$2007, $B$8:$B$2007, "&gt;="&amp;E1258, $B$8:$B$2007, "&lt;"&amp;B1258), SUMIFS($U$8:$U$1007, $B$8:$B$2007, "&gt;="&amp;E1258, $B$8:$B$2007, "&lt;"&amp;B1258))))</f>
        <v/>
      </c>
      <c r="N1258" s="18" t="str">
        <f ca="1">IF(OR(B1258 = "", F1258=""), "", MIN(ForwardDays(B1258,-'Terms&amp;Conditions + Transaction'!$B$22, 'Terms&amp;Conditions + Transaction'!$B$23, 'Holiday Schedule'!$B$3:$B$1002),ForwardDays(F1258,-'Terms&amp;Conditions + Transaction'!$B$22, 'Terms&amp;Conditions + Transaction'!$B$23, 'Holiday Schedule'!$B$3:$B$1002)))</f>
        <v/>
      </c>
      <c r="O1258" s="42" t="str">
        <f ca="1">IF(B1258="", "", IF(ISNA(MATCH(N1258, SOFR_INDEX!$A$2:$A$2001, -1)),1,IF(INDEX(SOFR_INDEX!$A$2:$E$2001,MATCH(N1258, SOFR_INDEX!$A$2:$A$2001, -1), 1)=N1258,MATCH(N1258, SOFR_INDEX!$A$2:$A$2001, -1),MATCH(N1258, SOFR_INDEX!$A$2:$A$2001, -1)+1)))</f>
        <v/>
      </c>
      <c r="P1258" s="40" t="str" cm="1">
        <f t="array" aca="1" ref="P1258" ca="1">IF(OR(B1258="", F1258=""), "", INDEX(SOFR_INDEX!$B$2:$E$2001, O1258,$P$4) * IF(LEFT($P$3, 3)="180", 2, IF(LEFT($P$3, 2)="90", 4, IF(LEFT($P$3, 2)="30", 12, 1)))/100)</f>
        <v/>
      </c>
      <c r="Q1258" s="43" t="str">
        <f ca="1">IF(OR(B1258="", F1258=""), "", P1258+'Terms&amp;Conditions + Transaction'!$B$11/10000)</f>
        <v/>
      </c>
      <c r="R1258" s="43" t="str">
        <f t="shared" ca="1" si="119"/>
        <v/>
      </c>
      <c r="S1258" t="str">
        <f ca="1">IF(B1258="",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Transaction'!$C$7*(F1258-E1258), 365), 360))))</f>
        <v/>
      </c>
      <c r="T1258" s="49" t="str">
        <f t="shared" ca="1" si="120"/>
        <v/>
      </c>
      <c r="U1258" s="49" t="str">
        <f t="shared" ca="1" si="121"/>
        <v/>
      </c>
      <c r="V1258" s="49" t="str">
        <f t="shared" ca="1" si="122"/>
        <v/>
      </c>
      <c r="W1258" s="11" t="str">
        <f t="shared" ca="1" si="123"/>
        <v/>
      </c>
      <c r="X1258" s="11" t="str">
        <f t="shared" ca="1" si="124"/>
        <v/>
      </c>
    </row>
    <row r="1259" spans="2:24" x14ac:dyDescent="0.25">
      <c r="B1259" s="82" t="str">
        <f ca="1">IF(B1258&lt;MIN($C$3, 'Terms&amp;Conditions + Transaction'!$B$6), B1258+1, "")</f>
        <v/>
      </c>
      <c r="C1259" t="str">
        <f ca="1">IF(B1259="", "", IF(AND(WEEKDAY(B1259, 2)&lt;=5, ISERROR(VLOOKUP(B1259, 'Holiday Schedule'!$B$3:$B$1002, 1, FALSE))), 1, 0))</f>
        <v/>
      </c>
      <c r="D1259" t="str">
        <f ca="1">IF(B1259="", "", IF(LOWER('Terms&amp;Conditions + Transaction'!$C$15)="act", 1, IF(DAY(B1259)=31, 0, IF(AND(DAY(B1259+1)=1, MONTH(B1259+1)=3), 31-DAY(B1259), 1))))</f>
        <v/>
      </c>
      <c r="E1259" s="18" t="str">
        <f ca="1">IF(B1259="", "", IFERROR(VLOOKUP(B1259, 'Accrual Schedule'!$B$3:$B$122, 1, TRUE), ""))</f>
        <v/>
      </c>
      <c r="F1259" s="18" t="str" cm="1">
        <f t="array" aca="1" ref="F1259" ca="1">IF(B1259="", "", INDEX('Accrual Schedule'!$B$3:$B$122, MATCH(B1259, 'Accrual Schedule'!$B$3:$B$122, 1)+1, 1))</f>
        <v/>
      </c>
      <c r="G1259" s="18" t="str" cm="1">
        <f t="array" aca="1" ref="G1259" ca="1">IF(B1259="", "", INDEX('Accrual Schedule'!$B$3:$B$122, MATCH(H1259, 'Accrual Schedule'!$B$3:$B$122, 1)-1, 1))</f>
        <v/>
      </c>
      <c r="H1259" s="18" t="str">
        <f ca="1">IF(B1259="", "", INDEX('Accrual Schedule'!$B$3:$B$122, MATCH(I1259, 'Accrual Schedule'!$C$3:$C$122, 1), 1))</f>
        <v/>
      </c>
      <c r="I1259" s="18" t="str" cm="1">
        <f t="array" aca="1" ref="I1259" ca="1">IF(B1259="", "", _xlfn.IFNA(INDEX('Accrual Schedule'!$C$4:$C$122, MATCH(B1259, 'Accrual Schedule'!$C$4:$C$122, 1)+1, 1), INDEX('Accrual Schedule'!$C$4:$C$122, 1, 1)))</f>
        <v/>
      </c>
      <c r="J1259" s="11" t="str">
        <f ca="1">IF(B1259="","",'Terms&amp;Conditions + Transaction'!$F$5-SUMIF(Dispositions!$B$3:$B$32,"&lt;="&amp;B1259,Dispositions!$C$3:$C$32))</f>
        <v/>
      </c>
      <c r="K1259" s="84" t="str">
        <f ca="1">IF(B1259="", "", IF(ISNA(MATCH(B1259, 'Factor Schedule'!$B$3:$B$2002, -1)),1,IF(INDEX('Factor Schedule'!$B$3:$C$2002,MATCH(B1259, 'Factor Schedule'!$B$3:$B$2002, -1), 1)=B1259,MATCH(B1259, 'Factor Schedule'!$B$3:$B$2002, -1),MATCH(B1259, 'Factor Schedule'!$B$3:$B$2002, -1)+1)))</f>
        <v/>
      </c>
      <c r="L1259" s="11" t="str" cm="1">
        <f t="array" aca="1" ref="L1259" ca="1">IF(B1259="","",ROUND(J1259*_xlfn.IFNA(INDEX('Factor Schedule'!$B$3:$C$2002,K1259, 2), 1), 2))</f>
        <v/>
      </c>
      <c r="M1259" s="11" t="str">
        <f ca="1">IF(B1259="", "", IF(OR(LOWER('Terms&amp;Conditions + Transaction'!$B$12)&lt;&gt;"compound", B1259=$C$2, B1259=E1259), L1259, L1259+IF(LOWER('Terms&amp;Conditions + Transaction'!$B$13)&lt;&gt;"y", SUMIFS($T$8:$T$2007, $B$8:$B$2007, "&gt;="&amp;E1259, $B$8:$B$2007, "&lt;"&amp;B1259), SUMIFS($U$8:$U$1007, $B$8:$B$2007, "&gt;="&amp;E1259, $B$8:$B$2007, "&lt;"&amp;B1259))))</f>
        <v/>
      </c>
      <c r="N1259" s="18" t="str">
        <f ca="1">IF(OR(B1259 = "", F1259=""), "", MIN(ForwardDays(B1259,-'Terms&amp;Conditions + Transaction'!$B$22, 'Terms&amp;Conditions + Transaction'!$B$23, 'Holiday Schedule'!$B$3:$B$1002),ForwardDays(F1259,-'Terms&amp;Conditions + Transaction'!$B$22, 'Terms&amp;Conditions + Transaction'!$B$23, 'Holiday Schedule'!$B$3:$B$1002)))</f>
        <v/>
      </c>
      <c r="O1259" s="42" t="str">
        <f ca="1">IF(B1259="", "", IF(ISNA(MATCH(N1259, SOFR_INDEX!$A$2:$A$2001, -1)),1,IF(INDEX(SOFR_INDEX!$A$2:$E$2001,MATCH(N1259, SOFR_INDEX!$A$2:$A$2001, -1), 1)=N1259,MATCH(N1259, SOFR_INDEX!$A$2:$A$2001, -1),MATCH(N1259, SOFR_INDEX!$A$2:$A$2001, -1)+1)))</f>
        <v/>
      </c>
      <c r="P1259" s="40" t="str" cm="1">
        <f t="array" aca="1" ref="P1259" ca="1">IF(OR(B1259="", F1259=""), "", INDEX(SOFR_INDEX!$B$2:$E$2001, O1259,$P$4) * IF(LEFT($P$3, 3)="180", 2, IF(LEFT($P$3, 2)="90", 4, IF(LEFT($P$3, 2)="30", 12, 1)))/100)</f>
        <v/>
      </c>
      <c r="Q1259" s="43" t="str">
        <f ca="1">IF(OR(B1259="", F1259=""), "", P1259+'Terms&amp;Conditions + Transaction'!$B$11/10000)</f>
        <v/>
      </c>
      <c r="R1259" s="43" t="str">
        <f t="shared" ca="1" si="119"/>
        <v/>
      </c>
      <c r="S1259" t="str">
        <f ca="1">IF(B1259="",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Transaction'!$C$7*(F1259-E1259), 365), 360))))</f>
        <v/>
      </c>
      <c r="T1259" s="49" t="str">
        <f t="shared" ca="1" si="120"/>
        <v/>
      </c>
      <c r="U1259" s="49" t="str">
        <f t="shared" ca="1" si="121"/>
        <v/>
      </c>
      <c r="V1259" s="49" t="str">
        <f t="shared" ca="1" si="122"/>
        <v/>
      </c>
      <c r="W1259" s="11" t="str">
        <f t="shared" ca="1" si="123"/>
        <v/>
      </c>
      <c r="X1259" s="11" t="str">
        <f t="shared" ca="1" si="124"/>
        <v/>
      </c>
    </row>
    <row r="1260" spans="2:24" x14ac:dyDescent="0.25">
      <c r="B1260" s="82" t="str">
        <f ca="1">IF(B1259&lt;MIN($C$3, 'Terms&amp;Conditions + Transaction'!$B$6), B1259+1, "")</f>
        <v/>
      </c>
      <c r="C1260" t="str">
        <f ca="1">IF(B1260="", "", IF(AND(WEEKDAY(B1260, 2)&lt;=5, ISERROR(VLOOKUP(B1260, 'Holiday Schedule'!$B$3:$B$1002, 1, FALSE))), 1, 0))</f>
        <v/>
      </c>
      <c r="D1260" t="str">
        <f ca="1">IF(B1260="", "", IF(LOWER('Terms&amp;Conditions + Transaction'!$C$15)="act", 1, IF(DAY(B1260)=31, 0, IF(AND(DAY(B1260+1)=1, MONTH(B1260+1)=3), 31-DAY(B1260), 1))))</f>
        <v/>
      </c>
      <c r="E1260" s="18" t="str">
        <f ca="1">IF(B1260="", "", IFERROR(VLOOKUP(B1260, 'Accrual Schedule'!$B$3:$B$122, 1, TRUE), ""))</f>
        <v/>
      </c>
      <c r="F1260" s="18" t="str" cm="1">
        <f t="array" aca="1" ref="F1260" ca="1">IF(B1260="", "", INDEX('Accrual Schedule'!$B$3:$B$122, MATCH(B1260, 'Accrual Schedule'!$B$3:$B$122, 1)+1, 1))</f>
        <v/>
      </c>
      <c r="G1260" s="18" t="str" cm="1">
        <f t="array" aca="1" ref="G1260" ca="1">IF(B1260="", "", INDEX('Accrual Schedule'!$B$3:$B$122, MATCH(H1260, 'Accrual Schedule'!$B$3:$B$122, 1)-1, 1))</f>
        <v/>
      </c>
      <c r="H1260" s="18" t="str">
        <f ca="1">IF(B1260="", "", INDEX('Accrual Schedule'!$B$3:$B$122, MATCH(I1260, 'Accrual Schedule'!$C$3:$C$122, 1), 1))</f>
        <v/>
      </c>
      <c r="I1260" s="18" t="str" cm="1">
        <f t="array" aca="1" ref="I1260" ca="1">IF(B1260="", "", _xlfn.IFNA(INDEX('Accrual Schedule'!$C$4:$C$122, MATCH(B1260, 'Accrual Schedule'!$C$4:$C$122, 1)+1, 1), INDEX('Accrual Schedule'!$C$4:$C$122, 1, 1)))</f>
        <v/>
      </c>
      <c r="J1260" s="11" t="str">
        <f ca="1">IF(B1260="","",'Terms&amp;Conditions + Transaction'!$F$5-SUMIF(Dispositions!$B$3:$B$32,"&lt;="&amp;B1260,Dispositions!$C$3:$C$32))</f>
        <v/>
      </c>
      <c r="K1260" s="84" t="str">
        <f ca="1">IF(B1260="", "", IF(ISNA(MATCH(B1260, 'Factor Schedule'!$B$3:$B$2002, -1)),1,IF(INDEX('Factor Schedule'!$B$3:$C$2002,MATCH(B1260, 'Factor Schedule'!$B$3:$B$2002, -1), 1)=B1260,MATCH(B1260, 'Factor Schedule'!$B$3:$B$2002, -1),MATCH(B1260, 'Factor Schedule'!$B$3:$B$2002, -1)+1)))</f>
        <v/>
      </c>
      <c r="L1260" s="11" t="str" cm="1">
        <f t="array" aca="1" ref="L1260" ca="1">IF(B1260="","",ROUND(J1260*_xlfn.IFNA(INDEX('Factor Schedule'!$B$3:$C$2002,K1260, 2), 1), 2))</f>
        <v/>
      </c>
      <c r="M1260" s="11" t="str">
        <f ca="1">IF(B1260="", "", IF(OR(LOWER('Terms&amp;Conditions + Transaction'!$B$12)&lt;&gt;"compound", B1260=$C$2, B1260=E1260), L1260, L1260+IF(LOWER('Terms&amp;Conditions + Transaction'!$B$13)&lt;&gt;"y", SUMIFS($T$8:$T$2007, $B$8:$B$2007, "&gt;="&amp;E1260, $B$8:$B$2007, "&lt;"&amp;B1260), SUMIFS($U$8:$U$1007, $B$8:$B$2007, "&gt;="&amp;E1260, $B$8:$B$2007, "&lt;"&amp;B1260))))</f>
        <v/>
      </c>
      <c r="N1260" s="18" t="str">
        <f ca="1">IF(OR(B1260 = "", F1260=""), "", MIN(ForwardDays(B1260,-'Terms&amp;Conditions + Transaction'!$B$22, 'Terms&amp;Conditions + Transaction'!$B$23, 'Holiday Schedule'!$B$3:$B$1002),ForwardDays(F1260,-'Terms&amp;Conditions + Transaction'!$B$22, 'Terms&amp;Conditions + Transaction'!$B$23, 'Holiday Schedule'!$B$3:$B$1002)))</f>
        <v/>
      </c>
      <c r="O1260" s="42" t="str">
        <f ca="1">IF(B1260="", "", IF(ISNA(MATCH(N1260, SOFR_INDEX!$A$2:$A$2001, -1)),1,IF(INDEX(SOFR_INDEX!$A$2:$E$2001,MATCH(N1260, SOFR_INDEX!$A$2:$A$2001, -1), 1)=N1260,MATCH(N1260, SOFR_INDEX!$A$2:$A$2001, -1),MATCH(N1260, SOFR_INDEX!$A$2:$A$2001, -1)+1)))</f>
        <v/>
      </c>
      <c r="P1260" s="40" t="str" cm="1">
        <f t="array" aca="1" ref="P1260" ca="1">IF(OR(B1260="", F1260=""), "", INDEX(SOFR_INDEX!$B$2:$E$2001, O1260,$P$4) * IF(LEFT($P$3, 3)="180", 2, IF(LEFT($P$3, 2)="90", 4, IF(LEFT($P$3, 2)="30", 12, 1)))/100)</f>
        <v/>
      </c>
      <c r="Q1260" s="43" t="str">
        <f ca="1">IF(OR(B1260="", F1260=""), "", P1260+'Terms&amp;Conditions + Transaction'!$B$11/10000)</f>
        <v/>
      </c>
      <c r="R1260" s="43" t="str">
        <f t="shared" ca="1" si="119"/>
        <v/>
      </c>
      <c r="S1260" t="str">
        <f ca="1">IF(B1260="",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Transaction'!$C$7*(F1260-E1260), 365), 360))))</f>
        <v/>
      </c>
      <c r="T1260" s="49" t="str">
        <f t="shared" ca="1" si="120"/>
        <v/>
      </c>
      <c r="U1260" s="49" t="str">
        <f t="shared" ca="1" si="121"/>
        <v/>
      </c>
      <c r="V1260" s="49" t="str">
        <f t="shared" ca="1" si="122"/>
        <v/>
      </c>
      <c r="W1260" s="11" t="str">
        <f t="shared" ca="1" si="123"/>
        <v/>
      </c>
      <c r="X1260" s="11" t="str">
        <f t="shared" ca="1" si="124"/>
        <v/>
      </c>
    </row>
    <row r="1261" spans="2:24" x14ac:dyDescent="0.25">
      <c r="B1261" s="82" t="str">
        <f ca="1">IF(B1260&lt;MIN($C$3, 'Terms&amp;Conditions + Transaction'!$B$6), B1260+1, "")</f>
        <v/>
      </c>
      <c r="C1261" t="str">
        <f ca="1">IF(B1261="", "", IF(AND(WEEKDAY(B1261, 2)&lt;=5, ISERROR(VLOOKUP(B1261, 'Holiday Schedule'!$B$3:$B$1002, 1, FALSE))), 1, 0))</f>
        <v/>
      </c>
      <c r="D1261" t="str">
        <f ca="1">IF(B1261="", "", IF(LOWER('Terms&amp;Conditions + Transaction'!$C$15)="act", 1, IF(DAY(B1261)=31, 0, IF(AND(DAY(B1261+1)=1, MONTH(B1261+1)=3), 31-DAY(B1261), 1))))</f>
        <v/>
      </c>
      <c r="E1261" s="18" t="str">
        <f ca="1">IF(B1261="", "", IFERROR(VLOOKUP(B1261, 'Accrual Schedule'!$B$3:$B$122, 1, TRUE), ""))</f>
        <v/>
      </c>
      <c r="F1261" s="18" t="str" cm="1">
        <f t="array" aca="1" ref="F1261" ca="1">IF(B1261="", "", INDEX('Accrual Schedule'!$B$3:$B$122, MATCH(B1261, 'Accrual Schedule'!$B$3:$B$122, 1)+1, 1))</f>
        <v/>
      </c>
      <c r="G1261" s="18" t="str" cm="1">
        <f t="array" aca="1" ref="G1261" ca="1">IF(B1261="", "", INDEX('Accrual Schedule'!$B$3:$B$122, MATCH(H1261, 'Accrual Schedule'!$B$3:$B$122, 1)-1, 1))</f>
        <v/>
      </c>
      <c r="H1261" s="18" t="str">
        <f ca="1">IF(B1261="", "", INDEX('Accrual Schedule'!$B$3:$B$122, MATCH(I1261, 'Accrual Schedule'!$C$3:$C$122, 1), 1))</f>
        <v/>
      </c>
      <c r="I1261" s="18" t="str" cm="1">
        <f t="array" aca="1" ref="I1261" ca="1">IF(B1261="", "", _xlfn.IFNA(INDEX('Accrual Schedule'!$C$4:$C$122, MATCH(B1261, 'Accrual Schedule'!$C$4:$C$122, 1)+1, 1), INDEX('Accrual Schedule'!$C$4:$C$122, 1, 1)))</f>
        <v/>
      </c>
      <c r="J1261" s="11" t="str">
        <f ca="1">IF(B1261="","",'Terms&amp;Conditions + Transaction'!$F$5-SUMIF(Dispositions!$B$3:$B$32,"&lt;="&amp;B1261,Dispositions!$C$3:$C$32))</f>
        <v/>
      </c>
      <c r="K1261" s="84" t="str">
        <f ca="1">IF(B1261="", "", IF(ISNA(MATCH(B1261, 'Factor Schedule'!$B$3:$B$2002, -1)),1,IF(INDEX('Factor Schedule'!$B$3:$C$2002,MATCH(B1261, 'Factor Schedule'!$B$3:$B$2002, -1), 1)=B1261,MATCH(B1261, 'Factor Schedule'!$B$3:$B$2002, -1),MATCH(B1261, 'Factor Schedule'!$B$3:$B$2002, -1)+1)))</f>
        <v/>
      </c>
      <c r="L1261" s="11" t="str" cm="1">
        <f t="array" aca="1" ref="L1261" ca="1">IF(B1261="","",ROUND(J1261*_xlfn.IFNA(INDEX('Factor Schedule'!$B$3:$C$2002,K1261, 2), 1), 2))</f>
        <v/>
      </c>
      <c r="M1261" s="11" t="str">
        <f ca="1">IF(B1261="", "", IF(OR(LOWER('Terms&amp;Conditions + Transaction'!$B$12)&lt;&gt;"compound", B1261=$C$2, B1261=E1261), L1261, L1261+IF(LOWER('Terms&amp;Conditions + Transaction'!$B$13)&lt;&gt;"y", SUMIFS($T$8:$T$2007, $B$8:$B$2007, "&gt;="&amp;E1261, $B$8:$B$2007, "&lt;"&amp;B1261), SUMIFS($U$8:$U$1007, $B$8:$B$2007, "&gt;="&amp;E1261, $B$8:$B$2007, "&lt;"&amp;B1261))))</f>
        <v/>
      </c>
      <c r="N1261" s="18" t="str">
        <f ca="1">IF(OR(B1261 = "", F1261=""), "", MIN(ForwardDays(B1261,-'Terms&amp;Conditions + Transaction'!$B$22, 'Terms&amp;Conditions + Transaction'!$B$23, 'Holiday Schedule'!$B$3:$B$1002),ForwardDays(F1261,-'Terms&amp;Conditions + Transaction'!$B$22, 'Terms&amp;Conditions + Transaction'!$B$23, 'Holiday Schedule'!$B$3:$B$1002)))</f>
        <v/>
      </c>
      <c r="O1261" s="42" t="str">
        <f ca="1">IF(B1261="", "", IF(ISNA(MATCH(N1261, SOFR_INDEX!$A$2:$A$2001, -1)),1,IF(INDEX(SOFR_INDEX!$A$2:$E$2001,MATCH(N1261, SOFR_INDEX!$A$2:$A$2001, -1), 1)=N1261,MATCH(N1261, SOFR_INDEX!$A$2:$A$2001, -1),MATCH(N1261, SOFR_INDEX!$A$2:$A$2001, -1)+1)))</f>
        <v/>
      </c>
      <c r="P1261" s="40" t="str" cm="1">
        <f t="array" aca="1" ref="P1261" ca="1">IF(OR(B1261="", F1261=""), "", INDEX(SOFR_INDEX!$B$2:$E$2001, O1261,$P$4) * IF(LEFT($P$3, 3)="180", 2, IF(LEFT($P$3, 2)="90", 4, IF(LEFT($P$3, 2)="30", 12, 1)))/100)</f>
        <v/>
      </c>
      <c r="Q1261" s="43" t="str">
        <f ca="1">IF(OR(B1261="", F1261=""), "", P1261+'Terms&amp;Conditions + Transaction'!$B$11/10000)</f>
        <v/>
      </c>
      <c r="R1261" s="43" t="str">
        <f t="shared" ca="1" si="119"/>
        <v/>
      </c>
      <c r="S1261" t="str">
        <f ca="1">IF(B1261="",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Transaction'!$C$7*(F1261-E1261), 365), 360))))</f>
        <v/>
      </c>
      <c r="T1261" s="49" t="str">
        <f t="shared" ca="1" si="120"/>
        <v/>
      </c>
      <c r="U1261" s="49" t="str">
        <f t="shared" ca="1" si="121"/>
        <v/>
      </c>
      <c r="V1261" s="49" t="str">
        <f t="shared" ca="1" si="122"/>
        <v/>
      </c>
      <c r="W1261" s="11" t="str">
        <f t="shared" ca="1" si="123"/>
        <v/>
      </c>
      <c r="X1261" s="11" t="str">
        <f t="shared" ca="1" si="124"/>
        <v/>
      </c>
    </row>
    <row r="1262" spans="2:24" x14ac:dyDescent="0.25">
      <c r="B1262" s="82" t="str">
        <f ca="1">IF(B1261&lt;MIN($C$3, 'Terms&amp;Conditions + Transaction'!$B$6), B1261+1, "")</f>
        <v/>
      </c>
      <c r="C1262" t="str">
        <f ca="1">IF(B1262="", "", IF(AND(WEEKDAY(B1262, 2)&lt;=5, ISERROR(VLOOKUP(B1262, 'Holiday Schedule'!$B$3:$B$1002, 1, FALSE))), 1, 0))</f>
        <v/>
      </c>
      <c r="D1262" t="str">
        <f ca="1">IF(B1262="", "", IF(LOWER('Terms&amp;Conditions + Transaction'!$C$15)="act", 1, IF(DAY(B1262)=31, 0, IF(AND(DAY(B1262+1)=1, MONTH(B1262+1)=3), 31-DAY(B1262), 1))))</f>
        <v/>
      </c>
      <c r="E1262" s="18" t="str">
        <f ca="1">IF(B1262="", "", IFERROR(VLOOKUP(B1262, 'Accrual Schedule'!$B$3:$B$122, 1, TRUE), ""))</f>
        <v/>
      </c>
      <c r="F1262" s="18" t="str" cm="1">
        <f t="array" aca="1" ref="F1262" ca="1">IF(B1262="", "", INDEX('Accrual Schedule'!$B$3:$B$122, MATCH(B1262, 'Accrual Schedule'!$B$3:$B$122, 1)+1, 1))</f>
        <v/>
      </c>
      <c r="G1262" s="18" t="str" cm="1">
        <f t="array" aca="1" ref="G1262" ca="1">IF(B1262="", "", INDEX('Accrual Schedule'!$B$3:$B$122, MATCH(H1262, 'Accrual Schedule'!$B$3:$B$122, 1)-1, 1))</f>
        <v/>
      </c>
      <c r="H1262" s="18" t="str">
        <f ca="1">IF(B1262="", "", INDEX('Accrual Schedule'!$B$3:$B$122, MATCH(I1262, 'Accrual Schedule'!$C$3:$C$122, 1), 1))</f>
        <v/>
      </c>
      <c r="I1262" s="18" t="str" cm="1">
        <f t="array" aca="1" ref="I1262" ca="1">IF(B1262="", "", _xlfn.IFNA(INDEX('Accrual Schedule'!$C$4:$C$122, MATCH(B1262, 'Accrual Schedule'!$C$4:$C$122, 1)+1, 1), INDEX('Accrual Schedule'!$C$4:$C$122, 1, 1)))</f>
        <v/>
      </c>
      <c r="J1262" s="11" t="str">
        <f ca="1">IF(B1262="","",'Terms&amp;Conditions + Transaction'!$F$5-SUMIF(Dispositions!$B$3:$B$32,"&lt;="&amp;B1262,Dispositions!$C$3:$C$32))</f>
        <v/>
      </c>
      <c r="K1262" s="84" t="str">
        <f ca="1">IF(B1262="", "", IF(ISNA(MATCH(B1262, 'Factor Schedule'!$B$3:$B$2002, -1)),1,IF(INDEX('Factor Schedule'!$B$3:$C$2002,MATCH(B1262, 'Factor Schedule'!$B$3:$B$2002, -1), 1)=B1262,MATCH(B1262, 'Factor Schedule'!$B$3:$B$2002, -1),MATCH(B1262, 'Factor Schedule'!$B$3:$B$2002, -1)+1)))</f>
        <v/>
      </c>
      <c r="L1262" s="11" t="str" cm="1">
        <f t="array" aca="1" ref="L1262" ca="1">IF(B1262="","",ROUND(J1262*_xlfn.IFNA(INDEX('Factor Schedule'!$B$3:$C$2002,K1262, 2), 1), 2))</f>
        <v/>
      </c>
      <c r="M1262" s="11" t="str">
        <f ca="1">IF(B1262="", "", IF(OR(LOWER('Terms&amp;Conditions + Transaction'!$B$12)&lt;&gt;"compound", B1262=$C$2, B1262=E1262), L1262, L1262+IF(LOWER('Terms&amp;Conditions + Transaction'!$B$13)&lt;&gt;"y", SUMIFS($T$8:$T$2007, $B$8:$B$2007, "&gt;="&amp;E1262, $B$8:$B$2007, "&lt;"&amp;B1262), SUMIFS($U$8:$U$1007, $B$8:$B$2007, "&gt;="&amp;E1262, $B$8:$B$2007, "&lt;"&amp;B1262))))</f>
        <v/>
      </c>
      <c r="N1262" s="18" t="str">
        <f ca="1">IF(OR(B1262 = "", F1262=""), "", MIN(ForwardDays(B1262,-'Terms&amp;Conditions + Transaction'!$B$22, 'Terms&amp;Conditions + Transaction'!$B$23, 'Holiday Schedule'!$B$3:$B$1002),ForwardDays(F1262,-'Terms&amp;Conditions + Transaction'!$B$22, 'Terms&amp;Conditions + Transaction'!$B$23, 'Holiday Schedule'!$B$3:$B$1002)))</f>
        <v/>
      </c>
      <c r="O1262" s="42" t="str">
        <f ca="1">IF(B1262="", "", IF(ISNA(MATCH(N1262, SOFR_INDEX!$A$2:$A$2001, -1)),1,IF(INDEX(SOFR_INDEX!$A$2:$E$2001,MATCH(N1262, SOFR_INDEX!$A$2:$A$2001, -1), 1)=N1262,MATCH(N1262, SOFR_INDEX!$A$2:$A$2001, -1),MATCH(N1262, SOFR_INDEX!$A$2:$A$2001, -1)+1)))</f>
        <v/>
      </c>
      <c r="P1262" s="40" t="str" cm="1">
        <f t="array" aca="1" ref="P1262" ca="1">IF(OR(B1262="", F1262=""), "", INDEX(SOFR_INDEX!$B$2:$E$2001, O1262,$P$4) * IF(LEFT($P$3, 3)="180", 2, IF(LEFT($P$3, 2)="90", 4, IF(LEFT($P$3, 2)="30", 12, 1)))/100)</f>
        <v/>
      </c>
      <c r="Q1262" s="43" t="str">
        <f ca="1">IF(OR(B1262="", F1262=""), "", P1262+'Terms&amp;Conditions + Transaction'!$B$11/10000)</f>
        <v/>
      </c>
      <c r="R1262" s="43" t="str">
        <f t="shared" ca="1" si="119"/>
        <v/>
      </c>
      <c r="S1262" t="str">
        <f ca="1">IF(B1262="",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Transaction'!$C$7*(F1262-E1262), 365), 360))))</f>
        <v/>
      </c>
      <c r="T1262" s="49" t="str">
        <f t="shared" ca="1" si="120"/>
        <v/>
      </c>
      <c r="U1262" s="49" t="str">
        <f t="shared" ca="1" si="121"/>
        <v/>
      </c>
      <c r="V1262" s="49" t="str">
        <f t="shared" ca="1" si="122"/>
        <v/>
      </c>
      <c r="W1262" s="11" t="str">
        <f t="shared" ca="1" si="123"/>
        <v/>
      </c>
      <c r="X1262" s="11" t="str">
        <f t="shared" ca="1" si="124"/>
        <v/>
      </c>
    </row>
    <row r="1263" spans="2:24" x14ac:dyDescent="0.25">
      <c r="B1263" s="82" t="str">
        <f ca="1">IF(B1262&lt;MIN($C$3, 'Terms&amp;Conditions + Transaction'!$B$6), B1262+1, "")</f>
        <v/>
      </c>
      <c r="C1263" t="str">
        <f ca="1">IF(B1263="", "", IF(AND(WEEKDAY(B1263, 2)&lt;=5, ISERROR(VLOOKUP(B1263, 'Holiday Schedule'!$B$3:$B$1002, 1, FALSE))), 1, 0))</f>
        <v/>
      </c>
      <c r="D1263" t="str">
        <f ca="1">IF(B1263="", "", IF(LOWER('Terms&amp;Conditions + Transaction'!$C$15)="act", 1, IF(DAY(B1263)=31, 0, IF(AND(DAY(B1263+1)=1, MONTH(B1263+1)=3), 31-DAY(B1263), 1))))</f>
        <v/>
      </c>
      <c r="E1263" s="18" t="str">
        <f ca="1">IF(B1263="", "", IFERROR(VLOOKUP(B1263, 'Accrual Schedule'!$B$3:$B$122, 1, TRUE), ""))</f>
        <v/>
      </c>
      <c r="F1263" s="18" t="str" cm="1">
        <f t="array" aca="1" ref="F1263" ca="1">IF(B1263="", "", INDEX('Accrual Schedule'!$B$3:$B$122, MATCH(B1263, 'Accrual Schedule'!$B$3:$B$122, 1)+1, 1))</f>
        <v/>
      </c>
      <c r="G1263" s="18" t="str" cm="1">
        <f t="array" aca="1" ref="G1263" ca="1">IF(B1263="", "", INDEX('Accrual Schedule'!$B$3:$B$122, MATCH(H1263, 'Accrual Schedule'!$B$3:$B$122, 1)-1, 1))</f>
        <v/>
      </c>
      <c r="H1263" s="18" t="str">
        <f ca="1">IF(B1263="", "", INDEX('Accrual Schedule'!$B$3:$B$122, MATCH(I1263, 'Accrual Schedule'!$C$3:$C$122, 1), 1))</f>
        <v/>
      </c>
      <c r="I1263" s="18" t="str" cm="1">
        <f t="array" aca="1" ref="I1263" ca="1">IF(B1263="", "", _xlfn.IFNA(INDEX('Accrual Schedule'!$C$4:$C$122, MATCH(B1263, 'Accrual Schedule'!$C$4:$C$122, 1)+1, 1), INDEX('Accrual Schedule'!$C$4:$C$122, 1, 1)))</f>
        <v/>
      </c>
      <c r="J1263" s="11" t="str">
        <f ca="1">IF(B1263="","",'Terms&amp;Conditions + Transaction'!$F$5-SUMIF(Dispositions!$B$3:$B$32,"&lt;="&amp;B1263,Dispositions!$C$3:$C$32))</f>
        <v/>
      </c>
      <c r="K1263" s="84" t="str">
        <f ca="1">IF(B1263="", "", IF(ISNA(MATCH(B1263, 'Factor Schedule'!$B$3:$B$2002, -1)),1,IF(INDEX('Factor Schedule'!$B$3:$C$2002,MATCH(B1263, 'Factor Schedule'!$B$3:$B$2002, -1), 1)=B1263,MATCH(B1263, 'Factor Schedule'!$B$3:$B$2002, -1),MATCH(B1263, 'Factor Schedule'!$B$3:$B$2002, -1)+1)))</f>
        <v/>
      </c>
      <c r="L1263" s="11" t="str" cm="1">
        <f t="array" aca="1" ref="L1263" ca="1">IF(B1263="","",ROUND(J1263*_xlfn.IFNA(INDEX('Factor Schedule'!$B$3:$C$2002,K1263, 2), 1), 2))</f>
        <v/>
      </c>
      <c r="M1263" s="11" t="str">
        <f ca="1">IF(B1263="", "", IF(OR(LOWER('Terms&amp;Conditions + Transaction'!$B$12)&lt;&gt;"compound", B1263=$C$2, B1263=E1263), L1263, L1263+IF(LOWER('Terms&amp;Conditions + Transaction'!$B$13)&lt;&gt;"y", SUMIFS($T$8:$T$2007, $B$8:$B$2007, "&gt;="&amp;E1263, $B$8:$B$2007, "&lt;"&amp;B1263), SUMIFS($U$8:$U$1007, $B$8:$B$2007, "&gt;="&amp;E1263, $B$8:$B$2007, "&lt;"&amp;B1263))))</f>
        <v/>
      </c>
      <c r="N1263" s="18" t="str">
        <f ca="1">IF(OR(B1263 = "", F1263=""), "", MIN(ForwardDays(B1263,-'Terms&amp;Conditions + Transaction'!$B$22, 'Terms&amp;Conditions + Transaction'!$B$23, 'Holiday Schedule'!$B$3:$B$1002),ForwardDays(F1263,-'Terms&amp;Conditions + Transaction'!$B$22, 'Terms&amp;Conditions + Transaction'!$B$23, 'Holiday Schedule'!$B$3:$B$1002)))</f>
        <v/>
      </c>
      <c r="O1263" s="42" t="str">
        <f ca="1">IF(B1263="", "", IF(ISNA(MATCH(N1263, SOFR_INDEX!$A$2:$A$2001, -1)),1,IF(INDEX(SOFR_INDEX!$A$2:$E$2001,MATCH(N1263, SOFR_INDEX!$A$2:$A$2001, -1), 1)=N1263,MATCH(N1263, SOFR_INDEX!$A$2:$A$2001, -1),MATCH(N1263, SOFR_INDEX!$A$2:$A$2001, -1)+1)))</f>
        <v/>
      </c>
      <c r="P1263" s="40" t="str" cm="1">
        <f t="array" aca="1" ref="P1263" ca="1">IF(OR(B1263="", F1263=""), "", INDEX(SOFR_INDEX!$B$2:$E$2001, O1263,$P$4) * IF(LEFT($P$3, 3)="180", 2, IF(LEFT($P$3, 2)="90", 4, IF(LEFT($P$3, 2)="30", 12, 1)))/100)</f>
        <v/>
      </c>
      <c r="Q1263" s="43" t="str">
        <f ca="1">IF(OR(B1263="", F1263=""), "", P1263+'Terms&amp;Conditions + Transaction'!$B$11/10000)</f>
        <v/>
      </c>
      <c r="R1263" s="43" t="str">
        <f t="shared" ca="1" si="119"/>
        <v/>
      </c>
      <c r="S1263" t="str">
        <f ca="1">IF(B1263="",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Transaction'!$C$7*(F1263-E1263), 365), 360))))</f>
        <v/>
      </c>
      <c r="T1263" s="49" t="str">
        <f t="shared" ca="1" si="120"/>
        <v/>
      </c>
      <c r="U1263" s="49" t="str">
        <f t="shared" ca="1" si="121"/>
        <v/>
      </c>
      <c r="V1263" s="49" t="str">
        <f t="shared" ca="1" si="122"/>
        <v/>
      </c>
      <c r="W1263" s="11" t="str">
        <f t="shared" ca="1" si="123"/>
        <v/>
      </c>
      <c r="X1263" s="11" t="str">
        <f t="shared" ca="1" si="124"/>
        <v/>
      </c>
    </row>
    <row r="1264" spans="2:24" x14ac:dyDescent="0.25">
      <c r="B1264" s="82" t="str">
        <f ca="1">IF(B1263&lt;MIN($C$3, 'Terms&amp;Conditions + Transaction'!$B$6), B1263+1, "")</f>
        <v/>
      </c>
      <c r="C1264" t="str">
        <f ca="1">IF(B1264="", "", IF(AND(WEEKDAY(B1264, 2)&lt;=5, ISERROR(VLOOKUP(B1264, 'Holiday Schedule'!$B$3:$B$1002, 1, FALSE))), 1, 0))</f>
        <v/>
      </c>
      <c r="D1264" t="str">
        <f ca="1">IF(B1264="", "", IF(LOWER('Terms&amp;Conditions + Transaction'!$C$15)="act", 1, IF(DAY(B1264)=31, 0, IF(AND(DAY(B1264+1)=1, MONTH(B1264+1)=3), 31-DAY(B1264), 1))))</f>
        <v/>
      </c>
      <c r="E1264" s="18" t="str">
        <f ca="1">IF(B1264="", "", IFERROR(VLOOKUP(B1264, 'Accrual Schedule'!$B$3:$B$122, 1, TRUE), ""))</f>
        <v/>
      </c>
      <c r="F1264" s="18" t="str" cm="1">
        <f t="array" aca="1" ref="F1264" ca="1">IF(B1264="", "", INDEX('Accrual Schedule'!$B$3:$B$122, MATCH(B1264, 'Accrual Schedule'!$B$3:$B$122, 1)+1, 1))</f>
        <v/>
      </c>
      <c r="G1264" s="18" t="str" cm="1">
        <f t="array" aca="1" ref="G1264" ca="1">IF(B1264="", "", INDEX('Accrual Schedule'!$B$3:$B$122, MATCH(H1264, 'Accrual Schedule'!$B$3:$B$122, 1)-1, 1))</f>
        <v/>
      </c>
      <c r="H1264" s="18" t="str">
        <f ca="1">IF(B1264="", "", INDEX('Accrual Schedule'!$B$3:$B$122, MATCH(I1264, 'Accrual Schedule'!$C$3:$C$122, 1), 1))</f>
        <v/>
      </c>
      <c r="I1264" s="18" t="str" cm="1">
        <f t="array" aca="1" ref="I1264" ca="1">IF(B1264="", "", _xlfn.IFNA(INDEX('Accrual Schedule'!$C$4:$C$122, MATCH(B1264, 'Accrual Schedule'!$C$4:$C$122, 1)+1, 1), INDEX('Accrual Schedule'!$C$4:$C$122, 1, 1)))</f>
        <v/>
      </c>
      <c r="J1264" s="11" t="str">
        <f ca="1">IF(B1264="","",'Terms&amp;Conditions + Transaction'!$F$5-SUMIF(Dispositions!$B$3:$B$32,"&lt;="&amp;B1264,Dispositions!$C$3:$C$32))</f>
        <v/>
      </c>
      <c r="K1264" s="84" t="str">
        <f ca="1">IF(B1264="", "", IF(ISNA(MATCH(B1264, 'Factor Schedule'!$B$3:$B$2002, -1)),1,IF(INDEX('Factor Schedule'!$B$3:$C$2002,MATCH(B1264, 'Factor Schedule'!$B$3:$B$2002, -1), 1)=B1264,MATCH(B1264, 'Factor Schedule'!$B$3:$B$2002, -1),MATCH(B1264, 'Factor Schedule'!$B$3:$B$2002, -1)+1)))</f>
        <v/>
      </c>
      <c r="L1264" s="11" t="str" cm="1">
        <f t="array" aca="1" ref="L1264" ca="1">IF(B1264="","",ROUND(J1264*_xlfn.IFNA(INDEX('Factor Schedule'!$B$3:$C$2002,K1264, 2), 1), 2))</f>
        <v/>
      </c>
      <c r="M1264" s="11" t="str">
        <f ca="1">IF(B1264="", "", IF(OR(LOWER('Terms&amp;Conditions + Transaction'!$B$12)&lt;&gt;"compound", B1264=$C$2, B1264=E1264), L1264, L1264+IF(LOWER('Terms&amp;Conditions + Transaction'!$B$13)&lt;&gt;"y", SUMIFS($T$8:$T$2007, $B$8:$B$2007, "&gt;="&amp;E1264, $B$8:$B$2007, "&lt;"&amp;B1264), SUMIFS($U$8:$U$1007, $B$8:$B$2007, "&gt;="&amp;E1264, $B$8:$B$2007, "&lt;"&amp;B1264))))</f>
        <v/>
      </c>
      <c r="N1264" s="18" t="str">
        <f ca="1">IF(OR(B1264 = "", F1264=""), "", MIN(ForwardDays(B1264,-'Terms&amp;Conditions + Transaction'!$B$22, 'Terms&amp;Conditions + Transaction'!$B$23, 'Holiday Schedule'!$B$3:$B$1002),ForwardDays(F1264,-'Terms&amp;Conditions + Transaction'!$B$22, 'Terms&amp;Conditions + Transaction'!$B$23, 'Holiday Schedule'!$B$3:$B$1002)))</f>
        <v/>
      </c>
      <c r="O1264" s="42" t="str">
        <f ca="1">IF(B1264="", "", IF(ISNA(MATCH(N1264, SOFR_INDEX!$A$2:$A$2001, -1)),1,IF(INDEX(SOFR_INDEX!$A$2:$E$2001,MATCH(N1264, SOFR_INDEX!$A$2:$A$2001, -1), 1)=N1264,MATCH(N1264, SOFR_INDEX!$A$2:$A$2001, -1),MATCH(N1264, SOFR_INDEX!$A$2:$A$2001, -1)+1)))</f>
        <v/>
      </c>
      <c r="P1264" s="40" t="str" cm="1">
        <f t="array" aca="1" ref="P1264" ca="1">IF(OR(B1264="", F1264=""), "", INDEX(SOFR_INDEX!$B$2:$E$2001, O1264,$P$4) * IF(LEFT($P$3, 3)="180", 2, IF(LEFT($P$3, 2)="90", 4, IF(LEFT($P$3, 2)="30", 12, 1)))/100)</f>
        <v/>
      </c>
      <c r="Q1264" s="43" t="str">
        <f ca="1">IF(OR(B1264="", F1264=""), "", P1264+'Terms&amp;Conditions + Transaction'!$B$11/10000)</f>
        <v/>
      </c>
      <c r="R1264" s="43" t="str">
        <f t="shared" ca="1" si="119"/>
        <v/>
      </c>
      <c r="S1264" t="str">
        <f ca="1">IF(B1264="",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Transaction'!$C$7*(F1264-E1264), 365), 360))))</f>
        <v/>
      </c>
      <c r="T1264" s="49" t="str">
        <f t="shared" ca="1" si="120"/>
        <v/>
      </c>
      <c r="U1264" s="49" t="str">
        <f t="shared" ca="1" si="121"/>
        <v/>
      </c>
      <c r="V1264" s="49" t="str">
        <f t="shared" ca="1" si="122"/>
        <v/>
      </c>
      <c r="W1264" s="11" t="str">
        <f t="shared" ca="1" si="123"/>
        <v/>
      </c>
      <c r="X1264" s="11" t="str">
        <f t="shared" ca="1" si="124"/>
        <v/>
      </c>
    </row>
    <row r="1265" spans="2:24" x14ac:dyDescent="0.25">
      <c r="B1265" s="82" t="str">
        <f ca="1">IF(B1264&lt;MIN($C$3, 'Terms&amp;Conditions + Transaction'!$B$6), B1264+1, "")</f>
        <v/>
      </c>
      <c r="C1265" t="str">
        <f ca="1">IF(B1265="", "", IF(AND(WEEKDAY(B1265, 2)&lt;=5, ISERROR(VLOOKUP(B1265, 'Holiday Schedule'!$B$3:$B$1002, 1, FALSE))), 1, 0))</f>
        <v/>
      </c>
      <c r="D1265" t="str">
        <f ca="1">IF(B1265="", "", IF(LOWER('Terms&amp;Conditions + Transaction'!$C$15)="act", 1, IF(DAY(B1265)=31, 0, IF(AND(DAY(B1265+1)=1, MONTH(B1265+1)=3), 31-DAY(B1265), 1))))</f>
        <v/>
      </c>
      <c r="E1265" s="18" t="str">
        <f ca="1">IF(B1265="", "", IFERROR(VLOOKUP(B1265, 'Accrual Schedule'!$B$3:$B$122, 1, TRUE), ""))</f>
        <v/>
      </c>
      <c r="F1265" s="18" t="str" cm="1">
        <f t="array" aca="1" ref="F1265" ca="1">IF(B1265="", "", INDEX('Accrual Schedule'!$B$3:$B$122, MATCH(B1265, 'Accrual Schedule'!$B$3:$B$122, 1)+1, 1))</f>
        <v/>
      </c>
      <c r="G1265" s="18" t="str" cm="1">
        <f t="array" aca="1" ref="G1265" ca="1">IF(B1265="", "", INDEX('Accrual Schedule'!$B$3:$B$122, MATCH(H1265, 'Accrual Schedule'!$B$3:$B$122, 1)-1, 1))</f>
        <v/>
      </c>
      <c r="H1265" s="18" t="str">
        <f ca="1">IF(B1265="", "", INDEX('Accrual Schedule'!$B$3:$B$122, MATCH(I1265, 'Accrual Schedule'!$C$3:$C$122, 1), 1))</f>
        <v/>
      </c>
      <c r="I1265" s="18" t="str" cm="1">
        <f t="array" aca="1" ref="I1265" ca="1">IF(B1265="", "", _xlfn.IFNA(INDEX('Accrual Schedule'!$C$4:$C$122, MATCH(B1265, 'Accrual Schedule'!$C$4:$C$122, 1)+1, 1), INDEX('Accrual Schedule'!$C$4:$C$122, 1, 1)))</f>
        <v/>
      </c>
      <c r="J1265" s="11" t="str">
        <f ca="1">IF(B1265="","",'Terms&amp;Conditions + Transaction'!$F$5-SUMIF(Dispositions!$B$3:$B$32,"&lt;="&amp;B1265,Dispositions!$C$3:$C$32))</f>
        <v/>
      </c>
      <c r="K1265" s="84" t="str">
        <f ca="1">IF(B1265="", "", IF(ISNA(MATCH(B1265, 'Factor Schedule'!$B$3:$B$2002, -1)),1,IF(INDEX('Factor Schedule'!$B$3:$C$2002,MATCH(B1265, 'Factor Schedule'!$B$3:$B$2002, -1), 1)=B1265,MATCH(B1265, 'Factor Schedule'!$B$3:$B$2002, -1),MATCH(B1265, 'Factor Schedule'!$B$3:$B$2002, -1)+1)))</f>
        <v/>
      </c>
      <c r="L1265" s="11" t="str" cm="1">
        <f t="array" aca="1" ref="L1265" ca="1">IF(B1265="","",ROUND(J1265*_xlfn.IFNA(INDEX('Factor Schedule'!$B$3:$C$2002,K1265, 2), 1), 2))</f>
        <v/>
      </c>
      <c r="M1265" s="11" t="str">
        <f ca="1">IF(B1265="", "", IF(OR(LOWER('Terms&amp;Conditions + Transaction'!$B$12)&lt;&gt;"compound", B1265=$C$2, B1265=E1265), L1265, L1265+IF(LOWER('Terms&amp;Conditions + Transaction'!$B$13)&lt;&gt;"y", SUMIFS($T$8:$T$2007, $B$8:$B$2007, "&gt;="&amp;E1265, $B$8:$B$2007, "&lt;"&amp;B1265), SUMIFS($U$8:$U$1007, $B$8:$B$2007, "&gt;="&amp;E1265, $B$8:$B$2007, "&lt;"&amp;B1265))))</f>
        <v/>
      </c>
      <c r="N1265" s="18" t="str">
        <f ca="1">IF(OR(B1265 = "", F1265=""), "", MIN(ForwardDays(B1265,-'Terms&amp;Conditions + Transaction'!$B$22, 'Terms&amp;Conditions + Transaction'!$B$23, 'Holiday Schedule'!$B$3:$B$1002),ForwardDays(F1265,-'Terms&amp;Conditions + Transaction'!$B$22, 'Terms&amp;Conditions + Transaction'!$B$23, 'Holiday Schedule'!$B$3:$B$1002)))</f>
        <v/>
      </c>
      <c r="O1265" s="42" t="str">
        <f ca="1">IF(B1265="", "", IF(ISNA(MATCH(N1265, SOFR_INDEX!$A$2:$A$2001, -1)),1,IF(INDEX(SOFR_INDEX!$A$2:$E$2001,MATCH(N1265, SOFR_INDEX!$A$2:$A$2001, -1), 1)=N1265,MATCH(N1265, SOFR_INDEX!$A$2:$A$2001, -1),MATCH(N1265, SOFR_INDEX!$A$2:$A$2001, -1)+1)))</f>
        <v/>
      </c>
      <c r="P1265" s="40" t="str" cm="1">
        <f t="array" aca="1" ref="P1265" ca="1">IF(OR(B1265="", F1265=""), "", INDEX(SOFR_INDEX!$B$2:$E$2001, O1265,$P$4) * IF(LEFT($P$3, 3)="180", 2, IF(LEFT($P$3, 2)="90", 4, IF(LEFT($P$3, 2)="30", 12, 1)))/100)</f>
        <v/>
      </c>
      <c r="Q1265" s="43" t="str">
        <f ca="1">IF(OR(B1265="", F1265=""), "", P1265+'Terms&amp;Conditions + Transaction'!$B$11/10000)</f>
        <v/>
      </c>
      <c r="R1265" s="43" t="str">
        <f t="shared" ca="1" si="119"/>
        <v/>
      </c>
      <c r="S1265" t="str">
        <f ca="1">IF(B1265="",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Transaction'!$C$7*(F1265-E1265), 365), 360))))</f>
        <v/>
      </c>
      <c r="T1265" s="49" t="str">
        <f t="shared" ca="1" si="120"/>
        <v/>
      </c>
      <c r="U1265" s="49" t="str">
        <f t="shared" ca="1" si="121"/>
        <v/>
      </c>
      <c r="V1265" s="49" t="str">
        <f t="shared" ca="1" si="122"/>
        <v/>
      </c>
      <c r="W1265" s="11" t="str">
        <f t="shared" ca="1" si="123"/>
        <v/>
      </c>
      <c r="X1265" s="11" t="str">
        <f t="shared" ca="1" si="124"/>
        <v/>
      </c>
    </row>
    <row r="1266" spans="2:24" x14ac:dyDescent="0.25">
      <c r="B1266" s="82" t="str">
        <f ca="1">IF(B1265&lt;MIN($C$3, 'Terms&amp;Conditions + Transaction'!$B$6), B1265+1, "")</f>
        <v/>
      </c>
      <c r="C1266" t="str">
        <f ca="1">IF(B1266="", "", IF(AND(WEEKDAY(B1266, 2)&lt;=5, ISERROR(VLOOKUP(B1266, 'Holiday Schedule'!$B$3:$B$1002, 1, FALSE))), 1, 0))</f>
        <v/>
      </c>
      <c r="D1266" t="str">
        <f ca="1">IF(B1266="", "", IF(LOWER('Terms&amp;Conditions + Transaction'!$C$15)="act", 1, IF(DAY(B1266)=31, 0, IF(AND(DAY(B1266+1)=1, MONTH(B1266+1)=3), 31-DAY(B1266), 1))))</f>
        <v/>
      </c>
      <c r="E1266" s="18" t="str">
        <f ca="1">IF(B1266="", "", IFERROR(VLOOKUP(B1266, 'Accrual Schedule'!$B$3:$B$122, 1, TRUE), ""))</f>
        <v/>
      </c>
      <c r="F1266" s="18" t="str" cm="1">
        <f t="array" aca="1" ref="F1266" ca="1">IF(B1266="", "", INDEX('Accrual Schedule'!$B$3:$B$122, MATCH(B1266, 'Accrual Schedule'!$B$3:$B$122, 1)+1, 1))</f>
        <v/>
      </c>
      <c r="G1266" s="18" t="str" cm="1">
        <f t="array" aca="1" ref="G1266" ca="1">IF(B1266="", "", INDEX('Accrual Schedule'!$B$3:$B$122, MATCH(H1266, 'Accrual Schedule'!$B$3:$B$122, 1)-1, 1))</f>
        <v/>
      </c>
      <c r="H1266" s="18" t="str">
        <f ca="1">IF(B1266="", "", INDEX('Accrual Schedule'!$B$3:$B$122, MATCH(I1266, 'Accrual Schedule'!$C$3:$C$122, 1), 1))</f>
        <v/>
      </c>
      <c r="I1266" s="18" t="str" cm="1">
        <f t="array" aca="1" ref="I1266" ca="1">IF(B1266="", "", _xlfn.IFNA(INDEX('Accrual Schedule'!$C$4:$C$122, MATCH(B1266, 'Accrual Schedule'!$C$4:$C$122, 1)+1, 1), INDEX('Accrual Schedule'!$C$4:$C$122, 1, 1)))</f>
        <v/>
      </c>
      <c r="J1266" s="11" t="str">
        <f ca="1">IF(B1266="","",'Terms&amp;Conditions + Transaction'!$F$5-SUMIF(Dispositions!$B$3:$B$32,"&lt;="&amp;B1266,Dispositions!$C$3:$C$32))</f>
        <v/>
      </c>
      <c r="K1266" s="84" t="str">
        <f ca="1">IF(B1266="", "", IF(ISNA(MATCH(B1266, 'Factor Schedule'!$B$3:$B$2002, -1)),1,IF(INDEX('Factor Schedule'!$B$3:$C$2002,MATCH(B1266, 'Factor Schedule'!$B$3:$B$2002, -1), 1)=B1266,MATCH(B1266, 'Factor Schedule'!$B$3:$B$2002, -1),MATCH(B1266, 'Factor Schedule'!$B$3:$B$2002, -1)+1)))</f>
        <v/>
      </c>
      <c r="L1266" s="11" t="str" cm="1">
        <f t="array" aca="1" ref="L1266" ca="1">IF(B1266="","",ROUND(J1266*_xlfn.IFNA(INDEX('Factor Schedule'!$B$3:$C$2002,K1266, 2), 1), 2))</f>
        <v/>
      </c>
      <c r="M1266" s="11" t="str">
        <f ca="1">IF(B1266="", "", IF(OR(LOWER('Terms&amp;Conditions + Transaction'!$B$12)&lt;&gt;"compound", B1266=$C$2, B1266=E1266), L1266, L1266+IF(LOWER('Terms&amp;Conditions + Transaction'!$B$13)&lt;&gt;"y", SUMIFS($T$8:$T$2007, $B$8:$B$2007, "&gt;="&amp;E1266, $B$8:$B$2007, "&lt;"&amp;B1266), SUMIFS($U$8:$U$1007, $B$8:$B$2007, "&gt;="&amp;E1266, $B$8:$B$2007, "&lt;"&amp;B1266))))</f>
        <v/>
      </c>
      <c r="N1266" s="18" t="str">
        <f ca="1">IF(OR(B1266 = "", F1266=""), "", MIN(ForwardDays(B1266,-'Terms&amp;Conditions + Transaction'!$B$22, 'Terms&amp;Conditions + Transaction'!$B$23, 'Holiday Schedule'!$B$3:$B$1002),ForwardDays(F1266,-'Terms&amp;Conditions + Transaction'!$B$22, 'Terms&amp;Conditions + Transaction'!$B$23, 'Holiday Schedule'!$B$3:$B$1002)))</f>
        <v/>
      </c>
      <c r="O1266" s="42" t="str">
        <f ca="1">IF(B1266="", "", IF(ISNA(MATCH(N1266, SOFR_INDEX!$A$2:$A$2001, -1)),1,IF(INDEX(SOFR_INDEX!$A$2:$E$2001,MATCH(N1266, SOFR_INDEX!$A$2:$A$2001, -1), 1)=N1266,MATCH(N1266, SOFR_INDEX!$A$2:$A$2001, -1),MATCH(N1266, SOFR_INDEX!$A$2:$A$2001, -1)+1)))</f>
        <v/>
      </c>
      <c r="P1266" s="40" t="str" cm="1">
        <f t="array" aca="1" ref="P1266" ca="1">IF(OR(B1266="", F1266=""), "", INDEX(SOFR_INDEX!$B$2:$E$2001, O1266,$P$4) * IF(LEFT($P$3, 3)="180", 2, IF(LEFT($P$3, 2)="90", 4, IF(LEFT($P$3, 2)="30", 12, 1)))/100)</f>
        <v/>
      </c>
      <c r="Q1266" s="43" t="str">
        <f ca="1">IF(OR(B1266="", F1266=""), "", P1266+'Terms&amp;Conditions + Transaction'!$B$11/10000)</f>
        <v/>
      </c>
      <c r="R1266" s="43" t="str">
        <f t="shared" ca="1" si="119"/>
        <v/>
      </c>
      <c r="S1266" t="str">
        <f ca="1">IF(B1266="",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Transaction'!$C$7*(F1266-E1266), 365), 360))))</f>
        <v/>
      </c>
      <c r="T1266" s="49" t="str">
        <f t="shared" ca="1" si="120"/>
        <v/>
      </c>
      <c r="U1266" s="49" t="str">
        <f t="shared" ca="1" si="121"/>
        <v/>
      </c>
      <c r="V1266" s="49" t="str">
        <f t="shared" ca="1" si="122"/>
        <v/>
      </c>
      <c r="W1266" s="11" t="str">
        <f t="shared" ca="1" si="123"/>
        <v/>
      </c>
      <c r="X1266" s="11" t="str">
        <f t="shared" ca="1" si="124"/>
        <v/>
      </c>
    </row>
    <row r="1267" spans="2:24" x14ac:dyDescent="0.25">
      <c r="B1267" s="82" t="str">
        <f ca="1">IF(B1266&lt;MIN($C$3, 'Terms&amp;Conditions + Transaction'!$B$6), B1266+1, "")</f>
        <v/>
      </c>
      <c r="C1267" t="str">
        <f ca="1">IF(B1267="", "", IF(AND(WEEKDAY(B1267, 2)&lt;=5, ISERROR(VLOOKUP(B1267, 'Holiday Schedule'!$B$3:$B$1002, 1, FALSE))), 1, 0))</f>
        <v/>
      </c>
      <c r="D1267" t="str">
        <f ca="1">IF(B1267="", "", IF(LOWER('Terms&amp;Conditions + Transaction'!$C$15)="act", 1, IF(DAY(B1267)=31, 0, IF(AND(DAY(B1267+1)=1, MONTH(B1267+1)=3), 31-DAY(B1267), 1))))</f>
        <v/>
      </c>
      <c r="E1267" s="18" t="str">
        <f ca="1">IF(B1267="", "", IFERROR(VLOOKUP(B1267, 'Accrual Schedule'!$B$3:$B$122, 1, TRUE), ""))</f>
        <v/>
      </c>
      <c r="F1267" s="18" t="str" cm="1">
        <f t="array" aca="1" ref="F1267" ca="1">IF(B1267="", "", INDEX('Accrual Schedule'!$B$3:$B$122, MATCH(B1267, 'Accrual Schedule'!$B$3:$B$122, 1)+1, 1))</f>
        <v/>
      </c>
      <c r="G1267" s="18" t="str" cm="1">
        <f t="array" aca="1" ref="G1267" ca="1">IF(B1267="", "", INDEX('Accrual Schedule'!$B$3:$B$122, MATCH(H1267, 'Accrual Schedule'!$B$3:$B$122, 1)-1, 1))</f>
        <v/>
      </c>
      <c r="H1267" s="18" t="str">
        <f ca="1">IF(B1267="", "", INDEX('Accrual Schedule'!$B$3:$B$122, MATCH(I1267, 'Accrual Schedule'!$C$3:$C$122, 1), 1))</f>
        <v/>
      </c>
      <c r="I1267" s="18" t="str" cm="1">
        <f t="array" aca="1" ref="I1267" ca="1">IF(B1267="", "", _xlfn.IFNA(INDEX('Accrual Schedule'!$C$4:$C$122, MATCH(B1267, 'Accrual Schedule'!$C$4:$C$122, 1)+1, 1), INDEX('Accrual Schedule'!$C$4:$C$122, 1, 1)))</f>
        <v/>
      </c>
      <c r="J1267" s="11" t="str">
        <f ca="1">IF(B1267="","",'Terms&amp;Conditions + Transaction'!$F$5-SUMIF(Dispositions!$B$3:$B$32,"&lt;="&amp;B1267,Dispositions!$C$3:$C$32))</f>
        <v/>
      </c>
      <c r="K1267" s="84" t="str">
        <f ca="1">IF(B1267="", "", IF(ISNA(MATCH(B1267, 'Factor Schedule'!$B$3:$B$2002, -1)),1,IF(INDEX('Factor Schedule'!$B$3:$C$2002,MATCH(B1267, 'Factor Schedule'!$B$3:$B$2002, -1), 1)=B1267,MATCH(B1267, 'Factor Schedule'!$B$3:$B$2002, -1),MATCH(B1267, 'Factor Schedule'!$B$3:$B$2002, -1)+1)))</f>
        <v/>
      </c>
      <c r="L1267" s="11" t="str" cm="1">
        <f t="array" aca="1" ref="L1267" ca="1">IF(B1267="","",ROUND(J1267*_xlfn.IFNA(INDEX('Factor Schedule'!$B$3:$C$2002,K1267, 2), 1), 2))</f>
        <v/>
      </c>
      <c r="M1267" s="11" t="str">
        <f ca="1">IF(B1267="", "", IF(OR(LOWER('Terms&amp;Conditions + Transaction'!$B$12)&lt;&gt;"compound", B1267=$C$2, B1267=E1267), L1267, L1267+IF(LOWER('Terms&amp;Conditions + Transaction'!$B$13)&lt;&gt;"y", SUMIFS($T$8:$T$2007, $B$8:$B$2007, "&gt;="&amp;E1267, $B$8:$B$2007, "&lt;"&amp;B1267), SUMIFS($U$8:$U$1007, $B$8:$B$2007, "&gt;="&amp;E1267, $B$8:$B$2007, "&lt;"&amp;B1267))))</f>
        <v/>
      </c>
      <c r="N1267" s="18" t="str">
        <f ca="1">IF(OR(B1267 = "", F1267=""), "", MIN(ForwardDays(B1267,-'Terms&amp;Conditions + Transaction'!$B$22, 'Terms&amp;Conditions + Transaction'!$B$23, 'Holiday Schedule'!$B$3:$B$1002),ForwardDays(F1267,-'Terms&amp;Conditions + Transaction'!$B$22, 'Terms&amp;Conditions + Transaction'!$B$23, 'Holiday Schedule'!$B$3:$B$1002)))</f>
        <v/>
      </c>
      <c r="O1267" s="42" t="str">
        <f ca="1">IF(B1267="", "", IF(ISNA(MATCH(N1267, SOFR_INDEX!$A$2:$A$2001, -1)),1,IF(INDEX(SOFR_INDEX!$A$2:$E$2001,MATCH(N1267, SOFR_INDEX!$A$2:$A$2001, -1), 1)=N1267,MATCH(N1267, SOFR_INDEX!$A$2:$A$2001, -1),MATCH(N1267, SOFR_INDEX!$A$2:$A$2001, -1)+1)))</f>
        <v/>
      </c>
      <c r="P1267" s="40" t="str" cm="1">
        <f t="array" aca="1" ref="P1267" ca="1">IF(OR(B1267="", F1267=""), "", INDEX(SOFR_INDEX!$B$2:$E$2001, O1267,$P$4) * IF(LEFT($P$3, 3)="180", 2, IF(LEFT($P$3, 2)="90", 4, IF(LEFT($P$3, 2)="30", 12, 1)))/100)</f>
        <v/>
      </c>
      <c r="Q1267" s="43" t="str">
        <f ca="1">IF(OR(B1267="", F1267=""), "", P1267+'Terms&amp;Conditions + Transaction'!$B$11/10000)</f>
        <v/>
      </c>
      <c r="R1267" s="43" t="str">
        <f t="shared" ca="1" si="119"/>
        <v/>
      </c>
      <c r="S1267" t="str">
        <f ca="1">IF(B1267="",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Transaction'!$C$7*(F1267-E1267), 365), 360))))</f>
        <v/>
      </c>
      <c r="T1267" s="49" t="str">
        <f t="shared" ca="1" si="120"/>
        <v/>
      </c>
      <c r="U1267" s="49" t="str">
        <f t="shared" ca="1" si="121"/>
        <v/>
      </c>
      <c r="V1267" s="49" t="str">
        <f t="shared" ca="1" si="122"/>
        <v/>
      </c>
      <c r="W1267" s="11" t="str">
        <f t="shared" ca="1" si="123"/>
        <v/>
      </c>
      <c r="X1267" s="11" t="str">
        <f t="shared" ca="1" si="124"/>
        <v/>
      </c>
    </row>
    <row r="1268" spans="2:24" x14ac:dyDescent="0.25">
      <c r="B1268" s="82" t="str">
        <f ca="1">IF(B1267&lt;MIN($C$3, 'Terms&amp;Conditions + Transaction'!$B$6), B1267+1, "")</f>
        <v/>
      </c>
      <c r="C1268" t="str">
        <f ca="1">IF(B1268="", "", IF(AND(WEEKDAY(B1268, 2)&lt;=5, ISERROR(VLOOKUP(B1268, 'Holiday Schedule'!$B$3:$B$1002, 1, FALSE))), 1, 0))</f>
        <v/>
      </c>
      <c r="D1268" t="str">
        <f ca="1">IF(B1268="", "", IF(LOWER('Terms&amp;Conditions + Transaction'!$C$15)="act", 1, IF(DAY(B1268)=31, 0, IF(AND(DAY(B1268+1)=1, MONTH(B1268+1)=3), 31-DAY(B1268), 1))))</f>
        <v/>
      </c>
      <c r="E1268" s="18" t="str">
        <f ca="1">IF(B1268="", "", IFERROR(VLOOKUP(B1268, 'Accrual Schedule'!$B$3:$B$122, 1, TRUE), ""))</f>
        <v/>
      </c>
      <c r="F1268" s="18" t="str" cm="1">
        <f t="array" aca="1" ref="F1268" ca="1">IF(B1268="", "", INDEX('Accrual Schedule'!$B$3:$B$122, MATCH(B1268, 'Accrual Schedule'!$B$3:$B$122, 1)+1, 1))</f>
        <v/>
      </c>
      <c r="G1268" s="18" t="str" cm="1">
        <f t="array" aca="1" ref="G1268" ca="1">IF(B1268="", "", INDEX('Accrual Schedule'!$B$3:$B$122, MATCH(H1268, 'Accrual Schedule'!$B$3:$B$122, 1)-1, 1))</f>
        <v/>
      </c>
      <c r="H1268" s="18" t="str">
        <f ca="1">IF(B1268="", "", INDEX('Accrual Schedule'!$B$3:$B$122, MATCH(I1268, 'Accrual Schedule'!$C$3:$C$122, 1), 1))</f>
        <v/>
      </c>
      <c r="I1268" s="18" t="str" cm="1">
        <f t="array" aca="1" ref="I1268" ca="1">IF(B1268="", "", _xlfn.IFNA(INDEX('Accrual Schedule'!$C$4:$C$122, MATCH(B1268, 'Accrual Schedule'!$C$4:$C$122, 1)+1, 1), INDEX('Accrual Schedule'!$C$4:$C$122, 1, 1)))</f>
        <v/>
      </c>
      <c r="J1268" s="11" t="str">
        <f ca="1">IF(B1268="","",'Terms&amp;Conditions + Transaction'!$F$5-SUMIF(Dispositions!$B$3:$B$32,"&lt;="&amp;B1268,Dispositions!$C$3:$C$32))</f>
        <v/>
      </c>
      <c r="K1268" s="84" t="str">
        <f ca="1">IF(B1268="", "", IF(ISNA(MATCH(B1268, 'Factor Schedule'!$B$3:$B$2002, -1)),1,IF(INDEX('Factor Schedule'!$B$3:$C$2002,MATCH(B1268, 'Factor Schedule'!$B$3:$B$2002, -1), 1)=B1268,MATCH(B1268, 'Factor Schedule'!$B$3:$B$2002, -1),MATCH(B1268, 'Factor Schedule'!$B$3:$B$2002, -1)+1)))</f>
        <v/>
      </c>
      <c r="L1268" s="11" t="str" cm="1">
        <f t="array" aca="1" ref="L1268" ca="1">IF(B1268="","",ROUND(J1268*_xlfn.IFNA(INDEX('Factor Schedule'!$B$3:$C$2002,K1268, 2), 1), 2))</f>
        <v/>
      </c>
      <c r="M1268" s="11" t="str">
        <f ca="1">IF(B1268="", "", IF(OR(LOWER('Terms&amp;Conditions + Transaction'!$B$12)&lt;&gt;"compound", B1268=$C$2, B1268=E1268), L1268, L1268+IF(LOWER('Terms&amp;Conditions + Transaction'!$B$13)&lt;&gt;"y", SUMIFS($T$8:$T$2007, $B$8:$B$2007, "&gt;="&amp;E1268, $B$8:$B$2007, "&lt;"&amp;B1268), SUMIFS($U$8:$U$1007, $B$8:$B$2007, "&gt;="&amp;E1268, $B$8:$B$2007, "&lt;"&amp;B1268))))</f>
        <v/>
      </c>
      <c r="N1268" s="18" t="str">
        <f ca="1">IF(OR(B1268 = "", F1268=""), "", MIN(ForwardDays(B1268,-'Terms&amp;Conditions + Transaction'!$B$22, 'Terms&amp;Conditions + Transaction'!$B$23, 'Holiday Schedule'!$B$3:$B$1002),ForwardDays(F1268,-'Terms&amp;Conditions + Transaction'!$B$22, 'Terms&amp;Conditions + Transaction'!$B$23, 'Holiday Schedule'!$B$3:$B$1002)))</f>
        <v/>
      </c>
      <c r="O1268" s="42" t="str">
        <f ca="1">IF(B1268="", "", IF(ISNA(MATCH(N1268, SOFR_INDEX!$A$2:$A$2001, -1)),1,IF(INDEX(SOFR_INDEX!$A$2:$E$2001,MATCH(N1268, SOFR_INDEX!$A$2:$A$2001, -1), 1)=N1268,MATCH(N1268, SOFR_INDEX!$A$2:$A$2001, -1),MATCH(N1268, SOFR_INDEX!$A$2:$A$2001, -1)+1)))</f>
        <v/>
      </c>
      <c r="P1268" s="40" t="str" cm="1">
        <f t="array" aca="1" ref="P1268" ca="1">IF(OR(B1268="", F1268=""), "", INDEX(SOFR_INDEX!$B$2:$E$2001, O1268,$P$4) * IF(LEFT($P$3, 3)="180", 2, IF(LEFT($P$3, 2)="90", 4, IF(LEFT($P$3, 2)="30", 12, 1)))/100)</f>
        <v/>
      </c>
      <c r="Q1268" s="43" t="str">
        <f ca="1">IF(OR(B1268="", F1268=""), "", P1268+'Terms&amp;Conditions + Transaction'!$B$11/10000)</f>
        <v/>
      </c>
      <c r="R1268" s="43" t="str">
        <f t="shared" ca="1" si="119"/>
        <v/>
      </c>
      <c r="S1268" t="str">
        <f ca="1">IF(B1268="",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Transaction'!$C$7*(F1268-E1268), 365), 360))))</f>
        <v/>
      </c>
      <c r="T1268" s="49" t="str">
        <f t="shared" ca="1" si="120"/>
        <v/>
      </c>
      <c r="U1268" s="49" t="str">
        <f t="shared" ca="1" si="121"/>
        <v/>
      </c>
      <c r="V1268" s="49" t="str">
        <f t="shared" ca="1" si="122"/>
        <v/>
      </c>
      <c r="W1268" s="11" t="str">
        <f t="shared" ca="1" si="123"/>
        <v/>
      </c>
      <c r="X1268" s="11" t="str">
        <f t="shared" ca="1" si="124"/>
        <v/>
      </c>
    </row>
    <row r="1269" spans="2:24" x14ac:dyDescent="0.25">
      <c r="B1269" s="82" t="str">
        <f ca="1">IF(B1268&lt;MIN($C$3, 'Terms&amp;Conditions + Transaction'!$B$6), B1268+1, "")</f>
        <v/>
      </c>
      <c r="C1269" t="str">
        <f ca="1">IF(B1269="", "", IF(AND(WEEKDAY(B1269, 2)&lt;=5, ISERROR(VLOOKUP(B1269, 'Holiday Schedule'!$B$3:$B$1002, 1, FALSE))), 1, 0))</f>
        <v/>
      </c>
      <c r="D1269" t="str">
        <f ca="1">IF(B1269="", "", IF(LOWER('Terms&amp;Conditions + Transaction'!$C$15)="act", 1, IF(DAY(B1269)=31, 0, IF(AND(DAY(B1269+1)=1, MONTH(B1269+1)=3), 31-DAY(B1269), 1))))</f>
        <v/>
      </c>
      <c r="E1269" s="18" t="str">
        <f ca="1">IF(B1269="", "", IFERROR(VLOOKUP(B1269, 'Accrual Schedule'!$B$3:$B$122, 1, TRUE), ""))</f>
        <v/>
      </c>
      <c r="F1269" s="18" t="str" cm="1">
        <f t="array" aca="1" ref="F1269" ca="1">IF(B1269="", "", INDEX('Accrual Schedule'!$B$3:$B$122, MATCH(B1269, 'Accrual Schedule'!$B$3:$B$122, 1)+1, 1))</f>
        <v/>
      </c>
      <c r="G1269" s="18" t="str" cm="1">
        <f t="array" aca="1" ref="G1269" ca="1">IF(B1269="", "", INDEX('Accrual Schedule'!$B$3:$B$122, MATCH(H1269, 'Accrual Schedule'!$B$3:$B$122, 1)-1, 1))</f>
        <v/>
      </c>
      <c r="H1269" s="18" t="str">
        <f ca="1">IF(B1269="", "", INDEX('Accrual Schedule'!$B$3:$B$122, MATCH(I1269, 'Accrual Schedule'!$C$3:$C$122, 1), 1))</f>
        <v/>
      </c>
      <c r="I1269" s="18" t="str" cm="1">
        <f t="array" aca="1" ref="I1269" ca="1">IF(B1269="", "", _xlfn.IFNA(INDEX('Accrual Schedule'!$C$4:$C$122, MATCH(B1269, 'Accrual Schedule'!$C$4:$C$122, 1)+1, 1), INDEX('Accrual Schedule'!$C$4:$C$122, 1, 1)))</f>
        <v/>
      </c>
      <c r="J1269" s="11" t="str">
        <f ca="1">IF(B1269="","",'Terms&amp;Conditions + Transaction'!$F$5-SUMIF(Dispositions!$B$3:$B$32,"&lt;="&amp;B1269,Dispositions!$C$3:$C$32))</f>
        <v/>
      </c>
      <c r="K1269" s="84" t="str">
        <f ca="1">IF(B1269="", "", IF(ISNA(MATCH(B1269, 'Factor Schedule'!$B$3:$B$2002, -1)),1,IF(INDEX('Factor Schedule'!$B$3:$C$2002,MATCH(B1269, 'Factor Schedule'!$B$3:$B$2002, -1), 1)=B1269,MATCH(B1269, 'Factor Schedule'!$B$3:$B$2002, -1),MATCH(B1269, 'Factor Schedule'!$B$3:$B$2002, -1)+1)))</f>
        <v/>
      </c>
      <c r="L1269" s="11" t="str" cm="1">
        <f t="array" aca="1" ref="L1269" ca="1">IF(B1269="","",ROUND(J1269*_xlfn.IFNA(INDEX('Factor Schedule'!$B$3:$C$2002,K1269, 2), 1), 2))</f>
        <v/>
      </c>
      <c r="M1269" s="11" t="str">
        <f ca="1">IF(B1269="", "", IF(OR(LOWER('Terms&amp;Conditions + Transaction'!$B$12)&lt;&gt;"compound", B1269=$C$2, B1269=E1269), L1269, L1269+IF(LOWER('Terms&amp;Conditions + Transaction'!$B$13)&lt;&gt;"y", SUMIFS($T$8:$T$2007, $B$8:$B$2007, "&gt;="&amp;E1269, $B$8:$B$2007, "&lt;"&amp;B1269), SUMIFS($U$8:$U$1007, $B$8:$B$2007, "&gt;="&amp;E1269, $B$8:$B$2007, "&lt;"&amp;B1269))))</f>
        <v/>
      </c>
      <c r="N1269" s="18" t="str">
        <f ca="1">IF(OR(B1269 = "", F1269=""), "", MIN(ForwardDays(B1269,-'Terms&amp;Conditions + Transaction'!$B$22, 'Terms&amp;Conditions + Transaction'!$B$23, 'Holiday Schedule'!$B$3:$B$1002),ForwardDays(F1269,-'Terms&amp;Conditions + Transaction'!$B$22, 'Terms&amp;Conditions + Transaction'!$B$23, 'Holiday Schedule'!$B$3:$B$1002)))</f>
        <v/>
      </c>
      <c r="O1269" s="42" t="str">
        <f ca="1">IF(B1269="", "", IF(ISNA(MATCH(N1269, SOFR_INDEX!$A$2:$A$2001, -1)),1,IF(INDEX(SOFR_INDEX!$A$2:$E$2001,MATCH(N1269, SOFR_INDEX!$A$2:$A$2001, -1), 1)=N1269,MATCH(N1269, SOFR_INDEX!$A$2:$A$2001, -1),MATCH(N1269, SOFR_INDEX!$A$2:$A$2001, -1)+1)))</f>
        <v/>
      </c>
      <c r="P1269" s="40" t="str" cm="1">
        <f t="array" aca="1" ref="P1269" ca="1">IF(OR(B1269="", F1269=""), "", INDEX(SOFR_INDEX!$B$2:$E$2001, O1269,$P$4) * IF(LEFT($P$3, 3)="180", 2, IF(LEFT($P$3, 2)="90", 4, IF(LEFT($P$3, 2)="30", 12, 1)))/100)</f>
        <v/>
      </c>
      <c r="Q1269" s="43" t="str">
        <f ca="1">IF(OR(B1269="", F1269=""), "", P1269+'Terms&amp;Conditions + Transaction'!$B$11/10000)</f>
        <v/>
      </c>
      <c r="R1269" s="43" t="str">
        <f t="shared" ca="1" si="119"/>
        <v/>
      </c>
      <c r="S1269" t="str">
        <f ca="1">IF(B1269="",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Transaction'!$C$7*(F1269-E1269), 365), 360))))</f>
        <v/>
      </c>
      <c r="T1269" s="49" t="str">
        <f t="shared" ca="1" si="120"/>
        <v/>
      </c>
      <c r="U1269" s="49" t="str">
        <f t="shared" ca="1" si="121"/>
        <v/>
      </c>
      <c r="V1269" s="49" t="str">
        <f t="shared" ca="1" si="122"/>
        <v/>
      </c>
      <c r="W1269" s="11" t="str">
        <f t="shared" ca="1" si="123"/>
        <v/>
      </c>
      <c r="X1269" s="11" t="str">
        <f t="shared" ca="1" si="124"/>
        <v/>
      </c>
    </row>
    <row r="1270" spans="2:24" x14ac:dyDescent="0.25">
      <c r="B1270" s="82" t="str">
        <f ca="1">IF(B1269&lt;MIN($C$3, 'Terms&amp;Conditions + Transaction'!$B$6), B1269+1, "")</f>
        <v/>
      </c>
      <c r="C1270" t="str">
        <f ca="1">IF(B1270="", "", IF(AND(WEEKDAY(B1270, 2)&lt;=5, ISERROR(VLOOKUP(B1270, 'Holiday Schedule'!$B$3:$B$1002, 1, FALSE))), 1, 0))</f>
        <v/>
      </c>
      <c r="D1270" t="str">
        <f ca="1">IF(B1270="", "", IF(LOWER('Terms&amp;Conditions + Transaction'!$C$15)="act", 1, IF(DAY(B1270)=31, 0, IF(AND(DAY(B1270+1)=1, MONTH(B1270+1)=3), 31-DAY(B1270), 1))))</f>
        <v/>
      </c>
      <c r="E1270" s="18" t="str">
        <f ca="1">IF(B1270="", "", IFERROR(VLOOKUP(B1270, 'Accrual Schedule'!$B$3:$B$122, 1, TRUE), ""))</f>
        <v/>
      </c>
      <c r="F1270" s="18" t="str" cm="1">
        <f t="array" aca="1" ref="F1270" ca="1">IF(B1270="", "", INDEX('Accrual Schedule'!$B$3:$B$122, MATCH(B1270, 'Accrual Schedule'!$B$3:$B$122, 1)+1, 1))</f>
        <v/>
      </c>
      <c r="G1270" s="18" t="str" cm="1">
        <f t="array" aca="1" ref="G1270" ca="1">IF(B1270="", "", INDEX('Accrual Schedule'!$B$3:$B$122, MATCH(H1270, 'Accrual Schedule'!$B$3:$B$122, 1)-1, 1))</f>
        <v/>
      </c>
      <c r="H1270" s="18" t="str">
        <f ca="1">IF(B1270="", "", INDEX('Accrual Schedule'!$B$3:$B$122, MATCH(I1270, 'Accrual Schedule'!$C$3:$C$122, 1), 1))</f>
        <v/>
      </c>
      <c r="I1270" s="18" t="str" cm="1">
        <f t="array" aca="1" ref="I1270" ca="1">IF(B1270="", "", _xlfn.IFNA(INDEX('Accrual Schedule'!$C$4:$C$122, MATCH(B1270, 'Accrual Schedule'!$C$4:$C$122, 1)+1, 1), INDEX('Accrual Schedule'!$C$4:$C$122, 1, 1)))</f>
        <v/>
      </c>
      <c r="J1270" s="11" t="str">
        <f ca="1">IF(B1270="","",'Terms&amp;Conditions + Transaction'!$F$5-SUMIF(Dispositions!$B$3:$B$32,"&lt;="&amp;B1270,Dispositions!$C$3:$C$32))</f>
        <v/>
      </c>
      <c r="K1270" s="84" t="str">
        <f ca="1">IF(B1270="", "", IF(ISNA(MATCH(B1270, 'Factor Schedule'!$B$3:$B$2002, -1)),1,IF(INDEX('Factor Schedule'!$B$3:$C$2002,MATCH(B1270, 'Factor Schedule'!$B$3:$B$2002, -1), 1)=B1270,MATCH(B1270, 'Factor Schedule'!$B$3:$B$2002, -1),MATCH(B1270, 'Factor Schedule'!$B$3:$B$2002, -1)+1)))</f>
        <v/>
      </c>
      <c r="L1270" s="11" t="str" cm="1">
        <f t="array" aca="1" ref="L1270" ca="1">IF(B1270="","",ROUND(J1270*_xlfn.IFNA(INDEX('Factor Schedule'!$B$3:$C$2002,K1270, 2), 1), 2))</f>
        <v/>
      </c>
      <c r="M1270" s="11" t="str">
        <f ca="1">IF(B1270="", "", IF(OR(LOWER('Terms&amp;Conditions + Transaction'!$B$12)&lt;&gt;"compound", B1270=$C$2, B1270=E1270), L1270, L1270+IF(LOWER('Terms&amp;Conditions + Transaction'!$B$13)&lt;&gt;"y", SUMIFS($T$8:$T$2007, $B$8:$B$2007, "&gt;="&amp;E1270, $B$8:$B$2007, "&lt;"&amp;B1270), SUMIFS($U$8:$U$1007, $B$8:$B$2007, "&gt;="&amp;E1270, $B$8:$B$2007, "&lt;"&amp;B1270))))</f>
        <v/>
      </c>
      <c r="N1270" s="18" t="str">
        <f ca="1">IF(OR(B1270 = "", F1270=""), "", MIN(ForwardDays(B1270,-'Terms&amp;Conditions + Transaction'!$B$22, 'Terms&amp;Conditions + Transaction'!$B$23, 'Holiday Schedule'!$B$3:$B$1002),ForwardDays(F1270,-'Terms&amp;Conditions + Transaction'!$B$22, 'Terms&amp;Conditions + Transaction'!$B$23, 'Holiday Schedule'!$B$3:$B$1002)))</f>
        <v/>
      </c>
      <c r="O1270" s="42" t="str">
        <f ca="1">IF(B1270="", "", IF(ISNA(MATCH(N1270, SOFR_INDEX!$A$2:$A$2001, -1)),1,IF(INDEX(SOFR_INDEX!$A$2:$E$2001,MATCH(N1270, SOFR_INDEX!$A$2:$A$2001, -1), 1)=N1270,MATCH(N1270, SOFR_INDEX!$A$2:$A$2001, -1),MATCH(N1270, SOFR_INDEX!$A$2:$A$2001, -1)+1)))</f>
        <v/>
      </c>
      <c r="P1270" s="40" t="str" cm="1">
        <f t="array" aca="1" ref="P1270" ca="1">IF(OR(B1270="", F1270=""), "", INDEX(SOFR_INDEX!$B$2:$E$2001, O1270,$P$4) * IF(LEFT($P$3, 3)="180", 2, IF(LEFT($P$3, 2)="90", 4, IF(LEFT($P$3, 2)="30", 12, 1)))/100)</f>
        <v/>
      </c>
      <c r="Q1270" s="43" t="str">
        <f ca="1">IF(OR(B1270="", F1270=""), "", P1270+'Terms&amp;Conditions + Transaction'!$B$11/10000)</f>
        <v/>
      </c>
      <c r="R1270" s="43" t="str">
        <f t="shared" ca="1" si="119"/>
        <v/>
      </c>
      <c r="S1270" t="str">
        <f ca="1">IF(B1270="",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Transaction'!$C$7*(F1270-E1270), 365), 360))))</f>
        <v/>
      </c>
      <c r="T1270" s="49" t="str">
        <f t="shared" ca="1" si="120"/>
        <v/>
      </c>
      <c r="U1270" s="49" t="str">
        <f t="shared" ca="1" si="121"/>
        <v/>
      </c>
      <c r="V1270" s="49" t="str">
        <f t="shared" ca="1" si="122"/>
        <v/>
      </c>
      <c r="W1270" s="11" t="str">
        <f t="shared" ca="1" si="123"/>
        <v/>
      </c>
      <c r="X1270" s="11" t="str">
        <f t="shared" ca="1" si="124"/>
        <v/>
      </c>
    </row>
    <row r="1271" spans="2:24" x14ac:dyDescent="0.25">
      <c r="B1271" s="82" t="str">
        <f ca="1">IF(B1270&lt;MIN($C$3, 'Terms&amp;Conditions + Transaction'!$B$6), B1270+1, "")</f>
        <v/>
      </c>
      <c r="C1271" t="str">
        <f ca="1">IF(B1271="", "", IF(AND(WEEKDAY(B1271, 2)&lt;=5, ISERROR(VLOOKUP(B1271, 'Holiday Schedule'!$B$3:$B$1002, 1, FALSE))), 1, 0))</f>
        <v/>
      </c>
      <c r="D1271" t="str">
        <f ca="1">IF(B1271="", "", IF(LOWER('Terms&amp;Conditions + Transaction'!$C$15)="act", 1, IF(DAY(B1271)=31, 0, IF(AND(DAY(B1271+1)=1, MONTH(B1271+1)=3), 31-DAY(B1271), 1))))</f>
        <v/>
      </c>
      <c r="E1271" s="18" t="str">
        <f ca="1">IF(B1271="", "", IFERROR(VLOOKUP(B1271, 'Accrual Schedule'!$B$3:$B$122, 1, TRUE), ""))</f>
        <v/>
      </c>
      <c r="F1271" s="18" t="str" cm="1">
        <f t="array" aca="1" ref="F1271" ca="1">IF(B1271="", "", INDEX('Accrual Schedule'!$B$3:$B$122, MATCH(B1271, 'Accrual Schedule'!$B$3:$B$122, 1)+1, 1))</f>
        <v/>
      </c>
      <c r="G1271" s="18" t="str" cm="1">
        <f t="array" aca="1" ref="G1271" ca="1">IF(B1271="", "", INDEX('Accrual Schedule'!$B$3:$B$122, MATCH(H1271, 'Accrual Schedule'!$B$3:$B$122, 1)-1, 1))</f>
        <v/>
      </c>
      <c r="H1271" s="18" t="str">
        <f ca="1">IF(B1271="", "", INDEX('Accrual Schedule'!$B$3:$B$122, MATCH(I1271, 'Accrual Schedule'!$C$3:$C$122, 1), 1))</f>
        <v/>
      </c>
      <c r="I1271" s="18" t="str" cm="1">
        <f t="array" aca="1" ref="I1271" ca="1">IF(B1271="", "", _xlfn.IFNA(INDEX('Accrual Schedule'!$C$4:$C$122, MATCH(B1271, 'Accrual Schedule'!$C$4:$C$122, 1)+1, 1), INDEX('Accrual Schedule'!$C$4:$C$122, 1, 1)))</f>
        <v/>
      </c>
      <c r="J1271" s="11" t="str">
        <f ca="1">IF(B1271="","",'Terms&amp;Conditions + Transaction'!$F$5-SUMIF(Dispositions!$B$3:$B$32,"&lt;="&amp;B1271,Dispositions!$C$3:$C$32))</f>
        <v/>
      </c>
      <c r="K1271" s="84" t="str">
        <f ca="1">IF(B1271="", "", IF(ISNA(MATCH(B1271, 'Factor Schedule'!$B$3:$B$2002, -1)),1,IF(INDEX('Factor Schedule'!$B$3:$C$2002,MATCH(B1271, 'Factor Schedule'!$B$3:$B$2002, -1), 1)=B1271,MATCH(B1271, 'Factor Schedule'!$B$3:$B$2002, -1),MATCH(B1271, 'Factor Schedule'!$B$3:$B$2002, -1)+1)))</f>
        <v/>
      </c>
      <c r="L1271" s="11" t="str" cm="1">
        <f t="array" aca="1" ref="L1271" ca="1">IF(B1271="","",ROUND(J1271*_xlfn.IFNA(INDEX('Factor Schedule'!$B$3:$C$2002,K1271, 2), 1), 2))</f>
        <v/>
      </c>
      <c r="M1271" s="11" t="str">
        <f ca="1">IF(B1271="", "", IF(OR(LOWER('Terms&amp;Conditions + Transaction'!$B$12)&lt;&gt;"compound", B1271=$C$2, B1271=E1271), L1271, L1271+IF(LOWER('Terms&amp;Conditions + Transaction'!$B$13)&lt;&gt;"y", SUMIFS($T$8:$T$2007, $B$8:$B$2007, "&gt;="&amp;E1271, $B$8:$B$2007, "&lt;"&amp;B1271), SUMIFS($U$8:$U$1007, $B$8:$B$2007, "&gt;="&amp;E1271, $B$8:$B$2007, "&lt;"&amp;B1271))))</f>
        <v/>
      </c>
      <c r="N1271" s="18" t="str">
        <f ca="1">IF(OR(B1271 = "", F1271=""), "", MIN(ForwardDays(B1271,-'Terms&amp;Conditions + Transaction'!$B$22, 'Terms&amp;Conditions + Transaction'!$B$23, 'Holiday Schedule'!$B$3:$B$1002),ForwardDays(F1271,-'Terms&amp;Conditions + Transaction'!$B$22, 'Terms&amp;Conditions + Transaction'!$B$23, 'Holiday Schedule'!$B$3:$B$1002)))</f>
        <v/>
      </c>
      <c r="O1271" s="42" t="str">
        <f ca="1">IF(B1271="", "", IF(ISNA(MATCH(N1271, SOFR_INDEX!$A$2:$A$2001, -1)),1,IF(INDEX(SOFR_INDEX!$A$2:$E$2001,MATCH(N1271, SOFR_INDEX!$A$2:$A$2001, -1), 1)=N1271,MATCH(N1271, SOFR_INDEX!$A$2:$A$2001, -1),MATCH(N1271, SOFR_INDEX!$A$2:$A$2001, -1)+1)))</f>
        <v/>
      </c>
      <c r="P1271" s="40" t="str" cm="1">
        <f t="array" aca="1" ref="P1271" ca="1">IF(OR(B1271="", F1271=""), "", INDEX(SOFR_INDEX!$B$2:$E$2001, O1271,$P$4) * IF(LEFT($P$3, 3)="180", 2, IF(LEFT($P$3, 2)="90", 4, IF(LEFT($P$3, 2)="30", 12, 1)))/100)</f>
        <v/>
      </c>
      <c r="Q1271" s="43" t="str">
        <f ca="1">IF(OR(B1271="", F1271=""), "", P1271+'Terms&amp;Conditions + Transaction'!$B$11/10000)</f>
        <v/>
      </c>
      <c r="R1271" s="43" t="str">
        <f t="shared" ca="1" si="119"/>
        <v/>
      </c>
      <c r="S1271" t="str">
        <f ca="1">IF(B1271="",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Transaction'!$C$7*(F1271-E1271), 365), 360))))</f>
        <v/>
      </c>
      <c r="T1271" s="49" t="str">
        <f t="shared" ca="1" si="120"/>
        <v/>
      </c>
      <c r="U1271" s="49" t="str">
        <f t="shared" ca="1" si="121"/>
        <v/>
      </c>
      <c r="V1271" s="49" t="str">
        <f t="shared" ca="1" si="122"/>
        <v/>
      </c>
      <c r="W1271" s="11" t="str">
        <f t="shared" ca="1" si="123"/>
        <v/>
      </c>
      <c r="X1271" s="11" t="str">
        <f t="shared" ca="1" si="124"/>
        <v/>
      </c>
    </row>
    <row r="1272" spans="2:24" x14ac:dyDescent="0.25">
      <c r="B1272" s="82" t="str">
        <f ca="1">IF(B1271&lt;MIN($C$3, 'Terms&amp;Conditions + Transaction'!$B$6), B1271+1, "")</f>
        <v/>
      </c>
      <c r="C1272" t="str">
        <f ca="1">IF(B1272="", "", IF(AND(WEEKDAY(B1272, 2)&lt;=5, ISERROR(VLOOKUP(B1272, 'Holiday Schedule'!$B$3:$B$1002, 1, FALSE))), 1, 0))</f>
        <v/>
      </c>
      <c r="D1272" t="str">
        <f ca="1">IF(B1272="", "", IF(LOWER('Terms&amp;Conditions + Transaction'!$C$15)="act", 1, IF(DAY(B1272)=31, 0, IF(AND(DAY(B1272+1)=1, MONTH(B1272+1)=3), 31-DAY(B1272), 1))))</f>
        <v/>
      </c>
      <c r="E1272" s="18" t="str">
        <f ca="1">IF(B1272="", "", IFERROR(VLOOKUP(B1272, 'Accrual Schedule'!$B$3:$B$122, 1, TRUE), ""))</f>
        <v/>
      </c>
      <c r="F1272" s="18" t="str" cm="1">
        <f t="array" aca="1" ref="F1272" ca="1">IF(B1272="", "", INDEX('Accrual Schedule'!$B$3:$B$122, MATCH(B1272, 'Accrual Schedule'!$B$3:$B$122, 1)+1, 1))</f>
        <v/>
      </c>
      <c r="G1272" s="18" t="str" cm="1">
        <f t="array" aca="1" ref="G1272" ca="1">IF(B1272="", "", INDEX('Accrual Schedule'!$B$3:$B$122, MATCH(H1272, 'Accrual Schedule'!$B$3:$B$122, 1)-1, 1))</f>
        <v/>
      </c>
      <c r="H1272" s="18" t="str">
        <f ca="1">IF(B1272="", "", INDEX('Accrual Schedule'!$B$3:$B$122, MATCH(I1272, 'Accrual Schedule'!$C$3:$C$122, 1), 1))</f>
        <v/>
      </c>
      <c r="I1272" s="18" t="str" cm="1">
        <f t="array" aca="1" ref="I1272" ca="1">IF(B1272="", "", _xlfn.IFNA(INDEX('Accrual Schedule'!$C$4:$C$122, MATCH(B1272, 'Accrual Schedule'!$C$4:$C$122, 1)+1, 1), INDEX('Accrual Schedule'!$C$4:$C$122, 1, 1)))</f>
        <v/>
      </c>
      <c r="J1272" s="11" t="str">
        <f ca="1">IF(B1272="","",'Terms&amp;Conditions + Transaction'!$F$5-SUMIF(Dispositions!$B$3:$B$32,"&lt;="&amp;B1272,Dispositions!$C$3:$C$32))</f>
        <v/>
      </c>
      <c r="K1272" s="84" t="str">
        <f ca="1">IF(B1272="", "", IF(ISNA(MATCH(B1272, 'Factor Schedule'!$B$3:$B$2002, -1)),1,IF(INDEX('Factor Schedule'!$B$3:$C$2002,MATCH(B1272, 'Factor Schedule'!$B$3:$B$2002, -1), 1)=B1272,MATCH(B1272, 'Factor Schedule'!$B$3:$B$2002, -1),MATCH(B1272, 'Factor Schedule'!$B$3:$B$2002, -1)+1)))</f>
        <v/>
      </c>
      <c r="L1272" s="11" t="str" cm="1">
        <f t="array" aca="1" ref="L1272" ca="1">IF(B1272="","",ROUND(J1272*_xlfn.IFNA(INDEX('Factor Schedule'!$B$3:$C$2002,K1272, 2), 1), 2))</f>
        <v/>
      </c>
      <c r="M1272" s="11" t="str">
        <f ca="1">IF(B1272="", "", IF(OR(LOWER('Terms&amp;Conditions + Transaction'!$B$12)&lt;&gt;"compound", B1272=$C$2, B1272=E1272), L1272, L1272+IF(LOWER('Terms&amp;Conditions + Transaction'!$B$13)&lt;&gt;"y", SUMIFS($T$8:$T$2007, $B$8:$B$2007, "&gt;="&amp;E1272, $B$8:$B$2007, "&lt;"&amp;B1272), SUMIFS($U$8:$U$1007, $B$8:$B$2007, "&gt;="&amp;E1272, $B$8:$B$2007, "&lt;"&amp;B1272))))</f>
        <v/>
      </c>
      <c r="N1272" s="18" t="str">
        <f ca="1">IF(OR(B1272 = "", F1272=""), "", MIN(ForwardDays(B1272,-'Terms&amp;Conditions + Transaction'!$B$22, 'Terms&amp;Conditions + Transaction'!$B$23, 'Holiday Schedule'!$B$3:$B$1002),ForwardDays(F1272,-'Terms&amp;Conditions + Transaction'!$B$22, 'Terms&amp;Conditions + Transaction'!$B$23, 'Holiday Schedule'!$B$3:$B$1002)))</f>
        <v/>
      </c>
      <c r="O1272" s="42" t="str">
        <f ca="1">IF(B1272="", "", IF(ISNA(MATCH(N1272, SOFR_INDEX!$A$2:$A$2001, -1)),1,IF(INDEX(SOFR_INDEX!$A$2:$E$2001,MATCH(N1272, SOFR_INDEX!$A$2:$A$2001, -1), 1)=N1272,MATCH(N1272, SOFR_INDEX!$A$2:$A$2001, -1),MATCH(N1272, SOFR_INDEX!$A$2:$A$2001, -1)+1)))</f>
        <v/>
      </c>
      <c r="P1272" s="40" t="str" cm="1">
        <f t="array" aca="1" ref="P1272" ca="1">IF(OR(B1272="", F1272=""), "", INDEX(SOFR_INDEX!$B$2:$E$2001, O1272,$P$4) * IF(LEFT($P$3, 3)="180", 2, IF(LEFT($P$3, 2)="90", 4, IF(LEFT($P$3, 2)="30", 12, 1)))/100)</f>
        <v/>
      </c>
      <c r="Q1272" s="43" t="str">
        <f ca="1">IF(OR(B1272="", F1272=""), "", P1272+'Terms&amp;Conditions + Transaction'!$B$11/10000)</f>
        <v/>
      </c>
      <c r="R1272" s="43" t="str">
        <f t="shared" ca="1" si="119"/>
        <v/>
      </c>
      <c r="S1272" t="str">
        <f ca="1">IF(B1272="",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Transaction'!$C$7*(F1272-E1272), 365), 360))))</f>
        <v/>
      </c>
      <c r="T1272" s="49" t="str">
        <f t="shared" ca="1" si="120"/>
        <v/>
      </c>
      <c r="U1272" s="49" t="str">
        <f t="shared" ca="1" si="121"/>
        <v/>
      </c>
      <c r="V1272" s="49" t="str">
        <f t="shared" ca="1" si="122"/>
        <v/>
      </c>
      <c r="W1272" s="11" t="str">
        <f t="shared" ca="1" si="123"/>
        <v/>
      </c>
      <c r="X1272" s="11" t="str">
        <f t="shared" ca="1" si="124"/>
        <v/>
      </c>
    </row>
    <row r="1273" spans="2:24" x14ac:dyDescent="0.25">
      <c r="B1273" s="82" t="str">
        <f ca="1">IF(B1272&lt;MIN($C$3, 'Terms&amp;Conditions + Transaction'!$B$6), B1272+1, "")</f>
        <v/>
      </c>
      <c r="C1273" t="str">
        <f ca="1">IF(B1273="", "", IF(AND(WEEKDAY(B1273, 2)&lt;=5, ISERROR(VLOOKUP(B1273, 'Holiday Schedule'!$B$3:$B$1002, 1, FALSE))), 1, 0))</f>
        <v/>
      </c>
      <c r="D1273" t="str">
        <f ca="1">IF(B1273="", "", IF(LOWER('Terms&amp;Conditions + Transaction'!$C$15)="act", 1, IF(DAY(B1273)=31, 0, IF(AND(DAY(B1273+1)=1, MONTH(B1273+1)=3), 31-DAY(B1273), 1))))</f>
        <v/>
      </c>
      <c r="E1273" s="18" t="str">
        <f ca="1">IF(B1273="", "", IFERROR(VLOOKUP(B1273, 'Accrual Schedule'!$B$3:$B$122, 1, TRUE), ""))</f>
        <v/>
      </c>
      <c r="F1273" s="18" t="str" cm="1">
        <f t="array" aca="1" ref="F1273" ca="1">IF(B1273="", "", INDEX('Accrual Schedule'!$B$3:$B$122, MATCH(B1273, 'Accrual Schedule'!$B$3:$B$122, 1)+1, 1))</f>
        <v/>
      </c>
      <c r="G1273" s="18" t="str" cm="1">
        <f t="array" aca="1" ref="G1273" ca="1">IF(B1273="", "", INDEX('Accrual Schedule'!$B$3:$B$122, MATCH(H1273, 'Accrual Schedule'!$B$3:$B$122, 1)-1, 1))</f>
        <v/>
      </c>
      <c r="H1273" s="18" t="str">
        <f ca="1">IF(B1273="", "", INDEX('Accrual Schedule'!$B$3:$B$122, MATCH(I1273, 'Accrual Schedule'!$C$3:$C$122, 1), 1))</f>
        <v/>
      </c>
      <c r="I1273" s="18" t="str" cm="1">
        <f t="array" aca="1" ref="I1273" ca="1">IF(B1273="", "", _xlfn.IFNA(INDEX('Accrual Schedule'!$C$4:$C$122, MATCH(B1273, 'Accrual Schedule'!$C$4:$C$122, 1)+1, 1), INDEX('Accrual Schedule'!$C$4:$C$122, 1, 1)))</f>
        <v/>
      </c>
      <c r="J1273" s="11" t="str">
        <f ca="1">IF(B1273="","",'Terms&amp;Conditions + Transaction'!$F$5-SUMIF(Dispositions!$B$3:$B$32,"&lt;="&amp;B1273,Dispositions!$C$3:$C$32))</f>
        <v/>
      </c>
      <c r="K1273" s="84" t="str">
        <f ca="1">IF(B1273="", "", IF(ISNA(MATCH(B1273, 'Factor Schedule'!$B$3:$B$2002, -1)),1,IF(INDEX('Factor Schedule'!$B$3:$C$2002,MATCH(B1273, 'Factor Schedule'!$B$3:$B$2002, -1), 1)=B1273,MATCH(B1273, 'Factor Schedule'!$B$3:$B$2002, -1),MATCH(B1273, 'Factor Schedule'!$B$3:$B$2002, -1)+1)))</f>
        <v/>
      </c>
      <c r="L1273" s="11" t="str" cm="1">
        <f t="array" aca="1" ref="L1273" ca="1">IF(B1273="","",ROUND(J1273*_xlfn.IFNA(INDEX('Factor Schedule'!$B$3:$C$2002,K1273, 2), 1), 2))</f>
        <v/>
      </c>
      <c r="M1273" s="11" t="str">
        <f ca="1">IF(B1273="", "", IF(OR(LOWER('Terms&amp;Conditions + Transaction'!$B$12)&lt;&gt;"compound", B1273=$C$2, B1273=E1273), L1273, L1273+IF(LOWER('Terms&amp;Conditions + Transaction'!$B$13)&lt;&gt;"y", SUMIFS($T$8:$T$2007, $B$8:$B$2007, "&gt;="&amp;E1273, $B$8:$B$2007, "&lt;"&amp;B1273), SUMIFS($U$8:$U$1007, $B$8:$B$2007, "&gt;="&amp;E1273, $B$8:$B$2007, "&lt;"&amp;B1273))))</f>
        <v/>
      </c>
      <c r="N1273" s="18" t="str">
        <f ca="1">IF(OR(B1273 = "", F1273=""), "", MIN(ForwardDays(B1273,-'Terms&amp;Conditions + Transaction'!$B$22, 'Terms&amp;Conditions + Transaction'!$B$23, 'Holiday Schedule'!$B$3:$B$1002),ForwardDays(F1273,-'Terms&amp;Conditions + Transaction'!$B$22, 'Terms&amp;Conditions + Transaction'!$B$23, 'Holiday Schedule'!$B$3:$B$1002)))</f>
        <v/>
      </c>
      <c r="O1273" s="42" t="str">
        <f ca="1">IF(B1273="", "", IF(ISNA(MATCH(N1273, SOFR_INDEX!$A$2:$A$2001, -1)),1,IF(INDEX(SOFR_INDEX!$A$2:$E$2001,MATCH(N1273, SOFR_INDEX!$A$2:$A$2001, -1), 1)=N1273,MATCH(N1273, SOFR_INDEX!$A$2:$A$2001, -1),MATCH(N1273, SOFR_INDEX!$A$2:$A$2001, -1)+1)))</f>
        <v/>
      </c>
      <c r="P1273" s="40" t="str" cm="1">
        <f t="array" aca="1" ref="P1273" ca="1">IF(OR(B1273="", F1273=""), "", INDEX(SOFR_INDEX!$B$2:$E$2001, O1273,$P$4) * IF(LEFT($P$3, 3)="180", 2, IF(LEFT($P$3, 2)="90", 4, IF(LEFT($P$3, 2)="30", 12, 1)))/100)</f>
        <v/>
      </c>
      <c r="Q1273" s="43" t="str">
        <f ca="1">IF(OR(B1273="", F1273=""), "", P1273+'Terms&amp;Conditions + Transaction'!$B$11/10000)</f>
        <v/>
      </c>
      <c r="R1273" s="43" t="str">
        <f t="shared" ca="1" si="119"/>
        <v/>
      </c>
      <c r="S1273" t="str">
        <f ca="1">IF(B1273="",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Transaction'!$C$7*(F1273-E1273), 365), 360))))</f>
        <v/>
      </c>
      <c r="T1273" s="49" t="str">
        <f t="shared" ca="1" si="120"/>
        <v/>
      </c>
      <c r="U1273" s="49" t="str">
        <f t="shared" ca="1" si="121"/>
        <v/>
      </c>
      <c r="V1273" s="49" t="str">
        <f t="shared" ca="1" si="122"/>
        <v/>
      </c>
      <c r="W1273" s="11" t="str">
        <f t="shared" ca="1" si="123"/>
        <v/>
      </c>
      <c r="X1273" s="11" t="str">
        <f t="shared" ca="1" si="124"/>
        <v/>
      </c>
    </row>
    <row r="1274" spans="2:24" x14ac:dyDescent="0.25">
      <c r="B1274" s="82" t="str">
        <f ca="1">IF(B1273&lt;MIN($C$3, 'Terms&amp;Conditions + Transaction'!$B$6), B1273+1, "")</f>
        <v/>
      </c>
      <c r="C1274" t="str">
        <f ca="1">IF(B1274="", "", IF(AND(WEEKDAY(B1274, 2)&lt;=5, ISERROR(VLOOKUP(B1274, 'Holiday Schedule'!$B$3:$B$1002, 1, FALSE))), 1, 0))</f>
        <v/>
      </c>
      <c r="D1274" t="str">
        <f ca="1">IF(B1274="", "", IF(LOWER('Terms&amp;Conditions + Transaction'!$C$15)="act", 1, IF(DAY(B1274)=31, 0, IF(AND(DAY(B1274+1)=1, MONTH(B1274+1)=3), 31-DAY(B1274), 1))))</f>
        <v/>
      </c>
      <c r="E1274" s="18" t="str">
        <f ca="1">IF(B1274="", "", IFERROR(VLOOKUP(B1274, 'Accrual Schedule'!$B$3:$B$122, 1, TRUE), ""))</f>
        <v/>
      </c>
      <c r="F1274" s="18" t="str" cm="1">
        <f t="array" aca="1" ref="F1274" ca="1">IF(B1274="", "", INDEX('Accrual Schedule'!$B$3:$B$122, MATCH(B1274, 'Accrual Schedule'!$B$3:$B$122, 1)+1, 1))</f>
        <v/>
      </c>
      <c r="G1274" s="18" t="str" cm="1">
        <f t="array" aca="1" ref="G1274" ca="1">IF(B1274="", "", INDEX('Accrual Schedule'!$B$3:$B$122, MATCH(H1274, 'Accrual Schedule'!$B$3:$B$122, 1)-1, 1))</f>
        <v/>
      </c>
      <c r="H1274" s="18" t="str">
        <f ca="1">IF(B1274="", "", INDEX('Accrual Schedule'!$B$3:$B$122, MATCH(I1274, 'Accrual Schedule'!$C$3:$C$122, 1), 1))</f>
        <v/>
      </c>
      <c r="I1274" s="18" t="str" cm="1">
        <f t="array" aca="1" ref="I1274" ca="1">IF(B1274="", "", _xlfn.IFNA(INDEX('Accrual Schedule'!$C$4:$C$122, MATCH(B1274, 'Accrual Schedule'!$C$4:$C$122, 1)+1, 1), INDEX('Accrual Schedule'!$C$4:$C$122, 1, 1)))</f>
        <v/>
      </c>
      <c r="J1274" s="11" t="str">
        <f ca="1">IF(B1274="","",'Terms&amp;Conditions + Transaction'!$F$5-SUMIF(Dispositions!$B$3:$B$32,"&lt;="&amp;B1274,Dispositions!$C$3:$C$32))</f>
        <v/>
      </c>
      <c r="K1274" s="84" t="str">
        <f ca="1">IF(B1274="", "", IF(ISNA(MATCH(B1274, 'Factor Schedule'!$B$3:$B$2002, -1)),1,IF(INDEX('Factor Schedule'!$B$3:$C$2002,MATCH(B1274, 'Factor Schedule'!$B$3:$B$2002, -1), 1)=B1274,MATCH(B1274, 'Factor Schedule'!$B$3:$B$2002, -1),MATCH(B1274, 'Factor Schedule'!$B$3:$B$2002, -1)+1)))</f>
        <v/>
      </c>
      <c r="L1274" s="11" t="str" cm="1">
        <f t="array" aca="1" ref="L1274" ca="1">IF(B1274="","",ROUND(J1274*_xlfn.IFNA(INDEX('Factor Schedule'!$B$3:$C$2002,K1274, 2), 1), 2))</f>
        <v/>
      </c>
      <c r="M1274" s="11" t="str">
        <f ca="1">IF(B1274="", "", IF(OR(LOWER('Terms&amp;Conditions + Transaction'!$B$12)&lt;&gt;"compound", B1274=$C$2, B1274=E1274), L1274, L1274+IF(LOWER('Terms&amp;Conditions + Transaction'!$B$13)&lt;&gt;"y", SUMIFS($T$8:$T$2007, $B$8:$B$2007, "&gt;="&amp;E1274, $B$8:$B$2007, "&lt;"&amp;B1274), SUMIFS($U$8:$U$1007, $B$8:$B$2007, "&gt;="&amp;E1274, $B$8:$B$2007, "&lt;"&amp;B1274))))</f>
        <v/>
      </c>
      <c r="N1274" s="18" t="str">
        <f ca="1">IF(OR(B1274 = "", F1274=""), "", MIN(ForwardDays(B1274,-'Terms&amp;Conditions + Transaction'!$B$22, 'Terms&amp;Conditions + Transaction'!$B$23, 'Holiday Schedule'!$B$3:$B$1002),ForwardDays(F1274,-'Terms&amp;Conditions + Transaction'!$B$22, 'Terms&amp;Conditions + Transaction'!$B$23, 'Holiday Schedule'!$B$3:$B$1002)))</f>
        <v/>
      </c>
      <c r="O1274" s="42" t="str">
        <f ca="1">IF(B1274="", "", IF(ISNA(MATCH(N1274, SOFR_INDEX!$A$2:$A$2001, -1)),1,IF(INDEX(SOFR_INDEX!$A$2:$E$2001,MATCH(N1274, SOFR_INDEX!$A$2:$A$2001, -1), 1)=N1274,MATCH(N1274, SOFR_INDEX!$A$2:$A$2001, -1),MATCH(N1274, SOFR_INDEX!$A$2:$A$2001, -1)+1)))</f>
        <v/>
      </c>
      <c r="P1274" s="40" t="str" cm="1">
        <f t="array" aca="1" ref="P1274" ca="1">IF(OR(B1274="", F1274=""), "", INDEX(SOFR_INDEX!$B$2:$E$2001, O1274,$P$4) * IF(LEFT($P$3, 3)="180", 2, IF(LEFT($P$3, 2)="90", 4, IF(LEFT($P$3, 2)="30", 12, 1)))/100)</f>
        <v/>
      </c>
      <c r="Q1274" s="43" t="str">
        <f ca="1">IF(OR(B1274="", F1274=""), "", P1274+'Terms&amp;Conditions + Transaction'!$B$11/10000)</f>
        <v/>
      </c>
      <c r="R1274" s="43" t="str">
        <f t="shared" ca="1" si="119"/>
        <v/>
      </c>
      <c r="S1274" t="str">
        <f ca="1">IF(B1274="",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Transaction'!$C$7*(F1274-E1274), 365), 360))))</f>
        <v/>
      </c>
      <c r="T1274" s="49" t="str">
        <f t="shared" ca="1" si="120"/>
        <v/>
      </c>
      <c r="U1274" s="49" t="str">
        <f t="shared" ca="1" si="121"/>
        <v/>
      </c>
      <c r="V1274" s="49" t="str">
        <f t="shared" ca="1" si="122"/>
        <v/>
      </c>
      <c r="W1274" s="11" t="str">
        <f t="shared" ca="1" si="123"/>
        <v/>
      </c>
      <c r="X1274" s="11" t="str">
        <f t="shared" ca="1" si="124"/>
        <v/>
      </c>
    </row>
    <row r="1275" spans="2:24" x14ac:dyDescent="0.25">
      <c r="B1275" s="82" t="str">
        <f ca="1">IF(B1274&lt;MIN($C$3, 'Terms&amp;Conditions + Transaction'!$B$6), B1274+1, "")</f>
        <v/>
      </c>
      <c r="C1275" t="str">
        <f ca="1">IF(B1275="", "", IF(AND(WEEKDAY(B1275, 2)&lt;=5, ISERROR(VLOOKUP(B1275, 'Holiday Schedule'!$B$3:$B$1002, 1, FALSE))), 1, 0))</f>
        <v/>
      </c>
      <c r="D1275" t="str">
        <f ca="1">IF(B1275="", "", IF(LOWER('Terms&amp;Conditions + Transaction'!$C$15)="act", 1, IF(DAY(B1275)=31, 0, IF(AND(DAY(B1275+1)=1, MONTH(B1275+1)=3), 31-DAY(B1275), 1))))</f>
        <v/>
      </c>
      <c r="E1275" s="18" t="str">
        <f ca="1">IF(B1275="", "", IFERROR(VLOOKUP(B1275, 'Accrual Schedule'!$B$3:$B$122, 1, TRUE), ""))</f>
        <v/>
      </c>
      <c r="F1275" s="18" t="str" cm="1">
        <f t="array" aca="1" ref="F1275" ca="1">IF(B1275="", "", INDEX('Accrual Schedule'!$B$3:$B$122, MATCH(B1275, 'Accrual Schedule'!$B$3:$B$122, 1)+1, 1))</f>
        <v/>
      </c>
      <c r="G1275" s="18" t="str" cm="1">
        <f t="array" aca="1" ref="G1275" ca="1">IF(B1275="", "", INDEX('Accrual Schedule'!$B$3:$B$122, MATCH(H1275, 'Accrual Schedule'!$B$3:$B$122, 1)-1, 1))</f>
        <v/>
      </c>
      <c r="H1275" s="18" t="str">
        <f ca="1">IF(B1275="", "", INDEX('Accrual Schedule'!$B$3:$B$122, MATCH(I1275, 'Accrual Schedule'!$C$3:$C$122, 1), 1))</f>
        <v/>
      </c>
      <c r="I1275" s="18" t="str" cm="1">
        <f t="array" aca="1" ref="I1275" ca="1">IF(B1275="", "", _xlfn.IFNA(INDEX('Accrual Schedule'!$C$4:$C$122, MATCH(B1275, 'Accrual Schedule'!$C$4:$C$122, 1)+1, 1), INDEX('Accrual Schedule'!$C$4:$C$122, 1, 1)))</f>
        <v/>
      </c>
      <c r="J1275" s="11" t="str">
        <f ca="1">IF(B1275="","",'Terms&amp;Conditions + Transaction'!$F$5-SUMIF(Dispositions!$B$3:$B$32,"&lt;="&amp;B1275,Dispositions!$C$3:$C$32))</f>
        <v/>
      </c>
      <c r="K1275" s="84" t="str">
        <f ca="1">IF(B1275="", "", IF(ISNA(MATCH(B1275, 'Factor Schedule'!$B$3:$B$2002, -1)),1,IF(INDEX('Factor Schedule'!$B$3:$C$2002,MATCH(B1275, 'Factor Schedule'!$B$3:$B$2002, -1), 1)=B1275,MATCH(B1275, 'Factor Schedule'!$B$3:$B$2002, -1),MATCH(B1275, 'Factor Schedule'!$B$3:$B$2002, -1)+1)))</f>
        <v/>
      </c>
      <c r="L1275" s="11" t="str" cm="1">
        <f t="array" aca="1" ref="L1275" ca="1">IF(B1275="","",ROUND(J1275*_xlfn.IFNA(INDEX('Factor Schedule'!$B$3:$C$2002,K1275, 2), 1), 2))</f>
        <v/>
      </c>
      <c r="M1275" s="11" t="str">
        <f ca="1">IF(B1275="", "", IF(OR(LOWER('Terms&amp;Conditions + Transaction'!$B$12)&lt;&gt;"compound", B1275=$C$2, B1275=E1275), L1275, L1275+IF(LOWER('Terms&amp;Conditions + Transaction'!$B$13)&lt;&gt;"y", SUMIFS($T$8:$T$2007, $B$8:$B$2007, "&gt;="&amp;E1275, $B$8:$B$2007, "&lt;"&amp;B1275), SUMIFS($U$8:$U$1007, $B$8:$B$2007, "&gt;="&amp;E1275, $B$8:$B$2007, "&lt;"&amp;B1275))))</f>
        <v/>
      </c>
      <c r="N1275" s="18" t="str">
        <f ca="1">IF(OR(B1275 = "", F1275=""), "", MIN(ForwardDays(B1275,-'Terms&amp;Conditions + Transaction'!$B$22, 'Terms&amp;Conditions + Transaction'!$B$23, 'Holiday Schedule'!$B$3:$B$1002),ForwardDays(F1275,-'Terms&amp;Conditions + Transaction'!$B$22, 'Terms&amp;Conditions + Transaction'!$B$23, 'Holiday Schedule'!$B$3:$B$1002)))</f>
        <v/>
      </c>
      <c r="O1275" s="42" t="str">
        <f ca="1">IF(B1275="", "", IF(ISNA(MATCH(N1275, SOFR_INDEX!$A$2:$A$2001, -1)),1,IF(INDEX(SOFR_INDEX!$A$2:$E$2001,MATCH(N1275, SOFR_INDEX!$A$2:$A$2001, -1), 1)=N1275,MATCH(N1275, SOFR_INDEX!$A$2:$A$2001, -1),MATCH(N1275, SOFR_INDEX!$A$2:$A$2001, -1)+1)))</f>
        <v/>
      </c>
      <c r="P1275" s="40" t="str" cm="1">
        <f t="array" aca="1" ref="P1275" ca="1">IF(OR(B1275="", F1275=""), "", INDEX(SOFR_INDEX!$B$2:$E$2001, O1275,$P$4) * IF(LEFT($P$3, 3)="180", 2, IF(LEFT($P$3, 2)="90", 4, IF(LEFT($P$3, 2)="30", 12, 1)))/100)</f>
        <v/>
      </c>
      <c r="Q1275" s="43" t="str">
        <f ca="1">IF(OR(B1275="", F1275=""), "", P1275+'Terms&amp;Conditions + Transaction'!$B$11/10000)</f>
        <v/>
      </c>
      <c r="R1275" s="43" t="str">
        <f t="shared" ca="1" si="119"/>
        <v/>
      </c>
      <c r="S1275" t="str">
        <f ca="1">IF(B1275="",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Transaction'!$C$7*(F1275-E1275), 365), 360))))</f>
        <v/>
      </c>
      <c r="T1275" s="49" t="str">
        <f t="shared" ca="1" si="120"/>
        <v/>
      </c>
      <c r="U1275" s="49" t="str">
        <f t="shared" ca="1" si="121"/>
        <v/>
      </c>
      <c r="V1275" s="49" t="str">
        <f t="shared" ca="1" si="122"/>
        <v/>
      </c>
      <c r="W1275" s="11" t="str">
        <f t="shared" ca="1" si="123"/>
        <v/>
      </c>
      <c r="X1275" s="11" t="str">
        <f t="shared" ca="1" si="124"/>
        <v/>
      </c>
    </row>
    <row r="1276" spans="2:24" x14ac:dyDescent="0.25">
      <c r="B1276" s="82" t="str">
        <f ca="1">IF(B1275&lt;MIN($C$3, 'Terms&amp;Conditions + Transaction'!$B$6), B1275+1, "")</f>
        <v/>
      </c>
      <c r="C1276" t="str">
        <f ca="1">IF(B1276="", "", IF(AND(WEEKDAY(B1276, 2)&lt;=5, ISERROR(VLOOKUP(B1276, 'Holiday Schedule'!$B$3:$B$1002, 1, FALSE))), 1, 0))</f>
        <v/>
      </c>
      <c r="D1276" t="str">
        <f ca="1">IF(B1276="", "", IF(LOWER('Terms&amp;Conditions + Transaction'!$C$15)="act", 1, IF(DAY(B1276)=31, 0, IF(AND(DAY(B1276+1)=1, MONTH(B1276+1)=3), 31-DAY(B1276), 1))))</f>
        <v/>
      </c>
      <c r="E1276" s="18" t="str">
        <f ca="1">IF(B1276="", "", IFERROR(VLOOKUP(B1276, 'Accrual Schedule'!$B$3:$B$122, 1, TRUE), ""))</f>
        <v/>
      </c>
      <c r="F1276" s="18" t="str" cm="1">
        <f t="array" aca="1" ref="F1276" ca="1">IF(B1276="", "", INDEX('Accrual Schedule'!$B$3:$B$122, MATCH(B1276, 'Accrual Schedule'!$B$3:$B$122, 1)+1, 1))</f>
        <v/>
      </c>
      <c r="G1276" s="18" t="str" cm="1">
        <f t="array" aca="1" ref="G1276" ca="1">IF(B1276="", "", INDEX('Accrual Schedule'!$B$3:$B$122, MATCH(H1276, 'Accrual Schedule'!$B$3:$B$122, 1)-1, 1))</f>
        <v/>
      </c>
      <c r="H1276" s="18" t="str">
        <f ca="1">IF(B1276="", "", INDEX('Accrual Schedule'!$B$3:$B$122, MATCH(I1276, 'Accrual Schedule'!$C$3:$C$122, 1), 1))</f>
        <v/>
      </c>
      <c r="I1276" s="18" t="str" cm="1">
        <f t="array" aca="1" ref="I1276" ca="1">IF(B1276="", "", _xlfn.IFNA(INDEX('Accrual Schedule'!$C$4:$C$122, MATCH(B1276, 'Accrual Schedule'!$C$4:$C$122, 1)+1, 1), INDEX('Accrual Schedule'!$C$4:$C$122, 1, 1)))</f>
        <v/>
      </c>
      <c r="J1276" s="11" t="str">
        <f ca="1">IF(B1276="","",'Terms&amp;Conditions + Transaction'!$F$5-SUMIF(Dispositions!$B$3:$B$32,"&lt;="&amp;B1276,Dispositions!$C$3:$C$32))</f>
        <v/>
      </c>
      <c r="K1276" s="84" t="str">
        <f ca="1">IF(B1276="", "", IF(ISNA(MATCH(B1276, 'Factor Schedule'!$B$3:$B$2002, -1)),1,IF(INDEX('Factor Schedule'!$B$3:$C$2002,MATCH(B1276, 'Factor Schedule'!$B$3:$B$2002, -1), 1)=B1276,MATCH(B1276, 'Factor Schedule'!$B$3:$B$2002, -1),MATCH(B1276, 'Factor Schedule'!$B$3:$B$2002, -1)+1)))</f>
        <v/>
      </c>
      <c r="L1276" s="11" t="str" cm="1">
        <f t="array" aca="1" ref="L1276" ca="1">IF(B1276="","",ROUND(J1276*_xlfn.IFNA(INDEX('Factor Schedule'!$B$3:$C$2002,K1276, 2), 1), 2))</f>
        <v/>
      </c>
      <c r="M1276" s="11" t="str">
        <f ca="1">IF(B1276="", "", IF(OR(LOWER('Terms&amp;Conditions + Transaction'!$B$12)&lt;&gt;"compound", B1276=$C$2, B1276=E1276), L1276, L1276+IF(LOWER('Terms&amp;Conditions + Transaction'!$B$13)&lt;&gt;"y", SUMIFS($T$8:$T$2007, $B$8:$B$2007, "&gt;="&amp;E1276, $B$8:$B$2007, "&lt;"&amp;B1276), SUMIFS($U$8:$U$1007, $B$8:$B$2007, "&gt;="&amp;E1276, $B$8:$B$2007, "&lt;"&amp;B1276))))</f>
        <v/>
      </c>
      <c r="N1276" s="18" t="str">
        <f ca="1">IF(OR(B1276 = "", F1276=""), "", MIN(ForwardDays(B1276,-'Terms&amp;Conditions + Transaction'!$B$22, 'Terms&amp;Conditions + Transaction'!$B$23, 'Holiday Schedule'!$B$3:$B$1002),ForwardDays(F1276,-'Terms&amp;Conditions + Transaction'!$B$22, 'Terms&amp;Conditions + Transaction'!$B$23, 'Holiday Schedule'!$B$3:$B$1002)))</f>
        <v/>
      </c>
      <c r="O1276" s="42" t="str">
        <f ca="1">IF(B1276="", "", IF(ISNA(MATCH(N1276, SOFR_INDEX!$A$2:$A$2001, -1)),1,IF(INDEX(SOFR_INDEX!$A$2:$E$2001,MATCH(N1276, SOFR_INDEX!$A$2:$A$2001, -1), 1)=N1276,MATCH(N1276, SOFR_INDEX!$A$2:$A$2001, -1),MATCH(N1276, SOFR_INDEX!$A$2:$A$2001, -1)+1)))</f>
        <v/>
      </c>
      <c r="P1276" s="40" t="str" cm="1">
        <f t="array" aca="1" ref="P1276" ca="1">IF(OR(B1276="", F1276=""), "", INDEX(SOFR_INDEX!$B$2:$E$2001, O1276,$P$4) * IF(LEFT($P$3, 3)="180", 2, IF(LEFT($P$3, 2)="90", 4, IF(LEFT($P$3, 2)="30", 12, 1)))/100)</f>
        <v/>
      </c>
      <c r="Q1276" s="43" t="str">
        <f ca="1">IF(OR(B1276="", F1276=""), "", P1276+'Terms&amp;Conditions + Transaction'!$B$11/10000)</f>
        <v/>
      </c>
      <c r="R1276" s="43" t="str">
        <f t="shared" ca="1" si="119"/>
        <v/>
      </c>
      <c r="S1276" t="str">
        <f ca="1">IF(B1276="",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Transaction'!$C$7*(F1276-E1276), 365), 360))))</f>
        <v/>
      </c>
      <c r="T1276" s="49" t="str">
        <f t="shared" ca="1" si="120"/>
        <v/>
      </c>
      <c r="U1276" s="49" t="str">
        <f t="shared" ca="1" si="121"/>
        <v/>
      </c>
      <c r="V1276" s="49" t="str">
        <f t="shared" ca="1" si="122"/>
        <v/>
      </c>
      <c r="W1276" s="11" t="str">
        <f t="shared" ca="1" si="123"/>
        <v/>
      </c>
      <c r="X1276" s="11" t="str">
        <f t="shared" ca="1" si="124"/>
        <v/>
      </c>
    </row>
    <row r="1277" spans="2:24" x14ac:dyDescent="0.25">
      <c r="B1277" s="82" t="str">
        <f ca="1">IF(B1276&lt;MIN($C$3, 'Terms&amp;Conditions + Transaction'!$B$6), B1276+1, "")</f>
        <v/>
      </c>
      <c r="C1277" t="str">
        <f ca="1">IF(B1277="", "", IF(AND(WEEKDAY(B1277, 2)&lt;=5, ISERROR(VLOOKUP(B1277, 'Holiday Schedule'!$B$3:$B$1002, 1, FALSE))), 1, 0))</f>
        <v/>
      </c>
      <c r="D1277" t="str">
        <f ca="1">IF(B1277="", "", IF(LOWER('Terms&amp;Conditions + Transaction'!$C$15)="act", 1, IF(DAY(B1277)=31, 0, IF(AND(DAY(B1277+1)=1, MONTH(B1277+1)=3), 31-DAY(B1277), 1))))</f>
        <v/>
      </c>
      <c r="E1277" s="18" t="str">
        <f ca="1">IF(B1277="", "", IFERROR(VLOOKUP(B1277, 'Accrual Schedule'!$B$3:$B$122, 1, TRUE), ""))</f>
        <v/>
      </c>
      <c r="F1277" s="18" t="str" cm="1">
        <f t="array" aca="1" ref="F1277" ca="1">IF(B1277="", "", INDEX('Accrual Schedule'!$B$3:$B$122, MATCH(B1277, 'Accrual Schedule'!$B$3:$B$122, 1)+1, 1))</f>
        <v/>
      </c>
      <c r="G1277" s="18" t="str" cm="1">
        <f t="array" aca="1" ref="G1277" ca="1">IF(B1277="", "", INDEX('Accrual Schedule'!$B$3:$B$122, MATCH(H1277, 'Accrual Schedule'!$B$3:$B$122, 1)-1, 1))</f>
        <v/>
      </c>
      <c r="H1277" s="18" t="str">
        <f ca="1">IF(B1277="", "", INDEX('Accrual Schedule'!$B$3:$B$122, MATCH(I1277, 'Accrual Schedule'!$C$3:$C$122, 1), 1))</f>
        <v/>
      </c>
      <c r="I1277" s="18" t="str" cm="1">
        <f t="array" aca="1" ref="I1277" ca="1">IF(B1277="", "", _xlfn.IFNA(INDEX('Accrual Schedule'!$C$4:$C$122, MATCH(B1277, 'Accrual Schedule'!$C$4:$C$122, 1)+1, 1), INDEX('Accrual Schedule'!$C$4:$C$122, 1, 1)))</f>
        <v/>
      </c>
      <c r="J1277" s="11" t="str">
        <f ca="1">IF(B1277="","",'Terms&amp;Conditions + Transaction'!$F$5-SUMIF(Dispositions!$B$3:$B$32,"&lt;="&amp;B1277,Dispositions!$C$3:$C$32))</f>
        <v/>
      </c>
      <c r="K1277" s="84" t="str">
        <f ca="1">IF(B1277="", "", IF(ISNA(MATCH(B1277, 'Factor Schedule'!$B$3:$B$2002, -1)),1,IF(INDEX('Factor Schedule'!$B$3:$C$2002,MATCH(B1277, 'Factor Schedule'!$B$3:$B$2002, -1), 1)=B1277,MATCH(B1277, 'Factor Schedule'!$B$3:$B$2002, -1),MATCH(B1277, 'Factor Schedule'!$B$3:$B$2002, -1)+1)))</f>
        <v/>
      </c>
      <c r="L1277" s="11" t="str" cm="1">
        <f t="array" aca="1" ref="L1277" ca="1">IF(B1277="","",ROUND(J1277*_xlfn.IFNA(INDEX('Factor Schedule'!$B$3:$C$2002,K1277, 2), 1), 2))</f>
        <v/>
      </c>
      <c r="M1277" s="11" t="str">
        <f ca="1">IF(B1277="", "", IF(OR(LOWER('Terms&amp;Conditions + Transaction'!$B$12)&lt;&gt;"compound", B1277=$C$2, B1277=E1277), L1277, L1277+IF(LOWER('Terms&amp;Conditions + Transaction'!$B$13)&lt;&gt;"y", SUMIFS($T$8:$T$2007, $B$8:$B$2007, "&gt;="&amp;E1277, $B$8:$B$2007, "&lt;"&amp;B1277), SUMIFS($U$8:$U$1007, $B$8:$B$2007, "&gt;="&amp;E1277, $B$8:$B$2007, "&lt;"&amp;B1277))))</f>
        <v/>
      </c>
      <c r="N1277" s="18" t="str">
        <f ca="1">IF(OR(B1277 = "", F1277=""), "", MIN(ForwardDays(B1277,-'Terms&amp;Conditions + Transaction'!$B$22, 'Terms&amp;Conditions + Transaction'!$B$23, 'Holiday Schedule'!$B$3:$B$1002),ForwardDays(F1277,-'Terms&amp;Conditions + Transaction'!$B$22, 'Terms&amp;Conditions + Transaction'!$B$23, 'Holiday Schedule'!$B$3:$B$1002)))</f>
        <v/>
      </c>
      <c r="O1277" s="42" t="str">
        <f ca="1">IF(B1277="", "", IF(ISNA(MATCH(N1277, SOFR_INDEX!$A$2:$A$2001, -1)),1,IF(INDEX(SOFR_INDEX!$A$2:$E$2001,MATCH(N1277, SOFR_INDEX!$A$2:$A$2001, -1), 1)=N1277,MATCH(N1277, SOFR_INDEX!$A$2:$A$2001, -1),MATCH(N1277, SOFR_INDEX!$A$2:$A$2001, -1)+1)))</f>
        <v/>
      </c>
      <c r="P1277" s="40" t="str" cm="1">
        <f t="array" aca="1" ref="P1277" ca="1">IF(OR(B1277="", F1277=""), "", INDEX(SOFR_INDEX!$B$2:$E$2001, O1277,$P$4) * IF(LEFT($P$3, 3)="180", 2, IF(LEFT($P$3, 2)="90", 4, IF(LEFT($P$3, 2)="30", 12, 1)))/100)</f>
        <v/>
      </c>
      <c r="Q1277" s="43" t="str">
        <f ca="1">IF(OR(B1277="", F1277=""), "", P1277+'Terms&amp;Conditions + Transaction'!$B$11/10000)</f>
        <v/>
      </c>
      <c r="R1277" s="43" t="str">
        <f t="shared" ca="1" si="119"/>
        <v/>
      </c>
      <c r="S1277" t="str">
        <f ca="1">IF(B1277="",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Transaction'!$C$7*(F1277-E1277), 365), 360))))</f>
        <v/>
      </c>
      <c r="T1277" s="49" t="str">
        <f t="shared" ca="1" si="120"/>
        <v/>
      </c>
      <c r="U1277" s="49" t="str">
        <f t="shared" ca="1" si="121"/>
        <v/>
      </c>
      <c r="V1277" s="49" t="str">
        <f t="shared" ca="1" si="122"/>
        <v/>
      </c>
      <c r="W1277" s="11" t="str">
        <f t="shared" ca="1" si="123"/>
        <v/>
      </c>
      <c r="X1277" s="11" t="str">
        <f t="shared" ca="1" si="124"/>
        <v/>
      </c>
    </row>
    <row r="1278" spans="2:24" x14ac:dyDescent="0.25">
      <c r="B1278" s="82" t="str">
        <f ca="1">IF(B1277&lt;MIN($C$3, 'Terms&amp;Conditions + Transaction'!$B$6), B1277+1, "")</f>
        <v/>
      </c>
      <c r="C1278" t="str">
        <f ca="1">IF(B1278="", "", IF(AND(WEEKDAY(B1278, 2)&lt;=5, ISERROR(VLOOKUP(B1278, 'Holiday Schedule'!$B$3:$B$1002, 1, FALSE))), 1, 0))</f>
        <v/>
      </c>
      <c r="D1278" t="str">
        <f ca="1">IF(B1278="", "", IF(LOWER('Terms&amp;Conditions + Transaction'!$C$15)="act", 1, IF(DAY(B1278)=31, 0, IF(AND(DAY(B1278+1)=1, MONTH(B1278+1)=3), 31-DAY(B1278), 1))))</f>
        <v/>
      </c>
      <c r="E1278" s="18" t="str">
        <f ca="1">IF(B1278="", "", IFERROR(VLOOKUP(B1278, 'Accrual Schedule'!$B$3:$B$122, 1, TRUE), ""))</f>
        <v/>
      </c>
      <c r="F1278" s="18" t="str" cm="1">
        <f t="array" aca="1" ref="F1278" ca="1">IF(B1278="", "", INDEX('Accrual Schedule'!$B$3:$B$122, MATCH(B1278, 'Accrual Schedule'!$B$3:$B$122, 1)+1, 1))</f>
        <v/>
      </c>
      <c r="G1278" s="18" t="str" cm="1">
        <f t="array" aca="1" ref="G1278" ca="1">IF(B1278="", "", INDEX('Accrual Schedule'!$B$3:$B$122, MATCH(H1278, 'Accrual Schedule'!$B$3:$B$122, 1)-1, 1))</f>
        <v/>
      </c>
      <c r="H1278" s="18" t="str">
        <f ca="1">IF(B1278="", "", INDEX('Accrual Schedule'!$B$3:$B$122, MATCH(I1278, 'Accrual Schedule'!$C$3:$C$122, 1), 1))</f>
        <v/>
      </c>
      <c r="I1278" s="18" t="str" cm="1">
        <f t="array" aca="1" ref="I1278" ca="1">IF(B1278="", "", _xlfn.IFNA(INDEX('Accrual Schedule'!$C$4:$C$122, MATCH(B1278, 'Accrual Schedule'!$C$4:$C$122, 1)+1, 1), INDEX('Accrual Schedule'!$C$4:$C$122, 1, 1)))</f>
        <v/>
      </c>
      <c r="J1278" s="11" t="str">
        <f ca="1">IF(B1278="","",'Terms&amp;Conditions + Transaction'!$F$5-SUMIF(Dispositions!$B$3:$B$32,"&lt;="&amp;B1278,Dispositions!$C$3:$C$32))</f>
        <v/>
      </c>
      <c r="K1278" s="84" t="str">
        <f ca="1">IF(B1278="", "", IF(ISNA(MATCH(B1278, 'Factor Schedule'!$B$3:$B$2002, -1)),1,IF(INDEX('Factor Schedule'!$B$3:$C$2002,MATCH(B1278, 'Factor Schedule'!$B$3:$B$2002, -1), 1)=B1278,MATCH(B1278, 'Factor Schedule'!$B$3:$B$2002, -1),MATCH(B1278, 'Factor Schedule'!$B$3:$B$2002, -1)+1)))</f>
        <v/>
      </c>
      <c r="L1278" s="11" t="str" cm="1">
        <f t="array" aca="1" ref="L1278" ca="1">IF(B1278="","",ROUND(J1278*_xlfn.IFNA(INDEX('Factor Schedule'!$B$3:$C$2002,K1278, 2), 1), 2))</f>
        <v/>
      </c>
      <c r="M1278" s="11" t="str">
        <f ca="1">IF(B1278="", "", IF(OR(LOWER('Terms&amp;Conditions + Transaction'!$B$12)&lt;&gt;"compound", B1278=$C$2, B1278=E1278), L1278, L1278+IF(LOWER('Terms&amp;Conditions + Transaction'!$B$13)&lt;&gt;"y", SUMIFS($T$8:$T$2007, $B$8:$B$2007, "&gt;="&amp;E1278, $B$8:$B$2007, "&lt;"&amp;B1278), SUMIFS($U$8:$U$1007, $B$8:$B$2007, "&gt;="&amp;E1278, $B$8:$B$2007, "&lt;"&amp;B1278))))</f>
        <v/>
      </c>
      <c r="N1278" s="18" t="str">
        <f ca="1">IF(OR(B1278 = "", F1278=""), "", MIN(ForwardDays(B1278,-'Terms&amp;Conditions + Transaction'!$B$22, 'Terms&amp;Conditions + Transaction'!$B$23, 'Holiday Schedule'!$B$3:$B$1002),ForwardDays(F1278,-'Terms&amp;Conditions + Transaction'!$B$22, 'Terms&amp;Conditions + Transaction'!$B$23, 'Holiday Schedule'!$B$3:$B$1002)))</f>
        <v/>
      </c>
      <c r="O1278" s="42" t="str">
        <f ca="1">IF(B1278="", "", IF(ISNA(MATCH(N1278, SOFR_INDEX!$A$2:$A$2001, -1)),1,IF(INDEX(SOFR_INDEX!$A$2:$E$2001,MATCH(N1278, SOFR_INDEX!$A$2:$A$2001, -1), 1)=N1278,MATCH(N1278, SOFR_INDEX!$A$2:$A$2001, -1),MATCH(N1278, SOFR_INDEX!$A$2:$A$2001, -1)+1)))</f>
        <v/>
      </c>
      <c r="P1278" s="40" t="str" cm="1">
        <f t="array" aca="1" ref="P1278" ca="1">IF(OR(B1278="", F1278=""), "", INDEX(SOFR_INDEX!$B$2:$E$2001, O1278,$P$4) * IF(LEFT($P$3, 3)="180", 2, IF(LEFT($P$3, 2)="90", 4, IF(LEFT($P$3, 2)="30", 12, 1)))/100)</f>
        <v/>
      </c>
      <c r="Q1278" s="43" t="str">
        <f ca="1">IF(OR(B1278="", F1278=""), "", P1278+'Terms&amp;Conditions + Transaction'!$B$11/10000)</f>
        <v/>
      </c>
      <c r="R1278" s="43" t="str">
        <f t="shared" ca="1" si="119"/>
        <v/>
      </c>
      <c r="S1278" t="str">
        <f ca="1">IF(B1278="",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Transaction'!$C$7*(F1278-E1278), 365), 360))))</f>
        <v/>
      </c>
      <c r="T1278" s="49" t="str">
        <f t="shared" ca="1" si="120"/>
        <v/>
      </c>
      <c r="U1278" s="49" t="str">
        <f t="shared" ca="1" si="121"/>
        <v/>
      </c>
      <c r="V1278" s="49" t="str">
        <f t="shared" ca="1" si="122"/>
        <v/>
      </c>
      <c r="W1278" s="11" t="str">
        <f t="shared" ca="1" si="123"/>
        <v/>
      </c>
      <c r="X1278" s="11" t="str">
        <f t="shared" ca="1" si="124"/>
        <v/>
      </c>
    </row>
    <row r="1279" spans="2:24" x14ac:dyDescent="0.25">
      <c r="B1279" s="82" t="str">
        <f ca="1">IF(B1278&lt;MIN($C$3, 'Terms&amp;Conditions + Transaction'!$B$6), B1278+1, "")</f>
        <v/>
      </c>
      <c r="C1279" t="str">
        <f ca="1">IF(B1279="", "", IF(AND(WEEKDAY(B1279, 2)&lt;=5, ISERROR(VLOOKUP(B1279, 'Holiday Schedule'!$B$3:$B$1002, 1, FALSE))), 1, 0))</f>
        <v/>
      </c>
      <c r="D1279" t="str">
        <f ca="1">IF(B1279="", "", IF(LOWER('Terms&amp;Conditions + Transaction'!$C$15)="act", 1, IF(DAY(B1279)=31, 0, IF(AND(DAY(B1279+1)=1, MONTH(B1279+1)=3), 31-DAY(B1279), 1))))</f>
        <v/>
      </c>
      <c r="E1279" s="18" t="str">
        <f ca="1">IF(B1279="", "", IFERROR(VLOOKUP(B1279, 'Accrual Schedule'!$B$3:$B$122, 1, TRUE), ""))</f>
        <v/>
      </c>
      <c r="F1279" s="18" t="str" cm="1">
        <f t="array" aca="1" ref="F1279" ca="1">IF(B1279="", "", INDEX('Accrual Schedule'!$B$3:$B$122, MATCH(B1279, 'Accrual Schedule'!$B$3:$B$122, 1)+1, 1))</f>
        <v/>
      </c>
      <c r="G1279" s="18" t="str" cm="1">
        <f t="array" aca="1" ref="G1279" ca="1">IF(B1279="", "", INDEX('Accrual Schedule'!$B$3:$B$122, MATCH(H1279, 'Accrual Schedule'!$B$3:$B$122, 1)-1, 1))</f>
        <v/>
      </c>
      <c r="H1279" s="18" t="str">
        <f ca="1">IF(B1279="", "", INDEX('Accrual Schedule'!$B$3:$B$122, MATCH(I1279, 'Accrual Schedule'!$C$3:$C$122, 1), 1))</f>
        <v/>
      </c>
      <c r="I1279" s="18" t="str" cm="1">
        <f t="array" aca="1" ref="I1279" ca="1">IF(B1279="", "", _xlfn.IFNA(INDEX('Accrual Schedule'!$C$4:$C$122, MATCH(B1279, 'Accrual Schedule'!$C$4:$C$122, 1)+1, 1), INDEX('Accrual Schedule'!$C$4:$C$122, 1, 1)))</f>
        <v/>
      </c>
      <c r="J1279" s="11" t="str">
        <f ca="1">IF(B1279="","",'Terms&amp;Conditions + Transaction'!$F$5-SUMIF(Dispositions!$B$3:$B$32,"&lt;="&amp;B1279,Dispositions!$C$3:$C$32))</f>
        <v/>
      </c>
      <c r="K1279" s="84" t="str">
        <f ca="1">IF(B1279="", "", IF(ISNA(MATCH(B1279, 'Factor Schedule'!$B$3:$B$2002, -1)),1,IF(INDEX('Factor Schedule'!$B$3:$C$2002,MATCH(B1279, 'Factor Schedule'!$B$3:$B$2002, -1), 1)=B1279,MATCH(B1279, 'Factor Schedule'!$B$3:$B$2002, -1),MATCH(B1279, 'Factor Schedule'!$B$3:$B$2002, -1)+1)))</f>
        <v/>
      </c>
      <c r="L1279" s="11" t="str" cm="1">
        <f t="array" aca="1" ref="L1279" ca="1">IF(B1279="","",ROUND(J1279*_xlfn.IFNA(INDEX('Factor Schedule'!$B$3:$C$2002,K1279, 2), 1), 2))</f>
        <v/>
      </c>
      <c r="M1279" s="11" t="str">
        <f ca="1">IF(B1279="", "", IF(OR(LOWER('Terms&amp;Conditions + Transaction'!$B$12)&lt;&gt;"compound", B1279=$C$2, B1279=E1279), L1279, L1279+IF(LOWER('Terms&amp;Conditions + Transaction'!$B$13)&lt;&gt;"y", SUMIFS($T$8:$T$2007, $B$8:$B$2007, "&gt;="&amp;E1279, $B$8:$B$2007, "&lt;"&amp;B1279), SUMIFS($U$8:$U$1007, $B$8:$B$2007, "&gt;="&amp;E1279, $B$8:$B$2007, "&lt;"&amp;B1279))))</f>
        <v/>
      </c>
      <c r="N1279" s="18" t="str">
        <f ca="1">IF(OR(B1279 = "", F1279=""), "", MIN(ForwardDays(B1279,-'Terms&amp;Conditions + Transaction'!$B$22, 'Terms&amp;Conditions + Transaction'!$B$23, 'Holiday Schedule'!$B$3:$B$1002),ForwardDays(F1279,-'Terms&amp;Conditions + Transaction'!$B$22, 'Terms&amp;Conditions + Transaction'!$B$23, 'Holiday Schedule'!$B$3:$B$1002)))</f>
        <v/>
      </c>
      <c r="O1279" s="42" t="str">
        <f ca="1">IF(B1279="", "", IF(ISNA(MATCH(N1279, SOFR_INDEX!$A$2:$A$2001, -1)),1,IF(INDEX(SOFR_INDEX!$A$2:$E$2001,MATCH(N1279, SOFR_INDEX!$A$2:$A$2001, -1), 1)=N1279,MATCH(N1279, SOFR_INDEX!$A$2:$A$2001, -1),MATCH(N1279, SOFR_INDEX!$A$2:$A$2001, -1)+1)))</f>
        <v/>
      </c>
      <c r="P1279" s="40" t="str" cm="1">
        <f t="array" aca="1" ref="P1279" ca="1">IF(OR(B1279="", F1279=""), "", INDEX(SOFR_INDEX!$B$2:$E$2001, O1279,$P$4) * IF(LEFT($P$3, 3)="180", 2, IF(LEFT($P$3, 2)="90", 4, IF(LEFT($P$3, 2)="30", 12, 1)))/100)</f>
        <v/>
      </c>
      <c r="Q1279" s="43" t="str">
        <f ca="1">IF(OR(B1279="", F1279=""), "", P1279+'Terms&amp;Conditions + Transaction'!$B$11/10000)</f>
        <v/>
      </c>
      <c r="R1279" s="43" t="str">
        <f t="shared" ca="1" si="119"/>
        <v/>
      </c>
      <c r="S1279" t="str">
        <f ca="1">IF(B1279="",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Transaction'!$C$7*(F1279-E1279), 365), 360))))</f>
        <v/>
      </c>
      <c r="T1279" s="49" t="str">
        <f t="shared" ca="1" si="120"/>
        <v/>
      </c>
      <c r="U1279" s="49" t="str">
        <f t="shared" ca="1" si="121"/>
        <v/>
      </c>
      <c r="V1279" s="49" t="str">
        <f t="shared" ca="1" si="122"/>
        <v/>
      </c>
      <c r="W1279" s="11" t="str">
        <f t="shared" ca="1" si="123"/>
        <v/>
      </c>
      <c r="X1279" s="11" t="str">
        <f t="shared" ca="1" si="124"/>
        <v/>
      </c>
    </row>
    <row r="1280" spans="2:24" x14ac:dyDescent="0.25">
      <c r="B1280" s="82" t="str">
        <f ca="1">IF(B1279&lt;MIN($C$3, 'Terms&amp;Conditions + Transaction'!$B$6), B1279+1, "")</f>
        <v/>
      </c>
      <c r="C1280" t="str">
        <f ca="1">IF(B1280="", "", IF(AND(WEEKDAY(B1280, 2)&lt;=5, ISERROR(VLOOKUP(B1280, 'Holiday Schedule'!$B$3:$B$1002, 1, FALSE))), 1, 0))</f>
        <v/>
      </c>
      <c r="D1280" t="str">
        <f ca="1">IF(B1280="", "", IF(LOWER('Terms&amp;Conditions + Transaction'!$C$15)="act", 1, IF(DAY(B1280)=31, 0, IF(AND(DAY(B1280+1)=1, MONTH(B1280+1)=3), 31-DAY(B1280), 1))))</f>
        <v/>
      </c>
      <c r="E1280" s="18" t="str">
        <f ca="1">IF(B1280="", "", IFERROR(VLOOKUP(B1280, 'Accrual Schedule'!$B$3:$B$122, 1, TRUE), ""))</f>
        <v/>
      </c>
      <c r="F1280" s="18" t="str" cm="1">
        <f t="array" aca="1" ref="F1280" ca="1">IF(B1280="", "", INDEX('Accrual Schedule'!$B$3:$B$122, MATCH(B1280, 'Accrual Schedule'!$B$3:$B$122, 1)+1, 1))</f>
        <v/>
      </c>
      <c r="G1280" s="18" t="str" cm="1">
        <f t="array" aca="1" ref="G1280" ca="1">IF(B1280="", "", INDEX('Accrual Schedule'!$B$3:$B$122, MATCH(H1280, 'Accrual Schedule'!$B$3:$B$122, 1)-1, 1))</f>
        <v/>
      </c>
      <c r="H1280" s="18" t="str">
        <f ca="1">IF(B1280="", "", INDEX('Accrual Schedule'!$B$3:$B$122, MATCH(I1280, 'Accrual Schedule'!$C$3:$C$122, 1), 1))</f>
        <v/>
      </c>
      <c r="I1280" s="18" t="str" cm="1">
        <f t="array" aca="1" ref="I1280" ca="1">IF(B1280="", "", _xlfn.IFNA(INDEX('Accrual Schedule'!$C$4:$C$122, MATCH(B1280, 'Accrual Schedule'!$C$4:$C$122, 1)+1, 1), INDEX('Accrual Schedule'!$C$4:$C$122, 1, 1)))</f>
        <v/>
      </c>
      <c r="J1280" s="11" t="str">
        <f ca="1">IF(B1280="","",'Terms&amp;Conditions + Transaction'!$F$5-SUMIF(Dispositions!$B$3:$B$32,"&lt;="&amp;B1280,Dispositions!$C$3:$C$32))</f>
        <v/>
      </c>
      <c r="K1280" s="84" t="str">
        <f ca="1">IF(B1280="", "", IF(ISNA(MATCH(B1280, 'Factor Schedule'!$B$3:$B$2002, -1)),1,IF(INDEX('Factor Schedule'!$B$3:$C$2002,MATCH(B1280, 'Factor Schedule'!$B$3:$B$2002, -1), 1)=B1280,MATCH(B1280, 'Factor Schedule'!$B$3:$B$2002, -1),MATCH(B1280, 'Factor Schedule'!$B$3:$B$2002, -1)+1)))</f>
        <v/>
      </c>
      <c r="L1280" s="11" t="str" cm="1">
        <f t="array" aca="1" ref="L1280" ca="1">IF(B1280="","",ROUND(J1280*_xlfn.IFNA(INDEX('Factor Schedule'!$B$3:$C$2002,K1280, 2), 1), 2))</f>
        <v/>
      </c>
      <c r="M1280" s="11" t="str">
        <f ca="1">IF(B1280="", "", IF(OR(LOWER('Terms&amp;Conditions + Transaction'!$B$12)&lt;&gt;"compound", B1280=$C$2, B1280=E1280), L1280, L1280+IF(LOWER('Terms&amp;Conditions + Transaction'!$B$13)&lt;&gt;"y", SUMIFS($T$8:$T$2007, $B$8:$B$2007, "&gt;="&amp;E1280, $B$8:$B$2007, "&lt;"&amp;B1280), SUMIFS($U$8:$U$1007, $B$8:$B$2007, "&gt;="&amp;E1280, $B$8:$B$2007, "&lt;"&amp;B1280))))</f>
        <v/>
      </c>
      <c r="N1280" s="18" t="str">
        <f ca="1">IF(OR(B1280 = "", F1280=""), "", MIN(ForwardDays(B1280,-'Terms&amp;Conditions + Transaction'!$B$22, 'Terms&amp;Conditions + Transaction'!$B$23, 'Holiday Schedule'!$B$3:$B$1002),ForwardDays(F1280,-'Terms&amp;Conditions + Transaction'!$B$22, 'Terms&amp;Conditions + Transaction'!$B$23, 'Holiday Schedule'!$B$3:$B$1002)))</f>
        <v/>
      </c>
      <c r="O1280" s="42" t="str">
        <f ca="1">IF(B1280="", "", IF(ISNA(MATCH(N1280, SOFR_INDEX!$A$2:$A$2001, -1)),1,IF(INDEX(SOFR_INDEX!$A$2:$E$2001,MATCH(N1280, SOFR_INDEX!$A$2:$A$2001, -1), 1)=N1280,MATCH(N1280, SOFR_INDEX!$A$2:$A$2001, -1),MATCH(N1280, SOFR_INDEX!$A$2:$A$2001, -1)+1)))</f>
        <v/>
      </c>
      <c r="P1280" s="40" t="str" cm="1">
        <f t="array" aca="1" ref="P1280" ca="1">IF(OR(B1280="", F1280=""), "", INDEX(SOFR_INDEX!$B$2:$E$2001, O1280,$P$4) * IF(LEFT($P$3, 3)="180", 2, IF(LEFT($P$3, 2)="90", 4, IF(LEFT($P$3, 2)="30", 12, 1)))/100)</f>
        <v/>
      </c>
      <c r="Q1280" s="43" t="str">
        <f ca="1">IF(OR(B1280="", F1280=""), "", P1280+'Terms&amp;Conditions + Transaction'!$B$11/10000)</f>
        <v/>
      </c>
      <c r="R1280" s="43" t="str">
        <f t="shared" ca="1" si="119"/>
        <v/>
      </c>
      <c r="S1280" t="str">
        <f ca="1">IF(B1280="",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Transaction'!$C$7*(F1280-E1280), 365), 360))))</f>
        <v/>
      </c>
      <c r="T1280" s="49" t="str">
        <f t="shared" ca="1" si="120"/>
        <v/>
      </c>
      <c r="U1280" s="49" t="str">
        <f t="shared" ca="1" si="121"/>
        <v/>
      </c>
      <c r="V1280" s="49" t="str">
        <f t="shared" ca="1" si="122"/>
        <v/>
      </c>
      <c r="W1280" s="11" t="str">
        <f t="shared" ca="1" si="123"/>
        <v/>
      </c>
      <c r="X1280" s="11" t="str">
        <f t="shared" ca="1" si="124"/>
        <v/>
      </c>
    </row>
    <row r="1281" spans="2:24" x14ac:dyDescent="0.25">
      <c r="B1281" s="82" t="str">
        <f ca="1">IF(B1280&lt;MIN($C$3, 'Terms&amp;Conditions + Transaction'!$B$6), B1280+1, "")</f>
        <v/>
      </c>
      <c r="C1281" t="str">
        <f ca="1">IF(B1281="", "", IF(AND(WEEKDAY(B1281, 2)&lt;=5, ISERROR(VLOOKUP(B1281, 'Holiday Schedule'!$B$3:$B$1002, 1, FALSE))), 1, 0))</f>
        <v/>
      </c>
      <c r="D1281" t="str">
        <f ca="1">IF(B1281="", "", IF(LOWER('Terms&amp;Conditions + Transaction'!$C$15)="act", 1, IF(DAY(B1281)=31, 0, IF(AND(DAY(B1281+1)=1, MONTH(B1281+1)=3), 31-DAY(B1281), 1))))</f>
        <v/>
      </c>
      <c r="E1281" s="18" t="str">
        <f ca="1">IF(B1281="", "", IFERROR(VLOOKUP(B1281, 'Accrual Schedule'!$B$3:$B$122, 1, TRUE), ""))</f>
        <v/>
      </c>
      <c r="F1281" s="18" t="str" cm="1">
        <f t="array" aca="1" ref="F1281" ca="1">IF(B1281="", "", INDEX('Accrual Schedule'!$B$3:$B$122, MATCH(B1281, 'Accrual Schedule'!$B$3:$B$122, 1)+1, 1))</f>
        <v/>
      </c>
      <c r="G1281" s="18" t="str" cm="1">
        <f t="array" aca="1" ref="G1281" ca="1">IF(B1281="", "", INDEX('Accrual Schedule'!$B$3:$B$122, MATCH(H1281, 'Accrual Schedule'!$B$3:$B$122, 1)-1, 1))</f>
        <v/>
      </c>
      <c r="H1281" s="18" t="str">
        <f ca="1">IF(B1281="", "", INDEX('Accrual Schedule'!$B$3:$B$122, MATCH(I1281, 'Accrual Schedule'!$C$3:$C$122, 1), 1))</f>
        <v/>
      </c>
      <c r="I1281" s="18" t="str" cm="1">
        <f t="array" aca="1" ref="I1281" ca="1">IF(B1281="", "", _xlfn.IFNA(INDEX('Accrual Schedule'!$C$4:$C$122, MATCH(B1281, 'Accrual Schedule'!$C$4:$C$122, 1)+1, 1), INDEX('Accrual Schedule'!$C$4:$C$122, 1, 1)))</f>
        <v/>
      </c>
      <c r="J1281" s="11" t="str">
        <f ca="1">IF(B1281="","",'Terms&amp;Conditions + Transaction'!$F$5-SUMIF(Dispositions!$B$3:$B$32,"&lt;="&amp;B1281,Dispositions!$C$3:$C$32))</f>
        <v/>
      </c>
      <c r="K1281" s="84" t="str">
        <f ca="1">IF(B1281="", "", IF(ISNA(MATCH(B1281, 'Factor Schedule'!$B$3:$B$2002, -1)),1,IF(INDEX('Factor Schedule'!$B$3:$C$2002,MATCH(B1281, 'Factor Schedule'!$B$3:$B$2002, -1), 1)=B1281,MATCH(B1281, 'Factor Schedule'!$B$3:$B$2002, -1),MATCH(B1281, 'Factor Schedule'!$B$3:$B$2002, -1)+1)))</f>
        <v/>
      </c>
      <c r="L1281" s="11" t="str" cm="1">
        <f t="array" aca="1" ref="L1281" ca="1">IF(B1281="","",ROUND(J1281*_xlfn.IFNA(INDEX('Factor Schedule'!$B$3:$C$2002,K1281, 2), 1), 2))</f>
        <v/>
      </c>
      <c r="M1281" s="11" t="str">
        <f ca="1">IF(B1281="", "", IF(OR(LOWER('Terms&amp;Conditions + Transaction'!$B$12)&lt;&gt;"compound", B1281=$C$2, B1281=E1281), L1281, L1281+IF(LOWER('Terms&amp;Conditions + Transaction'!$B$13)&lt;&gt;"y", SUMIFS($T$8:$T$2007, $B$8:$B$2007, "&gt;="&amp;E1281, $B$8:$B$2007, "&lt;"&amp;B1281), SUMIFS($U$8:$U$1007, $B$8:$B$2007, "&gt;="&amp;E1281, $B$8:$B$2007, "&lt;"&amp;B1281))))</f>
        <v/>
      </c>
      <c r="N1281" s="18" t="str">
        <f ca="1">IF(OR(B1281 = "", F1281=""), "", MIN(ForwardDays(B1281,-'Terms&amp;Conditions + Transaction'!$B$22, 'Terms&amp;Conditions + Transaction'!$B$23, 'Holiday Schedule'!$B$3:$B$1002),ForwardDays(F1281,-'Terms&amp;Conditions + Transaction'!$B$22, 'Terms&amp;Conditions + Transaction'!$B$23, 'Holiday Schedule'!$B$3:$B$1002)))</f>
        <v/>
      </c>
      <c r="O1281" s="42" t="str">
        <f ca="1">IF(B1281="", "", IF(ISNA(MATCH(N1281, SOFR_INDEX!$A$2:$A$2001, -1)),1,IF(INDEX(SOFR_INDEX!$A$2:$E$2001,MATCH(N1281, SOFR_INDEX!$A$2:$A$2001, -1), 1)=N1281,MATCH(N1281, SOFR_INDEX!$A$2:$A$2001, -1),MATCH(N1281, SOFR_INDEX!$A$2:$A$2001, -1)+1)))</f>
        <v/>
      </c>
      <c r="P1281" s="40" t="str" cm="1">
        <f t="array" aca="1" ref="P1281" ca="1">IF(OR(B1281="", F1281=""), "", INDEX(SOFR_INDEX!$B$2:$E$2001, O1281,$P$4) * IF(LEFT($P$3, 3)="180", 2, IF(LEFT($P$3, 2)="90", 4, IF(LEFT($P$3, 2)="30", 12, 1)))/100)</f>
        <v/>
      </c>
      <c r="Q1281" s="43" t="str">
        <f ca="1">IF(OR(B1281="", F1281=""), "", P1281+'Terms&amp;Conditions + Transaction'!$B$11/10000)</f>
        <v/>
      </c>
      <c r="R1281" s="43" t="str">
        <f t="shared" ca="1" si="119"/>
        <v/>
      </c>
      <c r="S1281" t="str">
        <f ca="1">IF(B1281="",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Transaction'!$C$7*(F1281-E1281), 365), 360))))</f>
        <v/>
      </c>
      <c r="T1281" s="49" t="str">
        <f t="shared" ca="1" si="120"/>
        <v/>
      </c>
      <c r="U1281" s="49" t="str">
        <f t="shared" ca="1" si="121"/>
        <v/>
      </c>
      <c r="V1281" s="49" t="str">
        <f t="shared" ca="1" si="122"/>
        <v/>
      </c>
      <c r="W1281" s="11" t="str">
        <f t="shared" ca="1" si="123"/>
        <v/>
      </c>
      <c r="X1281" s="11" t="str">
        <f t="shared" ca="1" si="124"/>
        <v/>
      </c>
    </row>
    <row r="1282" spans="2:24" x14ac:dyDescent="0.25">
      <c r="B1282" s="82" t="str">
        <f ca="1">IF(B1281&lt;MIN($C$3, 'Terms&amp;Conditions + Transaction'!$B$6), B1281+1, "")</f>
        <v/>
      </c>
      <c r="C1282" t="str">
        <f ca="1">IF(B1282="", "", IF(AND(WEEKDAY(B1282, 2)&lt;=5, ISERROR(VLOOKUP(B1282, 'Holiday Schedule'!$B$3:$B$1002, 1, FALSE))), 1, 0))</f>
        <v/>
      </c>
      <c r="D1282" t="str">
        <f ca="1">IF(B1282="", "", IF(LOWER('Terms&amp;Conditions + Transaction'!$C$15)="act", 1, IF(DAY(B1282)=31, 0, IF(AND(DAY(B1282+1)=1, MONTH(B1282+1)=3), 31-DAY(B1282), 1))))</f>
        <v/>
      </c>
      <c r="E1282" s="18" t="str">
        <f ca="1">IF(B1282="", "", IFERROR(VLOOKUP(B1282, 'Accrual Schedule'!$B$3:$B$122, 1, TRUE), ""))</f>
        <v/>
      </c>
      <c r="F1282" s="18" t="str" cm="1">
        <f t="array" aca="1" ref="F1282" ca="1">IF(B1282="", "", INDEX('Accrual Schedule'!$B$3:$B$122, MATCH(B1282, 'Accrual Schedule'!$B$3:$B$122, 1)+1, 1))</f>
        <v/>
      </c>
      <c r="G1282" s="18" t="str" cm="1">
        <f t="array" aca="1" ref="G1282" ca="1">IF(B1282="", "", INDEX('Accrual Schedule'!$B$3:$B$122, MATCH(H1282, 'Accrual Schedule'!$B$3:$B$122, 1)-1, 1))</f>
        <v/>
      </c>
      <c r="H1282" s="18" t="str">
        <f ca="1">IF(B1282="", "", INDEX('Accrual Schedule'!$B$3:$B$122, MATCH(I1282, 'Accrual Schedule'!$C$3:$C$122, 1), 1))</f>
        <v/>
      </c>
      <c r="I1282" s="18" t="str" cm="1">
        <f t="array" aca="1" ref="I1282" ca="1">IF(B1282="", "", _xlfn.IFNA(INDEX('Accrual Schedule'!$C$4:$C$122, MATCH(B1282, 'Accrual Schedule'!$C$4:$C$122, 1)+1, 1), INDEX('Accrual Schedule'!$C$4:$C$122, 1, 1)))</f>
        <v/>
      </c>
      <c r="J1282" s="11" t="str">
        <f ca="1">IF(B1282="","",'Terms&amp;Conditions + Transaction'!$F$5-SUMIF(Dispositions!$B$3:$B$32,"&lt;="&amp;B1282,Dispositions!$C$3:$C$32))</f>
        <v/>
      </c>
      <c r="K1282" s="84" t="str">
        <f ca="1">IF(B1282="", "", IF(ISNA(MATCH(B1282, 'Factor Schedule'!$B$3:$B$2002, -1)),1,IF(INDEX('Factor Schedule'!$B$3:$C$2002,MATCH(B1282, 'Factor Schedule'!$B$3:$B$2002, -1), 1)=B1282,MATCH(B1282, 'Factor Schedule'!$B$3:$B$2002, -1),MATCH(B1282, 'Factor Schedule'!$B$3:$B$2002, -1)+1)))</f>
        <v/>
      </c>
      <c r="L1282" s="11" t="str" cm="1">
        <f t="array" aca="1" ref="L1282" ca="1">IF(B1282="","",ROUND(J1282*_xlfn.IFNA(INDEX('Factor Schedule'!$B$3:$C$2002,K1282, 2), 1), 2))</f>
        <v/>
      </c>
      <c r="M1282" s="11" t="str">
        <f ca="1">IF(B1282="", "", IF(OR(LOWER('Terms&amp;Conditions + Transaction'!$B$12)&lt;&gt;"compound", B1282=$C$2, B1282=E1282), L1282, L1282+IF(LOWER('Terms&amp;Conditions + Transaction'!$B$13)&lt;&gt;"y", SUMIFS($T$8:$T$2007, $B$8:$B$2007, "&gt;="&amp;E1282, $B$8:$B$2007, "&lt;"&amp;B1282), SUMIFS($U$8:$U$1007, $B$8:$B$2007, "&gt;="&amp;E1282, $B$8:$B$2007, "&lt;"&amp;B1282))))</f>
        <v/>
      </c>
      <c r="N1282" s="18" t="str">
        <f ca="1">IF(OR(B1282 = "", F1282=""), "", MIN(ForwardDays(B1282,-'Terms&amp;Conditions + Transaction'!$B$22, 'Terms&amp;Conditions + Transaction'!$B$23, 'Holiday Schedule'!$B$3:$B$1002),ForwardDays(F1282,-'Terms&amp;Conditions + Transaction'!$B$22, 'Terms&amp;Conditions + Transaction'!$B$23, 'Holiday Schedule'!$B$3:$B$1002)))</f>
        <v/>
      </c>
      <c r="O1282" s="42" t="str">
        <f ca="1">IF(B1282="", "", IF(ISNA(MATCH(N1282, SOFR_INDEX!$A$2:$A$2001, -1)),1,IF(INDEX(SOFR_INDEX!$A$2:$E$2001,MATCH(N1282, SOFR_INDEX!$A$2:$A$2001, -1), 1)=N1282,MATCH(N1282, SOFR_INDEX!$A$2:$A$2001, -1),MATCH(N1282, SOFR_INDEX!$A$2:$A$2001, -1)+1)))</f>
        <v/>
      </c>
      <c r="P1282" s="40" t="str" cm="1">
        <f t="array" aca="1" ref="P1282" ca="1">IF(OR(B1282="", F1282=""), "", INDEX(SOFR_INDEX!$B$2:$E$2001, O1282,$P$4) * IF(LEFT($P$3, 3)="180", 2, IF(LEFT($P$3, 2)="90", 4, IF(LEFT($P$3, 2)="30", 12, 1)))/100)</f>
        <v/>
      </c>
      <c r="Q1282" s="43" t="str">
        <f ca="1">IF(OR(B1282="", F1282=""), "", P1282+'Terms&amp;Conditions + Transaction'!$B$11/10000)</f>
        <v/>
      </c>
      <c r="R1282" s="43" t="str">
        <f t="shared" ca="1" si="119"/>
        <v/>
      </c>
      <c r="S1282" t="str">
        <f ca="1">IF(B1282="",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Transaction'!$C$7*(F1282-E1282), 365), 360))))</f>
        <v/>
      </c>
      <c r="T1282" s="49" t="str">
        <f t="shared" ca="1" si="120"/>
        <v/>
      </c>
      <c r="U1282" s="49" t="str">
        <f t="shared" ca="1" si="121"/>
        <v/>
      </c>
      <c r="V1282" s="49" t="str">
        <f t="shared" ca="1" si="122"/>
        <v/>
      </c>
      <c r="W1282" s="11" t="str">
        <f t="shared" ca="1" si="123"/>
        <v/>
      </c>
      <c r="X1282" s="11" t="str">
        <f t="shared" ca="1" si="124"/>
        <v/>
      </c>
    </row>
    <row r="1283" spans="2:24" x14ac:dyDescent="0.25">
      <c r="B1283" s="82" t="str">
        <f ca="1">IF(B1282&lt;MIN($C$3, 'Terms&amp;Conditions + Transaction'!$B$6), B1282+1, "")</f>
        <v/>
      </c>
      <c r="C1283" t="str">
        <f ca="1">IF(B1283="", "", IF(AND(WEEKDAY(B1283, 2)&lt;=5, ISERROR(VLOOKUP(B1283, 'Holiday Schedule'!$B$3:$B$1002, 1, FALSE))), 1, 0))</f>
        <v/>
      </c>
      <c r="D1283" t="str">
        <f ca="1">IF(B1283="", "", IF(LOWER('Terms&amp;Conditions + Transaction'!$C$15)="act", 1, IF(DAY(B1283)=31, 0, IF(AND(DAY(B1283+1)=1, MONTH(B1283+1)=3), 31-DAY(B1283), 1))))</f>
        <v/>
      </c>
      <c r="E1283" s="18" t="str">
        <f ca="1">IF(B1283="", "", IFERROR(VLOOKUP(B1283, 'Accrual Schedule'!$B$3:$B$122, 1, TRUE), ""))</f>
        <v/>
      </c>
      <c r="F1283" s="18" t="str" cm="1">
        <f t="array" aca="1" ref="F1283" ca="1">IF(B1283="", "", INDEX('Accrual Schedule'!$B$3:$B$122, MATCH(B1283, 'Accrual Schedule'!$B$3:$B$122, 1)+1, 1))</f>
        <v/>
      </c>
      <c r="G1283" s="18" t="str" cm="1">
        <f t="array" aca="1" ref="G1283" ca="1">IF(B1283="", "", INDEX('Accrual Schedule'!$B$3:$B$122, MATCH(H1283, 'Accrual Schedule'!$B$3:$B$122, 1)-1, 1))</f>
        <v/>
      </c>
      <c r="H1283" s="18" t="str">
        <f ca="1">IF(B1283="", "", INDEX('Accrual Schedule'!$B$3:$B$122, MATCH(I1283, 'Accrual Schedule'!$C$3:$C$122, 1), 1))</f>
        <v/>
      </c>
      <c r="I1283" s="18" t="str" cm="1">
        <f t="array" aca="1" ref="I1283" ca="1">IF(B1283="", "", _xlfn.IFNA(INDEX('Accrual Schedule'!$C$4:$C$122, MATCH(B1283, 'Accrual Schedule'!$C$4:$C$122, 1)+1, 1), INDEX('Accrual Schedule'!$C$4:$C$122, 1, 1)))</f>
        <v/>
      </c>
      <c r="J1283" s="11" t="str">
        <f ca="1">IF(B1283="","",'Terms&amp;Conditions + Transaction'!$F$5-SUMIF(Dispositions!$B$3:$B$32,"&lt;="&amp;B1283,Dispositions!$C$3:$C$32))</f>
        <v/>
      </c>
      <c r="K1283" s="84" t="str">
        <f ca="1">IF(B1283="", "", IF(ISNA(MATCH(B1283, 'Factor Schedule'!$B$3:$B$2002, -1)),1,IF(INDEX('Factor Schedule'!$B$3:$C$2002,MATCH(B1283, 'Factor Schedule'!$B$3:$B$2002, -1), 1)=B1283,MATCH(B1283, 'Factor Schedule'!$B$3:$B$2002, -1),MATCH(B1283, 'Factor Schedule'!$B$3:$B$2002, -1)+1)))</f>
        <v/>
      </c>
      <c r="L1283" s="11" t="str" cm="1">
        <f t="array" aca="1" ref="L1283" ca="1">IF(B1283="","",ROUND(J1283*_xlfn.IFNA(INDEX('Factor Schedule'!$B$3:$C$2002,K1283, 2), 1), 2))</f>
        <v/>
      </c>
      <c r="M1283" s="11" t="str">
        <f ca="1">IF(B1283="", "", IF(OR(LOWER('Terms&amp;Conditions + Transaction'!$B$12)&lt;&gt;"compound", B1283=$C$2, B1283=E1283), L1283, L1283+IF(LOWER('Terms&amp;Conditions + Transaction'!$B$13)&lt;&gt;"y", SUMIFS($T$8:$T$2007, $B$8:$B$2007, "&gt;="&amp;E1283, $B$8:$B$2007, "&lt;"&amp;B1283), SUMIFS($U$8:$U$1007, $B$8:$B$2007, "&gt;="&amp;E1283, $B$8:$B$2007, "&lt;"&amp;B1283))))</f>
        <v/>
      </c>
      <c r="N1283" s="18" t="str">
        <f ca="1">IF(OR(B1283 = "", F1283=""), "", MIN(ForwardDays(B1283,-'Terms&amp;Conditions + Transaction'!$B$22, 'Terms&amp;Conditions + Transaction'!$B$23, 'Holiday Schedule'!$B$3:$B$1002),ForwardDays(F1283,-'Terms&amp;Conditions + Transaction'!$B$22, 'Terms&amp;Conditions + Transaction'!$B$23, 'Holiday Schedule'!$B$3:$B$1002)))</f>
        <v/>
      </c>
      <c r="O1283" s="42" t="str">
        <f ca="1">IF(B1283="", "", IF(ISNA(MATCH(N1283, SOFR_INDEX!$A$2:$A$2001, -1)),1,IF(INDEX(SOFR_INDEX!$A$2:$E$2001,MATCH(N1283, SOFR_INDEX!$A$2:$A$2001, -1), 1)=N1283,MATCH(N1283, SOFR_INDEX!$A$2:$A$2001, -1),MATCH(N1283, SOFR_INDEX!$A$2:$A$2001, -1)+1)))</f>
        <v/>
      </c>
      <c r="P1283" s="40" t="str" cm="1">
        <f t="array" aca="1" ref="P1283" ca="1">IF(OR(B1283="", F1283=""), "", INDEX(SOFR_INDEX!$B$2:$E$2001, O1283,$P$4) * IF(LEFT($P$3, 3)="180", 2, IF(LEFT($P$3, 2)="90", 4, IF(LEFT($P$3, 2)="30", 12, 1)))/100)</f>
        <v/>
      </c>
      <c r="Q1283" s="43" t="str">
        <f ca="1">IF(OR(B1283="", F1283=""), "", P1283+'Terms&amp;Conditions + Transaction'!$B$11/10000)</f>
        <v/>
      </c>
      <c r="R1283" s="43" t="str">
        <f t="shared" ca="1" si="119"/>
        <v/>
      </c>
      <c r="S1283" t="str">
        <f ca="1">IF(B1283="",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Transaction'!$C$7*(F1283-E1283), 365), 360))))</f>
        <v/>
      </c>
      <c r="T1283" s="49" t="str">
        <f t="shared" ca="1" si="120"/>
        <v/>
      </c>
      <c r="U1283" s="49" t="str">
        <f t="shared" ca="1" si="121"/>
        <v/>
      </c>
      <c r="V1283" s="49" t="str">
        <f t="shared" ca="1" si="122"/>
        <v/>
      </c>
      <c r="W1283" s="11" t="str">
        <f t="shared" ca="1" si="123"/>
        <v/>
      </c>
      <c r="X1283" s="11" t="str">
        <f t="shared" ca="1" si="124"/>
        <v/>
      </c>
    </row>
    <row r="1284" spans="2:24" x14ac:dyDescent="0.25">
      <c r="B1284" s="82" t="str">
        <f ca="1">IF(B1283&lt;MIN($C$3, 'Terms&amp;Conditions + Transaction'!$B$6), B1283+1, "")</f>
        <v/>
      </c>
      <c r="C1284" t="str">
        <f ca="1">IF(B1284="", "", IF(AND(WEEKDAY(B1284, 2)&lt;=5, ISERROR(VLOOKUP(B1284, 'Holiday Schedule'!$B$3:$B$1002, 1, FALSE))), 1, 0))</f>
        <v/>
      </c>
      <c r="D1284" t="str">
        <f ca="1">IF(B1284="", "", IF(LOWER('Terms&amp;Conditions + Transaction'!$C$15)="act", 1, IF(DAY(B1284)=31, 0, IF(AND(DAY(B1284+1)=1, MONTH(B1284+1)=3), 31-DAY(B1284), 1))))</f>
        <v/>
      </c>
      <c r="E1284" s="18" t="str">
        <f ca="1">IF(B1284="", "", IFERROR(VLOOKUP(B1284, 'Accrual Schedule'!$B$3:$B$122, 1, TRUE), ""))</f>
        <v/>
      </c>
      <c r="F1284" s="18" t="str" cm="1">
        <f t="array" aca="1" ref="F1284" ca="1">IF(B1284="", "", INDEX('Accrual Schedule'!$B$3:$B$122, MATCH(B1284, 'Accrual Schedule'!$B$3:$B$122, 1)+1, 1))</f>
        <v/>
      </c>
      <c r="G1284" s="18" t="str" cm="1">
        <f t="array" aca="1" ref="G1284" ca="1">IF(B1284="", "", INDEX('Accrual Schedule'!$B$3:$B$122, MATCH(H1284, 'Accrual Schedule'!$B$3:$B$122, 1)-1, 1))</f>
        <v/>
      </c>
      <c r="H1284" s="18" t="str">
        <f ca="1">IF(B1284="", "", INDEX('Accrual Schedule'!$B$3:$B$122, MATCH(I1284, 'Accrual Schedule'!$C$3:$C$122, 1), 1))</f>
        <v/>
      </c>
      <c r="I1284" s="18" t="str" cm="1">
        <f t="array" aca="1" ref="I1284" ca="1">IF(B1284="", "", _xlfn.IFNA(INDEX('Accrual Schedule'!$C$4:$C$122, MATCH(B1284, 'Accrual Schedule'!$C$4:$C$122, 1)+1, 1), INDEX('Accrual Schedule'!$C$4:$C$122, 1, 1)))</f>
        <v/>
      </c>
      <c r="J1284" s="11" t="str">
        <f ca="1">IF(B1284="","",'Terms&amp;Conditions + Transaction'!$F$5-SUMIF(Dispositions!$B$3:$B$32,"&lt;="&amp;B1284,Dispositions!$C$3:$C$32))</f>
        <v/>
      </c>
      <c r="K1284" s="84" t="str">
        <f ca="1">IF(B1284="", "", IF(ISNA(MATCH(B1284, 'Factor Schedule'!$B$3:$B$2002, -1)),1,IF(INDEX('Factor Schedule'!$B$3:$C$2002,MATCH(B1284, 'Factor Schedule'!$B$3:$B$2002, -1), 1)=B1284,MATCH(B1284, 'Factor Schedule'!$B$3:$B$2002, -1),MATCH(B1284, 'Factor Schedule'!$B$3:$B$2002, -1)+1)))</f>
        <v/>
      </c>
      <c r="L1284" s="11" t="str" cm="1">
        <f t="array" aca="1" ref="L1284" ca="1">IF(B1284="","",ROUND(J1284*_xlfn.IFNA(INDEX('Factor Schedule'!$B$3:$C$2002,K1284, 2), 1), 2))</f>
        <v/>
      </c>
      <c r="M1284" s="11" t="str">
        <f ca="1">IF(B1284="", "", IF(OR(LOWER('Terms&amp;Conditions + Transaction'!$B$12)&lt;&gt;"compound", B1284=$C$2, B1284=E1284), L1284, L1284+IF(LOWER('Terms&amp;Conditions + Transaction'!$B$13)&lt;&gt;"y", SUMIFS($T$8:$T$2007, $B$8:$B$2007, "&gt;="&amp;E1284, $B$8:$B$2007, "&lt;"&amp;B1284), SUMIFS($U$8:$U$1007, $B$8:$B$2007, "&gt;="&amp;E1284, $B$8:$B$2007, "&lt;"&amp;B1284))))</f>
        <v/>
      </c>
      <c r="N1284" s="18" t="str">
        <f ca="1">IF(OR(B1284 = "", F1284=""), "", MIN(ForwardDays(B1284,-'Terms&amp;Conditions + Transaction'!$B$22, 'Terms&amp;Conditions + Transaction'!$B$23, 'Holiday Schedule'!$B$3:$B$1002),ForwardDays(F1284,-'Terms&amp;Conditions + Transaction'!$B$22, 'Terms&amp;Conditions + Transaction'!$B$23, 'Holiday Schedule'!$B$3:$B$1002)))</f>
        <v/>
      </c>
      <c r="O1284" s="42" t="str">
        <f ca="1">IF(B1284="", "", IF(ISNA(MATCH(N1284, SOFR_INDEX!$A$2:$A$2001, -1)),1,IF(INDEX(SOFR_INDEX!$A$2:$E$2001,MATCH(N1284, SOFR_INDEX!$A$2:$A$2001, -1), 1)=N1284,MATCH(N1284, SOFR_INDEX!$A$2:$A$2001, -1),MATCH(N1284, SOFR_INDEX!$A$2:$A$2001, -1)+1)))</f>
        <v/>
      </c>
      <c r="P1284" s="40" t="str" cm="1">
        <f t="array" aca="1" ref="P1284" ca="1">IF(OR(B1284="", F1284=""), "", INDEX(SOFR_INDEX!$B$2:$E$2001, O1284,$P$4) * IF(LEFT($P$3, 3)="180", 2, IF(LEFT($P$3, 2)="90", 4, IF(LEFT($P$3, 2)="30", 12, 1)))/100)</f>
        <v/>
      </c>
      <c r="Q1284" s="43" t="str">
        <f ca="1">IF(OR(B1284="", F1284=""), "", P1284+'Terms&amp;Conditions + Transaction'!$B$11/10000)</f>
        <v/>
      </c>
      <c r="R1284" s="43" t="str">
        <f t="shared" ca="1" si="119"/>
        <v/>
      </c>
      <c r="S1284" t="str">
        <f ca="1">IF(B1284="",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Transaction'!$C$7*(F1284-E1284), 365), 360))))</f>
        <v/>
      </c>
      <c r="T1284" s="49" t="str">
        <f t="shared" ca="1" si="120"/>
        <v/>
      </c>
      <c r="U1284" s="49" t="str">
        <f t="shared" ca="1" si="121"/>
        <v/>
      </c>
      <c r="V1284" s="49" t="str">
        <f t="shared" ca="1" si="122"/>
        <v/>
      </c>
      <c r="W1284" s="11" t="str">
        <f t="shared" ca="1" si="123"/>
        <v/>
      </c>
      <c r="X1284" s="11" t="str">
        <f t="shared" ca="1" si="124"/>
        <v/>
      </c>
    </row>
    <row r="1285" spans="2:24" x14ac:dyDescent="0.25">
      <c r="B1285" s="82" t="str">
        <f ca="1">IF(B1284&lt;MIN($C$3, 'Terms&amp;Conditions + Transaction'!$B$6), B1284+1, "")</f>
        <v/>
      </c>
      <c r="C1285" t="str">
        <f ca="1">IF(B1285="", "", IF(AND(WEEKDAY(B1285, 2)&lt;=5, ISERROR(VLOOKUP(B1285, 'Holiday Schedule'!$B$3:$B$1002, 1, FALSE))), 1, 0))</f>
        <v/>
      </c>
      <c r="D1285" t="str">
        <f ca="1">IF(B1285="", "", IF(LOWER('Terms&amp;Conditions + Transaction'!$C$15)="act", 1, IF(DAY(B1285)=31, 0, IF(AND(DAY(B1285+1)=1, MONTH(B1285+1)=3), 31-DAY(B1285), 1))))</f>
        <v/>
      </c>
      <c r="E1285" s="18" t="str">
        <f ca="1">IF(B1285="", "", IFERROR(VLOOKUP(B1285, 'Accrual Schedule'!$B$3:$B$122, 1, TRUE), ""))</f>
        <v/>
      </c>
      <c r="F1285" s="18" t="str" cm="1">
        <f t="array" aca="1" ref="F1285" ca="1">IF(B1285="", "", INDEX('Accrual Schedule'!$B$3:$B$122, MATCH(B1285, 'Accrual Schedule'!$B$3:$B$122, 1)+1, 1))</f>
        <v/>
      </c>
      <c r="G1285" s="18" t="str" cm="1">
        <f t="array" aca="1" ref="G1285" ca="1">IF(B1285="", "", INDEX('Accrual Schedule'!$B$3:$B$122, MATCH(H1285, 'Accrual Schedule'!$B$3:$B$122, 1)-1, 1))</f>
        <v/>
      </c>
      <c r="H1285" s="18" t="str">
        <f ca="1">IF(B1285="", "", INDEX('Accrual Schedule'!$B$3:$B$122, MATCH(I1285, 'Accrual Schedule'!$C$3:$C$122, 1), 1))</f>
        <v/>
      </c>
      <c r="I1285" s="18" t="str" cm="1">
        <f t="array" aca="1" ref="I1285" ca="1">IF(B1285="", "", _xlfn.IFNA(INDEX('Accrual Schedule'!$C$4:$C$122, MATCH(B1285, 'Accrual Schedule'!$C$4:$C$122, 1)+1, 1), INDEX('Accrual Schedule'!$C$4:$C$122, 1, 1)))</f>
        <v/>
      </c>
      <c r="J1285" s="11" t="str">
        <f ca="1">IF(B1285="","",'Terms&amp;Conditions + Transaction'!$F$5-SUMIF(Dispositions!$B$3:$B$32,"&lt;="&amp;B1285,Dispositions!$C$3:$C$32))</f>
        <v/>
      </c>
      <c r="K1285" s="84" t="str">
        <f ca="1">IF(B1285="", "", IF(ISNA(MATCH(B1285, 'Factor Schedule'!$B$3:$B$2002, -1)),1,IF(INDEX('Factor Schedule'!$B$3:$C$2002,MATCH(B1285, 'Factor Schedule'!$B$3:$B$2002, -1), 1)=B1285,MATCH(B1285, 'Factor Schedule'!$B$3:$B$2002, -1),MATCH(B1285, 'Factor Schedule'!$B$3:$B$2002, -1)+1)))</f>
        <v/>
      </c>
      <c r="L1285" s="11" t="str" cm="1">
        <f t="array" aca="1" ref="L1285" ca="1">IF(B1285="","",ROUND(J1285*_xlfn.IFNA(INDEX('Factor Schedule'!$B$3:$C$2002,K1285, 2), 1), 2))</f>
        <v/>
      </c>
      <c r="M1285" s="11" t="str">
        <f ca="1">IF(B1285="", "", IF(OR(LOWER('Terms&amp;Conditions + Transaction'!$B$12)&lt;&gt;"compound", B1285=$C$2, B1285=E1285), L1285, L1285+IF(LOWER('Terms&amp;Conditions + Transaction'!$B$13)&lt;&gt;"y", SUMIFS($T$8:$T$2007, $B$8:$B$2007, "&gt;="&amp;E1285, $B$8:$B$2007, "&lt;"&amp;B1285), SUMIFS($U$8:$U$1007, $B$8:$B$2007, "&gt;="&amp;E1285, $B$8:$B$2007, "&lt;"&amp;B1285))))</f>
        <v/>
      </c>
      <c r="N1285" s="18" t="str">
        <f ca="1">IF(OR(B1285 = "", F1285=""), "", MIN(ForwardDays(B1285,-'Terms&amp;Conditions + Transaction'!$B$22, 'Terms&amp;Conditions + Transaction'!$B$23, 'Holiday Schedule'!$B$3:$B$1002),ForwardDays(F1285,-'Terms&amp;Conditions + Transaction'!$B$22, 'Terms&amp;Conditions + Transaction'!$B$23, 'Holiday Schedule'!$B$3:$B$1002)))</f>
        <v/>
      </c>
      <c r="O1285" s="42" t="str">
        <f ca="1">IF(B1285="", "", IF(ISNA(MATCH(N1285, SOFR_INDEX!$A$2:$A$2001, -1)),1,IF(INDEX(SOFR_INDEX!$A$2:$E$2001,MATCH(N1285, SOFR_INDEX!$A$2:$A$2001, -1), 1)=N1285,MATCH(N1285, SOFR_INDEX!$A$2:$A$2001, -1),MATCH(N1285, SOFR_INDEX!$A$2:$A$2001, -1)+1)))</f>
        <v/>
      </c>
      <c r="P1285" s="40" t="str" cm="1">
        <f t="array" aca="1" ref="P1285" ca="1">IF(OR(B1285="", F1285=""), "", INDEX(SOFR_INDEX!$B$2:$E$2001, O1285,$P$4) * IF(LEFT($P$3, 3)="180", 2, IF(LEFT($P$3, 2)="90", 4, IF(LEFT($P$3, 2)="30", 12, 1)))/100)</f>
        <v/>
      </c>
      <c r="Q1285" s="43" t="str">
        <f ca="1">IF(OR(B1285="", F1285=""), "", P1285+'Terms&amp;Conditions + Transaction'!$B$11/10000)</f>
        <v/>
      </c>
      <c r="R1285" s="43" t="str">
        <f t="shared" ca="1" si="119"/>
        <v/>
      </c>
      <c r="S1285" t="str">
        <f ca="1">IF(B1285="",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Transaction'!$C$7*(F1285-E1285), 365), 360))))</f>
        <v/>
      </c>
      <c r="T1285" s="49" t="str">
        <f t="shared" ca="1" si="120"/>
        <v/>
      </c>
      <c r="U1285" s="49" t="str">
        <f t="shared" ca="1" si="121"/>
        <v/>
      </c>
      <c r="V1285" s="49" t="str">
        <f t="shared" ca="1" si="122"/>
        <v/>
      </c>
      <c r="W1285" s="11" t="str">
        <f t="shared" ca="1" si="123"/>
        <v/>
      </c>
      <c r="X1285" s="11" t="str">
        <f t="shared" ca="1" si="124"/>
        <v/>
      </c>
    </row>
    <row r="1286" spans="2:24" x14ac:dyDescent="0.25">
      <c r="B1286" s="82" t="str">
        <f ca="1">IF(B1285&lt;MIN($C$3, 'Terms&amp;Conditions + Transaction'!$B$6), B1285+1, "")</f>
        <v/>
      </c>
      <c r="C1286" t="str">
        <f ca="1">IF(B1286="", "", IF(AND(WEEKDAY(B1286, 2)&lt;=5, ISERROR(VLOOKUP(B1286, 'Holiday Schedule'!$B$3:$B$1002, 1, FALSE))), 1, 0))</f>
        <v/>
      </c>
      <c r="D1286" t="str">
        <f ca="1">IF(B1286="", "", IF(LOWER('Terms&amp;Conditions + Transaction'!$C$15)="act", 1, IF(DAY(B1286)=31, 0, IF(AND(DAY(B1286+1)=1, MONTH(B1286+1)=3), 31-DAY(B1286), 1))))</f>
        <v/>
      </c>
      <c r="E1286" s="18" t="str">
        <f ca="1">IF(B1286="", "", IFERROR(VLOOKUP(B1286, 'Accrual Schedule'!$B$3:$B$122, 1, TRUE), ""))</f>
        <v/>
      </c>
      <c r="F1286" s="18" t="str" cm="1">
        <f t="array" aca="1" ref="F1286" ca="1">IF(B1286="", "", INDEX('Accrual Schedule'!$B$3:$B$122, MATCH(B1286, 'Accrual Schedule'!$B$3:$B$122, 1)+1, 1))</f>
        <v/>
      </c>
      <c r="G1286" s="18" t="str" cm="1">
        <f t="array" aca="1" ref="G1286" ca="1">IF(B1286="", "", INDEX('Accrual Schedule'!$B$3:$B$122, MATCH(H1286, 'Accrual Schedule'!$B$3:$B$122, 1)-1, 1))</f>
        <v/>
      </c>
      <c r="H1286" s="18" t="str">
        <f ca="1">IF(B1286="", "", INDEX('Accrual Schedule'!$B$3:$B$122, MATCH(I1286, 'Accrual Schedule'!$C$3:$C$122, 1), 1))</f>
        <v/>
      </c>
      <c r="I1286" s="18" t="str" cm="1">
        <f t="array" aca="1" ref="I1286" ca="1">IF(B1286="", "", _xlfn.IFNA(INDEX('Accrual Schedule'!$C$4:$C$122, MATCH(B1286, 'Accrual Schedule'!$C$4:$C$122, 1)+1, 1), INDEX('Accrual Schedule'!$C$4:$C$122, 1, 1)))</f>
        <v/>
      </c>
      <c r="J1286" s="11" t="str">
        <f ca="1">IF(B1286="","",'Terms&amp;Conditions + Transaction'!$F$5-SUMIF(Dispositions!$B$3:$B$32,"&lt;="&amp;B1286,Dispositions!$C$3:$C$32))</f>
        <v/>
      </c>
      <c r="K1286" s="84" t="str">
        <f ca="1">IF(B1286="", "", IF(ISNA(MATCH(B1286, 'Factor Schedule'!$B$3:$B$2002, -1)),1,IF(INDEX('Factor Schedule'!$B$3:$C$2002,MATCH(B1286, 'Factor Schedule'!$B$3:$B$2002, -1), 1)=B1286,MATCH(B1286, 'Factor Schedule'!$B$3:$B$2002, -1),MATCH(B1286, 'Factor Schedule'!$B$3:$B$2002, -1)+1)))</f>
        <v/>
      </c>
      <c r="L1286" s="11" t="str" cm="1">
        <f t="array" aca="1" ref="L1286" ca="1">IF(B1286="","",ROUND(J1286*_xlfn.IFNA(INDEX('Factor Schedule'!$B$3:$C$2002,K1286, 2), 1), 2))</f>
        <v/>
      </c>
      <c r="M1286" s="11" t="str">
        <f ca="1">IF(B1286="", "", IF(OR(LOWER('Terms&amp;Conditions + Transaction'!$B$12)&lt;&gt;"compound", B1286=$C$2, B1286=E1286), L1286, L1286+IF(LOWER('Terms&amp;Conditions + Transaction'!$B$13)&lt;&gt;"y", SUMIFS($T$8:$T$2007, $B$8:$B$2007, "&gt;="&amp;E1286, $B$8:$B$2007, "&lt;"&amp;B1286), SUMIFS($U$8:$U$1007, $B$8:$B$2007, "&gt;="&amp;E1286, $B$8:$B$2007, "&lt;"&amp;B1286))))</f>
        <v/>
      </c>
      <c r="N1286" s="18" t="str">
        <f ca="1">IF(OR(B1286 = "", F1286=""), "", MIN(ForwardDays(B1286,-'Terms&amp;Conditions + Transaction'!$B$22, 'Terms&amp;Conditions + Transaction'!$B$23, 'Holiday Schedule'!$B$3:$B$1002),ForwardDays(F1286,-'Terms&amp;Conditions + Transaction'!$B$22, 'Terms&amp;Conditions + Transaction'!$B$23, 'Holiday Schedule'!$B$3:$B$1002)))</f>
        <v/>
      </c>
      <c r="O1286" s="42" t="str">
        <f ca="1">IF(B1286="", "", IF(ISNA(MATCH(N1286, SOFR_INDEX!$A$2:$A$2001, -1)),1,IF(INDEX(SOFR_INDEX!$A$2:$E$2001,MATCH(N1286, SOFR_INDEX!$A$2:$A$2001, -1), 1)=N1286,MATCH(N1286, SOFR_INDEX!$A$2:$A$2001, -1),MATCH(N1286, SOFR_INDEX!$A$2:$A$2001, -1)+1)))</f>
        <v/>
      </c>
      <c r="P1286" s="40" t="str" cm="1">
        <f t="array" aca="1" ref="P1286" ca="1">IF(OR(B1286="", F1286=""), "", INDEX(SOFR_INDEX!$B$2:$E$2001, O1286,$P$4) * IF(LEFT($P$3, 3)="180", 2, IF(LEFT($P$3, 2)="90", 4, IF(LEFT($P$3, 2)="30", 12, 1)))/100)</f>
        <v/>
      </c>
      <c r="Q1286" s="43" t="str">
        <f ca="1">IF(OR(B1286="", F1286=""), "", P1286+'Terms&amp;Conditions + Transaction'!$B$11/10000)</f>
        <v/>
      </c>
      <c r="R1286" s="43" t="str">
        <f t="shared" ca="1" si="119"/>
        <v/>
      </c>
      <c r="S1286" t="str">
        <f ca="1">IF(B1286="",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Transaction'!$C$7*(F1286-E1286), 365), 360))))</f>
        <v/>
      </c>
      <c r="T1286" s="49" t="str">
        <f t="shared" ca="1" si="120"/>
        <v/>
      </c>
      <c r="U1286" s="49" t="str">
        <f t="shared" ca="1" si="121"/>
        <v/>
      </c>
      <c r="V1286" s="49" t="str">
        <f t="shared" ca="1" si="122"/>
        <v/>
      </c>
      <c r="W1286" s="11" t="str">
        <f t="shared" ca="1" si="123"/>
        <v/>
      </c>
      <c r="X1286" s="11" t="str">
        <f t="shared" ca="1" si="124"/>
        <v/>
      </c>
    </row>
    <row r="1287" spans="2:24" x14ac:dyDescent="0.25">
      <c r="B1287" s="82" t="str">
        <f ca="1">IF(B1286&lt;MIN($C$3, 'Terms&amp;Conditions + Transaction'!$B$6), B1286+1, "")</f>
        <v/>
      </c>
      <c r="C1287" t="str">
        <f ca="1">IF(B1287="", "", IF(AND(WEEKDAY(B1287, 2)&lt;=5, ISERROR(VLOOKUP(B1287, 'Holiday Schedule'!$B$3:$B$1002, 1, FALSE))), 1, 0))</f>
        <v/>
      </c>
      <c r="D1287" t="str">
        <f ca="1">IF(B1287="", "", IF(LOWER('Terms&amp;Conditions + Transaction'!$C$15)="act", 1, IF(DAY(B1287)=31, 0, IF(AND(DAY(B1287+1)=1, MONTH(B1287+1)=3), 31-DAY(B1287), 1))))</f>
        <v/>
      </c>
      <c r="E1287" s="18" t="str">
        <f ca="1">IF(B1287="", "", IFERROR(VLOOKUP(B1287, 'Accrual Schedule'!$B$3:$B$122, 1, TRUE), ""))</f>
        <v/>
      </c>
      <c r="F1287" s="18" t="str" cm="1">
        <f t="array" aca="1" ref="F1287" ca="1">IF(B1287="", "", INDEX('Accrual Schedule'!$B$3:$B$122, MATCH(B1287, 'Accrual Schedule'!$B$3:$B$122, 1)+1, 1))</f>
        <v/>
      </c>
      <c r="G1287" s="18" t="str" cm="1">
        <f t="array" aca="1" ref="G1287" ca="1">IF(B1287="", "", INDEX('Accrual Schedule'!$B$3:$B$122, MATCH(H1287, 'Accrual Schedule'!$B$3:$B$122, 1)-1, 1))</f>
        <v/>
      </c>
      <c r="H1287" s="18" t="str">
        <f ca="1">IF(B1287="", "", INDEX('Accrual Schedule'!$B$3:$B$122, MATCH(I1287, 'Accrual Schedule'!$C$3:$C$122, 1), 1))</f>
        <v/>
      </c>
      <c r="I1287" s="18" t="str" cm="1">
        <f t="array" aca="1" ref="I1287" ca="1">IF(B1287="", "", _xlfn.IFNA(INDEX('Accrual Schedule'!$C$4:$C$122, MATCH(B1287, 'Accrual Schedule'!$C$4:$C$122, 1)+1, 1), INDEX('Accrual Schedule'!$C$4:$C$122, 1, 1)))</f>
        <v/>
      </c>
      <c r="J1287" s="11" t="str">
        <f ca="1">IF(B1287="","",'Terms&amp;Conditions + Transaction'!$F$5-SUMIF(Dispositions!$B$3:$B$32,"&lt;="&amp;B1287,Dispositions!$C$3:$C$32))</f>
        <v/>
      </c>
      <c r="K1287" s="84" t="str">
        <f ca="1">IF(B1287="", "", IF(ISNA(MATCH(B1287, 'Factor Schedule'!$B$3:$B$2002, -1)),1,IF(INDEX('Factor Schedule'!$B$3:$C$2002,MATCH(B1287, 'Factor Schedule'!$B$3:$B$2002, -1), 1)=B1287,MATCH(B1287, 'Factor Schedule'!$B$3:$B$2002, -1),MATCH(B1287, 'Factor Schedule'!$B$3:$B$2002, -1)+1)))</f>
        <v/>
      </c>
      <c r="L1287" s="11" t="str" cm="1">
        <f t="array" aca="1" ref="L1287" ca="1">IF(B1287="","",ROUND(J1287*_xlfn.IFNA(INDEX('Factor Schedule'!$B$3:$C$2002,K1287, 2), 1), 2))</f>
        <v/>
      </c>
      <c r="M1287" s="11" t="str">
        <f ca="1">IF(B1287="", "", IF(OR(LOWER('Terms&amp;Conditions + Transaction'!$B$12)&lt;&gt;"compound", B1287=$C$2, B1287=E1287), L1287, L1287+IF(LOWER('Terms&amp;Conditions + Transaction'!$B$13)&lt;&gt;"y", SUMIFS($T$8:$T$2007, $B$8:$B$2007, "&gt;="&amp;E1287, $B$8:$B$2007, "&lt;"&amp;B1287), SUMIFS($U$8:$U$1007, $B$8:$B$2007, "&gt;="&amp;E1287, $B$8:$B$2007, "&lt;"&amp;B1287))))</f>
        <v/>
      </c>
      <c r="N1287" s="18" t="str">
        <f ca="1">IF(OR(B1287 = "", F1287=""), "", MIN(ForwardDays(B1287,-'Terms&amp;Conditions + Transaction'!$B$22, 'Terms&amp;Conditions + Transaction'!$B$23, 'Holiday Schedule'!$B$3:$B$1002),ForwardDays(F1287,-'Terms&amp;Conditions + Transaction'!$B$22, 'Terms&amp;Conditions + Transaction'!$B$23, 'Holiday Schedule'!$B$3:$B$1002)))</f>
        <v/>
      </c>
      <c r="O1287" s="42" t="str">
        <f ca="1">IF(B1287="", "", IF(ISNA(MATCH(N1287, SOFR_INDEX!$A$2:$A$2001, -1)),1,IF(INDEX(SOFR_INDEX!$A$2:$E$2001,MATCH(N1287, SOFR_INDEX!$A$2:$A$2001, -1), 1)=N1287,MATCH(N1287, SOFR_INDEX!$A$2:$A$2001, -1),MATCH(N1287, SOFR_INDEX!$A$2:$A$2001, -1)+1)))</f>
        <v/>
      </c>
      <c r="P1287" s="40" t="str" cm="1">
        <f t="array" aca="1" ref="P1287" ca="1">IF(OR(B1287="", F1287=""), "", INDEX(SOFR_INDEX!$B$2:$E$2001, O1287,$P$4) * IF(LEFT($P$3, 3)="180", 2, IF(LEFT($P$3, 2)="90", 4, IF(LEFT($P$3, 2)="30", 12, 1)))/100)</f>
        <v/>
      </c>
      <c r="Q1287" s="43" t="str">
        <f ca="1">IF(OR(B1287="", F1287=""), "", P1287+'Terms&amp;Conditions + Transaction'!$B$11/10000)</f>
        <v/>
      </c>
      <c r="R1287" s="43" t="str">
        <f t="shared" ca="1" si="119"/>
        <v/>
      </c>
      <c r="S1287" t="str">
        <f ca="1">IF(B1287="",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Transaction'!$C$7*(F1287-E1287), 365), 360))))</f>
        <v/>
      </c>
      <c r="T1287" s="49" t="str">
        <f t="shared" ca="1" si="120"/>
        <v/>
      </c>
      <c r="U1287" s="49" t="str">
        <f t="shared" ca="1" si="121"/>
        <v/>
      </c>
      <c r="V1287" s="49" t="str">
        <f t="shared" ca="1" si="122"/>
        <v/>
      </c>
      <c r="W1287" s="11" t="str">
        <f t="shared" ca="1" si="123"/>
        <v/>
      </c>
      <c r="X1287" s="11" t="str">
        <f t="shared" ca="1" si="124"/>
        <v/>
      </c>
    </row>
    <row r="1288" spans="2:24" x14ac:dyDescent="0.25">
      <c r="B1288" s="82" t="str">
        <f ca="1">IF(B1287&lt;MIN($C$3, 'Terms&amp;Conditions + Transaction'!$B$6), B1287+1, "")</f>
        <v/>
      </c>
      <c r="C1288" t="str">
        <f ca="1">IF(B1288="", "", IF(AND(WEEKDAY(B1288, 2)&lt;=5, ISERROR(VLOOKUP(B1288, 'Holiday Schedule'!$B$3:$B$1002, 1, FALSE))), 1, 0))</f>
        <v/>
      </c>
      <c r="D1288" t="str">
        <f ca="1">IF(B1288="", "", IF(LOWER('Terms&amp;Conditions + Transaction'!$C$15)="act", 1, IF(DAY(B1288)=31, 0, IF(AND(DAY(B1288+1)=1, MONTH(B1288+1)=3), 31-DAY(B1288), 1))))</f>
        <v/>
      </c>
      <c r="E1288" s="18" t="str">
        <f ca="1">IF(B1288="", "", IFERROR(VLOOKUP(B1288, 'Accrual Schedule'!$B$3:$B$122, 1, TRUE), ""))</f>
        <v/>
      </c>
      <c r="F1288" s="18" t="str" cm="1">
        <f t="array" aca="1" ref="F1288" ca="1">IF(B1288="", "", INDEX('Accrual Schedule'!$B$3:$B$122, MATCH(B1288, 'Accrual Schedule'!$B$3:$B$122, 1)+1, 1))</f>
        <v/>
      </c>
      <c r="G1288" s="18" t="str" cm="1">
        <f t="array" aca="1" ref="G1288" ca="1">IF(B1288="", "", INDEX('Accrual Schedule'!$B$3:$B$122, MATCH(H1288, 'Accrual Schedule'!$B$3:$B$122, 1)-1, 1))</f>
        <v/>
      </c>
      <c r="H1288" s="18" t="str">
        <f ca="1">IF(B1288="", "", INDEX('Accrual Schedule'!$B$3:$B$122, MATCH(I1288, 'Accrual Schedule'!$C$3:$C$122, 1), 1))</f>
        <v/>
      </c>
      <c r="I1288" s="18" t="str" cm="1">
        <f t="array" aca="1" ref="I1288" ca="1">IF(B1288="", "", _xlfn.IFNA(INDEX('Accrual Schedule'!$C$4:$C$122, MATCH(B1288, 'Accrual Schedule'!$C$4:$C$122, 1)+1, 1), INDEX('Accrual Schedule'!$C$4:$C$122, 1, 1)))</f>
        <v/>
      </c>
      <c r="J1288" s="11" t="str">
        <f ca="1">IF(B1288="","",'Terms&amp;Conditions + Transaction'!$F$5-SUMIF(Dispositions!$B$3:$B$32,"&lt;="&amp;B1288,Dispositions!$C$3:$C$32))</f>
        <v/>
      </c>
      <c r="K1288" s="84" t="str">
        <f ca="1">IF(B1288="", "", IF(ISNA(MATCH(B1288, 'Factor Schedule'!$B$3:$B$2002, -1)),1,IF(INDEX('Factor Schedule'!$B$3:$C$2002,MATCH(B1288, 'Factor Schedule'!$B$3:$B$2002, -1), 1)=B1288,MATCH(B1288, 'Factor Schedule'!$B$3:$B$2002, -1),MATCH(B1288, 'Factor Schedule'!$B$3:$B$2002, -1)+1)))</f>
        <v/>
      </c>
      <c r="L1288" s="11" t="str" cm="1">
        <f t="array" aca="1" ref="L1288" ca="1">IF(B1288="","",ROUND(J1288*_xlfn.IFNA(INDEX('Factor Schedule'!$B$3:$C$2002,K1288, 2), 1), 2))</f>
        <v/>
      </c>
      <c r="M1288" s="11" t="str">
        <f ca="1">IF(B1288="", "", IF(OR(LOWER('Terms&amp;Conditions + Transaction'!$B$12)&lt;&gt;"compound", B1288=$C$2, B1288=E1288), L1288, L1288+IF(LOWER('Terms&amp;Conditions + Transaction'!$B$13)&lt;&gt;"y", SUMIFS($T$8:$T$2007, $B$8:$B$2007, "&gt;="&amp;E1288, $B$8:$B$2007, "&lt;"&amp;B1288), SUMIFS($U$8:$U$1007, $B$8:$B$2007, "&gt;="&amp;E1288, $B$8:$B$2007, "&lt;"&amp;B1288))))</f>
        <v/>
      </c>
      <c r="N1288" s="18" t="str">
        <f ca="1">IF(OR(B1288 = "", F1288=""), "", MIN(ForwardDays(B1288,-'Terms&amp;Conditions + Transaction'!$B$22, 'Terms&amp;Conditions + Transaction'!$B$23, 'Holiday Schedule'!$B$3:$B$1002),ForwardDays(F1288,-'Terms&amp;Conditions + Transaction'!$B$22, 'Terms&amp;Conditions + Transaction'!$B$23, 'Holiday Schedule'!$B$3:$B$1002)))</f>
        <v/>
      </c>
      <c r="O1288" s="42" t="str">
        <f ca="1">IF(B1288="", "", IF(ISNA(MATCH(N1288, SOFR_INDEX!$A$2:$A$2001, -1)),1,IF(INDEX(SOFR_INDEX!$A$2:$E$2001,MATCH(N1288, SOFR_INDEX!$A$2:$A$2001, -1), 1)=N1288,MATCH(N1288, SOFR_INDEX!$A$2:$A$2001, -1),MATCH(N1288, SOFR_INDEX!$A$2:$A$2001, -1)+1)))</f>
        <v/>
      </c>
      <c r="P1288" s="40" t="str" cm="1">
        <f t="array" aca="1" ref="P1288" ca="1">IF(OR(B1288="", F1288=""), "", INDEX(SOFR_INDEX!$B$2:$E$2001, O1288,$P$4) * IF(LEFT($P$3, 3)="180", 2, IF(LEFT($P$3, 2)="90", 4, IF(LEFT($P$3, 2)="30", 12, 1)))/100)</f>
        <v/>
      </c>
      <c r="Q1288" s="43" t="str">
        <f ca="1">IF(OR(B1288="", F1288=""), "", P1288+'Terms&amp;Conditions + Transaction'!$B$11/10000)</f>
        <v/>
      </c>
      <c r="R1288" s="43" t="str">
        <f t="shared" ref="R1288:R1351" ca="1" si="125">IF(OR(B1288="", B1289=""), "", (V1288/L1288)/((B1289-$B$8)/S1288))</f>
        <v/>
      </c>
      <c r="S1288" t="str">
        <f ca="1">IF(B1288="",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Transaction'!$C$7*(F1288-E1288), 365), 360))))</f>
        <v/>
      </c>
      <c r="T1288" s="49" t="str">
        <f t="shared" ca="1" si="120"/>
        <v/>
      </c>
      <c r="U1288" s="49" t="str">
        <f t="shared" ca="1" si="121"/>
        <v/>
      </c>
      <c r="V1288" s="49" t="str">
        <f t="shared" ca="1" si="122"/>
        <v/>
      </c>
      <c r="W1288" s="11" t="str">
        <f t="shared" ca="1" si="123"/>
        <v/>
      </c>
      <c r="X1288" s="11" t="str">
        <f t="shared" ca="1" si="124"/>
        <v/>
      </c>
    </row>
    <row r="1289" spans="2:24" x14ac:dyDescent="0.25">
      <c r="B1289" s="82" t="str">
        <f ca="1">IF(B1288&lt;MIN($C$3, 'Terms&amp;Conditions + Transaction'!$B$6), B1288+1, "")</f>
        <v/>
      </c>
      <c r="C1289" t="str">
        <f ca="1">IF(B1289="", "", IF(AND(WEEKDAY(B1289, 2)&lt;=5, ISERROR(VLOOKUP(B1289, 'Holiday Schedule'!$B$3:$B$1002, 1, FALSE))), 1, 0))</f>
        <v/>
      </c>
      <c r="D1289" t="str">
        <f ca="1">IF(B1289="", "", IF(LOWER('Terms&amp;Conditions + Transaction'!$C$15)="act", 1, IF(DAY(B1289)=31, 0, IF(AND(DAY(B1289+1)=1, MONTH(B1289+1)=3), 31-DAY(B1289), 1))))</f>
        <v/>
      </c>
      <c r="E1289" s="18" t="str">
        <f ca="1">IF(B1289="", "", IFERROR(VLOOKUP(B1289, 'Accrual Schedule'!$B$3:$B$122, 1, TRUE), ""))</f>
        <v/>
      </c>
      <c r="F1289" s="18" t="str" cm="1">
        <f t="array" aca="1" ref="F1289" ca="1">IF(B1289="", "", INDEX('Accrual Schedule'!$B$3:$B$122, MATCH(B1289, 'Accrual Schedule'!$B$3:$B$122, 1)+1, 1))</f>
        <v/>
      </c>
      <c r="G1289" s="18" t="str" cm="1">
        <f t="array" aca="1" ref="G1289" ca="1">IF(B1289="", "", INDEX('Accrual Schedule'!$B$3:$B$122, MATCH(H1289, 'Accrual Schedule'!$B$3:$B$122, 1)-1, 1))</f>
        <v/>
      </c>
      <c r="H1289" s="18" t="str">
        <f ca="1">IF(B1289="", "", INDEX('Accrual Schedule'!$B$3:$B$122, MATCH(I1289, 'Accrual Schedule'!$C$3:$C$122, 1), 1))</f>
        <v/>
      </c>
      <c r="I1289" s="18" t="str" cm="1">
        <f t="array" aca="1" ref="I1289" ca="1">IF(B1289="", "", _xlfn.IFNA(INDEX('Accrual Schedule'!$C$4:$C$122, MATCH(B1289, 'Accrual Schedule'!$C$4:$C$122, 1)+1, 1), INDEX('Accrual Schedule'!$C$4:$C$122, 1, 1)))</f>
        <v/>
      </c>
      <c r="J1289" s="11" t="str">
        <f ca="1">IF(B1289="","",'Terms&amp;Conditions + Transaction'!$F$5-SUMIF(Dispositions!$B$3:$B$32,"&lt;="&amp;B1289,Dispositions!$C$3:$C$32))</f>
        <v/>
      </c>
      <c r="K1289" s="84" t="str">
        <f ca="1">IF(B1289="", "", IF(ISNA(MATCH(B1289, 'Factor Schedule'!$B$3:$B$2002, -1)),1,IF(INDEX('Factor Schedule'!$B$3:$C$2002,MATCH(B1289, 'Factor Schedule'!$B$3:$B$2002, -1), 1)=B1289,MATCH(B1289, 'Factor Schedule'!$B$3:$B$2002, -1),MATCH(B1289, 'Factor Schedule'!$B$3:$B$2002, -1)+1)))</f>
        <v/>
      </c>
      <c r="L1289" s="11" t="str" cm="1">
        <f t="array" aca="1" ref="L1289" ca="1">IF(B1289="","",ROUND(J1289*_xlfn.IFNA(INDEX('Factor Schedule'!$B$3:$C$2002,K1289, 2), 1), 2))</f>
        <v/>
      </c>
      <c r="M1289" s="11" t="str">
        <f ca="1">IF(B1289="", "", IF(OR(LOWER('Terms&amp;Conditions + Transaction'!$B$12)&lt;&gt;"compound", B1289=$C$2, B1289=E1289), L1289, L1289+IF(LOWER('Terms&amp;Conditions + Transaction'!$B$13)&lt;&gt;"y", SUMIFS($T$8:$T$2007, $B$8:$B$2007, "&gt;="&amp;E1289, $B$8:$B$2007, "&lt;"&amp;B1289), SUMIFS($U$8:$U$1007, $B$8:$B$2007, "&gt;="&amp;E1289, $B$8:$B$2007, "&lt;"&amp;B1289))))</f>
        <v/>
      </c>
      <c r="N1289" s="18" t="str">
        <f ca="1">IF(OR(B1289 = "", F1289=""), "", MIN(ForwardDays(B1289,-'Terms&amp;Conditions + Transaction'!$B$22, 'Terms&amp;Conditions + Transaction'!$B$23, 'Holiday Schedule'!$B$3:$B$1002),ForwardDays(F1289,-'Terms&amp;Conditions + Transaction'!$B$22, 'Terms&amp;Conditions + Transaction'!$B$23, 'Holiday Schedule'!$B$3:$B$1002)))</f>
        <v/>
      </c>
      <c r="O1289" s="42" t="str">
        <f ca="1">IF(B1289="", "", IF(ISNA(MATCH(N1289, SOFR_INDEX!$A$2:$A$2001, -1)),1,IF(INDEX(SOFR_INDEX!$A$2:$E$2001,MATCH(N1289, SOFR_INDEX!$A$2:$A$2001, -1), 1)=N1289,MATCH(N1289, SOFR_INDEX!$A$2:$A$2001, -1),MATCH(N1289, SOFR_INDEX!$A$2:$A$2001, -1)+1)))</f>
        <v/>
      </c>
      <c r="P1289" s="40" t="str" cm="1">
        <f t="array" aca="1" ref="P1289" ca="1">IF(OR(B1289="", F1289=""), "", INDEX(SOFR_INDEX!$B$2:$E$2001, O1289,$P$4) * IF(LEFT($P$3, 3)="180", 2, IF(LEFT($P$3, 2)="90", 4, IF(LEFT($P$3, 2)="30", 12, 1)))/100)</f>
        <v/>
      </c>
      <c r="Q1289" s="43" t="str">
        <f ca="1">IF(OR(B1289="", F1289=""), "", P1289+'Terms&amp;Conditions + Transaction'!$B$11/10000)</f>
        <v/>
      </c>
      <c r="R1289" s="43" t="str">
        <f t="shared" ca="1" si="125"/>
        <v/>
      </c>
      <c r="S1289" t="str">
        <f ca="1">IF(B1289="",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Transaction'!$C$7*(F1289-E1289), 365), 360))))</f>
        <v/>
      </c>
      <c r="T1289" s="49" t="str">
        <f t="shared" ca="1" si="120"/>
        <v/>
      </c>
      <c r="U1289" s="49" t="str">
        <f t="shared" ca="1" si="121"/>
        <v/>
      </c>
      <c r="V1289" s="49" t="str">
        <f t="shared" ca="1" si="122"/>
        <v/>
      </c>
      <c r="W1289" s="11" t="str">
        <f t="shared" ca="1" si="123"/>
        <v/>
      </c>
      <c r="X1289" s="11" t="str">
        <f t="shared" ca="1" si="124"/>
        <v/>
      </c>
    </row>
    <row r="1290" spans="2:24" x14ac:dyDescent="0.25">
      <c r="B1290" s="82" t="str">
        <f ca="1">IF(B1289&lt;MIN($C$3, 'Terms&amp;Conditions + Transaction'!$B$6), B1289+1, "")</f>
        <v/>
      </c>
      <c r="C1290" t="str">
        <f ca="1">IF(B1290="", "", IF(AND(WEEKDAY(B1290, 2)&lt;=5, ISERROR(VLOOKUP(B1290, 'Holiday Schedule'!$B$3:$B$1002, 1, FALSE))), 1, 0))</f>
        <v/>
      </c>
      <c r="D1290" t="str">
        <f ca="1">IF(B1290="", "", IF(LOWER('Terms&amp;Conditions + Transaction'!$C$15)="act", 1, IF(DAY(B1290)=31, 0, IF(AND(DAY(B1290+1)=1, MONTH(B1290+1)=3), 31-DAY(B1290), 1))))</f>
        <v/>
      </c>
      <c r="E1290" s="18" t="str">
        <f ca="1">IF(B1290="", "", IFERROR(VLOOKUP(B1290, 'Accrual Schedule'!$B$3:$B$122, 1, TRUE), ""))</f>
        <v/>
      </c>
      <c r="F1290" s="18" t="str" cm="1">
        <f t="array" aca="1" ref="F1290" ca="1">IF(B1290="", "", INDEX('Accrual Schedule'!$B$3:$B$122, MATCH(B1290, 'Accrual Schedule'!$B$3:$B$122, 1)+1, 1))</f>
        <v/>
      </c>
      <c r="G1290" s="18" t="str" cm="1">
        <f t="array" aca="1" ref="G1290" ca="1">IF(B1290="", "", INDEX('Accrual Schedule'!$B$3:$B$122, MATCH(H1290, 'Accrual Schedule'!$B$3:$B$122, 1)-1, 1))</f>
        <v/>
      </c>
      <c r="H1290" s="18" t="str">
        <f ca="1">IF(B1290="", "", INDEX('Accrual Schedule'!$B$3:$B$122, MATCH(I1290, 'Accrual Schedule'!$C$3:$C$122, 1), 1))</f>
        <v/>
      </c>
      <c r="I1290" s="18" t="str" cm="1">
        <f t="array" aca="1" ref="I1290" ca="1">IF(B1290="", "", _xlfn.IFNA(INDEX('Accrual Schedule'!$C$4:$C$122, MATCH(B1290, 'Accrual Schedule'!$C$4:$C$122, 1)+1, 1), INDEX('Accrual Schedule'!$C$4:$C$122, 1, 1)))</f>
        <v/>
      </c>
      <c r="J1290" s="11" t="str">
        <f ca="1">IF(B1290="","",'Terms&amp;Conditions + Transaction'!$F$5-SUMIF(Dispositions!$B$3:$B$32,"&lt;="&amp;B1290,Dispositions!$C$3:$C$32))</f>
        <v/>
      </c>
      <c r="K1290" s="84" t="str">
        <f ca="1">IF(B1290="", "", IF(ISNA(MATCH(B1290, 'Factor Schedule'!$B$3:$B$2002, -1)),1,IF(INDEX('Factor Schedule'!$B$3:$C$2002,MATCH(B1290, 'Factor Schedule'!$B$3:$B$2002, -1), 1)=B1290,MATCH(B1290, 'Factor Schedule'!$B$3:$B$2002, -1),MATCH(B1290, 'Factor Schedule'!$B$3:$B$2002, -1)+1)))</f>
        <v/>
      </c>
      <c r="L1290" s="11" t="str" cm="1">
        <f t="array" aca="1" ref="L1290" ca="1">IF(B1290="","",ROUND(J1290*_xlfn.IFNA(INDEX('Factor Schedule'!$B$3:$C$2002,K1290, 2), 1), 2))</f>
        <v/>
      </c>
      <c r="M1290" s="11" t="str">
        <f ca="1">IF(B1290="", "", IF(OR(LOWER('Terms&amp;Conditions + Transaction'!$B$12)&lt;&gt;"compound", B1290=$C$2, B1290=E1290), L1290, L1290+IF(LOWER('Terms&amp;Conditions + Transaction'!$B$13)&lt;&gt;"y", SUMIFS($T$8:$T$2007, $B$8:$B$2007, "&gt;="&amp;E1290, $B$8:$B$2007, "&lt;"&amp;B1290), SUMIFS($U$8:$U$1007, $B$8:$B$2007, "&gt;="&amp;E1290, $B$8:$B$2007, "&lt;"&amp;B1290))))</f>
        <v/>
      </c>
      <c r="N1290" s="18" t="str">
        <f ca="1">IF(OR(B1290 = "", F1290=""), "", MIN(ForwardDays(B1290,-'Terms&amp;Conditions + Transaction'!$B$22, 'Terms&amp;Conditions + Transaction'!$B$23, 'Holiday Schedule'!$B$3:$B$1002),ForwardDays(F1290,-'Terms&amp;Conditions + Transaction'!$B$22, 'Terms&amp;Conditions + Transaction'!$B$23, 'Holiday Schedule'!$B$3:$B$1002)))</f>
        <v/>
      </c>
      <c r="O1290" s="42" t="str">
        <f ca="1">IF(B1290="", "", IF(ISNA(MATCH(N1290, SOFR_INDEX!$A$2:$A$2001, -1)),1,IF(INDEX(SOFR_INDEX!$A$2:$E$2001,MATCH(N1290, SOFR_INDEX!$A$2:$A$2001, -1), 1)=N1290,MATCH(N1290, SOFR_INDEX!$A$2:$A$2001, -1),MATCH(N1290, SOFR_INDEX!$A$2:$A$2001, -1)+1)))</f>
        <v/>
      </c>
      <c r="P1290" s="40" t="str" cm="1">
        <f t="array" aca="1" ref="P1290" ca="1">IF(OR(B1290="", F1290=""), "", INDEX(SOFR_INDEX!$B$2:$E$2001, O1290,$P$4) * IF(LEFT($P$3, 3)="180", 2, IF(LEFT($P$3, 2)="90", 4, IF(LEFT($P$3, 2)="30", 12, 1)))/100)</f>
        <v/>
      </c>
      <c r="Q1290" s="43" t="str">
        <f ca="1">IF(OR(B1290="", F1290=""), "", P1290+'Terms&amp;Conditions + Transaction'!$B$11/10000)</f>
        <v/>
      </c>
      <c r="R1290" s="43" t="str">
        <f t="shared" ca="1" si="125"/>
        <v/>
      </c>
      <c r="S1290" t="str">
        <f ca="1">IF(B1290="",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Transaction'!$C$7*(F1290-E1290), 365), 360))))</f>
        <v/>
      </c>
      <c r="T1290" s="49" t="str">
        <f t="shared" ca="1" si="120"/>
        <v/>
      </c>
      <c r="U1290" s="49" t="str">
        <f t="shared" ca="1" si="121"/>
        <v/>
      </c>
      <c r="V1290" s="49" t="str">
        <f t="shared" ca="1" si="122"/>
        <v/>
      </c>
      <c r="W1290" s="11" t="str">
        <f t="shared" ca="1" si="123"/>
        <v/>
      </c>
      <c r="X1290" s="11" t="str">
        <f t="shared" ca="1" si="124"/>
        <v/>
      </c>
    </row>
    <row r="1291" spans="2:24" x14ac:dyDescent="0.25">
      <c r="B1291" s="82" t="str">
        <f ca="1">IF(B1290&lt;MIN($C$3, 'Terms&amp;Conditions + Transaction'!$B$6), B1290+1, "")</f>
        <v/>
      </c>
      <c r="C1291" t="str">
        <f ca="1">IF(B1291="", "", IF(AND(WEEKDAY(B1291, 2)&lt;=5, ISERROR(VLOOKUP(B1291, 'Holiday Schedule'!$B$3:$B$1002, 1, FALSE))), 1, 0))</f>
        <v/>
      </c>
      <c r="D1291" t="str">
        <f ca="1">IF(B1291="", "", IF(LOWER('Terms&amp;Conditions + Transaction'!$C$15)="act", 1, IF(DAY(B1291)=31, 0, IF(AND(DAY(B1291+1)=1, MONTH(B1291+1)=3), 31-DAY(B1291), 1))))</f>
        <v/>
      </c>
      <c r="E1291" s="18" t="str">
        <f ca="1">IF(B1291="", "", IFERROR(VLOOKUP(B1291, 'Accrual Schedule'!$B$3:$B$122, 1, TRUE), ""))</f>
        <v/>
      </c>
      <c r="F1291" s="18" t="str" cm="1">
        <f t="array" aca="1" ref="F1291" ca="1">IF(B1291="", "", INDEX('Accrual Schedule'!$B$3:$B$122, MATCH(B1291, 'Accrual Schedule'!$B$3:$B$122, 1)+1, 1))</f>
        <v/>
      </c>
      <c r="G1291" s="18" t="str" cm="1">
        <f t="array" aca="1" ref="G1291" ca="1">IF(B1291="", "", INDEX('Accrual Schedule'!$B$3:$B$122, MATCH(H1291, 'Accrual Schedule'!$B$3:$B$122, 1)-1, 1))</f>
        <v/>
      </c>
      <c r="H1291" s="18" t="str">
        <f ca="1">IF(B1291="", "", INDEX('Accrual Schedule'!$B$3:$B$122, MATCH(I1291, 'Accrual Schedule'!$C$3:$C$122, 1), 1))</f>
        <v/>
      </c>
      <c r="I1291" s="18" t="str" cm="1">
        <f t="array" aca="1" ref="I1291" ca="1">IF(B1291="", "", _xlfn.IFNA(INDEX('Accrual Schedule'!$C$4:$C$122, MATCH(B1291, 'Accrual Schedule'!$C$4:$C$122, 1)+1, 1), INDEX('Accrual Schedule'!$C$4:$C$122, 1, 1)))</f>
        <v/>
      </c>
      <c r="J1291" s="11" t="str">
        <f ca="1">IF(B1291="","",'Terms&amp;Conditions + Transaction'!$F$5-SUMIF(Dispositions!$B$3:$B$32,"&lt;="&amp;B1291,Dispositions!$C$3:$C$32))</f>
        <v/>
      </c>
      <c r="K1291" s="84" t="str">
        <f ca="1">IF(B1291="", "", IF(ISNA(MATCH(B1291, 'Factor Schedule'!$B$3:$B$2002, -1)),1,IF(INDEX('Factor Schedule'!$B$3:$C$2002,MATCH(B1291, 'Factor Schedule'!$B$3:$B$2002, -1), 1)=B1291,MATCH(B1291, 'Factor Schedule'!$B$3:$B$2002, -1),MATCH(B1291, 'Factor Schedule'!$B$3:$B$2002, -1)+1)))</f>
        <v/>
      </c>
      <c r="L1291" s="11" t="str" cm="1">
        <f t="array" aca="1" ref="L1291" ca="1">IF(B1291="","",ROUND(J1291*_xlfn.IFNA(INDEX('Factor Schedule'!$B$3:$C$2002,K1291, 2), 1), 2))</f>
        <v/>
      </c>
      <c r="M1291" s="11" t="str">
        <f ca="1">IF(B1291="", "", IF(OR(LOWER('Terms&amp;Conditions + Transaction'!$B$12)&lt;&gt;"compound", B1291=$C$2, B1291=E1291), L1291, L1291+IF(LOWER('Terms&amp;Conditions + Transaction'!$B$13)&lt;&gt;"y", SUMIFS($T$8:$T$2007, $B$8:$B$2007, "&gt;="&amp;E1291, $B$8:$B$2007, "&lt;"&amp;B1291), SUMIFS($U$8:$U$1007, $B$8:$B$2007, "&gt;="&amp;E1291, $B$8:$B$2007, "&lt;"&amp;B1291))))</f>
        <v/>
      </c>
      <c r="N1291" s="18" t="str">
        <f ca="1">IF(OR(B1291 = "", F1291=""), "", MIN(ForwardDays(B1291,-'Terms&amp;Conditions + Transaction'!$B$22, 'Terms&amp;Conditions + Transaction'!$B$23, 'Holiday Schedule'!$B$3:$B$1002),ForwardDays(F1291,-'Terms&amp;Conditions + Transaction'!$B$22, 'Terms&amp;Conditions + Transaction'!$B$23, 'Holiday Schedule'!$B$3:$B$1002)))</f>
        <v/>
      </c>
      <c r="O1291" s="42" t="str">
        <f ca="1">IF(B1291="", "", IF(ISNA(MATCH(N1291, SOFR_INDEX!$A$2:$A$2001, -1)),1,IF(INDEX(SOFR_INDEX!$A$2:$E$2001,MATCH(N1291, SOFR_INDEX!$A$2:$A$2001, -1), 1)=N1291,MATCH(N1291, SOFR_INDEX!$A$2:$A$2001, -1),MATCH(N1291, SOFR_INDEX!$A$2:$A$2001, -1)+1)))</f>
        <v/>
      </c>
      <c r="P1291" s="40" t="str" cm="1">
        <f t="array" aca="1" ref="P1291" ca="1">IF(OR(B1291="", F1291=""), "", INDEX(SOFR_INDEX!$B$2:$E$2001, O1291,$P$4) * IF(LEFT($P$3, 3)="180", 2, IF(LEFT($P$3, 2)="90", 4, IF(LEFT($P$3, 2)="30", 12, 1)))/100)</f>
        <v/>
      </c>
      <c r="Q1291" s="43" t="str">
        <f ca="1">IF(OR(B1291="", F1291=""), "", P1291+'Terms&amp;Conditions + Transaction'!$B$11/10000)</f>
        <v/>
      </c>
      <c r="R1291" s="43" t="str">
        <f t="shared" ca="1" si="125"/>
        <v/>
      </c>
      <c r="S1291" t="str">
        <f ca="1">IF(B1291="",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Transaction'!$C$7*(F1291-E1291), 365), 360))))</f>
        <v/>
      </c>
      <c r="T1291" s="49" t="str">
        <f t="shared" ref="T1291:T1354" ca="1" si="126">IF(OR(B1291="", F1291=""), "", IF(S1291&gt;0, D1291*M1291* P1291/S1291, 0))</f>
        <v/>
      </c>
      <c r="U1291" s="49" t="str">
        <f t="shared" ref="U1291:U1354" ca="1" si="127">IF(OR(B1291="", F1291=""), "", IF(S1291&gt;0, D1291*M1291* Q1291/S1291, 0))</f>
        <v/>
      </c>
      <c r="V1291" s="49" t="str">
        <f t="shared" ref="V1291:V1354" ca="1" si="128">IF(B1291="","",SUMIFS($U$8:$U$1007, $B$8:$B$1007,"&gt;="&amp;G1291,$B$8:$B$1007,"&lt;="&amp;B1291))</f>
        <v/>
      </c>
      <c r="W1291" s="11" t="str">
        <f t="shared" ref="W1291:W1354" ca="1" si="129">IF(B1291="","",ROUND(V1291, 2))</f>
        <v/>
      </c>
      <c r="X1291" s="11" t="str">
        <f t="shared" ref="X1291:X1354" ca="1" si="130">IF(B1291="","",IF(B1290="","",IF(B1291=I1290,ROUND(SUMIFS($U$8:$U$1007, $B$8:$B$1007,"&gt;="&amp;G1290,$B$8:$B$1007,"&lt;"&amp;H1290), 2),"")))</f>
        <v/>
      </c>
    </row>
    <row r="1292" spans="2:24" x14ac:dyDescent="0.25">
      <c r="B1292" s="82" t="str">
        <f ca="1">IF(B1291&lt;MIN($C$3, 'Terms&amp;Conditions + Transaction'!$B$6), B1291+1, "")</f>
        <v/>
      </c>
      <c r="C1292" t="str">
        <f ca="1">IF(B1292="", "", IF(AND(WEEKDAY(B1292, 2)&lt;=5, ISERROR(VLOOKUP(B1292, 'Holiday Schedule'!$B$3:$B$1002, 1, FALSE))), 1, 0))</f>
        <v/>
      </c>
      <c r="D1292" t="str">
        <f ca="1">IF(B1292="", "", IF(LOWER('Terms&amp;Conditions + Transaction'!$C$15)="act", 1, IF(DAY(B1292)=31, 0, IF(AND(DAY(B1292+1)=1, MONTH(B1292+1)=3), 31-DAY(B1292), 1))))</f>
        <v/>
      </c>
      <c r="E1292" s="18" t="str">
        <f ca="1">IF(B1292="", "", IFERROR(VLOOKUP(B1292, 'Accrual Schedule'!$B$3:$B$122, 1, TRUE), ""))</f>
        <v/>
      </c>
      <c r="F1292" s="18" t="str" cm="1">
        <f t="array" aca="1" ref="F1292" ca="1">IF(B1292="", "", INDEX('Accrual Schedule'!$B$3:$B$122, MATCH(B1292, 'Accrual Schedule'!$B$3:$B$122, 1)+1, 1))</f>
        <v/>
      </c>
      <c r="G1292" s="18" t="str" cm="1">
        <f t="array" aca="1" ref="G1292" ca="1">IF(B1292="", "", INDEX('Accrual Schedule'!$B$3:$B$122, MATCH(H1292, 'Accrual Schedule'!$B$3:$B$122, 1)-1, 1))</f>
        <v/>
      </c>
      <c r="H1292" s="18" t="str">
        <f ca="1">IF(B1292="", "", INDEX('Accrual Schedule'!$B$3:$B$122, MATCH(I1292, 'Accrual Schedule'!$C$3:$C$122, 1), 1))</f>
        <v/>
      </c>
      <c r="I1292" s="18" t="str" cm="1">
        <f t="array" aca="1" ref="I1292" ca="1">IF(B1292="", "", _xlfn.IFNA(INDEX('Accrual Schedule'!$C$4:$C$122, MATCH(B1292, 'Accrual Schedule'!$C$4:$C$122, 1)+1, 1), INDEX('Accrual Schedule'!$C$4:$C$122, 1, 1)))</f>
        <v/>
      </c>
      <c r="J1292" s="11" t="str">
        <f ca="1">IF(B1292="","",'Terms&amp;Conditions + Transaction'!$F$5-SUMIF(Dispositions!$B$3:$B$32,"&lt;="&amp;B1292,Dispositions!$C$3:$C$32))</f>
        <v/>
      </c>
      <c r="K1292" s="84" t="str">
        <f ca="1">IF(B1292="", "", IF(ISNA(MATCH(B1292, 'Factor Schedule'!$B$3:$B$2002, -1)),1,IF(INDEX('Factor Schedule'!$B$3:$C$2002,MATCH(B1292, 'Factor Schedule'!$B$3:$B$2002, -1), 1)=B1292,MATCH(B1292, 'Factor Schedule'!$B$3:$B$2002, -1),MATCH(B1292, 'Factor Schedule'!$B$3:$B$2002, -1)+1)))</f>
        <v/>
      </c>
      <c r="L1292" s="11" t="str" cm="1">
        <f t="array" aca="1" ref="L1292" ca="1">IF(B1292="","",ROUND(J1292*_xlfn.IFNA(INDEX('Factor Schedule'!$B$3:$C$2002,K1292, 2), 1), 2))</f>
        <v/>
      </c>
      <c r="M1292" s="11" t="str">
        <f ca="1">IF(B1292="", "", IF(OR(LOWER('Terms&amp;Conditions + Transaction'!$B$12)&lt;&gt;"compound", B1292=$C$2, B1292=E1292), L1292, L1292+IF(LOWER('Terms&amp;Conditions + Transaction'!$B$13)&lt;&gt;"y", SUMIFS($T$8:$T$2007, $B$8:$B$2007, "&gt;="&amp;E1292, $B$8:$B$2007, "&lt;"&amp;B1292), SUMIFS($U$8:$U$1007, $B$8:$B$2007, "&gt;="&amp;E1292, $B$8:$B$2007, "&lt;"&amp;B1292))))</f>
        <v/>
      </c>
      <c r="N1292" s="18" t="str">
        <f ca="1">IF(OR(B1292 = "", F1292=""), "", MIN(ForwardDays(B1292,-'Terms&amp;Conditions + Transaction'!$B$22, 'Terms&amp;Conditions + Transaction'!$B$23, 'Holiday Schedule'!$B$3:$B$1002),ForwardDays(F1292,-'Terms&amp;Conditions + Transaction'!$B$22, 'Terms&amp;Conditions + Transaction'!$B$23, 'Holiday Schedule'!$B$3:$B$1002)))</f>
        <v/>
      </c>
      <c r="O1292" s="42" t="str">
        <f ca="1">IF(B1292="", "", IF(ISNA(MATCH(N1292, SOFR_INDEX!$A$2:$A$2001, -1)),1,IF(INDEX(SOFR_INDEX!$A$2:$E$2001,MATCH(N1292, SOFR_INDEX!$A$2:$A$2001, -1), 1)=N1292,MATCH(N1292, SOFR_INDEX!$A$2:$A$2001, -1),MATCH(N1292, SOFR_INDEX!$A$2:$A$2001, -1)+1)))</f>
        <v/>
      </c>
      <c r="P1292" s="40" t="str" cm="1">
        <f t="array" aca="1" ref="P1292" ca="1">IF(OR(B1292="", F1292=""), "", INDEX(SOFR_INDEX!$B$2:$E$2001, O1292,$P$4) * IF(LEFT($P$3, 3)="180", 2, IF(LEFT($P$3, 2)="90", 4, IF(LEFT($P$3, 2)="30", 12, 1)))/100)</f>
        <v/>
      </c>
      <c r="Q1292" s="43" t="str">
        <f ca="1">IF(OR(B1292="", F1292=""), "", P1292+'Terms&amp;Conditions + Transaction'!$B$11/10000)</f>
        <v/>
      </c>
      <c r="R1292" s="43" t="str">
        <f t="shared" ca="1" si="125"/>
        <v/>
      </c>
      <c r="S1292" t="str">
        <f ca="1">IF(B1292="",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Transaction'!$C$7*(F1292-E1292), 365), 360))))</f>
        <v/>
      </c>
      <c r="T1292" s="49" t="str">
        <f t="shared" ca="1" si="126"/>
        <v/>
      </c>
      <c r="U1292" s="49" t="str">
        <f t="shared" ca="1" si="127"/>
        <v/>
      </c>
      <c r="V1292" s="49" t="str">
        <f t="shared" ca="1" si="128"/>
        <v/>
      </c>
      <c r="W1292" s="11" t="str">
        <f t="shared" ca="1" si="129"/>
        <v/>
      </c>
      <c r="X1292" s="11" t="str">
        <f t="shared" ca="1" si="130"/>
        <v/>
      </c>
    </row>
    <row r="1293" spans="2:24" x14ac:dyDescent="0.25">
      <c r="B1293" s="82" t="str">
        <f ca="1">IF(B1292&lt;MIN($C$3, 'Terms&amp;Conditions + Transaction'!$B$6), B1292+1, "")</f>
        <v/>
      </c>
      <c r="C1293" t="str">
        <f ca="1">IF(B1293="", "", IF(AND(WEEKDAY(B1293, 2)&lt;=5, ISERROR(VLOOKUP(B1293, 'Holiday Schedule'!$B$3:$B$1002, 1, FALSE))), 1, 0))</f>
        <v/>
      </c>
      <c r="D1293" t="str">
        <f ca="1">IF(B1293="", "", IF(LOWER('Terms&amp;Conditions + Transaction'!$C$15)="act", 1, IF(DAY(B1293)=31, 0, IF(AND(DAY(B1293+1)=1, MONTH(B1293+1)=3), 31-DAY(B1293), 1))))</f>
        <v/>
      </c>
      <c r="E1293" s="18" t="str">
        <f ca="1">IF(B1293="", "", IFERROR(VLOOKUP(B1293, 'Accrual Schedule'!$B$3:$B$122, 1, TRUE), ""))</f>
        <v/>
      </c>
      <c r="F1293" s="18" t="str" cm="1">
        <f t="array" aca="1" ref="F1293" ca="1">IF(B1293="", "", INDEX('Accrual Schedule'!$B$3:$B$122, MATCH(B1293, 'Accrual Schedule'!$B$3:$B$122, 1)+1, 1))</f>
        <v/>
      </c>
      <c r="G1293" s="18" t="str" cm="1">
        <f t="array" aca="1" ref="G1293" ca="1">IF(B1293="", "", INDEX('Accrual Schedule'!$B$3:$B$122, MATCH(H1293, 'Accrual Schedule'!$B$3:$B$122, 1)-1, 1))</f>
        <v/>
      </c>
      <c r="H1293" s="18" t="str">
        <f ca="1">IF(B1293="", "", INDEX('Accrual Schedule'!$B$3:$B$122, MATCH(I1293, 'Accrual Schedule'!$C$3:$C$122, 1), 1))</f>
        <v/>
      </c>
      <c r="I1293" s="18" t="str" cm="1">
        <f t="array" aca="1" ref="I1293" ca="1">IF(B1293="", "", _xlfn.IFNA(INDEX('Accrual Schedule'!$C$4:$C$122, MATCH(B1293, 'Accrual Schedule'!$C$4:$C$122, 1)+1, 1), INDEX('Accrual Schedule'!$C$4:$C$122, 1, 1)))</f>
        <v/>
      </c>
      <c r="J1293" s="11" t="str">
        <f ca="1">IF(B1293="","",'Terms&amp;Conditions + Transaction'!$F$5-SUMIF(Dispositions!$B$3:$B$32,"&lt;="&amp;B1293,Dispositions!$C$3:$C$32))</f>
        <v/>
      </c>
      <c r="K1293" s="84" t="str">
        <f ca="1">IF(B1293="", "", IF(ISNA(MATCH(B1293, 'Factor Schedule'!$B$3:$B$2002, -1)),1,IF(INDEX('Factor Schedule'!$B$3:$C$2002,MATCH(B1293, 'Factor Schedule'!$B$3:$B$2002, -1), 1)=B1293,MATCH(B1293, 'Factor Schedule'!$B$3:$B$2002, -1),MATCH(B1293, 'Factor Schedule'!$B$3:$B$2002, -1)+1)))</f>
        <v/>
      </c>
      <c r="L1293" s="11" t="str" cm="1">
        <f t="array" aca="1" ref="L1293" ca="1">IF(B1293="","",ROUND(J1293*_xlfn.IFNA(INDEX('Factor Schedule'!$B$3:$C$2002,K1293, 2), 1), 2))</f>
        <v/>
      </c>
      <c r="M1293" s="11" t="str">
        <f ca="1">IF(B1293="", "", IF(OR(LOWER('Terms&amp;Conditions + Transaction'!$B$12)&lt;&gt;"compound", B1293=$C$2, B1293=E1293), L1293, L1293+IF(LOWER('Terms&amp;Conditions + Transaction'!$B$13)&lt;&gt;"y", SUMIFS($T$8:$T$2007, $B$8:$B$2007, "&gt;="&amp;E1293, $B$8:$B$2007, "&lt;"&amp;B1293), SUMIFS($U$8:$U$1007, $B$8:$B$2007, "&gt;="&amp;E1293, $B$8:$B$2007, "&lt;"&amp;B1293))))</f>
        <v/>
      </c>
      <c r="N1293" s="18" t="str">
        <f ca="1">IF(OR(B1293 = "", F1293=""), "", MIN(ForwardDays(B1293,-'Terms&amp;Conditions + Transaction'!$B$22, 'Terms&amp;Conditions + Transaction'!$B$23, 'Holiday Schedule'!$B$3:$B$1002),ForwardDays(F1293,-'Terms&amp;Conditions + Transaction'!$B$22, 'Terms&amp;Conditions + Transaction'!$B$23, 'Holiday Schedule'!$B$3:$B$1002)))</f>
        <v/>
      </c>
      <c r="O1293" s="42" t="str">
        <f ca="1">IF(B1293="", "", IF(ISNA(MATCH(N1293, SOFR_INDEX!$A$2:$A$2001, -1)),1,IF(INDEX(SOFR_INDEX!$A$2:$E$2001,MATCH(N1293, SOFR_INDEX!$A$2:$A$2001, -1), 1)=N1293,MATCH(N1293, SOFR_INDEX!$A$2:$A$2001, -1),MATCH(N1293, SOFR_INDEX!$A$2:$A$2001, -1)+1)))</f>
        <v/>
      </c>
      <c r="P1293" s="40" t="str" cm="1">
        <f t="array" aca="1" ref="P1293" ca="1">IF(OR(B1293="", F1293=""), "", INDEX(SOFR_INDEX!$B$2:$E$2001, O1293,$P$4) * IF(LEFT($P$3, 3)="180", 2, IF(LEFT($P$3, 2)="90", 4, IF(LEFT($P$3, 2)="30", 12, 1)))/100)</f>
        <v/>
      </c>
      <c r="Q1293" s="43" t="str">
        <f ca="1">IF(OR(B1293="", F1293=""), "", P1293+'Terms&amp;Conditions + Transaction'!$B$11/10000)</f>
        <v/>
      </c>
      <c r="R1293" s="43" t="str">
        <f t="shared" ca="1" si="125"/>
        <v/>
      </c>
      <c r="S1293" t="str">
        <f ca="1">IF(B1293="",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Transaction'!$C$7*(F1293-E1293), 365), 360))))</f>
        <v/>
      </c>
      <c r="T1293" s="49" t="str">
        <f t="shared" ca="1" si="126"/>
        <v/>
      </c>
      <c r="U1293" s="49" t="str">
        <f t="shared" ca="1" si="127"/>
        <v/>
      </c>
      <c r="V1293" s="49" t="str">
        <f t="shared" ca="1" si="128"/>
        <v/>
      </c>
      <c r="W1293" s="11" t="str">
        <f t="shared" ca="1" si="129"/>
        <v/>
      </c>
      <c r="X1293" s="11" t="str">
        <f t="shared" ca="1" si="130"/>
        <v/>
      </c>
    </row>
    <row r="1294" spans="2:24" x14ac:dyDescent="0.25">
      <c r="B1294" s="82" t="str">
        <f ca="1">IF(B1293&lt;MIN($C$3, 'Terms&amp;Conditions + Transaction'!$B$6), B1293+1, "")</f>
        <v/>
      </c>
      <c r="C1294" t="str">
        <f ca="1">IF(B1294="", "", IF(AND(WEEKDAY(B1294, 2)&lt;=5, ISERROR(VLOOKUP(B1294, 'Holiday Schedule'!$B$3:$B$1002, 1, FALSE))), 1, 0))</f>
        <v/>
      </c>
      <c r="D1294" t="str">
        <f ca="1">IF(B1294="", "", IF(LOWER('Terms&amp;Conditions + Transaction'!$C$15)="act", 1, IF(DAY(B1294)=31, 0, IF(AND(DAY(B1294+1)=1, MONTH(B1294+1)=3), 31-DAY(B1294), 1))))</f>
        <v/>
      </c>
      <c r="E1294" s="18" t="str">
        <f ca="1">IF(B1294="", "", IFERROR(VLOOKUP(B1294, 'Accrual Schedule'!$B$3:$B$122, 1, TRUE), ""))</f>
        <v/>
      </c>
      <c r="F1294" s="18" t="str" cm="1">
        <f t="array" aca="1" ref="F1294" ca="1">IF(B1294="", "", INDEX('Accrual Schedule'!$B$3:$B$122, MATCH(B1294, 'Accrual Schedule'!$B$3:$B$122, 1)+1, 1))</f>
        <v/>
      </c>
      <c r="G1294" s="18" t="str" cm="1">
        <f t="array" aca="1" ref="G1294" ca="1">IF(B1294="", "", INDEX('Accrual Schedule'!$B$3:$B$122, MATCH(H1294, 'Accrual Schedule'!$B$3:$B$122, 1)-1, 1))</f>
        <v/>
      </c>
      <c r="H1294" s="18" t="str">
        <f ca="1">IF(B1294="", "", INDEX('Accrual Schedule'!$B$3:$B$122, MATCH(I1294, 'Accrual Schedule'!$C$3:$C$122, 1), 1))</f>
        <v/>
      </c>
      <c r="I1294" s="18" t="str" cm="1">
        <f t="array" aca="1" ref="I1294" ca="1">IF(B1294="", "", _xlfn.IFNA(INDEX('Accrual Schedule'!$C$4:$C$122, MATCH(B1294, 'Accrual Schedule'!$C$4:$C$122, 1)+1, 1), INDEX('Accrual Schedule'!$C$4:$C$122, 1, 1)))</f>
        <v/>
      </c>
      <c r="J1294" s="11" t="str">
        <f ca="1">IF(B1294="","",'Terms&amp;Conditions + Transaction'!$F$5-SUMIF(Dispositions!$B$3:$B$32,"&lt;="&amp;B1294,Dispositions!$C$3:$C$32))</f>
        <v/>
      </c>
      <c r="K1294" s="84" t="str">
        <f ca="1">IF(B1294="", "", IF(ISNA(MATCH(B1294, 'Factor Schedule'!$B$3:$B$2002, -1)),1,IF(INDEX('Factor Schedule'!$B$3:$C$2002,MATCH(B1294, 'Factor Schedule'!$B$3:$B$2002, -1), 1)=B1294,MATCH(B1294, 'Factor Schedule'!$B$3:$B$2002, -1),MATCH(B1294, 'Factor Schedule'!$B$3:$B$2002, -1)+1)))</f>
        <v/>
      </c>
      <c r="L1294" s="11" t="str" cm="1">
        <f t="array" aca="1" ref="L1294" ca="1">IF(B1294="","",ROUND(J1294*_xlfn.IFNA(INDEX('Factor Schedule'!$B$3:$C$2002,K1294, 2), 1), 2))</f>
        <v/>
      </c>
      <c r="M1294" s="11" t="str">
        <f ca="1">IF(B1294="", "", IF(OR(LOWER('Terms&amp;Conditions + Transaction'!$B$12)&lt;&gt;"compound", B1294=$C$2, B1294=E1294), L1294, L1294+IF(LOWER('Terms&amp;Conditions + Transaction'!$B$13)&lt;&gt;"y", SUMIFS($T$8:$T$2007, $B$8:$B$2007, "&gt;="&amp;E1294, $B$8:$B$2007, "&lt;"&amp;B1294), SUMIFS($U$8:$U$1007, $B$8:$B$2007, "&gt;="&amp;E1294, $B$8:$B$2007, "&lt;"&amp;B1294))))</f>
        <v/>
      </c>
      <c r="N1294" s="18" t="str">
        <f ca="1">IF(OR(B1294 = "", F1294=""), "", MIN(ForwardDays(B1294,-'Terms&amp;Conditions + Transaction'!$B$22, 'Terms&amp;Conditions + Transaction'!$B$23, 'Holiday Schedule'!$B$3:$B$1002),ForwardDays(F1294,-'Terms&amp;Conditions + Transaction'!$B$22, 'Terms&amp;Conditions + Transaction'!$B$23, 'Holiday Schedule'!$B$3:$B$1002)))</f>
        <v/>
      </c>
      <c r="O1294" s="42" t="str">
        <f ca="1">IF(B1294="", "", IF(ISNA(MATCH(N1294, SOFR_INDEX!$A$2:$A$2001, -1)),1,IF(INDEX(SOFR_INDEX!$A$2:$E$2001,MATCH(N1294, SOFR_INDEX!$A$2:$A$2001, -1), 1)=N1294,MATCH(N1294, SOFR_INDEX!$A$2:$A$2001, -1),MATCH(N1294, SOFR_INDEX!$A$2:$A$2001, -1)+1)))</f>
        <v/>
      </c>
      <c r="P1294" s="40" t="str" cm="1">
        <f t="array" aca="1" ref="P1294" ca="1">IF(OR(B1294="", F1294=""), "", INDEX(SOFR_INDEX!$B$2:$E$2001, O1294,$P$4) * IF(LEFT($P$3, 3)="180", 2, IF(LEFT($P$3, 2)="90", 4, IF(LEFT($P$3, 2)="30", 12, 1)))/100)</f>
        <v/>
      </c>
      <c r="Q1294" s="43" t="str">
        <f ca="1">IF(OR(B1294="", F1294=""), "", P1294+'Terms&amp;Conditions + Transaction'!$B$11/10000)</f>
        <v/>
      </c>
      <c r="R1294" s="43" t="str">
        <f t="shared" ca="1" si="125"/>
        <v/>
      </c>
      <c r="S1294" t="str">
        <f ca="1">IF(B1294="",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Transaction'!$C$7*(F1294-E1294), 365), 360))))</f>
        <v/>
      </c>
      <c r="T1294" s="49" t="str">
        <f t="shared" ca="1" si="126"/>
        <v/>
      </c>
      <c r="U1294" s="49" t="str">
        <f t="shared" ca="1" si="127"/>
        <v/>
      </c>
      <c r="V1294" s="49" t="str">
        <f t="shared" ca="1" si="128"/>
        <v/>
      </c>
      <c r="W1294" s="11" t="str">
        <f t="shared" ca="1" si="129"/>
        <v/>
      </c>
      <c r="X1294" s="11" t="str">
        <f t="shared" ca="1" si="130"/>
        <v/>
      </c>
    </row>
    <row r="1295" spans="2:24" x14ac:dyDescent="0.25">
      <c r="B1295" s="82" t="str">
        <f ca="1">IF(B1294&lt;MIN($C$3, 'Terms&amp;Conditions + Transaction'!$B$6), B1294+1, "")</f>
        <v/>
      </c>
      <c r="C1295" t="str">
        <f ca="1">IF(B1295="", "", IF(AND(WEEKDAY(B1295, 2)&lt;=5, ISERROR(VLOOKUP(B1295, 'Holiday Schedule'!$B$3:$B$1002, 1, FALSE))), 1, 0))</f>
        <v/>
      </c>
      <c r="D1295" t="str">
        <f ca="1">IF(B1295="", "", IF(LOWER('Terms&amp;Conditions + Transaction'!$C$15)="act", 1, IF(DAY(B1295)=31, 0, IF(AND(DAY(B1295+1)=1, MONTH(B1295+1)=3), 31-DAY(B1295), 1))))</f>
        <v/>
      </c>
      <c r="E1295" s="18" t="str">
        <f ca="1">IF(B1295="", "", IFERROR(VLOOKUP(B1295, 'Accrual Schedule'!$B$3:$B$122, 1, TRUE), ""))</f>
        <v/>
      </c>
      <c r="F1295" s="18" t="str" cm="1">
        <f t="array" aca="1" ref="F1295" ca="1">IF(B1295="", "", INDEX('Accrual Schedule'!$B$3:$B$122, MATCH(B1295, 'Accrual Schedule'!$B$3:$B$122, 1)+1, 1))</f>
        <v/>
      </c>
      <c r="G1295" s="18" t="str" cm="1">
        <f t="array" aca="1" ref="G1295" ca="1">IF(B1295="", "", INDEX('Accrual Schedule'!$B$3:$B$122, MATCH(H1295, 'Accrual Schedule'!$B$3:$B$122, 1)-1, 1))</f>
        <v/>
      </c>
      <c r="H1295" s="18" t="str">
        <f ca="1">IF(B1295="", "", INDEX('Accrual Schedule'!$B$3:$B$122, MATCH(I1295, 'Accrual Schedule'!$C$3:$C$122, 1), 1))</f>
        <v/>
      </c>
      <c r="I1295" s="18" t="str" cm="1">
        <f t="array" aca="1" ref="I1295" ca="1">IF(B1295="", "", _xlfn.IFNA(INDEX('Accrual Schedule'!$C$4:$C$122, MATCH(B1295, 'Accrual Schedule'!$C$4:$C$122, 1)+1, 1), INDEX('Accrual Schedule'!$C$4:$C$122, 1, 1)))</f>
        <v/>
      </c>
      <c r="J1295" s="11" t="str">
        <f ca="1">IF(B1295="","",'Terms&amp;Conditions + Transaction'!$F$5-SUMIF(Dispositions!$B$3:$B$32,"&lt;="&amp;B1295,Dispositions!$C$3:$C$32))</f>
        <v/>
      </c>
      <c r="K1295" s="84" t="str">
        <f ca="1">IF(B1295="", "", IF(ISNA(MATCH(B1295, 'Factor Schedule'!$B$3:$B$2002, -1)),1,IF(INDEX('Factor Schedule'!$B$3:$C$2002,MATCH(B1295, 'Factor Schedule'!$B$3:$B$2002, -1), 1)=B1295,MATCH(B1295, 'Factor Schedule'!$B$3:$B$2002, -1),MATCH(B1295, 'Factor Schedule'!$B$3:$B$2002, -1)+1)))</f>
        <v/>
      </c>
      <c r="L1295" s="11" t="str" cm="1">
        <f t="array" aca="1" ref="L1295" ca="1">IF(B1295="","",ROUND(J1295*_xlfn.IFNA(INDEX('Factor Schedule'!$B$3:$C$2002,K1295, 2), 1), 2))</f>
        <v/>
      </c>
      <c r="M1295" s="11" t="str">
        <f ca="1">IF(B1295="", "", IF(OR(LOWER('Terms&amp;Conditions + Transaction'!$B$12)&lt;&gt;"compound", B1295=$C$2, B1295=E1295), L1295, L1295+IF(LOWER('Terms&amp;Conditions + Transaction'!$B$13)&lt;&gt;"y", SUMIFS($T$8:$T$2007, $B$8:$B$2007, "&gt;="&amp;E1295, $B$8:$B$2007, "&lt;"&amp;B1295), SUMIFS($U$8:$U$1007, $B$8:$B$2007, "&gt;="&amp;E1295, $B$8:$B$2007, "&lt;"&amp;B1295))))</f>
        <v/>
      </c>
      <c r="N1295" s="18" t="str">
        <f ca="1">IF(OR(B1295 = "", F1295=""), "", MIN(ForwardDays(B1295,-'Terms&amp;Conditions + Transaction'!$B$22, 'Terms&amp;Conditions + Transaction'!$B$23, 'Holiday Schedule'!$B$3:$B$1002),ForwardDays(F1295,-'Terms&amp;Conditions + Transaction'!$B$22, 'Terms&amp;Conditions + Transaction'!$B$23, 'Holiday Schedule'!$B$3:$B$1002)))</f>
        <v/>
      </c>
      <c r="O1295" s="42" t="str">
        <f ca="1">IF(B1295="", "", IF(ISNA(MATCH(N1295, SOFR_INDEX!$A$2:$A$2001, -1)),1,IF(INDEX(SOFR_INDEX!$A$2:$E$2001,MATCH(N1295, SOFR_INDEX!$A$2:$A$2001, -1), 1)=N1295,MATCH(N1295, SOFR_INDEX!$A$2:$A$2001, -1),MATCH(N1295, SOFR_INDEX!$A$2:$A$2001, -1)+1)))</f>
        <v/>
      </c>
      <c r="P1295" s="40" t="str" cm="1">
        <f t="array" aca="1" ref="P1295" ca="1">IF(OR(B1295="", F1295=""), "", INDEX(SOFR_INDEX!$B$2:$E$2001, O1295,$P$4) * IF(LEFT($P$3, 3)="180", 2, IF(LEFT($P$3, 2)="90", 4, IF(LEFT($P$3, 2)="30", 12, 1)))/100)</f>
        <v/>
      </c>
      <c r="Q1295" s="43" t="str">
        <f ca="1">IF(OR(B1295="", F1295=""), "", P1295+'Terms&amp;Conditions + Transaction'!$B$11/10000)</f>
        <v/>
      </c>
      <c r="R1295" s="43" t="str">
        <f t="shared" ca="1" si="125"/>
        <v/>
      </c>
      <c r="S1295" t="str">
        <f ca="1">IF(B1295="",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Transaction'!$C$7*(F1295-E1295), 365), 360))))</f>
        <v/>
      </c>
      <c r="T1295" s="49" t="str">
        <f t="shared" ca="1" si="126"/>
        <v/>
      </c>
      <c r="U1295" s="49" t="str">
        <f t="shared" ca="1" si="127"/>
        <v/>
      </c>
      <c r="V1295" s="49" t="str">
        <f t="shared" ca="1" si="128"/>
        <v/>
      </c>
      <c r="W1295" s="11" t="str">
        <f t="shared" ca="1" si="129"/>
        <v/>
      </c>
      <c r="X1295" s="11" t="str">
        <f t="shared" ca="1" si="130"/>
        <v/>
      </c>
    </row>
    <row r="1296" spans="2:24" x14ac:dyDescent="0.25">
      <c r="B1296" s="82" t="str">
        <f ca="1">IF(B1295&lt;MIN($C$3, 'Terms&amp;Conditions + Transaction'!$B$6), B1295+1, "")</f>
        <v/>
      </c>
      <c r="C1296" t="str">
        <f ca="1">IF(B1296="", "", IF(AND(WEEKDAY(B1296, 2)&lt;=5, ISERROR(VLOOKUP(B1296, 'Holiday Schedule'!$B$3:$B$1002, 1, FALSE))), 1, 0))</f>
        <v/>
      </c>
      <c r="D1296" t="str">
        <f ca="1">IF(B1296="", "", IF(LOWER('Terms&amp;Conditions + Transaction'!$C$15)="act", 1, IF(DAY(B1296)=31, 0, IF(AND(DAY(B1296+1)=1, MONTH(B1296+1)=3), 31-DAY(B1296), 1))))</f>
        <v/>
      </c>
      <c r="E1296" s="18" t="str">
        <f ca="1">IF(B1296="", "", IFERROR(VLOOKUP(B1296, 'Accrual Schedule'!$B$3:$B$122, 1, TRUE), ""))</f>
        <v/>
      </c>
      <c r="F1296" s="18" t="str" cm="1">
        <f t="array" aca="1" ref="F1296" ca="1">IF(B1296="", "", INDEX('Accrual Schedule'!$B$3:$B$122, MATCH(B1296, 'Accrual Schedule'!$B$3:$B$122, 1)+1, 1))</f>
        <v/>
      </c>
      <c r="G1296" s="18" t="str" cm="1">
        <f t="array" aca="1" ref="G1296" ca="1">IF(B1296="", "", INDEX('Accrual Schedule'!$B$3:$B$122, MATCH(H1296, 'Accrual Schedule'!$B$3:$B$122, 1)-1, 1))</f>
        <v/>
      </c>
      <c r="H1296" s="18" t="str">
        <f ca="1">IF(B1296="", "", INDEX('Accrual Schedule'!$B$3:$B$122, MATCH(I1296, 'Accrual Schedule'!$C$3:$C$122, 1), 1))</f>
        <v/>
      </c>
      <c r="I1296" s="18" t="str" cm="1">
        <f t="array" aca="1" ref="I1296" ca="1">IF(B1296="", "", _xlfn.IFNA(INDEX('Accrual Schedule'!$C$4:$C$122, MATCH(B1296, 'Accrual Schedule'!$C$4:$C$122, 1)+1, 1), INDEX('Accrual Schedule'!$C$4:$C$122, 1, 1)))</f>
        <v/>
      </c>
      <c r="J1296" s="11" t="str">
        <f ca="1">IF(B1296="","",'Terms&amp;Conditions + Transaction'!$F$5-SUMIF(Dispositions!$B$3:$B$32,"&lt;="&amp;B1296,Dispositions!$C$3:$C$32))</f>
        <v/>
      </c>
      <c r="K1296" s="84" t="str">
        <f ca="1">IF(B1296="", "", IF(ISNA(MATCH(B1296, 'Factor Schedule'!$B$3:$B$2002, -1)),1,IF(INDEX('Factor Schedule'!$B$3:$C$2002,MATCH(B1296, 'Factor Schedule'!$B$3:$B$2002, -1), 1)=B1296,MATCH(B1296, 'Factor Schedule'!$B$3:$B$2002, -1),MATCH(B1296, 'Factor Schedule'!$B$3:$B$2002, -1)+1)))</f>
        <v/>
      </c>
      <c r="L1296" s="11" t="str" cm="1">
        <f t="array" aca="1" ref="L1296" ca="1">IF(B1296="","",ROUND(J1296*_xlfn.IFNA(INDEX('Factor Schedule'!$B$3:$C$2002,K1296, 2), 1), 2))</f>
        <v/>
      </c>
      <c r="M1296" s="11" t="str">
        <f ca="1">IF(B1296="", "", IF(OR(LOWER('Terms&amp;Conditions + Transaction'!$B$12)&lt;&gt;"compound", B1296=$C$2, B1296=E1296), L1296, L1296+IF(LOWER('Terms&amp;Conditions + Transaction'!$B$13)&lt;&gt;"y", SUMIFS($T$8:$T$2007, $B$8:$B$2007, "&gt;="&amp;E1296, $B$8:$B$2007, "&lt;"&amp;B1296), SUMIFS($U$8:$U$1007, $B$8:$B$2007, "&gt;="&amp;E1296, $B$8:$B$2007, "&lt;"&amp;B1296))))</f>
        <v/>
      </c>
      <c r="N1296" s="18" t="str">
        <f ca="1">IF(OR(B1296 = "", F1296=""), "", MIN(ForwardDays(B1296,-'Terms&amp;Conditions + Transaction'!$B$22, 'Terms&amp;Conditions + Transaction'!$B$23, 'Holiday Schedule'!$B$3:$B$1002),ForwardDays(F1296,-'Terms&amp;Conditions + Transaction'!$B$22, 'Terms&amp;Conditions + Transaction'!$B$23, 'Holiday Schedule'!$B$3:$B$1002)))</f>
        <v/>
      </c>
      <c r="O1296" s="42" t="str">
        <f ca="1">IF(B1296="", "", IF(ISNA(MATCH(N1296, SOFR_INDEX!$A$2:$A$2001, -1)),1,IF(INDEX(SOFR_INDEX!$A$2:$E$2001,MATCH(N1296, SOFR_INDEX!$A$2:$A$2001, -1), 1)=N1296,MATCH(N1296, SOFR_INDEX!$A$2:$A$2001, -1),MATCH(N1296, SOFR_INDEX!$A$2:$A$2001, -1)+1)))</f>
        <v/>
      </c>
      <c r="P1296" s="40" t="str" cm="1">
        <f t="array" aca="1" ref="P1296" ca="1">IF(OR(B1296="", F1296=""), "", INDEX(SOFR_INDEX!$B$2:$E$2001, O1296,$P$4) * IF(LEFT($P$3, 3)="180", 2, IF(LEFT($P$3, 2)="90", 4, IF(LEFT($P$3, 2)="30", 12, 1)))/100)</f>
        <v/>
      </c>
      <c r="Q1296" s="43" t="str">
        <f ca="1">IF(OR(B1296="", F1296=""), "", P1296+'Terms&amp;Conditions + Transaction'!$B$11/10000)</f>
        <v/>
      </c>
      <c r="R1296" s="43" t="str">
        <f t="shared" ca="1" si="125"/>
        <v/>
      </c>
      <c r="S1296" t="str">
        <f ca="1">IF(B1296="",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Transaction'!$C$7*(F1296-E1296), 365), 360))))</f>
        <v/>
      </c>
      <c r="T1296" s="49" t="str">
        <f t="shared" ca="1" si="126"/>
        <v/>
      </c>
      <c r="U1296" s="49" t="str">
        <f t="shared" ca="1" si="127"/>
        <v/>
      </c>
      <c r="V1296" s="49" t="str">
        <f t="shared" ca="1" si="128"/>
        <v/>
      </c>
      <c r="W1296" s="11" t="str">
        <f t="shared" ca="1" si="129"/>
        <v/>
      </c>
      <c r="X1296" s="11" t="str">
        <f t="shared" ca="1" si="130"/>
        <v/>
      </c>
    </row>
    <row r="1297" spans="2:24" x14ac:dyDescent="0.25">
      <c r="B1297" s="82" t="str">
        <f ca="1">IF(B1296&lt;MIN($C$3, 'Terms&amp;Conditions + Transaction'!$B$6), B1296+1, "")</f>
        <v/>
      </c>
      <c r="C1297" t="str">
        <f ca="1">IF(B1297="", "", IF(AND(WEEKDAY(B1297, 2)&lt;=5, ISERROR(VLOOKUP(B1297, 'Holiday Schedule'!$B$3:$B$1002, 1, FALSE))), 1, 0))</f>
        <v/>
      </c>
      <c r="D1297" t="str">
        <f ca="1">IF(B1297="", "", IF(LOWER('Terms&amp;Conditions + Transaction'!$C$15)="act", 1, IF(DAY(B1297)=31, 0, IF(AND(DAY(B1297+1)=1, MONTH(B1297+1)=3), 31-DAY(B1297), 1))))</f>
        <v/>
      </c>
      <c r="E1297" s="18" t="str">
        <f ca="1">IF(B1297="", "", IFERROR(VLOOKUP(B1297, 'Accrual Schedule'!$B$3:$B$122, 1, TRUE), ""))</f>
        <v/>
      </c>
      <c r="F1297" s="18" t="str" cm="1">
        <f t="array" aca="1" ref="F1297" ca="1">IF(B1297="", "", INDEX('Accrual Schedule'!$B$3:$B$122, MATCH(B1297, 'Accrual Schedule'!$B$3:$B$122, 1)+1, 1))</f>
        <v/>
      </c>
      <c r="G1297" s="18" t="str" cm="1">
        <f t="array" aca="1" ref="G1297" ca="1">IF(B1297="", "", INDEX('Accrual Schedule'!$B$3:$B$122, MATCH(H1297, 'Accrual Schedule'!$B$3:$B$122, 1)-1, 1))</f>
        <v/>
      </c>
      <c r="H1297" s="18" t="str">
        <f ca="1">IF(B1297="", "", INDEX('Accrual Schedule'!$B$3:$B$122, MATCH(I1297, 'Accrual Schedule'!$C$3:$C$122, 1), 1))</f>
        <v/>
      </c>
      <c r="I1297" s="18" t="str" cm="1">
        <f t="array" aca="1" ref="I1297" ca="1">IF(B1297="", "", _xlfn.IFNA(INDEX('Accrual Schedule'!$C$4:$C$122, MATCH(B1297, 'Accrual Schedule'!$C$4:$C$122, 1)+1, 1), INDEX('Accrual Schedule'!$C$4:$C$122, 1, 1)))</f>
        <v/>
      </c>
      <c r="J1297" s="11" t="str">
        <f ca="1">IF(B1297="","",'Terms&amp;Conditions + Transaction'!$F$5-SUMIF(Dispositions!$B$3:$B$32,"&lt;="&amp;B1297,Dispositions!$C$3:$C$32))</f>
        <v/>
      </c>
      <c r="K1297" s="84" t="str">
        <f ca="1">IF(B1297="", "", IF(ISNA(MATCH(B1297, 'Factor Schedule'!$B$3:$B$2002, -1)),1,IF(INDEX('Factor Schedule'!$B$3:$C$2002,MATCH(B1297, 'Factor Schedule'!$B$3:$B$2002, -1), 1)=B1297,MATCH(B1297, 'Factor Schedule'!$B$3:$B$2002, -1),MATCH(B1297, 'Factor Schedule'!$B$3:$B$2002, -1)+1)))</f>
        <v/>
      </c>
      <c r="L1297" s="11" t="str" cm="1">
        <f t="array" aca="1" ref="L1297" ca="1">IF(B1297="","",ROUND(J1297*_xlfn.IFNA(INDEX('Factor Schedule'!$B$3:$C$2002,K1297, 2), 1), 2))</f>
        <v/>
      </c>
      <c r="M1297" s="11" t="str">
        <f ca="1">IF(B1297="", "", IF(OR(LOWER('Terms&amp;Conditions + Transaction'!$B$12)&lt;&gt;"compound", B1297=$C$2, B1297=E1297), L1297, L1297+IF(LOWER('Terms&amp;Conditions + Transaction'!$B$13)&lt;&gt;"y", SUMIFS($T$8:$T$2007, $B$8:$B$2007, "&gt;="&amp;E1297, $B$8:$B$2007, "&lt;"&amp;B1297), SUMIFS($U$8:$U$1007, $B$8:$B$2007, "&gt;="&amp;E1297, $B$8:$B$2007, "&lt;"&amp;B1297))))</f>
        <v/>
      </c>
      <c r="N1297" s="18" t="str">
        <f ca="1">IF(OR(B1297 = "", F1297=""), "", MIN(ForwardDays(B1297,-'Terms&amp;Conditions + Transaction'!$B$22, 'Terms&amp;Conditions + Transaction'!$B$23, 'Holiday Schedule'!$B$3:$B$1002),ForwardDays(F1297,-'Terms&amp;Conditions + Transaction'!$B$22, 'Terms&amp;Conditions + Transaction'!$B$23, 'Holiday Schedule'!$B$3:$B$1002)))</f>
        <v/>
      </c>
      <c r="O1297" s="42" t="str">
        <f ca="1">IF(B1297="", "", IF(ISNA(MATCH(N1297, SOFR_INDEX!$A$2:$A$2001, -1)),1,IF(INDEX(SOFR_INDEX!$A$2:$E$2001,MATCH(N1297, SOFR_INDEX!$A$2:$A$2001, -1), 1)=N1297,MATCH(N1297, SOFR_INDEX!$A$2:$A$2001, -1),MATCH(N1297, SOFR_INDEX!$A$2:$A$2001, -1)+1)))</f>
        <v/>
      </c>
      <c r="P1297" s="40" t="str" cm="1">
        <f t="array" aca="1" ref="P1297" ca="1">IF(OR(B1297="", F1297=""), "", INDEX(SOFR_INDEX!$B$2:$E$2001, O1297,$P$4) * IF(LEFT($P$3, 3)="180", 2, IF(LEFT($P$3, 2)="90", 4, IF(LEFT($P$3, 2)="30", 12, 1)))/100)</f>
        <v/>
      </c>
      <c r="Q1297" s="43" t="str">
        <f ca="1">IF(OR(B1297="", F1297=""), "", P1297+'Terms&amp;Conditions + Transaction'!$B$11/10000)</f>
        <v/>
      </c>
      <c r="R1297" s="43" t="str">
        <f t="shared" ca="1" si="125"/>
        <v/>
      </c>
      <c r="S1297" t="str">
        <f ca="1">IF(B1297="",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Transaction'!$C$7*(F1297-E1297), 365), 360))))</f>
        <v/>
      </c>
      <c r="T1297" s="49" t="str">
        <f t="shared" ca="1" si="126"/>
        <v/>
      </c>
      <c r="U1297" s="49" t="str">
        <f t="shared" ca="1" si="127"/>
        <v/>
      </c>
      <c r="V1297" s="49" t="str">
        <f t="shared" ca="1" si="128"/>
        <v/>
      </c>
      <c r="W1297" s="11" t="str">
        <f t="shared" ca="1" si="129"/>
        <v/>
      </c>
      <c r="X1297" s="11" t="str">
        <f t="shared" ca="1" si="130"/>
        <v/>
      </c>
    </row>
    <row r="1298" spans="2:24" x14ac:dyDescent="0.25">
      <c r="B1298" s="82" t="str">
        <f ca="1">IF(B1297&lt;MIN($C$3, 'Terms&amp;Conditions + Transaction'!$B$6), B1297+1, "")</f>
        <v/>
      </c>
      <c r="C1298" t="str">
        <f ca="1">IF(B1298="", "", IF(AND(WEEKDAY(B1298, 2)&lt;=5, ISERROR(VLOOKUP(B1298, 'Holiday Schedule'!$B$3:$B$1002, 1, FALSE))), 1, 0))</f>
        <v/>
      </c>
      <c r="D1298" t="str">
        <f ca="1">IF(B1298="", "", IF(LOWER('Terms&amp;Conditions + Transaction'!$C$15)="act", 1, IF(DAY(B1298)=31, 0, IF(AND(DAY(B1298+1)=1, MONTH(B1298+1)=3), 31-DAY(B1298), 1))))</f>
        <v/>
      </c>
      <c r="E1298" s="18" t="str">
        <f ca="1">IF(B1298="", "", IFERROR(VLOOKUP(B1298, 'Accrual Schedule'!$B$3:$B$122, 1, TRUE), ""))</f>
        <v/>
      </c>
      <c r="F1298" s="18" t="str" cm="1">
        <f t="array" aca="1" ref="F1298" ca="1">IF(B1298="", "", INDEX('Accrual Schedule'!$B$3:$B$122, MATCH(B1298, 'Accrual Schedule'!$B$3:$B$122, 1)+1, 1))</f>
        <v/>
      </c>
      <c r="G1298" s="18" t="str" cm="1">
        <f t="array" aca="1" ref="G1298" ca="1">IF(B1298="", "", INDEX('Accrual Schedule'!$B$3:$B$122, MATCH(H1298, 'Accrual Schedule'!$B$3:$B$122, 1)-1, 1))</f>
        <v/>
      </c>
      <c r="H1298" s="18" t="str">
        <f ca="1">IF(B1298="", "", INDEX('Accrual Schedule'!$B$3:$B$122, MATCH(I1298, 'Accrual Schedule'!$C$3:$C$122, 1), 1))</f>
        <v/>
      </c>
      <c r="I1298" s="18" t="str" cm="1">
        <f t="array" aca="1" ref="I1298" ca="1">IF(B1298="", "", _xlfn.IFNA(INDEX('Accrual Schedule'!$C$4:$C$122, MATCH(B1298, 'Accrual Schedule'!$C$4:$C$122, 1)+1, 1), INDEX('Accrual Schedule'!$C$4:$C$122, 1, 1)))</f>
        <v/>
      </c>
      <c r="J1298" s="11" t="str">
        <f ca="1">IF(B1298="","",'Terms&amp;Conditions + Transaction'!$F$5-SUMIF(Dispositions!$B$3:$B$32,"&lt;="&amp;B1298,Dispositions!$C$3:$C$32))</f>
        <v/>
      </c>
      <c r="K1298" s="84" t="str">
        <f ca="1">IF(B1298="", "", IF(ISNA(MATCH(B1298, 'Factor Schedule'!$B$3:$B$2002, -1)),1,IF(INDEX('Factor Schedule'!$B$3:$C$2002,MATCH(B1298, 'Factor Schedule'!$B$3:$B$2002, -1), 1)=B1298,MATCH(B1298, 'Factor Schedule'!$B$3:$B$2002, -1),MATCH(B1298, 'Factor Schedule'!$B$3:$B$2002, -1)+1)))</f>
        <v/>
      </c>
      <c r="L1298" s="11" t="str" cm="1">
        <f t="array" aca="1" ref="L1298" ca="1">IF(B1298="","",ROUND(J1298*_xlfn.IFNA(INDEX('Factor Schedule'!$B$3:$C$2002,K1298, 2), 1), 2))</f>
        <v/>
      </c>
      <c r="M1298" s="11" t="str">
        <f ca="1">IF(B1298="", "", IF(OR(LOWER('Terms&amp;Conditions + Transaction'!$B$12)&lt;&gt;"compound", B1298=$C$2, B1298=E1298), L1298, L1298+IF(LOWER('Terms&amp;Conditions + Transaction'!$B$13)&lt;&gt;"y", SUMIFS($T$8:$T$2007, $B$8:$B$2007, "&gt;="&amp;E1298, $B$8:$B$2007, "&lt;"&amp;B1298), SUMIFS($U$8:$U$1007, $B$8:$B$2007, "&gt;="&amp;E1298, $B$8:$B$2007, "&lt;"&amp;B1298))))</f>
        <v/>
      </c>
      <c r="N1298" s="18" t="str">
        <f ca="1">IF(OR(B1298 = "", F1298=""), "", MIN(ForwardDays(B1298,-'Terms&amp;Conditions + Transaction'!$B$22, 'Terms&amp;Conditions + Transaction'!$B$23, 'Holiday Schedule'!$B$3:$B$1002),ForwardDays(F1298,-'Terms&amp;Conditions + Transaction'!$B$22, 'Terms&amp;Conditions + Transaction'!$B$23, 'Holiday Schedule'!$B$3:$B$1002)))</f>
        <v/>
      </c>
      <c r="O1298" s="42" t="str">
        <f ca="1">IF(B1298="", "", IF(ISNA(MATCH(N1298, SOFR_INDEX!$A$2:$A$2001, -1)),1,IF(INDEX(SOFR_INDEX!$A$2:$E$2001,MATCH(N1298, SOFR_INDEX!$A$2:$A$2001, -1), 1)=N1298,MATCH(N1298, SOFR_INDEX!$A$2:$A$2001, -1),MATCH(N1298, SOFR_INDEX!$A$2:$A$2001, -1)+1)))</f>
        <v/>
      </c>
      <c r="P1298" s="40" t="str" cm="1">
        <f t="array" aca="1" ref="P1298" ca="1">IF(OR(B1298="", F1298=""), "", INDEX(SOFR_INDEX!$B$2:$E$2001, O1298,$P$4) * IF(LEFT($P$3, 3)="180", 2, IF(LEFT($P$3, 2)="90", 4, IF(LEFT($P$3, 2)="30", 12, 1)))/100)</f>
        <v/>
      </c>
      <c r="Q1298" s="43" t="str">
        <f ca="1">IF(OR(B1298="", F1298=""), "", P1298+'Terms&amp;Conditions + Transaction'!$B$11/10000)</f>
        <v/>
      </c>
      <c r="R1298" s="43" t="str">
        <f t="shared" ca="1" si="125"/>
        <v/>
      </c>
      <c r="S1298" t="str">
        <f ca="1">IF(B1298="",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Transaction'!$C$7*(F1298-E1298), 365), 360))))</f>
        <v/>
      </c>
      <c r="T1298" s="49" t="str">
        <f t="shared" ca="1" si="126"/>
        <v/>
      </c>
      <c r="U1298" s="49" t="str">
        <f t="shared" ca="1" si="127"/>
        <v/>
      </c>
      <c r="V1298" s="49" t="str">
        <f t="shared" ca="1" si="128"/>
        <v/>
      </c>
      <c r="W1298" s="11" t="str">
        <f t="shared" ca="1" si="129"/>
        <v/>
      </c>
      <c r="X1298" s="11" t="str">
        <f t="shared" ca="1" si="130"/>
        <v/>
      </c>
    </row>
    <row r="1299" spans="2:24" x14ac:dyDescent="0.25">
      <c r="B1299" s="82" t="str">
        <f ca="1">IF(B1298&lt;MIN($C$3, 'Terms&amp;Conditions + Transaction'!$B$6), B1298+1, "")</f>
        <v/>
      </c>
      <c r="C1299" t="str">
        <f ca="1">IF(B1299="", "", IF(AND(WEEKDAY(B1299, 2)&lt;=5, ISERROR(VLOOKUP(B1299, 'Holiday Schedule'!$B$3:$B$1002, 1, FALSE))), 1, 0))</f>
        <v/>
      </c>
      <c r="D1299" t="str">
        <f ca="1">IF(B1299="", "", IF(LOWER('Terms&amp;Conditions + Transaction'!$C$15)="act", 1, IF(DAY(B1299)=31, 0, IF(AND(DAY(B1299+1)=1, MONTH(B1299+1)=3), 31-DAY(B1299), 1))))</f>
        <v/>
      </c>
      <c r="E1299" s="18" t="str">
        <f ca="1">IF(B1299="", "", IFERROR(VLOOKUP(B1299, 'Accrual Schedule'!$B$3:$B$122, 1, TRUE), ""))</f>
        <v/>
      </c>
      <c r="F1299" s="18" t="str" cm="1">
        <f t="array" aca="1" ref="F1299" ca="1">IF(B1299="", "", INDEX('Accrual Schedule'!$B$3:$B$122, MATCH(B1299, 'Accrual Schedule'!$B$3:$B$122, 1)+1, 1))</f>
        <v/>
      </c>
      <c r="G1299" s="18" t="str" cm="1">
        <f t="array" aca="1" ref="G1299" ca="1">IF(B1299="", "", INDEX('Accrual Schedule'!$B$3:$B$122, MATCH(H1299, 'Accrual Schedule'!$B$3:$B$122, 1)-1, 1))</f>
        <v/>
      </c>
      <c r="H1299" s="18" t="str">
        <f ca="1">IF(B1299="", "", INDEX('Accrual Schedule'!$B$3:$B$122, MATCH(I1299, 'Accrual Schedule'!$C$3:$C$122, 1), 1))</f>
        <v/>
      </c>
      <c r="I1299" s="18" t="str" cm="1">
        <f t="array" aca="1" ref="I1299" ca="1">IF(B1299="", "", _xlfn.IFNA(INDEX('Accrual Schedule'!$C$4:$C$122, MATCH(B1299, 'Accrual Schedule'!$C$4:$C$122, 1)+1, 1), INDEX('Accrual Schedule'!$C$4:$C$122, 1, 1)))</f>
        <v/>
      </c>
      <c r="J1299" s="11" t="str">
        <f ca="1">IF(B1299="","",'Terms&amp;Conditions + Transaction'!$F$5-SUMIF(Dispositions!$B$3:$B$32,"&lt;="&amp;B1299,Dispositions!$C$3:$C$32))</f>
        <v/>
      </c>
      <c r="K1299" s="84" t="str">
        <f ca="1">IF(B1299="", "", IF(ISNA(MATCH(B1299, 'Factor Schedule'!$B$3:$B$2002, -1)),1,IF(INDEX('Factor Schedule'!$B$3:$C$2002,MATCH(B1299, 'Factor Schedule'!$B$3:$B$2002, -1), 1)=B1299,MATCH(B1299, 'Factor Schedule'!$B$3:$B$2002, -1),MATCH(B1299, 'Factor Schedule'!$B$3:$B$2002, -1)+1)))</f>
        <v/>
      </c>
      <c r="L1299" s="11" t="str" cm="1">
        <f t="array" aca="1" ref="L1299" ca="1">IF(B1299="","",ROUND(J1299*_xlfn.IFNA(INDEX('Factor Schedule'!$B$3:$C$2002,K1299, 2), 1), 2))</f>
        <v/>
      </c>
      <c r="M1299" s="11" t="str">
        <f ca="1">IF(B1299="", "", IF(OR(LOWER('Terms&amp;Conditions + Transaction'!$B$12)&lt;&gt;"compound", B1299=$C$2, B1299=E1299), L1299, L1299+IF(LOWER('Terms&amp;Conditions + Transaction'!$B$13)&lt;&gt;"y", SUMIFS($T$8:$T$2007, $B$8:$B$2007, "&gt;="&amp;E1299, $B$8:$B$2007, "&lt;"&amp;B1299), SUMIFS($U$8:$U$1007, $B$8:$B$2007, "&gt;="&amp;E1299, $B$8:$B$2007, "&lt;"&amp;B1299))))</f>
        <v/>
      </c>
      <c r="N1299" s="18" t="str">
        <f ca="1">IF(OR(B1299 = "", F1299=""), "", MIN(ForwardDays(B1299,-'Terms&amp;Conditions + Transaction'!$B$22, 'Terms&amp;Conditions + Transaction'!$B$23, 'Holiday Schedule'!$B$3:$B$1002),ForwardDays(F1299,-'Terms&amp;Conditions + Transaction'!$B$22, 'Terms&amp;Conditions + Transaction'!$B$23, 'Holiday Schedule'!$B$3:$B$1002)))</f>
        <v/>
      </c>
      <c r="O1299" s="42" t="str">
        <f ca="1">IF(B1299="", "", IF(ISNA(MATCH(N1299, SOFR_INDEX!$A$2:$A$2001, -1)),1,IF(INDEX(SOFR_INDEX!$A$2:$E$2001,MATCH(N1299, SOFR_INDEX!$A$2:$A$2001, -1), 1)=N1299,MATCH(N1299, SOFR_INDEX!$A$2:$A$2001, -1),MATCH(N1299, SOFR_INDEX!$A$2:$A$2001, -1)+1)))</f>
        <v/>
      </c>
      <c r="P1299" s="40" t="str" cm="1">
        <f t="array" aca="1" ref="P1299" ca="1">IF(OR(B1299="", F1299=""), "", INDEX(SOFR_INDEX!$B$2:$E$2001, O1299,$P$4) * IF(LEFT($P$3, 3)="180", 2, IF(LEFT($P$3, 2)="90", 4, IF(LEFT($P$3, 2)="30", 12, 1)))/100)</f>
        <v/>
      </c>
      <c r="Q1299" s="43" t="str">
        <f ca="1">IF(OR(B1299="", F1299=""), "", P1299+'Terms&amp;Conditions + Transaction'!$B$11/10000)</f>
        <v/>
      </c>
      <c r="R1299" s="43" t="str">
        <f t="shared" ca="1" si="125"/>
        <v/>
      </c>
      <c r="S1299" t="str">
        <f ca="1">IF(B1299="",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Transaction'!$C$7*(F1299-E1299), 365), 360))))</f>
        <v/>
      </c>
      <c r="T1299" s="49" t="str">
        <f t="shared" ca="1" si="126"/>
        <v/>
      </c>
      <c r="U1299" s="49" t="str">
        <f t="shared" ca="1" si="127"/>
        <v/>
      </c>
      <c r="V1299" s="49" t="str">
        <f t="shared" ca="1" si="128"/>
        <v/>
      </c>
      <c r="W1299" s="11" t="str">
        <f t="shared" ca="1" si="129"/>
        <v/>
      </c>
      <c r="X1299" s="11" t="str">
        <f t="shared" ca="1" si="130"/>
        <v/>
      </c>
    </row>
    <row r="1300" spans="2:24" x14ac:dyDescent="0.25">
      <c r="B1300" s="82" t="str">
        <f ca="1">IF(B1299&lt;MIN($C$3, 'Terms&amp;Conditions + Transaction'!$B$6), B1299+1, "")</f>
        <v/>
      </c>
      <c r="C1300" t="str">
        <f ca="1">IF(B1300="", "", IF(AND(WEEKDAY(B1300, 2)&lt;=5, ISERROR(VLOOKUP(B1300, 'Holiday Schedule'!$B$3:$B$1002, 1, FALSE))), 1, 0))</f>
        <v/>
      </c>
      <c r="D1300" t="str">
        <f ca="1">IF(B1300="", "", IF(LOWER('Terms&amp;Conditions + Transaction'!$C$15)="act", 1, IF(DAY(B1300)=31, 0, IF(AND(DAY(B1300+1)=1, MONTH(B1300+1)=3), 31-DAY(B1300), 1))))</f>
        <v/>
      </c>
      <c r="E1300" s="18" t="str">
        <f ca="1">IF(B1300="", "", IFERROR(VLOOKUP(B1300, 'Accrual Schedule'!$B$3:$B$122, 1, TRUE), ""))</f>
        <v/>
      </c>
      <c r="F1300" s="18" t="str" cm="1">
        <f t="array" aca="1" ref="F1300" ca="1">IF(B1300="", "", INDEX('Accrual Schedule'!$B$3:$B$122, MATCH(B1300, 'Accrual Schedule'!$B$3:$B$122, 1)+1, 1))</f>
        <v/>
      </c>
      <c r="G1300" s="18" t="str" cm="1">
        <f t="array" aca="1" ref="G1300" ca="1">IF(B1300="", "", INDEX('Accrual Schedule'!$B$3:$B$122, MATCH(H1300, 'Accrual Schedule'!$B$3:$B$122, 1)-1, 1))</f>
        <v/>
      </c>
      <c r="H1300" s="18" t="str">
        <f ca="1">IF(B1300="", "", INDEX('Accrual Schedule'!$B$3:$B$122, MATCH(I1300, 'Accrual Schedule'!$C$3:$C$122, 1), 1))</f>
        <v/>
      </c>
      <c r="I1300" s="18" t="str" cm="1">
        <f t="array" aca="1" ref="I1300" ca="1">IF(B1300="", "", _xlfn.IFNA(INDEX('Accrual Schedule'!$C$4:$C$122, MATCH(B1300, 'Accrual Schedule'!$C$4:$C$122, 1)+1, 1), INDEX('Accrual Schedule'!$C$4:$C$122, 1, 1)))</f>
        <v/>
      </c>
      <c r="J1300" s="11" t="str">
        <f ca="1">IF(B1300="","",'Terms&amp;Conditions + Transaction'!$F$5-SUMIF(Dispositions!$B$3:$B$32,"&lt;="&amp;B1300,Dispositions!$C$3:$C$32))</f>
        <v/>
      </c>
      <c r="K1300" s="84" t="str">
        <f ca="1">IF(B1300="", "", IF(ISNA(MATCH(B1300, 'Factor Schedule'!$B$3:$B$2002, -1)),1,IF(INDEX('Factor Schedule'!$B$3:$C$2002,MATCH(B1300, 'Factor Schedule'!$B$3:$B$2002, -1), 1)=B1300,MATCH(B1300, 'Factor Schedule'!$B$3:$B$2002, -1),MATCH(B1300, 'Factor Schedule'!$B$3:$B$2002, -1)+1)))</f>
        <v/>
      </c>
      <c r="L1300" s="11" t="str" cm="1">
        <f t="array" aca="1" ref="L1300" ca="1">IF(B1300="","",ROUND(J1300*_xlfn.IFNA(INDEX('Factor Schedule'!$B$3:$C$2002,K1300, 2), 1), 2))</f>
        <v/>
      </c>
      <c r="M1300" s="11" t="str">
        <f ca="1">IF(B1300="", "", IF(OR(LOWER('Terms&amp;Conditions + Transaction'!$B$12)&lt;&gt;"compound", B1300=$C$2, B1300=E1300), L1300, L1300+IF(LOWER('Terms&amp;Conditions + Transaction'!$B$13)&lt;&gt;"y", SUMIFS($T$8:$T$2007, $B$8:$B$2007, "&gt;="&amp;E1300, $B$8:$B$2007, "&lt;"&amp;B1300), SUMIFS($U$8:$U$1007, $B$8:$B$2007, "&gt;="&amp;E1300, $B$8:$B$2007, "&lt;"&amp;B1300))))</f>
        <v/>
      </c>
      <c r="N1300" s="18" t="str">
        <f ca="1">IF(OR(B1300 = "", F1300=""), "", MIN(ForwardDays(B1300,-'Terms&amp;Conditions + Transaction'!$B$22, 'Terms&amp;Conditions + Transaction'!$B$23, 'Holiday Schedule'!$B$3:$B$1002),ForwardDays(F1300,-'Terms&amp;Conditions + Transaction'!$B$22, 'Terms&amp;Conditions + Transaction'!$B$23, 'Holiday Schedule'!$B$3:$B$1002)))</f>
        <v/>
      </c>
      <c r="O1300" s="42" t="str">
        <f ca="1">IF(B1300="", "", IF(ISNA(MATCH(N1300, SOFR_INDEX!$A$2:$A$2001, -1)),1,IF(INDEX(SOFR_INDEX!$A$2:$E$2001,MATCH(N1300, SOFR_INDEX!$A$2:$A$2001, -1), 1)=N1300,MATCH(N1300, SOFR_INDEX!$A$2:$A$2001, -1),MATCH(N1300, SOFR_INDEX!$A$2:$A$2001, -1)+1)))</f>
        <v/>
      </c>
      <c r="P1300" s="40" t="str" cm="1">
        <f t="array" aca="1" ref="P1300" ca="1">IF(OR(B1300="", F1300=""), "", INDEX(SOFR_INDEX!$B$2:$E$2001, O1300,$P$4) * IF(LEFT($P$3, 3)="180", 2, IF(LEFT($P$3, 2)="90", 4, IF(LEFT($P$3, 2)="30", 12, 1)))/100)</f>
        <v/>
      </c>
      <c r="Q1300" s="43" t="str">
        <f ca="1">IF(OR(B1300="", F1300=""), "", P1300+'Terms&amp;Conditions + Transaction'!$B$11/10000)</f>
        <v/>
      </c>
      <c r="R1300" s="43" t="str">
        <f t="shared" ca="1" si="125"/>
        <v/>
      </c>
      <c r="S1300" t="str">
        <f ca="1">IF(B1300="",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Transaction'!$C$7*(F1300-E1300), 365), 360))))</f>
        <v/>
      </c>
      <c r="T1300" s="49" t="str">
        <f t="shared" ca="1" si="126"/>
        <v/>
      </c>
      <c r="U1300" s="49" t="str">
        <f t="shared" ca="1" si="127"/>
        <v/>
      </c>
      <c r="V1300" s="49" t="str">
        <f t="shared" ca="1" si="128"/>
        <v/>
      </c>
      <c r="W1300" s="11" t="str">
        <f t="shared" ca="1" si="129"/>
        <v/>
      </c>
      <c r="X1300" s="11" t="str">
        <f t="shared" ca="1" si="130"/>
        <v/>
      </c>
    </row>
    <row r="1301" spans="2:24" x14ac:dyDescent="0.25">
      <c r="B1301" s="82" t="str">
        <f ca="1">IF(B1300&lt;MIN($C$3, 'Terms&amp;Conditions + Transaction'!$B$6), B1300+1, "")</f>
        <v/>
      </c>
      <c r="C1301" t="str">
        <f ca="1">IF(B1301="", "", IF(AND(WEEKDAY(B1301, 2)&lt;=5, ISERROR(VLOOKUP(B1301, 'Holiday Schedule'!$B$3:$B$1002, 1, FALSE))), 1, 0))</f>
        <v/>
      </c>
      <c r="D1301" t="str">
        <f ca="1">IF(B1301="", "", IF(LOWER('Terms&amp;Conditions + Transaction'!$C$15)="act", 1, IF(DAY(B1301)=31, 0, IF(AND(DAY(B1301+1)=1, MONTH(B1301+1)=3), 31-DAY(B1301), 1))))</f>
        <v/>
      </c>
      <c r="E1301" s="18" t="str">
        <f ca="1">IF(B1301="", "", IFERROR(VLOOKUP(B1301, 'Accrual Schedule'!$B$3:$B$122, 1, TRUE), ""))</f>
        <v/>
      </c>
      <c r="F1301" s="18" t="str" cm="1">
        <f t="array" aca="1" ref="F1301" ca="1">IF(B1301="", "", INDEX('Accrual Schedule'!$B$3:$B$122, MATCH(B1301, 'Accrual Schedule'!$B$3:$B$122, 1)+1, 1))</f>
        <v/>
      </c>
      <c r="G1301" s="18" t="str" cm="1">
        <f t="array" aca="1" ref="G1301" ca="1">IF(B1301="", "", INDEX('Accrual Schedule'!$B$3:$B$122, MATCH(H1301, 'Accrual Schedule'!$B$3:$B$122, 1)-1, 1))</f>
        <v/>
      </c>
      <c r="H1301" s="18" t="str">
        <f ca="1">IF(B1301="", "", INDEX('Accrual Schedule'!$B$3:$B$122, MATCH(I1301, 'Accrual Schedule'!$C$3:$C$122, 1), 1))</f>
        <v/>
      </c>
      <c r="I1301" s="18" t="str" cm="1">
        <f t="array" aca="1" ref="I1301" ca="1">IF(B1301="", "", _xlfn.IFNA(INDEX('Accrual Schedule'!$C$4:$C$122, MATCH(B1301, 'Accrual Schedule'!$C$4:$C$122, 1)+1, 1), INDEX('Accrual Schedule'!$C$4:$C$122, 1, 1)))</f>
        <v/>
      </c>
      <c r="J1301" s="11" t="str">
        <f ca="1">IF(B1301="","",'Terms&amp;Conditions + Transaction'!$F$5-SUMIF(Dispositions!$B$3:$B$32,"&lt;="&amp;B1301,Dispositions!$C$3:$C$32))</f>
        <v/>
      </c>
      <c r="K1301" s="84" t="str">
        <f ca="1">IF(B1301="", "", IF(ISNA(MATCH(B1301, 'Factor Schedule'!$B$3:$B$2002, -1)),1,IF(INDEX('Factor Schedule'!$B$3:$C$2002,MATCH(B1301, 'Factor Schedule'!$B$3:$B$2002, -1), 1)=B1301,MATCH(B1301, 'Factor Schedule'!$B$3:$B$2002, -1),MATCH(B1301, 'Factor Schedule'!$B$3:$B$2002, -1)+1)))</f>
        <v/>
      </c>
      <c r="L1301" s="11" t="str" cm="1">
        <f t="array" aca="1" ref="L1301" ca="1">IF(B1301="","",ROUND(J1301*_xlfn.IFNA(INDEX('Factor Schedule'!$B$3:$C$2002,K1301, 2), 1), 2))</f>
        <v/>
      </c>
      <c r="M1301" s="11" t="str">
        <f ca="1">IF(B1301="", "", IF(OR(LOWER('Terms&amp;Conditions + Transaction'!$B$12)&lt;&gt;"compound", B1301=$C$2, B1301=E1301), L1301, L1301+IF(LOWER('Terms&amp;Conditions + Transaction'!$B$13)&lt;&gt;"y", SUMIFS($T$8:$T$2007, $B$8:$B$2007, "&gt;="&amp;E1301, $B$8:$B$2007, "&lt;"&amp;B1301), SUMIFS($U$8:$U$1007, $B$8:$B$2007, "&gt;="&amp;E1301, $B$8:$B$2007, "&lt;"&amp;B1301))))</f>
        <v/>
      </c>
      <c r="N1301" s="18" t="str">
        <f ca="1">IF(OR(B1301 = "", F1301=""), "", MIN(ForwardDays(B1301,-'Terms&amp;Conditions + Transaction'!$B$22, 'Terms&amp;Conditions + Transaction'!$B$23, 'Holiday Schedule'!$B$3:$B$1002),ForwardDays(F1301,-'Terms&amp;Conditions + Transaction'!$B$22, 'Terms&amp;Conditions + Transaction'!$B$23, 'Holiday Schedule'!$B$3:$B$1002)))</f>
        <v/>
      </c>
      <c r="O1301" s="42" t="str">
        <f ca="1">IF(B1301="", "", IF(ISNA(MATCH(N1301, SOFR_INDEX!$A$2:$A$2001, -1)),1,IF(INDEX(SOFR_INDEX!$A$2:$E$2001,MATCH(N1301, SOFR_INDEX!$A$2:$A$2001, -1), 1)=N1301,MATCH(N1301, SOFR_INDEX!$A$2:$A$2001, -1),MATCH(N1301, SOFR_INDEX!$A$2:$A$2001, -1)+1)))</f>
        <v/>
      </c>
      <c r="P1301" s="40" t="str" cm="1">
        <f t="array" aca="1" ref="P1301" ca="1">IF(OR(B1301="", F1301=""), "", INDEX(SOFR_INDEX!$B$2:$E$2001, O1301,$P$4) * IF(LEFT($P$3, 3)="180", 2, IF(LEFT($P$3, 2)="90", 4, IF(LEFT($P$3, 2)="30", 12, 1)))/100)</f>
        <v/>
      </c>
      <c r="Q1301" s="43" t="str">
        <f ca="1">IF(OR(B1301="", F1301=""), "", P1301+'Terms&amp;Conditions + Transaction'!$B$11/10000)</f>
        <v/>
      </c>
      <c r="R1301" s="43" t="str">
        <f t="shared" ca="1" si="125"/>
        <v/>
      </c>
      <c r="S1301" t="str">
        <f ca="1">IF(B1301="",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Transaction'!$C$7*(F1301-E1301), 365), 360))))</f>
        <v/>
      </c>
      <c r="T1301" s="49" t="str">
        <f t="shared" ca="1" si="126"/>
        <v/>
      </c>
      <c r="U1301" s="49" t="str">
        <f t="shared" ca="1" si="127"/>
        <v/>
      </c>
      <c r="V1301" s="49" t="str">
        <f t="shared" ca="1" si="128"/>
        <v/>
      </c>
      <c r="W1301" s="11" t="str">
        <f t="shared" ca="1" si="129"/>
        <v/>
      </c>
      <c r="X1301" s="11" t="str">
        <f t="shared" ca="1" si="130"/>
        <v/>
      </c>
    </row>
    <row r="1302" spans="2:24" x14ac:dyDescent="0.25">
      <c r="B1302" s="82" t="str">
        <f ca="1">IF(B1301&lt;MIN($C$3, 'Terms&amp;Conditions + Transaction'!$B$6), B1301+1, "")</f>
        <v/>
      </c>
      <c r="C1302" t="str">
        <f ca="1">IF(B1302="", "", IF(AND(WEEKDAY(B1302, 2)&lt;=5, ISERROR(VLOOKUP(B1302, 'Holiday Schedule'!$B$3:$B$1002, 1, FALSE))), 1, 0))</f>
        <v/>
      </c>
      <c r="D1302" t="str">
        <f ca="1">IF(B1302="", "", IF(LOWER('Terms&amp;Conditions + Transaction'!$C$15)="act", 1, IF(DAY(B1302)=31, 0, IF(AND(DAY(B1302+1)=1, MONTH(B1302+1)=3), 31-DAY(B1302), 1))))</f>
        <v/>
      </c>
      <c r="E1302" s="18" t="str">
        <f ca="1">IF(B1302="", "", IFERROR(VLOOKUP(B1302, 'Accrual Schedule'!$B$3:$B$122, 1, TRUE), ""))</f>
        <v/>
      </c>
      <c r="F1302" s="18" t="str" cm="1">
        <f t="array" aca="1" ref="F1302" ca="1">IF(B1302="", "", INDEX('Accrual Schedule'!$B$3:$B$122, MATCH(B1302, 'Accrual Schedule'!$B$3:$B$122, 1)+1, 1))</f>
        <v/>
      </c>
      <c r="G1302" s="18" t="str" cm="1">
        <f t="array" aca="1" ref="G1302" ca="1">IF(B1302="", "", INDEX('Accrual Schedule'!$B$3:$B$122, MATCH(H1302, 'Accrual Schedule'!$B$3:$B$122, 1)-1, 1))</f>
        <v/>
      </c>
      <c r="H1302" s="18" t="str">
        <f ca="1">IF(B1302="", "", INDEX('Accrual Schedule'!$B$3:$B$122, MATCH(I1302, 'Accrual Schedule'!$C$3:$C$122, 1), 1))</f>
        <v/>
      </c>
      <c r="I1302" s="18" t="str" cm="1">
        <f t="array" aca="1" ref="I1302" ca="1">IF(B1302="", "", _xlfn.IFNA(INDEX('Accrual Schedule'!$C$4:$C$122, MATCH(B1302, 'Accrual Schedule'!$C$4:$C$122, 1)+1, 1), INDEX('Accrual Schedule'!$C$4:$C$122, 1, 1)))</f>
        <v/>
      </c>
      <c r="J1302" s="11" t="str">
        <f ca="1">IF(B1302="","",'Terms&amp;Conditions + Transaction'!$F$5-SUMIF(Dispositions!$B$3:$B$32,"&lt;="&amp;B1302,Dispositions!$C$3:$C$32))</f>
        <v/>
      </c>
      <c r="K1302" s="84" t="str">
        <f ca="1">IF(B1302="", "", IF(ISNA(MATCH(B1302, 'Factor Schedule'!$B$3:$B$2002, -1)),1,IF(INDEX('Factor Schedule'!$B$3:$C$2002,MATCH(B1302, 'Factor Schedule'!$B$3:$B$2002, -1), 1)=B1302,MATCH(B1302, 'Factor Schedule'!$B$3:$B$2002, -1),MATCH(B1302, 'Factor Schedule'!$B$3:$B$2002, -1)+1)))</f>
        <v/>
      </c>
      <c r="L1302" s="11" t="str" cm="1">
        <f t="array" aca="1" ref="L1302" ca="1">IF(B1302="","",ROUND(J1302*_xlfn.IFNA(INDEX('Factor Schedule'!$B$3:$C$2002,K1302, 2), 1), 2))</f>
        <v/>
      </c>
      <c r="M1302" s="11" t="str">
        <f ca="1">IF(B1302="", "", IF(OR(LOWER('Terms&amp;Conditions + Transaction'!$B$12)&lt;&gt;"compound", B1302=$C$2, B1302=E1302), L1302, L1302+IF(LOWER('Terms&amp;Conditions + Transaction'!$B$13)&lt;&gt;"y", SUMIFS($T$8:$T$2007, $B$8:$B$2007, "&gt;="&amp;E1302, $B$8:$B$2007, "&lt;"&amp;B1302), SUMIFS($U$8:$U$1007, $B$8:$B$2007, "&gt;="&amp;E1302, $B$8:$B$2007, "&lt;"&amp;B1302))))</f>
        <v/>
      </c>
      <c r="N1302" s="18" t="str">
        <f ca="1">IF(OR(B1302 = "", F1302=""), "", MIN(ForwardDays(B1302,-'Terms&amp;Conditions + Transaction'!$B$22, 'Terms&amp;Conditions + Transaction'!$B$23, 'Holiday Schedule'!$B$3:$B$1002),ForwardDays(F1302,-'Terms&amp;Conditions + Transaction'!$B$22, 'Terms&amp;Conditions + Transaction'!$B$23, 'Holiday Schedule'!$B$3:$B$1002)))</f>
        <v/>
      </c>
      <c r="O1302" s="42" t="str">
        <f ca="1">IF(B1302="", "", IF(ISNA(MATCH(N1302, SOFR_INDEX!$A$2:$A$2001, -1)),1,IF(INDEX(SOFR_INDEX!$A$2:$E$2001,MATCH(N1302, SOFR_INDEX!$A$2:$A$2001, -1), 1)=N1302,MATCH(N1302, SOFR_INDEX!$A$2:$A$2001, -1),MATCH(N1302, SOFR_INDEX!$A$2:$A$2001, -1)+1)))</f>
        <v/>
      </c>
      <c r="P1302" s="40" t="str" cm="1">
        <f t="array" aca="1" ref="P1302" ca="1">IF(OR(B1302="", F1302=""), "", INDEX(SOFR_INDEX!$B$2:$E$2001, O1302,$P$4) * IF(LEFT($P$3, 3)="180", 2, IF(LEFT($P$3, 2)="90", 4, IF(LEFT($P$3, 2)="30", 12, 1)))/100)</f>
        <v/>
      </c>
      <c r="Q1302" s="43" t="str">
        <f ca="1">IF(OR(B1302="", F1302=""), "", P1302+'Terms&amp;Conditions + Transaction'!$B$11/10000)</f>
        <v/>
      </c>
      <c r="R1302" s="43" t="str">
        <f t="shared" ca="1" si="125"/>
        <v/>
      </c>
      <c r="S1302" t="str">
        <f ca="1">IF(B1302="",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Transaction'!$C$7*(F1302-E1302), 365), 360))))</f>
        <v/>
      </c>
      <c r="T1302" s="49" t="str">
        <f t="shared" ca="1" si="126"/>
        <v/>
      </c>
      <c r="U1302" s="49" t="str">
        <f t="shared" ca="1" si="127"/>
        <v/>
      </c>
      <c r="V1302" s="49" t="str">
        <f t="shared" ca="1" si="128"/>
        <v/>
      </c>
      <c r="W1302" s="11" t="str">
        <f t="shared" ca="1" si="129"/>
        <v/>
      </c>
      <c r="X1302" s="11" t="str">
        <f t="shared" ca="1" si="130"/>
        <v/>
      </c>
    </row>
    <row r="1303" spans="2:24" x14ac:dyDescent="0.25">
      <c r="B1303" s="82" t="str">
        <f ca="1">IF(B1302&lt;MIN($C$3, 'Terms&amp;Conditions + Transaction'!$B$6), B1302+1, "")</f>
        <v/>
      </c>
      <c r="C1303" t="str">
        <f ca="1">IF(B1303="", "", IF(AND(WEEKDAY(B1303, 2)&lt;=5, ISERROR(VLOOKUP(B1303, 'Holiday Schedule'!$B$3:$B$1002, 1, FALSE))), 1, 0))</f>
        <v/>
      </c>
      <c r="D1303" t="str">
        <f ca="1">IF(B1303="", "", IF(LOWER('Terms&amp;Conditions + Transaction'!$C$15)="act", 1, IF(DAY(B1303)=31, 0, IF(AND(DAY(B1303+1)=1, MONTH(B1303+1)=3), 31-DAY(B1303), 1))))</f>
        <v/>
      </c>
      <c r="E1303" s="18" t="str">
        <f ca="1">IF(B1303="", "", IFERROR(VLOOKUP(B1303, 'Accrual Schedule'!$B$3:$B$122, 1, TRUE), ""))</f>
        <v/>
      </c>
      <c r="F1303" s="18" t="str" cm="1">
        <f t="array" aca="1" ref="F1303" ca="1">IF(B1303="", "", INDEX('Accrual Schedule'!$B$3:$B$122, MATCH(B1303, 'Accrual Schedule'!$B$3:$B$122, 1)+1, 1))</f>
        <v/>
      </c>
      <c r="G1303" s="18" t="str" cm="1">
        <f t="array" aca="1" ref="G1303" ca="1">IF(B1303="", "", INDEX('Accrual Schedule'!$B$3:$B$122, MATCH(H1303, 'Accrual Schedule'!$B$3:$B$122, 1)-1, 1))</f>
        <v/>
      </c>
      <c r="H1303" s="18" t="str">
        <f ca="1">IF(B1303="", "", INDEX('Accrual Schedule'!$B$3:$B$122, MATCH(I1303, 'Accrual Schedule'!$C$3:$C$122, 1), 1))</f>
        <v/>
      </c>
      <c r="I1303" s="18" t="str" cm="1">
        <f t="array" aca="1" ref="I1303" ca="1">IF(B1303="", "", _xlfn.IFNA(INDEX('Accrual Schedule'!$C$4:$C$122, MATCH(B1303, 'Accrual Schedule'!$C$4:$C$122, 1)+1, 1), INDEX('Accrual Schedule'!$C$4:$C$122, 1, 1)))</f>
        <v/>
      </c>
      <c r="J1303" s="11" t="str">
        <f ca="1">IF(B1303="","",'Terms&amp;Conditions + Transaction'!$F$5-SUMIF(Dispositions!$B$3:$B$32,"&lt;="&amp;B1303,Dispositions!$C$3:$C$32))</f>
        <v/>
      </c>
      <c r="K1303" s="84" t="str">
        <f ca="1">IF(B1303="", "", IF(ISNA(MATCH(B1303, 'Factor Schedule'!$B$3:$B$2002, -1)),1,IF(INDEX('Factor Schedule'!$B$3:$C$2002,MATCH(B1303, 'Factor Schedule'!$B$3:$B$2002, -1), 1)=B1303,MATCH(B1303, 'Factor Schedule'!$B$3:$B$2002, -1),MATCH(B1303, 'Factor Schedule'!$B$3:$B$2002, -1)+1)))</f>
        <v/>
      </c>
      <c r="L1303" s="11" t="str" cm="1">
        <f t="array" aca="1" ref="L1303" ca="1">IF(B1303="","",ROUND(J1303*_xlfn.IFNA(INDEX('Factor Schedule'!$B$3:$C$2002,K1303, 2), 1), 2))</f>
        <v/>
      </c>
      <c r="M1303" s="11" t="str">
        <f ca="1">IF(B1303="", "", IF(OR(LOWER('Terms&amp;Conditions + Transaction'!$B$12)&lt;&gt;"compound", B1303=$C$2, B1303=E1303), L1303, L1303+IF(LOWER('Terms&amp;Conditions + Transaction'!$B$13)&lt;&gt;"y", SUMIFS($T$8:$T$2007, $B$8:$B$2007, "&gt;="&amp;E1303, $B$8:$B$2007, "&lt;"&amp;B1303), SUMIFS($U$8:$U$1007, $B$8:$B$2007, "&gt;="&amp;E1303, $B$8:$B$2007, "&lt;"&amp;B1303))))</f>
        <v/>
      </c>
      <c r="N1303" s="18" t="str">
        <f ca="1">IF(OR(B1303 = "", F1303=""), "", MIN(ForwardDays(B1303,-'Terms&amp;Conditions + Transaction'!$B$22, 'Terms&amp;Conditions + Transaction'!$B$23, 'Holiday Schedule'!$B$3:$B$1002),ForwardDays(F1303,-'Terms&amp;Conditions + Transaction'!$B$22, 'Terms&amp;Conditions + Transaction'!$B$23, 'Holiday Schedule'!$B$3:$B$1002)))</f>
        <v/>
      </c>
      <c r="O1303" s="42" t="str">
        <f ca="1">IF(B1303="", "", IF(ISNA(MATCH(N1303, SOFR_INDEX!$A$2:$A$2001, -1)),1,IF(INDEX(SOFR_INDEX!$A$2:$E$2001,MATCH(N1303, SOFR_INDEX!$A$2:$A$2001, -1), 1)=N1303,MATCH(N1303, SOFR_INDEX!$A$2:$A$2001, -1),MATCH(N1303, SOFR_INDEX!$A$2:$A$2001, -1)+1)))</f>
        <v/>
      </c>
      <c r="P1303" s="40" t="str" cm="1">
        <f t="array" aca="1" ref="P1303" ca="1">IF(OR(B1303="", F1303=""), "", INDEX(SOFR_INDEX!$B$2:$E$2001, O1303,$P$4) * IF(LEFT($P$3, 3)="180", 2, IF(LEFT($P$3, 2)="90", 4, IF(LEFT($P$3, 2)="30", 12, 1)))/100)</f>
        <v/>
      </c>
      <c r="Q1303" s="43" t="str">
        <f ca="1">IF(OR(B1303="", F1303=""), "", P1303+'Terms&amp;Conditions + Transaction'!$B$11/10000)</f>
        <v/>
      </c>
      <c r="R1303" s="43" t="str">
        <f t="shared" ca="1" si="125"/>
        <v/>
      </c>
      <c r="S1303" t="str">
        <f ca="1">IF(B1303="",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Transaction'!$C$7*(F1303-E1303), 365), 360))))</f>
        <v/>
      </c>
      <c r="T1303" s="49" t="str">
        <f t="shared" ca="1" si="126"/>
        <v/>
      </c>
      <c r="U1303" s="49" t="str">
        <f t="shared" ca="1" si="127"/>
        <v/>
      </c>
      <c r="V1303" s="49" t="str">
        <f t="shared" ca="1" si="128"/>
        <v/>
      </c>
      <c r="W1303" s="11" t="str">
        <f t="shared" ca="1" si="129"/>
        <v/>
      </c>
      <c r="X1303" s="11" t="str">
        <f t="shared" ca="1" si="130"/>
        <v/>
      </c>
    </row>
    <row r="1304" spans="2:24" x14ac:dyDescent="0.25">
      <c r="B1304" s="82" t="str">
        <f ca="1">IF(B1303&lt;MIN($C$3, 'Terms&amp;Conditions + Transaction'!$B$6), B1303+1, "")</f>
        <v/>
      </c>
      <c r="C1304" t="str">
        <f ca="1">IF(B1304="", "", IF(AND(WEEKDAY(B1304, 2)&lt;=5, ISERROR(VLOOKUP(B1304, 'Holiday Schedule'!$B$3:$B$1002, 1, FALSE))), 1, 0))</f>
        <v/>
      </c>
      <c r="D1304" t="str">
        <f ca="1">IF(B1304="", "", IF(LOWER('Terms&amp;Conditions + Transaction'!$C$15)="act", 1, IF(DAY(B1304)=31, 0, IF(AND(DAY(B1304+1)=1, MONTH(B1304+1)=3), 31-DAY(B1304), 1))))</f>
        <v/>
      </c>
      <c r="E1304" s="18" t="str">
        <f ca="1">IF(B1304="", "", IFERROR(VLOOKUP(B1304, 'Accrual Schedule'!$B$3:$B$122, 1, TRUE), ""))</f>
        <v/>
      </c>
      <c r="F1304" s="18" t="str" cm="1">
        <f t="array" aca="1" ref="F1304" ca="1">IF(B1304="", "", INDEX('Accrual Schedule'!$B$3:$B$122, MATCH(B1304, 'Accrual Schedule'!$B$3:$B$122, 1)+1, 1))</f>
        <v/>
      </c>
      <c r="G1304" s="18" t="str" cm="1">
        <f t="array" aca="1" ref="G1304" ca="1">IF(B1304="", "", INDEX('Accrual Schedule'!$B$3:$B$122, MATCH(H1304, 'Accrual Schedule'!$B$3:$B$122, 1)-1, 1))</f>
        <v/>
      </c>
      <c r="H1304" s="18" t="str">
        <f ca="1">IF(B1304="", "", INDEX('Accrual Schedule'!$B$3:$B$122, MATCH(I1304, 'Accrual Schedule'!$C$3:$C$122, 1), 1))</f>
        <v/>
      </c>
      <c r="I1304" s="18" t="str" cm="1">
        <f t="array" aca="1" ref="I1304" ca="1">IF(B1304="", "", _xlfn.IFNA(INDEX('Accrual Schedule'!$C$4:$C$122, MATCH(B1304, 'Accrual Schedule'!$C$4:$C$122, 1)+1, 1), INDEX('Accrual Schedule'!$C$4:$C$122, 1, 1)))</f>
        <v/>
      </c>
      <c r="J1304" s="11" t="str">
        <f ca="1">IF(B1304="","",'Terms&amp;Conditions + Transaction'!$F$5-SUMIF(Dispositions!$B$3:$B$32,"&lt;="&amp;B1304,Dispositions!$C$3:$C$32))</f>
        <v/>
      </c>
      <c r="K1304" s="84" t="str">
        <f ca="1">IF(B1304="", "", IF(ISNA(MATCH(B1304, 'Factor Schedule'!$B$3:$B$2002, -1)),1,IF(INDEX('Factor Schedule'!$B$3:$C$2002,MATCH(B1304, 'Factor Schedule'!$B$3:$B$2002, -1), 1)=B1304,MATCH(B1304, 'Factor Schedule'!$B$3:$B$2002, -1),MATCH(B1304, 'Factor Schedule'!$B$3:$B$2002, -1)+1)))</f>
        <v/>
      </c>
      <c r="L1304" s="11" t="str" cm="1">
        <f t="array" aca="1" ref="L1304" ca="1">IF(B1304="","",ROUND(J1304*_xlfn.IFNA(INDEX('Factor Schedule'!$B$3:$C$2002,K1304, 2), 1), 2))</f>
        <v/>
      </c>
      <c r="M1304" s="11" t="str">
        <f ca="1">IF(B1304="", "", IF(OR(LOWER('Terms&amp;Conditions + Transaction'!$B$12)&lt;&gt;"compound", B1304=$C$2, B1304=E1304), L1304, L1304+IF(LOWER('Terms&amp;Conditions + Transaction'!$B$13)&lt;&gt;"y", SUMIFS($T$8:$T$2007, $B$8:$B$2007, "&gt;="&amp;E1304, $B$8:$B$2007, "&lt;"&amp;B1304), SUMIFS($U$8:$U$1007, $B$8:$B$2007, "&gt;="&amp;E1304, $B$8:$B$2007, "&lt;"&amp;B1304))))</f>
        <v/>
      </c>
      <c r="N1304" s="18" t="str">
        <f ca="1">IF(OR(B1304 = "", F1304=""), "", MIN(ForwardDays(B1304,-'Terms&amp;Conditions + Transaction'!$B$22, 'Terms&amp;Conditions + Transaction'!$B$23, 'Holiday Schedule'!$B$3:$B$1002),ForwardDays(F1304,-'Terms&amp;Conditions + Transaction'!$B$22, 'Terms&amp;Conditions + Transaction'!$B$23, 'Holiday Schedule'!$B$3:$B$1002)))</f>
        <v/>
      </c>
      <c r="O1304" s="42" t="str">
        <f ca="1">IF(B1304="", "", IF(ISNA(MATCH(N1304, SOFR_INDEX!$A$2:$A$2001, -1)),1,IF(INDEX(SOFR_INDEX!$A$2:$E$2001,MATCH(N1304, SOFR_INDEX!$A$2:$A$2001, -1), 1)=N1304,MATCH(N1304, SOFR_INDEX!$A$2:$A$2001, -1),MATCH(N1304, SOFR_INDEX!$A$2:$A$2001, -1)+1)))</f>
        <v/>
      </c>
      <c r="P1304" s="40" t="str" cm="1">
        <f t="array" aca="1" ref="P1304" ca="1">IF(OR(B1304="", F1304=""), "", INDEX(SOFR_INDEX!$B$2:$E$2001, O1304,$P$4) * IF(LEFT($P$3, 3)="180", 2, IF(LEFT($P$3, 2)="90", 4, IF(LEFT($P$3, 2)="30", 12, 1)))/100)</f>
        <v/>
      </c>
      <c r="Q1304" s="43" t="str">
        <f ca="1">IF(OR(B1304="", F1304=""), "", P1304+'Terms&amp;Conditions + Transaction'!$B$11/10000)</f>
        <v/>
      </c>
      <c r="R1304" s="43" t="str">
        <f t="shared" ca="1" si="125"/>
        <v/>
      </c>
      <c r="S1304" t="str">
        <f ca="1">IF(B1304="",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Transaction'!$C$7*(F1304-E1304), 365), 360))))</f>
        <v/>
      </c>
      <c r="T1304" s="49" t="str">
        <f t="shared" ca="1" si="126"/>
        <v/>
      </c>
      <c r="U1304" s="49" t="str">
        <f t="shared" ca="1" si="127"/>
        <v/>
      </c>
      <c r="V1304" s="49" t="str">
        <f t="shared" ca="1" si="128"/>
        <v/>
      </c>
      <c r="W1304" s="11" t="str">
        <f t="shared" ca="1" si="129"/>
        <v/>
      </c>
      <c r="X1304" s="11" t="str">
        <f t="shared" ca="1" si="130"/>
        <v/>
      </c>
    </row>
    <row r="1305" spans="2:24" x14ac:dyDescent="0.25">
      <c r="B1305" s="82" t="str">
        <f ca="1">IF(B1304&lt;MIN($C$3, 'Terms&amp;Conditions + Transaction'!$B$6), B1304+1, "")</f>
        <v/>
      </c>
      <c r="C1305" t="str">
        <f ca="1">IF(B1305="", "", IF(AND(WEEKDAY(B1305, 2)&lt;=5, ISERROR(VLOOKUP(B1305, 'Holiday Schedule'!$B$3:$B$1002, 1, FALSE))), 1, 0))</f>
        <v/>
      </c>
      <c r="D1305" t="str">
        <f ca="1">IF(B1305="", "", IF(LOWER('Terms&amp;Conditions + Transaction'!$C$15)="act", 1, IF(DAY(B1305)=31, 0, IF(AND(DAY(B1305+1)=1, MONTH(B1305+1)=3), 31-DAY(B1305), 1))))</f>
        <v/>
      </c>
      <c r="E1305" s="18" t="str">
        <f ca="1">IF(B1305="", "", IFERROR(VLOOKUP(B1305, 'Accrual Schedule'!$B$3:$B$122, 1, TRUE), ""))</f>
        <v/>
      </c>
      <c r="F1305" s="18" t="str" cm="1">
        <f t="array" aca="1" ref="F1305" ca="1">IF(B1305="", "", INDEX('Accrual Schedule'!$B$3:$B$122, MATCH(B1305, 'Accrual Schedule'!$B$3:$B$122, 1)+1, 1))</f>
        <v/>
      </c>
      <c r="G1305" s="18" t="str" cm="1">
        <f t="array" aca="1" ref="G1305" ca="1">IF(B1305="", "", INDEX('Accrual Schedule'!$B$3:$B$122, MATCH(H1305, 'Accrual Schedule'!$B$3:$B$122, 1)-1, 1))</f>
        <v/>
      </c>
      <c r="H1305" s="18" t="str">
        <f ca="1">IF(B1305="", "", INDEX('Accrual Schedule'!$B$3:$B$122, MATCH(I1305, 'Accrual Schedule'!$C$3:$C$122, 1), 1))</f>
        <v/>
      </c>
      <c r="I1305" s="18" t="str" cm="1">
        <f t="array" aca="1" ref="I1305" ca="1">IF(B1305="", "", _xlfn.IFNA(INDEX('Accrual Schedule'!$C$4:$C$122, MATCH(B1305, 'Accrual Schedule'!$C$4:$C$122, 1)+1, 1), INDEX('Accrual Schedule'!$C$4:$C$122, 1, 1)))</f>
        <v/>
      </c>
      <c r="J1305" s="11" t="str">
        <f ca="1">IF(B1305="","",'Terms&amp;Conditions + Transaction'!$F$5-SUMIF(Dispositions!$B$3:$B$32,"&lt;="&amp;B1305,Dispositions!$C$3:$C$32))</f>
        <v/>
      </c>
      <c r="K1305" s="84" t="str">
        <f ca="1">IF(B1305="", "", IF(ISNA(MATCH(B1305, 'Factor Schedule'!$B$3:$B$2002, -1)),1,IF(INDEX('Factor Schedule'!$B$3:$C$2002,MATCH(B1305, 'Factor Schedule'!$B$3:$B$2002, -1), 1)=B1305,MATCH(B1305, 'Factor Schedule'!$B$3:$B$2002, -1),MATCH(B1305, 'Factor Schedule'!$B$3:$B$2002, -1)+1)))</f>
        <v/>
      </c>
      <c r="L1305" s="11" t="str" cm="1">
        <f t="array" aca="1" ref="L1305" ca="1">IF(B1305="","",ROUND(J1305*_xlfn.IFNA(INDEX('Factor Schedule'!$B$3:$C$2002,K1305, 2), 1), 2))</f>
        <v/>
      </c>
      <c r="M1305" s="11" t="str">
        <f ca="1">IF(B1305="", "", IF(OR(LOWER('Terms&amp;Conditions + Transaction'!$B$12)&lt;&gt;"compound", B1305=$C$2, B1305=E1305), L1305, L1305+IF(LOWER('Terms&amp;Conditions + Transaction'!$B$13)&lt;&gt;"y", SUMIFS($T$8:$T$2007, $B$8:$B$2007, "&gt;="&amp;E1305, $B$8:$B$2007, "&lt;"&amp;B1305), SUMIFS($U$8:$U$1007, $B$8:$B$2007, "&gt;="&amp;E1305, $B$8:$B$2007, "&lt;"&amp;B1305))))</f>
        <v/>
      </c>
      <c r="N1305" s="18" t="str">
        <f ca="1">IF(OR(B1305 = "", F1305=""), "", MIN(ForwardDays(B1305,-'Terms&amp;Conditions + Transaction'!$B$22, 'Terms&amp;Conditions + Transaction'!$B$23, 'Holiday Schedule'!$B$3:$B$1002),ForwardDays(F1305,-'Terms&amp;Conditions + Transaction'!$B$22, 'Terms&amp;Conditions + Transaction'!$B$23, 'Holiday Schedule'!$B$3:$B$1002)))</f>
        <v/>
      </c>
      <c r="O1305" s="42" t="str">
        <f ca="1">IF(B1305="", "", IF(ISNA(MATCH(N1305, SOFR_INDEX!$A$2:$A$2001, -1)),1,IF(INDEX(SOFR_INDEX!$A$2:$E$2001,MATCH(N1305, SOFR_INDEX!$A$2:$A$2001, -1), 1)=N1305,MATCH(N1305, SOFR_INDEX!$A$2:$A$2001, -1),MATCH(N1305, SOFR_INDEX!$A$2:$A$2001, -1)+1)))</f>
        <v/>
      </c>
      <c r="P1305" s="40" t="str" cm="1">
        <f t="array" aca="1" ref="P1305" ca="1">IF(OR(B1305="", F1305=""), "", INDEX(SOFR_INDEX!$B$2:$E$2001, O1305,$P$4) * IF(LEFT($P$3, 3)="180", 2, IF(LEFT($P$3, 2)="90", 4, IF(LEFT($P$3, 2)="30", 12, 1)))/100)</f>
        <v/>
      </c>
      <c r="Q1305" s="43" t="str">
        <f ca="1">IF(OR(B1305="", F1305=""), "", P1305+'Terms&amp;Conditions + Transaction'!$B$11/10000)</f>
        <v/>
      </c>
      <c r="R1305" s="43" t="str">
        <f t="shared" ca="1" si="125"/>
        <v/>
      </c>
      <c r="S1305" t="str">
        <f ca="1">IF(B1305="",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Transaction'!$C$7*(F1305-E1305), 365), 360))))</f>
        <v/>
      </c>
      <c r="T1305" s="49" t="str">
        <f t="shared" ca="1" si="126"/>
        <v/>
      </c>
      <c r="U1305" s="49" t="str">
        <f t="shared" ca="1" si="127"/>
        <v/>
      </c>
      <c r="V1305" s="49" t="str">
        <f t="shared" ca="1" si="128"/>
        <v/>
      </c>
      <c r="W1305" s="11" t="str">
        <f t="shared" ca="1" si="129"/>
        <v/>
      </c>
      <c r="X1305" s="11" t="str">
        <f t="shared" ca="1" si="130"/>
        <v/>
      </c>
    </row>
    <row r="1306" spans="2:24" x14ac:dyDescent="0.25">
      <c r="B1306" s="82" t="str">
        <f ca="1">IF(B1305&lt;MIN($C$3, 'Terms&amp;Conditions + Transaction'!$B$6), B1305+1, "")</f>
        <v/>
      </c>
      <c r="C1306" t="str">
        <f ca="1">IF(B1306="", "", IF(AND(WEEKDAY(B1306, 2)&lt;=5, ISERROR(VLOOKUP(B1306, 'Holiday Schedule'!$B$3:$B$1002, 1, FALSE))), 1, 0))</f>
        <v/>
      </c>
      <c r="D1306" t="str">
        <f ca="1">IF(B1306="", "", IF(LOWER('Terms&amp;Conditions + Transaction'!$C$15)="act", 1, IF(DAY(B1306)=31, 0, IF(AND(DAY(B1306+1)=1, MONTH(B1306+1)=3), 31-DAY(B1306), 1))))</f>
        <v/>
      </c>
      <c r="E1306" s="18" t="str">
        <f ca="1">IF(B1306="", "", IFERROR(VLOOKUP(B1306, 'Accrual Schedule'!$B$3:$B$122, 1, TRUE), ""))</f>
        <v/>
      </c>
      <c r="F1306" s="18" t="str" cm="1">
        <f t="array" aca="1" ref="F1306" ca="1">IF(B1306="", "", INDEX('Accrual Schedule'!$B$3:$B$122, MATCH(B1306, 'Accrual Schedule'!$B$3:$B$122, 1)+1, 1))</f>
        <v/>
      </c>
      <c r="G1306" s="18" t="str" cm="1">
        <f t="array" aca="1" ref="G1306" ca="1">IF(B1306="", "", INDEX('Accrual Schedule'!$B$3:$B$122, MATCH(H1306, 'Accrual Schedule'!$B$3:$B$122, 1)-1, 1))</f>
        <v/>
      </c>
      <c r="H1306" s="18" t="str">
        <f ca="1">IF(B1306="", "", INDEX('Accrual Schedule'!$B$3:$B$122, MATCH(I1306, 'Accrual Schedule'!$C$3:$C$122, 1), 1))</f>
        <v/>
      </c>
      <c r="I1306" s="18" t="str" cm="1">
        <f t="array" aca="1" ref="I1306" ca="1">IF(B1306="", "", _xlfn.IFNA(INDEX('Accrual Schedule'!$C$4:$C$122, MATCH(B1306, 'Accrual Schedule'!$C$4:$C$122, 1)+1, 1), INDEX('Accrual Schedule'!$C$4:$C$122, 1, 1)))</f>
        <v/>
      </c>
      <c r="J1306" s="11" t="str">
        <f ca="1">IF(B1306="","",'Terms&amp;Conditions + Transaction'!$F$5-SUMIF(Dispositions!$B$3:$B$32,"&lt;="&amp;B1306,Dispositions!$C$3:$C$32))</f>
        <v/>
      </c>
      <c r="K1306" s="84" t="str">
        <f ca="1">IF(B1306="", "", IF(ISNA(MATCH(B1306, 'Factor Schedule'!$B$3:$B$2002, -1)),1,IF(INDEX('Factor Schedule'!$B$3:$C$2002,MATCH(B1306, 'Factor Schedule'!$B$3:$B$2002, -1), 1)=B1306,MATCH(B1306, 'Factor Schedule'!$B$3:$B$2002, -1),MATCH(B1306, 'Factor Schedule'!$B$3:$B$2002, -1)+1)))</f>
        <v/>
      </c>
      <c r="L1306" s="11" t="str" cm="1">
        <f t="array" aca="1" ref="L1306" ca="1">IF(B1306="","",ROUND(J1306*_xlfn.IFNA(INDEX('Factor Schedule'!$B$3:$C$2002,K1306, 2), 1), 2))</f>
        <v/>
      </c>
      <c r="M1306" s="11" t="str">
        <f ca="1">IF(B1306="", "", IF(OR(LOWER('Terms&amp;Conditions + Transaction'!$B$12)&lt;&gt;"compound", B1306=$C$2, B1306=E1306), L1306, L1306+IF(LOWER('Terms&amp;Conditions + Transaction'!$B$13)&lt;&gt;"y", SUMIFS($T$8:$T$2007, $B$8:$B$2007, "&gt;="&amp;E1306, $B$8:$B$2007, "&lt;"&amp;B1306), SUMIFS($U$8:$U$1007, $B$8:$B$2007, "&gt;="&amp;E1306, $B$8:$B$2007, "&lt;"&amp;B1306))))</f>
        <v/>
      </c>
      <c r="N1306" s="18" t="str">
        <f ca="1">IF(OR(B1306 = "", F1306=""), "", MIN(ForwardDays(B1306,-'Terms&amp;Conditions + Transaction'!$B$22, 'Terms&amp;Conditions + Transaction'!$B$23, 'Holiday Schedule'!$B$3:$B$1002),ForwardDays(F1306,-'Terms&amp;Conditions + Transaction'!$B$22, 'Terms&amp;Conditions + Transaction'!$B$23, 'Holiday Schedule'!$B$3:$B$1002)))</f>
        <v/>
      </c>
      <c r="O1306" s="42" t="str">
        <f ca="1">IF(B1306="", "", IF(ISNA(MATCH(N1306, SOFR_INDEX!$A$2:$A$2001, -1)),1,IF(INDEX(SOFR_INDEX!$A$2:$E$2001,MATCH(N1306, SOFR_INDEX!$A$2:$A$2001, -1), 1)=N1306,MATCH(N1306, SOFR_INDEX!$A$2:$A$2001, -1),MATCH(N1306, SOFR_INDEX!$A$2:$A$2001, -1)+1)))</f>
        <v/>
      </c>
      <c r="P1306" s="40" t="str" cm="1">
        <f t="array" aca="1" ref="P1306" ca="1">IF(OR(B1306="", F1306=""), "", INDEX(SOFR_INDEX!$B$2:$E$2001, O1306,$P$4) * IF(LEFT($P$3, 3)="180", 2, IF(LEFT($P$3, 2)="90", 4, IF(LEFT($P$3, 2)="30", 12, 1)))/100)</f>
        <v/>
      </c>
      <c r="Q1306" s="43" t="str">
        <f ca="1">IF(OR(B1306="", F1306=""), "", P1306+'Terms&amp;Conditions + Transaction'!$B$11/10000)</f>
        <v/>
      </c>
      <c r="R1306" s="43" t="str">
        <f t="shared" ca="1" si="125"/>
        <v/>
      </c>
      <c r="S1306" t="str">
        <f ca="1">IF(B1306="",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Transaction'!$C$7*(F1306-E1306), 365), 360))))</f>
        <v/>
      </c>
      <c r="T1306" s="49" t="str">
        <f t="shared" ca="1" si="126"/>
        <v/>
      </c>
      <c r="U1306" s="49" t="str">
        <f t="shared" ca="1" si="127"/>
        <v/>
      </c>
      <c r="V1306" s="49" t="str">
        <f t="shared" ca="1" si="128"/>
        <v/>
      </c>
      <c r="W1306" s="11" t="str">
        <f t="shared" ca="1" si="129"/>
        <v/>
      </c>
      <c r="X1306" s="11" t="str">
        <f t="shared" ca="1" si="130"/>
        <v/>
      </c>
    </row>
    <row r="1307" spans="2:24" x14ac:dyDescent="0.25">
      <c r="B1307" s="82" t="str">
        <f ca="1">IF(B1306&lt;MIN($C$3, 'Terms&amp;Conditions + Transaction'!$B$6), B1306+1, "")</f>
        <v/>
      </c>
      <c r="C1307" t="str">
        <f ca="1">IF(B1307="", "", IF(AND(WEEKDAY(B1307, 2)&lt;=5, ISERROR(VLOOKUP(B1307, 'Holiday Schedule'!$B$3:$B$1002, 1, FALSE))), 1, 0))</f>
        <v/>
      </c>
      <c r="D1307" t="str">
        <f ca="1">IF(B1307="", "", IF(LOWER('Terms&amp;Conditions + Transaction'!$C$15)="act", 1, IF(DAY(B1307)=31, 0, IF(AND(DAY(B1307+1)=1, MONTH(B1307+1)=3), 31-DAY(B1307), 1))))</f>
        <v/>
      </c>
      <c r="E1307" s="18" t="str">
        <f ca="1">IF(B1307="", "", IFERROR(VLOOKUP(B1307, 'Accrual Schedule'!$B$3:$B$122, 1, TRUE), ""))</f>
        <v/>
      </c>
      <c r="F1307" s="18" t="str" cm="1">
        <f t="array" aca="1" ref="F1307" ca="1">IF(B1307="", "", INDEX('Accrual Schedule'!$B$3:$B$122, MATCH(B1307, 'Accrual Schedule'!$B$3:$B$122, 1)+1, 1))</f>
        <v/>
      </c>
      <c r="G1307" s="18" t="str" cm="1">
        <f t="array" aca="1" ref="G1307" ca="1">IF(B1307="", "", INDEX('Accrual Schedule'!$B$3:$B$122, MATCH(H1307, 'Accrual Schedule'!$B$3:$B$122, 1)-1, 1))</f>
        <v/>
      </c>
      <c r="H1307" s="18" t="str">
        <f ca="1">IF(B1307="", "", INDEX('Accrual Schedule'!$B$3:$B$122, MATCH(I1307, 'Accrual Schedule'!$C$3:$C$122, 1), 1))</f>
        <v/>
      </c>
      <c r="I1307" s="18" t="str" cm="1">
        <f t="array" aca="1" ref="I1307" ca="1">IF(B1307="", "", _xlfn.IFNA(INDEX('Accrual Schedule'!$C$4:$C$122, MATCH(B1307, 'Accrual Schedule'!$C$4:$C$122, 1)+1, 1), INDEX('Accrual Schedule'!$C$4:$C$122, 1, 1)))</f>
        <v/>
      </c>
      <c r="J1307" s="11" t="str">
        <f ca="1">IF(B1307="","",'Terms&amp;Conditions + Transaction'!$F$5-SUMIF(Dispositions!$B$3:$B$32,"&lt;="&amp;B1307,Dispositions!$C$3:$C$32))</f>
        <v/>
      </c>
      <c r="K1307" s="84" t="str">
        <f ca="1">IF(B1307="", "", IF(ISNA(MATCH(B1307, 'Factor Schedule'!$B$3:$B$2002, -1)),1,IF(INDEX('Factor Schedule'!$B$3:$C$2002,MATCH(B1307, 'Factor Schedule'!$B$3:$B$2002, -1), 1)=B1307,MATCH(B1307, 'Factor Schedule'!$B$3:$B$2002, -1),MATCH(B1307, 'Factor Schedule'!$B$3:$B$2002, -1)+1)))</f>
        <v/>
      </c>
      <c r="L1307" s="11" t="str" cm="1">
        <f t="array" aca="1" ref="L1307" ca="1">IF(B1307="","",ROUND(J1307*_xlfn.IFNA(INDEX('Factor Schedule'!$B$3:$C$2002,K1307, 2), 1), 2))</f>
        <v/>
      </c>
      <c r="M1307" s="11" t="str">
        <f ca="1">IF(B1307="", "", IF(OR(LOWER('Terms&amp;Conditions + Transaction'!$B$12)&lt;&gt;"compound", B1307=$C$2, B1307=E1307), L1307, L1307+IF(LOWER('Terms&amp;Conditions + Transaction'!$B$13)&lt;&gt;"y", SUMIFS($T$8:$T$2007, $B$8:$B$2007, "&gt;="&amp;E1307, $B$8:$B$2007, "&lt;"&amp;B1307), SUMIFS($U$8:$U$1007, $B$8:$B$2007, "&gt;="&amp;E1307, $B$8:$B$2007, "&lt;"&amp;B1307))))</f>
        <v/>
      </c>
      <c r="N1307" s="18" t="str">
        <f ca="1">IF(OR(B1307 = "", F1307=""), "", MIN(ForwardDays(B1307,-'Terms&amp;Conditions + Transaction'!$B$22, 'Terms&amp;Conditions + Transaction'!$B$23, 'Holiday Schedule'!$B$3:$B$1002),ForwardDays(F1307,-'Terms&amp;Conditions + Transaction'!$B$22, 'Terms&amp;Conditions + Transaction'!$B$23, 'Holiday Schedule'!$B$3:$B$1002)))</f>
        <v/>
      </c>
      <c r="O1307" s="42" t="str">
        <f ca="1">IF(B1307="", "", IF(ISNA(MATCH(N1307, SOFR_INDEX!$A$2:$A$2001, -1)),1,IF(INDEX(SOFR_INDEX!$A$2:$E$2001,MATCH(N1307, SOFR_INDEX!$A$2:$A$2001, -1), 1)=N1307,MATCH(N1307, SOFR_INDEX!$A$2:$A$2001, -1),MATCH(N1307, SOFR_INDEX!$A$2:$A$2001, -1)+1)))</f>
        <v/>
      </c>
      <c r="P1307" s="40" t="str" cm="1">
        <f t="array" aca="1" ref="P1307" ca="1">IF(OR(B1307="", F1307=""), "", INDEX(SOFR_INDEX!$B$2:$E$2001, O1307,$P$4) * IF(LEFT($P$3, 3)="180", 2, IF(LEFT($P$3, 2)="90", 4, IF(LEFT($P$3, 2)="30", 12, 1)))/100)</f>
        <v/>
      </c>
      <c r="Q1307" s="43" t="str">
        <f ca="1">IF(OR(B1307="", F1307=""), "", P1307+'Terms&amp;Conditions + Transaction'!$B$11/10000)</f>
        <v/>
      </c>
      <c r="R1307" s="43" t="str">
        <f t="shared" ca="1" si="125"/>
        <v/>
      </c>
      <c r="S1307" t="str">
        <f ca="1">IF(B1307="",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Transaction'!$C$7*(F1307-E1307), 365), 360))))</f>
        <v/>
      </c>
      <c r="T1307" s="49" t="str">
        <f t="shared" ca="1" si="126"/>
        <v/>
      </c>
      <c r="U1307" s="49" t="str">
        <f t="shared" ca="1" si="127"/>
        <v/>
      </c>
      <c r="V1307" s="49" t="str">
        <f t="shared" ca="1" si="128"/>
        <v/>
      </c>
      <c r="W1307" s="11" t="str">
        <f t="shared" ca="1" si="129"/>
        <v/>
      </c>
      <c r="X1307" s="11" t="str">
        <f t="shared" ca="1" si="130"/>
        <v/>
      </c>
    </row>
    <row r="1308" spans="2:24" x14ac:dyDescent="0.25">
      <c r="B1308" s="82" t="str">
        <f ca="1">IF(B1307&lt;MIN($C$3, 'Terms&amp;Conditions + Transaction'!$B$6), B1307+1, "")</f>
        <v/>
      </c>
      <c r="C1308" t="str">
        <f ca="1">IF(B1308="", "", IF(AND(WEEKDAY(B1308, 2)&lt;=5, ISERROR(VLOOKUP(B1308, 'Holiday Schedule'!$B$3:$B$1002, 1, FALSE))), 1, 0))</f>
        <v/>
      </c>
      <c r="D1308" t="str">
        <f ca="1">IF(B1308="", "", IF(LOWER('Terms&amp;Conditions + Transaction'!$C$15)="act", 1, IF(DAY(B1308)=31, 0, IF(AND(DAY(B1308+1)=1, MONTH(B1308+1)=3), 31-DAY(B1308), 1))))</f>
        <v/>
      </c>
      <c r="E1308" s="18" t="str">
        <f ca="1">IF(B1308="", "", IFERROR(VLOOKUP(B1308, 'Accrual Schedule'!$B$3:$B$122, 1, TRUE), ""))</f>
        <v/>
      </c>
      <c r="F1308" s="18" t="str" cm="1">
        <f t="array" aca="1" ref="F1308" ca="1">IF(B1308="", "", INDEX('Accrual Schedule'!$B$3:$B$122, MATCH(B1308, 'Accrual Schedule'!$B$3:$B$122, 1)+1, 1))</f>
        <v/>
      </c>
      <c r="G1308" s="18" t="str" cm="1">
        <f t="array" aca="1" ref="G1308" ca="1">IF(B1308="", "", INDEX('Accrual Schedule'!$B$3:$B$122, MATCH(H1308, 'Accrual Schedule'!$B$3:$B$122, 1)-1, 1))</f>
        <v/>
      </c>
      <c r="H1308" s="18" t="str">
        <f ca="1">IF(B1308="", "", INDEX('Accrual Schedule'!$B$3:$B$122, MATCH(I1308, 'Accrual Schedule'!$C$3:$C$122, 1), 1))</f>
        <v/>
      </c>
      <c r="I1308" s="18" t="str" cm="1">
        <f t="array" aca="1" ref="I1308" ca="1">IF(B1308="", "", _xlfn.IFNA(INDEX('Accrual Schedule'!$C$4:$C$122, MATCH(B1308, 'Accrual Schedule'!$C$4:$C$122, 1)+1, 1), INDEX('Accrual Schedule'!$C$4:$C$122, 1, 1)))</f>
        <v/>
      </c>
      <c r="J1308" s="11" t="str">
        <f ca="1">IF(B1308="","",'Terms&amp;Conditions + Transaction'!$F$5-SUMIF(Dispositions!$B$3:$B$32,"&lt;="&amp;B1308,Dispositions!$C$3:$C$32))</f>
        <v/>
      </c>
      <c r="K1308" s="84" t="str">
        <f ca="1">IF(B1308="", "", IF(ISNA(MATCH(B1308, 'Factor Schedule'!$B$3:$B$2002, -1)),1,IF(INDEX('Factor Schedule'!$B$3:$C$2002,MATCH(B1308, 'Factor Schedule'!$B$3:$B$2002, -1), 1)=B1308,MATCH(B1308, 'Factor Schedule'!$B$3:$B$2002, -1),MATCH(B1308, 'Factor Schedule'!$B$3:$B$2002, -1)+1)))</f>
        <v/>
      </c>
      <c r="L1308" s="11" t="str" cm="1">
        <f t="array" aca="1" ref="L1308" ca="1">IF(B1308="","",ROUND(J1308*_xlfn.IFNA(INDEX('Factor Schedule'!$B$3:$C$2002,K1308, 2), 1), 2))</f>
        <v/>
      </c>
      <c r="M1308" s="11" t="str">
        <f ca="1">IF(B1308="", "", IF(OR(LOWER('Terms&amp;Conditions + Transaction'!$B$12)&lt;&gt;"compound", B1308=$C$2, B1308=E1308), L1308, L1308+IF(LOWER('Terms&amp;Conditions + Transaction'!$B$13)&lt;&gt;"y", SUMIFS($T$8:$T$2007, $B$8:$B$2007, "&gt;="&amp;E1308, $B$8:$B$2007, "&lt;"&amp;B1308), SUMIFS($U$8:$U$1007, $B$8:$B$2007, "&gt;="&amp;E1308, $B$8:$B$2007, "&lt;"&amp;B1308))))</f>
        <v/>
      </c>
      <c r="N1308" s="18" t="str">
        <f ca="1">IF(OR(B1308 = "", F1308=""), "", MIN(ForwardDays(B1308,-'Terms&amp;Conditions + Transaction'!$B$22, 'Terms&amp;Conditions + Transaction'!$B$23, 'Holiday Schedule'!$B$3:$B$1002),ForwardDays(F1308,-'Terms&amp;Conditions + Transaction'!$B$22, 'Terms&amp;Conditions + Transaction'!$B$23, 'Holiday Schedule'!$B$3:$B$1002)))</f>
        <v/>
      </c>
      <c r="O1308" s="42" t="str">
        <f ca="1">IF(B1308="", "", IF(ISNA(MATCH(N1308, SOFR_INDEX!$A$2:$A$2001, -1)),1,IF(INDEX(SOFR_INDEX!$A$2:$E$2001,MATCH(N1308, SOFR_INDEX!$A$2:$A$2001, -1), 1)=N1308,MATCH(N1308, SOFR_INDEX!$A$2:$A$2001, -1),MATCH(N1308, SOFR_INDEX!$A$2:$A$2001, -1)+1)))</f>
        <v/>
      </c>
      <c r="P1308" s="40" t="str" cm="1">
        <f t="array" aca="1" ref="P1308" ca="1">IF(OR(B1308="", F1308=""), "", INDEX(SOFR_INDEX!$B$2:$E$2001, O1308,$P$4) * IF(LEFT($P$3, 3)="180", 2, IF(LEFT($P$3, 2)="90", 4, IF(LEFT($P$3, 2)="30", 12, 1)))/100)</f>
        <v/>
      </c>
      <c r="Q1308" s="43" t="str">
        <f ca="1">IF(OR(B1308="", F1308=""), "", P1308+'Terms&amp;Conditions + Transaction'!$B$11/10000)</f>
        <v/>
      </c>
      <c r="R1308" s="43" t="str">
        <f t="shared" ca="1" si="125"/>
        <v/>
      </c>
      <c r="S1308" t="str">
        <f ca="1">IF(B1308="",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Transaction'!$C$7*(F1308-E1308), 365), 360))))</f>
        <v/>
      </c>
      <c r="T1308" s="49" t="str">
        <f t="shared" ca="1" si="126"/>
        <v/>
      </c>
      <c r="U1308" s="49" t="str">
        <f t="shared" ca="1" si="127"/>
        <v/>
      </c>
      <c r="V1308" s="49" t="str">
        <f t="shared" ca="1" si="128"/>
        <v/>
      </c>
      <c r="W1308" s="11" t="str">
        <f t="shared" ca="1" si="129"/>
        <v/>
      </c>
      <c r="X1308" s="11" t="str">
        <f t="shared" ca="1" si="130"/>
        <v/>
      </c>
    </row>
    <row r="1309" spans="2:24" x14ac:dyDescent="0.25">
      <c r="B1309" s="82" t="str">
        <f ca="1">IF(B1308&lt;MIN($C$3, 'Terms&amp;Conditions + Transaction'!$B$6), B1308+1, "")</f>
        <v/>
      </c>
      <c r="C1309" t="str">
        <f ca="1">IF(B1309="", "", IF(AND(WEEKDAY(B1309, 2)&lt;=5, ISERROR(VLOOKUP(B1309, 'Holiday Schedule'!$B$3:$B$1002, 1, FALSE))), 1, 0))</f>
        <v/>
      </c>
      <c r="D1309" t="str">
        <f ca="1">IF(B1309="", "", IF(LOWER('Terms&amp;Conditions + Transaction'!$C$15)="act", 1, IF(DAY(B1309)=31, 0, IF(AND(DAY(B1309+1)=1, MONTH(B1309+1)=3), 31-DAY(B1309), 1))))</f>
        <v/>
      </c>
      <c r="E1309" s="18" t="str">
        <f ca="1">IF(B1309="", "", IFERROR(VLOOKUP(B1309, 'Accrual Schedule'!$B$3:$B$122, 1, TRUE), ""))</f>
        <v/>
      </c>
      <c r="F1309" s="18" t="str" cm="1">
        <f t="array" aca="1" ref="F1309" ca="1">IF(B1309="", "", INDEX('Accrual Schedule'!$B$3:$B$122, MATCH(B1309, 'Accrual Schedule'!$B$3:$B$122, 1)+1, 1))</f>
        <v/>
      </c>
      <c r="G1309" s="18" t="str" cm="1">
        <f t="array" aca="1" ref="G1309" ca="1">IF(B1309="", "", INDEX('Accrual Schedule'!$B$3:$B$122, MATCH(H1309, 'Accrual Schedule'!$B$3:$B$122, 1)-1, 1))</f>
        <v/>
      </c>
      <c r="H1309" s="18" t="str">
        <f ca="1">IF(B1309="", "", INDEX('Accrual Schedule'!$B$3:$B$122, MATCH(I1309, 'Accrual Schedule'!$C$3:$C$122, 1), 1))</f>
        <v/>
      </c>
      <c r="I1309" s="18" t="str" cm="1">
        <f t="array" aca="1" ref="I1309" ca="1">IF(B1309="", "", _xlfn.IFNA(INDEX('Accrual Schedule'!$C$4:$C$122, MATCH(B1309, 'Accrual Schedule'!$C$4:$C$122, 1)+1, 1), INDEX('Accrual Schedule'!$C$4:$C$122, 1, 1)))</f>
        <v/>
      </c>
      <c r="J1309" s="11" t="str">
        <f ca="1">IF(B1309="","",'Terms&amp;Conditions + Transaction'!$F$5-SUMIF(Dispositions!$B$3:$B$32,"&lt;="&amp;B1309,Dispositions!$C$3:$C$32))</f>
        <v/>
      </c>
      <c r="K1309" s="84" t="str">
        <f ca="1">IF(B1309="", "", IF(ISNA(MATCH(B1309, 'Factor Schedule'!$B$3:$B$2002, -1)),1,IF(INDEX('Factor Schedule'!$B$3:$C$2002,MATCH(B1309, 'Factor Schedule'!$B$3:$B$2002, -1), 1)=B1309,MATCH(B1309, 'Factor Schedule'!$B$3:$B$2002, -1),MATCH(B1309, 'Factor Schedule'!$B$3:$B$2002, -1)+1)))</f>
        <v/>
      </c>
      <c r="L1309" s="11" t="str" cm="1">
        <f t="array" aca="1" ref="L1309" ca="1">IF(B1309="","",ROUND(J1309*_xlfn.IFNA(INDEX('Factor Schedule'!$B$3:$C$2002,K1309, 2), 1), 2))</f>
        <v/>
      </c>
      <c r="M1309" s="11" t="str">
        <f ca="1">IF(B1309="", "", IF(OR(LOWER('Terms&amp;Conditions + Transaction'!$B$12)&lt;&gt;"compound", B1309=$C$2, B1309=E1309), L1309, L1309+IF(LOWER('Terms&amp;Conditions + Transaction'!$B$13)&lt;&gt;"y", SUMIFS($T$8:$T$2007, $B$8:$B$2007, "&gt;="&amp;E1309, $B$8:$B$2007, "&lt;"&amp;B1309), SUMIFS($U$8:$U$1007, $B$8:$B$2007, "&gt;="&amp;E1309, $B$8:$B$2007, "&lt;"&amp;B1309))))</f>
        <v/>
      </c>
      <c r="N1309" s="18" t="str">
        <f ca="1">IF(OR(B1309 = "", F1309=""), "", MIN(ForwardDays(B1309,-'Terms&amp;Conditions + Transaction'!$B$22, 'Terms&amp;Conditions + Transaction'!$B$23, 'Holiday Schedule'!$B$3:$B$1002),ForwardDays(F1309,-'Terms&amp;Conditions + Transaction'!$B$22, 'Terms&amp;Conditions + Transaction'!$B$23, 'Holiday Schedule'!$B$3:$B$1002)))</f>
        <v/>
      </c>
      <c r="O1309" s="42" t="str">
        <f ca="1">IF(B1309="", "", IF(ISNA(MATCH(N1309, SOFR_INDEX!$A$2:$A$2001, -1)),1,IF(INDEX(SOFR_INDEX!$A$2:$E$2001,MATCH(N1309, SOFR_INDEX!$A$2:$A$2001, -1), 1)=N1309,MATCH(N1309, SOFR_INDEX!$A$2:$A$2001, -1),MATCH(N1309, SOFR_INDEX!$A$2:$A$2001, -1)+1)))</f>
        <v/>
      </c>
      <c r="P1309" s="40" t="str" cm="1">
        <f t="array" aca="1" ref="P1309" ca="1">IF(OR(B1309="", F1309=""), "", INDEX(SOFR_INDEX!$B$2:$E$2001, O1309,$P$4) * IF(LEFT($P$3, 3)="180", 2, IF(LEFT($P$3, 2)="90", 4, IF(LEFT($P$3, 2)="30", 12, 1)))/100)</f>
        <v/>
      </c>
      <c r="Q1309" s="43" t="str">
        <f ca="1">IF(OR(B1309="", F1309=""), "", P1309+'Terms&amp;Conditions + Transaction'!$B$11/10000)</f>
        <v/>
      </c>
      <c r="R1309" s="43" t="str">
        <f t="shared" ca="1" si="125"/>
        <v/>
      </c>
      <c r="S1309" t="str">
        <f ca="1">IF(B1309="",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Transaction'!$C$7*(F1309-E1309), 365), 360))))</f>
        <v/>
      </c>
      <c r="T1309" s="49" t="str">
        <f t="shared" ca="1" si="126"/>
        <v/>
      </c>
      <c r="U1309" s="49" t="str">
        <f t="shared" ca="1" si="127"/>
        <v/>
      </c>
      <c r="V1309" s="49" t="str">
        <f t="shared" ca="1" si="128"/>
        <v/>
      </c>
      <c r="W1309" s="11" t="str">
        <f t="shared" ca="1" si="129"/>
        <v/>
      </c>
      <c r="X1309" s="11" t="str">
        <f t="shared" ca="1" si="130"/>
        <v/>
      </c>
    </row>
    <row r="1310" spans="2:24" x14ac:dyDescent="0.25">
      <c r="B1310" s="82" t="str">
        <f ca="1">IF(B1309&lt;MIN($C$3, 'Terms&amp;Conditions + Transaction'!$B$6), B1309+1, "")</f>
        <v/>
      </c>
      <c r="C1310" t="str">
        <f ca="1">IF(B1310="", "", IF(AND(WEEKDAY(B1310, 2)&lt;=5, ISERROR(VLOOKUP(B1310, 'Holiday Schedule'!$B$3:$B$1002, 1, FALSE))), 1, 0))</f>
        <v/>
      </c>
      <c r="D1310" t="str">
        <f ca="1">IF(B1310="", "", IF(LOWER('Terms&amp;Conditions + Transaction'!$C$15)="act", 1, IF(DAY(B1310)=31, 0, IF(AND(DAY(B1310+1)=1, MONTH(B1310+1)=3), 31-DAY(B1310), 1))))</f>
        <v/>
      </c>
      <c r="E1310" s="18" t="str">
        <f ca="1">IF(B1310="", "", IFERROR(VLOOKUP(B1310, 'Accrual Schedule'!$B$3:$B$122, 1, TRUE), ""))</f>
        <v/>
      </c>
      <c r="F1310" s="18" t="str" cm="1">
        <f t="array" aca="1" ref="F1310" ca="1">IF(B1310="", "", INDEX('Accrual Schedule'!$B$3:$B$122, MATCH(B1310, 'Accrual Schedule'!$B$3:$B$122, 1)+1, 1))</f>
        <v/>
      </c>
      <c r="G1310" s="18" t="str" cm="1">
        <f t="array" aca="1" ref="G1310" ca="1">IF(B1310="", "", INDEX('Accrual Schedule'!$B$3:$B$122, MATCH(H1310, 'Accrual Schedule'!$B$3:$B$122, 1)-1, 1))</f>
        <v/>
      </c>
      <c r="H1310" s="18" t="str">
        <f ca="1">IF(B1310="", "", INDEX('Accrual Schedule'!$B$3:$B$122, MATCH(I1310, 'Accrual Schedule'!$C$3:$C$122, 1), 1))</f>
        <v/>
      </c>
      <c r="I1310" s="18" t="str" cm="1">
        <f t="array" aca="1" ref="I1310" ca="1">IF(B1310="", "", _xlfn.IFNA(INDEX('Accrual Schedule'!$C$4:$C$122, MATCH(B1310, 'Accrual Schedule'!$C$4:$C$122, 1)+1, 1), INDEX('Accrual Schedule'!$C$4:$C$122, 1, 1)))</f>
        <v/>
      </c>
      <c r="J1310" s="11" t="str">
        <f ca="1">IF(B1310="","",'Terms&amp;Conditions + Transaction'!$F$5-SUMIF(Dispositions!$B$3:$B$32,"&lt;="&amp;B1310,Dispositions!$C$3:$C$32))</f>
        <v/>
      </c>
      <c r="K1310" s="84" t="str">
        <f ca="1">IF(B1310="", "", IF(ISNA(MATCH(B1310, 'Factor Schedule'!$B$3:$B$2002, -1)),1,IF(INDEX('Factor Schedule'!$B$3:$C$2002,MATCH(B1310, 'Factor Schedule'!$B$3:$B$2002, -1), 1)=B1310,MATCH(B1310, 'Factor Schedule'!$B$3:$B$2002, -1),MATCH(B1310, 'Factor Schedule'!$B$3:$B$2002, -1)+1)))</f>
        <v/>
      </c>
      <c r="L1310" s="11" t="str" cm="1">
        <f t="array" aca="1" ref="L1310" ca="1">IF(B1310="","",ROUND(J1310*_xlfn.IFNA(INDEX('Factor Schedule'!$B$3:$C$2002,K1310, 2), 1), 2))</f>
        <v/>
      </c>
      <c r="M1310" s="11" t="str">
        <f ca="1">IF(B1310="", "", IF(OR(LOWER('Terms&amp;Conditions + Transaction'!$B$12)&lt;&gt;"compound", B1310=$C$2, B1310=E1310), L1310, L1310+IF(LOWER('Terms&amp;Conditions + Transaction'!$B$13)&lt;&gt;"y", SUMIFS($T$8:$T$2007, $B$8:$B$2007, "&gt;="&amp;E1310, $B$8:$B$2007, "&lt;"&amp;B1310), SUMIFS($U$8:$U$1007, $B$8:$B$2007, "&gt;="&amp;E1310, $B$8:$B$2007, "&lt;"&amp;B1310))))</f>
        <v/>
      </c>
      <c r="N1310" s="18" t="str">
        <f ca="1">IF(OR(B1310 = "", F1310=""), "", MIN(ForwardDays(B1310,-'Terms&amp;Conditions + Transaction'!$B$22, 'Terms&amp;Conditions + Transaction'!$B$23, 'Holiday Schedule'!$B$3:$B$1002),ForwardDays(F1310,-'Terms&amp;Conditions + Transaction'!$B$22, 'Terms&amp;Conditions + Transaction'!$B$23, 'Holiday Schedule'!$B$3:$B$1002)))</f>
        <v/>
      </c>
      <c r="O1310" s="42" t="str">
        <f ca="1">IF(B1310="", "", IF(ISNA(MATCH(N1310, SOFR_INDEX!$A$2:$A$2001, -1)),1,IF(INDEX(SOFR_INDEX!$A$2:$E$2001,MATCH(N1310, SOFR_INDEX!$A$2:$A$2001, -1), 1)=N1310,MATCH(N1310, SOFR_INDEX!$A$2:$A$2001, -1),MATCH(N1310, SOFR_INDEX!$A$2:$A$2001, -1)+1)))</f>
        <v/>
      </c>
      <c r="P1310" s="40" t="str" cm="1">
        <f t="array" aca="1" ref="P1310" ca="1">IF(OR(B1310="", F1310=""), "", INDEX(SOFR_INDEX!$B$2:$E$2001, O1310,$P$4) * IF(LEFT($P$3, 3)="180", 2, IF(LEFT($P$3, 2)="90", 4, IF(LEFT($P$3, 2)="30", 12, 1)))/100)</f>
        <v/>
      </c>
      <c r="Q1310" s="43" t="str">
        <f ca="1">IF(OR(B1310="", F1310=""), "", P1310+'Terms&amp;Conditions + Transaction'!$B$11/10000)</f>
        <v/>
      </c>
      <c r="R1310" s="43" t="str">
        <f t="shared" ca="1" si="125"/>
        <v/>
      </c>
      <c r="S1310" t="str">
        <f ca="1">IF(B1310="",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Transaction'!$C$7*(F1310-E1310), 365), 360))))</f>
        <v/>
      </c>
      <c r="T1310" s="49" t="str">
        <f t="shared" ca="1" si="126"/>
        <v/>
      </c>
      <c r="U1310" s="49" t="str">
        <f t="shared" ca="1" si="127"/>
        <v/>
      </c>
      <c r="V1310" s="49" t="str">
        <f t="shared" ca="1" si="128"/>
        <v/>
      </c>
      <c r="W1310" s="11" t="str">
        <f t="shared" ca="1" si="129"/>
        <v/>
      </c>
      <c r="X1310" s="11" t="str">
        <f t="shared" ca="1" si="130"/>
        <v/>
      </c>
    </row>
    <row r="1311" spans="2:24" x14ac:dyDescent="0.25">
      <c r="B1311" s="82" t="str">
        <f ca="1">IF(B1310&lt;MIN($C$3, 'Terms&amp;Conditions + Transaction'!$B$6), B1310+1, "")</f>
        <v/>
      </c>
      <c r="C1311" t="str">
        <f ca="1">IF(B1311="", "", IF(AND(WEEKDAY(B1311, 2)&lt;=5, ISERROR(VLOOKUP(B1311, 'Holiday Schedule'!$B$3:$B$1002, 1, FALSE))), 1, 0))</f>
        <v/>
      </c>
      <c r="D1311" t="str">
        <f ca="1">IF(B1311="", "", IF(LOWER('Terms&amp;Conditions + Transaction'!$C$15)="act", 1, IF(DAY(B1311)=31, 0, IF(AND(DAY(B1311+1)=1, MONTH(B1311+1)=3), 31-DAY(B1311), 1))))</f>
        <v/>
      </c>
      <c r="E1311" s="18" t="str">
        <f ca="1">IF(B1311="", "", IFERROR(VLOOKUP(B1311, 'Accrual Schedule'!$B$3:$B$122, 1, TRUE), ""))</f>
        <v/>
      </c>
      <c r="F1311" s="18" t="str" cm="1">
        <f t="array" aca="1" ref="F1311" ca="1">IF(B1311="", "", INDEX('Accrual Schedule'!$B$3:$B$122, MATCH(B1311, 'Accrual Schedule'!$B$3:$B$122, 1)+1, 1))</f>
        <v/>
      </c>
      <c r="G1311" s="18" t="str" cm="1">
        <f t="array" aca="1" ref="G1311" ca="1">IF(B1311="", "", INDEX('Accrual Schedule'!$B$3:$B$122, MATCH(H1311, 'Accrual Schedule'!$B$3:$B$122, 1)-1, 1))</f>
        <v/>
      </c>
      <c r="H1311" s="18" t="str">
        <f ca="1">IF(B1311="", "", INDEX('Accrual Schedule'!$B$3:$B$122, MATCH(I1311, 'Accrual Schedule'!$C$3:$C$122, 1), 1))</f>
        <v/>
      </c>
      <c r="I1311" s="18" t="str" cm="1">
        <f t="array" aca="1" ref="I1311" ca="1">IF(B1311="", "", _xlfn.IFNA(INDEX('Accrual Schedule'!$C$4:$C$122, MATCH(B1311, 'Accrual Schedule'!$C$4:$C$122, 1)+1, 1), INDEX('Accrual Schedule'!$C$4:$C$122, 1, 1)))</f>
        <v/>
      </c>
      <c r="J1311" s="11" t="str">
        <f ca="1">IF(B1311="","",'Terms&amp;Conditions + Transaction'!$F$5-SUMIF(Dispositions!$B$3:$B$32,"&lt;="&amp;B1311,Dispositions!$C$3:$C$32))</f>
        <v/>
      </c>
      <c r="K1311" s="84" t="str">
        <f ca="1">IF(B1311="", "", IF(ISNA(MATCH(B1311, 'Factor Schedule'!$B$3:$B$2002, -1)),1,IF(INDEX('Factor Schedule'!$B$3:$C$2002,MATCH(B1311, 'Factor Schedule'!$B$3:$B$2002, -1), 1)=B1311,MATCH(B1311, 'Factor Schedule'!$B$3:$B$2002, -1),MATCH(B1311, 'Factor Schedule'!$B$3:$B$2002, -1)+1)))</f>
        <v/>
      </c>
      <c r="L1311" s="11" t="str" cm="1">
        <f t="array" aca="1" ref="L1311" ca="1">IF(B1311="","",ROUND(J1311*_xlfn.IFNA(INDEX('Factor Schedule'!$B$3:$C$2002,K1311, 2), 1), 2))</f>
        <v/>
      </c>
      <c r="M1311" s="11" t="str">
        <f ca="1">IF(B1311="", "", IF(OR(LOWER('Terms&amp;Conditions + Transaction'!$B$12)&lt;&gt;"compound", B1311=$C$2, B1311=E1311), L1311, L1311+IF(LOWER('Terms&amp;Conditions + Transaction'!$B$13)&lt;&gt;"y", SUMIFS($T$8:$T$2007, $B$8:$B$2007, "&gt;="&amp;E1311, $B$8:$B$2007, "&lt;"&amp;B1311), SUMIFS($U$8:$U$1007, $B$8:$B$2007, "&gt;="&amp;E1311, $B$8:$B$2007, "&lt;"&amp;B1311))))</f>
        <v/>
      </c>
      <c r="N1311" s="18" t="str">
        <f ca="1">IF(OR(B1311 = "", F1311=""), "", MIN(ForwardDays(B1311,-'Terms&amp;Conditions + Transaction'!$B$22, 'Terms&amp;Conditions + Transaction'!$B$23, 'Holiday Schedule'!$B$3:$B$1002),ForwardDays(F1311,-'Terms&amp;Conditions + Transaction'!$B$22, 'Terms&amp;Conditions + Transaction'!$B$23, 'Holiday Schedule'!$B$3:$B$1002)))</f>
        <v/>
      </c>
      <c r="O1311" s="42" t="str">
        <f ca="1">IF(B1311="", "", IF(ISNA(MATCH(N1311, SOFR_INDEX!$A$2:$A$2001, -1)),1,IF(INDEX(SOFR_INDEX!$A$2:$E$2001,MATCH(N1311, SOFR_INDEX!$A$2:$A$2001, -1), 1)=N1311,MATCH(N1311, SOFR_INDEX!$A$2:$A$2001, -1),MATCH(N1311, SOFR_INDEX!$A$2:$A$2001, -1)+1)))</f>
        <v/>
      </c>
      <c r="P1311" s="40" t="str" cm="1">
        <f t="array" aca="1" ref="P1311" ca="1">IF(OR(B1311="", F1311=""), "", INDEX(SOFR_INDEX!$B$2:$E$2001, O1311,$P$4) * IF(LEFT($P$3, 3)="180", 2, IF(LEFT($P$3, 2)="90", 4, IF(LEFT($P$3, 2)="30", 12, 1)))/100)</f>
        <v/>
      </c>
      <c r="Q1311" s="43" t="str">
        <f ca="1">IF(OR(B1311="", F1311=""), "", P1311+'Terms&amp;Conditions + Transaction'!$B$11/10000)</f>
        <v/>
      </c>
      <c r="R1311" s="43" t="str">
        <f t="shared" ca="1" si="125"/>
        <v/>
      </c>
      <c r="S1311" t="str">
        <f ca="1">IF(B1311="",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Transaction'!$C$7*(F1311-E1311), 365), 360))))</f>
        <v/>
      </c>
      <c r="T1311" s="49" t="str">
        <f t="shared" ca="1" si="126"/>
        <v/>
      </c>
      <c r="U1311" s="49" t="str">
        <f t="shared" ca="1" si="127"/>
        <v/>
      </c>
      <c r="V1311" s="49" t="str">
        <f t="shared" ca="1" si="128"/>
        <v/>
      </c>
      <c r="W1311" s="11" t="str">
        <f t="shared" ca="1" si="129"/>
        <v/>
      </c>
      <c r="X1311" s="11" t="str">
        <f t="shared" ca="1" si="130"/>
        <v/>
      </c>
    </row>
    <row r="1312" spans="2:24" x14ac:dyDescent="0.25">
      <c r="B1312" s="82" t="str">
        <f ca="1">IF(B1311&lt;MIN($C$3, 'Terms&amp;Conditions + Transaction'!$B$6), B1311+1, "")</f>
        <v/>
      </c>
      <c r="C1312" t="str">
        <f ca="1">IF(B1312="", "", IF(AND(WEEKDAY(B1312, 2)&lt;=5, ISERROR(VLOOKUP(B1312, 'Holiday Schedule'!$B$3:$B$1002, 1, FALSE))), 1, 0))</f>
        <v/>
      </c>
      <c r="D1312" t="str">
        <f ca="1">IF(B1312="", "", IF(LOWER('Terms&amp;Conditions + Transaction'!$C$15)="act", 1, IF(DAY(B1312)=31, 0, IF(AND(DAY(B1312+1)=1, MONTH(B1312+1)=3), 31-DAY(B1312), 1))))</f>
        <v/>
      </c>
      <c r="E1312" s="18" t="str">
        <f ca="1">IF(B1312="", "", IFERROR(VLOOKUP(B1312, 'Accrual Schedule'!$B$3:$B$122, 1, TRUE), ""))</f>
        <v/>
      </c>
      <c r="F1312" s="18" t="str" cm="1">
        <f t="array" aca="1" ref="F1312" ca="1">IF(B1312="", "", INDEX('Accrual Schedule'!$B$3:$B$122, MATCH(B1312, 'Accrual Schedule'!$B$3:$B$122, 1)+1, 1))</f>
        <v/>
      </c>
      <c r="G1312" s="18" t="str" cm="1">
        <f t="array" aca="1" ref="G1312" ca="1">IF(B1312="", "", INDEX('Accrual Schedule'!$B$3:$B$122, MATCH(H1312, 'Accrual Schedule'!$B$3:$B$122, 1)-1, 1))</f>
        <v/>
      </c>
      <c r="H1312" s="18" t="str">
        <f ca="1">IF(B1312="", "", INDEX('Accrual Schedule'!$B$3:$B$122, MATCH(I1312, 'Accrual Schedule'!$C$3:$C$122, 1), 1))</f>
        <v/>
      </c>
      <c r="I1312" s="18" t="str" cm="1">
        <f t="array" aca="1" ref="I1312" ca="1">IF(B1312="", "", _xlfn.IFNA(INDEX('Accrual Schedule'!$C$4:$C$122, MATCH(B1312, 'Accrual Schedule'!$C$4:$C$122, 1)+1, 1), INDEX('Accrual Schedule'!$C$4:$C$122, 1, 1)))</f>
        <v/>
      </c>
      <c r="J1312" s="11" t="str">
        <f ca="1">IF(B1312="","",'Terms&amp;Conditions + Transaction'!$F$5-SUMIF(Dispositions!$B$3:$B$32,"&lt;="&amp;B1312,Dispositions!$C$3:$C$32))</f>
        <v/>
      </c>
      <c r="K1312" s="84" t="str">
        <f ca="1">IF(B1312="", "", IF(ISNA(MATCH(B1312, 'Factor Schedule'!$B$3:$B$2002, -1)),1,IF(INDEX('Factor Schedule'!$B$3:$C$2002,MATCH(B1312, 'Factor Schedule'!$B$3:$B$2002, -1), 1)=B1312,MATCH(B1312, 'Factor Schedule'!$B$3:$B$2002, -1),MATCH(B1312, 'Factor Schedule'!$B$3:$B$2002, -1)+1)))</f>
        <v/>
      </c>
      <c r="L1312" s="11" t="str" cm="1">
        <f t="array" aca="1" ref="L1312" ca="1">IF(B1312="","",ROUND(J1312*_xlfn.IFNA(INDEX('Factor Schedule'!$B$3:$C$2002,K1312, 2), 1), 2))</f>
        <v/>
      </c>
      <c r="M1312" s="11" t="str">
        <f ca="1">IF(B1312="", "", IF(OR(LOWER('Terms&amp;Conditions + Transaction'!$B$12)&lt;&gt;"compound", B1312=$C$2, B1312=E1312), L1312, L1312+IF(LOWER('Terms&amp;Conditions + Transaction'!$B$13)&lt;&gt;"y", SUMIFS($T$8:$T$2007, $B$8:$B$2007, "&gt;="&amp;E1312, $B$8:$B$2007, "&lt;"&amp;B1312), SUMIFS($U$8:$U$1007, $B$8:$B$2007, "&gt;="&amp;E1312, $B$8:$B$2007, "&lt;"&amp;B1312))))</f>
        <v/>
      </c>
      <c r="N1312" s="18" t="str">
        <f ca="1">IF(OR(B1312 = "", F1312=""), "", MIN(ForwardDays(B1312,-'Terms&amp;Conditions + Transaction'!$B$22, 'Terms&amp;Conditions + Transaction'!$B$23, 'Holiday Schedule'!$B$3:$B$1002),ForwardDays(F1312,-'Terms&amp;Conditions + Transaction'!$B$22, 'Terms&amp;Conditions + Transaction'!$B$23, 'Holiday Schedule'!$B$3:$B$1002)))</f>
        <v/>
      </c>
      <c r="O1312" s="42" t="str">
        <f ca="1">IF(B1312="", "", IF(ISNA(MATCH(N1312, SOFR_INDEX!$A$2:$A$2001, -1)),1,IF(INDEX(SOFR_INDEX!$A$2:$E$2001,MATCH(N1312, SOFR_INDEX!$A$2:$A$2001, -1), 1)=N1312,MATCH(N1312, SOFR_INDEX!$A$2:$A$2001, -1),MATCH(N1312, SOFR_INDEX!$A$2:$A$2001, -1)+1)))</f>
        <v/>
      </c>
      <c r="P1312" s="40" t="str" cm="1">
        <f t="array" aca="1" ref="P1312" ca="1">IF(OR(B1312="", F1312=""), "", INDEX(SOFR_INDEX!$B$2:$E$2001, O1312,$P$4) * IF(LEFT($P$3, 3)="180", 2, IF(LEFT($P$3, 2)="90", 4, IF(LEFT($P$3, 2)="30", 12, 1)))/100)</f>
        <v/>
      </c>
      <c r="Q1312" s="43" t="str">
        <f ca="1">IF(OR(B1312="", F1312=""), "", P1312+'Terms&amp;Conditions + Transaction'!$B$11/10000)</f>
        <v/>
      </c>
      <c r="R1312" s="43" t="str">
        <f t="shared" ca="1" si="125"/>
        <v/>
      </c>
      <c r="S1312" t="str">
        <f ca="1">IF(B1312="",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Transaction'!$C$7*(F1312-E1312), 365), 360))))</f>
        <v/>
      </c>
      <c r="T1312" s="49" t="str">
        <f t="shared" ca="1" si="126"/>
        <v/>
      </c>
      <c r="U1312" s="49" t="str">
        <f t="shared" ca="1" si="127"/>
        <v/>
      </c>
      <c r="V1312" s="49" t="str">
        <f t="shared" ca="1" si="128"/>
        <v/>
      </c>
      <c r="W1312" s="11" t="str">
        <f t="shared" ca="1" si="129"/>
        <v/>
      </c>
      <c r="X1312" s="11" t="str">
        <f t="shared" ca="1" si="130"/>
        <v/>
      </c>
    </row>
    <row r="1313" spans="2:24" x14ac:dyDescent="0.25">
      <c r="B1313" s="82" t="str">
        <f ca="1">IF(B1312&lt;MIN($C$3, 'Terms&amp;Conditions + Transaction'!$B$6), B1312+1, "")</f>
        <v/>
      </c>
      <c r="C1313" t="str">
        <f ca="1">IF(B1313="", "", IF(AND(WEEKDAY(B1313, 2)&lt;=5, ISERROR(VLOOKUP(B1313, 'Holiday Schedule'!$B$3:$B$1002, 1, FALSE))), 1, 0))</f>
        <v/>
      </c>
      <c r="D1313" t="str">
        <f ca="1">IF(B1313="", "", IF(LOWER('Terms&amp;Conditions + Transaction'!$C$15)="act", 1, IF(DAY(B1313)=31, 0, IF(AND(DAY(B1313+1)=1, MONTH(B1313+1)=3), 31-DAY(B1313), 1))))</f>
        <v/>
      </c>
      <c r="E1313" s="18" t="str">
        <f ca="1">IF(B1313="", "", IFERROR(VLOOKUP(B1313, 'Accrual Schedule'!$B$3:$B$122, 1, TRUE), ""))</f>
        <v/>
      </c>
      <c r="F1313" s="18" t="str" cm="1">
        <f t="array" aca="1" ref="F1313" ca="1">IF(B1313="", "", INDEX('Accrual Schedule'!$B$3:$B$122, MATCH(B1313, 'Accrual Schedule'!$B$3:$B$122, 1)+1, 1))</f>
        <v/>
      </c>
      <c r="G1313" s="18" t="str" cm="1">
        <f t="array" aca="1" ref="G1313" ca="1">IF(B1313="", "", INDEX('Accrual Schedule'!$B$3:$B$122, MATCH(H1313, 'Accrual Schedule'!$B$3:$B$122, 1)-1, 1))</f>
        <v/>
      </c>
      <c r="H1313" s="18" t="str">
        <f ca="1">IF(B1313="", "", INDEX('Accrual Schedule'!$B$3:$B$122, MATCH(I1313, 'Accrual Schedule'!$C$3:$C$122, 1), 1))</f>
        <v/>
      </c>
      <c r="I1313" s="18" t="str" cm="1">
        <f t="array" aca="1" ref="I1313" ca="1">IF(B1313="", "", _xlfn.IFNA(INDEX('Accrual Schedule'!$C$4:$C$122, MATCH(B1313, 'Accrual Schedule'!$C$4:$C$122, 1)+1, 1), INDEX('Accrual Schedule'!$C$4:$C$122, 1, 1)))</f>
        <v/>
      </c>
      <c r="J1313" s="11" t="str">
        <f ca="1">IF(B1313="","",'Terms&amp;Conditions + Transaction'!$F$5-SUMIF(Dispositions!$B$3:$B$32,"&lt;="&amp;B1313,Dispositions!$C$3:$C$32))</f>
        <v/>
      </c>
      <c r="K1313" s="84" t="str">
        <f ca="1">IF(B1313="", "", IF(ISNA(MATCH(B1313, 'Factor Schedule'!$B$3:$B$2002, -1)),1,IF(INDEX('Factor Schedule'!$B$3:$C$2002,MATCH(B1313, 'Factor Schedule'!$B$3:$B$2002, -1), 1)=B1313,MATCH(B1313, 'Factor Schedule'!$B$3:$B$2002, -1),MATCH(B1313, 'Factor Schedule'!$B$3:$B$2002, -1)+1)))</f>
        <v/>
      </c>
      <c r="L1313" s="11" t="str" cm="1">
        <f t="array" aca="1" ref="L1313" ca="1">IF(B1313="","",ROUND(J1313*_xlfn.IFNA(INDEX('Factor Schedule'!$B$3:$C$2002,K1313, 2), 1), 2))</f>
        <v/>
      </c>
      <c r="M1313" s="11" t="str">
        <f ca="1">IF(B1313="", "", IF(OR(LOWER('Terms&amp;Conditions + Transaction'!$B$12)&lt;&gt;"compound", B1313=$C$2, B1313=E1313), L1313, L1313+IF(LOWER('Terms&amp;Conditions + Transaction'!$B$13)&lt;&gt;"y", SUMIFS($T$8:$T$2007, $B$8:$B$2007, "&gt;="&amp;E1313, $B$8:$B$2007, "&lt;"&amp;B1313), SUMIFS($U$8:$U$1007, $B$8:$B$2007, "&gt;="&amp;E1313, $B$8:$B$2007, "&lt;"&amp;B1313))))</f>
        <v/>
      </c>
      <c r="N1313" s="18" t="str">
        <f ca="1">IF(OR(B1313 = "", F1313=""), "", MIN(ForwardDays(B1313,-'Terms&amp;Conditions + Transaction'!$B$22, 'Terms&amp;Conditions + Transaction'!$B$23, 'Holiday Schedule'!$B$3:$B$1002),ForwardDays(F1313,-'Terms&amp;Conditions + Transaction'!$B$22, 'Terms&amp;Conditions + Transaction'!$B$23, 'Holiday Schedule'!$B$3:$B$1002)))</f>
        <v/>
      </c>
      <c r="O1313" s="42" t="str">
        <f ca="1">IF(B1313="", "", IF(ISNA(MATCH(N1313, SOFR_INDEX!$A$2:$A$2001, -1)),1,IF(INDEX(SOFR_INDEX!$A$2:$E$2001,MATCH(N1313, SOFR_INDEX!$A$2:$A$2001, -1), 1)=N1313,MATCH(N1313, SOFR_INDEX!$A$2:$A$2001, -1),MATCH(N1313, SOFR_INDEX!$A$2:$A$2001, -1)+1)))</f>
        <v/>
      </c>
      <c r="P1313" s="40" t="str" cm="1">
        <f t="array" aca="1" ref="P1313" ca="1">IF(OR(B1313="", F1313=""), "", INDEX(SOFR_INDEX!$B$2:$E$2001, O1313,$P$4) * IF(LEFT($P$3, 3)="180", 2, IF(LEFT($P$3, 2)="90", 4, IF(LEFT($P$3, 2)="30", 12, 1)))/100)</f>
        <v/>
      </c>
      <c r="Q1313" s="43" t="str">
        <f ca="1">IF(OR(B1313="", F1313=""), "", P1313+'Terms&amp;Conditions + Transaction'!$B$11/10000)</f>
        <v/>
      </c>
      <c r="R1313" s="43" t="str">
        <f t="shared" ca="1" si="125"/>
        <v/>
      </c>
      <c r="S1313" t="str">
        <f ca="1">IF(B1313="",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Transaction'!$C$7*(F1313-E1313), 365), 360))))</f>
        <v/>
      </c>
      <c r="T1313" s="49" t="str">
        <f t="shared" ca="1" si="126"/>
        <v/>
      </c>
      <c r="U1313" s="49" t="str">
        <f t="shared" ca="1" si="127"/>
        <v/>
      </c>
      <c r="V1313" s="49" t="str">
        <f t="shared" ca="1" si="128"/>
        <v/>
      </c>
      <c r="W1313" s="11" t="str">
        <f t="shared" ca="1" si="129"/>
        <v/>
      </c>
      <c r="X1313" s="11" t="str">
        <f t="shared" ca="1" si="130"/>
        <v/>
      </c>
    </row>
    <row r="1314" spans="2:24" x14ac:dyDescent="0.25">
      <c r="B1314" s="82" t="str">
        <f ca="1">IF(B1313&lt;MIN($C$3, 'Terms&amp;Conditions + Transaction'!$B$6), B1313+1, "")</f>
        <v/>
      </c>
      <c r="C1314" t="str">
        <f ca="1">IF(B1314="", "", IF(AND(WEEKDAY(B1314, 2)&lt;=5, ISERROR(VLOOKUP(B1314, 'Holiday Schedule'!$B$3:$B$1002, 1, FALSE))), 1, 0))</f>
        <v/>
      </c>
      <c r="D1314" t="str">
        <f ca="1">IF(B1314="", "", IF(LOWER('Terms&amp;Conditions + Transaction'!$C$15)="act", 1, IF(DAY(B1314)=31, 0, IF(AND(DAY(B1314+1)=1, MONTH(B1314+1)=3), 31-DAY(B1314), 1))))</f>
        <v/>
      </c>
      <c r="E1314" s="18" t="str">
        <f ca="1">IF(B1314="", "", IFERROR(VLOOKUP(B1314, 'Accrual Schedule'!$B$3:$B$122, 1, TRUE), ""))</f>
        <v/>
      </c>
      <c r="F1314" s="18" t="str" cm="1">
        <f t="array" aca="1" ref="F1314" ca="1">IF(B1314="", "", INDEX('Accrual Schedule'!$B$3:$B$122, MATCH(B1314, 'Accrual Schedule'!$B$3:$B$122, 1)+1, 1))</f>
        <v/>
      </c>
      <c r="G1314" s="18" t="str" cm="1">
        <f t="array" aca="1" ref="G1314" ca="1">IF(B1314="", "", INDEX('Accrual Schedule'!$B$3:$B$122, MATCH(H1314, 'Accrual Schedule'!$B$3:$B$122, 1)-1, 1))</f>
        <v/>
      </c>
      <c r="H1314" s="18" t="str">
        <f ca="1">IF(B1314="", "", INDEX('Accrual Schedule'!$B$3:$B$122, MATCH(I1314, 'Accrual Schedule'!$C$3:$C$122, 1), 1))</f>
        <v/>
      </c>
      <c r="I1314" s="18" t="str" cm="1">
        <f t="array" aca="1" ref="I1314" ca="1">IF(B1314="", "", _xlfn.IFNA(INDEX('Accrual Schedule'!$C$4:$C$122, MATCH(B1314, 'Accrual Schedule'!$C$4:$C$122, 1)+1, 1), INDEX('Accrual Schedule'!$C$4:$C$122, 1, 1)))</f>
        <v/>
      </c>
      <c r="J1314" s="11" t="str">
        <f ca="1">IF(B1314="","",'Terms&amp;Conditions + Transaction'!$F$5-SUMIF(Dispositions!$B$3:$B$32,"&lt;="&amp;B1314,Dispositions!$C$3:$C$32))</f>
        <v/>
      </c>
      <c r="K1314" s="84" t="str">
        <f ca="1">IF(B1314="", "", IF(ISNA(MATCH(B1314, 'Factor Schedule'!$B$3:$B$2002, -1)),1,IF(INDEX('Factor Schedule'!$B$3:$C$2002,MATCH(B1314, 'Factor Schedule'!$B$3:$B$2002, -1), 1)=B1314,MATCH(B1314, 'Factor Schedule'!$B$3:$B$2002, -1),MATCH(B1314, 'Factor Schedule'!$B$3:$B$2002, -1)+1)))</f>
        <v/>
      </c>
      <c r="L1314" s="11" t="str" cm="1">
        <f t="array" aca="1" ref="L1314" ca="1">IF(B1314="","",ROUND(J1314*_xlfn.IFNA(INDEX('Factor Schedule'!$B$3:$C$2002,K1314, 2), 1), 2))</f>
        <v/>
      </c>
      <c r="M1314" s="11" t="str">
        <f ca="1">IF(B1314="", "", IF(OR(LOWER('Terms&amp;Conditions + Transaction'!$B$12)&lt;&gt;"compound", B1314=$C$2, B1314=E1314), L1314, L1314+IF(LOWER('Terms&amp;Conditions + Transaction'!$B$13)&lt;&gt;"y", SUMIFS($T$8:$T$2007, $B$8:$B$2007, "&gt;="&amp;E1314, $B$8:$B$2007, "&lt;"&amp;B1314), SUMIFS($U$8:$U$1007, $B$8:$B$2007, "&gt;="&amp;E1314, $B$8:$B$2007, "&lt;"&amp;B1314))))</f>
        <v/>
      </c>
      <c r="N1314" s="18" t="str">
        <f ca="1">IF(OR(B1314 = "", F1314=""), "", MIN(ForwardDays(B1314,-'Terms&amp;Conditions + Transaction'!$B$22, 'Terms&amp;Conditions + Transaction'!$B$23, 'Holiday Schedule'!$B$3:$B$1002),ForwardDays(F1314,-'Terms&amp;Conditions + Transaction'!$B$22, 'Terms&amp;Conditions + Transaction'!$B$23, 'Holiday Schedule'!$B$3:$B$1002)))</f>
        <v/>
      </c>
      <c r="O1314" s="42" t="str">
        <f ca="1">IF(B1314="", "", IF(ISNA(MATCH(N1314, SOFR_INDEX!$A$2:$A$2001, -1)),1,IF(INDEX(SOFR_INDEX!$A$2:$E$2001,MATCH(N1314, SOFR_INDEX!$A$2:$A$2001, -1), 1)=N1314,MATCH(N1314, SOFR_INDEX!$A$2:$A$2001, -1),MATCH(N1314, SOFR_INDEX!$A$2:$A$2001, -1)+1)))</f>
        <v/>
      </c>
      <c r="P1314" s="40" t="str" cm="1">
        <f t="array" aca="1" ref="P1314" ca="1">IF(OR(B1314="", F1314=""), "", INDEX(SOFR_INDEX!$B$2:$E$2001, O1314,$P$4) * IF(LEFT($P$3, 3)="180", 2, IF(LEFT($P$3, 2)="90", 4, IF(LEFT($P$3, 2)="30", 12, 1)))/100)</f>
        <v/>
      </c>
      <c r="Q1314" s="43" t="str">
        <f ca="1">IF(OR(B1314="", F1314=""), "", P1314+'Terms&amp;Conditions + Transaction'!$B$11/10000)</f>
        <v/>
      </c>
      <c r="R1314" s="43" t="str">
        <f t="shared" ca="1" si="125"/>
        <v/>
      </c>
      <c r="S1314" t="str">
        <f ca="1">IF(B1314="",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Transaction'!$C$7*(F1314-E1314), 365), 360))))</f>
        <v/>
      </c>
      <c r="T1314" s="49" t="str">
        <f t="shared" ca="1" si="126"/>
        <v/>
      </c>
      <c r="U1314" s="49" t="str">
        <f t="shared" ca="1" si="127"/>
        <v/>
      </c>
      <c r="V1314" s="49" t="str">
        <f t="shared" ca="1" si="128"/>
        <v/>
      </c>
      <c r="W1314" s="11" t="str">
        <f t="shared" ca="1" si="129"/>
        <v/>
      </c>
      <c r="X1314" s="11" t="str">
        <f t="shared" ca="1" si="130"/>
        <v/>
      </c>
    </row>
    <row r="1315" spans="2:24" x14ac:dyDescent="0.25">
      <c r="B1315" s="82" t="str">
        <f ca="1">IF(B1314&lt;MIN($C$3, 'Terms&amp;Conditions + Transaction'!$B$6), B1314+1, "")</f>
        <v/>
      </c>
      <c r="C1315" t="str">
        <f ca="1">IF(B1315="", "", IF(AND(WEEKDAY(B1315, 2)&lt;=5, ISERROR(VLOOKUP(B1315, 'Holiday Schedule'!$B$3:$B$1002, 1, FALSE))), 1, 0))</f>
        <v/>
      </c>
      <c r="D1315" t="str">
        <f ca="1">IF(B1315="", "", IF(LOWER('Terms&amp;Conditions + Transaction'!$C$15)="act", 1, IF(DAY(B1315)=31, 0, IF(AND(DAY(B1315+1)=1, MONTH(B1315+1)=3), 31-DAY(B1315), 1))))</f>
        <v/>
      </c>
      <c r="E1315" s="18" t="str">
        <f ca="1">IF(B1315="", "", IFERROR(VLOOKUP(B1315, 'Accrual Schedule'!$B$3:$B$122, 1, TRUE), ""))</f>
        <v/>
      </c>
      <c r="F1315" s="18" t="str" cm="1">
        <f t="array" aca="1" ref="F1315" ca="1">IF(B1315="", "", INDEX('Accrual Schedule'!$B$3:$B$122, MATCH(B1315, 'Accrual Schedule'!$B$3:$B$122, 1)+1, 1))</f>
        <v/>
      </c>
      <c r="G1315" s="18" t="str" cm="1">
        <f t="array" aca="1" ref="G1315" ca="1">IF(B1315="", "", INDEX('Accrual Schedule'!$B$3:$B$122, MATCH(H1315, 'Accrual Schedule'!$B$3:$B$122, 1)-1, 1))</f>
        <v/>
      </c>
      <c r="H1315" s="18" t="str">
        <f ca="1">IF(B1315="", "", INDEX('Accrual Schedule'!$B$3:$B$122, MATCH(I1315, 'Accrual Schedule'!$C$3:$C$122, 1), 1))</f>
        <v/>
      </c>
      <c r="I1315" s="18" t="str" cm="1">
        <f t="array" aca="1" ref="I1315" ca="1">IF(B1315="", "", _xlfn.IFNA(INDEX('Accrual Schedule'!$C$4:$C$122, MATCH(B1315, 'Accrual Schedule'!$C$4:$C$122, 1)+1, 1), INDEX('Accrual Schedule'!$C$4:$C$122, 1, 1)))</f>
        <v/>
      </c>
      <c r="J1315" s="11" t="str">
        <f ca="1">IF(B1315="","",'Terms&amp;Conditions + Transaction'!$F$5-SUMIF(Dispositions!$B$3:$B$32,"&lt;="&amp;B1315,Dispositions!$C$3:$C$32))</f>
        <v/>
      </c>
      <c r="K1315" s="84" t="str">
        <f ca="1">IF(B1315="", "", IF(ISNA(MATCH(B1315, 'Factor Schedule'!$B$3:$B$2002, -1)),1,IF(INDEX('Factor Schedule'!$B$3:$C$2002,MATCH(B1315, 'Factor Schedule'!$B$3:$B$2002, -1), 1)=B1315,MATCH(B1315, 'Factor Schedule'!$B$3:$B$2002, -1),MATCH(B1315, 'Factor Schedule'!$B$3:$B$2002, -1)+1)))</f>
        <v/>
      </c>
      <c r="L1315" s="11" t="str" cm="1">
        <f t="array" aca="1" ref="L1315" ca="1">IF(B1315="","",ROUND(J1315*_xlfn.IFNA(INDEX('Factor Schedule'!$B$3:$C$2002,K1315, 2), 1), 2))</f>
        <v/>
      </c>
      <c r="M1315" s="11" t="str">
        <f ca="1">IF(B1315="", "", IF(OR(LOWER('Terms&amp;Conditions + Transaction'!$B$12)&lt;&gt;"compound", B1315=$C$2, B1315=E1315), L1315, L1315+IF(LOWER('Terms&amp;Conditions + Transaction'!$B$13)&lt;&gt;"y", SUMIFS($T$8:$T$2007, $B$8:$B$2007, "&gt;="&amp;E1315, $B$8:$B$2007, "&lt;"&amp;B1315), SUMIFS($U$8:$U$1007, $B$8:$B$2007, "&gt;="&amp;E1315, $B$8:$B$2007, "&lt;"&amp;B1315))))</f>
        <v/>
      </c>
      <c r="N1315" s="18" t="str">
        <f ca="1">IF(OR(B1315 = "", F1315=""), "", MIN(ForwardDays(B1315,-'Terms&amp;Conditions + Transaction'!$B$22, 'Terms&amp;Conditions + Transaction'!$B$23, 'Holiday Schedule'!$B$3:$B$1002),ForwardDays(F1315,-'Terms&amp;Conditions + Transaction'!$B$22, 'Terms&amp;Conditions + Transaction'!$B$23, 'Holiday Schedule'!$B$3:$B$1002)))</f>
        <v/>
      </c>
      <c r="O1315" s="42" t="str">
        <f ca="1">IF(B1315="", "", IF(ISNA(MATCH(N1315, SOFR_INDEX!$A$2:$A$2001, -1)),1,IF(INDEX(SOFR_INDEX!$A$2:$E$2001,MATCH(N1315, SOFR_INDEX!$A$2:$A$2001, -1), 1)=N1315,MATCH(N1315, SOFR_INDEX!$A$2:$A$2001, -1),MATCH(N1315, SOFR_INDEX!$A$2:$A$2001, -1)+1)))</f>
        <v/>
      </c>
      <c r="P1315" s="40" t="str" cm="1">
        <f t="array" aca="1" ref="P1315" ca="1">IF(OR(B1315="", F1315=""), "", INDEX(SOFR_INDEX!$B$2:$E$2001, O1315,$P$4) * IF(LEFT($P$3, 3)="180", 2, IF(LEFT($P$3, 2)="90", 4, IF(LEFT($P$3, 2)="30", 12, 1)))/100)</f>
        <v/>
      </c>
      <c r="Q1315" s="43" t="str">
        <f ca="1">IF(OR(B1315="", F1315=""), "", P1315+'Terms&amp;Conditions + Transaction'!$B$11/10000)</f>
        <v/>
      </c>
      <c r="R1315" s="43" t="str">
        <f t="shared" ca="1" si="125"/>
        <v/>
      </c>
      <c r="S1315" t="str">
        <f ca="1">IF(B1315="",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Transaction'!$C$7*(F1315-E1315), 365), 360))))</f>
        <v/>
      </c>
      <c r="T1315" s="49" t="str">
        <f t="shared" ca="1" si="126"/>
        <v/>
      </c>
      <c r="U1315" s="49" t="str">
        <f t="shared" ca="1" si="127"/>
        <v/>
      </c>
      <c r="V1315" s="49" t="str">
        <f t="shared" ca="1" si="128"/>
        <v/>
      </c>
      <c r="W1315" s="11" t="str">
        <f t="shared" ca="1" si="129"/>
        <v/>
      </c>
      <c r="X1315" s="11" t="str">
        <f t="shared" ca="1" si="130"/>
        <v/>
      </c>
    </row>
    <row r="1316" spans="2:24" x14ac:dyDescent="0.25">
      <c r="B1316" s="82" t="str">
        <f ca="1">IF(B1315&lt;MIN($C$3, 'Terms&amp;Conditions + Transaction'!$B$6), B1315+1, "")</f>
        <v/>
      </c>
      <c r="C1316" t="str">
        <f ca="1">IF(B1316="", "", IF(AND(WEEKDAY(B1316, 2)&lt;=5, ISERROR(VLOOKUP(B1316, 'Holiday Schedule'!$B$3:$B$1002, 1, FALSE))), 1, 0))</f>
        <v/>
      </c>
      <c r="D1316" t="str">
        <f ca="1">IF(B1316="", "", IF(LOWER('Terms&amp;Conditions + Transaction'!$C$15)="act", 1, IF(DAY(B1316)=31, 0, IF(AND(DAY(B1316+1)=1, MONTH(B1316+1)=3), 31-DAY(B1316), 1))))</f>
        <v/>
      </c>
      <c r="E1316" s="18" t="str">
        <f ca="1">IF(B1316="", "", IFERROR(VLOOKUP(B1316, 'Accrual Schedule'!$B$3:$B$122, 1, TRUE), ""))</f>
        <v/>
      </c>
      <c r="F1316" s="18" t="str" cm="1">
        <f t="array" aca="1" ref="F1316" ca="1">IF(B1316="", "", INDEX('Accrual Schedule'!$B$3:$B$122, MATCH(B1316, 'Accrual Schedule'!$B$3:$B$122, 1)+1, 1))</f>
        <v/>
      </c>
      <c r="G1316" s="18" t="str" cm="1">
        <f t="array" aca="1" ref="G1316" ca="1">IF(B1316="", "", INDEX('Accrual Schedule'!$B$3:$B$122, MATCH(H1316, 'Accrual Schedule'!$B$3:$B$122, 1)-1, 1))</f>
        <v/>
      </c>
      <c r="H1316" s="18" t="str">
        <f ca="1">IF(B1316="", "", INDEX('Accrual Schedule'!$B$3:$B$122, MATCH(I1316, 'Accrual Schedule'!$C$3:$C$122, 1), 1))</f>
        <v/>
      </c>
      <c r="I1316" s="18" t="str" cm="1">
        <f t="array" aca="1" ref="I1316" ca="1">IF(B1316="", "", _xlfn.IFNA(INDEX('Accrual Schedule'!$C$4:$C$122, MATCH(B1316, 'Accrual Schedule'!$C$4:$C$122, 1)+1, 1), INDEX('Accrual Schedule'!$C$4:$C$122, 1, 1)))</f>
        <v/>
      </c>
      <c r="J1316" s="11" t="str">
        <f ca="1">IF(B1316="","",'Terms&amp;Conditions + Transaction'!$F$5-SUMIF(Dispositions!$B$3:$B$32,"&lt;="&amp;B1316,Dispositions!$C$3:$C$32))</f>
        <v/>
      </c>
      <c r="K1316" s="84" t="str">
        <f ca="1">IF(B1316="", "", IF(ISNA(MATCH(B1316, 'Factor Schedule'!$B$3:$B$2002, -1)),1,IF(INDEX('Factor Schedule'!$B$3:$C$2002,MATCH(B1316, 'Factor Schedule'!$B$3:$B$2002, -1), 1)=B1316,MATCH(B1316, 'Factor Schedule'!$B$3:$B$2002, -1),MATCH(B1316, 'Factor Schedule'!$B$3:$B$2002, -1)+1)))</f>
        <v/>
      </c>
      <c r="L1316" s="11" t="str" cm="1">
        <f t="array" aca="1" ref="L1316" ca="1">IF(B1316="","",ROUND(J1316*_xlfn.IFNA(INDEX('Factor Schedule'!$B$3:$C$2002,K1316, 2), 1), 2))</f>
        <v/>
      </c>
      <c r="M1316" s="11" t="str">
        <f ca="1">IF(B1316="", "", IF(OR(LOWER('Terms&amp;Conditions + Transaction'!$B$12)&lt;&gt;"compound", B1316=$C$2, B1316=E1316), L1316, L1316+IF(LOWER('Terms&amp;Conditions + Transaction'!$B$13)&lt;&gt;"y", SUMIFS($T$8:$T$2007, $B$8:$B$2007, "&gt;="&amp;E1316, $B$8:$B$2007, "&lt;"&amp;B1316), SUMIFS($U$8:$U$1007, $B$8:$B$2007, "&gt;="&amp;E1316, $B$8:$B$2007, "&lt;"&amp;B1316))))</f>
        <v/>
      </c>
      <c r="N1316" s="18" t="str">
        <f ca="1">IF(OR(B1316 = "", F1316=""), "", MIN(ForwardDays(B1316,-'Terms&amp;Conditions + Transaction'!$B$22, 'Terms&amp;Conditions + Transaction'!$B$23, 'Holiday Schedule'!$B$3:$B$1002),ForwardDays(F1316,-'Terms&amp;Conditions + Transaction'!$B$22, 'Terms&amp;Conditions + Transaction'!$B$23, 'Holiday Schedule'!$B$3:$B$1002)))</f>
        <v/>
      </c>
      <c r="O1316" s="42" t="str">
        <f ca="1">IF(B1316="", "", IF(ISNA(MATCH(N1316, SOFR_INDEX!$A$2:$A$2001, -1)),1,IF(INDEX(SOFR_INDEX!$A$2:$E$2001,MATCH(N1316, SOFR_INDEX!$A$2:$A$2001, -1), 1)=N1316,MATCH(N1316, SOFR_INDEX!$A$2:$A$2001, -1),MATCH(N1316, SOFR_INDEX!$A$2:$A$2001, -1)+1)))</f>
        <v/>
      </c>
      <c r="P1316" s="40" t="str" cm="1">
        <f t="array" aca="1" ref="P1316" ca="1">IF(OR(B1316="", F1316=""), "", INDEX(SOFR_INDEX!$B$2:$E$2001, O1316,$P$4) * IF(LEFT($P$3, 3)="180", 2, IF(LEFT($P$3, 2)="90", 4, IF(LEFT($P$3, 2)="30", 12, 1)))/100)</f>
        <v/>
      </c>
      <c r="Q1316" s="43" t="str">
        <f ca="1">IF(OR(B1316="", F1316=""), "", P1316+'Terms&amp;Conditions + Transaction'!$B$11/10000)</f>
        <v/>
      </c>
      <c r="R1316" s="43" t="str">
        <f t="shared" ca="1" si="125"/>
        <v/>
      </c>
      <c r="S1316" t="str">
        <f ca="1">IF(B1316="",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Transaction'!$C$7*(F1316-E1316), 365), 360))))</f>
        <v/>
      </c>
      <c r="T1316" s="49" t="str">
        <f t="shared" ca="1" si="126"/>
        <v/>
      </c>
      <c r="U1316" s="49" t="str">
        <f t="shared" ca="1" si="127"/>
        <v/>
      </c>
      <c r="V1316" s="49" t="str">
        <f t="shared" ca="1" si="128"/>
        <v/>
      </c>
      <c r="W1316" s="11" t="str">
        <f t="shared" ca="1" si="129"/>
        <v/>
      </c>
      <c r="X1316" s="11" t="str">
        <f t="shared" ca="1" si="130"/>
        <v/>
      </c>
    </row>
    <row r="1317" spans="2:24" x14ac:dyDescent="0.25">
      <c r="B1317" s="82" t="str">
        <f ca="1">IF(B1316&lt;MIN($C$3, 'Terms&amp;Conditions + Transaction'!$B$6), B1316+1, "")</f>
        <v/>
      </c>
      <c r="C1317" t="str">
        <f ca="1">IF(B1317="", "", IF(AND(WEEKDAY(B1317, 2)&lt;=5, ISERROR(VLOOKUP(B1317, 'Holiday Schedule'!$B$3:$B$1002, 1, FALSE))), 1, 0))</f>
        <v/>
      </c>
      <c r="D1317" t="str">
        <f ca="1">IF(B1317="", "", IF(LOWER('Terms&amp;Conditions + Transaction'!$C$15)="act", 1, IF(DAY(B1317)=31, 0, IF(AND(DAY(B1317+1)=1, MONTH(B1317+1)=3), 31-DAY(B1317), 1))))</f>
        <v/>
      </c>
      <c r="E1317" s="18" t="str">
        <f ca="1">IF(B1317="", "", IFERROR(VLOOKUP(B1317, 'Accrual Schedule'!$B$3:$B$122, 1, TRUE), ""))</f>
        <v/>
      </c>
      <c r="F1317" s="18" t="str" cm="1">
        <f t="array" aca="1" ref="F1317" ca="1">IF(B1317="", "", INDEX('Accrual Schedule'!$B$3:$B$122, MATCH(B1317, 'Accrual Schedule'!$B$3:$B$122, 1)+1, 1))</f>
        <v/>
      </c>
      <c r="G1317" s="18" t="str" cm="1">
        <f t="array" aca="1" ref="G1317" ca="1">IF(B1317="", "", INDEX('Accrual Schedule'!$B$3:$B$122, MATCH(H1317, 'Accrual Schedule'!$B$3:$B$122, 1)-1, 1))</f>
        <v/>
      </c>
      <c r="H1317" s="18" t="str">
        <f ca="1">IF(B1317="", "", INDEX('Accrual Schedule'!$B$3:$B$122, MATCH(I1317, 'Accrual Schedule'!$C$3:$C$122, 1), 1))</f>
        <v/>
      </c>
      <c r="I1317" s="18" t="str" cm="1">
        <f t="array" aca="1" ref="I1317" ca="1">IF(B1317="", "", _xlfn.IFNA(INDEX('Accrual Schedule'!$C$4:$C$122, MATCH(B1317, 'Accrual Schedule'!$C$4:$C$122, 1)+1, 1), INDEX('Accrual Schedule'!$C$4:$C$122, 1, 1)))</f>
        <v/>
      </c>
      <c r="J1317" s="11" t="str">
        <f ca="1">IF(B1317="","",'Terms&amp;Conditions + Transaction'!$F$5-SUMIF(Dispositions!$B$3:$B$32,"&lt;="&amp;B1317,Dispositions!$C$3:$C$32))</f>
        <v/>
      </c>
      <c r="K1317" s="84" t="str">
        <f ca="1">IF(B1317="", "", IF(ISNA(MATCH(B1317, 'Factor Schedule'!$B$3:$B$2002, -1)),1,IF(INDEX('Factor Schedule'!$B$3:$C$2002,MATCH(B1317, 'Factor Schedule'!$B$3:$B$2002, -1), 1)=B1317,MATCH(B1317, 'Factor Schedule'!$B$3:$B$2002, -1),MATCH(B1317, 'Factor Schedule'!$B$3:$B$2002, -1)+1)))</f>
        <v/>
      </c>
      <c r="L1317" s="11" t="str" cm="1">
        <f t="array" aca="1" ref="L1317" ca="1">IF(B1317="","",ROUND(J1317*_xlfn.IFNA(INDEX('Factor Schedule'!$B$3:$C$2002,K1317, 2), 1), 2))</f>
        <v/>
      </c>
      <c r="M1317" s="11" t="str">
        <f ca="1">IF(B1317="", "", IF(OR(LOWER('Terms&amp;Conditions + Transaction'!$B$12)&lt;&gt;"compound", B1317=$C$2, B1317=E1317), L1317, L1317+IF(LOWER('Terms&amp;Conditions + Transaction'!$B$13)&lt;&gt;"y", SUMIFS($T$8:$T$2007, $B$8:$B$2007, "&gt;="&amp;E1317, $B$8:$B$2007, "&lt;"&amp;B1317), SUMIFS($U$8:$U$1007, $B$8:$B$2007, "&gt;="&amp;E1317, $B$8:$B$2007, "&lt;"&amp;B1317))))</f>
        <v/>
      </c>
      <c r="N1317" s="18" t="str">
        <f ca="1">IF(OR(B1317 = "", F1317=""), "", MIN(ForwardDays(B1317,-'Terms&amp;Conditions + Transaction'!$B$22, 'Terms&amp;Conditions + Transaction'!$B$23, 'Holiday Schedule'!$B$3:$B$1002),ForwardDays(F1317,-'Terms&amp;Conditions + Transaction'!$B$22, 'Terms&amp;Conditions + Transaction'!$B$23, 'Holiday Schedule'!$B$3:$B$1002)))</f>
        <v/>
      </c>
      <c r="O1317" s="42" t="str">
        <f ca="1">IF(B1317="", "", IF(ISNA(MATCH(N1317, SOFR_INDEX!$A$2:$A$2001, -1)),1,IF(INDEX(SOFR_INDEX!$A$2:$E$2001,MATCH(N1317, SOFR_INDEX!$A$2:$A$2001, -1), 1)=N1317,MATCH(N1317, SOFR_INDEX!$A$2:$A$2001, -1),MATCH(N1317, SOFR_INDEX!$A$2:$A$2001, -1)+1)))</f>
        <v/>
      </c>
      <c r="P1317" s="40" t="str" cm="1">
        <f t="array" aca="1" ref="P1317" ca="1">IF(OR(B1317="", F1317=""), "", INDEX(SOFR_INDEX!$B$2:$E$2001, O1317,$P$4) * IF(LEFT($P$3, 3)="180", 2, IF(LEFT($P$3, 2)="90", 4, IF(LEFT($P$3, 2)="30", 12, 1)))/100)</f>
        <v/>
      </c>
      <c r="Q1317" s="43" t="str">
        <f ca="1">IF(OR(B1317="", F1317=""), "", P1317+'Terms&amp;Conditions + Transaction'!$B$11/10000)</f>
        <v/>
      </c>
      <c r="R1317" s="43" t="str">
        <f t="shared" ca="1" si="125"/>
        <v/>
      </c>
      <c r="S1317" t="str">
        <f ca="1">IF(B1317="",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Transaction'!$C$7*(F1317-E1317), 365), 360))))</f>
        <v/>
      </c>
      <c r="T1317" s="49" t="str">
        <f t="shared" ca="1" si="126"/>
        <v/>
      </c>
      <c r="U1317" s="49" t="str">
        <f t="shared" ca="1" si="127"/>
        <v/>
      </c>
      <c r="V1317" s="49" t="str">
        <f t="shared" ca="1" si="128"/>
        <v/>
      </c>
      <c r="W1317" s="11" t="str">
        <f t="shared" ca="1" si="129"/>
        <v/>
      </c>
      <c r="X1317" s="11" t="str">
        <f t="shared" ca="1" si="130"/>
        <v/>
      </c>
    </row>
    <row r="1318" spans="2:24" x14ac:dyDescent="0.25">
      <c r="B1318" s="82" t="str">
        <f ca="1">IF(B1317&lt;MIN($C$3, 'Terms&amp;Conditions + Transaction'!$B$6), B1317+1, "")</f>
        <v/>
      </c>
      <c r="C1318" t="str">
        <f ca="1">IF(B1318="", "", IF(AND(WEEKDAY(B1318, 2)&lt;=5, ISERROR(VLOOKUP(B1318, 'Holiday Schedule'!$B$3:$B$1002, 1, FALSE))), 1, 0))</f>
        <v/>
      </c>
      <c r="D1318" t="str">
        <f ca="1">IF(B1318="", "", IF(LOWER('Terms&amp;Conditions + Transaction'!$C$15)="act", 1, IF(DAY(B1318)=31, 0, IF(AND(DAY(B1318+1)=1, MONTH(B1318+1)=3), 31-DAY(B1318), 1))))</f>
        <v/>
      </c>
      <c r="E1318" s="18" t="str">
        <f ca="1">IF(B1318="", "", IFERROR(VLOOKUP(B1318, 'Accrual Schedule'!$B$3:$B$122, 1, TRUE), ""))</f>
        <v/>
      </c>
      <c r="F1318" s="18" t="str" cm="1">
        <f t="array" aca="1" ref="F1318" ca="1">IF(B1318="", "", INDEX('Accrual Schedule'!$B$3:$B$122, MATCH(B1318, 'Accrual Schedule'!$B$3:$B$122, 1)+1, 1))</f>
        <v/>
      </c>
      <c r="G1318" s="18" t="str" cm="1">
        <f t="array" aca="1" ref="G1318" ca="1">IF(B1318="", "", INDEX('Accrual Schedule'!$B$3:$B$122, MATCH(H1318, 'Accrual Schedule'!$B$3:$B$122, 1)-1, 1))</f>
        <v/>
      </c>
      <c r="H1318" s="18" t="str">
        <f ca="1">IF(B1318="", "", INDEX('Accrual Schedule'!$B$3:$B$122, MATCH(I1318, 'Accrual Schedule'!$C$3:$C$122, 1), 1))</f>
        <v/>
      </c>
      <c r="I1318" s="18" t="str" cm="1">
        <f t="array" aca="1" ref="I1318" ca="1">IF(B1318="", "", _xlfn.IFNA(INDEX('Accrual Schedule'!$C$4:$C$122, MATCH(B1318, 'Accrual Schedule'!$C$4:$C$122, 1)+1, 1), INDEX('Accrual Schedule'!$C$4:$C$122, 1, 1)))</f>
        <v/>
      </c>
      <c r="J1318" s="11" t="str">
        <f ca="1">IF(B1318="","",'Terms&amp;Conditions + Transaction'!$F$5-SUMIF(Dispositions!$B$3:$B$32,"&lt;="&amp;B1318,Dispositions!$C$3:$C$32))</f>
        <v/>
      </c>
      <c r="K1318" s="84" t="str">
        <f ca="1">IF(B1318="", "", IF(ISNA(MATCH(B1318, 'Factor Schedule'!$B$3:$B$2002, -1)),1,IF(INDEX('Factor Schedule'!$B$3:$C$2002,MATCH(B1318, 'Factor Schedule'!$B$3:$B$2002, -1), 1)=B1318,MATCH(B1318, 'Factor Schedule'!$B$3:$B$2002, -1),MATCH(B1318, 'Factor Schedule'!$B$3:$B$2002, -1)+1)))</f>
        <v/>
      </c>
      <c r="L1318" s="11" t="str" cm="1">
        <f t="array" aca="1" ref="L1318" ca="1">IF(B1318="","",ROUND(J1318*_xlfn.IFNA(INDEX('Factor Schedule'!$B$3:$C$2002,K1318, 2), 1), 2))</f>
        <v/>
      </c>
      <c r="M1318" s="11" t="str">
        <f ca="1">IF(B1318="", "", IF(OR(LOWER('Terms&amp;Conditions + Transaction'!$B$12)&lt;&gt;"compound", B1318=$C$2, B1318=E1318), L1318, L1318+IF(LOWER('Terms&amp;Conditions + Transaction'!$B$13)&lt;&gt;"y", SUMIFS($T$8:$T$2007, $B$8:$B$2007, "&gt;="&amp;E1318, $B$8:$B$2007, "&lt;"&amp;B1318), SUMIFS($U$8:$U$1007, $B$8:$B$2007, "&gt;="&amp;E1318, $B$8:$B$2007, "&lt;"&amp;B1318))))</f>
        <v/>
      </c>
      <c r="N1318" s="18" t="str">
        <f ca="1">IF(OR(B1318 = "", F1318=""), "", MIN(ForwardDays(B1318,-'Terms&amp;Conditions + Transaction'!$B$22, 'Terms&amp;Conditions + Transaction'!$B$23, 'Holiday Schedule'!$B$3:$B$1002),ForwardDays(F1318,-'Terms&amp;Conditions + Transaction'!$B$22, 'Terms&amp;Conditions + Transaction'!$B$23, 'Holiday Schedule'!$B$3:$B$1002)))</f>
        <v/>
      </c>
      <c r="O1318" s="42" t="str">
        <f ca="1">IF(B1318="", "", IF(ISNA(MATCH(N1318, SOFR_INDEX!$A$2:$A$2001, -1)),1,IF(INDEX(SOFR_INDEX!$A$2:$E$2001,MATCH(N1318, SOFR_INDEX!$A$2:$A$2001, -1), 1)=N1318,MATCH(N1318, SOFR_INDEX!$A$2:$A$2001, -1),MATCH(N1318, SOFR_INDEX!$A$2:$A$2001, -1)+1)))</f>
        <v/>
      </c>
      <c r="P1318" s="40" t="str" cm="1">
        <f t="array" aca="1" ref="P1318" ca="1">IF(OR(B1318="", F1318=""), "", INDEX(SOFR_INDEX!$B$2:$E$2001, O1318,$P$4) * IF(LEFT($P$3, 3)="180", 2, IF(LEFT($P$3, 2)="90", 4, IF(LEFT($P$3, 2)="30", 12, 1)))/100)</f>
        <v/>
      </c>
      <c r="Q1318" s="43" t="str">
        <f ca="1">IF(OR(B1318="", F1318=""), "", P1318+'Terms&amp;Conditions + Transaction'!$B$11/10000)</f>
        <v/>
      </c>
      <c r="R1318" s="43" t="str">
        <f t="shared" ca="1" si="125"/>
        <v/>
      </c>
      <c r="S1318" t="str">
        <f ca="1">IF(B1318="",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Transaction'!$C$7*(F1318-E1318), 365), 360))))</f>
        <v/>
      </c>
      <c r="T1318" s="49" t="str">
        <f t="shared" ca="1" si="126"/>
        <v/>
      </c>
      <c r="U1318" s="49" t="str">
        <f t="shared" ca="1" si="127"/>
        <v/>
      </c>
      <c r="V1318" s="49" t="str">
        <f t="shared" ca="1" si="128"/>
        <v/>
      </c>
      <c r="W1318" s="11" t="str">
        <f t="shared" ca="1" si="129"/>
        <v/>
      </c>
      <c r="X1318" s="11" t="str">
        <f t="shared" ca="1" si="130"/>
        <v/>
      </c>
    </row>
    <row r="1319" spans="2:24" x14ac:dyDescent="0.25">
      <c r="B1319" s="82" t="str">
        <f ca="1">IF(B1318&lt;MIN($C$3, 'Terms&amp;Conditions + Transaction'!$B$6), B1318+1, "")</f>
        <v/>
      </c>
      <c r="C1319" t="str">
        <f ca="1">IF(B1319="", "", IF(AND(WEEKDAY(B1319, 2)&lt;=5, ISERROR(VLOOKUP(B1319, 'Holiday Schedule'!$B$3:$B$1002, 1, FALSE))), 1, 0))</f>
        <v/>
      </c>
      <c r="D1319" t="str">
        <f ca="1">IF(B1319="", "", IF(LOWER('Terms&amp;Conditions + Transaction'!$C$15)="act", 1, IF(DAY(B1319)=31, 0, IF(AND(DAY(B1319+1)=1, MONTH(B1319+1)=3), 31-DAY(B1319), 1))))</f>
        <v/>
      </c>
      <c r="E1319" s="18" t="str">
        <f ca="1">IF(B1319="", "", IFERROR(VLOOKUP(B1319, 'Accrual Schedule'!$B$3:$B$122, 1, TRUE), ""))</f>
        <v/>
      </c>
      <c r="F1319" s="18" t="str" cm="1">
        <f t="array" aca="1" ref="F1319" ca="1">IF(B1319="", "", INDEX('Accrual Schedule'!$B$3:$B$122, MATCH(B1319, 'Accrual Schedule'!$B$3:$B$122, 1)+1, 1))</f>
        <v/>
      </c>
      <c r="G1319" s="18" t="str" cm="1">
        <f t="array" aca="1" ref="G1319" ca="1">IF(B1319="", "", INDEX('Accrual Schedule'!$B$3:$B$122, MATCH(H1319, 'Accrual Schedule'!$B$3:$B$122, 1)-1, 1))</f>
        <v/>
      </c>
      <c r="H1319" s="18" t="str">
        <f ca="1">IF(B1319="", "", INDEX('Accrual Schedule'!$B$3:$B$122, MATCH(I1319, 'Accrual Schedule'!$C$3:$C$122, 1), 1))</f>
        <v/>
      </c>
      <c r="I1319" s="18" t="str" cm="1">
        <f t="array" aca="1" ref="I1319" ca="1">IF(B1319="", "", _xlfn.IFNA(INDEX('Accrual Schedule'!$C$4:$C$122, MATCH(B1319, 'Accrual Schedule'!$C$4:$C$122, 1)+1, 1), INDEX('Accrual Schedule'!$C$4:$C$122, 1, 1)))</f>
        <v/>
      </c>
      <c r="J1319" s="11" t="str">
        <f ca="1">IF(B1319="","",'Terms&amp;Conditions + Transaction'!$F$5-SUMIF(Dispositions!$B$3:$B$32,"&lt;="&amp;B1319,Dispositions!$C$3:$C$32))</f>
        <v/>
      </c>
      <c r="K1319" s="84" t="str">
        <f ca="1">IF(B1319="", "", IF(ISNA(MATCH(B1319, 'Factor Schedule'!$B$3:$B$2002, -1)),1,IF(INDEX('Factor Schedule'!$B$3:$C$2002,MATCH(B1319, 'Factor Schedule'!$B$3:$B$2002, -1), 1)=B1319,MATCH(B1319, 'Factor Schedule'!$B$3:$B$2002, -1),MATCH(B1319, 'Factor Schedule'!$B$3:$B$2002, -1)+1)))</f>
        <v/>
      </c>
      <c r="L1319" s="11" t="str" cm="1">
        <f t="array" aca="1" ref="L1319" ca="1">IF(B1319="","",ROUND(J1319*_xlfn.IFNA(INDEX('Factor Schedule'!$B$3:$C$2002,K1319, 2), 1), 2))</f>
        <v/>
      </c>
      <c r="M1319" s="11" t="str">
        <f ca="1">IF(B1319="", "", IF(OR(LOWER('Terms&amp;Conditions + Transaction'!$B$12)&lt;&gt;"compound", B1319=$C$2, B1319=E1319), L1319, L1319+IF(LOWER('Terms&amp;Conditions + Transaction'!$B$13)&lt;&gt;"y", SUMIFS($T$8:$T$2007, $B$8:$B$2007, "&gt;="&amp;E1319, $B$8:$B$2007, "&lt;"&amp;B1319), SUMIFS($U$8:$U$1007, $B$8:$B$2007, "&gt;="&amp;E1319, $B$8:$B$2007, "&lt;"&amp;B1319))))</f>
        <v/>
      </c>
      <c r="N1319" s="18" t="str">
        <f ca="1">IF(OR(B1319 = "", F1319=""), "", MIN(ForwardDays(B1319,-'Terms&amp;Conditions + Transaction'!$B$22, 'Terms&amp;Conditions + Transaction'!$B$23, 'Holiday Schedule'!$B$3:$B$1002),ForwardDays(F1319,-'Terms&amp;Conditions + Transaction'!$B$22, 'Terms&amp;Conditions + Transaction'!$B$23, 'Holiday Schedule'!$B$3:$B$1002)))</f>
        <v/>
      </c>
      <c r="O1319" s="42" t="str">
        <f ca="1">IF(B1319="", "", IF(ISNA(MATCH(N1319, SOFR_INDEX!$A$2:$A$2001, -1)),1,IF(INDEX(SOFR_INDEX!$A$2:$E$2001,MATCH(N1319, SOFR_INDEX!$A$2:$A$2001, -1), 1)=N1319,MATCH(N1319, SOFR_INDEX!$A$2:$A$2001, -1),MATCH(N1319, SOFR_INDEX!$A$2:$A$2001, -1)+1)))</f>
        <v/>
      </c>
      <c r="P1319" s="40" t="str" cm="1">
        <f t="array" aca="1" ref="P1319" ca="1">IF(OR(B1319="", F1319=""), "", INDEX(SOFR_INDEX!$B$2:$E$2001, O1319,$P$4) * IF(LEFT($P$3, 3)="180", 2, IF(LEFT($P$3, 2)="90", 4, IF(LEFT($P$3, 2)="30", 12, 1)))/100)</f>
        <v/>
      </c>
      <c r="Q1319" s="43" t="str">
        <f ca="1">IF(OR(B1319="", F1319=""), "", P1319+'Terms&amp;Conditions + Transaction'!$B$11/10000)</f>
        <v/>
      </c>
      <c r="R1319" s="43" t="str">
        <f t="shared" ca="1" si="125"/>
        <v/>
      </c>
      <c r="S1319" t="str">
        <f ca="1">IF(B1319="",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Transaction'!$C$7*(F1319-E1319), 365), 360))))</f>
        <v/>
      </c>
      <c r="T1319" s="49" t="str">
        <f t="shared" ca="1" si="126"/>
        <v/>
      </c>
      <c r="U1319" s="49" t="str">
        <f t="shared" ca="1" si="127"/>
        <v/>
      </c>
      <c r="V1319" s="49" t="str">
        <f t="shared" ca="1" si="128"/>
        <v/>
      </c>
      <c r="W1319" s="11" t="str">
        <f t="shared" ca="1" si="129"/>
        <v/>
      </c>
      <c r="X1319" s="11" t="str">
        <f t="shared" ca="1" si="130"/>
        <v/>
      </c>
    </row>
    <row r="1320" spans="2:24" x14ac:dyDescent="0.25">
      <c r="B1320" s="82" t="str">
        <f ca="1">IF(B1319&lt;MIN($C$3, 'Terms&amp;Conditions + Transaction'!$B$6), B1319+1, "")</f>
        <v/>
      </c>
      <c r="C1320" t="str">
        <f ca="1">IF(B1320="", "", IF(AND(WEEKDAY(B1320, 2)&lt;=5, ISERROR(VLOOKUP(B1320, 'Holiday Schedule'!$B$3:$B$1002, 1, FALSE))), 1, 0))</f>
        <v/>
      </c>
      <c r="D1320" t="str">
        <f ca="1">IF(B1320="", "", IF(LOWER('Terms&amp;Conditions + Transaction'!$C$15)="act", 1, IF(DAY(B1320)=31, 0, IF(AND(DAY(B1320+1)=1, MONTH(B1320+1)=3), 31-DAY(B1320), 1))))</f>
        <v/>
      </c>
      <c r="E1320" s="18" t="str">
        <f ca="1">IF(B1320="", "", IFERROR(VLOOKUP(B1320, 'Accrual Schedule'!$B$3:$B$122, 1, TRUE), ""))</f>
        <v/>
      </c>
      <c r="F1320" s="18" t="str" cm="1">
        <f t="array" aca="1" ref="F1320" ca="1">IF(B1320="", "", INDEX('Accrual Schedule'!$B$3:$B$122, MATCH(B1320, 'Accrual Schedule'!$B$3:$B$122, 1)+1, 1))</f>
        <v/>
      </c>
      <c r="G1320" s="18" t="str" cm="1">
        <f t="array" aca="1" ref="G1320" ca="1">IF(B1320="", "", INDEX('Accrual Schedule'!$B$3:$B$122, MATCH(H1320, 'Accrual Schedule'!$B$3:$B$122, 1)-1, 1))</f>
        <v/>
      </c>
      <c r="H1320" s="18" t="str">
        <f ca="1">IF(B1320="", "", INDEX('Accrual Schedule'!$B$3:$B$122, MATCH(I1320, 'Accrual Schedule'!$C$3:$C$122, 1), 1))</f>
        <v/>
      </c>
      <c r="I1320" s="18" t="str" cm="1">
        <f t="array" aca="1" ref="I1320" ca="1">IF(B1320="", "", _xlfn.IFNA(INDEX('Accrual Schedule'!$C$4:$C$122, MATCH(B1320, 'Accrual Schedule'!$C$4:$C$122, 1)+1, 1), INDEX('Accrual Schedule'!$C$4:$C$122, 1, 1)))</f>
        <v/>
      </c>
      <c r="J1320" s="11" t="str">
        <f ca="1">IF(B1320="","",'Terms&amp;Conditions + Transaction'!$F$5-SUMIF(Dispositions!$B$3:$B$32,"&lt;="&amp;B1320,Dispositions!$C$3:$C$32))</f>
        <v/>
      </c>
      <c r="K1320" s="84" t="str">
        <f ca="1">IF(B1320="", "", IF(ISNA(MATCH(B1320, 'Factor Schedule'!$B$3:$B$2002, -1)),1,IF(INDEX('Factor Schedule'!$B$3:$C$2002,MATCH(B1320, 'Factor Schedule'!$B$3:$B$2002, -1), 1)=B1320,MATCH(B1320, 'Factor Schedule'!$B$3:$B$2002, -1),MATCH(B1320, 'Factor Schedule'!$B$3:$B$2002, -1)+1)))</f>
        <v/>
      </c>
      <c r="L1320" s="11" t="str" cm="1">
        <f t="array" aca="1" ref="L1320" ca="1">IF(B1320="","",ROUND(J1320*_xlfn.IFNA(INDEX('Factor Schedule'!$B$3:$C$2002,K1320, 2), 1), 2))</f>
        <v/>
      </c>
      <c r="M1320" s="11" t="str">
        <f ca="1">IF(B1320="", "", IF(OR(LOWER('Terms&amp;Conditions + Transaction'!$B$12)&lt;&gt;"compound", B1320=$C$2, B1320=E1320), L1320, L1320+IF(LOWER('Terms&amp;Conditions + Transaction'!$B$13)&lt;&gt;"y", SUMIFS($T$8:$T$2007, $B$8:$B$2007, "&gt;="&amp;E1320, $B$8:$B$2007, "&lt;"&amp;B1320), SUMIFS($U$8:$U$1007, $B$8:$B$2007, "&gt;="&amp;E1320, $B$8:$B$2007, "&lt;"&amp;B1320))))</f>
        <v/>
      </c>
      <c r="N1320" s="18" t="str">
        <f ca="1">IF(OR(B1320 = "", F1320=""), "", MIN(ForwardDays(B1320,-'Terms&amp;Conditions + Transaction'!$B$22, 'Terms&amp;Conditions + Transaction'!$B$23, 'Holiday Schedule'!$B$3:$B$1002),ForwardDays(F1320,-'Terms&amp;Conditions + Transaction'!$B$22, 'Terms&amp;Conditions + Transaction'!$B$23, 'Holiday Schedule'!$B$3:$B$1002)))</f>
        <v/>
      </c>
      <c r="O1320" s="42" t="str">
        <f ca="1">IF(B1320="", "", IF(ISNA(MATCH(N1320, SOFR_INDEX!$A$2:$A$2001, -1)),1,IF(INDEX(SOFR_INDEX!$A$2:$E$2001,MATCH(N1320, SOFR_INDEX!$A$2:$A$2001, -1), 1)=N1320,MATCH(N1320, SOFR_INDEX!$A$2:$A$2001, -1),MATCH(N1320, SOFR_INDEX!$A$2:$A$2001, -1)+1)))</f>
        <v/>
      </c>
      <c r="P1320" s="40" t="str" cm="1">
        <f t="array" aca="1" ref="P1320" ca="1">IF(OR(B1320="", F1320=""), "", INDEX(SOFR_INDEX!$B$2:$E$2001, O1320,$P$4) * IF(LEFT($P$3, 3)="180", 2, IF(LEFT($P$3, 2)="90", 4, IF(LEFT($P$3, 2)="30", 12, 1)))/100)</f>
        <v/>
      </c>
      <c r="Q1320" s="43" t="str">
        <f ca="1">IF(OR(B1320="", F1320=""), "", P1320+'Terms&amp;Conditions + Transaction'!$B$11/10000)</f>
        <v/>
      </c>
      <c r="R1320" s="43" t="str">
        <f t="shared" ca="1" si="125"/>
        <v/>
      </c>
      <c r="S1320" t="str">
        <f ca="1">IF(B1320="",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Transaction'!$C$7*(F1320-E1320), 365), 360))))</f>
        <v/>
      </c>
      <c r="T1320" s="49" t="str">
        <f t="shared" ca="1" si="126"/>
        <v/>
      </c>
      <c r="U1320" s="49" t="str">
        <f t="shared" ca="1" si="127"/>
        <v/>
      </c>
      <c r="V1320" s="49" t="str">
        <f t="shared" ca="1" si="128"/>
        <v/>
      </c>
      <c r="W1320" s="11" t="str">
        <f t="shared" ca="1" si="129"/>
        <v/>
      </c>
      <c r="X1320" s="11" t="str">
        <f t="shared" ca="1" si="130"/>
        <v/>
      </c>
    </row>
    <row r="1321" spans="2:24" x14ac:dyDescent="0.25">
      <c r="B1321" s="82" t="str">
        <f ca="1">IF(B1320&lt;MIN($C$3, 'Terms&amp;Conditions + Transaction'!$B$6), B1320+1, "")</f>
        <v/>
      </c>
      <c r="C1321" t="str">
        <f ca="1">IF(B1321="", "", IF(AND(WEEKDAY(B1321, 2)&lt;=5, ISERROR(VLOOKUP(B1321, 'Holiday Schedule'!$B$3:$B$1002, 1, FALSE))), 1, 0))</f>
        <v/>
      </c>
      <c r="D1321" t="str">
        <f ca="1">IF(B1321="", "", IF(LOWER('Terms&amp;Conditions + Transaction'!$C$15)="act", 1, IF(DAY(B1321)=31, 0, IF(AND(DAY(B1321+1)=1, MONTH(B1321+1)=3), 31-DAY(B1321), 1))))</f>
        <v/>
      </c>
      <c r="E1321" s="18" t="str">
        <f ca="1">IF(B1321="", "", IFERROR(VLOOKUP(B1321, 'Accrual Schedule'!$B$3:$B$122, 1, TRUE), ""))</f>
        <v/>
      </c>
      <c r="F1321" s="18" t="str" cm="1">
        <f t="array" aca="1" ref="F1321" ca="1">IF(B1321="", "", INDEX('Accrual Schedule'!$B$3:$B$122, MATCH(B1321, 'Accrual Schedule'!$B$3:$B$122, 1)+1, 1))</f>
        <v/>
      </c>
      <c r="G1321" s="18" t="str" cm="1">
        <f t="array" aca="1" ref="G1321" ca="1">IF(B1321="", "", INDEX('Accrual Schedule'!$B$3:$B$122, MATCH(H1321, 'Accrual Schedule'!$B$3:$B$122, 1)-1, 1))</f>
        <v/>
      </c>
      <c r="H1321" s="18" t="str">
        <f ca="1">IF(B1321="", "", INDEX('Accrual Schedule'!$B$3:$B$122, MATCH(I1321, 'Accrual Schedule'!$C$3:$C$122, 1), 1))</f>
        <v/>
      </c>
      <c r="I1321" s="18" t="str" cm="1">
        <f t="array" aca="1" ref="I1321" ca="1">IF(B1321="", "", _xlfn.IFNA(INDEX('Accrual Schedule'!$C$4:$C$122, MATCH(B1321, 'Accrual Schedule'!$C$4:$C$122, 1)+1, 1), INDEX('Accrual Schedule'!$C$4:$C$122, 1, 1)))</f>
        <v/>
      </c>
      <c r="J1321" s="11" t="str">
        <f ca="1">IF(B1321="","",'Terms&amp;Conditions + Transaction'!$F$5-SUMIF(Dispositions!$B$3:$B$32,"&lt;="&amp;B1321,Dispositions!$C$3:$C$32))</f>
        <v/>
      </c>
      <c r="K1321" s="84" t="str">
        <f ca="1">IF(B1321="", "", IF(ISNA(MATCH(B1321, 'Factor Schedule'!$B$3:$B$2002, -1)),1,IF(INDEX('Factor Schedule'!$B$3:$C$2002,MATCH(B1321, 'Factor Schedule'!$B$3:$B$2002, -1), 1)=B1321,MATCH(B1321, 'Factor Schedule'!$B$3:$B$2002, -1),MATCH(B1321, 'Factor Schedule'!$B$3:$B$2002, -1)+1)))</f>
        <v/>
      </c>
      <c r="L1321" s="11" t="str" cm="1">
        <f t="array" aca="1" ref="L1321" ca="1">IF(B1321="","",ROUND(J1321*_xlfn.IFNA(INDEX('Factor Schedule'!$B$3:$C$2002,K1321, 2), 1), 2))</f>
        <v/>
      </c>
      <c r="M1321" s="11" t="str">
        <f ca="1">IF(B1321="", "", IF(OR(LOWER('Terms&amp;Conditions + Transaction'!$B$12)&lt;&gt;"compound", B1321=$C$2, B1321=E1321), L1321, L1321+IF(LOWER('Terms&amp;Conditions + Transaction'!$B$13)&lt;&gt;"y", SUMIFS($T$8:$T$2007, $B$8:$B$2007, "&gt;="&amp;E1321, $B$8:$B$2007, "&lt;"&amp;B1321), SUMIFS($U$8:$U$1007, $B$8:$B$2007, "&gt;="&amp;E1321, $B$8:$B$2007, "&lt;"&amp;B1321))))</f>
        <v/>
      </c>
      <c r="N1321" s="18" t="str">
        <f ca="1">IF(OR(B1321 = "", F1321=""), "", MIN(ForwardDays(B1321,-'Terms&amp;Conditions + Transaction'!$B$22, 'Terms&amp;Conditions + Transaction'!$B$23, 'Holiday Schedule'!$B$3:$B$1002),ForwardDays(F1321,-'Terms&amp;Conditions + Transaction'!$B$22, 'Terms&amp;Conditions + Transaction'!$B$23, 'Holiday Schedule'!$B$3:$B$1002)))</f>
        <v/>
      </c>
      <c r="O1321" s="42" t="str">
        <f ca="1">IF(B1321="", "", IF(ISNA(MATCH(N1321, SOFR_INDEX!$A$2:$A$2001, -1)),1,IF(INDEX(SOFR_INDEX!$A$2:$E$2001,MATCH(N1321, SOFR_INDEX!$A$2:$A$2001, -1), 1)=N1321,MATCH(N1321, SOFR_INDEX!$A$2:$A$2001, -1),MATCH(N1321, SOFR_INDEX!$A$2:$A$2001, -1)+1)))</f>
        <v/>
      </c>
      <c r="P1321" s="40" t="str" cm="1">
        <f t="array" aca="1" ref="P1321" ca="1">IF(OR(B1321="", F1321=""), "", INDEX(SOFR_INDEX!$B$2:$E$2001, O1321,$P$4) * IF(LEFT($P$3, 3)="180", 2, IF(LEFT($P$3, 2)="90", 4, IF(LEFT($P$3, 2)="30", 12, 1)))/100)</f>
        <v/>
      </c>
      <c r="Q1321" s="43" t="str">
        <f ca="1">IF(OR(B1321="", F1321=""), "", P1321+'Terms&amp;Conditions + Transaction'!$B$11/10000)</f>
        <v/>
      </c>
      <c r="R1321" s="43" t="str">
        <f t="shared" ca="1" si="125"/>
        <v/>
      </c>
      <c r="S1321" t="str">
        <f ca="1">IF(B1321="",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Transaction'!$C$7*(F1321-E1321), 365), 360))))</f>
        <v/>
      </c>
      <c r="T1321" s="49" t="str">
        <f t="shared" ca="1" si="126"/>
        <v/>
      </c>
      <c r="U1321" s="49" t="str">
        <f t="shared" ca="1" si="127"/>
        <v/>
      </c>
      <c r="V1321" s="49" t="str">
        <f t="shared" ca="1" si="128"/>
        <v/>
      </c>
      <c r="W1321" s="11" t="str">
        <f t="shared" ca="1" si="129"/>
        <v/>
      </c>
      <c r="X1321" s="11" t="str">
        <f t="shared" ca="1" si="130"/>
        <v/>
      </c>
    </row>
    <row r="1322" spans="2:24" x14ac:dyDescent="0.25">
      <c r="B1322" s="82" t="str">
        <f ca="1">IF(B1321&lt;MIN($C$3, 'Terms&amp;Conditions + Transaction'!$B$6), B1321+1, "")</f>
        <v/>
      </c>
      <c r="C1322" t="str">
        <f ca="1">IF(B1322="", "", IF(AND(WEEKDAY(B1322, 2)&lt;=5, ISERROR(VLOOKUP(B1322, 'Holiday Schedule'!$B$3:$B$1002, 1, FALSE))), 1, 0))</f>
        <v/>
      </c>
      <c r="D1322" t="str">
        <f ca="1">IF(B1322="", "", IF(LOWER('Terms&amp;Conditions + Transaction'!$C$15)="act", 1, IF(DAY(B1322)=31, 0, IF(AND(DAY(B1322+1)=1, MONTH(B1322+1)=3), 31-DAY(B1322), 1))))</f>
        <v/>
      </c>
      <c r="E1322" s="18" t="str">
        <f ca="1">IF(B1322="", "", IFERROR(VLOOKUP(B1322, 'Accrual Schedule'!$B$3:$B$122, 1, TRUE), ""))</f>
        <v/>
      </c>
      <c r="F1322" s="18" t="str" cm="1">
        <f t="array" aca="1" ref="F1322" ca="1">IF(B1322="", "", INDEX('Accrual Schedule'!$B$3:$B$122, MATCH(B1322, 'Accrual Schedule'!$B$3:$B$122, 1)+1, 1))</f>
        <v/>
      </c>
      <c r="G1322" s="18" t="str" cm="1">
        <f t="array" aca="1" ref="G1322" ca="1">IF(B1322="", "", INDEX('Accrual Schedule'!$B$3:$B$122, MATCH(H1322, 'Accrual Schedule'!$B$3:$B$122, 1)-1, 1))</f>
        <v/>
      </c>
      <c r="H1322" s="18" t="str">
        <f ca="1">IF(B1322="", "", INDEX('Accrual Schedule'!$B$3:$B$122, MATCH(I1322, 'Accrual Schedule'!$C$3:$C$122, 1), 1))</f>
        <v/>
      </c>
      <c r="I1322" s="18" t="str" cm="1">
        <f t="array" aca="1" ref="I1322" ca="1">IF(B1322="", "", _xlfn.IFNA(INDEX('Accrual Schedule'!$C$4:$C$122, MATCH(B1322, 'Accrual Schedule'!$C$4:$C$122, 1)+1, 1), INDEX('Accrual Schedule'!$C$4:$C$122, 1, 1)))</f>
        <v/>
      </c>
      <c r="J1322" s="11" t="str">
        <f ca="1">IF(B1322="","",'Terms&amp;Conditions + Transaction'!$F$5-SUMIF(Dispositions!$B$3:$B$32,"&lt;="&amp;B1322,Dispositions!$C$3:$C$32))</f>
        <v/>
      </c>
      <c r="K1322" s="84" t="str">
        <f ca="1">IF(B1322="", "", IF(ISNA(MATCH(B1322, 'Factor Schedule'!$B$3:$B$2002, -1)),1,IF(INDEX('Factor Schedule'!$B$3:$C$2002,MATCH(B1322, 'Factor Schedule'!$B$3:$B$2002, -1), 1)=B1322,MATCH(B1322, 'Factor Schedule'!$B$3:$B$2002, -1),MATCH(B1322, 'Factor Schedule'!$B$3:$B$2002, -1)+1)))</f>
        <v/>
      </c>
      <c r="L1322" s="11" t="str" cm="1">
        <f t="array" aca="1" ref="L1322" ca="1">IF(B1322="","",ROUND(J1322*_xlfn.IFNA(INDEX('Factor Schedule'!$B$3:$C$2002,K1322, 2), 1), 2))</f>
        <v/>
      </c>
      <c r="M1322" s="11" t="str">
        <f ca="1">IF(B1322="", "", IF(OR(LOWER('Terms&amp;Conditions + Transaction'!$B$12)&lt;&gt;"compound", B1322=$C$2, B1322=E1322), L1322, L1322+IF(LOWER('Terms&amp;Conditions + Transaction'!$B$13)&lt;&gt;"y", SUMIFS($T$8:$T$2007, $B$8:$B$2007, "&gt;="&amp;E1322, $B$8:$B$2007, "&lt;"&amp;B1322), SUMIFS($U$8:$U$1007, $B$8:$B$2007, "&gt;="&amp;E1322, $B$8:$B$2007, "&lt;"&amp;B1322))))</f>
        <v/>
      </c>
      <c r="N1322" s="18" t="str">
        <f ca="1">IF(OR(B1322 = "", F1322=""), "", MIN(ForwardDays(B1322,-'Terms&amp;Conditions + Transaction'!$B$22, 'Terms&amp;Conditions + Transaction'!$B$23, 'Holiday Schedule'!$B$3:$B$1002),ForwardDays(F1322,-'Terms&amp;Conditions + Transaction'!$B$22, 'Terms&amp;Conditions + Transaction'!$B$23, 'Holiday Schedule'!$B$3:$B$1002)))</f>
        <v/>
      </c>
      <c r="O1322" s="42" t="str">
        <f ca="1">IF(B1322="", "", IF(ISNA(MATCH(N1322, SOFR_INDEX!$A$2:$A$2001, -1)),1,IF(INDEX(SOFR_INDEX!$A$2:$E$2001,MATCH(N1322, SOFR_INDEX!$A$2:$A$2001, -1), 1)=N1322,MATCH(N1322, SOFR_INDEX!$A$2:$A$2001, -1),MATCH(N1322, SOFR_INDEX!$A$2:$A$2001, -1)+1)))</f>
        <v/>
      </c>
      <c r="P1322" s="40" t="str" cm="1">
        <f t="array" aca="1" ref="P1322" ca="1">IF(OR(B1322="", F1322=""), "", INDEX(SOFR_INDEX!$B$2:$E$2001, O1322,$P$4) * IF(LEFT($P$3, 3)="180", 2, IF(LEFT($P$3, 2)="90", 4, IF(LEFT($P$3, 2)="30", 12, 1)))/100)</f>
        <v/>
      </c>
      <c r="Q1322" s="43" t="str">
        <f ca="1">IF(OR(B1322="", F1322=""), "", P1322+'Terms&amp;Conditions + Transaction'!$B$11/10000)</f>
        <v/>
      </c>
      <c r="R1322" s="43" t="str">
        <f t="shared" ca="1" si="125"/>
        <v/>
      </c>
      <c r="S1322" t="str">
        <f ca="1">IF(B1322="",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Transaction'!$C$7*(F1322-E1322), 365), 360))))</f>
        <v/>
      </c>
      <c r="T1322" s="49" t="str">
        <f t="shared" ca="1" si="126"/>
        <v/>
      </c>
      <c r="U1322" s="49" t="str">
        <f t="shared" ca="1" si="127"/>
        <v/>
      </c>
      <c r="V1322" s="49" t="str">
        <f t="shared" ca="1" si="128"/>
        <v/>
      </c>
      <c r="W1322" s="11" t="str">
        <f t="shared" ca="1" si="129"/>
        <v/>
      </c>
      <c r="X1322" s="11" t="str">
        <f t="shared" ca="1" si="130"/>
        <v/>
      </c>
    </row>
    <row r="1323" spans="2:24" x14ac:dyDescent="0.25">
      <c r="B1323" s="82" t="str">
        <f ca="1">IF(B1322&lt;MIN($C$3, 'Terms&amp;Conditions + Transaction'!$B$6), B1322+1, "")</f>
        <v/>
      </c>
      <c r="C1323" t="str">
        <f ca="1">IF(B1323="", "", IF(AND(WEEKDAY(B1323, 2)&lt;=5, ISERROR(VLOOKUP(B1323, 'Holiday Schedule'!$B$3:$B$1002, 1, FALSE))), 1, 0))</f>
        <v/>
      </c>
      <c r="D1323" t="str">
        <f ca="1">IF(B1323="", "", IF(LOWER('Terms&amp;Conditions + Transaction'!$C$15)="act", 1, IF(DAY(B1323)=31, 0, IF(AND(DAY(B1323+1)=1, MONTH(B1323+1)=3), 31-DAY(B1323), 1))))</f>
        <v/>
      </c>
      <c r="E1323" s="18" t="str">
        <f ca="1">IF(B1323="", "", IFERROR(VLOOKUP(B1323, 'Accrual Schedule'!$B$3:$B$122, 1, TRUE), ""))</f>
        <v/>
      </c>
      <c r="F1323" s="18" t="str" cm="1">
        <f t="array" aca="1" ref="F1323" ca="1">IF(B1323="", "", INDEX('Accrual Schedule'!$B$3:$B$122, MATCH(B1323, 'Accrual Schedule'!$B$3:$B$122, 1)+1, 1))</f>
        <v/>
      </c>
      <c r="G1323" s="18" t="str" cm="1">
        <f t="array" aca="1" ref="G1323" ca="1">IF(B1323="", "", INDEX('Accrual Schedule'!$B$3:$B$122, MATCH(H1323, 'Accrual Schedule'!$B$3:$B$122, 1)-1, 1))</f>
        <v/>
      </c>
      <c r="H1323" s="18" t="str">
        <f ca="1">IF(B1323="", "", INDEX('Accrual Schedule'!$B$3:$B$122, MATCH(I1323, 'Accrual Schedule'!$C$3:$C$122, 1), 1))</f>
        <v/>
      </c>
      <c r="I1323" s="18" t="str" cm="1">
        <f t="array" aca="1" ref="I1323" ca="1">IF(B1323="", "", _xlfn.IFNA(INDEX('Accrual Schedule'!$C$4:$C$122, MATCH(B1323, 'Accrual Schedule'!$C$4:$C$122, 1)+1, 1), INDEX('Accrual Schedule'!$C$4:$C$122, 1, 1)))</f>
        <v/>
      </c>
      <c r="J1323" s="11" t="str">
        <f ca="1">IF(B1323="","",'Terms&amp;Conditions + Transaction'!$F$5-SUMIF(Dispositions!$B$3:$B$32,"&lt;="&amp;B1323,Dispositions!$C$3:$C$32))</f>
        <v/>
      </c>
      <c r="K1323" s="84" t="str">
        <f ca="1">IF(B1323="", "", IF(ISNA(MATCH(B1323, 'Factor Schedule'!$B$3:$B$2002, -1)),1,IF(INDEX('Factor Schedule'!$B$3:$C$2002,MATCH(B1323, 'Factor Schedule'!$B$3:$B$2002, -1), 1)=B1323,MATCH(B1323, 'Factor Schedule'!$B$3:$B$2002, -1),MATCH(B1323, 'Factor Schedule'!$B$3:$B$2002, -1)+1)))</f>
        <v/>
      </c>
      <c r="L1323" s="11" t="str" cm="1">
        <f t="array" aca="1" ref="L1323" ca="1">IF(B1323="","",ROUND(J1323*_xlfn.IFNA(INDEX('Factor Schedule'!$B$3:$C$2002,K1323, 2), 1), 2))</f>
        <v/>
      </c>
      <c r="M1323" s="11" t="str">
        <f ca="1">IF(B1323="", "", IF(OR(LOWER('Terms&amp;Conditions + Transaction'!$B$12)&lt;&gt;"compound", B1323=$C$2, B1323=E1323), L1323, L1323+IF(LOWER('Terms&amp;Conditions + Transaction'!$B$13)&lt;&gt;"y", SUMIFS($T$8:$T$2007, $B$8:$B$2007, "&gt;="&amp;E1323, $B$8:$B$2007, "&lt;"&amp;B1323), SUMIFS($U$8:$U$1007, $B$8:$B$2007, "&gt;="&amp;E1323, $B$8:$B$2007, "&lt;"&amp;B1323))))</f>
        <v/>
      </c>
      <c r="N1323" s="18" t="str">
        <f ca="1">IF(OR(B1323 = "", F1323=""), "", MIN(ForwardDays(B1323,-'Terms&amp;Conditions + Transaction'!$B$22, 'Terms&amp;Conditions + Transaction'!$B$23, 'Holiday Schedule'!$B$3:$B$1002),ForwardDays(F1323,-'Terms&amp;Conditions + Transaction'!$B$22, 'Terms&amp;Conditions + Transaction'!$B$23, 'Holiday Schedule'!$B$3:$B$1002)))</f>
        <v/>
      </c>
      <c r="O1323" s="42" t="str">
        <f ca="1">IF(B1323="", "", IF(ISNA(MATCH(N1323, SOFR_INDEX!$A$2:$A$2001, -1)),1,IF(INDEX(SOFR_INDEX!$A$2:$E$2001,MATCH(N1323, SOFR_INDEX!$A$2:$A$2001, -1), 1)=N1323,MATCH(N1323, SOFR_INDEX!$A$2:$A$2001, -1),MATCH(N1323, SOFR_INDEX!$A$2:$A$2001, -1)+1)))</f>
        <v/>
      </c>
      <c r="P1323" s="40" t="str" cm="1">
        <f t="array" aca="1" ref="P1323" ca="1">IF(OR(B1323="", F1323=""), "", INDEX(SOFR_INDEX!$B$2:$E$2001, O1323,$P$4) * IF(LEFT($P$3, 3)="180", 2, IF(LEFT($P$3, 2)="90", 4, IF(LEFT($P$3, 2)="30", 12, 1)))/100)</f>
        <v/>
      </c>
      <c r="Q1323" s="43" t="str">
        <f ca="1">IF(OR(B1323="", F1323=""), "", P1323+'Terms&amp;Conditions + Transaction'!$B$11/10000)</f>
        <v/>
      </c>
      <c r="R1323" s="43" t="str">
        <f t="shared" ca="1" si="125"/>
        <v/>
      </c>
      <c r="S1323" t="str">
        <f ca="1">IF(B1323="",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Transaction'!$C$7*(F1323-E1323), 365), 360))))</f>
        <v/>
      </c>
      <c r="T1323" s="49" t="str">
        <f t="shared" ca="1" si="126"/>
        <v/>
      </c>
      <c r="U1323" s="49" t="str">
        <f t="shared" ca="1" si="127"/>
        <v/>
      </c>
      <c r="V1323" s="49" t="str">
        <f t="shared" ca="1" si="128"/>
        <v/>
      </c>
      <c r="W1323" s="11" t="str">
        <f t="shared" ca="1" si="129"/>
        <v/>
      </c>
      <c r="X1323" s="11" t="str">
        <f t="shared" ca="1" si="130"/>
        <v/>
      </c>
    </row>
    <row r="1324" spans="2:24" x14ac:dyDescent="0.25">
      <c r="B1324" s="82" t="str">
        <f ca="1">IF(B1323&lt;MIN($C$3, 'Terms&amp;Conditions + Transaction'!$B$6), B1323+1, "")</f>
        <v/>
      </c>
      <c r="C1324" t="str">
        <f ca="1">IF(B1324="", "", IF(AND(WEEKDAY(B1324, 2)&lt;=5, ISERROR(VLOOKUP(B1324, 'Holiday Schedule'!$B$3:$B$1002, 1, FALSE))), 1, 0))</f>
        <v/>
      </c>
      <c r="D1324" t="str">
        <f ca="1">IF(B1324="", "", IF(LOWER('Terms&amp;Conditions + Transaction'!$C$15)="act", 1, IF(DAY(B1324)=31, 0, IF(AND(DAY(B1324+1)=1, MONTH(B1324+1)=3), 31-DAY(B1324), 1))))</f>
        <v/>
      </c>
      <c r="E1324" s="18" t="str">
        <f ca="1">IF(B1324="", "", IFERROR(VLOOKUP(B1324, 'Accrual Schedule'!$B$3:$B$122, 1, TRUE), ""))</f>
        <v/>
      </c>
      <c r="F1324" s="18" t="str" cm="1">
        <f t="array" aca="1" ref="F1324" ca="1">IF(B1324="", "", INDEX('Accrual Schedule'!$B$3:$B$122, MATCH(B1324, 'Accrual Schedule'!$B$3:$B$122, 1)+1, 1))</f>
        <v/>
      </c>
      <c r="G1324" s="18" t="str" cm="1">
        <f t="array" aca="1" ref="G1324" ca="1">IF(B1324="", "", INDEX('Accrual Schedule'!$B$3:$B$122, MATCH(H1324, 'Accrual Schedule'!$B$3:$B$122, 1)-1, 1))</f>
        <v/>
      </c>
      <c r="H1324" s="18" t="str">
        <f ca="1">IF(B1324="", "", INDEX('Accrual Schedule'!$B$3:$B$122, MATCH(I1324, 'Accrual Schedule'!$C$3:$C$122, 1), 1))</f>
        <v/>
      </c>
      <c r="I1324" s="18" t="str" cm="1">
        <f t="array" aca="1" ref="I1324" ca="1">IF(B1324="", "", _xlfn.IFNA(INDEX('Accrual Schedule'!$C$4:$C$122, MATCH(B1324, 'Accrual Schedule'!$C$4:$C$122, 1)+1, 1), INDEX('Accrual Schedule'!$C$4:$C$122, 1, 1)))</f>
        <v/>
      </c>
      <c r="J1324" s="11" t="str">
        <f ca="1">IF(B1324="","",'Terms&amp;Conditions + Transaction'!$F$5-SUMIF(Dispositions!$B$3:$B$32,"&lt;="&amp;B1324,Dispositions!$C$3:$C$32))</f>
        <v/>
      </c>
      <c r="K1324" s="84" t="str">
        <f ca="1">IF(B1324="", "", IF(ISNA(MATCH(B1324, 'Factor Schedule'!$B$3:$B$2002, -1)),1,IF(INDEX('Factor Schedule'!$B$3:$C$2002,MATCH(B1324, 'Factor Schedule'!$B$3:$B$2002, -1), 1)=B1324,MATCH(B1324, 'Factor Schedule'!$B$3:$B$2002, -1),MATCH(B1324, 'Factor Schedule'!$B$3:$B$2002, -1)+1)))</f>
        <v/>
      </c>
      <c r="L1324" s="11" t="str" cm="1">
        <f t="array" aca="1" ref="L1324" ca="1">IF(B1324="","",ROUND(J1324*_xlfn.IFNA(INDEX('Factor Schedule'!$B$3:$C$2002,K1324, 2), 1), 2))</f>
        <v/>
      </c>
      <c r="M1324" s="11" t="str">
        <f ca="1">IF(B1324="", "", IF(OR(LOWER('Terms&amp;Conditions + Transaction'!$B$12)&lt;&gt;"compound", B1324=$C$2, B1324=E1324), L1324, L1324+IF(LOWER('Terms&amp;Conditions + Transaction'!$B$13)&lt;&gt;"y", SUMIFS($T$8:$T$2007, $B$8:$B$2007, "&gt;="&amp;E1324, $B$8:$B$2007, "&lt;"&amp;B1324), SUMIFS($U$8:$U$1007, $B$8:$B$2007, "&gt;="&amp;E1324, $B$8:$B$2007, "&lt;"&amp;B1324))))</f>
        <v/>
      </c>
      <c r="N1324" s="18" t="str">
        <f ca="1">IF(OR(B1324 = "", F1324=""), "", MIN(ForwardDays(B1324,-'Terms&amp;Conditions + Transaction'!$B$22, 'Terms&amp;Conditions + Transaction'!$B$23, 'Holiday Schedule'!$B$3:$B$1002),ForwardDays(F1324,-'Terms&amp;Conditions + Transaction'!$B$22, 'Terms&amp;Conditions + Transaction'!$B$23, 'Holiday Schedule'!$B$3:$B$1002)))</f>
        <v/>
      </c>
      <c r="O1324" s="42" t="str">
        <f ca="1">IF(B1324="", "", IF(ISNA(MATCH(N1324, SOFR_INDEX!$A$2:$A$2001, -1)),1,IF(INDEX(SOFR_INDEX!$A$2:$E$2001,MATCH(N1324, SOFR_INDEX!$A$2:$A$2001, -1), 1)=N1324,MATCH(N1324, SOFR_INDEX!$A$2:$A$2001, -1),MATCH(N1324, SOFR_INDEX!$A$2:$A$2001, -1)+1)))</f>
        <v/>
      </c>
      <c r="P1324" s="40" t="str" cm="1">
        <f t="array" aca="1" ref="P1324" ca="1">IF(OR(B1324="", F1324=""), "", INDEX(SOFR_INDEX!$B$2:$E$2001, O1324,$P$4) * IF(LEFT($P$3, 3)="180", 2, IF(LEFT($P$3, 2)="90", 4, IF(LEFT($P$3, 2)="30", 12, 1)))/100)</f>
        <v/>
      </c>
      <c r="Q1324" s="43" t="str">
        <f ca="1">IF(OR(B1324="", F1324=""), "", P1324+'Terms&amp;Conditions + Transaction'!$B$11/10000)</f>
        <v/>
      </c>
      <c r="R1324" s="43" t="str">
        <f t="shared" ca="1" si="125"/>
        <v/>
      </c>
      <c r="S1324" t="str">
        <f ca="1">IF(B1324="",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Transaction'!$C$7*(F1324-E1324), 365), 360))))</f>
        <v/>
      </c>
      <c r="T1324" s="49" t="str">
        <f t="shared" ca="1" si="126"/>
        <v/>
      </c>
      <c r="U1324" s="49" t="str">
        <f t="shared" ca="1" si="127"/>
        <v/>
      </c>
      <c r="V1324" s="49" t="str">
        <f t="shared" ca="1" si="128"/>
        <v/>
      </c>
      <c r="W1324" s="11" t="str">
        <f t="shared" ca="1" si="129"/>
        <v/>
      </c>
      <c r="X1324" s="11" t="str">
        <f t="shared" ca="1" si="130"/>
        <v/>
      </c>
    </row>
    <row r="1325" spans="2:24" x14ac:dyDescent="0.25">
      <c r="B1325" s="82" t="str">
        <f ca="1">IF(B1324&lt;MIN($C$3, 'Terms&amp;Conditions + Transaction'!$B$6), B1324+1, "")</f>
        <v/>
      </c>
      <c r="C1325" t="str">
        <f ca="1">IF(B1325="", "", IF(AND(WEEKDAY(B1325, 2)&lt;=5, ISERROR(VLOOKUP(B1325, 'Holiday Schedule'!$B$3:$B$1002, 1, FALSE))), 1, 0))</f>
        <v/>
      </c>
      <c r="D1325" t="str">
        <f ca="1">IF(B1325="", "", IF(LOWER('Terms&amp;Conditions + Transaction'!$C$15)="act", 1, IF(DAY(B1325)=31, 0, IF(AND(DAY(B1325+1)=1, MONTH(B1325+1)=3), 31-DAY(B1325), 1))))</f>
        <v/>
      </c>
      <c r="E1325" s="18" t="str">
        <f ca="1">IF(B1325="", "", IFERROR(VLOOKUP(B1325, 'Accrual Schedule'!$B$3:$B$122, 1, TRUE), ""))</f>
        <v/>
      </c>
      <c r="F1325" s="18" t="str" cm="1">
        <f t="array" aca="1" ref="F1325" ca="1">IF(B1325="", "", INDEX('Accrual Schedule'!$B$3:$B$122, MATCH(B1325, 'Accrual Schedule'!$B$3:$B$122, 1)+1, 1))</f>
        <v/>
      </c>
      <c r="G1325" s="18" t="str" cm="1">
        <f t="array" aca="1" ref="G1325" ca="1">IF(B1325="", "", INDEX('Accrual Schedule'!$B$3:$B$122, MATCH(H1325, 'Accrual Schedule'!$B$3:$B$122, 1)-1, 1))</f>
        <v/>
      </c>
      <c r="H1325" s="18" t="str">
        <f ca="1">IF(B1325="", "", INDEX('Accrual Schedule'!$B$3:$B$122, MATCH(I1325, 'Accrual Schedule'!$C$3:$C$122, 1), 1))</f>
        <v/>
      </c>
      <c r="I1325" s="18" t="str" cm="1">
        <f t="array" aca="1" ref="I1325" ca="1">IF(B1325="", "", _xlfn.IFNA(INDEX('Accrual Schedule'!$C$4:$C$122, MATCH(B1325, 'Accrual Schedule'!$C$4:$C$122, 1)+1, 1), INDEX('Accrual Schedule'!$C$4:$C$122, 1, 1)))</f>
        <v/>
      </c>
      <c r="J1325" s="11" t="str">
        <f ca="1">IF(B1325="","",'Terms&amp;Conditions + Transaction'!$F$5-SUMIF(Dispositions!$B$3:$B$32,"&lt;="&amp;B1325,Dispositions!$C$3:$C$32))</f>
        <v/>
      </c>
      <c r="K1325" s="84" t="str">
        <f ca="1">IF(B1325="", "", IF(ISNA(MATCH(B1325, 'Factor Schedule'!$B$3:$B$2002, -1)),1,IF(INDEX('Factor Schedule'!$B$3:$C$2002,MATCH(B1325, 'Factor Schedule'!$B$3:$B$2002, -1), 1)=B1325,MATCH(B1325, 'Factor Schedule'!$B$3:$B$2002, -1),MATCH(B1325, 'Factor Schedule'!$B$3:$B$2002, -1)+1)))</f>
        <v/>
      </c>
      <c r="L1325" s="11" t="str" cm="1">
        <f t="array" aca="1" ref="L1325" ca="1">IF(B1325="","",ROUND(J1325*_xlfn.IFNA(INDEX('Factor Schedule'!$B$3:$C$2002,K1325, 2), 1), 2))</f>
        <v/>
      </c>
      <c r="M1325" s="11" t="str">
        <f ca="1">IF(B1325="", "", IF(OR(LOWER('Terms&amp;Conditions + Transaction'!$B$12)&lt;&gt;"compound", B1325=$C$2, B1325=E1325), L1325, L1325+IF(LOWER('Terms&amp;Conditions + Transaction'!$B$13)&lt;&gt;"y", SUMIFS($T$8:$T$2007, $B$8:$B$2007, "&gt;="&amp;E1325, $B$8:$B$2007, "&lt;"&amp;B1325), SUMIFS($U$8:$U$1007, $B$8:$B$2007, "&gt;="&amp;E1325, $B$8:$B$2007, "&lt;"&amp;B1325))))</f>
        <v/>
      </c>
      <c r="N1325" s="18" t="str">
        <f ca="1">IF(OR(B1325 = "", F1325=""), "", MIN(ForwardDays(B1325,-'Terms&amp;Conditions + Transaction'!$B$22, 'Terms&amp;Conditions + Transaction'!$B$23, 'Holiday Schedule'!$B$3:$B$1002),ForwardDays(F1325,-'Terms&amp;Conditions + Transaction'!$B$22, 'Terms&amp;Conditions + Transaction'!$B$23, 'Holiday Schedule'!$B$3:$B$1002)))</f>
        <v/>
      </c>
      <c r="O1325" s="42" t="str">
        <f ca="1">IF(B1325="", "", IF(ISNA(MATCH(N1325, SOFR_INDEX!$A$2:$A$2001, -1)),1,IF(INDEX(SOFR_INDEX!$A$2:$E$2001,MATCH(N1325, SOFR_INDEX!$A$2:$A$2001, -1), 1)=N1325,MATCH(N1325, SOFR_INDEX!$A$2:$A$2001, -1),MATCH(N1325, SOFR_INDEX!$A$2:$A$2001, -1)+1)))</f>
        <v/>
      </c>
      <c r="P1325" s="40" t="str" cm="1">
        <f t="array" aca="1" ref="P1325" ca="1">IF(OR(B1325="", F1325=""), "", INDEX(SOFR_INDEX!$B$2:$E$2001, O1325,$P$4) * IF(LEFT($P$3, 3)="180", 2, IF(LEFT($P$3, 2)="90", 4, IF(LEFT($P$3, 2)="30", 12, 1)))/100)</f>
        <v/>
      </c>
      <c r="Q1325" s="43" t="str">
        <f ca="1">IF(OR(B1325="", F1325=""), "", P1325+'Terms&amp;Conditions + Transaction'!$B$11/10000)</f>
        <v/>
      </c>
      <c r="R1325" s="43" t="str">
        <f t="shared" ca="1" si="125"/>
        <v/>
      </c>
      <c r="S1325" t="str">
        <f ca="1">IF(B1325="",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Transaction'!$C$7*(F1325-E1325), 365), 360))))</f>
        <v/>
      </c>
      <c r="T1325" s="49" t="str">
        <f t="shared" ca="1" si="126"/>
        <v/>
      </c>
      <c r="U1325" s="49" t="str">
        <f t="shared" ca="1" si="127"/>
        <v/>
      </c>
      <c r="V1325" s="49" t="str">
        <f t="shared" ca="1" si="128"/>
        <v/>
      </c>
      <c r="W1325" s="11" t="str">
        <f t="shared" ca="1" si="129"/>
        <v/>
      </c>
      <c r="X1325" s="11" t="str">
        <f t="shared" ca="1" si="130"/>
        <v/>
      </c>
    </row>
    <row r="1326" spans="2:24" x14ac:dyDescent="0.25">
      <c r="B1326" s="82" t="str">
        <f ca="1">IF(B1325&lt;MIN($C$3, 'Terms&amp;Conditions + Transaction'!$B$6), B1325+1, "")</f>
        <v/>
      </c>
      <c r="C1326" t="str">
        <f ca="1">IF(B1326="", "", IF(AND(WEEKDAY(B1326, 2)&lt;=5, ISERROR(VLOOKUP(B1326, 'Holiday Schedule'!$B$3:$B$1002, 1, FALSE))), 1, 0))</f>
        <v/>
      </c>
      <c r="D1326" t="str">
        <f ca="1">IF(B1326="", "", IF(LOWER('Terms&amp;Conditions + Transaction'!$C$15)="act", 1, IF(DAY(B1326)=31, 0, IF(AND(DAY(B1326+1)=1, MONTH(B1326+1)=3), 31-DAY(B1326), 1))))</f>
        <v/>
      </c>
      <c r="E1326" s="18" t="str">
        <f ca="1">IF(B1326="", "", IFERROR(VLOOKUP(B1326, 'Accrual Schedule'!$B$3:$B$122, 1, TRUE), ""))</f>
        <v/>
      </c>
      <c r="F1326" s="18" t="str" cm="1">
        <f t="array" aca="1" ref="F1326" ca="1">IF(B1326="", "", INDEX('Accrual Schedule'!$B$3:$B$122, MATCH(B1326, 'Accrual Schedule'!$B$3:$B$122, 1)+1, 1))</f>
        <v/>
      </c>
      <c r="G1326" s="18" t="str" cm="1">
        <f t="array" aca="1" ref="G1326" ca="1">IF(B1326="", "", INDEX('Accrual Schedule'!$B$3:$B$122, MATCH(H1326, 'Accrual Schedule'!$B$3:$B$122, 1)-1, 1))</f>
        <v/>
      </c>
      <c r="H1326" s="18" t="str">
        <f ca="1">IF(B1326="", "", INDEX('Accrual Schedule'!$B$3:$B$122, MATCH(I1326, 'Accrual Schedule'!$C$3:$C$122, 1), 1))</f>
        <v/>
      </c>
      <c r="I1326" s="18" t="str" cm="1">
        <f t="array" aca="1" ref="I1326" ca="1">IF(B1326="", "", _xlfn.IFNA(INDEX('Accrual Schedule'!$C$4:$C$122, MATCH(B1326, 'Accrual Schedule'!$C$4:$C$122, 1)+1, 1), INDEX('Accrual Schedule'!$C$4:$C$122, 1, 1)))</f>
        <v/>
      </c>
      <c r="J1326" s="11" t="str">
        <f ca="1">IF(B1326="","",'Terms&amp;Conditions + Transaction'!$F$5-SUMIF(Dispositions!$B$3:$B$32,"&lt;="&amp;B1326,Dispositions!$C$3:$C$32))</f>
        <v/>
      </c>
      <c r="K1326" s="84" t="str">
        <f ca="1">IF(B1326="", "", IF(ISNA(MATCH(B1326, 'Factor Schedule'!$B$3:$B$2002, -1)),1,IF(INDEX('Factor Schedule'!$B$3:$C$2002,MATCH(B1326, 'Factor Schedule'!$B$3:$B$2002, -1), 1)=B1326,MATCH(B1326, 'Factor Schedule'!$B$3:$B$2002, -1),MATCH(B1326, 'Factor Schedule'!$B$3:$B$2002, -1)+1)))</f>
        <v/>
      </c>
      <c r="L1326" s="11" t="str" cm="1">
        <f t="array" aca="1" ref="L1326" ca="1">IF(B1326="","",ROUND(J1326*_xlfn.IFNA(INDEX('Factor Schedule'!$B$3:$C$2002,K1326, 2), 1), 2))</f>
        <v/>
      </c>
      <c r="M1326" s="11" t="str">
        <f ca="1">IF(B1326="", "", IF(OR(LOWER('Terms&amp;Conditions + Transaction'!$B$12)&lt;&gt;"compound", B1326=$C$2, B1326=E1326), L1326, L1326+IF(LOWER('Terms&amp;Conditions + Transaction'!$B$13)&lt;&gt;"y", SUMIFS($T$8:$T$2007, $B$8:$B$2007, "&gt;="&amp;E1326, $B$8:$B$2007, "&lt;"&amp;B1326), SUMIFS($U$8:$U$1007, $B$8:$B$2007, "&gt;="&amp;E1326, $B$8:$B$2007, "&lt;"&amp;B1326))))</f>
        <v/>
      </c>
      <c r="N1326" s="18" t="str">
        <f ca="1">IF(OR(B1326 = "", F1326=""), "", MIN(ForwardDays(B1326,-'Terms&amp;Conditions + Transaction'!$B$22, 'Terms&amp;Conditions + Transaction'!$B$23, 'Holiday Schedule'!$B$3:$B$1002),ForwardDays(F1326,-'Terms&amp;Conditions + Transaction'!$B$22, 'Terms&amp;Conditions + Transaction'!$B$23, 'Holiday Schedule'!$B$3:$B$1002)))</f>
        <v/>
      </c>
      <c r="O1326" s="42" t="str">
        <f ca="1">IF(B1326="", "", IF(ISNA(MATCH(N1326, SOFR_INDEX!$A$2:$A$2001, -1)),1,IF(INDEX(SOFR_INDEX!$A$2:$E$2001,MATCH(N1326, SOFR_INDEX!$A$2:$A$2001, -1), 1)=N1326,MATCH(N1326, SOFR_INDEX!$A$2:$A$2001, -1),MATCH(N1326, SOFR_INDEX!$A$2:$A$2001, -1)+1)))</f>
        <v/>
      </c>
      <c r="P1326" s="40" t="str" cm="1">
        <f t="array" aca="1" ref="P1326" ca="1">IF(OR(B1326="", F1326=""), "", INDEX(SOFR_INDEX!$B$2:$E$2001, O1326,$P$4) * IF(LEFT($P$3, 3)="180", 2, IF(LEFT($P$3, 2)="90", 4, IF(LEFT($P$3, 2)="30", 12, 1)))/100)</f>
        <v/>
      </c>
      <c r="Q1326" s="43" t="str">
        <f ca="1">IF(OR(B1326="", F1326=""), "", P1326+'Terms&amp;Conditions + Transaction'!$B$11/10000)</f>
        <v/>
      </c>
      <c r="R1326" s="43" t="str">
        <f t="shared" ca="1" si="125"/>
        <v/>
      </c>
      <c r="S1326" t="str">
        <f ca="1">IF(B1326="",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Transaction'!$C$7*(F1326-E1326), 365), 360))))</f>
        <v/>
      </c>
      <c r="T1326" s="49" t="str">
        <f t="shared" ca="1" si="126"/>
        <v/>
      </c>
      <c r="U1326" s="49" t="str">
        <f t="shared" ca="1" si="127"/>
        <v/>
      </c>
      <c r="V1326" s="49" t="str">
        <f t="shared" ca="1" si="128"/>
        <v/>
      </c>
      <c r="W1326" s="11" t="str">
        <f t="shared" ca="1" si="129"/>
        <v/>
      </c>
      <c r="X1326" s="11" t="str">
        <f t="shared" ca="1" si="130"/>
        <v/>
      </c>
    </row>
    <row r="1327" spans="2:24" x14ac:dyDescent="0.25">
      <c r="B1327" s="82" t="str">
        <f ca="1">IF(B1326&lt;MIN($C$3, 'Terms&amp;Conditions + Transaction'!$B$6), B1326+1, "")</f>
        <v/>
      </c>
      <c r="C1327" t="str">
        <f ca="1">IF(B1327="", "", IF(AND(WEEKDAY(B1327, 2)&lt;=5, ISERROR(VLOOKUP(B1327, 'Holiday Schedule'!$B$3:$B$1002, 1, FALSE))), 1, 0))</f>
        <v/>
      </c>
      <c r="D1327" t="str">
        <f ca="1">IF(B1327="", "", IF(LOWER('Terms&amp;Conditions + Transaction'!$C$15)="act", 1, IF(DAY(B1327)=31, 0, IF(AND(DAY(B1327+1)=1, MONTH(B1327+1)=3), 31-DAY(B1327), 1))))</f>
        <v/>
      </c>
      <c r="E1327" s="18" t="str">
        <f ca="1">IF(B1327="", "", IFERROR(VLOOKUP(B1327, 'Accrual Schedule'!$B$3:$B$122, 1, TRUE), ""))</f>
        <v/>
      </c>
      <c r="F1327" s="18" t="str" cm="1">
        <f t="array" aca="1" ref="F1327" ca="1">IF(B1327="", "", INDEX('Accrual Schedule'!$B$3:$B$122, MATCH(B1327, 'Accrual Schedule'!$B$3:$B$122, 1)+1, 1))</f>
        <v/>
      </c>
      <c r="G1327" s="18" t="str" cm="1">
        <f t="array" aca="1" ref="G1327" ca="1">IF(B1327="", "", INDEX('Accrual Schedule'!$B$3:$B$122, MATCH(H1327, 'Accrual Schedule'!$B$3:$B$122, 1)-1, 1))</f>
        <v/>
      </c>
      <c r="H1327" s="18" t="str">
        <f ca="1">IF(B1327="", "", INDEX('Accrual Schedule'!$B$3:$B$122, MATCH(I1327, 'Accrual Schedule'!$C$3:$C$122, 1), 1))</f>
        <v/>
      </c>
      <c r="I1327" s="18" t="str" cm="1">
        <f t="array" aca="1" ref="I1327" ca="1">IF(B1327="", "", _xlfn.IFNA(INDEX('Accrual Schedule'!$C$4:$C$122, MATCH(B1327, 'Accrual Schedule'!$C$4:$C$122, 1)+1, 1), INDEX('Accrual Schedule'!$C$4:$C$122, 1, 1)))</f>
        <v/>
      </c>
      <c r="J1327" s="11" t="str">
        <f ca="1">IF(B1327="","",'Terms&amp;Conditions + Transaction'!$F$5-SUMIF(Dispositions!$B$3:$B$32,"&lt;="&amp;B1327,Dispositions!$C$3:$C$32))</f>
        <v/>
      </c>
      <c r="K1327" s="84" t="str">
        <f ca="1">IF(B1327="", "", IF(ISNA(MATCH(B1327, 'Factor Schedule'!$B$3:$B$2002, -1)),1,IF(INDEX('Factor Schedule'!$B$3:$C$2002,MATCH(B1327, 'Factor Schedule'!$B$3:$B$2002, -1), 1)=B1327,MATCH(B1327, 'Factor Schedule'!$B$3:$B$2002, -1),MATCH(B1327, 'Factor Schedule'!$B$3:$B$2002, -1)+1)))</f>
        <v/>
      </c>
      <c r="L1327" s="11" t="str" cm="1">
        <f t="array" aca="1" ref="L1327" ca="1">IF(B1327="","",ROUND(J1327*_xlfn.IFNA(INDEX('Factor Schedule'!$B$3:$C$2002,K1327, 2), 1), 2))</f>
        <v/>
      </c>
      <c r="M1327" s="11" t="str">
        <f ca="1">IF(B1327="", "", IF(OR(LOWER('Terms&amp;Conditions + Transaction'!$B$12)&lt;&gt;"compound", B1327=$C$2, B1327=E1327), L1327, L1327+IF(LOWER('Terms&amp;Conditions + Transaction'!$B$13)&lt;&gt;"y", SUMIFS($T$8:$T$2007, $B$8:$B$2007, "&gt;="&amp;E1327, $B$8:$B$2007, "&lt;"&amp;B1327), SUMIFS($U$8:$U$1007, $B$8:$B$2007, "&gt;="&amp;E1327, $B$8:$B$2007, "&lt;"&amp;B1327))))</f>
        <v/>
      </c>
      <c r="N1327" s="18" t="str">
        <f ca="1">IF(OR(B1327 = "", F1327=""), "", MIN(ForwardDays(B1327,-'Terms&amp;Conditions + Transaction'!$B$22, 'Terms&amp;Conditions + Transaction'!$B$23, 'Holiday Schedule'!$B$3:$B$1002),ForwardDays(F1327,-'Terms&amp;Conditions + Transaction'!$B$22, 'Terms&amp;Conditions + Transaction'!$B$23, 'Holiday Schedule'!$B$3:$B$1002)))</f>
        <v/>
      </c>
      <c r="O1327" s="42" t="str">
        <f ca="1">IF(B1327="", "", IF(ISNA(MATCH(N1327, SOFR_INDEX!$A$2:$A$2001, -1)),1,IF(INDEX(SOFR_INDEX!$A$2:$E$2001,MATCH(N1327, SOFR_INDEX!$A$2:$A$2001, -1), 1)=N1327,MATCH(N1327, SOFR_INDEX!$A$2:$A$2001, -1),MATCH(N1327, SOFR_INDEX!$A$2:$A$2001, -1)+1)))</f>
        <v/>
      </c>
      <c r="P1327" s="40" t="str" cm="1">
        <f t="array" aca="1" ref="P1327" ca="1">IF(OR(B1327="", F1327=""), "", INDEX(SOFR_INDEX!$B$2:$E$2001, O1327,$P$4) * IF(LEFT($P$3, 3)="180", 2, IF(LEFT($P$3, 2)="90", 4, IF(LEFT($P$3, 2)="30", 12, 1)))/100)</f>
        <v/>
      </c>
      <c r="Q1327" s="43" t="str">
        <f ca="1">IF(OR(B1327="", F1327=""), "", P1327+'Terms&amp;Conditions + Transaction'!$B$11/10000)</f>
        <v/>
      </c>
      <c r="R1327" s="43" t="str">
        <f t="shared" ca="1" si="125"/>
        <v/>
      </c>
      <c r="S1327" t="str">
        <f ca="1">IF(B1327="",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Transaction'!$C$7*(F1327-E1327), 365), 360))))</f>
        <v/>
      </c>
      <c r="T1327" s="49" t="str">
        <f t="shared" ca="1" si="126"/>
        <v/>
      </c>
      <c r="U1327" s="49" t="str">
        <f t="shared" ca="1" si="127"/>
        <v/>
      </c>
      <c r="V1327" s="49" t="str">
        <f t="shared" ca="1" si="128"/>
        <v/>
      </c>
      <c r="W1327" s="11" t="str">
        <f t="shared" ca="1" si="129"/>
        <v/>
      </c>
      <c r="X1327" s="11" t="str">
        <f t="shared" ca="1" si="130"/>
        <v/>
      </c>
    </row>
    <row r="1328" spans="2:24" x14ac:dyDescent="0.25">
      <c r="B1328" s="82" t="str">
        <f ca="1">IF(B1327&lt;MIN($C$3, 'Terms&amp;Conditions + Transaction'!$B$6), B1327+1, "")</f>
        <v/>
      </c>
      <c r="C1328" t="str">
        <f ca="1">IF(B1328="", "", IF(AND(WEEKDAY(B1328, 2)&lt;=5, ISERROR(VLOOKUP(B1328, 'Holiday Schedule'!$B$3:$B$1002, 1, FALSE))), 1, 0))</f>
        <v/>
      </c>
      <c r="D1328" t="str">
        <f ca="1">IF(B1328="", "", IF(LOWER('Terms&amp;Conditions + Transaction'!$C$15)="act", 1, IF(DAY(B1328)=31, 0, IF(AND(DAY(B1328+1)=1, MONTH(B1328+1)=3), 31-DAY(B1328), 1))))</f>
        <v/>
      </c>
      <c r="E1328" s="18" t="str">
        <f ca="1">IF(B1328="", "", IFERROR(VLOOKUP(B1328, 'Accrual Schedule'!$B$3:$B$122, 1, TRUE), ""))</f>
        <v/>
      </c>
      <c r="F1328" s="18" t="str" cm="1">
        <f t="array" aca="1" ref="F1328" ca="1">IF(B1328="", "", INDEX('Accrual Schedule'!$B$3:$B$122, MATCH(B1328, 'Accrual Schedule'!$B$3:$B$122, 1)+1, 1))</f>
        <v/>
      </c>
      <c r="G1328" s="18" t="str" cm="1">
        <f t="array" aca="1" ref="G1328" ca="1">IF(B1328="", "", INDEX('Accrual Schedule'!$B$3:$B$122, MATCH(H1328, 'Accrual Schedule'!$B$3:$B$122, 1)-1, 1))</f>
        <v/>
      </c>
      <c r="H1328" s="18" t="str">
        <f ca="1">IF(B1328="", "", INDEX('Accrual Schedule'!$B$3:$B$122, MATCH(I1328, 'Accrual Schedule'!$C$3:$C$122, 1), 1))</f>
        <v/>
      </c>
      <c r="I1328" s="18" t="str" cm="1">
        <f t="array" aca="1" ref="I1328" ca="1">IF(B1328="", "", _xlfn.IFNA(INDEX('Accrual Schedule'!$C$4:$C$122, MATCH(B1328, 'Accrual Schedule'!$C$4:$C$122, 1)+1, 1), INDEX('Accrual Schedule'!$C$4:$C$122, 1, 1)))</f>
        <v/>
      </c>
      <c r="J1328" s="11" t="str">
        <f ca="1">IF(B1328="","",'Terms&amp;Conditions + Transaction'!$F$5-SUMIF(Dispositions!$B$3:$B$32,"&lt;="&amp;B1328,Dispositions!$C$3:$C$32))</f>
        <v/>
      </c>
      <c r="K1328" s="84" t="str">
        <f ca="1">IF(B1328="", "", IF(ISNA(MATCH(B1328, 'Factor Schedule'!$B$3:$B$2002, -1)),1,IF(INDEX('Factor Schedule'!$B$3:$C$2002,MATCH(B1328, 'Factor Schedule'!$B$3:$B$2002, -1), 1)=B1328,MATCH(B1328, 'Factor Schedule'!$B$3:$B$2002, -1),MATCH(B1328, 'Factor Schedule'!$B$3:$B$2002, -1)+1)))</f>
        <v/>
      </c>
      <c r="L1328" s="11" t="str" cm="1">
        <f t="array" aca="1" ref="L1328" ca="1">IF(B1328="","",ROUND(J1328*_xlfn.IFNA(INDEX('Factor Schedule'!$B$3:$C$2002,K1328, 2), 1), 2))</f>
        <v/>
      </c>
      <c r="M1328" s="11" t="str">
        <f ca="1">IF(B1328="", "", IF(OR(LOWER('Terms&amp;Conditions + Transaction'!$B$12)&lt;&gt;"compound", B1328=$C$2, B1328=E1328), L1328, L1328+IF(LOWER('Terms&amp;Conditions + Transaction'!$B$13)&lt;&gt;"y", SUMIFS($T$8:$T$2007, $B$8:$B$2007, "&gt;="&amp;E1328, $B$8:$B$2007, "&lt;"&amp;B1328), SUMIFS($U$8:$U$1007, $B$8:$B$2007, "&gt;="&amp;E1328, $B$8:$B$2007, "&lt;"&amp;B1328))))</f>
        <v/>
      </c>
      <c r="N1328" s="18" t="str">
        <f ca="1">IF(OR(B1328 = "", F1328=""), "", MIN(ForwardDays(B1328,-'Terms&amp;Conditions + Transaction'!$B$22, 'Terms&amp;Conditions + Transaction'!$B$23, 'Holiday Schedule'!$B$3:$B$1002),ForwardDays(F1328,-'Terms&amp;Conditions + Transaction'!$B$22, 'Terms&amp;Conditions + Transaction'!$B$23, 'Holiday Schedule'!$B$3:$B$1002)))</f>
        <v/>
      </c>
      <c r="O1328" s="42" t="str">
        <f ca="1">IF(B1328="", "", IF(ISNA(MATCH(N1328, SOFR_INDEX!$A$2:$A$2001, -1)),1,IF(INDEX(SOFR_INDEX!$A$2:$E$2001,MATCH(N1328, SOFR_INDEX!$A$2:$A$2001, -1), 1)=N1328,MATCH(N1328, SOFR_INDEX!$A$2:$A$2001, -1),MATCH(N1328, SOFR_INDEX!$A$2:$A$2001, -1)+1)))</f>
        <v/>
      </c>
      <c r="P1328" s="40" t="str" cm="1">
        <f t="array" aca="1" ref="P1328" ca="1">IF(OR(B1328="", F1328=""), "", INDEX(SOFR_INDEX!$B$2:$E$2001, O1328,$P$4) * IF(LEFT($P$3, 3)="180", 2, IF(LEFT($P$3, 2)="90", 4, IF(LEFT($P$3, 2)="30", 12, 1)))/100)</f>
        <v/>
      </c>
      <c r="Q1328" s="43" t="str">
        <f ca="1">IF(OR(B1328="", F1328=""), "", P1328+'Terms&amp;Conditions + Transaction'!$B$11/10000)</f>
        <v/>
      </c>
      <c r="R1328" s="43" t="str">
        <f t="shared" ca="1" si="125"/>
        <v/>
      </c>
      <c r="S1328" t="str">
        <f ca="1">IF(B1328="",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Transaction'!$C$7*(F1328-E1328), 365), 360))))</f>
        <v/>
      </c>
      <c r="T1328" s="49" t="str">
        <f t="shared" ca="1" si="126"/>
        <v/>
      </c>
      <c r="U1328" s="49" t="str">
        <f t="shared" ca="1" si="127"/>
        <v/>
      </c>
      <c r="V1328" s="49" t="str">
        <f t="shared" ca="1" si="128"/>
        <v/>
      </c>
      <c r="W1328" s="11" t="str">
        <f t="shared" ca="1" si="129"/>
        <v/>
      </c>
      <c r="X1328" s="11" t="str">
        <f t="shared" ca="1" si="130"/>
        <v/>
      </c>
    </row>
    <row r="1329" spans="2:24" x14ac:dyDescent="0.25">
      <c r="B1329" s="82" t="str">
        <f ca="1">IF(B1328&lt;MIN($C$3, 'Terms&amp;Conditions + Transaction'!$B$6), B1328+1, "")</f>
        <v/>
      </c>
      <c r="C1329" t="str">
        <f ca="1">IF(B1329="", "", IF(AND(WEEKDAY(B1329, 2)&lt;=5, ISERROR(VLOOKUP(B1329, 'Holiday Schedule'!$B$3:$B$1002, 1, FALSE))), 1, 0))</f>
        <v/>
      </c>
      <c r="D1329" t="str">
        <f ca="1">IF(B1329="", "", IF(LOWER('Terms&amp;Conditions + Transaction'!$C$15)="act", 1, IF(DAY(B1329)=31, 0, IF(AND(DAY(B1329+1)=1, MONTH(B1329+1)=3), 31-DAY(B1329), 1))))</f>
        <v/>
      </c>
      <c r="E1329" s="18" t="str">
        <f ca="1">IF(B1329="", "", IFERROR(VLOOKUP(B1329, 'Accrual Schedule'!$B$3:$B$122, 1, TRUE), ""))</f>
        <v/>
      </c>
      <c r="F1329" s="18" t="str" cm="1">
        <f t="array" aca="1" ref="F1329" ca="1">IF(B1329="", "", INDEX('Accrual Schedule'!$B$3:$B$122, MATCH(B1329, 'Accrual Schedule'!$B$3:$B$122, 1)+1, 1))</f>
        <v/>
      </c>
      <c r="G1329" s="18" t="str" cm="1">
        <f t="array" aca="1" ref="G1329" ca="1">IF(B1329="", "", INDEX('Accrual Schedule'!$B$3:$B$122, MATCH(H1329, 'Accrual Schedule'!$B$3:$B$122, 1)-1, 1))</f>
        <v/>
      </c>
      <c r="H1329" s="18" t="str">
        <f ca="1">IF(B1329="", "", INDEX('Accrual Schedule'!$B$3:$B$122, MATCH(I1329, 'Accrual Schedule'!$C$3:$C$122, 1), 1))</f>
        <v/>
      </c>
      <c r="I1329" s="18" t="str" cm="1">
        <f t="array" aca="1" ref="I1329" ca="1">IF(B1329="", "", _xlfn.IFNA(INDEX('Accrual Schedule'!$C$4:$C$122, MATCH(B1329, 'Accrual Schedule'!$C$4:$C$122, 1)+1, 1), INDEX('Accrual Schedule'!$C$4:$C$122, 1, 1)))</f>
        <v/>
      </c>
      <c r="J1329" s="11" t="str">
        <f ca="1">IF(B1329="","",'Terms&amp;Conditions + Transaction'!$F$5-SUMIF(Dispositions!$B$3:$B$32,"&lt;="&amp;B1329,Dispositions!$C$3:$C$32))</f>
        <v/>
      </c>
      <c r="K1329" s="84" t="str">
        <f ca="1">IF(B1329="", "", IF(ISNA(MATCH(B1329, 'Factor Schedule'!$B$3:$B$2002, -1)),1,IF(INDEX('Factor Schedule'!$B$3:$C$2002,MATCH(B1329, 'Factor Schedule'!$B$3:$B$2002, -1), 1)=B1329,MATCH(B1329, 'Factor Schedule'!$B$3:$B$2002, -1),MATCH(B1329, 'Factor Schedule'!$B$3:$B$2002, -1)+1)))</f>
        <v/>
      </c>
      <c r="L1329" s="11" t="str" cm="1">
        <f t="array" aca="1" ref="L1329" ca="1">IF(B1329="","",ROUND(J1329*_xlfn.IFNA(INDEX('Factor Schedule'!$B$3:$C$2002,K1329, 2), 1), 2))</f>
        <v/>
      </c>
      <c r="M1329" s="11" t="str">
        <f ca="1">IF(B1329="", "", IF(OR(LOWER('Terms&amp;Conditions + Transaction'!$B$12)&lt;&gt;"compound", B1329=$C$2, B1329=E1329), L1329, L1329+IF(LOWER('Terms&amp;Conditions + Transaction'!$B$13)&lt;&gt;"y", SUMIFS($T$8:$T$2007, $B$8:$B$2007, "&gt;="&amp;E1329, $B$8:$B$2007, "&lt;"&amp;B1329), SUMIFS($U$8:$U$1007, $B$8:$B$2007, "&gt;="&amp;E1329, $B$8:$B$2007, "&lt;"&amp;B1329))))</f>
        <v/>
      </c>
      <c r="N1329" s="18" t="str">
        <f ca="1">IF(OR(B1329 = "", F1329=""), "", MIN(ForwardDays(B1329,-'Terms&amp;Conditions + Transaction'!$B$22, 'Terms&amp;Conditions + Transaction'!$B$23, 'Holiday Schedule'!$B$3:$B$1002),ForwardDays(F1329,-'Terms&amp;Conditions + Transaction'!$B$22, 'Terms&amp;Conditions + Transaction'!$B$23, 'Holiday Schedule'!$B$3:$B$1002)))</f>
        <v/>
      </c>
      <c r="O1329" s="42" t="str">
        <f ca="1">IF(B1329="", "", IF(ISNA(MATCH(N1329, SOFR_INDEX!$A$2:$A$2001, -1)),1,IF(INDEX(SOFR_INDEX!$A$2:$E$2001,MATCH(N1329, SOFR_INDEX!$A$2:$A$2001, -1), 1)=N1329,MATCH(N1329, SOFR_INDEX!$A$2:$A$2001, -1),MATCH(N1329, SOFR_INDEX!$A$2:$A$2001, -1)+1)))</f>
        <v/>
      </c>
      <c r="P1329" s="40" t="str" cm="1">
        <f t="array" aca="1" ref="P1329" ca="1">IF(OR(B1329="", F1329=""), "", INDEX(SOFR_INDEX!$B$2:$E$2001, O1329,$P$4) * IF(LEFT($P$3, 3)="180", 2, IF(LEFT($P$3, 2)="90", 4, IF(LEFT($P$3, 2)="30", 12, 1)))/100)</f>
        <v/>
      </c>
      <c r="Q1329" s="43" t="str">
        <f ca="1">IF(OR(B1329="", F1329=""), "", P1329+'Terms&amp;Conditions + Transaction'!$B$11/10000)</f>
        <v/>
      </c>
      <c r="R1329" s="43" t="str">
        <f t="shared" ca="1" si="125"/>
        <v/>
      </c>
      <c r="S1329" t="str">
        <f ca="1">IF(B1329="",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Transaction'!$C$7*(F1329-E1329), 365), 360))))</f>
        <v/>
      </c>
      <c r="T1329" s="49" t="str">
        <f t="shared" ca="1" si="126"/>
        <v/>
      </c>
      <c r="U1329" s="49" t="str">
        <f t="shared" ca="1" si="127"/>
        <v/>
      </c>
      <c r="V1329" s="49" t="str">
        <f t="shared" ca="1" si="128"/>
        <v/>
      </c>
      <c r="W1329" s="11" t="str">
        <f t="shared" ca="1" si="129"/>
        <v/>
      </c>
      <c r="X1329" s="11" t="str">
        <f t="shared" ca="1" si="130"/>
        <v/>
      </c>
    </row>
    <row r="1330" spans="2:24" x14ac:dyDescent="0.25">
      <c r="B1330" s="82" t="str">
        <f ca="1">IF(B1329&lt;MIN($C$3, 'Terms&amp;Conditions + Transaction'!$B$6), B1329+1, "")</f>
        <v/>
      </c>
      <c r="C1330" t="str">
        <f ca="1">IF(B1330="", "", IF(AND(WEEKDAY(B1330, 2)&lt;=5, ISERROR(VLOOKUP(B1330, 'Holiday Schedule'!$B$3:$B$1002, 1, FALSE))), 1, 0))</f>
        <v/>
      </c>
      <c r="D1330" t="str">
        <f ca="1">IF(B1330="", "", IF(LOWER('Terms&amp;Conditions + Transaction'!$C$15)="act", 1, IF(DAY(B1330)=31, 0, IF(AND(DAY(B1330+1)=1, MONTH(B1330+1)=3), 31-DAY(B1330), 1))))</f>
        <v/>
      </c>
      <c r="E1330" s="18" t="str">
        <f ca="1">IF(B1330="", "", IFERROR(VLOOKUP(B1330, 'Accrual Schedule'!$B$3:$B$122, 1, TRUE), ""))</f>
        <v/>
      </c>
      <c r="F1330" s="18" t="str" cm="1">
        <f t="array" aca="1" ref="F1330" ca="1">IF(B1330="", "", INDEX('Accrual Schedule'!$B$3:$B$122, MATCH(B1330, 'Accrual Schedule'!$B$3:$B$122, 1)+1, 1))</f>
        <v/>
      </c>
      <c r="G1330" s="18" t="str" cm="1">
        <f t="array" aca="1" ref="G1330" ca="1">IF(B1330="", "", INDEX('Accrual Schedule'!$B$3:$B$122, MATCH(H1330, 'Accrual Schedule'!$B$3:$B$122, 1)-1, 1))</f>
        <v/>
      </c>
      <c r="H1330" s="18" t="str">
        <f ca="1">IF(B1330="", "", INDEX('Accrual Schedule'!$B$3:$B$122, MATCH(I1330, 'Accrual Schedule'!$C$3:$C$122, 1), 1))</f>
        <v/>
      </c>
      <c r="I1330" s="18" t="str" cm="1">
        <f t="array" aca="1" ref="I1330" ca="1">IF(B1330="", "", _xlfn.IFNA(INDEX('Accrual Schedule'!$C$4:$C$122, MATCH(B1330, 'Accrual Schedule'!$C$4:$C$122, 1)+1, 1), INDEX('Accrual Schedule'!$C$4:$C$122, 1, 1)))</f>
        <v/>
      </c>
      <c r="J1330" s="11" t="str">
        <f ca="1">IF(B1330="","",'Terms&amp;Conditions + Transaction'!$F$5-SUMIF(Dispositions!$B$3:$B$32,"&lt;="&amp;B1330,Dispositions!$C$3:$C$32))</f>
        <v/>
      </c>
      <c r="K1330" s="84" t="str">
        <f ca="1">IF(B1330="", "", IF(ISNA(MATCH(B1330, 'Factor Schedule'!$B$3:$B$2002, -1)),1,IF(INDEX('Factor Schedule'!$B$3:$C$2002,MATCH(B1330, 'Factor Schedule'!$B$3:$B$2002, -1), 1)=B1330,MATCH(B1330, 'Factor Schedule'!$B$3:$B$2002, -1),MATCH(B1330, 'Factor Schedule'!$B$3:$B$2002, -1)+1)))</f>
        <v/>
      </c>
      <c r="L1330" s="11" t="str" cm="1">
        <f t="array" aca="1" ref="L1330" ca="1">IF(B1330="","",ROUND(J1330*_xlfn.IFNA(INDEX('Factor Schedule'!$B$3:$C$2002,K1330, 2), 1), 2))</f>
        <v/>
      </c>
      <c r="M1330" s="11" t="str">
        <f ca="1">IF(B1330="", "", IF(OR(LOWER('Terms&amp;Conditions + Transaction'!$B$12)&lt;&gt;"compound", B1330=$C$2, B1330=E1330), L1330, L1330+IF(LOWER('Terms&amp;Conditions + Transaction'!$B$13)&lt;&gt;"y", SUMIFS($T$8:$T$2007, $B$8:$B$2007, "&gt;="&amp;E1330, $B$8:$B$2007, "&lt;"&amp;B1330), SUMIFS($U$8:$U$1007, $B$8:$B$2007, "&gt;="&amp;E1330, $B$8:$B$2007, "&lt;"&amp;B1330))))</f>
        <v/>
      </c>
      <c r="N1330" s="18" t="str">
        <f ca="1">IF(OR(B1330 = "", F1330=""), "", MIN(ForwardDays(B1330,-'Terms&amp;Conditions + Transaction'!$B$22, 'Terms&amp;Conditions + Transaction'!$B$23, 'Holiday Schedule'!$B$3:$B$1002),ForwardDays(F1330,-'Terms&amp;Conditions + Transaction'!$B$22, 'Terms&amp;Conditions + Transaction'!$B$23, 'Holiday Schedule'!$B$3:$B$1002)))</f>
        <v/>
      </c>
      <c r="O1330" s="42" t="str">
        <f ca="1">IF(B1330="", "", IF(ISNA(MATCH(N1330, SOFR_INDEX!$A$2:$A$2001, -1)),1,IF(INDEX(SOFR_INDEX!$A$2:$E$2001,MATCH(N1330, SOFR_INDEX!$A$2:$A$2001, -1), 1)=N1330,MATCH(N1330, SOFR_INDEX!$A$2:$A$2001, -1),MATCH(N1330, SOFR_INDEX!$A$2:$A$2001, -1)+1)))</f>
        <v/>
      </c>
      <c r="P1330" s="40" t="str" cm="1">
        <f t="array" aca="1" ref="P1330" ca="1">IF(OR(B1330="", F1330=""), "", INDEX(SOFR_INDEX!$B$2:$E$2001, O1330,$P$4) * IF(LEFT($P$3, 3)="180", 2, IF(LEFT($P$3, 2)="90", 4, IF(LEFT($P$3, 2)="30", 12, 1)))/100)</f>
        <v/>
      </c>
      <c r="Q1330" s="43" t="str">
        <f ca="1">IF(OR(B1330="", F1330=""), "", P1330+'Terms&amp;Conditions + Transaction'!$B$11/10000)</f>
        <v/>
      </c>
      <c r="R1330" s="43" t="str">
        <f t="shared" ca="1" si="125"/>
        <v/>
      </c>
      <c r="S1330" t="str">
        <f ca="1">IF(B1330="",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Transaction'!$C$7*(F1330-E1330), 365), 360))))</f>
        <v/>
      </c>
      <c r="T1330" s="49" t="str">
        <f t="shared" ca="1" si="126"/>
        <v/>
      </c>
      <c r="U1330" s="49" t="str">
        <f t="shared" ca="1" si="127"/>
        <v/>
      </c>
      <c r="V1330" s="49" t="str">
        <f t="shared" ca="1" si="128"/>
        <v/>
      </c>
      <c r="W1330" s="11" t="str">
        <f t="shared" ca="1" si="129"/>
        <v/>
      </c>
      <c r="X1330" s="11" t="str">
        <f t="shared" ca="1" si="130"/>
        <v/>
      </c>
    </row>
    <row r="1331" spans="2:24" x14ac:dyDescent="0.25">
      <c r="B1331" s="82" t="str">
        <f ca="1">IF(B1330&lt;MIN($C$3, 'Terms&amp;Conditions + Transaction'!$B$6), B1330+1, "")</f>
        <v/>
      </c>
      <c r="C1331" t="str">
        <f ca="1">IF(B1331="", "", IF(AND(WEEKDAY(B1331, 2)&lt;=5, ISERROR(VLOOKUP(B1331, 'Holiday Schedule'!$B$3:$B$1002, 1, FALSE))), 1, 0))</f>
        <v/>
      </c>
      <c r="D1331" t="str">
        <f ca="1">IF(B1331="", "", IF(LOWER('Terms&amp;Conditions + Transaction'!$C$15)="act", 1, IF(DAY(B1331)=31, 0, IF(AND(DAY(B1331+1)=1, MONTH(B1331+1)=3), 31-DAY(B1331), 1))))</f>
        <v/>
      </c>
      <c r="E1331" s="18" t="str">
        <f ca="1">IF(B1331="", "", IFERROR(VLOOKUP(B1331, 'Accrual Schedule'!$B$3:$B$122, 1, TRUE), ""))</f>
        <v/>
      </c>
      <c r="F1331" s="18" t="str" cm="1">
        <f t="array" aca="1" ref="F1331" ca="1">IF(B1331="", "", INDEX('Accrual Schedule'!$B$3:$B$122, MATCH(B1331, 'Accrual Schedule'!$B$3:$B$122, 1)+1, 1))</f>
        <v/>
      </c>
      <c r="G1331" s="18" t="str" cm="1">
        <f t="array" aca="1" ref="G1331" ca="1">IF(B1331="", "", INDEX('Accrual Schedule'!$B$3:$B$122, MATCH(H1331, 'Accrual Schedule'!$B$3:$B$122, 1)-1, 1))</f>
        <v/>
      </c>
      <c r="H1331" s="18" t="str">
        <f ca="1">IF(B1331="", "", INDEX('Accrual Schedule'!$B$3:$B$122, MATCH(I1331, 'Accrual Schedule'!$C$3:$C$122, 1), 1))</f>
        <v/>
      </c>
      <c r="I1331" s="18" t="str" cm="1">
        <f t="array" aca="1" ref="I1331" ca="1">IF(B1331="", "", _xlfn.IFNA(INDEX('Accrual Schedule'!$C$4:$C$122, MATCH(B1331, 'Accrual Schedule'!$C$4:$C$122, 1)+1, 1), INDEX('Accrual Schedule'!$C$4:$C$122, 1, 1)))</f>
        <v/>
      </c>
      <c r="J1331" s="11" t="str">
        <f ca="1">IF(B1331="","",'Terms&amp;Conditions + Transaction'!$F$5-SUMIF(Dispositions!$B$3:$B$32,"&lt;="&amp;B1331,Dispositions!$C$3:$C$32))</f>
        <v/>
      </c>
      <c r="K1331" s="84" t="str">
        <f ca="1">IF(B1331="", "", IF(ISNA(MATCH(B1331, 'Factor Schedule'!$B$3:$B$2002, -1)),1,IF(INDEX('Factor Schedule'!$B$3:$C$2002,MATCH(B1331, 'Factor Schedule'!$B$3:$B$2002, -1), 1)=B1331,MATCH(B1331, 'Factor Schedule'!$B$3:$B$2002, -1),MATCH(B1331, 'Factor Schedule'!$B$3:$B$2002, -1)+1)))</f>
        <v/>
      </c>
      <c r="L1331" s="11" t="str" cm="1">
        <f t="array" aca="1" ref="L1331" ca="1">IF(B1331="","",ROUND(J1331*_xlfn.IFNA(INDEX('Factor Schedule'!$B$3:$C$2002,K1331, 2), 1), 2))</f>
        <v/>
      </c>
      <c r="M1331" s="11" t="str">
        <f ca="1">IF(B1331="", "", IF(OR(LOWER('Terms&amp;Conditions + Transaction'!$B$12)&lt;&gt;"compound", B1331=$C$2, B1331=E1331), L1331, L1331+IF(LOWER('Terms&amp;Conditions + Transaction'!$B$13)&lt;&gt;"y", SUMIFS($T$8:$T$2007, $B$8:$B$2007, "&gt;="&amp;E1331, $B$8:$B$2007, "&lt;"&amp;B1331), SUMIFS($U$8:$U$1007, $B$8:$B$2007, "&gt;="&amp;E1331, $B$8:$B$2007, "&lt;"&amp;B1331))))</f>
        <v/>
      </c>
      <c r="N1331" s="18" t="str">
        <f ca="1">IF(OR(B1331 = "", F1331=""), "", MIN(ForwardDays(B1331,-'Terms&amp;Conditions + Transaction'!$B$22, 'Terms&amp;Conditions + Transaction'!$B$23, 'Holiday Schedule'!$B$3:$B$1002),ForwardDays(F1331,-'Terms&amp;Conditions + Transaction'!$B$22, 'Terms&amp;Conditions + Transaction'!$B$23, 'Holiday Schedule'!$B$3:$B$1002)))</f>
        <v/>
      </c>
      <c r="O1331" s="42" t="str">
        <f ca="1">IF(B1331="", "", IF(ISNA(MATCH(N1331, SOFR_INDEX!$A$2:$A$2001, -1)),1,IF(INDEX(SOFR_INDEX!$A$2:$E$2001,MATCH(N1331, SOFR_INDEX!$A$2:$A$2001, -1), 1)=N1331,MATCH(N1331, SOFR_INDEX!$A$2:$A$2001, -1),MATCH(N1331, SOFR_INDEX!$A$2:$A$2001, -1)+1)))</f>
        <v/>
      </c>
      <c r="P1331" s="40" t="str" cm="1">
        <f t="array" aca="1" ref="P1331" ca="1">IF(OR(B1331="", F1331=""), "", INDEX(SOFR_INDEX!$B$2:$E$2001, O1331,$P$4) * IF(LEFT($P$3, 3)="180", 2, IF(LEFT($P$3, 2)="90", 4, IF(LEFT($P$3, 2)="30", 12, 1)))/100)</f>
        <v/>
      </c>
      <c r="Q1331" s="43" t="str">
        <f ca="1">IF(OR(B1331="", F1331=""), "", P1331+'Terms&amp;Conditions + Transaction'!$B$11/10000)</f>
        <v/>
      </c>
      <c r="R1331" s="43" t="str">
        <f t="shared" ca="1" si="125"/>
        <v/>
      </c>
      <c r="S1331" t="str">
        <f ca="1">IF(B1331="",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Transaction'!$C$7*(F1331-E1331), 365), 360))))</f>
        <v/>
      </c>
      <c r="T1331" s="49" t="str">
        <f t="shared" ca="1" si="126"/>
        <v/>
      </c>
      <c r="U1331" s="49" t="str">
        <f t="shared" ca="1" si="127"/>
        <v/>
      </c>
      <c r="V1331" s="49" t="str">
        <f t="shared" ca="1" si="128"/>
        <v/>
      </c>
      <c r="W1331" s="11" t="str">
        <f t="shared" ca="1" si="129"/>
        <v/>
      </c>
      <c r="X1331" s="11" t="str">
        <f t="shared" ca="1" si="130"/>
        <v/>
      </c>
    </row>
    <row r="1332" spans="2:24" x14ac:dyDescent="0.25">
      <c r="B1332" s="82" t="str">
        <f ca="1">IF(B1331&lt;MIN($C$3, 'Terms&amp;Conditions + Transaction'!$B$6), B1331+1, "")</f>
        <v/>
      </c>
      <c r="C1332" t="str">
        <f ca="1">IF(B1332="", "", IF(AND(WEEKDAY(B1332, 2)&lt;=5, ISERROR(VLOOKUP(B1332, 'Holiday Schedule'!$B$3:$B$1002, 1, FALSE))), 1, 0))</f>
        <v/>
      </c>
      <c r="D1332" t="str">
        <f ca="1">IF(B1332="", "", IF(LOWER('Terms&amp;Conditions + Transaction'!$C$15)="act", 1, IF(DAY(B1332)=31, 0, IF(AND(DAY(B1332+1)=1, MONTH(B1332+1)=3), 31-DAY(B1332), 1))))</f>
        <v/>
      </c>
      <c r="E1332" s="18" t="str">
        <f ca="1">IF(B1332="", "", IFERROR(VLOOKUP(B1332, 'Accrual Schedule'!$B$3:$B$122, 1, TRUE), ""))</f>
        <v/>
      </c>
      <c r="F1332" s="18" t="str" cm="1">
        <f t="array" aca="1" ref="F1332" ca="1">IF(B1332="", "", INDEX('Accrual Schedule'!$B$3:$B$122, MATCH(B1332, 'Accrual Schedule'!$B$3:$B$122, 1)+1, 1))</f>
        <v/>
      </c>
      <c r="G1332" s="18" t="str" cm="1">
        <f t="array" aca="1" ref="G1332" ca="1">IF(B1332="", "", INDEX('Accrual Schedule'!$B$3:$B$122, MATCH(H1332, 'Accrual Schedule'!$B$3:$B$122, 1)-1, 1))</f>
        <v/>
      </c>
      <c r="H1332" s="18" t="str">
        <f ca="1">IF(B1332="", "", INDEX('Accrual Schedule'!$B$3:$B$122, MATCH(I1332, 'Accrual Schedule'!$C$3:$C$122, 1), 1))</f>
        <v/>
      </c>
      <c r="I1332" s="18" t="str" cm="1">
        <f t="array" aca="1" ref="I1332" ca="1">IF(B1332="", "", _xlfn.IFNA(INDEX('Accrual Schedule'!$C$4:$C$122, MATCH(B1332, 'Accrual Schedule'!$C$4:$C$122, 1)+1, 1), INDEX('Accrual Schedule'!$C$4:$C$122, 1, 1)))</f>
        <v/>
      </c>
      <c r="J1332" s="11" t="str">
        <f ca="1">IF(B1332="","",'Terms&amp;Conditions + Transaction'!$F$5-SUMIF(Dispositions!$B$3:$B$32,"&lt;="&amp;B1332,Dispositions!$C$3:$C$32))</f>
        <v/>
      </c>
      <c r="K1332" s="84" t="str">
        <f ca="1">IF(B1332="", "", IF(ISNA(MATCH(B1332, 'Factor Schedule'!$B$3:$B$2002, -1)),1,IF(INDEX('Factor Schedule'!$B$3:$C$2002,MATCH(B1332, 'Factor Schedule'!$B$3:$B$2002, -1), 1)=B1332,MATCH(B1332, 'Factor Schedule'!$B$3:$B$2002, -1),MATCH(B1332, 'Factor Schedule'!$B$3:$B$2002, -1)+1)))</f>
        <v/>
      </c>
      <c r="L1332" s="11" t="str" cm="1">
        <f t="array" aca="1" ref="L1332" ca="1">IF(B1332="","",ROUND(J1332*_xlfn.IFNA(INDEX('Factor Schedule'!$B$3:$C$2002,K1332, 2), 1), 2))</f>
        <v/>
      </c>
      <c r="M1332" s="11" t="str">
        <f ca="1">IF(B1332="", "", IF(OR(LOWER('Terms&amp;Conditions + Transaction'!$B$12)&lt;&gt;"compound", B1332=$C$2, B1332=E1332), L1332, L1332+IF(LOWER('Terms&amp;Conditions + Transaction'!$B$13)&lt;&gt;"y", SUMIFS($T$8:$T$2007, $B$8:$B$2007, "&gt;="&amp;E1332, $B$8:$B$2007, "&lt;"&amp;B1332), SUMIFS($U$8:$U$1007, $B$8:$B$2007, "&gt;="&amp;E1332, $B$8:$B$2007, "&lt;"&amp;B1332))))</f>
        <v/>
      </c>
      <c r="N1332" s="18" t="str">
        <f ca="1">IF(OR(B1332 = "", F1332=""), "", MIN(ForwardDays(B1332,-'Terms&amp;Conditions + Transaction'!$B$22, 'Terms&amp;Conditions + Transaction'!$B$23, 'Holiday Schedule'!$B$3:$B$1002),ForwardDays(F1332,-'Terms&amp;Conditions + Transaction'!$B$22, 'Terms&amp;Conditions + Transaction'!$B$23, 'Holiday Schedule'!$B$3:$B$1002)))</f>
        <v/>
      </c>
      <c r="O1332" s="42" t="str">
        <f ca="1">IF(B1332="", "", IF(ISNA(MATCH(N1332, SOFR_INDEX!$A$2:$A$2001, -1)),1,IF(INDEX(SOFR_INDEX!$A$2:$E$2001,MATCH(N1332, SOFR_INDEX!$A$2:$A$2001, -1), 1)=N1332,MATCH(N1332, SOFR_INDEX!$A$2:$A$2001, -1),MATCH(N1332, SOFR_INDEX!$A$2:$A$2001, -1)+1)))</f>
        <v/>
      </c>
      <c r="P1332" s="40" t="str" cm="1">
        <f t="array" aca="1" ref="P1332" ca="1">IF(OR(B1332="", F1332=""), "", INDEX(SOFR_INDEX!$B$2:$E$2001, O1332,$P$4) * IF(LEFT($P$3, 3)="180", 2, IF(LEFT($P$3, 2)="90", 4, IF(LEFT($P$3, 2)="30", 12, 1)))/100)</f>
        <v/>
      </c>
      <c r="Q1332" s="43" t="str">
        <f ca="1">IF(OR(B1332="", F1332=""), "", P1332+'Terms&amp;Conditions + Transaction'!$B$11/10000)</f>
        <v/>
      </c>
      <c r="R1332" s="43" t="str">
        <f t="shared" ca="1" si="125"/>
        <v/>
      </c>
      <c r="S1332" t="str">
        <f ca="1">IF(B1332="",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Transaction'!$C$7*(F1332-E1332), 365), 360))))</f>
        <v/>
      </c>
      <c r="T1332" s="49" t="str">
        <f t="shared" ca="1" si="126"/>
        <v/>
      </c>
      <c r="U1332" s="49" t="str">
        <f t="shared" ca="1" si="127"/>
        <v/>
      </c>
      <c r="V1332" s="49" t="str">
        <f t="shared" ca="1" si="128"/>
        <v/>
      </c>
      <c r="W1332" s="11" t="str">
        <f t="shared" ca="1" si="129"/>
        <v/>
      </c>
      <c r="X1332" s="11" t="str">
        <f t="shared" ca="1" si="130"/>
        <v/>
      </c>
    </row>
    <row r="1333" spans="2:24" x14ac:dyDescent="0.25">
      <c r="B1333" s="82" t="str">
        <f ca="1">IF(B1332&lt;MIN($C$3, 'Terms&amp;Conditions + Transaction'!$B$6), B1332+1, "")</f>
        <v/>
      </c>
      <c r="C1333" t="str">
        <f ca="1">IF(B1333="", "", IF(AND(WEEKDAY(B1333, 2)&lt;=5, ISERROR(VLOOKUP(B1333, 'Holiday Schedule'!$B$3:$B$1002, 1, FALSE))), 1, 0))</f>
        <v/>
      </c>
      <c r="D1333" t="str">
        <f ca="1">IF(B1333="", "", IF(LOWER('Terms&amp;Conditions + Transaction'!$C$15)="act", 1, IF(DAY(B1333)=31, 0, IF(AND(DAY(B1333+1)=1, MONTH(B1333+1)=3), 31-DAY(B1333), 1))))</f>
        <v/>
      </c>
      <c r="E1333" s="18" t="str">
        <f ca="1">IF(B1333="", "", IFERROR(VLOOKUP(B1333, 'Accrual Schedule'!$B$3:$B$122, 1, TRUE), ""))</f>
        <v/>
      </c>
      <c r="F1333" s="18" t="str" cm="1">
        <f t="array" aca="1" ref="F1333" ca="1">IF(B1333="", "", INDEX('Accrual Schedule'!$B$3:$B$122, MATCH(B1333, 'Accrual Schedule'!$B$3:$B$122, 1)+1, 1))</f>
        <v/>
      </c>
      <c r="G1333" s="18" t="str" cm="1">
        <f t="array" aca="1" ref="G1333" ca="1">IF(B1333="", "", INDEX('Accrual Schedule'!$B$3:$B$122, MATCH(H1333, 'Accrual Schedule'!$B$3:$B$122, 1)-1, 1))</f>
        <v/>
      </c>
      <c r="H1333" s="18" t="str">
        <f ca="1">IF(B1333="", "", INDEX('Accrual Schedule'!$B$3:$B$122, MATCH(I1333, 'Accrual Schedule'!$C$3:$C$122, 1), 1))</f>
        <v/>
      </c>
      <c r="I1333" s="18" t="str" cm="1">
        <f t="array" aca="1" ref="I1333" ca="1">IF(B1333="", "", _xlfn.IFNA(INDEX('Accrual Schedule'!$C$4:$C$122, MATCH(B1333, 'Accrual Schedule'!$C$4:$C$122, 1)+1, 1), INDEX('Accrual Schedule'!$C$4:$C$122, 1, 1)))</f>
        <v/>
      </c>
      <c r="J1333" s="11" t="str">
        <f ca="1">IF(B1333="","",'Terms&amp;Conditions + Transaction'!$F$5-SUMIF(Dispositions!$B$3:$B$32,"&lt;="&amp;B1333,Dispositions!$C$3:$C$32))</f>
        <v/>
      </c>
      <c r="K1333" s="84" t="str">
        <f ca="1">IF(B1333="", "", IF(ISNA(MATCH(B1333, 'Factor Schedule'!$B$3:$B$2002, -1)),1,IF(INDEX('Factor Schedule'!$B$3:$C$2002,MATCH(B1333, 'Factor Schedule'!$B$3:$B$2002, -1), 1)=B1333,MATCH(B1333, 'Factor Schedule'!$B$3:$B$2002, -1),MATCH(B1333, 'Factor Schedule'!$B$3:$B$2002, -1)+1)))</f>
        <v/>
      </c>
      <c r="L1333" s="11" t="str" cm="1">
        <f t="array" aca="1" ref="L1333" ca="1">IF(B1333="","",ROUND(J1333*_xlfn.IFNA(INDEX('Factor Schedule'!$B$3:$C$2002,K1333, 2), 1), 2))</f>
        <v/>
      </c>
      <c r="M1333" s="11" t="str">
        <f ca="1">IF(B1333="", "", IF(OR(LOWER('Terms&amp;Conditions + Transaction'!$B$12)&lt;&gt;"compound", B1333=$C$2, B1333=E1333), L1333, L1333+IF(LOWER('Terms&amp;Conditions + Transaction'!$B$13)&lt;&gt;"y", SUMIFS($T$8:$T$2007, $B$8:$B$2007, "&gt;="&amp;E1333, $B$8:$B$2007, "&lt;"&amp;B1333), SUMIFS($U$8:$U$1007, $B$8:$B$2007, "&gt;="&amp;E1333, $B$8:$B$2007, "&lt;"&amp;B1333))))</f>
        <v/>
      </c>
      <c r="N1333" s="18" t="str">
        <f ca="1">IF(OR(B1333 = "", F1333=""), "", MIN(ForwardDays(B1333,-'Terms&amp;Conditions + Transaction'!$B$22, 'Terms&amp;Conditions + Transaction'!$B$23, 'Holiday Schedule'!$B$3:$B$1002),ForwardDays(F1333,-'Terms&amp;Conditions + Transaction'!$B$22, 'Terms&amp;Conditions + Transaction'!$B$23, 'Holiday Schedule'!$B$3:$B$1002)))</f>
        <v/>
      </c>
      <c r="O1333" s="42" t="str">
        <f ca="1">IF(B1333="", "", IF(ISNA(MATCH(N1333, SOFR_INDEX!$A$2:$A$2001, -1)),1,IF(INDEX(SOFR_INDEX!$A$2:$E$2001,MATCH(N1333, SOFR_INDEX!$A$2:$A$2001, -1), 1)=N1333,MATCH(N1333, SOFR_INDEX!$A$2:$A$2001, -1),MATCH(N1333, SOFR_INDEX!$A$2:$A$2001, -1)+1)))</f>
        <v/>
      </c>
      <c r="P1333" s="40" t="str" cm="1">
        <f t="array" aca="1" ref="P1333" ca="1">IF(OR(B1333="", F1333=""), "", INDEX(SOFR_INDEX!$B$2:$E$2001, O1333,$P$4) * IF(LEFT($P$3, 3)="180", 2, IF(LEFT($P$3, 2)="90", 4, IF(LEFT($P$3, 2)="30", 12, 1)))/100)</f>
        <v/>
      </c>
      <c r="Q1333" s="43" t="str">
        <f ca="1">IF(OR(B1333="", F1333=""), "", P1333+'Terms&amp;Conditions + Transaction'!$B$11/10000)</f>
        <v/>
      </c>
      <c r="R1333" s="43" t="str">
        <f t="shared" ca="1" si="125"/>
        <v/>
      </c>
      <c r="S1333" t="str">
        <f ca="1">IF(B1333="",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Transaction'!$C$7*(F1333-E1333), 365), 360))))</f>
        <v/>
      </c>
      <c r="T1333" s="49" t="str">
        <f t="shared" ca="1" si="126"/>
        <v/>
      </c>
      <c r="U1333" s="49" t="str">
        <f t="shared" ca="1" si="127"/>
        <v/>
      </c>
      <c r="V1333" s="49" t="str">
        <f t="shared" ca="1" si="128"/>
        <v/>
      </c>
      <c r="W1333" s="11" t="str">
        <f t="shared" ca="1" si="129"/>
        <v/>
      </c>
      <c r="X1333" s="11" t="str">
        <f t="shared" ca="1" si="130"/>
        <v/>
      </c>
    </row>
    <row r="1334" spans="2:24" x14ac:dyDescent="0.25">
      <c r="B1334" s="82" t="str">
        <f ca="1">IF(B1333&lt;MIN($C$3, 'Terms&amp;Conditions + Transaction'!$B$6), B1333+1, "")</f>
        <v/>
      </c>
      <c r="C1334" t="str">
        <f ca="1">IF(B1334="", "", IF(AND(WEEKDAY(B1334, 2)&lt;=5, ISERROR(VLOOKUP(B1334, 'Holiday Schedule'!$B$3:$B$1002, 1, FALSE))), 1, 0))</f>
        <v/>
      </c>
      <c r="D1334" t="str">
        <f ca="1">IF(B1334="", "", IF(LOWER('Terms&amp;Conditions + Transaction'!$C$15)="act", 1, IF(DAY(B1334)=31, 0, IF(AND(DAY(B1334+1)=1, MONTH(B1334+1)=3), 31-DAY(B1334), 1))))</f>
        <v/>
      </c>
      <c r="E1334" s="18" t="str">
        <f ca="1">IF(B1334="", "", IFERROR(VLOOKUP(B1334, 'Accrual Schedule'!$B$3:$B$122, 1, TRUE), ""))</f>
        <v/>
      </c>
      <c r="F1334" s="18" t="str" cm="1">
        <f t="array" aca="1" ref="F1334" ca="1">IF(B1334="", "", INDEX('Accrual Schedule'!$B$3:$B$122, MATCH(B1334, 'Accrual Schedule'!$B$3:$B$122, 1)+1, 1))</f>
        <v/>
      </c>
      <c r="G1334" s="18" t="str" cm="1">
        <f t="array" aca="1" ref="G1334" ca="1">IF(B1334="", "", INDEX('Accrual Schedule'!$B$3:$B$122, MATCH(H1334, 'Accrual Schedule'!$B$3:$B$122, 1)-1, 1))</f>
        <v/>
      </c>
      <c r="H1334" s="18" t="str">
        <f ca="1">IF(B1334="", "", INDEX('Accrual Schedule'!$B$3:$B$122, MATCH(I1334, 'Accrual Schedule'!$C$3:$C$122, 1), 1))</f>
        <v/>
      </c>
      <c r="I1334" s="18" t="str" cm="1">
        <f t="array" aca="1" ref="I1334" ca="1">IF(B1334="", "", _xlfn.IFNA(INDEX('Accrual Schedule'!$C$4:$C$122, MATCH(B1334, 'Accrual Schedule'!$C$4:$C$122, 1)+1, 1), INDEX('Accrual Schedule'!$C$4:$C$122, 1, 1)))</f>
        <v/>
      </c>
      <c r="J1334" s="11" t="str">
        <f ca="1">IF(B1334="","",'Terms&amp;Conditions + Transaction'!$F$5-SUMIF(Dispositions!$B$3:$B$32,"&lt;="&amp;B1334,Dispositions!$C$3:$C$32))</f>
        <v/>
      </c>
      <c r="K1334" s="84" t="str">
        <f ca="1">IF(B1334="", "", IF(ISNA(MATCH(B1334, 'Factor Schedule'!$B$3:$B$2002, -1)),1,IF(INDEX('Factor Schedule'!$B$3:$C$2002,MATCH(B1334, 'Factor Schedule'!$B$3:$B$2002, -1), 1)=B1334,MATCH(B1334, 'Factor Schedule'!$B$3:$B$2002, -1),MATCH(B1334, 'Factor Schedule'!$B$3:$B$2002, -1)+1)))</f>
        <v/>
      </c>
      <c r="L1334" s="11" t="str" cm="1">
        <f t="array" aca="1" ref="L1334" ca="1">IF(B1334="","",ROUND(J1334*_xlfn.IFNA(INDEX('Factor Schedule'!$B$3:$C$2002,K1334, 2), 1), 2))</f>
        <v/>
      </c>
      <c r="M1334" s="11" t="str">
        <f ca="1">IF(B1334="", "", IF(OR(LOWER('Terms&amp;Conditions + Transaction'!$B$12)&lt;&gt;"compound", B1334=$C$2, B1334=E1334), L1334, L1334+IF(LOWER('Terms&amp;Conditions + Transaction'!$B$13)&lt;&gt;"y", SUMIFS($T$8:$T$2007, $B$8:$B$2007, "&gt;="&amp;E1334, $B$8:$B$2007, "&lt;"&amp;B1334), SUMIFS($U$8:$U$1007, $B$8:$B$2007, "&gt;="&amp;E1334, $B$8:$B$2007, "&lt;"&amp;B1334))))</f>
        <v/>
      </c>
      <c r="N1334" s="18" t="str">
        <f ca="1">IF(OR(B1334 = "", F1334=""), "", MIN(ForwardDays(B1334,-'Terms&amp;Conditions + Transaction'!$B$22, 'Terms&amp;Conditions + Transaction'!$B$23, 'Holiday Schedule'!$B$3:$B$1002),ForwardDays(F1334,-'Terms&amp;Conditions + Transaction'!$B$22, 'Terms&amp;Conditions + Transaction'!$B$23, 'Holiday Schedule'!$B$3:$B$1002)))</f>
        <v/>
      </c>
      <c r="O1334" s="42" t="str">
        <f ca="1">IF(B1334="", "", IF(ISNA(MATCH(N1334, SOFR_INDEX!$A$2:$A$2001, -1)),1,IF(INDEX(SOFR_INDEX!$A$2:$E$2001,MATCH(N1334, SOFR_INDEX!$A$2:$A$2001, -1), 1)=N1334,MATCH(N1334, SOFR_INDEX!$A$2:$A$2001, -1),MATCH(N1334, SOFR_INDEX!$A$2:$A$2001, -1)+1)))</f>
        <v/>
      </c>
      <c r="P1334" s="40" t="str" cm="1">
        <f t="array" aca="1" ref="P1334" ca="1">IF(OR(B1334="", F1334=""), "", INDEX(SOFR_INDEX!$B$2:$E$2001, O1334,$P$4) * IF(LEFT($P$3, 3)="180", 2, IF(LEFT($P$3, 2)="90", 4, IF(LEFT($P$3, 2)="30", 12, 1)))/100)</f>
        <v/>
      </c>
      <c r="Q1334" s="43" t="str">
        <f ca="1">IF(OR(B1334="", F1334=""), "", P1334+'Terms&amp;Conditions + Transaction'!$B$11/10000)</f>
        <v/>
      </c>
      <c r="R1334" s="43" t="str">
        <f t="shared" ca="1" si="125"/>
        <v/>
      </c>
      <c r="S1334" t="str">
        <f ca="1">IF(B1334="",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Transaction'!$C$7*(F1334-E1334), 365), 360))))</f>
        <v/>
      </c>
      <c r="T1334" s="49" t="str">
        <f t="shared" ca="1" si="126"/>
        <v/>
      </c>
      <c r="U1334" s="49" t="str">
        <f t="shared" ca="1" si="127"/>
        <v/>
      </c>
      <c r="V1334" s="49" t="str">
        <f t="shared" ca="1" si="128"/>
        <v/>
      </c>
      <c r="W1334" s="11" t="str">
        <f t="shared" ca="1" si="129"/>
        <v/>
      </c>
      <c r="X1334" s="11" t="str">
        <f t="shared" ca="1" si="130"/>
        <v/>
      </c>
    </row>
    <row r="1335" spans="2:24" x14ac:dyDescent="0.25">
      <c r="B1335" s="82" t="str">
        <f ca="1">IF(B1334&lt;MIN($C$3, 'Terms&amp;Conditions + Transaction'!$B$6), B1334+1, "")</f>
        <v/>
      </c>
      <c r="C1335" t="str">
        <f ca="1">IF(B1335="", "", IF(AND(WEEKDAY(B1335, 2)&lt;=5, ISERROR(VLOOKUP(B1335, 'Holiday Schedule'!$B$3:$B$1002, 1, FALSE))), 1, 0))</f>
        <v/>
      </c>
      <c r="D1335" t="str">
        <f ca="1">IF(B1335="", "", IF(LOWER('Terms&amp;Conditions + Transaction'!$C$15)="act", 1, IF(DAY(B1335)=31, 0, IF(AND(DAY(B1335+1)=1, MONTH(B1335+1)=3), 31-DAY(B1335), 1))))</f>
        <v/>
      </c>
      <c r="E1335" s="18" t="str">
        <f ca="1">IF(B1335="", "", IFERROR(VLOOKUP(B1335, 'Accrual Schedule'!$B$3:$B$122, 1, TRUE), ""))</f>
        <v/>
      </c>
      <c r="F1335" s="18" t="str" cm="1">
        <f t="array" aca="1" ref="F1335" ca="1">IF(B1335="", "", INDEX('Accrual Schedule'!$B$3:$B$122, MATCH(B1335, 'Accrual Schedule'!$B$3:$B$122, 1)+1, 1))</f>
        <v/>
      </c>
      <c r="G1335" s="18" t="str" cm="1">
        <f t="array" aca="1" ref="G1335" ca="1">IF(B1335="", "", INDEX('Accrual Schedule'!$B$3:$B$122, MATCH(H1335, 'Accrual Schedule'!$B$3:$B$122, 1)-1, 1))</f>
        <v/>
      </c>
      <c r="H1335" s="18" t="str">
        <f ca="1">IF(B1335="", "", INDEX('Accrual Schedule'!$B$3:$B$122, MATCH(I1335, 'Accrual Schedule'!$C$3:$C$122, 1), 1))</f>
        <v/>
      </c>
      <c r="I1335" s="18" t="str" cm="1">
        <f t="array" aca="1" ref="I1335" ca="1">IF(B1335="", "", _xlfn.IFNA(INDEX('Accrual Schedule'!$C$4:$C$122, MATCH(B1335, 'Accrual Schedule'!$C$4:$C$122, 1)+1, 1), INDEX('Accrual Schedule'!$C$4:$C$122, 1, 1)))</f>
        <v/>
      </c>
      <c r="J1335" s="11" t="str">
        <f ca="1">IF(B1335="","",'Terms&amp;Conditions + Transaction'!$F$5-SUMIF(Dispositions!$B$3:$B$32,"&lt;="&amp;B1335,Dispositions!$C$3:$C$32))</f>
        <v/>
      </c>
      <c r="K1335" s="84" t="str">
        <f ca="1">IF(B1335="", "", IF(ISNA(MATCH(B1335, 'Factor Schedule'!$B$3:$B$2002, -1)),1,IF(INDEX('Factor Schedule'!$B$3:$C$2002,MATCH(B1335, 'Factor Schedule'!$B$3:$B$2002, -1), 1)=B1335,MATCH(B1335, 'Factor Schedule'!$B$3:$B$2002, -1),MATCH(B1335, 'Factor Schedule'!$B$3:$B$2002, -1)+1)))</f>
        <v/>
      </c>
      <c r="L1335" s="11" t="str" cm="1">
        <f t="array" aca="1" ref="L1335" ca="1">IF(B1335="","",ROUND(J1335*_xlfn.IFNA(INDEX('Factor Schedule'!$B$3:$C$2002,K1335, 2), 1), 2))</f>
        <v/>
      </c>
      <c r="M1335" s="11" t="str">
        <f ca="1">IF(B1335="", "", IF(OR(LOWER('Terms&amp;Conditions + Transaction'!$B$12)&lt;&gt;"compound", B1335=$C$2, B1335=E1335), L1335, L1335+IF(LOWER('Terms&amp;Conditions + Transaction'!$B$13)&lt;&gt;"y", SUMIFS($T$8:$T$2007, $B$8:$B$2007, "&gt;="&amp;E1335, $B$8:$B$2007, "&lt;"&amp;B1335), SUMIFS($U$8:$U$1007, $B$8:$B$2007, "&gt;="&amp;E1335, $B$8:$B$2007, "&lt;"&amp;B1335))))</f>
        <v/>
      </c>
      <c r="N1335" s="18" t="str">
        <f ca="1">IF(OR(B1335 = "", F1335=""), "", MIN(ForwardDays(B1335,-'Terms&amp;Conditions + Transaction'!$B$22, 'Terms&amp;Conditions + Transaction'!$B$23, 'Holiday Schedule'!$B$3:$B$1002),ForwardDays(F1335,-'Terms&amp;Conditions + Transaction'!$B$22, 'Terms&amp;Conditions + Transaction'!$B$23, 'Holiday Schedule'!$B$3:$B$1002)))</f>
        <v/>
      </c>
      <c r="O1335" s="42" t="str">
        <f ca="1">IF(B1335="", "", IF(ISNA(MATCH(N1335, SOFR_INDEX!$A$2:$A$2001, -1)),1,IF(INDEX(SOFR_INDEX!$A$2:$E$2001,MATCH(N1335, SOFR_INDEX!$A$2:$A$2001, -1), 1)=N1335,MATCH(N1335, SOFR_INDEX!$A$2:$A$2001, -1),MATCH(N1335, SOFR_INDEX!$A$2:$A$2001, -1)+1)))</f>
        <v/>
      </c>
      <c r="P1335" s="40" t="str" cm="1">
        <f t="array" aca="1" ref="P1335" ca="1">IF(OR(B1335="", F1335=""), "", INDEX(SOFR_INDEX!$B$2:$E$2001, O1335,$P$4) * IF(LEFT($P$3, 3)="180", 2, IF(LEFT($P$3, 2)="90", 4, IF(LEFT($P$3, 2)="30", 12, 1)))/100)</f>
        <v/>
      </c>
      <c r="Q1335" s="43" t="str">
        <f ca="1">IF(OR(B1335="", F1335=""), "", P1335+'Terms&amp;Conditions + Transaction'!$B$11/10000)</f>
        <v/>
      </c>
      <c r="R1335" s="43" t="str">
        <f t="shared" ca="1" si="125"/>
        <v/>
      </c>
      <c r="S1335" t="str">
        <f ca="1">IF(B1335="",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Transaction'!$C$7*(F1335-E1335), 365), 360))))</f>
        <v/>
      </c>
      <c r="T1335" s="49" t="str">
        <f t="shared" ca="1" si="126"/>
        <v/>
      </c>
      <c r="U1335" s="49" t="str">
        <f t="shared" ca="1" si="127"/>
        <v/>
      </c>
      <c r="V1335" s="49" t="str">
        <f t="shared" ca="1" si="128"/>
        <v/>
      </c>
      <c r="W1335" s="11" t="str">
        <f t="shared" ca="1" si="129"/>
        <v/>
      </c>
      <c r="X1335" s="11" t="str">
        <f t="shared" ca="1" si="130"/>
        <v/>
      </c>
    </row>
    <row r="1336" spans="2:24" x14ac:dyDescent="0.25">
      <c r="B1336" s="82" t="str">
        <f ca="1">IF(B1335&lt;MIN($C$3, 'Terms&amp;Conditions + Transaction'!$B$6), B1335+1, "")</f>
        <v/>
      </c>
      <c r="C1336" t="str">
        <f ca="1">IF(B1336="", "", IF(AND(WEEKDAY(B1336, 2)&lt;=5, ISERROR(VLOOKUP(B1336, 'Holiday Schedule'!$B$3:$B$1002, 1, FALSE))), 1, 0))</f>
        <v/>
      </c>
      <c r="D1336" t="str">
        <f ca="1">IF(B1336="", "", IF(LOWER('Terms&amp;Conditions + Transaction'!$C$15)="act", 1, IF(DAY(B1336)=31, 0, IF(AND(DAY(B1336+1)=1, MONTH(B1336+1)=3), 31-DAY(B1336), 1))))</f>
        <v/>
      </c>
      <c r="E1336" s="18" t="str">
        <f ca="1">IF(B1336="", "", IFERROR(VLOOKUP(B1336, 'Accrual Schedule'!$B$3:$B$122, 1, TRUE), ""))</f>
        <v/>
      </c>
      <c r="F1336" s="18" t="str" cm="1">
        <f t="array" aca="1" ref="F1336" ca="1">IF(B1336="", "", INDEX('Accrual Schedule'!$B$3:$B$122, MATCH(B1336, 'Accrual Schedule'!$B$3:$B$122, 1)+1, 1))</f>
        <v/>
      </c>
      <c r="G1336" s="18" t="str" cm="1">
        <f t="array" aca="1" ref="G1336" ca="1">IF(B1336="", "", INDEX('Accrual Schedule'!$B$3:$B$122, MATCH(H1336, 'Accrual Schedule'!$B$3:$B$122, 1)-1, 1))</f>
        <v/>
      </c>
      <c r="H1336" s="18" t="str">
        <f ca="1">IF(B1336="", "", INDEX('Accrual Schedule'!$B$3:$B$122, MATCH(I1336, 'Accrual Schedule'!$C$3:$C$122, 1), 1))</f>
        <v/>
      </c>
      <c r="I1336" s="18" t="str" cm="1">
        <f t="array" aca="1" ref="I1336" ca="1">IF(B1336="", "", _xlfn.IFNA(INDEX('Accrual Schedule'!$C$4:$C$122, MATCH(B1336, 'Accrual Schedule'!$C$4:$C$122, 1)+1, 1), INDEX('Accrual Schedule'!$C$4:$C$122, 1, 1)))</f>
        <v/>
      </c>
      <c r="J1336" s="11" t="str">
        <f ca="1">IF(B1336="","",'Terms&amp;Conditions + Transaction'!$F$5-SUMIF(Dispositions!$B$3:$B$32,"&lt;="&amp;B1336,Dispositions!$C$3:$C$32))</f>
        <v/>
      </c>
      <c r="K1336" s="84" t="str">
        <f ca="1">IF(B1336="", "", IF(ISNA(MATCH(B1336, 'Factor Schedule'!$B$3:$B$2002, -1)),1,IF(INDEX('Factor Schedule'!$B$3:$C$2002,MATCH(B1336, 'Factor Schedule'!$B$3:$B$2002, -1), 1)=B1336,MATCH(B1336, 'Factor Schedule'!$B$3:$B$2002, -1),MATCH(B1336, 'Factor Schedule'!$B$3:$B$2002, -1)+1)))</f>
        <v/>
      </c>
      <c r="L1336" s="11" t="str" cm="1">
        <f t="array" aca="1" ref="L1336" ca="1">IF(B1336="","",ROUND(J1336*_xlfn.IFNA(INDEX('Factor Schedule'!$B$3:$C$2002,K1336, 2), 1), 2))</f>
        <v/>
      </c>
      <c r="M1336" s="11" t="str">
        <f ca="1">IF(B1336="", "", IF(OR(LOWER('Terms&amp;Conditions + Transaction'!$B$12)&lt;&gt;"compound", B1336=$C$2, B1336=E1336), L1336, L1336+IF(LOWER('Terms&amp;Conditions + Transaction'!$B$13)&lt;&gt;"y", SUMIFS($T$8:$T$2007, $B$8:$B$2007, "&gt;="&amp;E1336, $B$8:$B$2007, "&lt;"&amp;B1336), SUMIFS($U$8:$U$1007, $B$8:$B$2007, "&gt;="&amp;E1336, $B$8:$B$2007, "&lt;"&amp;B1336))))</f>
        <v/>
      </c>
      <c r="N1336" s="18" t="str">
        <f ca="1">IF(OR(B1336 = "", F1336=""), "", MIN(ForwardDays(B1336,-'Terms&amp;Conditions + Transaction'!$B$22, 'Terms&amp;Conditions + Transaction'!$B$23, 'Holiday Schedule'!$B$3:$B$1002),ForwardDays(F1336,-'Terms&amp;Conditions + Transaction'!$B$22, 'Terms&amp;Conditions + Transaction'!$B$23, 'Holiday Schedule'!$B$3:$B$1002)))</f>
        <v/>
      </c>
      <c r="O1336" s="42" t="str">
        <f ca="1">IF(B1336="", "", IF(ISNA(MATCH(N1336, SOFR_INDEX!$A$2:$A$2001, -1)),1,IF(INDEX(SOFR_INDEX!$A$2:$E$2001,MATCH(N1336, SOFR_INDEX!$A$2:$A$2001, -1), 1)=N1336,MATCH(N1336, SOFR_INDEX!$A$2:$A$2001, -1),MATCH(N1336, SOFR_INDEX!$A$2:$A$2001, -1)+1)))</f>
        <v/>
      </c>
      <c r="P1336" s="40" t="str" cm="1">
        <f t="array" aca="1" ref="P1336" ca="1">IF(OR(B1336="", F1336=""), "", INDEX(SOFR_INDEX!$B$2:$E$2001, O1336,$P$4) * IF(LEFT($P$3, 3)="180", 2, IF(LEFT($P$3, 2)="90", 4, IF(LEFT($P$3, 2)="30", 12, 1)))/100)</f>
        <v/>
      </c>
      <c r="Q1336" s="43" t="str">
        <f ca="1">IF(OR(B1336="", F1336=""), "", P1336+'Terms&amp;Conditions + Transaction'!$B$11/10000)</f>
        <v/>
      </c>
      <c r="R1336" s="43" t="str">
        <f t="shared" ca="1" si="125"/>
        <v/>
      </c>
      <c r="S1336" t="str">
        <f ca="1">IF(B1336="",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Transaction'!$C$7*(F1336-E1336), 365), 360))))</f>
        <v/>
      </c>
      <c r="T1336" s="49" t="str">
        <f t="shared" ca="1" si="126"/>
        <v/>
      </c>
      <c r="U1336" s="49" t="str">
        <f t="shared" ca="1" si="127"/>
        <v/>
      </c>
      <c r="V1336" s="49" t="str">
        <f t="shared" ca="1" si="128"/>
        <v/>
      </c>
      <c r="W1336" s="11" t="str">
        <f t="shared" ca="1" si="129"/>
        <v/>
      </c>
      <c r="X1336" s="11" t="str">
        <f t="shared" ca="1" si="130"/>
        <v/>
      </c>
    </row>
    <row r="1337" spans="2:24" x14ac:dyDescent="0.25">
      <c r="B1337" s="82" t="str">
        <f ca="1">IF(B1336&lt;MIN($C$3, 'Terms&amp;Conditions + Transaction'!$B$6), B1336+1, "")</f>
        <v/>
      </c>
      <c r="C1337" t="str">
        <f ca="1">IF(B1337="", "", IF(AND(WEEKDAY(B1337, 2)&lt;=5, ISERROR(VLOOKUP(B1337, 'Holiday Schedule'!$B$3:$B$1002, 1, FALSE))), 1, 0))</f>
        <v/>
      </c>
      <c r="D1337" t="str">
        <f ca="1">IF(B1337="", "", IF(LOWER('Terms&amp;Conditions + Transaction'!$C$15)="act", 1, IF(DAY(B1337)=31, 0, IF(AND(DAY(B1337+1)=1, MONTH(B1337+1)=3), 31-DAY(B1337), 1))))</f>
        <v/>
      </c>
      <c r="E1337" s="18" t="str">
        <f ca="1">IF(B1337="", "", IFERROR(VLOOKUP(B1337, 'Accrual Schedule'!$B$3:$B$122, 1, TRUE), ""))</f>
        <v/>
      </c>
      <c r="F1337" s="18" t="str" cm="1">
        <f t="array" aca="1" ref="F1337" ca="1">IF(B1337="", "", INDEX('Accrual Schedule'!$B$3:$B$122, MATCH(B1337, 'Accrual Schedule'!$B$3:$B$122, 1)+1, 1))</f>
        <v/>
      </c>
      <c r="G1337" s="18" t="str" cm="1">
        <f t="array" aca="1" ref="G1337" ca="1">IF(B1337="", "", INDEX('Accrual Schedule'!$B$3:$B$122, MATCH(H1337, 'Accrual Schedule'!$B$3:$B$122, 1)-1, 1))</f>
        <v/>
      </c>
      <c r="H1337" s="18" t="str">
        <f ca="1">IF(B1337="", "", INDEX('Accrual Schedule'!$B$3:$B$122, MATCH(I1337, 'Accrual Schedule'!$C$3:$C$122, 1), 1))</f>
        <v/>
      </c>
      <c r="I1337" s="18" t="str" cm="1">
        <f t="array" aca="1" ref="I1337" ca="1">IF(B1337="", "", _xlfn.IFNA(INDEX('Accrual Schedule'!$C$4:$C$122, MATCH(B1337, 'Accrual Schedule'!$C$4:$C$122, 1)+1, 1), INDEX('Accrual Schedule'!$C$4:$C$122, 1, 1)))</f>
        <v/>
      </c>
      <c r="J1337" s="11" t="str">
        <f ca="1">IF(B1337="","",'Terms&amp;Conditions + Transaction'!$F$5-SUMIF(Dispositions!$B$3:$B$32,"&lt;="&amp;B1337,Dispositions!$C$3:$C$32))</f>
        <v/>
      </c>
      <c r="K1337" s="84" t="str">
        <f ca="1">IF(B1337="", "", IF(ISNA(MATCH(B1337, 'Factor Schedule'!$B$3:$B$2002, -1)),1,IF(INDEX('Factor Schedule'!$B$3:$C$2002,MATCH(B1337, 'Factor Schedule'!$B$3:$B$2002, -1), 1)=B1337,MATCH(B1337, 'Factor Schedule'!$B$3:$B$2002, -1),MATCH(B1337, 'Factor Schedule'!$B$3:$B$2002, -1)+1)))</f>
        <v/>
      </c>
      <c r="L1337" s="11" t="str" cm="1">
        <f t="array" aca="1" ref="L1337" ca="1">IF(B1337="","",ROUND(J1337*_xlfn.IFNA(INDEX('Factor Schedule'!$B$3:$C$2002,K1337, 2), 1), 2))</f>
        <v/>
      </c>
      <c r="M1337" s="11" t="str">
        <f ca="1">IF(B1337="", "", IF(OR(LOWER('Terms&amp;Conditions + Transaction'!$B$12)&lt;&gt;"compound", B1337=$C$2, B1337=E1337), L1337, L1337+IF(LOWER('Terms&amp;Conditions + Transaction'!$B$13)&lt;&gt;"y", SUMIFS($T$8:$T$2007, $B$8:$B$2007, "&gt;="&amp;E1337, $B$8:$B$2007, "&lt;"&amp;B1337), SUMIFS($U$8:$U$1007, $B$8:$B$2007, "&gt;="&amp;E1337, $B$8:$B$2007, "&lt;"&amp;B1337))))</f>
        <v/>
      </c>
      <c r="N1337" s="18" t="str">
        <f ca="1">IF(OR(B1337 = "", F1337=""), "", MIN(ForwardDays(B1337,-'Terms&amp;Conditions + Transaction'!$B$22, 'Terms&amp;Conditions + Transaction'!$B$23, 'Holiday Schedule'!$B$3:$B$1002),ForwardDays(F1337,-'Terms&amp;Conditions + Transaction'!$B$22, 'Terms&amp;Conditions + Transaction'!$B$23, 'Holiday Schedule'!$B$3:$B$1002)))</f>
        <v/>
      </c>
      <c r="O1337" s="42" t="str">
        <f ca="1">IF(B1337="", "", IF(ISNA(MATCH(N1337, SOFR_INDEX!$A$2:$A$2001, -1)),1,IF(INDEX(SOFR_INDEX!$A$2:$E$2001,MATCH(N1337, SOFR_INDEX!$A$2:$A$2001, -1), 1)=N1337,MATCH(N1337, SOFR_INDEX!$A$2:$A$2001, -1),MATCH(N1337, SOFR_INDEX!$A$2:$A$2001, -1)+1)))</f>
        <v/>
      </c>
      <c r="P1337" s="40" t="str" cm="1">
        <f t="array" aca="1" ref="P1337" ca="1">IF(OR(B1337="", F1337=""), "", INDEX(SOFR_INDEX!$B$2:$E$2001, O1337,$P$4) * IF(LEFT($P$3, 3)="180", 2, IF(LEFT($P$3, 2)="90", 4, IF(LEFT($P$3, 2)="30", 12, 1)))/100)</f>
        <v/>
      </c>
      <c r="Q1337" s="43" t="str">
        <f ca="1">IF(OR(B1337="", F1337=""), "", P1337+'Terms&amp;Conditions + Transaction'!$B$11/10000)</f>
        <v/>
      </c>
      <c r="R1337" s="43" t="str">
        <f t="shared" ca="1" si="125"/>
        <v/>
      </c>
      <c r="S1337" t="str">
        <f ca="1">IF(B1337="",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Transaction'!$C$7*(F1337-E1337), 365), 360))))</f>
        <v/>
      </c>
      <c r="T1337" s="49" t="str">
        <f t="shared" ca="1" si="126"/>
        <v/>
      </c>
      <c r="U1337" s="49" t="str">
        <f t="shared" ca="1" si="127"/>
        <v/>
      </c>
      <c r="V1337" s="49" t="str">
        <f t="shared" ca="1" si="128"/>
        <v/>
      </c>
      <c r="W1337" s="11" t="str">
        <f t="shared" ca="1" si="129"/>
        <v/>
      </c>
      <c r="X1337" s="11" t="str">
        <f t="shared" ca="1" si="130"/>
        <v/>
      </c>
    </row>
    <row r="1338" spans="2:24" x14ac:dyDescent="0.25">
      <c r="B1338" s="82" t="str">
        <f ca="1">IF(B1337&lt;MIN($C$3, 'Terms&amp;Conditions + Transaction'!$B$6), B1337+1, "")</f>
        <v/>
      </c>
      <c r="C1338" t="str">
        <f ca="1">IF(B1338="", "", IF(AND(WEEKDAY(B1338, 2)&lt;=5, ISERROR(VLOOKUP(B1338, 'Holiday Schedule'!$B$3:$B$1002, 1, FALSE))), 1, 0))</f>
        <v/>
      </c>
      <c r="D1338" t="str">
        <f ca="1">IF(B1338="", "", IF(LOWER('Terms&amp;Conditions + Transaction'!$C$15)="act", 1, IF(DAY(B1338)=31, 0, IF(AND(DAY(B1338+1)=1, MONTH(B1338+1)=3), 31-DAY(B1338), 1))))</f>
        <v/>
      </c>
      <c r="E1338" s="18" t="str">
        <f ca="1">IF(B1338="", "", IFERROR(VLOOKUP(B1338, 'Accrual Schedule'!$B$3:$B$122, 1, TRUE), ""))</f>
        <v/>
      </c>
      <c r="F1338" s="18" t="str" cm="1">
        <f t="array" aca="1" ref="F1338" ca="1">IF(B1338="", "", INDEX('Accrual Schedule'!$B$3:$B$122, MATCH(B1338, 'Accrual Schedule'!$B$3:$B$122, 1)+1, 1))</f>
        <v/>
      </c>
      <c r="G1338" s="18" t="str" cm="1">
        <f t="array" aca="1" ref="G1338" ca="1">IF(B1338="", "", INDEX('Accrual Schedule'!$B$3:$B$122, MATCH(H1338, 'Accrual Schedule'!$B$3:$B$122, 1)-1, 1))</f>
        <v/>
      </c>
      <c r="H1338" s="18" t="str">
        <f ca="1">IF(B1338="", "", INDEX('Accrual Schedule'!$B$3:$B$122, MATCH(I1338, 'Accrual Schedule'!$C$3:$C$122, 1), 1))</f>
        <v/>
      </c>
      <c r="I1338" s="18" t="str" cm="1">
        <f t="array" aca="1" ref="I1338" ca="1">IF(B1338="", "", _xlfn.IFNA(INDEX('Accrual Schedule'!$C$4:$C$122, MATCH(B1338, 'Accrual Schedule'!$C$4:$C$122, 1)+1, 1), INDEX('Accrual Schedule'!$C$4:$C$122, 1, 1)))</f>
        <v/>
      </c>
      <c r="J1338" s="11" t="str">
        <f ca="1">IF(B1338="","",'Terms&amp;Conditions + Transaction'!$F$5-SUMIF(Dispositions!$B$3:$B$32,"&lt;="&amp;B1338,Dispositions!$C$3:$C$32))</f>
        <v/>
      </c>
      <c r="K1338" s="84" t="str">
        <f ca="1">IF(B1338="", "", IF(ISNA(MATCH(B1338, 'Factor Schedule'!$B$3:$B$2002, -1)),1,IF(INDEX('Factor Schedule'!$B$3:$C$2002,MATCH(B1338, 'Factor Schedule'!$B$3:$B$2002, -1), 1)=B1338,MATCH(B1338, 'Factor Schedule'!$B$3:$B$2002, -1),MATCH(B1338, 'Factor Schedule'!$B$3:$B$2002, -1)+1)))</f>
        <v/>
      </c>
      <c r="L1338" s="11" t="str" cm="1">
        <f t="array" aca="1" ref="L1338" ca="1">IF(B1338="","",ROUND(J1338*_xlfn.IFNA(INDEX('Factor Schedule'!$B$3:$C$2002,K1338, 2), 1), 2))</f>
        <v/>
      </c>
      <c r="M1338" s="11" t="str">
        <f ca="1">IF(B1338="", "", IF(OR(LOWER('Terms&amp;Conditions + Transaction'!$B$12)&lt;&gt;"compound", B1338=$C$2, B1338=E1338), L1338, L1338+IF(LOWER('Terms&amp;Conditions + Transaction'!$B$13)&lt;&gt;"y", SUMIFS($T$8:$T$2007, $B$8:$B$2007, "&gt;="&amp;E1338, $B$8:$B$2007, "&lt;"&amp;B1338), SUMIFS($U$8:$U$1007, $B$8:$B$2007, "&gt;="&amp;E1338, $B$8:$B$2007, "&lt;"&amp;B1338))))</f>
        <v/>
      </c>
      <c r="N1338" s="18" t="str">
        <f ca="1">IF(OR(B1338 = "", F1338=""), "", MIN(ForwardDays(B1338,-'Terms&amp;Conditions + Transaction'!$B$22, 'Terms&amp;Conditions + Transaction'!$B$23, 'Holiday Schedule'!$B$3:$B$1002),ForwardDays(F1338,-'Terms&amp;Conditions + Transaction'!$B$22, 'Terms&amp;Conditions + Transaction'!$B$23, 'Holiday Schedule'!$B$3:$B$1002)))</f>
        <v/>
      </c>
      <c r="O1338" s="42" t="str">
        <f ca="1">IF(B1338="", "", IF(ISNA(MATCH(N1338, SOFR_INDEX!$A$2:$A$2001, -1)),1,IF(INDEX(SOFR_INDEX!$A$2:$E$2001,MATCH(N1338, SOFR_INDEX!$A$2:$A$2001, -1), 1)=N1338,MATCH(N1338, SOFR_INDEX!$A$2:$A$2001, -1),MATCH(N1338, SOFR_INDEX!$A$2:$A$2001, -1)+1)))</f>
        <v/>
      </c>
      <c r="P1338" s="40" t="str" cm="1">
        <f t="array" aca="1" ref="P1338" ca="1">IF(OR(B1338="", F1338=""), "", INDEX(SOFR_INDEX!$B$2:$E$2001, O1338,$P$4) * IF(LEFT($P$3, 3)="180", 2, IF(LEFT($P$3, 2)="90", 4, IF(LEFT($P$3, 2)="30", 12, 1)))/100)</f>
        <v/>
      </c>
      <c r="Q1338" s="43" t="str">
        <f ca="1">IF(OR(B1338="", F1338=""), "", P1338+'Terms&amp;Conditions + Transaction'!$B$11/10000)</f>
        <v/>
      </c>
      <c r="R1338" s="43" t="str">
        <f t="shared" ca="1" si="125"/>
        <v/>
      </c>
      <c r="S1338" t="str">
        <f ca="1">IF(B1338="",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Transaction'!$C$7*(F1338-E1338), 365), 360))))</f>
        <v/>
      </c>
      <c r="T1338" s="49" t="str">
        <f t="shared" ca="1" si="126"/>
        <v/>
      </c>
      <c r="U1338" s="49" t="str">
        <f t="shared" ca="1" si="127"/>
        <v/>
      </c>
      <c r="V1338" s="49" t="str">
        <f t="shared" ca="1" si="128"/>
        <v/>
      </c>
      <c r="W1338" s="11" t="str">
        <f t="shared" ca="1" si="129"/>
        <v/>
      </c>
      <c r="X1338" s="11" t="str">
        <f t="shared" ca="1" si="130"/>
        <v/>
      </c>
    </row>
    <row r="1339" spans="2:24" x14ac:dyDescent="0.25">
      <c r="B1339" s="82" t="str">
        <f ca="1">IF(B1338&lt;MIN($C$3, 'Terms&amp;Conditions + Transaction'!$B$6), B1338+1, "")</f>
        <v/>
      </c>
      <c r="C1339" t="str">
        <f ca="1">IF(B1339="", "", IF(AND(WEEKDAY(B1339, 2)&lt;=5, ISERROR(VLOOKUP(B1339, 'Holiday Schedule'!$B$3:$B$1002, 1, FALSE))), 1, 0))</f>
        <v/>
      </c>
      <c r="D1339" t="str">
        <f ca="1">IF(B1339="", "", IF(LOWER('Terms&amp;Conditions + Transaction'!$C$15)="act", 1, IF(DAY(B1339)=31, 0, IF(AND(DAY(B1339+1)=1, MONTH(B1339+1)=3), 31-DAY(B1339), 1))))</f>
        <v/>
      </c>
      <c r="E1339" s="18" t="str">
        <f ca="1">IF(B1339="", "", IFERROR(VLOOKUP(B1339, 'Accrual Schedule'!$B$3:$B$122, 1, TRUE), ""))</f>
        <v/>
      </c>
      <c r="F1339" s="18" t="str" cm="1">
        <f t="array" aca="1" ref="F1339" ca="1">IF(B1339="", "", INDEX('Accrual Schedule'!$B$3:$B$122, MATCH(B1339, 'Accrual Schedule'!$B$3:$B$122, 1)+1, 1))</f>
        <v/>
      </c>
      <c r="G1339" s="18" t="str" cm="1">
        <f t="array" aca="1" ref="G1339" ca="1">IF(B1339="", "", INDEX('Accrual Schedule'!$B$3:$B$122, MATCH(H1339, 'Accrual Schedule'!$B$3:$B$122, 1)-1, 1))</f>
        <v/>
      </c>
      <c r="H1339" s="18" t="str">
        <f ca="1">IF(B1339="", "", INDEX('Accrual Schedule'!$B$3:$B$122, MATCH(I1339, 'Accrual Schedule'!$C$3:$C$122, 1), 1))</f>
        <v/>
      </c>
      <c r="I1339" s="18" t="str" cm="1">
        <f t="array" aca="1" ref="I1339" ca="1">IF(B1339="", "", _xlfn.IFNA(INDEX('Accrual Schedule'!$C$4:$C$122, MATCH(B1339, 'Accrual Schedule'!$C$4:$C$122, 1)+1, 1), INDEX('Accrual Schedule'!$C$4:$C$122, 1, 1)))</f>
        <v/>
      </c>
      <c r="J1339" s="11" t="str">
        <f ca="1">IF(B1339="","",'Terms&amp;Conditions + Transaction'!$F$5-SUMIF(Dispositions!$B$3:$B$32,"&lt;="&amp;B1339,Dispositions!$C$3:$C$32))</f>
        <v/>
      </c>
      <c r="K1339" s="84" t="str">
        <f ca="1">IF(B1339="", "", IF(ISNA(MATCH(B1339, 'Factor Schedule'!$B$3:$B$2002, -1)),1,IF(INDEX('Factor Schedule'!$B$3:$C$2002,MATCH(B1339, 'Factor Schedule'!$B$3:$B$2002, -1), 1)=B1339,MATCH(B1339, 'Factor Schedule'!$B$3:$B$2002, -1),MATCH(B1339, 'Factor Schedule'!$B$3:$B$2002, -1)+1)))</f>
        <v/>
      </c>
      <c r="L1339" s="11" t="str" cm="1">
        <f t="array" aca="1" ref="L1339" ca="1">IF(B1339="","",ROUND(J1339*_xlfn.IFNA(INDEX('Factor Schedule'!$B$3:$C$2002,K1339, 2), 1), 2))</f>
        <v/>
      </c>
      <c r="M1339" s="11" t="str">
        <f ca="1">IF(B1339="", "", IF(OR(LOWER('Terms&amp;Conditions + Transaction'!$B$12)&lt;&gt;"compound", B1339=$C$2, B1339=E1339), L1339, L1339+IF(LOWER('Terms&amp;Conditions + Transaction'!$B$13)&lt;&gt;"y", SUMIFS($T$8:$T$2007, $B$8:$B$2007, "&gt;="&amp;E1339, $B$8:$B$2007, "&lt;"&amp;B1339), SUMIFS($U$8:$U$1007, $B$8:$B$2007, "&gt;="&amp;E1339, $B$8:$B$2007, "&lt;"&amp;B1339))))</f>
        <v/>
      </c>
      <c r="N1339" s="18" t="str">
        <f ca="1">IF(OR(B1339 = "", F1339=""), "", MIN(ForwardDays(B1339,-'Terms&amp;Conditions + Transaction'!$B$22, 'Terms&amp;Conditions + Transaction'!$B$23, 'Holiday Schedule'!$B$3:$B$1002),ForwardDays(F1339,-'Terms&amp;Conditions + Transaction'!$B$22, 'Terms&amp;Conditions + Transaction'!$B$23, 'Holiday Schedule'!$B$3:$B$1002)))</f>
        <v/>
      </c>
      <c r="O1339" s="42" t="str">
        <f ca="1">IF(B1339="", "", IF(ISNA(MATCH(N1339, SOFR_INDEX!$A$2:$A$2001, -1)),1,IF(INDEX(SOFR_INDEX!$A$2:$E$2001,MATCH(N1339, SOFR_INDEX!$A$2:$A$2001, -1), 1)=N1339,MATCH(N1339, SOFR_INDEX!$A$2:$A$2001, -1),MATCH(N1339, SOFR_INDEX!$A$2:$A$2001, -1)+1)))</f>
        <v/>
      </c>
      <c r="P1339" s="40" t="str" cm="1">
        <f t="array" aca="1" ref="P1339" ca="1">IF(OR(B1339="", F1339=""), "", INDEX(SOFR_INDEX!$B$2:$E$2001, O1339,$P$4) * IF(LEFT($P$3, 3)="180", 2, IF(LEFT($P$3, 2)="90", 4, IF(LEFT($P$3, 2)="30", 12, 1)))/100)</f>
        <v/>
      </c>
      <c r="Q1339" s="43" t="str">
        <f ca="1">IF(OR(B1339="", F1339=""), "", P1339+'Terms&amp;Conditions + Transaction'!$B$11/10000)</f>
        <v/>
      </c>
      <c r="R1339" s="43" t="str">
        <f t="shared" ca="1" si="125"/>
        <v/>
      </c>
      <c r="S1339" t="str">
        <f ca="1">IF(B1339="",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Transaction'!$C$7*(F1339-E1339), 365), 360))))</f>
        <v/>
      </c>
      <c r="T1339" s="49" t="str">
        <f t="shared" ca="1" si="126"/>
        <v/>
      </c>
      <c r="U1339" s="49" t="str">
        <f t="shared" ca="1" si="127"/>
        <v/>
      </c>
      <c r="V1339" s="49" t="str">
        <f t="shared" ca="1" si="128"/>
        <v/>
      </c>
      <c r="W1339" s="11" t="str">
        <f t="shared" ca="1" si="129"/>
        <v/>
      </c>
      <c r="X1339" s="11" t="str">
        <f t="shared" ca="1" si="130"/>
        <v/>
      </c>
    </row>
    <row r="1340" spans="2:24" x14ac:dyDescent="0.25">
      <c r="B1340" s="82" t="str">
        <f ca="1">IF(B1339&lt;MIN($C$3, 'Terms&amp;Conditions + Transaction'!$B$6), B1339+1, "")</f>
        <v/>
      </c>
      <c r="C1340" t="str">
        <f ca="1">IF(B1340="", "", IF(AND(WEEKDAY(B1340, 2)&lt;=5, ISERROR(VLOOKUP(B1340, 'Holiday Schedule'!$B$3:$B$1002, 1, FALSE))), 1, 0))</f>
        <v/>
      </c>
      <c r="D1340" t="str">
        <f ca="1">IF(B1340="", "", IF(LOWER('Terms&amp;Conditions + Transaction'!$C$15)="act", 1, IF(DAY(B1340)=31, 0, IF(AND(DAY(B1340+1)=1, MONTH(B1340+1)=3), 31-DAY(B1340), 1))))</f>
        <v/>
      </c>
      <c r="E1340" s="18" t="str">
        <f ca="1">IF(B1340="", "", IFERROR(VLOOKUP(B1340, 'Accrual Schedule'!$B$3:$B$122, 1, TRUE), ""))</f>
        <v/>
      </c>
      <c r="F1340" s="18" t="str" cm="1">
        <f t="array" aca="1" ref="F1340" ca="1">IF(B1340="", "", INDEX('Accrual Schedule'!$B$3:$B$122, MATCH(B1340, 'Accrual Schedule'!$B$3:$B$122, 1)+1, 1))</f>
        <v/>
      </c>
      <c r="G1340" s="18" t="str" cm="1">
        <f t="array" aca="1" ref="G1340" ca="1">IF(B1340="", "", INDEX('Accrual Schedule'!$B$3:$B$122, MATCH(H1340, 'Accrual Schedule'!$B$3:$B$122, 1)-1, 1))</f>
        <v/>
      </c>
      <c r="H1340" s="18" t="str">
        <f ca="1">IF(B1340="", "", INDEX('Accrual Schedule'!$B$3:$B$122, MATCH(I1340, 'Accrual Schedule'!$C$3:$C$122, 1), 1))</f>
        <v/>
      </c>
      <c r="I1340" s="18" t="str" cm="1">
        <f t="array" aca="1" ref="I1340" ca="1">IF(B1340="", "", _xlfn.IFNA(INDEX('Accrual Schedule'!$C$4:$C$122, MATCH(B1340, 'Accrual Schedule'!$C$4:$C$122, 1)+1, 1), INDEX('Accrual Schedule'!$C$4:$C$122, 1, 1)))</f>
        <v/>
      </c>
      <c r="J1340" s="11" t="str">
        <f ca="1">IF(B1340="","",'Terms&amp;Conditions + Transaction'!$F$5-SUMIF(Dispositions!$B$3:$B$32,"&lt;="&amp;B1340,Dispositions!$C$3:$C$32))</f>
        <v/>
      </c>
      <c r="K1340" s="84" t="str">
        <f ca="1">IF(B1340="", "", IF(ISNA(MATCH(B1340, 'Factor Schedule'!$B$3:$B$2002, -1)),1,IF(INDEX('Factor Schedule'!$B$3:$C$2002,MATCH(B1340, 'Factor Schedule'!$B$3:$B$2002, -1), 1)=B1340,MATCH(B1340, 'Factor Schedule'!$B$3:$B$2002, -1),MATCH(B1340, 'Factor Schedule'!$B$3:$B$2002, -1)+1)))</f>
        <v/>
      </c>
      <c r="L1340" s="11" t="str" cm="1">
        <f t="array" aca="1" ref="L1340" ca="1">IF(B1340="","",ROUND(J1340*_xlfn.IFNA(INDEX('Factor Schedule'!$B$3:$C$2002,K1340, 2), 1), 2))</f>
        <v/>
      </c>
      <c r="M1340" s="11" t="str">
        <f ca="1">IF(B1340="", "", IF(OR(LOWER('Terms&amp;Conditions + Transaction'!$B$12)&lt;&gt;"compound", B1340=$C$2, B1340=E1340), L1340, L1340+IF(LOWER('Terms&amp;Conditions + Transaction'!$B$13)&lt;&gt;"y", SUMIFS($T$8:$T$2007, $B$8:$B$2007, "&gt;="&amp;E1340, $B$8:$B$2007, "&lt;"&amp;B1340), SUMIFS($U$8:$U$1007, $B$8:$B$2007, "&gt;="&amp;E1340, $B$8:$B$2007, "&lt;"&amp;B1340))))</f>
        <v/>
      </c>
      <c r="N1340" s="18" t="str">
        <f ca="1">IF(OR(B1340 = "", F1340=""), "", MIN(ForwardDays(B1340,-'Terms&amp;Conditions + Transaction'!$B$22, 'Terms&amp;Conditions + Transaction'!$B$23, 'Holiday Schedule'!$B$3:$B$1002),ForwardDays(F1340,-'Terms&amp;Conditions + Transaction'!$B$22, 'Terms&amp;Conditions + Transaction'!$B$23, 'Holiday Schedule'!$B$3:$B$1002)))</f>
        <v/>
      </c>
      <c r="O1340" s="42" t="str">
        <f ca="1">IF(B1340="", "", IF(ISNA(MATCH(N1340, SOFR_INDEX!$A$2:$A$2001, -1)),1,IF(INDEX(SOFR_INDEX!$A$2:$E$2001,MATCH(N1340, SOFR_INDEX!$A$2:$A$2001, -1), 1)=N1340,MATCH(N1340, SOFR_INDEX!$A$2:$A$2001, -1),MATCH(N1340, SOFR_INDEX!$A$2:$A$2001, -1)+1)))</f>
        <v/>
      </c>
      <c r="P1340" s="40" t="str" cm="1">
        <f t="array" aca="1" ref="P1340" ca="1">IF(OR(B1340="", F1340=""), "", INDEX(SOFR_INDEX!$B$2:$E$2001, O1340,$P$4) * IF(LEFT($P$3, 3)="180", 2, IF(LEFT($P$3, 2)="90", 4, IF(LEFT($P$3, 2)="30", 12, 1)))/100)</f>
        <v/>
      </c>
      <c r="Q1340" s="43" t="str">
        <f ca="1">IF(OR(B1340="", F1340=""), "", P1340+'Terms&amp;Conditions + Transaction'!$B$11/10000)</f>
        <v/>
      </c>
      <c r="R1340" s="43" t="str">
        <f t="shared" ca="1" si="125"/>
        <v/>
      </c>
      <c r="S1340" t="str">
        <f ca="1">IF(B1340="",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Transaction'!$C$7*(F1340-E1340), 365), 360))))</f>
        <v/>
      </c>
      <c r="T1340" s="49" t="str">
        <f t="shared" ca="1" si="126"/>
        <v/>
      </c>
      <c r="U1340" s="49" t="str">
        <f t="shared" ca="1" si="127"/>
        <v/>
      </c>
      <c r="V1340" s="49" t="str">
        <f t="shared" ca="1" si="128"/>
        <v/>
      </c>
      <c r="W1340" s="11" t="str">
        <f t="shared" ca="1" si="129"/>
        <v/>
      </c>
      <c r="X1340" s="11" t="str">
        <f t="shared" ca="1" si="130"/>
        <v/>
      </c>
    </row>
    <row r="1341" spans="2:24" x14ac:dyDescent="0.25">
      <c r="B1341" s="82" t="str">
        <f ca="1">IF(B1340&lt;MIN($C$3, 'Terms&amp;Conditions + Transaction'!$B$6), B1340+1, "")</f>
        <v/>
      </c>
      <c r="C1341" t="str">
        <f ca="1">IF(B1341="", "", IF(AND(WEEKDAY(B1341, 2)&lt;=5, ISERROR(VLOOKUP(B1341, 'Holiday Schedule'!$B$3:$B$1002, 1, FALSE))), 1, 0))</f>
        <v/>
      </c>
      <c r="D1341" t="str">
        <f ca="1">IF(B1341="", "", IF(LOWER('Terms&amp;Conditions + Transaction'!$C$15)="act", 1, IF(DAY(B1341)=31, 0, IF(AND(DAY(B1341+1)=1, MONTH(B1341+1)=3), 31-DAY(B1341), 1))))</f>
        <v/>
      </c>
      <c r="E1341" s="18" t="str">
        <f ca="1">IF(B1341="", "", IFERROR(VLOOKUP(B1341, 'Accrual Schedule'!$B$3:$B$122, 1, TRUE), ""))</f>
        <v/>
      </c>
      <c r="F1341" s="18" t="str" cm="1">
        <f t="array" aca="1" ref="F1341" ca="1">IF(B1341="", "", INDEX('Accrual Schedule'!$B$3:$B$122, MATCH(B1341, 'Accrual Schedule'!$B$3:$B$122, 1)+1, 1))</f>
        <v/>
      </c>
      <c r="G1341" s="18" t="str" cm="1">
        <f t="array" aca="1" ref="G1341" ca="1">IF(B1341="", "", INDEX('Accrual Schedule'!$B$3:$B$122, MATCH(H1341, 'Accrual Schedule'!$B$3:$B$122, 1)-1, 1))</f>
        <v/>
      </c>
      <c r="H1341" s="18" t="str">
        <f ca="1">IF(B1341="", "", INDEX('Accrual Schedule'!$B$3:$B$122, MATCH(I1341, 'Accrual Schedule'!$C$3:$C$122, 1), 1))</f>
        <v/>
      </c>
      <c r="I1341" s="18" t="str" cm="1">
        <f t="array" aca="1" ref="I1341" ca="1">IF(B1341="", "", _xlfn.IFNA(INDEX('Accrual Schedule'!$C$4:$C$122, MATCH(B1341, 'Accrual Schedule'!$C$4:$C$122, 1)+1, 1), INDEX('Accrual Schedule'!$C$4:$C$122, 1, 1)))</f>
        <v/>
      </c>
      <c r="J1341" s="11" t="str">
        <f ca="1">IF(B1341="","",'Terms&amp;Conditions + Transaction'!$F$5-SUMIF(Dispositions!$B$3:$B$32,"&lt;="&amp;B1341,Dispositions!$C$3:$C$32))</f>
        <v/>
      </c>
      <c r="K1341" s="84" t="str">
        <f ca="1">IF(B1341="", "", IF(ISNA(MATCH(B1341, 'Factor Schedule'!$B$3:$B$2002, -1)),1,IF(INDEX('Factor Schedule'!$B$3:$C$2002,MATCH(B1341, 'Factor Schedule'!$B$3:$B$2002, -1), 1)=B1341,MATCH(B1341, 'Factor Schedule'!$B$3:$B$2002, -1),MATCH(B1341, 'Factor Schedule'!$B$3:$B$2002, -1)+1)))</f>
        <v/>
      </c>
      <c r="L1341" s="11" t="str" cm="1">
        <f t="array" aca="1" ref="L1341" ca="1">IF(B1341="","",ROUND(J1341*_xlfn.IFNA(INDEX('Factor Schedule'!$B$3:$C$2002,K1341, 2), 1), 2))</f>
        <v/>
      </c>
      <c r="M1341" s="11" t="str">
        <f ca="1">IF(B1341="", "", IF(OR(LOWER('Terms&amp;Conditions + Transaction'!$B$12)&lt;&gt;"compound", B1341=$C$2, B1341=E1341), L1341, L1341+IF(LOWER('Terms&amp;Conditions + Transaction'!$B$13)&lt;&gt;"y", SUMIFS($T$8:$T$2007, $B$8:$B$2007, "&gt;="&amp;E1341, $B$8:$B$2007, "&lt;"&amp;B1341), SUMIFS($U$8:$U$1007, $B$8:$B$2007, "&gt;="&amp;E1341, $B$8:$B$2007, "&lt;"&amp;B1341))))</f>
        <v/>
      </c>
      <c r="N1341" s="18" t="str">
        <f ca="1">IF(OR(B1341 = "", F1341=""), "", MIN(ForwardDays(B1341,-'Terms&amp;Conditions + Transaction'!$B$22, 'Terms&amp;Conditions + Transaction'!$B$23, 'Holiday Schedule'!$B$3:$B$1002),ForwardDays(F1341,-'Terms&amp;Conditions + Transaction'!$B$22, 'Terms&amp;Conditions + Transaction'!$B$23, 'Holiday Schedule'!$B$3:$B$1002)))</f>
        <v/>
      </c>
      <c r="O1341" s="42" t="str">
        <f ca="1">IF(B1341="", "", IF(ISNA(MATCH(N1341, SOFR_INDEX!$A$2:$A$2001, -1)),1,IF(INDEX(SOFR_INDEX!$A$2:$E$2001,MATCH(N1341, SOFR_INDEX!$A$2:$A$2001, -1), 1)=N1341,MATCH(N1341, SOFR_INDEX!$A$2:$A$2001, -1),MATCH(N1341, SOFR_INDEX!$A$2:$A$2001, -1)+1)))</f>
        <v/>
      </c>
      <c r="P1341" s="40" t="str" cm="1">
        <f t="array" aca="1" ref="P1341" ca="1">IF(OR(B1341="", F1341=""), "", INDEX(SOFR_INDEX!$B$2:$E$2001, O1341,$P$4) * IF(LEFT($P$3, 3)="180", 2, IF(LEFT($P$3, 2)="90", 4, IF(LEFT($P$3, 2)="30", 12, 1)))/100)</f>
        <v/>
      </c>
      <c r="Q1341" s="43" t="str">
        <f ca="1">IF(OR(B1341="", F1341=""), "", P1341+'Terms&amp;Conditions + Transaction'!$B$11/10000)</f>
        <v/>
      </c>
      <c r="R1341" s="43" t="str">
        <f t="shared" ca="1" si="125"/>
        <v/>
      </c>
      <c r="S1341" t="str">
        <f ca="1">IF(B1341="",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Transaction'!$C$7*(F1341-E1341), 365), 360))))</f>
        <v/>
      </c>
      <c r="T1341" s="49" t="str">
        <f t="shared" ca="1" si="126"/>
        <v/>
      </c>
      <c r="U1341" s="49" t="str">
        <f t="shared" ca="1" si="127"/>
        <v/>
      </c>
      <c r="V1341" s="49" t="str">
        <f t="shared" ca="1" si="128"/>
        <v/>
      </c>
      <c r="W1341" s="11" t="str">
        <f t="shared" ca="1" si="129"/>
        <v/>
      </c>
      <c r="X1341" s="11" t="str">
        <f t="shared" ca="1" si="130"/>
        <v/>
      </c>
    </row>
    <row r="1342" spans="2:24" x14ac:dyDescent="0.25">
      <c r="B1342" s="82" t="str">
        <f ca="1">IF(B1341&lt;MIN($C$3, 'Terms&amp;Conditions + Transaction'!$B$6), B1341+1, "")</f>
        <v/>
      </c>
      <c r="C1342" t="str">
        <f ca="1">IF(B1342="", "", IF(AND(WEEKDAY(B1342, 2)&lt;=5, ISERROR(VLOOKUP(B1342, 'Holiday Schedule'!$B$3:$B$1002, 1, FALSE))), 1, 0))</f>
        <v/>
      </c>
      <c r="D1342" t="str">
        <f ca="1">IF(B1342="", "", IF(LOWER('Terms&amp;Conditions + Transaction'!$C$15)="act", 1, IF(DAY(B1342)=31, 0, IF(AND(DAY(B1342+1)=1, MONTH(B1342+1)=3), 31-DAY(B1342), 1))))</f>
        <v/>
      </c>
      <c r="E1342" s="18" t="str">
        <f ca="1">IF(B1342="", "", IFERROR(VLOOKUP(B1342, 'Accrual Schedule'!$B$3:$B$122, 1, TRUE), ""))</f>
        <v/>
      </c>
      <c r="F1342" s="18" t="str" cm="1">
        <f t="array" aca="1" ref="F1342" ca="1">IF(B1342="", "", INDEX('Accrual Schedule'!$B$3:$B$122, MATCH(B1342, 'Accrual Schedule'!$B$3:$B$122, 1)+1, 1))</f>
        <v/>
      </c>
      <c r="G1342" s="18" t="str" cm="1">
        <f t="array" aca="1" ref="G1342" ca="1">IF(B1342="", "", INDEX('Accrual Schedule'!$B$3:$B$122, MATCH(H1342, 'Accrual Schedule'!$B$3:$B$122, 1)-1, 1))</f>
        <v/>
      </c>
      <c r="H1342" s="18" t="str">
        <f ca="1">IF(B1342="", "", INDEX('Accrual Schedule'!$B$3:$B$122, MATCH(I1342, 'Accrual Schedule'!$C$3:$C$122, 1), 1))</f>
        <v/>
      </c>
      <c r="I1342" s="18" t="str" cm="1">
        <f t="array" aca="1" ref="I1342" ca="1">IF(B1342="", "", _xlfn.IFNA(INDEX('Accrual Schedule'!$C$4:$C$122, MATCH(B1342, 'Accrual Schedule'!$C$4:$C$122, 1)+1, 1), INDEX('Accrual Schedule'!$C$4:$C$122, 1, 1)))</f>
        <v/>
      </c>
      <c r="J1342" s="11" t="str">
        <f ca="1">IF(B1342="","",'Terms&amp;Conditions + Transaction'!$F$5-SUMIF(Dispositions!$B$3:$B$32,"&lt;="&amp;B1342,Dispositions!$C$3:$C$32))</f>
        <v/>
      </c>
      <c r="K1342" s="84" t="str">
        <f ca="1">IF(B1342="", "", IF(ISNA(MATCH(B1342, 'Factor Schedule'!$B$3:$B$2002, -1)),1,IF(INDEX('Factor Schedule'!$B$3:$C$2002,MATCH(B1342, 'Factor Schedule'!$B$3:$B$2002, -1), 1)=B1342,MATCH(B1342, 'Factor Schedule'!$B$3:$B$2002, -1),MATCH(B1342, 'Factor Schedule'!$B$3:$B$2002, -1)+1)))</f>
        <v/>
      </c>
      <c r="L1342" s="11" t="str" cm="1">
        <f t="array" aca="1" ref="L1342" ca="1">IF(B1342="","",ROUND(J1342*_xlfn.IFNA(INDEX('Factor Schedule'!$B$3:$C$2002,K1342, 2), 1), 2))</f>
        <v/>
      </c>
      <c r="M1342" s="11" t="str">
        <f ca="1">IF(B1342="", "", IF(OR(LOWER('Terms&amp;Conditions + Transaction'!$B$12)&lt;&gt;"compound", B1342=$C$2, B1342=E1342), L1342, L1342+IF(LOWER('Terms&amp;Conditions + Transaction'!$B$13)&lt;&gt;"y", SUMIFS($T$8:$T$2007, $B$8:$B$2007, "&gt;="&amp;E1342, $B$8:$B$2007, "&lt;"&amp;B1342), SUMIFS($U$8:$U$1007, $B$8:$B$2007, "&gt;="&amp;E1342, $B$8:$B$2007, "&lt;"&amp;B1342))))</f>
        <v/>
      </c>
      <c r="N1342" s="18" t="str">
        <f ca="1">IF(OR(B1342 = "", F1342=""), "", MIN(ForwardDays(B1342,-'Terms&amp;Conditions + Transaction'!$B$22, 'Terms&amp;Conditions + Transaction'!$B$23, 'Holiday Schedule'!$B$3:$B$1002),ForwardDays(F1342,-'Terms&amp;Conditions + Transaction'!$B$22, 'Terms&amp;Conditions + Transaction'!$B$23, 'Holiday Schedule'!$B$3:$B$1002)))</f>
        <v/>
      </c>
      <c r="O1342" s="42" t="str">
        <f ca="1">IF(B1342="", "", IF(ISNA(MATCH(N1342, SOFR_INDEX!$A$2:$A$2001, -1)),1,IF(INDEX(SOFR_INDEX!$A$2:$E$2001,MATCH(N1342, SOFR_INDEX!$A$2:$A$2001, -1), 1)=N1342,MATCH(N1342, SOFR_INDEX!$A$2:$A$2001, -1),MATCH(N1342, SOFR_INDEX!$A$2:$A$2001, -1)+1)))</f>
        <v/>
      </c>
      <c r="P1342" s="40" t="str" cm="1">
        <f t="array" aca="1" ref="P1342" ca="1">IF(OR(B1342="", F1342=""), "", INDEX(SOFR_INDEX!$B$2:$E$2001, O1342,$P$4) * IF(LEFT($P$3, 3)="180", 2, IF(LEFT($P$3, 2)="90", 4, IF(LEFT($P$3, 2)="30", 12, 1)))/100)</f>
        <v/>
      </c>
      <c r="Q1342" s="43" t="str">
        <f ca="1">IF(OR(B1342="", F1342=""), "", P1342+'Terms&amp;Conditions + Transaction'!$B$11/10000)</f>
        <v/>
      </c>
      <c r="R1342" s="43" t="str">
        <f t="shared" ca="1" si="125"/>
        <v/>
      </c>
      <c r="S1342" t="str">
        <f ca="1">IF(B1342="",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Transaction'!$C$7*(F1342-E1342), 365), 360))))</f>
        <v/>
      </c>
      <c r="T1342" s="49" t="str">
        <f t="shared" ca="1" si="126"/>
        <v/>
      </c>
      <c r="U1342" s="49" t="str">
        <f t="shared" ca="1" si="127"/>
        <v/>
      </c>
      <c r="V1342" s="49" t="str">
        <f t="shared" ca="1" si="128"/>
        <v/>
      </c>
      <c r="W1342" s="11" t="str">
        <f t="shared" ca="1" si="129"/>
        <v/>
      </c>
      <c r="X1342" s="11" t="str">
        <f t="shared" ca="1" si="130"/>
        <v/>
      </c>
    </row>
    <row r="1343" spans="2:24" x14ac:dyDescent="0.25">
      <c r="B1343" s="82" t="str">
        <f ca="1">IF(B1342&lt;MIN($C$3, 'Terms&amp;Conditions + Transaction'!$B$6), B1342+1, "")</f>
        <v/>
      </c>
      <c r="C1343" t="str">
        <f ca="1">IF(B1343="", "", IF(AND(WEEKDAY(B1343, 2)&lt;=5, ISERROR(VLOOKUP(B1343, 'Holiday Schedule'!$B$3:$B$1002, 1, FALSE))), 1, 0))</f>
        <v/>
      </c>
      <c r="D1343" t="str">
        <f ca="1">IF(B1343="", "", IF(LOWER('Terms&amp;Conditions + Transaction'!$C$15)="act", 1, IF(DAY(B1343)=31, 0, IF(AND(DAY(B1343+1)=1, MONTH(B1343+1)=3), 31-DAY(B1343), 1))))</f>
        <v/>
      </c>
      <c r="E1343" s="18" t="str">
        <f ca="1">IF(B1343="", "", IFERROR(VLOOKUP(B1343, 'Accrual Schedule'!$B$3:$B$122, 1, TRUE), ""))</f>
        <v/>
      </c>
      <c r="F1343" s="18" t="str" cm="1">
        <f t="array" aca="1" ref="F1343" ca="1">IF(B1343="", "", INDEX('Accrual Schedule'!$B$3:$B$122, MATCH(B1343, 'Accrual Schedule'!$B$3:$B$122, 1)+1, 1))</f>
        <v/>
      </c>
      <c r="G1343" s="18" t="str" cm="1">
        <f t="array" aca="1" ref="G1343" ca="1">IF(B1343="", "", INDEX('Accrual Schedule'!$B$3:$B$122, MATCH(H1343, 'Accrual Schedule'!$B$3:$B$122, 1)-1, 1))</f>
        <v/>
      </c>
      <c r="H1343" s="18" t="str">
        <f ca="1">IF(B1343="", "", INDEX('Accrual Schedule'!$B$3:$B$122, MATCH(I1343, 'Accrual Schedule'!$C$3:$C$122, 1), 1))</f>
        <v/>
      </c>
      <c r="I1343" s="18" t="str" cm="1">
        <f t="array" aca="1" ref="I1343" ca="1">IF(B1343="", "", _xlfn.IFNA(INDEX('Accrual Schedule'!$C$4:$C$122, MATCH(B1343, 'Accrual Schedule'!$C$4:$C$122, 1)+1, 1), INDEX('Accrual Schedule'!$C$4:$C$122, 1, 1)))</f>
        <v/>
      </c>
      <c r="J1343" s="11" t="str">
        <f ca="1">IF(B1343="","",'Terms&amp;Conditions + Transaction'!$F$5-SUMIF(Dispositions!$B$3:$B$32,"&lt;="&amp;B1343,Dispositions!$C$3:$C$32))</f>
        <v/>
      </c>
      <c r="K1343" s="84" t="str">
        <f ca="1">IF(B1343="", "", IF(ISNA(MATCH(B1343, 'Factor Schedule'!$B$3:$B$2002, -1)),1,IF(INDEX('Factor Schedule'!$B$3:$C$2002,MATCH(B1343, 'Factor Schedule'!$B$3:$B$2002, -1), 1)=B1343,MATCH(B1343, 'Factor Schedule'!$B$3:$B$2002, -1),MATCH(B1343, 'Factor Schedule'!$B$3:$B$2002, -1)+1)))</f>
        <v/>
      </c>
      <c r="L1343" s="11" t="str" cm="1">
        <f t="array" aca="1" ref="L1343" ca="1">IF(B1343="","",ROUND(J1343*_xlfn.IFNA(INDEX('Factor Schedule'!$B$3:$C$2002,K1343, 2), 1), 2))</f>
        <v/>
      </c>
      <c r="M1343" s="11" t="str">
        <f ca="1">IF(B1343="", "", IF(OR(LOWER('Terms&amp;Conditions + Transaction'!$B$12)&lt;&gt;"compound", B1343=$C$2, B1343=E1343), L1343, L1343+IF(LOWER('Terms&amp;Conditions + Transaction'!$B$13)&lt;&gt;"y", SUMIFS($T$8:$T$2007, $B$8:$B$2007, "&gt;="&amp;E1343, $B$8:$B$2007, "&lt;"&amp;B1343), SUMIFS($U$8:$U$1007, $B$8:$B$2007, "&gt;="&amp;E1343, $B$8:$B$2007, "&lt;"&amp;B1343))))</f>
        <v/>
      </c>
      <c r="N1343" s="18" t="str">
        <f ca="1">IF(OR(B1343 = "", F1343=""), "", MIN(ForwardDays(B1343,-'Terms&amp;Conditions + Transaction'!$B$22, 'Terms&amp;Conditions + Transaction'!$B$23, 'Holiday Schedule'!$B$3:$B$1002),ForwardDays(F1343,-'Terms&amp;Conditions + Transaction'!$B$22, 'Terms&amp;Conditions + Transaction'!$B$23, 'Holiday Schedule'!$B$3:$B$1002)))</f>
        <v/>
      </c>
      <c r="O1343" s="42" t="str">
        <f ca="1">IF(B1343="", "", IF(ISNA(MATCH(N1343, SOFR_INDEX!$A$2:$A$2001, -1)),1,IF(INDEX(SOFR_INDEX!$A$2:$E$2001,MATCH(N1343, SOFR_INDEX!$A$2:$A$2001, -1), 1)=N1343,MATCH(N1343, SOFR_INDEX!$A$2:$A$2001, -1),MATCH(N1343, SOFR_INDEX!$A$2:$A$2001, -1)+1)))</f>
        <v/>
      </c>
      <c r="P1343" s="40" t="str" cm="1">
        <f t="array" aca="1" ref="P1343" ca="1">IF(OR(B1343="", F1343=""), "", INDEX(SOFR_INDEX!$B$2:$E$2001, O1343,$P$4) * IF(LEFT($P$3, 3)="180", 2, IF(LEFT($P$3, 2)="90", 4, IF(LEFT($P$3, 2)="30", 12, 1)))/100)</f>
        <v/>
      </c>
      <c r="Q1343" s="43" t="str">
        <f ca="1">IF(OR(B1343="", F1343=""), "", P1343+'Terms&amp;Conditions + Transaction'!$B$11/10000)</f>
        <v/>
      </c>
      <c r="R1343" s="43" t="str">
        <f t="shared" ca="1" si="125"/>
        <v/>
      </c>
      <c r="S1343" t="str">
        <f ca="1">IF(B1343="",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Transaction'!$C$7*(F1343-E1343), 365), 360))))</f>
        <v/>
      </c>
      <c r="T1343" s="49" t="str">
        <f t="shared" ca="1" si="126"/>
        <v/>
      </c>
      <c r="U1343" s="49" t="str">
        <f t="shared" ca="1" si="127"/>
        <v/>
      </c>
      <c r="V1343" s="49" t="str">
        <f t="shared" ca="1" si="128"/>
        <v/>
      </c>
      <c r="W1343" s="11" t="str">
        <f t="shared" ca="1" si="129"/>
        <v/>
      </c>
      <c r="X1343" s="11" t="str">
        <f t="shared" ca="1" si="130"/>
        <v/>
      </c>
    </row>
    <row r="1344" spans="2:24" x14ac:dyDescent="0.25">
      <c r="B1344" s="82" t="str">
        <f ca="1">IF(B1343&lt;MIN($C$3, 'Terms&amp;Conditions + Transaction'!$B$6), B1343+1, "")</f>
        <v/>
      </c>
      <c r="C1344" t="str">
        <f ca="1">IF(B1344="", "", IF(AND(WEEKDAY(B1344, 2)&lt;=5, ISERROR(VLOOKUP(B1344, 'Holiday Schedule'!$B$3:$B$1002, 1, FALSE))), 1, 0))</f>
        <v/>
      </c>
      <c r="D1344" t="str">
        <f ca="1">IF(B1344="", "", IF(LOWER('Terms&amp;Conditions + Transaction'!$C$15)="act", 1, IF(DAY(B1344)=31, 0, IF(AND(DAY(B1344+1)=1, MONTH(B1344+1)=3), 31-DAY(B1344), 1))))</f>
        <v/>
      </c>
      <c r="E1344" s="18" t="str">
        <f ca="1">IF(B1344="", "", IFERROR(VLOOKUP(B1344, 'Accrual Schedule'!$B$3:$B$122, 1, TRUE), ""))</f>
        <v/>
      </c>
      <c r="F1344" s="18" t="str" cm="1">
        <f t="array" aca="1" ref="F1344" ca="1">IF(B1344="", "", INDEX('Accrual Schedule'!$B$3:$B$122, MATCH(B1344, 'Accrual Schedule'!$B$3:$B$122, 1)+1, 1))</f>
        <v/>
      </c>
      <c r="G1344" s="18" t="str" cm="1">
        <f t="array" aca="1" ref="G1344" ca="1">IF(B1344="", "", INDEX('Accrual Schedule'!$B$3:$B$122, MATCH(H1344, 'Accrual Schedule'!$B$3:$B$122, 1)-1, 1))</f>
        <v/>
      </c>
      <c r="H1344" s="18" t="str">
        <f ca="1">IF(B1344="", "", INDEX('Accrual Schedule'!$B$3:$B$122, MATCH(I1344, 'Accrual Schedule'!$C$3:$C$122, 1), 1))</f>
        <v/>
      </c>
      <c r="I1344" s="18" t="str" cm="1">
        <f t="array" aca="1" ref="I1344" ca="1">IF(B1344="", "", _xlfn.IFNA(INDEX('Accrual Schedule'!$C$4:$C$122, MATCH(B1344, 'Accrual Schedule'!$C$4:$C$122, 1)+1, 1), INDEX('Accrual Schedule'!$C$4:$C$122, 1, 1)))</f>
        <v/>
      </c>
      <c r="J1344" s="11" t="str">
        <f ca="1">IF(B1344="","",'Terms&amp;Conditions + Transaction'!$F$5-SUMIF(Dispositions!$B$3:$B$32,"&lt;="&amp;B1344,Dispositions!$C$3:$C$32))</f>
        <v/>
      </c>
      <c r="K1344" s="84" t="str">
        <f ca="1">IF(B1344="", "", IF(ISNA(MATCH(B1344, 'Factor Schedule'!$B$3:$B$2002, -1)),1,IF(INDEX('Factor Schedule'!$B$3:$C$2002,MATCH(B1344, 'Factor Schedule'!$B$3:$B$2002, -1), 1)=B1344,MATCH(B1344, 'Factor Schedule'!$B$3:$B$2002, -1),MATCH(B1344, 'Factor Schedule'!$B$3:$B$2002, -1)+1)))</f>
        <v/>
      </c>
      <c r="L1344" s="11" t="str" cm="1">
        <f t="array" aca="1" ref="L1344" ca="1">IF(B1344="","",ROUND(J1344*_xlfn.IFNA(INDEX('Factor Schedule'!$B$3:$C$2002,K1344, 2), 1), 2))</f>
        <v/>
      </c>
      <c r="M1344" s="11" t="str">
        <f ca="1">IF(B1344="", "", IF(OR(LOWER('Terms&amp;Conditions + Transaction'!$B$12)&lt;&gt;"compound", B1344=$C$2, B1344=E1344), L1344, L1344+IF(LOWER('Terms&amp;Conditions + Transaction'!$B$13)&lt;&gt;"y", SUMIFS($T$8:$T$2007, $B$8:$B$2007, "&gt;="&amp;E1344, $B$8:$B$2007, "&lt;"&amp;B1344), SUMIFS($U$8:$U$1007, $B$8:$B$2007, "&gt;="&amp;E1344, $B$8:$B$2007, "&lt;"&amp;B1344))))</f>
        <v/>
      </c>
      <c r="N1344" s="18" t="str">
        <f ca="1">IF(OR(B1344 = "", F1344=""), "", MIN(ForwardDays(B1344,-'Terms&amp;Conditions + Transaction'!$B$22, 'Terms&amp;Conditions + Transaction'!$B$23, 'Holiday Schedule'!$B$3:$B$1002),ForwardDays(F1344,-'Terms&amp;Conditions + Transaction'!$B$22, 'Terms&amp;Conditions + Transaction'!$B$23, 'Holiday Schedule'!$B$3:$B$1002)))</f>
        <v/>
      </c>
      <c r="O1344" s="42" t="str">
        <f ca="1">IF(B1344="", "", IF(ISNA(MATCH(N1344, SOFR_INDEX!$A$2:$A$2001, -1)),1,IF(INDEX(SOFR_INDEX!$A$2:$E$2001,MATCH(N1344, SOFR_INDEX!$A$2:$A$2001, -1), 1)=N1344,MATCH(N1344, SOFR_INDEX!$A$2:$A$2001, -1),MATCH(N1344, SOFR_INDEX!$A$2:$A$2001, -1)+1)))</f>
        <v/>
      </c>
      <c r="P1344" s="40" t="str" cm="1">
        <f t="array" aca="1" ref="P1344" ca="1">IF(OR(B1344="", F1344=""), "", INDEX(SOFR_INDEX!$B$2:$E$2001, O1344,$P$4) * IF(LEFT($P$3, 3)="180", 2, IF(LEFT($P$3, 2)="90", 4, IF(LEFT($P$3, 2)="30", 12, 1)))/100)</f>
        <v/>
      </c>
      <c r="Q1344" s="43" t="str">
        <f ca="1">IF(OR(B1344="", F1344=""), "", P1344+'Terms&amp;Conditions + Transaction'!$B$11/10000)</f>
        <v/>
      </c>
      <c r="R1344" s="43" t="str">
        <f t="shared" ca="1" si="125"/>
        <v/>
      </c>
      <c r="S1344" t="str">
        <f ca="1">IF(B1344="",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Transaction'!$C$7*(F1344-E1344), 365), 360))))</f>
        <v/>
      </c>
      <c r="T1344" s="49" t="str">
        <f t="shared" ca="1" si="126"/>
        <v/>
      </c>
      <c r="U1344" s="49" t="str">
        <f t="shared" ca="1" si="127"/>
        <v/>
      </c>
      <c r="V1344" s="49" t="str">
        <f t="shared" ca="1" si="128"/>
        <v/>
      </c>
      <c r="W1344" s="11" t="str">
        <f t="shared" ca="1" si="129"/>
        <v/>
      </c>
      <c r="X1344" s="11" t="str">
        <f t="shared" ca="1" si="130"/>
        <v/>
      </c>
    </row>
    <row r="1345" spans="2:24" x14ac:dyDescent="0.25">
      <c r="B1345" s="82" t="str">
        <f ca="1">IF(B1344&lt;MIN($C$3, 'Terms&amp;Conditions + Transaction'!$B$6), B1344+1, "")</f>
        <v/>
      </c>
      <c r="C1345" t="str">
        <f ca="1">IF(B1345="", "", IF(AND(WEEKDAY(B1345, 2)&lt;=5, ISERROR(VLOOKUP(B1345, 'Holiday Schedule'!$B$3:$B$1002, 1, FALSE))), 1, 0))</f>
        <v/>
      </c>
      <c r="D1345" t="str">
        <f ca="1">IF(B1345="", "", IF(LOWER('Terms&amp;Conditions + Transaction'!$C$15)="act", 1, IF(DAY(B1345)=31, 0, IF(AND(DAY(B1345+1)=1, MONTH(B1345+1)=3), 31-DAY(B1345), 1))))</f>
        <v/>
      </c>
      <c r="E1345" s="18" t="str">
        <f ca="1">IF(B1345="", "", IFERROR(VLOOKUP(B1345, 'Accrual Schedule'!$B$3:$B$122, 1, TRUE), ""))</f>
        <v/>
      </c>
      <c r="F1345" s="18" t="str" cm="1">
        <f t="array" aca="1" ref="F1345" ca="1">IF(B1345="", "", INDEX('Accrual Schedule'!$B$3:$B$122, MATCH(B1345, 'Accrual Schedule'!$B$3:$B$122, 1)+1, 1))</f>
        <v/>
      </c>
      <c r="G1345" s="18" t="str" cm="1">
        <f t="array" aca="1" ref="G1345" ca="1">IF(B1345="", "", INDEX('Accrual Schedule'!$B$3:$B$122, MATCH(H1345, 'Accrual Schedule'!$B$3:$B$122, 1)-1, 1))</f>
        <v/>
      </c>
      <c r="H1345" s="18" t="str">
        <f ca="1">IF(B1345="", "", INDEX('Accrual Schedule'!$B$3:$B$122, MATCH(I1345, 'Accrual Schedule'!$C$3:$C$122, 1), 1))</f>
        <v/>
      </c>
      <c r="I1345" s="18" t="str" cm="1">
        <f t="array" aca="1" ref="I1345" ca="1">IF(B1345="", "", _xlfn.IFNA(INDEX('Accrual Schedule'!$C$4:$C$122, MATCH(B1345, 'Accrual Schedule'!$C$4:$C$122, 1)+1, 1), INDEX('Accrual Schedule'!$C$4:$C$122, 1, 1)))</f>
        <v/>
      </c>
      <c r="J1345" s="11" t="str">
        <f ca="1">IF(B1345="","",'Terms&amp;Conditions + Transaction'!$F$5-SUMIF(Dispositions!$B$3:$B$32,"&lt;="&amp;B1345,Dispositions!$C$3:$C$32))</f>
        <v/>
      </c>
      <c r="K1345" s="84" t="str">
        <f ca="1">IF(B1345="", "", IF(ISNA(MATCH(B1345, 'Factor Schedule'!$B$3:$B$2002, -1)),1,IF(INDEX('Factor Schedule'!$B$3:$C$2002,MATCH(B1345, 'Factor Schedule'!$B$3:$B$2002, -1), 1)=B1345,MATCH(B1345, 'Factor Schedule'!$B$3:$B$2002, -1),MATCH(B1345, 'Factor Schedule'!$B$3:$B$2002, -1)+1)))</f>
        <v/>
      </c>
      <c r="L1345" s="11" t="str" cm="1">
        <f t="array" aca="1" ref="L1345" ca="1">IF(B1345="","",ROUND(J1345*_xlfn.IFNA(INDEX('Factor Schedule'!$B$3:$C$2002,K1345, 2), 1), 2))</f>
        <v/>
      </c>
      <c r="M1345" s="11" t="str">
        <f ca="1">IF(B1345="", "", IF(OR(LOWER('Terms&amp;Conditions + Transaction'!$B$12)&lt;&gt;"compound", B1345=$C$2, B1345=E1345), L1345, L1345+IF(LOWER('Terms&amp;Conditions + Transaction'!$B$13)&lt;&gt;"y", SUMIFS($T$8:$T$2007, $B$8:$B$2007, "&gt;="&amp;E1345, $B$8:$B$2007, "&lt;"&amp;B1345), SUMIFS($U$8:$U$1007, $B$8:$B$2007, "&gt;="&amp;E1345, $B$8:$B$2007, "&lt;"&amp;B1345))))</f>
        <v/>
      </c>
      <c r="N1345" s="18" t="str">
        <f ca="1">IF(OR(B1345 = "", F1345=""), "", MIN(ForwardDays(B1345,-'Terms&amp;Conditions + Transaction'!$B$22, 'Terms&amp;Conditions + Transaction'!$B$23, 'Holiday Schedule'!$B$3:$B$1002),ForwardDays(F1345,-'Terms&amp;Conditions + Transaction'!$B$22, 'Terms&amp;Conditions + Transaction'!$B$23, 'Holiday Schedule'!$B$3:$B$1002)))</f>
        <v/>
      </c>
      <c r="O1345" s="42" t="str">
        <f ca="1">IF(B1345="", "", IF(ISNA(MATCH(N1345, SOFR_INDEX!$A$2:$A$2001, -1)),1,IF(INDEX(SOFR_INDEX!$A$2:$E$2001,MATCH(N1345, SOFR_INDEX!$A$2:$A$2001, -1), 1)=N1345,MATCH(N1345, SOFR_INDEX!$A$2:$A$2001, -1),MATCH(N1345, SOFR_INDEX!$A$2:$A$2001, -1)+1)))</f>
        <v/>
      </c>
      <c r="P1345" s="40" t="str" cm="1">
        <f t="array" aca="1" ref="P1345" ca="1">IF(OR(B1345="", F1345=""), "", INDEX(SOFR_INDEX!$B$2:$E$2001, O1345,$P$4) * IF(LEFT($P$3, 3)="180", 2, IF(LEFT($P$3, 2)="90", 4, IF(LEFT($P$3, 2)="30", 12, 1)))/100)</f>
        <v/>
      </c>
      <c r="Q1345" s="43" t="str">
        <f ca="1">IF(OR(B1345="", F1345=""), "", P1345+'Terms&amp;Conditions + Transaction'!$B$11/10000)</f>
        <v/>
      </c>
      <c r="R1345" s="43" t="str">
        <f t="shared" ca="1" si="125"/>
        <v/>
      </c>
      <c r="S1345" t="str">
        <f ca="1">IF(B1345="",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Transaction'!$C$7*(F1345-E1345), 365), 360))))</f>
        <v/>
      </c>
      <c r="T1345" s="49" t="str">
        <f t="shared" ca="1" si="126"/>
        <v/>
      </c>
      <c r="U1345" s="49" t="str">
        <f t="shared" ca="1" si="127"/>
        <v/>
      </c>
      <c r="V1345" s="49" t="str">
        <f t="shared" ca="1" si="128"/>
        <v/>
      </c>
      <c r="W1345" s="11" t="str">
        <f t="shared" ca="1" si="129"/>
        <v/>
      </c>
      <c r="X1345" s="11" t="str">
        <f t="shared" ca="1" si="130"/>
        <v/>
      </c>
    </row>
    <row r="1346" spans="2:24" x14ac:dyDescent="0.25">
      <c r="B1346" s="82" t="str">
        <f ca="1">IF(B1345&lt;MIN($C$3, 'Terms&amp;Conditions + Transaction'!$B$6), B1345+1, "")</f>
        <v/>
      </c>
      <c r="C1346" t="str">
        <f ca="1">IF(B1346="", "", IF(AND(WEEKDAY(B1346, 2)&lt;=5, ISERROR(VLOOKUP(B1346, 'Holiday Schedule'!$B$3:$B$1002, 1, FALSE))), 1, 0))</f>
        <v/>
      </c>
      <c r="D1346" t="str">
        <f ca="1">IF(B1346="", "", IF(LOWER('Terms&amp;Conditions + Transaction'!$C$15)="act", 1, IF(DAY(B1346)=31, 0, IF(AND(DAY(B1346+1)=1, MONTH(B1346+1)=3), 31-DAY(B1346), 1))))</f>
        <v/>
      </c>
      <c r="E1346" s="18" t="str">
        <f ca="1">IF(B1346="", "", IFERROR(VLOOKUP(B1346, 'Accrual Schedule'!$B$3:$B$122, 1, TRUE), ""))</f>
        <v/>
      </c>
      <c r="F1346" s="18" t="str" cm="1">
        <f t="array" aca="1" ref="F1346" ca="1">IF(B1346="", "", INDEX('Accrual Schedule'!$B$3:$B$122, MATCH(B1346, 'Accrual Schedule'!$B$3:$B$122, 1)+1, 1))</f>
        <v/>
      </c>
      <c r="G1346" s="18" t="str" cm="1">
        <f t="array" aca="1" ref="G1346" ca="1">IF(B1346="", "", INDEX('Accrual Schedule'!$B$3:$B$122, MATCH(H1346, 'Accrual Schedule'!$B$3:$B$122, 1)-1, 1))</f>
        <v/>
      </c>
      <c r="H1346" s="18" t="str">
        <f ca="1">IF(B1346="", "", INDEX('Accrual Schedule'!$B$3:$B$122, MATCH(I1346, 'Accrual Schedule'!$C$3:$C$122, 1), 1))</f>
        <v/>
      </c>
      <c r="I1346" s="18" t="str" cm="1">
        <f t="array" aca="1" ref="I1346" ca="1">IF(B1346="", "", _xlfn.IFNA(INDEX('Accrual Schedule'!$C$4:$C$122, MATCH(B1346, 'Accrual Schedule'!$C$4:$C$122, 1)+1, 1), INDEX('Accrual Schedule'!$C$4:$C$122, 1, 1)))</f>
        <v/>
      </c>
      <c r="J1346" s="11" t="str">
        <f ca="1">IF(B1346="","",'Terms&amp;Conditions + Transaction'!$F$5-SUMIF(Dispositions!$B$3:$B$32,"&lt;="&amp;B1346,Dispositions!$C$3:$C$32))</f>
        <v/>
      </c>
      <c r="K1346" s="84" t="str">
        <f ca="1">IF(B1346="", "", IF(ISNA(MATCH(B1346, 'Factor Schedule'!$B$3:$B$2002, -1)),1,IF(INDEX('Factor Schedule'!$B$3:$C$2002,MATCH(B1346, 'Factor Schedule'!$B$3:$B$2002, -1), 1)=B1346,MATCH(B1346, 'Factor Schedule'!$B$3:$B$2002, -1),MATCH(B1346, 'Factor Schedule'!$B$3:$B$2002, -1)+1)))</f>
        <v/>
      </c>
      <c r="L1346" s="11" t="str" cm="1">
        <f t="array" aca="1" ref="L1346" ca="1">IF(B1346="","",ROUND(J1346*_xlfn.IFNA(INDEX('Factor Schedule'!$B$3:$C$2002,K1346, 2), 1), 2))</f>
        <v/>
      </c>
      <c r="M1346" s="11" t="str">
        <f ca="1">IF(B1346="", "", IF(OR(LOWER('Terms&amp;Conditions + Transaction'!$B$12)&lt;&gt;"compound", B1346=$C$2, B1346=E1346), L1346, L1346+IF(LOWER('Terms&amp;Conditions + Transaction'!$B$13)&lt;&gt;"y", SUMIFS($T$8:$T$2007, $B$8:$B$2007, "&gt;="&amp;E1346, $B$8:$B$2007, "&lt;"&amp;B1346), SUMIFS($U$8:$U$1007, $B$8:$B$2007, "&gt;="&amp;E1346, $B$8:$B$2007, "&lt;"&amp;B1346))))</f>
        <v/>
      </c>
      <c r="N1346" s="18" t="str">
        <f ca="1">IF(OR(B1346 = "", F1346=""), "", MIN(ForwardDays(B1346,-'Terms&amp;Conditions + Transaction'!$B$22, 'Terms&amp;Conditions + Transaction'!$B$23, 'Holiday Schedule'!$B$3:$B$1002),ForwardDays(F1346,-'Terms&amp;Conditions + Transaction'!$B$22, 'Terms&amp;Conditions + Transaction'!$B$23, 'Holiday Schedule'!$B$3:$B$1002)))</f>
        <v/>
      </c>
      <c r="O1346" s="42" t="str">
        <f ca="1">IF(B1346="", "", IF(ISNA(MATCH(N1346, SOFR_INDEX!$A$2:$A$2001, -1)),1,IF(INDEX(SOFR_INDEX!$A$2:$E$2001,MATCH(N1346, SOFR_INDEX!$A$2:$A$2001, -1), 1)=N1346,MATCH(N1346, SOFR_INDEX!$A$2:$A$2001, -1),MATCH(N1346, SOFR_INDEX!$A$2:$A$2001, -1)+1)))</f>
        <v/>
      </c>
      <c r="P1346" s="40" t="str" cm="1">
        <f t="array" aca="1" ref="P1346" ca="1">IF(OR(B1346="", F1346=""), "", INDEX(SOFR_INDEX!$B$2:$E$2001, O1346,$P$4) * IF(LEFT($P$3, 3)="180", 2, IF(LEFT($P$3, 2)="90", 4, IF(LEFT($P$3, 2)="30", 12, 1)))/100)</f>
        <v/>
      </c>
      <c r="Q1346" s="43" t="str">
        <f ca="1">IF(OR(B1346="", F1346=""), "", P1346+'Terms&amp;Conditions + Transaction'!$B$11/10000)</f>
        <v/>
      </c>
      <c r="R1346" s="43" t="str">
        <f t="shared" ca="1" si="125"/>
        <v/>
      </c>
      <c r="S1346" t="str">
        <f ca="1">IF(B1346="",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Transaction'!$C$7*(F1346-E1346), 365), 360))))</f>
        <v/>
      </c>
      <c r="T1346" s="49" t="str">
        <f t="shared" ca="1" si="126"/>
        <v/>
      </c>
      <c r="U1346" s="49" t="str">
        <f t="shared" ca="1" si="127"/>
        <v/>
      </c>
      <c r="V1346" s="49" t="str">
        <f t="shared" ca="1" si="128"/>
        <v/>
      </c>
      <c r="W1346" s="11" t="str">
        <f t="shared" ca="1" si="129"/>
        <v/>
      </c>
      <c r="X1346" s="11" t="str">
        <f t="shared" ca="1" si="130"/>
        <v/>
      </c>
    </row>
    <row r="1347" spans="2:24" x14ac:dyDescent="0.25">
      <c r="B1347" s="82" t="str">
        <f ca="1">IF(B1346&lt;MIN($C$3, 'Terms&amp;Conditions + Transaction'!$B$6), B1346+1, "")</f>
        <v/>
      </c>
      <c r="C1347" t="str">
        <f ca="1">IF(B1347="", "", IF(AND(WEEKDAY(B1347, 2)&lt;=5, ISERROR(VLOOKUP(B1347, 'Holiday Schedule'!$B$3:$B$1002, 1, FALSE))), 1, 0))</f>
        <v/>
      </c>
      <c r="D1347" t="str">
        <f ca="1">IF(B1347="", "", IF(LOWER('Terms&amp;Conditions + Transaction'!$C$15)="act", 1, IF(DAY(B1347)=31, 0, IF(AND(DAY(B1347+1)=1, MONTH(B1347+1)=3), 31-DAY(B1347), 1))))</f>
        <v/>
      </c>
      <c r="E1347" s="18" t="str">
        <f ca="1">IF(B1347="", "", IFERROR(VLOOKUP(B1347, 'Accrual Schedule'!$B$3:$B$122, 1, TRUE), ""))</f>
        <v/>
      </c>
      <c r="F1347" s="18" t="str" cm="1">
        <f t="array" aca="1" ref="F1347" ca="1">IF(B1347="", "", INDEX('Accrual Schedule'!$B$3:$B$122, MATCH(B1347, 'Accrual Schedule'!$B$3:$B$122, 1)+1, 1))</f>
        <v/>
      </c>
      <c r="G1347" s="18" t="str" cm="1">
        <f t="array" aca="1" ref="G1347" ca="1">IF(B1347="", "", INDEX('Accrual Schedule'!$B$3:$B$122, MATCH(H1347, 'Accrual Schedule'!$B$3:$B$122, 1)-1, 1))</f>
        <v/>
      </c>
      <c r="H1347" s="18" t="str">
        <f ca="1">IF(B1347="", "", INDEX('Accrual Schedule'!$B$3:$B$122, MATCH(I1347, 'Accrual Schedule'!$C$3:$C$122, 1), 1))</f>
        <v/>
      </c>
      <c r="I1347" s="18" t="str" cm="1">
        <f t="array" aca="1" ref="I1347" ca="1">IF(B1347="", "", _xlfn.IFNA(INDEX('Accrual Schedule'!$C$4:$C$122, MATCH(B1347, 'Accrual Schedule'!$C$4:$C$122, 1)+1, 1), INDEX('Accrual Schedule'!$C$4:$C$122, 1, 1)))</f>
        <v/>
      </c>
      <c r="J1347" s="11" t="str">
        <f ca="1">IF(B1347="","",'Terms&amp;Conditions + Transaction'!$F$5-SUMIF(Dispositions!$B$3:$B$32,"&lt;="&amp;B1347,Dispositions!$C$3:$C$32))</f>
        <v/>
      </c>
      <c r="K1347" s="84" t="str">
        <f ca="1">IF(B1347="", "", IF(ISNA(MATCH(B1347, 'Factor Schedule'!$B$3:$B$2002, -1)),1,IF(INDEX('Factor Schedule'!$B$3:$C$2002,MATCH(B1347, 'Factor Schedule'!$B$3:$B$2002, -1), 1)=B1347,MATCH(B1347, 'Factor Schedule'!$B$3:$B$2002, -1),MATCH(B1347, 'Factor Schedule'!$B$3:$B$2002, -1)+1)))</f>
        <v/>
      </c>
      <c r="L1347" s="11" t="str" cm="1">
        <f t="array" aca="1" ref="L1347" ca="1">IF(B1347="","",ROUND(J1347*_xlfn.IFNA(INDEX('Factor Schedule'!$B$3:$C$2002,K1347, 2), 1), 2))</f>
        <v/>
      </c>
      <c r="M1347" s="11" t="str">
        <f ca="1">IF(B1347="", "", IF(OR(LOWER('Terms&amp;Conditions + Transaction'!$B$12)&lt;&gt;"compound", B1347=$C$2, B1347=E1347), L1347, L1347+IF(LOWER('Terms&amp;Conditions + Transaction'!$B$13)&lt;&gt;"y", SUMIFS($T$8:$T$2007, $B$8:$B$2007, "&gt;="&amp;E1347, $B$8:$B$2007, "&lt;"&amp;B1347), SUMIFS($U$8:$U$1007, $B$8:$B$2007, "&gt;="&amp;E1347, $B$8:$B$2007, "&lt;"&amp;B1347))))</f>
        <v/>
      </c>
      <c r="N1347" s="18" t="str">
        <f ca="1">IF(OR(B1347 = "", F1347=""), "", MIN(ForwardDays(B1347,-'Terms&amp;Conditions + Transaction'!$B$22, 'Terms&amp;Conditions + Transaction'!$B$23, 'Holiday Schedule'!$B$3:$B$1002),ForwardDays(F1347,-'Terms&amp;Conditions + Transaction'!$B$22, 'Terms&amp;Conditions + Transaction'!$B$23, 'Holiday Schedule'!$B$3:$B$1002)))</f>
        <v/>
      </c>
      <c r="O1347" s="42" t="str">
        <f ca="1">IF(B1347="", "", IF(ISNA(MATCH(N1347, SOFR_INDEX!$A$2:$A$2001, -1)),1,IF(INDEX(SOFR_INDEX!$A$2:$E$2001,MATCH(N1347, SOFR_INDEX!$A$2:$A$2001, -1), 1)=N1347,MATCH(N1347, SOFR_INDEX!$A$2:$A$2001, -1),MATCH(N1347, SOFR_INDEX!$A$2:$A$2001, -1)+1)))</f>
        <v/>
      </c>
      <c r="P1347" s="40" t="str" cm="1">
        <f t="array" aca="1" ref="P1347" ca="1">IF(OR(B1347="", F1347=""), "", INDEX(SOFR_INDEX!$B$2:$E$2001, O1347,$P$4) * IF(LEFT($P$3, 3)="180", 2, IF(LEFT($P$3, 2)="90", 4, IF(LEFT($P$3, 2)="30", 12, 1)))/100)</f>
        <v/>
      </c>
      <c r="Q1347" s="43" t="str">
        <f ca="1">IF(OR(B1347="", F1347=""), "", P1347+'Terms&amp;Conditions + Transaction'!$B$11/10000)</f>
        <v/>
      </c>
      <c r="R1347" s="43" t="str">
        <f t="shared" ca="1" si="125"/>
        <v/>
      </c>
      <c r="S1347" t="str">
        <f ca="1">IF(B1347="",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Transaction'!$C$7*(F1347-E1347), 365), 360))))</f>
        <v/>
      </c>
      <c r="T1347" s="49" t="str">
        <f t="shared" ca="1" si="126"/>
        <v/>
      </c>
      <c r="U1347" s="49" t="str">
        <f t="shared" ca="1" si="127"/>
        <v/>
      </c>
      <c r="V1347" s="49" t="str">
        <f t="shared" ca="1" si="128"/>
        <v/>
      </c>
      <c r="W1347" s="11" t="str">
        <f t="shared" ca="1" si="129"/>
        <v/>
      </c>
      <c r="X1347" s="11" t="str">
        <f t="shared" ca="1" si="130"/>
        <v/>
      </c>
    </row>
    <row r="1348" spans="2:24" x14ac:dyDescent="0.25">
      <c r="B1348" s="82" t="str">
        <f ca="1">IF(B1347&lt;MIN($C$3, 'Terms&amp;Conditions + Transaction'!$B$6), B1347+1, "")</f>
        <v/>
      </c>
      <c r="C1348" t="str">
        <f ca="1">IF(B1348="", "", IF(AND(WEEKDAY(B1348, 2)&lt;=5, ISERROR(VLOOKUP(B1348, 'Holiday Schedule'!$B$3:$B$1002, 1, FALSE))), 1, 0))</f>
        <v/>
      </c>
      <c r="D1348" t="str">
        <f ca="1">IF(B1348="", "", IF(LOWER('Terms&amp;Conditions + Transaction'!$C$15)="act", 1, IF(DAY(B1348)=31, 0, IF(AND(DAY(B1348+1)=1, MONTH(B1348+1)=3), 31-DAY(B1348), 1))))</f>
        <v/>
      </c>
      <c r="E1348" s="18" t="str">
        <f ca="1">IF(B1348="", "", IFERROR(VLOOKUP(B1348, 'Accrual Schedule'!$B$3:$B$122, 1, TRUE), ""))</f>
        <v/>
      </c>
      <c r="F1348" s="18" t="str" cm="1">
        <f t="array" aca="1" ref="F1348" ca="1">IF(B1348="", "", INDEX('Accrual Schedule'!$B$3:$B$122, MATCH(B1348, 'Accrual Schedule'!$B$3:$B$122, 1)+1, 1))</f>
        <v/>
      </c>
      <c r="G1348" s="18" t="str" cm="1">
        <f t="array" aca="1" ref="G1348" ca="1">IF(B1348="", "", INDEX('Accrual Schedule'!$B$3:$B$122, MATCH(H1348, 'Accrual Schedule'!$B$3:$B$122, 1)-1, 1))</f>
        <v/>
      </c>
      <c r="H1348" s="18" t="str">
        <f ca="1">IF(B1348="", "", INDEX('Accrual Schedule'!$B$3:$B$122, MATCH(I1348, 'Accrual Schedule'!$C$3:$C$122, 1), 1))</f>
        <v/>
      </c>
      <c r="I1348" s="18" t="str" cm="1">
        <f t="array" aca="1" ref="I1348" ca="1">IF(B1348="", "", _xlfn.IFNA(INDEX('Accrual Schedule'!$C$4:$C$122, MATCH(B1348, 'Accrual Schedule'!$C$4:$C$122, 1)+1, 1), INDEX('Accrual Schedule'!$C$4:$C$122, 1, 1)))</f>
        <v/>
      </c>
      <c r="J1348" s="11" t="str">
        <f ca="1">IF(B1348="","",'Terms&amp;Conditions + Transaction'!$F$5-SUMIF(Dispositions!$B$3:$B$32,"&lt;="&amp;B1348,Dispositions!$C$3:$C$32))</f>
        <v/>
      </c>
      <c r="K1348" s="84" t="str">
        <f ca="1">IF(B1348="", "", IF(ISNA(MATCH(B1348, 'Factor Schedule'!$B$3:$B$2002, -1)),1,IF(INDEX('Factor Schedule'!$B$3:$C$2002,MATCH(B1348, 'Factor Schedule'!$B$3:$B$2002, -1), 1)=B1348,MATCH(B1348, 'Factor Schedule'!$B$3:$B$2002, -1),MATCH(B1348, 'Factor Schedule'!$B$3:$B$2002, -1)+1)))</f>
        <v/>
      </c>
      <c r="L1348" s="11" t="str" cm="1">
        <f t="array" aca="1" ref="L1348" ca="1">IF(B1348="","",ROUND(J1348*_xlfn.IFNA(INDEX('Factor Schedule'!$B$3:$C$2002,K1348, 2), 1), 2))</f>
        <v/>
      </c>
      <c r="M1348" s="11" t="str">
        <f ca="1">IF(B1348="", "", IF(OR(LOWER('Terms&amp;Conditions + Transaction'!$B$12)&lt;&gt;"compound", B1348=$C$2, B1348=E1348), L1348, L1348+IF(LOWER('Terms&amp;Conditions + Transaction'!$B$13)&lt;&gt;"y", SUMIFS($T$8:$T$2007, $B$8:$B$2007, "&gt;="&amp;E1348, $B$8:$B$2007, "&lt;"&amp;B1348), SUMIFS($U$8:$U$1007, $B$8:$B$2007, "&gt;="&amp;E1348, $B$8:$B$2007, "&lt;"&amp;B1348))))</f>
        <v/>
      </c>
      <c r="N1348" s="18" t="str">
        <f ca="1">IF(OR(B1348 = "", F1348=""), "", MIN(ForwardDays(B1348,-'Terms&amp;Conditions + Transaction'!$B$22, 'Terms&amp;Conditions + Transaction'!$B$23, 'Holiday Schedule'!$B$3:$B$1002),ForwardDays(F1348,-'Terms&amp;Conditions + Transaction'!$B$22, 'Terms&amp;Conditions + Transaction'!$B$23, 'Holiday Schedule'!$B$3:$B$1002)))</f>
        <v/>
      </c>
      <c r="O1348" s="42" t="str">
        <f ca="1">IF(B1348="", "", IF(ISNA(MATCH(N1348, SOFR_INDEX!$A$2:$A$2001, -1)),1,IF(INDEX(SOFR_INDEX!$A$2:$E$2001,MATCH(N1348, SOFR_INDEX!$A$2:$A$2001, -1), 1)=N1348,MATCH(N1348, SOFR_INDEX!$A$2:$A$2001, -1),MATCH(N1348, SOFR_INDEX!$A$2:$A$2001, -1)+1)))</f>
        <v/>
      </c>
      <c r="P1348" s="40" t="str" cm="1">
        <f t="array" aca="1" ref="P1348" ca="1">IF(OR(B1348="", F1348=""), "", INDEX(SOFR_INDEX!$B$2:$E$2001, O1348,$P$4) * IF(LEFT($P$3, 3)="180", 2, IF(LEFT($P$3, 2)="90", 4, IF(LEFT($P$3, 2)="30", 12, 1)))/100)</f>
        <v/>
      </c>
      <c r="Q1348" s="43" t="str">
        <f ca="1">IF(OR(B1348="", F1348=""), "", P1348+'Terms&amp;Conditions + Transaction'!$B$11/10000)</f>
        <v/>
      </c>
      <c r="R1348" s="43" t="str">
        <f t="shared" ca="1" si="125"/>
        <v/>
      </c>
      <c r="S1348" t="str">
        <f ca="1">IF(B1348="",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Transaction'!$C$7*(F1348-E1348), 365), 360))))</f>
        <v/>
      </c>
      <c r="T1348" s="49" t="str">
        <f t="shared" ca="1" si="126"/>
        <v/>
      </c>
      <c r="U1348" s="49" t="str">
        <f t="shared" ca="1" si="127"/>
        <v/>
      </c>
      <c r="V1348" s="49" t="str">
        <f t="shared" ca="1" si="128"/>
        <v/>
      </c>
      <c r="W1348" s="11" t="str">
        <f t="shared" ca="1" si="129"/>
        <v/>
      </c>
      <c r="X1348" s="11" t="str">
        <f t="shared" ca="1" si="130"/>
        <v/>
      </c>
    </row>
    <row r="1349" spans="2:24" x14ac:dyDescent="0.25">
      <c r="B1349" s="82" t="str">
        <f ca="1">IF(B1348&lt;MIN($C$3, 'Terms&amp;Conditions + Transaction'!$B$6), B1348+1, "")</f>
        <v/>
      </c>
      <c r="C1349" t="str">
        <f ca="1">IF(B1349="", "", IF(AND(WEEKDAY(B1349, 2)&lt;=5, ISERROR(VLOOKUP(B1349, 'Holiday Schedule'!$B$3:$B$1002, 1, FALSE))), 1, 0))</f>
        <v/>
      </c>
      <c r="D1349" t="str">
        <f ca="1">IF(B1349="", "", IF(LOWER('Terms&amp;Conditions + Transaction'!$C$15)="act", 1, IF(DAY(B1349)=31, 0, IF(AND(DAY(B1349+1)=1, MONTH(B1349+1)=3), 31-DAY(B1349), 1))))</f>
        <v/>
      </c>
      <c r="E1349" s="18" t="str">
        <f ca="1">IF(B1349="", "", IFERROR(VLOOKUP(B1349, 'Accrual Schedule'!$B$3:$B$122, 1, TRUE), ""))</f>
        <v/>
      </c>
      <c r="F1349" s="18" t="str" cm="1">
        <f t="array" aca="1" ref="F1349" ca="1">IF(B1349="", "", INDEX('Accrual Schedule'!$B$3:$B$122, MATCH(B1349, 'Accrual Schedule'!$B$3:$B$122, 1)+1, 1))</f>
        <v/>
      </c>
      <c r="G1349" s="18" t="str" cm="1">
        <f t="array" aca="1" ref="G1349" ca="1">IF(B1349="", "", INDEX('Accrual Schedule'!$B$3:$B$122, MATCH(H1349, 'Accrual Schedule'!$B$3:$B$122, 1)-1, 1))</f>
        <v/>
      </c>
      <c r="H1349" s="18" t="str">
        <f ca="1">IF(B1349="", "", INDEX('Accrual Schedule'!$B$3:$B$122, MATCH(I1349, 'Accrual Schedule'!$C$3:$C$122, 1), 1))</f>
        <v/>
      </c>
      <c r="I1349" s="18" t="str" cm="1">
        <f t="array" aca="1" ref="I1349" ca="1">IF(B1349="", "", _xlfn.IFNA(INDEX('Accrual Schedule'!$C$4:$C$122, MATCH(B1349, 'Accrual Schedule'!$C$4:$C$122, 1)+1, 1), INDEX('Accrual Schedule'!$C$4:$C$122, 1, 1)))</f>
        <v/>
      </c>
      <c r="J1349" s="11" t="str">
        <f ca="1">IF(B1349="","",'Terms&amp;Conditions + Transaction'!$F$5-SUMIF(Dispositions!$B$3:$B$32,"&lt;="&amp;B1349,Dispositions!$C$3:$C$32))</f>
        <v/>
      </c>
      <c r="K1349" s="84" t="str">
        <f ca="1">IF(B1349="", "", IF(ISNA(MATCH(B1349, 'Factor Schedule'!$B$3:$B$2002, -1)),1,IF(INDEX('Factor Schedule'!$B$3:$C$2002,MATCH(B1349, 'Factor Schedule'!$B$3:$B$2002, -1), 1)=B1349,MATCH(B1349, 'Factor Schedule'!$B$3:$B$2002, -1),MATCH(B1349, 'Factor Schedule'!$B$3:$B$2002, -1)+1)))</f>
        <v/>
      </c>
      <c r="L1349" s="11" t="str" cm="1">
        <f t="array" aca="1" ref="L1349" ca="1">IF(B1349="","",ROUND(J1349*_xlfn.IFNA(INDEX('Factor Schedule'!$B$3:$C$2002,K1349, 2), 1), 2))</f>
        <v/>
      </c>
      <c r="M1349" s="11" t="str">
        <f ca="1">IF(B1349="", "", IF(OR(LOWER('Terms&amp;Conditions + Transaction'!$B$12)&lt;&gt;"compound", B1349=$C$2, B1349=E1349), L1349, L1349+IF(LOWER('Terms&amp;Conditions + Transaction'!$B$13)&lt;&gt;"y", SUMIFS($T$8:$T$2007, $B$8:$B$2007, "&gt;="&amp;E1349, $B$8:$B$2007, "&lt;"&amp;B1349), SUMIFS($U$8:$U$1007, $B$8:$B$2007, "&gt;="&amp;E1349, $B$8:$B$2007, "&lt;"&amp;B1349))))</f>
        <v/>
      </c>
      <c r="N1349" s="18" t="str">
        <f ca="1">IF(OR(B1349 = "", F1349=""), "", MIN(ForwardDays(B1349,-'Terms&amp;Conditions + Transaction'!$B$22, 'Terms&amp;Conditions + Transaction'!$B$23, 'Holiday Schedule'!$B$3:$B$1002),ForwardDays(F1349,-'Terms&amp;Conditions + Transaction'!$B$22, 'Terms&amp;Conditions + Transaction'!$B$23, 'Holiday Schedule'!$B$3:$B$1002)))</f>
        <v/>
      </c>
      <c r="O1349" s="42" t="str">
        <f ca="1">IF(B1349="", "", IF(ISNA(MATCH(N1349, SOFR_INDEX!$A$2:$A$2001, -1)),1,IF(INDEX(SOFR_INDEX!$A$2:$E$2001,MATCH(N1349, SOFR_INDEX!$A$2:$A$2001, -1), 1)=N1349,MATCH(N1349, SOFR_INDEX!$A$2:$A$2001, -1),MATCH(N1349, SOFR_INDEX!$A$2:$A$2001, -1)+1)))</f>
        <v/>
      </c>
      <c r="P1349" s="40" t="str" cm="1">
        <f t="array" aca="1" ref="P1349" ca="1">IF(OR(B1349="", F1349=""), "", INDEX(SOFR_INDEX!$B$2:$E$2001, O1349,$P$4) * IF(LEFT($P$3, 3)="180", 2, IF(LEFT($P$3, 2)="90", 4, IF(LEFT($P$3, 2)="30", 12, 1)))/100)</f>
        <v/>
      </c>
      <c r="Q1349" s="43" t="str">
        <f ca="1">IF(OR(B1349="", F1349=""), "", P1349+'Terms&amp;Conditions + Transaction'!$B$11/10000)</f>
        <v/>
      </c>
      <c r="R1349" s="43" t="str">
        <f t="shared" ca="1" si="125"/>
        <v/>
      </c>
      <c r="S1349" t="str">
        <f ca="1">IF(B1349="",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Transaction'!$C$7*(F1349-E1349), 365), 360))))</f>
        <v/>
      </c>
      <c r="T1349" s="49" t="str">
        <f t="shared" ca="1" si="126"/>
        <v/>
      </c>
      <c r="U1349" s="49" t="str">
        <f t="shared" ca="1" si="127"/>
        <v/>
      </c>
      <c r="V1349" s="49" t="str">
        <f t="shared" ca="1" si="128"/>
        <v/>
      </c>
      <c r="W1349" s="11" t="str">
        <f t="shared" ca="1" si="129"/>
        <v/>
      </c>
      <c r="X1349" s="11" t="str">
        <f t="shared" ca="1" si="130"/>
        <v/>
      </c>
    </row>
    <row r="1350" spans="2:24" x14ac:dyDescent="0.25">
      <c r="B1350" s="82" t="str">
        <f ca="1">IF(B1349&lt;MIN($C$3, 'Terms&amp;Conditions + Transaction'!$B$6), B1349+1, "")</f>
        <v/>
      </c>
      <c r="C1350" t="str">
        <f ca="1">IF(B1350="", "", IF(AND(WEEKDAY(B1350, 2)&lt;=5, ISERROR(VLOOKUP(B1350, 'Holiday Schedule'!$B$3:$B$1002, 1, FALSE))), 1, 0))</f>
        <v/>
      </c>
      <c r="D1350" t="str">
        <f ca="1">IF(B1350="", "", IF(LOWER('Terms&amp;Conditions + Transaction'!$C$15)="act", 1, IF(DAY(B1350)=31, 0, IF(AND(DAY(B1350+1)=1, MONTH(B1350+1)=3), 31-DAY(B1350), 1))))</f>
        <v/>
      </c>
      <c r="E1350" s="18" t="str">
        <f ca="1">IF(B1350="", "", IFERROR(VLOOKUP(B1350, 'Accrual Schedule'!$B$3:$B$122, 1, TRUE), ""))</f>
        <v/>
      </c>
      <c r="F1350" s="18" t="str" cm="1">
        <f t="array" aca="1" ref="F1350" ca="1">IF(B1350="", "", INDEX('Accrual Schedule'!$B$3:$B$122, MATCH(B1350, 'Accrual Schedule'!$B$3:$B$122, 1)+1, 1))</f>
        <v/>
      </c>
      <c r="G1350" s="18" t="str" cm="1">
        <f t="array" aca="1" ref="G1350" ca="1">IF(B1350="", "", INDEX('Accrual Schedule'!$B$3:$B$122, MATCH(H1350, 'Accrual Schedule'!$B$3:$B$122, 1)-1, 1))</f>
        <v/>
      </c>
      <c r="H1350" s="18" t="str">
        <f ca="1">IF(B1350="", "", INDEX('Accrual Schedule'!$B$3:$B$122, MATCH(I1350, 'Accrual Schedule'!$C$3:$C$122, 1), 1))</f>
        <v/>
      </c>
      <c r="I1350" s="18" t="str" cm="1">
        <f t="array" aca="1" ref="I1350" ca="1">IF(B1350="", "", _xlfn.IFNA(INDEX('Accrual Schedule'!$C$4:$C$122, MATCH(B1350, 'Accrual Schedule'!$C$4:$C$122, 1)+1, 1), INDEX('Accrual Schedule'!$C$4:$C$122, 1, 1)))</f>
        <v/>
      </c>
      <c r="J1350" s="11" t="str">
        <f ca="1">IF(B1350="","",'Terms&amp;Conditions + Transaction'!$F$5-SUMIF(Dispositions!$B$3:$B$32,"&lt;="&amp;B1350,Dispositions!$C$3:$C$32))</f>
        <v/>
      </c>
      <c r="K1350" s="84" t="str">
        <f ca="1">IF(B1350="", "", IF(ISNA(MATCH(B1350, 'Factor Schedule'!$B$3:$B$2002, -1)),1,IF(INDEX('Factor Schedule'!$B$3:$C$2002,MATCH(B1350, 'Factor Schedule'!$B$3:$B$2002, -1), 1)=B1350,MATCH(B1350, 'Factor Schedule'!$B$3:$B$2002, -1),MATCH(B1350, 'Factor Schedule'!$B$3:$B$2002, -1)+1)))</f>
        <v/>
      </c>
      <c r="L1350" s="11" t="str" cm="1">
        <f t="array" aca="1" ref="L1350" ca="1">IF(B1350="","",ROUND(J1350*_xlfn.IFNA(INDEX('Factor Schedule'!$B$3:$C$2002,K1350, 2), 1), 2))</f>
        <v/>
      </c>
      <c r="M1350" s="11" t="str">
        <f ca="1">IF(B1350="", "", IF(OR(LOWER('Terms&amp;Conditions + Transaction'!$B$12)&lt;&gt;"compound", B1350=$C$2, B1350=E1350), L1350, L1350+IF(LOWER('Terms&amp;Conditions + Transaction'!$B$13)&lt;&gt;"y", SUMIFS($T$8:$T$2007, $B$8:$B$2007, "&gt;="&amp;E1350, $B$8:$B$2007, "&lt;"&amp;B1350), SUMIFS($U$8:$U$1007, $B$8:$B$2007, "&gt;="&amp;E1350, $B$8:$B$2007, "&lt;"&amp;B1350))))</f>
        <v/>
      </c>
      <c r="N1350" s="18" t="str">
        <f ca="1">IF(OR(B1350 = "", F1350=""), "", MIN(ForwardDays(B1350,-'Terms&amp;Conditions + Transaction'!$B$22, 'Terms&amp;Conditions + Transaction'!$B$23, 'Holiday Schedule'!$B$3:$B$1002),ForwardDays(F1350,-'Terms&amp;Conditions + Transaction'!$B$22, 'Terms&amp;Conditions + Transaction'!$B$23, 'Holiday Schedule'!$B$3:$B$1002)))</f>
        <v/>
      </c>
      <c r="O1350" s="42" t="str">
        <f ca="1">IF(B1350="", "", IF(ISNA(MATCH(N1350, SOFR_INDEX!$A$2:$A$2001, -1)),1,IF(INDEX(SOFR_INDEX!$A$2:$E$2001,MATCH(N1350, SOFR_INDEX!$A$2:$A$2001, -1), 1)=N1350,MATCH(N1350, SOFR_INDEX!$A$2:$A$2001, -1),MATCH(N1350, SOFR_INDEX!$A$2:$A$2001, -1)+1)))</f>
        <v/>
      </c>
      <c r="P1350" s="40" t="str" cm="1">
        <f t="array" aca="1" ref="P1350" ca="1">IF(OR(B1350="", F1350=""), "", INDEX(SOFR_INDEX!$B$2:$E$2001, O1350,$P$4) * IF(LEFT($P$3, 3)="180", 2, IF(LEFT($P$3, 2)="90", 4, IF(LEFT($P$3, 2)="30", 12, 1)))/100)</f>
        <v/>
      </c>
      <c r="Q1350" s="43" t="str">
        <f ca="1">IF(OR(B1350="", F1350=""), "", P1350+'Terms&amp;Conditions + Transaction'!$B$11/10000)</f>
        <v/>
      </c>
      <c r="R1350" s="43" t="str">
        <f t="shared" ca="1" si="125"/>
        <v/>
      </c>
      <c r="S1350" t="str">
        <f ca="1">IF(B1350="",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Transaction'!$C$7*(F1350-E1350), 365), 360))))</f>
        <v/>
      </c>
      <c r="T1350" s="49" t="str">
        <f t="shared" ca="1" si="126"/>
        <v/>
      </c>
      <c r="U1350" s="49" t="str">
        <f t="shared" ca="1" si="127"/>
        <v/>
      </c>
      <c r="V1350" s="49" t="str">
        <f t="shared" ca="1" si="128"/>
        <v/>
      </c>
      <c r="W1350" s="11" t="str">
        <f t="shared" ca="1" si="129"/>
        <v/>
      </c>
      <c r="X1350" s="11" t="str">
        <f t="shared" ca="1" si="130"/>
        <v/>
      </c>
    </row>
    <row r="1351" spans="2:24" x14ac:dyDescent="0.25">
      <c r="B1351" s="82" t="str">
        <f ca="1">IF(B1350&lt;MIN($C$3, 'Terms&amp;Conditions + Transaction'!$B$6), B1350+1, "")</f>
        <v/>
      </c>
      <c r="C1351" t="str">
        <f ca="1">IF(B1351="", "", IF(AND(WEEKDAY(B1351, 2)&lt;=5, ISERROR(VLOOKUP(B1351, 'Holiday Schedule'!$B$3:$B$1002, 1, FALSE))), 1, 0))</f>
        <v/>
      </c>
      <c r="D1351" t="str">
        <f ca="1">IF(B1351="", "", IF(LOWER('Terms&amp;Conditions + Transaction'!$C$15)="act", 1, IF(DAY(B1351)=31, 0, IF(AND(DAY(B1351+1)=1, MONTH(B1351+1)=3), 31-DAY(B1351), 1))))</f>
        <v/>
      </c>
      <c r="E1351" s="18" t="str">
        <f ca="1">IF(B1351="", "", IFERROR(VLOOKUP(B1351, 'Accrual Schedule'!$B$3:$B$122, 1, TRUE), ""))</f>
        <v/>
      </c>
      <c r="F1351" s="18" t="str" cm="1">
        <f t="array" aca="1" ref="F1351" ca="1">IF(B1351="", "", INDEX('Accrual Schedule'!$B$3:$B$122, MATCH(B1351, 'Accrual Schedule'!$B$3:$B$122, 1)+1, 1))</f>
        <v/>
      </c>
      <c r="G1351" s="18" t="str" cm="1">
        <f t="array" aca="1" ref="G1351" ca="1">IF(B1351="", "", INDEX('Accrual Schedule'!$B$3:$B$122, MATCH(H1351, 'Accrual Schedule'!$B$3:$B$122, 1)-1, 1))</f>
        <v/>
      </c>
      <c r="H1351" s="18" t="str">
        <f ca="1">IF(B1351="", "", INDEX('Accrual Schedule'!$B$3:$B$122, MATCH(I1351, 'Accrual Schedule'!$C$3:$C$122, 1), 1))</f>
        <v/>
      </c>
      <c r="I1351" s="18" t="str" cm="1">
        <f t="array" aca="1" ref="I1351" ca="1">IF(B1351="", "", _xlfn.IFNA(INDEX('Accrual Schedule'!$C$4:$C$122, MATCH(B1351, 'Accrual Schedule'!$C$4:$C$122, 1)+1, 1), INDEX('Accrual Schedule'!$C$4:$C$122, 1, 1)))</f>
        <v/>
      </c>
      <c r="J1351" s="11" t="str">
        <f ca="1">IF(B1351="","",'Terms&amp;Conditions + Transaction'!$F$5-SUMIF(Dispositions!$B$3:$B$32,"&lt;="&amp;B1351,Dispositions!$C$3:$C$32))</f>
        <v/>
      </c>
      <c r="K1351" s="84" t="str">
        <f ca="1">IF(B1351="", "", IF(ISNA(MATCH(B1351, 'Factor Schedule'!$B$3:$B$2002, -1)),1,IF(INDEX('Factor Schedule'!$B$3:$C$2002,MATCH(B1351, 'Factor Schedule'!$B$3:$B$2002, -1), 1)=B1351,MATCH(B1351, 'Factor Schedule'!$B$3:$B$2002, -1),MATCH(B1351, 'Factor Schedule'!$B$3:$B$2002, -1)+1)))</f>
        <v/>
      </c>
      <c r="L1351" s="11" t="str" cm="1">
        <f t="array" aca="1" ref="L1351" ca="1">IF(B1351="","",ROUND(J1351*_xlfn.IFNA(INDEX('Factor Schedule'!$B$3:$C$2002,K1351, 2), 1), 2))</f>
        <v/>
      </c>
      <c r="M1351" s="11" t="str">
        <f ca="1">IF(B1351="", "", IF(OR(LOWER('Terms&amp;Conditions + Transaction'!$B$12)&lt;&gt;"compound", B1351=$C$2, B1351=E1351), L1351, L1351+IF(LOWER('Terms&amp;Conditions + Transaction'!$B$13)&lt;&gt;"y", SUMIFS($T$8:$T$2007, $B$8:$B$2007, "&gt;="&amp;E1351, $B$8:$B$2007, "&lt;"&amp;B1351), SUMIFS($U$8:$U$1007, $B$8:$B$2007, "&gt;="&amp;E1351, $B$8:$B$2007, "&lt;"&amp;B1351))))</f>
        <v/>
      </c>
      <c r="N1351" s="18" t="str">
        <f ca="1">IF(OR(B1351 = "", F1351=""), "", MIN(ForwardDays(B1351,-'Terms&amp;Conditions + Transaction'!$B$22, 'Terms&amp;Conditions + Transaction'!$B$23, 'Holiday Schedule'!$B$3:$B$1002),ForwardDays(F1351,-'Terms&amp;Conditions + Transaction'!$B$22, 'Terms&amp;Conditions + Transaction'!$B$23, 'Holiday Schedule'!$B$3:$B$1002)))</f>
        <v/>
      </c>
      <c r="O1351" s="42" t="str">
        <f ca="1">IF(B1351="", "", IF(ISNA(MATCH(N1351, SOFR_INDEX!$A$2:$A$2001, -1)),1,IF(INDEX(SOFR_INDEX!$A$2:$E$2001,MATCH(N1351, SOFR_INDEX!$A$2:$A$2001, -1), 1)=N1351,MATCH(N1351, SOFR_INDEX!$A$2:$A$2001, -1),MATCH(N1351, SOFR_INDEX!$A$2:$A$2001, -1)+1)))</f>
        <v/>
      </c>
      <c r="P1351" s="40" t="str" cm="1">
        <f t="array" aca="1" ref="P1351" ca="1">IF(OR(B1351="", F1351=""), "", INDEX(SOFR_INDEX!$B$2:$E$2001, O1351,$P$4) * IF(LEFT($P$3, 3)="180", 2, IF(LEFT($P$3, 2)="90", 4, IF(LEFT($P$3, 2)="30", 12, 1)))/100)</f>
        <v/>
      </c>
      <c r="Q1351" s="43" t="str">
        <f ca="1">IF(OR(B1351="", F1351=""), "", P1351+'Terms&amp;Conditions + Transaction'!$B$11/10000)</f>
        <v/>
      </c>
      <c r="R1351" s="43" t="str">
        <f t="shared" ca="1" si="125"/>
        <v/>
      </c>
      <c r="S1351" t="str">
        <f ca="1">IF(B1351="",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Transaction'!$C$7*(F1351-E1351), 365), 360))))</f>
        <v/>
      </c>
      <c r="T1351" s="49" t="str">
        <f t="shared" ca="1" si="126"/>
        <v/>
      </c>
      <c r="U1351" s="49" t="str">
        <f t="shared" ca="1" si="127"/>
        <v/>
      </c>
      <c r="V1351" s="49" t="str">
        <f t="shared" ca="1" si="128"/>
        <v/>
      </c>
      <c r="W1351" s="11" t="str">
        <f t="shared" ca="1" si="129"/>
        <v/>
      </c>
      <c r="X1351" s="11" t="str">
        <f t="shared" ca="1" si="130"/>
        <v/>
      </c>
    </row>
    <row r="1352" spans="2:24" x14ac:dyDescent="0.25">
      <c r="B1352" s="82" t="str">
        <f ca="1">IF(B1351&lt;MIN($C$3, 'Terms&amp;Conditions + Transaction'!$B$6), B1351+1, "")</f>
        <v/>
      </c>
      <c r="C1352" t="str">
        <f ca="1">IF(B1352="", "", IF(AND(WEEKDAY(B1352, 2)&lt;=5, ISERROR(VLOOKUP(B1352, 'Holiday Schedule'!$B$3:$B$1002, 1, FALSE))), 1, 0))</f>
        <v/>
      </c>
      <c r="D1352" t="str">
        <f ca="1">IF(B1352="", "", IF(LOWER('Terms&amp;Conditions + Transaction'!$C$15)="act", 1, IF(DAY(B1352)=31, 0, IF(AND(DAY(B1352+1)=1, MONTH(B1352+1)=3), 31-DAY(B1352), 1))))</f>
        <v/>
      </c>
      <c r="E1352" s="18" t="str">
        <f ca="1">IF(B1352="", "", IFERROR(VLOOKUP(B1352, 'Accrual Schedule'!$B$3:$B$122, 1, TRUE), ""))</f>
        <v/>
      </c>
      <c r="F1352" s="18" t="str" cm="1">
        <f t="array" aca="1" ref="F1352" ca="1">IF(B1352="", "", INDEX('Accrual Schedule'!$B$3:$B$122, MATCH(B1352, 'Accrual Schedule'!$B$3:$B$122, 1)+1, 1))</f>
        <v/>
      </c>
      <c r="G1352" s="18" t="str" cm="1">
        <f t="array" aca="1" ref="G1352" ca="1">IF(B1352="", "", INDEX('Accrual Schedule'!$B$3:$B$122, MATCH(H1352, 'Accrual Schedule'!$B$3:$B$122, 1)-1, 1))</f>
        <v/>
      </c>
      <c r="H1352" s="18" t="str">
        <f ca="1">IF(B1352="", "", INDEX('Accrual Schedule'!$B$3:$B$122, MATCH(I1352, 'Accrual Schedule'!$C$3:$C$122, 1), 1))</f>
        <v/>
      </c>
      <c r="I1352" s="18" t="str" cm="1">
        <f t="array" aca="1" ref="I1352" ca="1">IF(B1352="", "", _xlfn.IFNA(INDEX('Accrual Schedule'!$C$4:$C$122, MATCH(B1352, 'Accrual Schedule'!$C$4:$C$122, 1)+1, 1), INDEX('Accrual Schedule'!$C$4:$C$122, 1, 1)))</f>
        <v/>
      </c>
      <c r="J1352" s="11" t="str">
        <f ca="1">IF(B1352="","",'Terms&amp;Conditions + Transaction'!$F$5-SUMIF(Dispositions!$B$3:$B$32,"&lt;="&amp;B1352,Dispositions!$C$3:$C$32))</f>
        <v/>
      </c>
      <c r="K1352" s="84" t="str">
        <f ca="1">IF(B1352="", "", IF(ISNA(MATCH(B1352, 'Factor Schedule'!$B$3:$B$2002, -1)),1,IF(INDEX('Factor Schedule'!$B$3:$C$2002,MATCH(B1352, 'Factor Schedule'!$B$3:$B$2002, -1), 1)=B1352,MATCH(B1352, 'Factor Schedule'!$B$3:$B$2002, -1),MATCH(B1352, 'Factor Schedule'!$B$3:$B$2002, -1)+1)))</f>
        <v/>
      </c>
      <c r="L1352" s="11" t="str" cm="1">
        <f t="array" aca="1" ref="L1352" ca="1">IF(B1352="","",ROUND(J1352*_xlfn.IFNA(INDEX('Factor Schedule'!$B$3:$C$2002,K1352, 2), 1), 2))</f>
        <v/>
      </c>
      <c r="M1352" s="11" t="str">
        <f ca="1">IF(B1352="", "", IF(OR(LOWER('Terms&amp;Conditions + Transaction'!$B$12)&lt;&gt;"compound", B1352=$C$2, B1352=E1352), L1352, L1352+IF(LOWER('Terms&amp;Conditions + Transaction'!$B$13)&lt;&gt;"y", SUMIFS($T$8:$T$2007, $B$8:$B$2007, "&gt;="&amp;E1352, $B$8:$B$2007, "&lt;"&amp;B1352), SUMIFS($U$8:$U$1007, $B$8:$B$2007, "&gt;="&amp;E1352, $B$8:$B$2007, "&lt;"&amp;B1352))))</f>
        <v/>
      </c>
      <c r="N1352" s="18" t="str">
        <f ca="1">IF(OR(B1352 = "", F1352=""), "", MIN(ForwardDays(B1352,-'Terms&amp;Conditions + Transaction'!$B$22, 'Terms&amp;Conditions + Transaction'!$B$23, 'Holiday Schedule'!$B$3:$B$1002),ForwardDays(F1352,-'Terms&amp;Conditions + Transaction'!$B$22, 'Terms&amp;Conditions + Transaction'!$B$23, 'Holiday Schedule'!$B$3:$B$1002)))</f>
        <v/>
      </c>
      <c r="O1352" s="42" t="str">
        <f ca="1">IF(B1352="", "", IF(ISNA(MATCH(N1352, SOFR_INDEX!$A$2:$A$2001, -1)),1,IF(INDEX(SOFR_INDEX!$A$2:$E$2001,MATCH(N1352, SOFR_INDEX!$A$2:$A$2001, -1), 1)=N1352,MATCH(N1352, SOFR_INDEX!$A$2:$A$2001, -1),MATCH(N1352, SOFR_INDEX!$A$2:$A$2001, -1)+1)))</f>
        <v/>
      </c>
      <c r="P1352" s="40" t="str" cm="1">
        <f t="array" aca="1" ref="P1352" ca="1">IF(OR(B1352="", F1352=""), "", INDEX(SOFR_INDEX!$B$2:$E$2001, O1352,$P$4) * IF(LEFT($P$3, 3)="180", 2, IF(LEFT($P$3, 2)="90", 4, IF(LEFT($P$3, 2)="30", 12, 1)))/100)</f>
        <v/>
      </c>
      <c r="Q1352" s="43" t="str">
        <f ca="1">IF(OR(B1352="", F1352=""), "", P1352+'Terms&amp;Conditions + Transaction'!$B$11/10000)</f>
        <v/>
      </c>
      <c r="R1352" s="43" t="str">
        <f t="shared" ref="R1352:R1415" ca="1" si="131">IF(OR(B1352="", B1353=""), "", (V1352/L1352)/((B1353-$B$8)/S1352))</f>
        <v/>
      </c>
      <c r="S1352" t="str">
        <f ca="1">IF(B1352="",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Transaction'!$C$7*(F1352-E1352), 365), 360))))</f>
        <v/>
      </c>
      <c r="T1352" s="49" t="str">
        <f t="shared" ca="1" si="126"/>
        <v/>
      </c>
      <c r="U1352" s="49" t="str">
        <f t="shared" ca="1" si="127"/>
        <v/>
      </c>
      <c r="V1352" s="49" t="str">
        <f t="shared" ca="1" si="128"/>
        <v/>
      </c>
      <c r="W1352" s="11" t="str">
        <f t="shared" ca="1" si="129"/>
        <v/>
      </c>
      <c r="X1352" s="11" t="str">
        <f t="shared" ca="1" si="130"/>
        <v/>
      </c>
    </row>
    <row r="1353" spans="2:24" x14ac:dyDescent="0.25">
      <c r="B1353" s="82" t="str">
        <f ca="1">IF(B1352&lt;MIN($C$3, 'Terms&amp;Conditions + Transaction'!$B$6), B1352+1, "")</f>
        <v/>
      </c>
      <c r="C1353" t="str">
        <f ca="1">IF(B1353="", "", IF(AND(WEEKDAY(B1353, 2)&lt;=5, ISERROR(VLOOKUP(B1353, 'Holiday Schedule'!$B$3:$B$1002, 1, FALSE))), 1, 0))</f>
        <v/>
      </c>
      <c r="D1353" t="str">
        <f ca="1">IF(B1353="", "", IF(LOWER('Terms&amp;Conditions + Transaction'!$C$15)="act", 1, IF(DAY(B1353)=31, 0, IF(AND(DAY(B1353+1)=1, MONTH(B1353+1)=3), 31-DAY(B1353), 1))))</f>
        <v/>
      </c>
      <c r="E1353" s="18" t="str">
        <f ca="1">IF(B1353="", "", IFERROR(VLOOKUP(B1353, 'Accrual Schedule'!$B$3:$B$122, 1, TRUE), ""))</f>
        <v/>
      </c>
      <c r="F1353" s="18" t="str" cm="1">
        <f t="array" aca="1" ref="F1353" ca="1">IF(B1353="", "", INDEX('Accrual Schedule'!$B$3:$B$122, MATCH(B1353, 'Accrual Schedule'!$B$3:$B$122, 1)+1, 1))</f>
        <v/>
      </c>
      <c r="G1353" s="18" t="str" cm="1">
        <f t="array" aca="1" ref="G1353" ca="1">IF(B1353="", "", INDEX('Accrual Schedule'!$B$3:$B$122, MATCH(H1353, 'Accrual Schedule'!$B$3:$B$122, 1)-1, 1))</f>
        <v/>
      </c>
      <c r="H1353" s="18" t="str">
        <f ca="1">IF(B1353="", "", INDEX('Accrual Schedule'!$B$3:$B$122, MATCH(I1353, 'Accrual Schedule'!$C$3:$C$122, 1), 1))</f>
        <v/>
      </c>
      <c r="I1353" s="18" t="str" cm="1">
        <f t="array" aca="1" ref="I1353" ca="1">IF(B1353="", "", _xlfn.IFNA(INDEX('Accrual Schedule'!$C$4:$C$122, MATCH(B1353, 'Accrual Schedule'!$C$4:$C$122, 1)+1, 1), INDEX('Accrual Schedule'!$C$4:$C$122, 1, 1)))</f>
        <v/>
      </c>
      <c r="J1353" s="11" t="str">
        <f ca="1">IF(B1353="","",'Terms&amp;Conditions + Transaction'!$F$5-SUMIF(Dispositions!$B$3:$B$32,"&lt;="&amp;B1353,Dispositions!$C$3:$C$32))</f>
        <v/>
      </c>
      <c r="K1353" s="84" t="str">
        <f ca="1">IF(B1353="", "", IF(ISNA(MATCH(B1353, 'Factor Schedule'!$B$3:$B$2002, -1)),1,IF(INDEX('Factor Schedule'!$B$3:$C$2002,MATCH(B1353, 'Factor Schedule'!$B$3:$B$2002, -1), 1)=B1353,MATCH(B1353, 'Factor Schedule'!$B$3:$B$2002, -1),MATCH(B1353, 'Factor Schedule'!$B$3:$B$2002, -1)+1)))</f>
        <v/>
      </c>
      <c r="L1353" s="11" t="str" cm="1">
        <f t="array" aca="1" ref="L1353" ca="1">IF(B1353="","",ROUND(J1353*_xlfn.IFNA(INDEX('Factor Schedule'!$B$3:$C$2002,K1353, 2), 1), 2))</f>
        <v/>
      </c>
      <c r="M1353" s="11" t="str">
        <f ca="1">IF(B1353="", "", IF(OR(LOWER('Terms&amp;Conditions + Transaction'!$B$12)&lt;&gt;"compound", B1353=$C$2, B1353=E1353), L1353, L1353+IF(LOWER('Terms&amp;Conditions + Transaction'!$B$13)&lt;&gt;"y", SUMIFS($T$8:$T$2007, $B$8:$B$2007, "&gt;="&amp;E1353, $B$8:$B$2007, "&lt;"&amp;B1353), SUMIFS($U$8:$U$1007, $B$8:$B$2007, "&gt;="&amp;E1353, $B$8:$B$2007, "&lt;"&amp;B1353))))</f>
        <v/>
      </c>
      <c r="N1353" s="18" t="str">
        <f ca="1">IF(OR(B1353 = "", F1353=""), "", MIN(ForwardDays(B1353,-'Terms&amp;Conditions + Transaction'!$B$22, 'Terms&amp;Conditions + Transaction'!$B$23, 'Holiday Schedule'!$B$3:$B$1002),ForwardDays(F1353,-'Terms&amp;Conditions + Transaction'!$B$22, 'Terms&amp;Conditions + Transaction'!$B$23, 'Holiday Schedule'!$B$3:$B$1002)))</f>
        <v/>
      </c>
      <c r="O1353" s="42" t="str">
        <f ca="1">IF(B1353="", "", IF(ISNA(MATCH(N1353, SOFR_INDEX!$A$2:$A$2001, -1)),1,IF(INDEX(SOFR_INDEX!$A$2:$E$2001,MATCH(N1353, SOFR_INDEX!$A$2:$A$2001, -1), 1)=N1353,MATCH(N1353, SOFR_INDEX!$A$2:$A$2001, -1),MATCH(N1353, SOFR_INDEX!$A$2:$A$2001, -1)+1)))</f>
        <v/>
      </c>
      <c r="P1353" s="40" t="str" cm="1">
        <f t="array" aca="1" ref="P1353" ca="1">IF(OR(B1353="", F1353=""), "", INDEX(SOFR_INDEX!$B$2:$E$2001, O1353,$P$4) * IF(LEFT($P$3, 3)="180", 2, IF(LEFT($P$3, 2)="90", 4, IF(LEFT($P$3, 2)="30", 12, 1)))/100)</f>
        <v/>
      </c>
      <c r="Q1353" s="43" t="str">
        <f ca="1">IF(OR(B1353="", F1353=""), "", P1353+'Terms&amp;Conditions + Transaction'!$B$11/10000)</f>
        <v/>
      </c>
      <c r="R1353" s="43" t="str">
        <f t="shared" ca="1" si="131"/>
        <v/>
      </c>
      <c r="S1353" t="str">
        <f ca="1">IF(B1353="",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Transaction'!$C$7*(F1353-E1353), 365), 360))))</f>
        <v/>
      </c>
      <c r="T1353" s="49" t="str">
        <f t="shared" ca="1" si="126"/>
        <v/>
      </c>
      <c r="U1353" s="49" t="str">
        <f t="shared" ca="1" si="127"/>
        <v/>
      </c>
      <c r="V1353" s="49" t="str">
        <f t="shared" ca="1" si="128"/>
        <v/>
      </c>
      <c r="W1353" s="11" t="str">
        <f t="shared" ca="1" si="129"/>
        <v/>
      </c>
      <c r="X1353" s="11" t="str">
        <f t="shared" ca="1" si="130"/>
        <v/>
      </c>
    </row>
    <row r="1354" spans="2:24" x14ac:dyDescent="0.25">
      <c r="B1354" s="82" t="str">
        <f ca="1">IF(B1353&lt;MIN($C$3, 'Terms&amp;Conditions + Transaction'!$B$6), B1353+1, "")</f>
        <v/>
      </c>
      <c r="C1354" t="str">
        <f ca="1">IF(B1354="", "", IF(AND(WEEKDAY(B1354, 2)&lt;=5, ISERROR(VLOOKUP(B1354, 'Holiday Schedule'!$B$3:$B$1002, 1, FALSE))), 1, 0))</f>
        <v/>
      </c>
      <c r="D1354" t="str">
        <f ca="1">IF(B1354="", "", IF(LOWER('Terms&amp;Conditions + Transaction'!$C$15)="act", 1, IF(DAY(B1354)=31, 0, IF(AND(DAY(B1354+1)=1, MONTH(B1354+1)=3), 31-DAY(B1354), 1))))</f>
        <v/>
      </c>
      <c r="E1354" s="18" t="str">
        <f ca="1">IF(B1354="", "", IFERROR(VLOOKUP(B1354, 'Accrual Schedule'!$B$3:$B$122, 1, TRUE), ""))</f>
        <v/>
      </c>
      <c r="F1354" s="18" t="str" cm="1">
        <f t="array" aca="1" ref="F1354" ca="1">IF(B1354="", "", INDEX('Accrual Schedule'!$B$3:$B$122, MATCH(B1354, 'Accrual Schedule'!$B$3:$B$122, 1)+1, 1))</f>
        <v/>
      </c>
      <c r="G1354" s="18" t="str" cm="1">
        <f t="array" aca="1" ref="G1354" ca="1">IF(B1354="", "", INDEX('Accrual Schedule'!$B$3:$B$122, MATCH(H1354, 'Accrual Schedule'!$B$3:$B$122, 1)-1, 1))</f>
        <v/>
      </c>
      <c r="H1354" s="18" t="str">
        <f ca="1">IF(B1354="", "", INDEX('Accrual Schedule'!$B$3:$B$122, MATCH(I1354, 'Accrual Schedule'!$C$3:$C$122, 1), 1))</f>
        <v/>
      </c>
      <c r="I1354" s="18" t="str" cm="1">
        <f t="array" aca="1" ref="I1354" ca="1">IF(B1354="", "", _xlfn.IFNA(INDEX('Accrual Schedule'!$C$4:$C$122, MATCH(B1354, 'Accrual Schedule'!$C$4:$C$122, 1)+1, 1), INDEX('Accrual Schedule'!$C$4:$C$122, 1, 1)))</f>
        <v/>
      </c>
      <c r="J1354" s="11" t="str">
        <f ca="1">IF(B1354="","",'Terms&amp;Conditions + Transaction'!$F$5-SUMIF(Dispositions!$B$3:$B$32,"&lt;="&amp;B1354,Dispositions!$C$3:$C$32))</f>
        <v/>
      </c>
      <c r="K1354" s="84" t="str">
        <f ca="1">IF(B1354="", "", IF(ISNA(MATCH(B1354, 'Factor Schedule'!$B$3:$B$2002, -1)),1,IF(INDEX('Factor Schedule'!$B$3:$C$2002,MATCH(B1354, 'Factor Schedule'!$B$3:$B$2002, -1), 1)=B1354,MATCH(B1354, 'Factor Schedule'!$B$3:$B$2002, -1),MATCH(B1354, 'Factor Schedule'!$B$3:$B$2002, -1)+1)))</f>
        <v/>
      </c>
      <c r="L1354" s="11" t="str" cm="1">
        <f t="array" aca="1" ref="L1354" ca="1">IF(B1354="","",ROUND(J1354*_xlfn.IFNA(INDEX('Factor Schedule'!$B$3:$C$2002,K1354, 2), 1), 2))</f>
        <v/>
      </c>
      <c r="M1354" s="11" t="str">
        <f ca="1">IF(B1354="", "", IF(OR(LOWER('Terms&amp;Conditions + Transaction'!$B$12)&lt;&gt;"compound", B1354=$C$2, B1354=E1354), L1354, L1354+IF(LOWER('Terms&amp;Conditions + Transaction'!$B$13)&lt;&gt;"y", SUMIFS($T$8:$T$2007, $B$8:$B$2007, "&gt;="&amp;E1354, $B$8:$B$2007, "&lt;"&amp;B1354), SUMIFS($U$8:$U$1007, $B$8:$B$2007, "&gt;="&amp;E1354, $B$8:$B$2007, "&lt;"&amp;B1354))))</f>
        <v/>
      </c>
      <c r="N1354" s="18" t="str">
        <f ca="1">IF(OR(B1354 = "", F1354=""), "", MIN(ForwardDays(B1354,-'Terms&amp;Conditions + Transaction'!$B$22, 'Terms&amp;Conditions + Transaction'!$B$23, 'Holiday Schedule'!$B$3:$B$1002),ForwardDays(F1354,-'Terms&amp;Conditions + Transaction'!$B$22, 'Terms&amp;Conditions + Transaction'!$B$23, 'Holiday Schedule'!$B$3:$B$1002)))</f>
        <v/>
      </c>
      <c r="O1354" s="42" t="str">
        <f ca="1">IF(B1354="", "", IF(ISNA(MATCH(N1354, SOFR_INDEX!$A$2:$A$2001, -1)),1,IF(INDEX(SOFR_INDEX!$A$2:$E$2001,MATCH(N1354, SOFR_INDEX!$A$2:$A$2001, -1), 1)=N1354,MATCH(N1354, SOFR_INDEX!$A$2:$A$2001, -1),MATCH(N1354, SOFR_INDEX!$A$2:$A$2001, -1)+1)))</f>
        <v/>
      </c>
      <c r="P1354" s="40" t="str" cm="1">
        <f t="array" aca="1" ref="P1354" ca="1">IF(OR(B1354="", F1354=""), "", INDEX(SOFR_INDEX!$B$2:$E$2001, O1354,$P$4) * IF(LEFT($P$3, 3)="180", 2, IF(LEFT($P$3, 2)="90", 4, IF(LEFT($P$3, 2)="30", 12, 1)))/100)</f>
        <v/>
      </c>
      <c r="Q1354" s="43" t="str">
        <f ca="1">IF(OR(B1354="", F1354=""), "", P1354+'Terms&amp;Conditions + Transaction'!$B$11/10000)</f>
        <v/>
      </c>
      <c r="R1354" s="43" t="str">
        <f t="shared" ca="1" si="131"/>
        <v/>
      </c>
      <c r="S1354" t="str">
        <f ca="1">IF(B1354="",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Transaction'!$C$7*(F1354-E1354), 365), 360))))</f>
        <v/>
      </c>
      <c r="T1354" s="49" t="str">
        <f t="shared" ca="1" si="126"/>
        <v/>
      </c>
      <c r="U1354" s="49" t="str">
        <f t="shared" ca="1" si="127"/>
        <v/>
      </c>
      <c r="V1354" s="49" t="str">
        <f t="shared" ca="1" si="128"/>
        <v/>
      </c>
      <c r="W1354" s="11" t="str">
        <f t="shared" ca="1" si="129"/>
        <v/>
      </c>
      <c r="X1354" s="11" t="str">
        <f t="shared" ca="1" si="130"/>
        <v/>
      </c>
    </row>
    <row r="1355" spans="2:24" x14ac:dyDescent="0.25">
      <c r="B1355" s="82" t="str">
        <f ca="1">IF(B1354&lt;MIN($C$3, 'Terms&amp;Conditions + Transaction'!$B$6), B1354+1, "")</f>
        <v/>
      </c>
      <c r="C1355" t="str">
        <f ca="1">IF(B1355="", "", IF(AND(WEEKDAY(B1355, 2)&lt;=5, ISERROR(VLOOKUP(B1355, 'Holiday Schedule'!$B$3:$B$1002, 1, FALSE))), 1, 0))</f>
        <v/>
      </c>
      <c r="D1355" t="str">
        <f ca="1">IF(B1355="", "", IF(LOWER('Terms&amp;Conditions + Transaction'!$C$15)="act", 1, IF(DAY(B1355)=31, 0, IF(AND(DAY(B1355+1)=1, MONTH(B1355+1)=3), 31-DAY(B1355), 1))))</f>
        <v/>
      </c>
      <c r="E1355" s="18" t="str">
        <f ca="1">IF(B1355="", "", IFERROR(VLOOKUP(B1355, 'Accrual Schedule'!$B$3:$B$122, 1, TRUE), ""))</f>
        <v/>
      </c>
      <c r="F1355" s="18" t="str" cm="1">
        <f t="array" aca="1" ref="F1355" ca="1">IF(B1355="", "", INDEX('Accrual Schedule'!$B$3:$B$122, MATCH(B1355, 'Accrual Schedule'!$B$3:$B$122, 1)+1, 1))</f>
        <v/>
      </c>
      <c r="G1355" s="18" t="str" cm="1">
        <f t="array" aca="1" ref="G1355" ca="1">IF(B1355="", "", INDEX('Accrual Schedule'!$B$3:$B$122, MATCH(H1355, 'Accrual Schedule'!$B$3:$B$122, 1)-1, 1))</f>
        <v/>
      </c>
      <c r="H1355" s="18" t="str">
        <f ca="1">IF(B1355="", "", INDEX('Accrual Schedule'!$B$3:$B$122, MATCH(I1355, 'Accrual Schedule'!$C$3:$C$122, 1), 1))</f>
        <v/>
      </c>
      <c r="I1355" s="18" t="str" cm="1">
        <f t="array" aca="1" ref="I1355" ca="1">IF(B1355="", "", _xlfn.IFNA(INDEX('Accrual Schedule'!$C$4:$C$122, MATCH(B1355, 'Accrual Schedule'!$C$4:$C$122, 1)+1, 1), INDEX('Accrual Schedule'!$C$4:$C$122, 1, 1)))</f>
        <v/>
      </c>
      <c r="J1355" s="11" t="str">
        <f ca="1">IF(B1355="","",'Terms&amp;Conditions + Transaction'!$F$5-SUMIF(Dispositions!$B$3:$B$32,"&lt;="&amp;B1355,Dispositions!$C$3:$C$32))</f>
        <v/>
      </c>
      <c r="K1355" s="84" t="str">
        <f ca="1">IF(B1355="", "", IF(ISNA(MATCH(B1355, 'Factor Schedule'!$B$3:$B$2002, -1)),1,IF(INDEX('Factor Schedule'!$B$3:$C$2002,MATCH(B1355, 'Factor Schedule'!$B$3:$B$2002, -1), 1)=B1355,MATCH(B1355, 'Factor Schedule'!$B$3:$B$2002, -1),MATCH(B1355, 'Factor Schedule'!$B$3:$B$2002, -1)+1)))</f>
        <v/>
      </c>
      <c r="L1355" s="11" t="str" cm="1">
        <f t="array" aca="1" ref="L1355" ca="1">IF(B1355="","",ROUND(J1355*_xlfn.IFNA(INDEX('Factor Schedule'!$B$3:$C$2002,K1355, 2), 1), 2))</f>
        <v/>
      </c>
      <c r="M1355" s="11" t="str">
        <f ca="1">IF(B1355="", "", IF(OR(LOWER('Terms&amp;Conditions + Transaction'!$B$12)&lt;&gt;"compound", B1355=$C$2, B1355=E1355), L1355, L1355+IF(LOWER('Terms&amp;Conditions + Transaction'!$B$13)&lt;&gt;"y", SUMIFS($T$8:$T$2007, $B$8:$B$2007, "&gt;="&amp;E1355, $B$8:$B$2007, "&lt;"&amp;B1355), SUMIFS($U$8:$U$1007, $B$8:$B$2007, "&gt;="&amp;E1355, $B$8:$B$2007, "&lt;"&amp;B1355))))</f>
        <v/>
      </c>
      <c r="N1355" s="18" t="str">
        <f ca="1">IF(OR(B1355 = "", F1355=""), "", MIN(ForwardDays(B1355,-'Terms&amp;Conditions + Transaction'!$B$22, 'Terms&amp;Conditions + Transaction'!$B$23, 'Holiday Schedule'!$B$3:$B$1002),ForwardDays(F1355,-'Terms&amp;Conditions + Transaction'!$B$22, 'Terms&amp;Conditions + Transaction'!$B$23, 'Holiday Schedule'!$B$3:$B$1002)))</f>
        <v/>
      </c>
      <c r="O1355" s="42" t="str">
        <f ca="1">IF(B1355="", "", IF(ISNA(MATCH(N1355, SOFR_INDEX!$A$2:$A$2001, -1)),1,IF(INDEX(SOFR_INDEX!$A$2:$E$2001,MATCH(N1355, SOFR_INDEX!$A$2:$A$2001, -1), 1)=N1355,MATCH(N1355, SOFR_INDEX!$A$2:$A$2001, -1),MATCH(N1355, SOFR_INDEX!$A$2:$A$2001, -1)+1)))</f>
        <v/>
      </c>
      <c r="P1355" s="40" t="str" cm="1">
        <f t="array" aca="1" ref="P1355" ca="1">IF(OR(B1355="", F1355=""), "", INDEX(SOFR_INDEX!$B$2:$E$2001, O1355,$P$4) * IF(LEFT($P$3, 3)="180", 2, IF(LEFT($P$3, 2)="90", 4, IF(LEFT($P$3, 2)="30", 12, 1)))/100)</f>
        <v/>
      </c>
      <c r="Q1355" s="43" t="str">
        <f ca="1">IF(OR(B1355="", F1355=""), "", P1355+'Terms&amp;Conditions + Transaction'!$B$11/10000)</f>
        <v/>
      </c>
      <c r="R1355" s="43" t="str">
        <f t="shared" ca="1" si="131"/>
        <v/>
      </c>
      <c r="S1355" t="str">
        <f ca="1">IF(B1355="",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Transaction'!$C$7*(F1355-E1355), 365), 360))))</f>
        <v/>
      </c>
      <c r="T1355" s="49" t="str">
        <f t="shared" ref="T1355:T1418" ca="1" si="132">IF(OR(B1355="", F1355=""), "", IF(S1355&gt;0, D1355*M1355* P1355/S1355, 0))</f>
        <v/>
      </c>
      <c r="U1355" s="49" t="str">
        <f t="shared" ref="U1355:U1418" ca="1" si="133">IF(OR(B1355="", F1355=""), "", IF(S1355&gt;0, D1355*M1355* Q1355/S1355, 0))</f>
        <v/>
      </c>
      <c r="V1355" s="49" t="str">
        <f t="shared" ref="V1355:V1418" ca="1" si="134">IF(B1355="","",SUMIFS($U$8:$U$1007, $B$8:$B$1007,"&gt;="&amp;G1355,$B$8:$B$1007,"&lt;="&amp;B1355))</f>
        <v/>
      </c>
      <c r="W1355" s="11" t="str">
        <f t="shared" ref="W1355:W1418" ca="1" si="135">IF(B1355="","",ROUND(V1355, 2))</f>
        <v/>
      </c>
      <c r="X1355" s="11" t="str">
        <f t="shared" ref="X1355:X1418" ca="1" si="136">IF(B1355="","",IF(B1354="","",IF(B1355=I1354,ROUND(SUMIFS($U$8:$U$1007, $B$8:$B$1007,"&gt;="&amp;G1354,$B$8:$B$1007,"&lt;"&amp;H1354), 2),"")))</f>
        <v/>
      </c>
    </row>
    <row r="1356" spans="2:24" x14ac:dyDescent="0.25">
      <c r="B1356" s="82" t="str">
        <f ca="1">IF(B1355&lt;MIN($C$3, 'Terms&amp;Conditions + Transaction'!$B$6), B1355+1, "")</f>
        <v/>
      </c>
      <c r="C1356" t="str">
        <f ca="1">IF(B1356="", "", IF(AND(WEEKDAY(B1356, 2)&lt;=5, ISERROR(VLOOKUP(B1356, 'Holiday Schedule'!$B$3:$B$1002, 1, FALSE))), 1, 0))</f>
        <v/>
      </c>
      <c r="D1356" t="str">
        <f ca="1">IF(B1356="", "", IF(LOWER('Terms&amp;Conditions + Transaction'!$C$15)="act", 1, IF(DAY(B1356)=31, 0, IF(AND(DAY(B1356+1)=1, MONTH(B1356+1)=3), 31-DAY(B1356), 1))))</f>
        <v/>
      </c>
      <c r="E1356" s="18" t="str">
        <f ca="1">IF(B1356="", "", IFERROR(VLOOKUP(B1356, 'Accrual Schedule'!$B$3:$B$122, 1, TRUE), ""))</f>
        <v/>
      </c>
      <c r="F1356" s="18" t="str" cm="1">
        <f t="array" aca="1" ref="F1356" ca="1">IF(B1356="", "", INDEX('Accrual Schedule'!$B$3:$B$122, MATCH(B1356, 'Accrual Schedule'!$B$3:$B$122, 1)+1, 1))</f>
        <v/>
      </c>
      <c r="G1356" s="18" t="str" cm="1">
        <f t="array" aca="1" ref="G1356" ca="1">IF(B1356="", "", INDEX('Accrual Schedule'!$B$3:$B$122, MATCH(H1356, 'Accrual Schedule'!$B$3:$B$122, 1)-1, 1))</f>
        <v/>
      </c>
      <c r="H1356" s="18" t="str">
        <f ca="1">IF(B1356="", "", INDEX('Accrual Schedule'!$B$3:$B$122, MATCH(I1356, 'Accrual Schedule'!$C$3:$C$122, 1), 1))</f>
        <v/>
      </c>
      <c r="I1356" s="18" t="str" cm="1">
        <f t="array" aca="1" ref="I1356" ca="1">IF(B1356="", "", _xlfn.IFNA(INDEX('Accrual Schedule'!$C$4:$C$122, MATCH(B1356, 'Accrual Schedule'!$C$4:$C$122, 1)+1, 1), INDEX('Accrual Schedule'!$C$4:$C$122, 1, 1)))</f>
        <v/>
      </c>
      <c r="J1356" s="11" t="str">
        <f ca="1">IF(B1356="","",'Terms&amp;Conditions + Transaction'!$F$5-SUMIF(Dispositions!$B$3:$B$32,"&lt;="&amp;B1356,Dispositions!$C$3:$C$32))</f>
        <v/>
      </c>
      <c r="K1356" s="84" t="str">
        <f ca="1">IF(B1356="", "", IF(ISNA(MATCH(B1356, 'Factor Schedule'!$B$3:$B$2002, -1)),1,IF(INDEX('Factor Schedule'!$B$3:$C$2002,MATCH(B1356, 'Factor Schedule'!$B$3:$B$2002, -1), 1)=B1356,MATCH(B1356, 'Factor Schedule'!$B$3:$B$2002, -1),MATCH(B1356, 'Factor Schedule'!$B$3:$B$2002, -1)+1)))</f>
        <v/>
      </c>
      <c r="L1356" s="11" t="str" cm="1">
        <f t="array" aca="1" ref="L1356" ca="1">IF(B1356="","",ROUND(J1356*_xlfn.IFNA(INDEX('Factor Schedule'!$B$3:$C$2002,K1356, 2), 1), 2))</f>
        <v/>
      </c>
      <c r="M1356" s="11" t="str">
        <f ca="1">IF(B1356="", "", IF(OR(LOWER('Terms&amp;Conditions + Transaction'!$B$12)&lt;&gt;"compound", B1356=$C$2, B1356=E1356), L1356, L1356+IF(LOWER('Terms&amp;Conditions + Transaction'!$B$13)&lt;&gt;"y", SUMIFS($T$8:$T$2007, $B$8:$B$2007, "&gt;="&amp;E1356, $B$8:$B$2007, "&lt;"&amp;B1356), SUMIFS($U$8:$U$1007, $B$8:$B$2007, "&gt;="&amp;E1356, $B$8:$B$2007, "&lt;"&amp;B1356))))</f>
        <v/>
      </c>
      <c r="N1356" s="18" t="str">
        <f ca="1">IF(OR(B1356 = "", F1356=""), "", MIN(ForwardDays(B1356,-'Terms&amp;Conditions + Transaction'!$B$22, 'Terms&amp;Conditions + Transaction'!$B$23, 'Holiday Schedule'!$B$3:$B$1002),ForwardDays(F1356,-'Terms&amp;Conditions + Transaction'!$B$22, 'Terms&amp;Conditions + Transaction'!$B$23, 'Holiday Schedule'!$B$3:$B$1002)))</f>
        <v/>
      </c>
      <c r="O1356" s="42" t="str">
        <f ca="1">IF(B1356="", "", IF(ISNA(MATCH(N1356, SOFR_INDEX!$A$2:$A$2001, -1)),1,IF(INDEX(SOFR_INDEX!$A$2:$E$2001,MATCH(N1356, SOFR_INDEX!$A$2:$A$2001, -1), 1)=N1356,MATCH(N1356, SOFR_INDEX!$A$2:$A$2001, -1),MATCH(N1356, SOFR_INDEX!$A$2:$A$2001, -1)+1)))</f>
        <v/>
      </c>
      <c r="P1356" s="40" t="str" cm="1">
        <f t="array" aca="1" ref="P1356" ca="1">IF(OR(B1356="", F1356=""), "", INDEX(SOFR_INDEX!$B$2:$E$2001, O1356,$P$4) * IF(LEFT($P$3, 3)="180", 2, IF(LEFT($P$3, 2)="90", 4, IF(LEFT($P$3, 2)="30", 12, 1)))/100)</f>
        <v/>
      </c>
      <c r="Q1356" s="43" t="str">
        <f ca="1">IF(OR(B1356="", F1356=""), "", P1356+'Terms&amp;Conditions + Transaction'!$B$11/10000)</f>
        <v/>
      </c>
      <c r="R1356" s="43" t="str">
        <f t="shared" ca="1" si="131"/>
        <v/>
      </c>
      <c r="S1356" t="str">
        <f ca="1">IF(B1356="",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Transaction'!$C$7*(F1356-E1356), 365), 360))))</f>
        <v/>
      </c>
      <c r="T1356" s="49" t="str">
        <f t="shared" ca="1" si="132"/>
        <v/>
      </c>
      <c r="U1356" s="49" t="str">
        <f t="shared" ca="1" si="133"/>
        <v/>
      </c>
      <c r="V1356" s="49" t="str">
        <f t="shared" ca="1" si="134"/>
        <v/>
      </c>
      <c r="W1356" s="11" t="str">
        <f t="shared" ca="1" si="135"/>
        <v/>
      </c>
      <c r="X1356" s="11" t="str">
        <f t="shared" ca="1" si="136"/>
        <v/>
      </c>
    </row>
    <row r="1357" spans="2:24" x14ac:dyDescent="0.25">
      <c r="B1357" s="82" t="str">
        <f ca="1">IF(B1356&lt;MIN($C$3, 'Terms&amp;Conditions + Transaction'!$B$6), B1356+1, "")</f>
        <v/>
      </c>
      <c r="C1357" t="str">
        <f ca="1">IF(B1357="", "", IF(AND(WEEKDAY(B1357, 2)&lt;=5, ISERROR(VLOOKUP(B1357, 'Holiday Schedule'!$B$3:$B$1002, 1, FALSE))), 1, 0))</f>
        <v/>
      </c>
      <c r="D1357" t="str">
        <f ca="1">IF(B1357="", "", IF(LOWER('Terms&amp;Conditions + Transaction'!$C$15)="act", 1, IF(DAY(B1357)=31, 0, IF(AND(DAY(B1357+1)=1, MONTH(B1357+1)=3), 31-DAY(B1357), 1))))</f>
        <v/>
      </c>
      <c r="E1357" s="18" t="str">
        <f ca="1">IF(B1357="", "", IFERROR(VLOOKUP(B1357, 'Accrual Schedule'!$B$3:$B$122, 1, TRUE), ""))</f>
        <v/>
      </c>
      <c r="F1357" s="18" t="str" cm="1">
        <f t="array" aca="1" ref="F1357" ca="1">IF(B1357="", "", INDEX('Accrual Schedule'!$B$3:$B$122, MATCH(B1357, 'Accrual Schedule'!$B$3:$B$122, 1)+1, 1))</f>
        <v/>
      </c>
      <c r="G1357" s="18" t="str" cm="1">
        <f t="array" aca="1" ref="G1357" ca="1">IF(B1357="", "", INDEX('Accrual Schedule'!$B$3:$B$122, MATCH(H1357, 'Accrual Schedule'!$B$3:$B$122, 1)-1, 1))</f>
        <v/>
      </c>
      <c r="H1357" s="18" t="str">
        <f ca="1">IF(B1357="", "", INDEX('Accrual Schedule'!$B$3:$B$122, MATCH(I1357, 'Accrual Schedule'!$C$3:$C$122, 1), 1))</f>
        <v/>
      </c>
      <c r="I1357" s="18" t="str" cm="1">
        <f t="array" aca="1" ref="I1357" ca="1">IF(B1357="", "", _xlfn.IFNA(INDEX('Accrual Schedule'!$C$4:$C$122, MATCH(B1357, 'Accrual Schedule'!$C$4:$C$122, 1)+1, 1), INDEX('Accrual Schedule'!$C$4:$C$122, 1, 1)))</f>
        <v/>
      </c>
      <c r="J1357" s="11" t="str">
        <f ca="1">IF(B1357="","",'Terms&amp;Conditions + Transaction'!$F$5-SUMIF(Dispositions!$B$3:$B$32,"&lt;="&amp;B1357,Dispositions!$C$3:$C$32))</f>
        <v/>
      </c>
      <c r="K1357" s="84" t="str">
        <f ca="1">IF(B1357="", "", IF(ISNA(MATCH(B1357, 'Factor Schedule'!$B$3:$B$2002, -1)),1,IF(INDEX('Factor Schedule'!$B$3:$C$2002,MATCH(B1357, 'Factor Schedule'!$B$3:$B$2002, -1), 1)=B1357,MATCH(B1357, 'Factor Schedule'!$B$3:$B$2002, -1),MATCH(B1357, 'Factor Schedule'!$B$3:$B$2002, -1)+1)))</f>
        <v/>
      </c>
      <c r="L1357" s="11" t="str" cm="1">
        <f t="array" aca="1" ref="L1357" ca="1">IF(B1357="","",ROUND(J1357*_xlfn.IFNA(INDEX('Factor Schedule'!$B$3:$C$2002,K1357, 2), 1), 2))</f>
        <v/>
      </c>
      <c r="M1357" s="11" t="str">
        <f ca="1">IF(B1357="", "", IF(OR(LOWER('Terms&amp;Conditions + Transaction'!$B$12)&lt;&gt;"compound", B1357=$C$2, B1357=E1357), L1357, L1357+IF(LOWER('Terms&amp;Conditions + Transaction'!$B$13)&lt;&gt;"y", SUMIFS($T$8:$T$2007, $B$8:$B$2007, "&gt;="&amp;E1357, $B$8:$B$2007, "&lt;"&amp;B1357), SUMIFS($U$8:$U$1007, $B$8:$B$2007, "&gt;="&amp;E1357, $B$8:$B$2007, "&lt;"&amp;B1357))))</f>
        <v/>
      </c>
      <c r="N1357" s="18" t="str">
        <f ca="1">IF(OR(B1357 = "", F1357=""), "", MIN(ForwardDays(B1357,-'Terms&amp;Conditions + Transaction'!$B$22, 'Terms&amp;Conditions + Transaction'!$B$23, 'Holiday Schedule'!$B$3:$B$1002),ForwardDays(F1357,-'Terms&amp;Conditions + Transaction'!$B$22, 'Terms&amp;Conditions + Transaction'!$B$23, 'Holiday Schedule'!$B$3:$B$1002)))</f>
        <v/>
      </c>
      <c r="O1357" s="42" t="str">
        <f ca="1">IF(B1357="", "", IF(ISNA(MATCH(N1357, SOFR_INDEX!$A$2:$A$2001, -1)),1,IF(INDEX(SOFR_INDEX!$A$2:$E$2001,MATCH(N1357, SOFR_INDEX!$A$2:$A$2001, -1), 1)=N1357,MATCH(N1357, SOFR_INDEX!$A$2:$A$2001, -1),MATCH(N1357, SOFR_INDEX!$A$2:$A$2001, -1)+1)))</f>
        <v/>
      </c>
      <c r="P1357" s="40" t="str" cm="1">
        <f t="array" aca="1" ref="P1357" ca="1">IF(OR(B1357="", F1357=""), "", INDEX(SOFR_INDEX!$B$2:$E$2001, O1357,$P$4) * IF(LEFT($P$3, 3)="180", 2, IF(LEFT($P$3, 2)="90", 4, IF(LEFT($P$3, 2)="30", 12, 1)))/100)</f>
        <v/>
      </c>
      <c r="Q1357" s="43" t="str">
        <f ca="1">IF(OR(B1357="", F1357=""), "", P1357+'Terms&amp;Conditions + Transaction'!$B$11/10000)</f>
        <v/>
      </c>
      <c r="R1357" s="43" t="str">
        <f t="shared" ca="1" si="131"/>
        <v/>
      </c>
      <c r="S1357" t="str">
        <f ca="1">IF(B1357="",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Transaction'!$C$7*(F1357-E1357), 365), 360))))</f>
        <v/>
      </c>
      <c r="T1357" s="49" t="str">
        <f t="shared" ca="1" si="132"/>
        <v/>
      </c>
      <c r="U1357" s="49" t="str">
        <f t="shared" ca="1" si="133"/>
        <v/>
      </c>
      <c r="V1357" s="49" t="str">
        <f t="shared" ca="1" si="134"/>
        <v/>
      </c>
      <c r="W1357" s="11" t="str">
        <f t="shared" ca="1" si="135"/>
        <v/>
      </c>
      <c r="X1357" s="11" t="str">
        <f t="shared" ca="1" si="136"/>
        <v/>
      </c>
    </row>
    <row r="1358" spans="2:24" x14ac:dyDescent="0.25">
      <c r="B1358" s="82" t="str">
        <f ca="1">IF(B1357&lt;MIN($C$3, 'Terms&amp;Conditions + Transaction'!$B$6), B1357+1, "")</f>
        <v/>
      </c>
      <c r="C1358" t="str">
        <f ca="1">IF(B1358="", "", IF(AND(WEEKDAY(B1358, 2)&lt;=5, ISERROR(VLOOKUP(B1358, 'Holiday Schedule'!$B$3:$B$1002, 1, FALSE))), 1, 0))</f>
        <v/>
      </c>
      <c r="D1358" t="str">
        <f ca="1">IF(B1358="", "", IF(LOWER('Terms&amp;Conditions + Transaction'!$C$15)="act", 1, IF(DAY(B1358)=31, 0, IF(AND(DAY(B1358+1)=1, MONTH(B1358+1)=3), 31-DAY(B1358), 1))))</f>
        <v/>
      </c>
      <c r="E1358" s="18" t="str">
        <f ca="1">IF(B1358="", "", IFERROR(VLOOKUP(B1358, 'Accrual Schedule'!$B$3:$B$122, 1, TRUE), ""))</f>
        <v/>
      </c>
      <c r="F1358" s="18" t="str" cm="1">
        <f t="array" aca="1" ref="F1358" ca="1">IF(B1358="", "", INDEX('Accrual Schedule'!$B$3:$B$122, MATCH(B1358, 'Accrual Schedule'!$B$3:$B$122, 1)+1, 1))</f>
        <v/>
      </c>
      <c r="G1358" s="18" t="str" cm="1">
        <f t="array" aca="1" ref="G1358" ca="1">IF(B1358="", "", INDEX('Accrual Schedule'!$B$3:$B$122, MATCH(H1358, 'Accrual Schedule'!$B$3:$B$122, 1)-1, 1))</f>
        <v/>
      </c>
      <c r="H1358" s="18" t="str">
        <f ca="1">IF(B1358="", "", INDEX('Accrual Schedule'!$B$3:$B$122, MATCH(I1358, 'Accrual Schedule'!$C$3:$C$122, 1), 1))</f>
        <v/>
      </c>
      <c r="I1358" s="18" t="str" cm="1">
        <f t="array" aca="1" ref="I1358" ca="1">IF(B1358="", "", _xlfn.IFNA(INDEX('Accrual Schedule'!$C$4:$C$122, MATCH(B1358, 'Accrual Schedule'!$C$4:$C$122, 1)+1, 1), INDEX('Accrual Schedule'!$C$4:$C$122, 1, 1)))</f>
        <v/>
      </c>
      <c r="J1358" s="11" t="str">
        <f ca="1">IF(B1358="","",'Terms&amp;Conditions + Transaction'!$F$5-SUMIF(Dispositions!$B$3:$B$32,"&lt;="&amp;B1358,Dispositions!$C$3:$C$32))</f>
        <v/>
      </c>
      <c r="K1358" s="84" t="str">
        <f ca="1">IF(B1358="", "", IF(ISNA(MATCH(B1358, 'Factor Schedule'!$B$3:$B$2002, -1)),1,IF(INDEX('Factor Schedule'!$B$3:$C$2002,MATCH(B1358, 'Factor Schedule'!$B$3:$B$2002, -1), 1)=B1358,MATCH(B1358, 'Factor Schedule'!$B$3:$B$2002, -1),MATCH(B1358, 'Factor Schedule'!$B$3:$B$2002, -1)+1)))</f>
        <v/>
      </c>
      <c r="L1358" s="11" t="str" cm="1">
        <f t="array" aca="1" ref="L1358" ca="1">IF(B1358="","",ROUND(J1358*_xlfn.IFNA(INDEX('Factor Schedule'!$B$3:$C$2002,K1358, 2), 1), 2))</f>
        <v/>
      </c>
      <c r="M1358" s="11" t="str">
        <f ca="1">IF(B1358="", "", IF(OR(LOWER('Terms&amp;Conditions + Transaction'!$B$12)&lt;&gt;"compound", B1358=$C$2, B1358=E1358), L1358, L1358+IF(LOWER('Terms&amp;Conditions + Transaction'!$B$13)&lt;&gt;"y", SUMIFS($T$8:$T$2007, $B$8:$B$2007, "&gt;="&amp;E1358, $B$8:$B$2007, "&lt;"&amp;B1358), SUMIFS($U$8:$U$1007, $B$8:$B$2007, "&gt;="&amp;E1358, $B$8:$B$2007, "&lt;"&amp;B1358))))</f>
        <v/>
      </c>
      <c r="N1358" s="18" t="str">
        <f ca="1">IF(OR(B1358 = "", F1358=""), "", MIN(ForwardDays(B1358,-'Terms&amp;Conditions + Transaction'!$B$22, 'Terms&amp;Conditions + Transaction'!$B$23, 'Holiday Schedule'!$B$3:$B$1002),ForwardDays(F1358,-'Terms&amp;Conditions + Transaction'!$B$22, 'Terms&amp;Conditions + Transaction'!$B$23, 'Holiday Schedule'!$B$3:$B$1002)))</f>
        <v/>
      </c>
      <c r="O1358" s="42" t="str">
        <f ca="1">IF(B1358="", "", IF(ISNA(MATCH(N1358, SOFR_INDEX!$A$2:$A$2001, -1)),1,IF(INDEX(SOFR_INDEX!$A$2:$E$2001,MATCH(N1358, SOFR_INDEX!$A$2:$A$2001, -1), 1)=N1358,MATCH(N1358, SOFR_INDEX!$A$2:$A$2001, -1),MATCH(N1358, SOFR_INDEX!$A$2:$A$2001, -1)+1)))</f>
        <v/>
      </c>
      <c r="P1358" s="40" t="str" cm="1">
        <f t="array" aca="1" ref="P1358" ca="1">IF(OR(B1358="", F1358=""), "", INDEX(SOFR_INDEX!$B$2:$E$2001, O1358,$P$4) * IF(LEFT($P$3, 3)="180", 2, IF(LEFT($P$3, 2)="90", 4, IF(LEFT($P$3, 2)="30", 12, 1)))/100)</f>
        <v/>
      </c>
      <c r="Q1358" s="43" t="str">
        <f ca="1">IF(OR(B1358="", F1358=""), "", P1358+'Terms&amp;Conditions + Transaction'!$B$11/10000)</f>
        <v/>
      </c>
      <c r="R1358" s="43" t="str">
        <f t="shared" ca="1" si="131"/>
        <v/>
      </c>
      <c r="S1358" t="str">
        <f ca="1">IF(B1358="",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Transaction'!$C$7*(F1358-E1358), 365), 360))))</f>
        <v/>
      </c>
      <c r="T1358" s="49" t="str">
        <f t="shared" ca="1" si="132"/>
        <v/>
      </c>
      <c r="U1358" s="49" t="str">
        <f t="shared" ca="1" si="133"/>
        <v/>
      </c>
      <c r="V1358" s="49" t="str">
        <f t="shared" ca="1" si="134"/>
        <v/>
      </c>
      <c r="W1358" s="11" t="str">
        <f t="shared" ca="1" si="135"/>
        <v/>
      </c>
      <c r="X1358" s="11" t="str">
        <f t="shared" ca="1" si="136"/>
        <v/>
      </c>
    </row>
    <row r="1359" spans="2:24" x14ac:dyDescent="0.25">
      <c r="B1359" s="82" t="str">
        <f ca="1">IF(B1358&lt;MIN($C$3, 'Terms&amp;Conditions + Transaction'!$B$6), B1358+1, "")</f>
        <v/>
      </c>
      <c r="C1359" t="str">
        <f ca="1">IF(B1359="", "", IF(AND(WEEKDAY(B1359, 2)&lt;=5, ISERROR(VLOOKUP(B1359, 'Holiday Schedule'!$B$3:$B$1002, 1, FALSE))), 1, 0))</f>
        <v/>
      </c>
      <c r="D1359" t="str">
        <f ca="1">IF(B1359="", "", IF(LOWER('Terms&amp;Conditions + Transaction'!$C$15)="act", 1, IF(DAY(B1359)=31, 0, IF(AND(DAY(B1359+1)=1, MONTH(B1359+1)=3), 31-DAY(B1359), 1))))</f>
        <v/>
      </c>
      <c r="E1359" s="18" t="str">
        <f ca="1">IF(B1359="", "", IFERROR(VLOOKUP(B1359, 'Accrual Schedule'!$B$3:$B$122, 1, TRUE), ""))</f>
        <v/>
      </c>
      <c r="F1359" s="18" t="str" cm="1">
        <f t="array" aca="1" ref="F1359" ca="1">IF(B1359="", "", INDEX('Accrual Schedule'!$B$3:$B$122, MATCH(B1359, 'Accrual Schedule'!$B$3:$B$122, 1)+1, 1))</f>
        <v/>
      </c>
      <c r="G1359" s="18" t="str" cm="1">
        <f t="array" aca="1" ref="G1359" ca="1">IF(B1359="", "", INDEX('Accrual Schedule'!$B$3:$B$122, MATCH(H1359, 'Accrual Schedule'!$B$3:$B$122, 1)-1, 1))</f>
        <v/>
      </c>
      <c r="H1359" s="18" t="str">
        <f ca="1">IF(B1359="", "", INDEX('Accrual Schedule'!$B$3:$B$122, MATCH(I1359, 'Accrual Schedule'!$C$3:$C$122, 1), 1))</f>
        <v/>
      </c>
      <c r="I1359" s="18" t="str" cm="1">
        <f t="array" aca="1" ref="I1359" ca="1">IF(B1359="", "", _xlfn.IFNA(INDEX('Accrual Schedule'!$C$4:$C$122, MATCH(B1359, 'Accrual Schedule'!$C$4:$C$122, 1)+1, 1), INDEX('Accrual Schedule'!$C$4:$C$122, 1, 1)))</f>
        <v/>
      </c>
      <c r="J1359" s="11" t="str">
        <f ca="1">IF(B1359="","",'Terms&amp;Conditions + Transaction'!$F$5-SUMIF(Dispositions!$B$3:$B$32,"&lt;="&amp;B1359,Dispositions!$C$3:$C$32))</f>
        <v/>
      </c>
      <c r="K1359" s="84" t="str">
        <f ca="1">IF(B1359="", "", IF(ISNA(MATCH(B1359, 'Factor Schedule'!$B$3:$B$2002, -1)),1,IF(INDEX('Factor Schedule'!$B$3:$C$2002,MATCH(B1359, 'Factor Schedule'!$B$3:$B$2002, -1), 1)=B1359,MATCH(B1359, 'Factor Schedule'!$B$3:$B$2002, -1),MATCH(B1359, 'Factor Schedule'!$B$3:$B$2002, -1)+1)))</f>
        <v/>
      </c>
      <c r="L1359" s="11" t="str" cm="1">
        <f t="array" aca="1" ref="L1359" ca="1">IF(B1359="","",ROUND(J1359*_xlfn.IFNA(INDEX('Factor Schedule'!$B$3:$C$2002,K1359, 2), 1), 2))</f>
        <v/>
      </c>
      <c r="M1359" s="11" t="str">
        <f ca="1">IF(B1359="", "", IF(OR(LOWER('Terms&amp;Conditions + Transaction'!$B$12)&lt;&gt;"compound", B1359=$C$2, B1359=E1359), L1359, L1359+IF(LOWER('Terms&amp;Conditions + Transaction'!$B$13)&lt;&gt;"y", SUMIFS($T$8:$T$2007, $B$8:$B$2007, "&gt;="&amp;E1359, $B$8:$B$2007, "&lt;"&amp;B1359), SUMIFS($U$8:$U$1007, $B$8:$B$2007, "&gt;="&amp;E1359, $B$8:$B$2007, "&lt;"&amp;B1359))))</f>
        <v/>
      </c>
      <c r="N1359" s="18" t="str">
        <f ca="1">IF(OR(B1359 = "", F1359=""), "", MIN(ForwardDays(B1359,-'Terms&amp;Conditions + Transaction'!$B$22, 'Terms&amp;Conditions + Transaction'!$B$23, 'Holiday Schedule'!$B$3:$B$1002),ForwardDays(F1359,-'Terms&amp;Conditions + Transaction'!$B$22, 'Terms&amp;Conditions + Transaction'!$B$23, 'Holiday Schedule'!$B$3:$B$1002)))</f>
        <v/>
      </c>
      <c r="O1359" s="42" t="str">
        <f ca="1">IF(B1359="", "", IF(ISNA(MATCH(N1359, SOFR_INDEX!$A$2:$A$2001, -1)),1,IF(INDEX(SOFR_INDEX!$A$2:$E$2001,MATCH(N1359, SOFR_INDEX!$A$2:$A$2001, -1), 1)=N1359,MATCH(N1359, SOFR_INDEX!$A$2:$A$2001, -1),MATCH(N1359, SOFR_INDEX!$A$2:$A$2001, -1)+1)))</f>
        <v/>
      </c>
      <c r="P1359" s="40" t="str" cm="1">
        <f t="array" aca="1" ref="P1359" ca="1">IF(OR(B1359="", F1359=""), "", INDEX(SOFR_INDEX!$B$2:$E$2001, O1359,$P$4) * IF(LEFT($P$3, 3)="180", 2, IF(LEFT($P$3, 2)="90", 4, IF(LEFT($P$3, 2)="30", 12, 1)))/100)</f>
        <v/>
      </c>
      <c r="Q1359" s="43" t="str">
        <f ca="1">IF(OR(B1359="", F1359=""), "", P1359+'Terms&amp;Conditions + Transaction'!$B$11/10000)</f>
        <v/>
      </c>
      <c r="R1359" s="43" t="str">
        <f t="shared" ca="1" si="131"/>
        <v/>
      </c>
      <c r="S1359" t="str">
        <f ca="1">IF(B1359="",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Transaction'!$C$7*(F1359-E1359), 365), 360))))</f>
        <v/>
      </c>
      <c r="T1359" s="49" t="str">
        <f t="shared" ca="1" si="132"/>
        <v/>
      </c>
      <c r="U1359" s="49" t="str">
        <f t="shared" ca="1" si="133"/>
        <v/>
      </c>
      <c r="V1359" s="49" t="str">
        <f t="shared" ca="1" si="134"/>
        <v/>
      </c>
      <c r="W1359" s="11" t="str">
        <f t="shared" ca="1" si="135"/>
        <v/>
      </c>
      <c r="X1359" s="11" t="str">
        <f t="shared" ca="1" si="136"/>
        <v/>
      </c>
    </row>
    <row r="1360" spans="2:24" x14ac:dyDescent="0.25">
      <c r="B1360" s="82" t="str">
        <f ca="1">IF(B1359&lt;MIN($C$3, 'Terms&amp;Conditions + Transaction'!$B$6), B1359+1, "")</f>
        <v/>
      </c>
      <c r="C1360" t="str">
        <f ca="1">IF(B1360="", "", IF(AND(WEEKDAY(B1360, 2)&lt;=5, ISERROR(VLOOKUP(B1360, 'Holiday Schedule'!$B$3:$B$1002, 1, FALSE))), 1, 0))</f>
        <v/>
      </c>
      <c r="D1360" t="str">
        <f ca="1">IF(B1360="", "", IF(LOWER('Terms&amp;Conditions + Transaction'!$C$15)="act", 1, IF(DAY(B1360)=31, 0, IF(AND(DAY(B1360+1)=1, MONTH(B1360+1)=3), 31-DAY(B1360), 1))))</f>
        <v/>
      </c>
      <c r="E1360" s="18" t="str">
        <f ca="1">IF(B1360="", "", IFERROR(VLOOKUP(B1360, 'Accrual Schedule'!$B$3:$B$122, 1, TRUE), ""))</f>
        <v/>
      </c>
      <c r="F1360" s="18" t="str" cm="1">
        <f t="array" aca="1" ref="F1360" ca="1">IF(B1360="", "", INDEX('Accrual Schedule'!$B$3:$B$122, MATCH(B1360, 'Accrual Schedule'!$B$3:$B$122, 1)+1, 1))</f>
        <v/>
      </c>
      <c r="G1360" s="18" t="str" cm="1">
        <f t="array" aca="1" ref="G1360" ca="1">IF(B1360="", "", INDEX('Accrual Schedule'!$B$3:$B$122, MATCH(H1360, 'Accrual Schedule'!$B$3:$B$122, 1)-1, 1))</f>
        <v/>
      </c>
      <c r="H1360" s="18" t="str">
        <f ca="1">IF(B1360="", "", INDEX('Accrual Schedule'!$B$3:$B$122, MATCH(I1360, 'Accrual Schedule'!$C$3:$C$122, 1), 1))</f>
        <v/>
      </c>
      <c r="I1360" s="18" t="str" cm="1">
        <f t="array" aca="1" ref="I1360" ca="1">IF(B1360="", "", _xlfn.IFNA(INDEX('Accrual Schedule'!$C$4:$C$122, MATCH(B1360, 'Accrual Schedule'!$C$4:$C$122, 1)+1, 1), INDEX('Accrual Schedule'!$C$4:$C$122, 1, 1)))</f>
        <v/>
      </c>
      <c r="J1360" s="11" t="str">
        <f ca="1">IF(B1360="","",'Terms&amp;Conditions + Transaction'!$F$5-SUMIF(Dispositions!$B$3:$B$32,"&lt;="&amp;B1360,Dispositions!$C$3:$C$32))</f>
        <v/>
      </c>
      <c r="K1360" s="84" t="str">
        <f ca="1">IF(B1360="", "", IF(ISNA(MATCH(B1360, 'Factor Schedule'!$B$3:$B$2002, -1)),1,IF(INDEX('Factor Schedule'!$B$3:$C$2002,MATCH(B1360, 'Factor Schedule'!$B$3:$B$2002, -1), 1)=B1360,MATCH(B1360, 'Factor Schedule'!$B$3:$B$2002, -1),MATCH(B1360, 'Factor Schedule'!$B$3:$B$2002, -1)+1)))</f>
        <v/>
      </c>
      <c r="L1360" s="11" t="str" cm="1">
        <f t="array" aca="1" ref="L1360" ca="1">IF(B1360="","",ROUND(J1360*_xlfn.IFNA(INDEX('Factor Schedule'!$B$3:$C$2002,K1360, 2), 1), 2))</f>
        <v/>
      </c>
      <c r="M1360" s="11" t="str">
        <f ca="1">IF(B1360="", "", IF(OR(LOWER('Terms&amp;Conditions + Transaction'!$B$12)&lt;&gt;"compound", B1360=$C$2, B1360=E1360), L1360, L1360+IF(LOWER('Terms&amp;Conditions + Transaction'!$B$13)&lt;&gt;"y", SUMIFS($T$8:$T$2007, $B$8:$B$2007, "&gt;="&amp;E1360, $B$8:$B$2007, "&lt;"&amp;B1360), SUMIFS($U$8:$U$1007, $B$8:$B$2007, "&gt;="&amp;E1360, $B$8:$B$2007, "&lt;"&amp;B1360))))</f>
        <v/>
      </c>
      <c r="N1360" s="18" t="str">
        <f ca="1">IF(OR(B1360 = "", F1360=""), "", MIN(ForwardDays(B1360,-'Terms&amp;Conditions + Transaction'!$B$22, 'Terms&amp;Conditions + Transaction'!$B$23, 'Holiday Schedule'!$B$3:$B$1002),ForwardDays(F1360,-'Terms&amp;Conditions + Transaction'!$B$22, 'Terms&amp;Conditions + Transaction'!$B$23, 'Holiday Schedule'!$B$3:$B$1002)))</f>
        <v/>
      </c>
      <c r="O1360" s="42" t="str">
        <f ca="1">IF(B1360="", "", IF(ISNA(MATCH(N1360, SOFR_INDEX!$A$2:$A$2001, -1)),1,IF(INDEX(SOFR_INDEX!$A$2:$E$2001,MATCH(N1360, SOFR_INDEX!$A$2:$A$2001, -1), 1)=N1360,MATCH(N1360, SOFR_INDEX!$A$2:$A$2001, -1),MATCH(N1360, SOFR_INDEX!$A$2:$A$2001, -1)+1)))</f>
        <v/>
      </c>
      <c r="P1360" s="40" t="str" cm="1">
        <f t="array" aca="1" ref="P1360" ca="1">IF(OR(B1360="", F1360=""), "", INDEX(SOFR_INDEX!$B$2:$E$2001, O1360,$P$4) * IF(LEFT($P$3, 3)="180", 2, IF(LEFT($P$3, 2)="90", 4, IF(LEFT($P$3, 2)="30", 12, 1)))/100)</f>
        <v/>
      </c>
      <c r="Q1360" s="43" t="str">
        <f ca="1">IF(OR(B1360="", F1360=""), "", P1360+'Terms&amp;Conditions + Transaction'!$B$11/10000)</f>
        <v/>
      </c>
      <c r="R1360" s="43" t="str">
        <f t="shared" ca="1" si="131"/>
        <v/>
      </c>
      <c r="S1360" t="str">
        <f ca="1">IF(B1360="",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Transaction'!$C$7*(F1360-E1360), 365), 360))))</f>
        <v/>
      </c>
      <c r="T1360" s="49" t="str">
        <f t="shared" ca="1" si="132"/>
        <v/>
      </c>
      <c r="U1360" s="49" t="str">
        <f t="shared" ca="1" si="133"/>
        <v/>
      </c>
      <c r="V1360" s="49" t="str">
        <f t="shared" ca="1" si="134"/>
        <v/>
      </c>
      <c r="W1360" s="11" t="str">
        <f t="shared" ca="1" si="135"/>
        <v/>
      </c>
      <c r="X1360" s="11" t="str">
        <f t="shared" ca="1" si="136"/>
        <v/>
      </c>
    </row>
    <row r="1361" spans="2:24" x14ac:dyDescent="0.25">
      <c r="B1361" s="82" t="str">
        <f ca="1">IF(B1360&lt;MIN($C$3, 'Terms&amp;Conditions + Transaction'!$B$6), B1360+1, "")</f>
        <v/>
      </c>
      <c r="C1361" t="str">
        <f ca="1">IF(B1361="", "", IF(AND(WEEKDAY(B1361, 2)&lt;=5, ISERROR(VLOOKUP(B1361, 'Holiday Schedule'!$B$3:$B$1002, 1, FALSE))), 1, 0))</f>
        <v/>
      </c>
      <c r="D1361" t="str">
        <f ca="1">IF(B1361="", "", IF(LOWER('Terms&amp;Conditions + Transaction'!$C$15)="act", 1, IF(DAY(B1361)=31, 0, IF(AND(DAY(B1361+1)=1, MONTH(B1361+1)=3), 31-DAY(B1361), 1))))</f>
        <v/>
      </c>
      <c r="E1361" s="18" t="str">
        <f ca="1">IF(B1361="", "", IFERROR(VLOOKUP(B1361, 'Accrual Schedule'!$B$3:$B$122, 1, TRUE), ""))</f>
        <v/>
      </c>
      <c r="F1361" s="18" t="str" cm="1">
        <f t="array" aca="1" ref="F1361" ca="1">IF(B1361="", "", INDEX('Accrual Schedule'!$B$3:$B$122, MATCH(B1361, 'Accrual Schedule'!$B$3:$B$122, 1)+1, 1))</f>
        <v/>
      </c>
      <c r="G1361" s="18" t="str" cm="1">
        <f t="array" aca="1" ref="G1361" ca="1">IF(B1361="", "", INDEX('Accrual Schedule'!$B$3:$B$122, MATCH(H1361, 'Accrual Schedule'!$B$3:$B$122, 1)-1, 1))</f>
        <v/>
      </c>
      <c r="H1361" s="18" t="str">
        <f ca="1">IF(B1361="", "", INDEX('Accrual Schedule'!$B$3:$B$122, MATCH(I1361, 'Accrual Schedule'!$C$3:$C$122, 1), 1))</f>
        <v/>
      </c>
      <c r="I1361" s="18" t="str" cm="1">
        <f t="array" aca="1" ref="I1361" ca="1">IF(B1361="", "", _xlfn.IFNA(INDEX('Accrual Schedule'!$C$4:$C$122, MATCH(B1361, 'Accrual Schedule'!$C$4:$C$122, 1)+1, 1), INDEX('Accrual Schedule'!$C$4:$C$122, 1, 1)))</f>
        <v/>
      </c>
      <c r="J1361" s="11" t="str">
        <f ca="1">IF(B1361="","",'Terms&amp;Conditions + Transaction'!$F$5-SUMIF(Dispositions!$B$3:$B$32,"&lt;="&amp;B1361,Dispositions!$C$3:$C$32))</f>
        <v/>
      </c>
      <c r="K1361" s="84" t="str">
        <f ca="1">IF(B1361="", "", IF(ISNA(MATCH(B1361, 'Factor Schedule'!$B$3:$B$2002, -1)),1,IF(INDEX('Factor Schedule'!$B$3:$C$2002,MATCH(B1361, 'Factor Schedule'!$B$3:$B$2002, -1), 1)=B1361,MATCH(B1361, 'Factor Schedule'!$B$3:$B$2002, -1),MATCH(B1361, 'Factor Schedule'!$B$3:$B$2002, -1)+1)))</f>
        <v/>
      </c>
      <c r="L1361" s="11" t="str" cm="1">
        <f t="array" aca="1" ref="L1361" ca="1">IF(B1361="","",ROUND(J1361*_xlfn.IFNA(INDEX('Factor Schedule'!$B$3:$C$2002,K1361, 2), 1), 2))</f>
        <v/>
      </c>
      <c r="M1361" s="11" t="str">
        <f ca="1">IF(B1361="", "", IF(OR(LOWER('Terms&amp;Conditions + Transaction'!$B$12)&lt;&gt;"compound", B1361=$C$2, B1361=E1361), L1361, L1361+IF(LOWER('Terms&amp;Conditions + Transaction'!$B$13)&lt;&gt;"y", SUMIFS($T$8:$T$2007, $B$8:$B$2007, "&gt;="&amp;E1361, $B$8:$B$2007, "&lt;"&amp;B1361), SUMIFS($U$8:$U$1007, $B$8:$B$2007, "&gt;="&amp;E1361, $B$8:$B$2007, "&lt;"&amp;B1361))))</f>
        <v/>
      </c>
      <c r="N1361" s="18" t="str">
        <f ca="1">IF(OR(B1361 = "", F1361=""), "", MIN(ForwardDays(B1361,-'Terms&amp;Conditions + Transaction'!$B$22, 'Terms&amp;Conditions + Transaction'!$B$23, 'Holiday Schedule'!$B$3:$B$1002),ForwardDays(F1361,-'Terms&amp;Conditions + Transaction'!$B$22, 'Terms&amp;Conditions + Transaction'!$B$23, 'Holiday Schedule'!$B$3:$B$1002)))</f>
        <v/>
      </c>
      <c r="O1361" s="42" t="str">
        <f ca="1">IF(B1361="", "", IF(ISNA(MATCH(N1361, SOFR_INDEX!$A$2:$A$2001, -1)),1,IF(INDEX(SOFR_INDEX!$A$2:$E$2001,MATCH(N1361, SOFR_INDEX!$A$2:$A$2001, -1), 1)=N1361,MATCH(N1361, SOFR_INDEX!$A$2:$A$2001, -1),MATCH(N1361, SOFR_INDEX!$A$2:$A$2001, -1)+1)))</f>
        <v/>
      </c>
      <c r="P1361" s="40" t="str" cm="1">
        <f t="array" aca="1" ref="P1361" ca="1">IF(OR(B1361="", F1361=""), "", INDEX(SOFR_INDEX!$B$2:$E$2001, O1361,$P$4) * IF(LEFT($P$3, 3)="180", 2, IF(LEFT($P$3, 2)="90", 4, IF(LEFT($P$3, 2)="30", 12, 1)))/100)</f>
        <v/>
      </c>
      <c r="Q1361" s="43" t="str">
        <f ca="1">IF(OR(B1361="", F1361=""), "", P1361+'Terms&amp;Conditions + Transaction'!$B$11/10000)</f>
        <v/>
      </c>
      <c r="R1361" s="43" t="str">
        <f t="shared" ca="1" si="131"/>
        <v/>
      </c>
      <c r="S1361" t="str">
        <f ca="1">IF(B1361="",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Transaction'!$C$7*(F1361-E1361), 365), 360))))</f>
        <v/>
      </c>
      <c r="T1361" s="49" t="str">
        <f t="shared" ca="1" si="132"/>
        <v/>
      </c>
      <c r="U1361" s="49" t="str">
        <f t="shared" ca="1" si="133"/>
        <v/>
      </c>
      <c r="V1361" s="49" t="str">
        <f t="shared" ca="1" si="134"/>
        <v/>
      </c>
      <c r="W1361" s="11" t="str">
        <f t="shared" ca="1" si="135"/>
        <v/>
      </c>
      <c r="X1361" s="11" t="str">
        <f t="shared" ca="1" si="136"/>
        <v/>
      </c>
    </row>
    <row r="1362" spans="2:24" x14ac:dyDescent="0.25">
      <c r="B1362" s="82" t="str">
        <f ca="1">IF(B1361&lt;MIN($C$3, 'Terms&amp;Conditions + Transaction'!$B$6), B1361+1, "")</f>
        <v/>
      </c>
      <c r="C1362" t="str">
        <f ca="1">IF(B1362="", "", IF(AND(WEEKDAY(B1362, 2)&lt;=5, ISERROR(VLOOKUP(B1362, 'Holiday Schedule'!$B$3:$B$1002, 1, FALSE))), 1, 0))</f>
        <v/>
      </c>
      <c r="D1362" t="str">
        <f ca="1">IF(B1362="", "", IF(LOWER('Terms&amp;Conditions + Transaction'!$C$15)="act", 1, IF(DAY(B1362)=31, 0, IF(AND(DAY(B1362+1)=1, MONTH(B1362+1)=3), 31-DAY(B1362), 1))))</f>
        <v/>
      </c>
      <c r="E1362" s="18" t="str">
        <f ca="1">IF(B1362="", "", IFERROR(VLOOKUP(B1362, 'Accrual Schedule'!$B$3:$B$122, 1, TRUE), ""))</f>
        <v/>
      </c>
      <c r="F1362" s="18" t="str" cm="1">
        <f t="array" aca="1" ref="F1362" ca="1">IF(B1362="", "", INDEX('Accrual Schedule'!$B$3:$B$122, MATCH(B1362, 'Accrual Schedule'!$B$3:$B$122, 1)+1, 1))</f>
        <v/>
      </c>
      <c r="G1362" s="18" t="str" cm="1">
        <f t="array" aca="1" ref="G1362" ca="1">IF(B1362="", "", INDEX('Accrual Schedule'!$B$3:$B$122, MATCH(H1362, 'Accrual Schedule'!$B$3:$B$122, 1)-1, 1))</f>
        <v/>
      </c>
      <c r="H1362" s="18" t="str">
        <f ca="1">IF(B1362="", "", INDEX('Accrual Schedule'!$B$3:$B$122, MATCH(I1362, 'Accrual Schedule'!$C$3:$C$122, 1), 1))</f>
        <v/>
      </c>
      <c r="I1362" s="18" t="str" cm="1">
        <f t="array" aca="1" ref="I1362" ca="1">IF(B1362="", "", _xlfn.IFNA(INDEX('Accrual Schedule'!$C$4:$C$122, MATCH(B1362, 'Accrual Schedule'!$C$4:$C$122, 1)+1, 1), INDEX('Accrual Schedule'!$C$4:$C$122, 1, 1)))</f>
        <v/>
      </c>
      <c r="J1362" s="11" t="str">
        <f ca="1">IF(B1362="","",'Terms&amp;Conditions + Transaction'!$F$5-SUMIF(Dispositions!$B$3:$B$32,"&lt;="&amp;B1362,Dispositions!$C$3:$C$32))</f>
        <v/>
      </c>
      <c r="K1362" s="84" t="str">
        <f ca="1">IF(B1362="", "", IF(ISNA(MATCH(B1362, 'Factor Schedule'!$B$3:$B$2002, -1)),1,IF(INDEX('Factor Schedule'!$B$3:$C$2002,MATCH(B1362, 'Factor Schedule'!$B$3:$B$2002, -1), 1)=B1362,MATCH(B1362, 'Factor Schedule'!$B$3:$B$2002, -1),MATCH(B1362, 'Factor Schedule'!$B$3:$B$2002, -1)+1)))</f>
        <v/>
      </c>
      <c r="L1362" s="11" t="str" cm="1">
        <f t="array" aca="1" ref="L1362" ca="1">IF(B1362="","",ROUND(J1362*_xlfn.IFNA(INDEX('Factor Schedule'!$B$3:$C$2002,K1362, 2), 1), 2))</f>
        <v/>
      </c>
      <c r="M1362" s="11" t="str">
        <f ca="1">IF(B1362="", "", IF(OR(LOWER('Terms&amp;Conditions + Transaction'!$B$12)&lt;&gt;"compound", B1362=$C$2, B1362=E1362), L1362, L1362+IF(LOWER('Terms&amp;Conditions + Transaction'!$B$13)&lt;&gt;"y", SUMIFS($T$8:$T$2007, $B$8:$B$2007, "&gt;="&amp;E1362, $B$8:$B$2007, "&lt;"&amp;B1362), SUMIFS($U$8:$U$1007, $B$8:$B$2007, "&gt;="&amp;E1362, $B$8:$B$2007, "&lt;"&amp;B1362))))</f>
        <v/>
      </c>
      <c r="N1362" s="18" t="str">
        <f ca="1">IF(OR(B1362 = "", F1362=""), "", MIN(ForwardDays(B1362,-'Terms&amp;Conditions + Transaction'!$B$22, 'Terms&amp;Conditions + Transaction'!$B$23, 'Holiday Schedule'!$B$3:$B$1002),ForwardDays(F1362,-'Terms&amp;Conditions + Transaction'!$B$22, 'Terms&amp;Conditions + Transaction'!$B$23, 'Holiday Schedule'!$B$3:$B$1002)))</f>
        <v/>
      </c>
      <c r="O1362" s="42" t="str">
        <f ca="1">IF(B1362="", "", IF(ISNA(MATCH(N1362, SOFR_INDEX!$A$2:$A$2001, -1)),1,IF(INDEX(SOFR_INDEX!$A$2:$E$2001,MATCH(N1362, SOFR_INDEX!$A$2:$A$2001, -1), 1)=N1362,MATCH(N1362, SOFR_INDEX!$A$2:$A$2001, -1),MATCH(N1362, SOFR_INDEX!$A$2:$A$2001, -1)+1)))</f>
        <v/>
      </c>
      <c r="P1362" s="40" t="str" cm="1">
        <f t="array" aca="1" ref="P1362" ca="1">IF(OR(B1362="", F1362=""), "", INDEX(SOFR_INDEX!$B$2:$E$2001, O1362,$P$4) * IF(LEFT($P$3, 3)="180", 2, IF(LEFT($P$3, 2)="90", 4, IF(LEFT($P$3, 2)="30", 12, 1)))/100)</f>
        <v/>
      </c>
      <c r="Q1362" s="43" t="str">
        <f ca="1">IF(OR(B1362="", F1362=""), "", P1362+'Terms&amp;Conditions + Transaction'!$B$11/10000)</f>
        <v/>
      </c>
      <c r="R1362" s="43" t="str">
        <f t="shared" ca="1" si="131"/>
        <v/>
      </c>
      <c r="S1362" t="str">
        <f ca="1">IF(B1362="",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Transaction'!$C$7*(F1362-E1362), 365), 360))))</f>
        <v/>
      </c>
      <c r="T1362" s="49" t="str">
        <f t="shared" ca="1" si="132"/>
        <v/>
      </c>
      <c r="U1362" s="49" t="str">
        <f t="shared" ca="1" si="133"/>
        <v/>
      </c>
      <c r="V1362" s="49" t="str">
        <f t="shared" ca="1" si="134"/>
        <v/>
      </c>
      <c r="W1362" s="11" t="str">
        <f t="shared" ca="1" si="135"/>
        <v/>
      </c>
      <c r="X1362" s="11" t="str">
        <f t="shared" ca="1" si="136"/>
        <v/>
      </c>
    </row>
    <row r="1363" spans="2:24" x14ac:dyDescent="0.25">
      <c r="B1363" s="82" t="str">
        <f ca="1">IF(B1362&lt;MIN($C$3, 'Terms&amp;Conditions + Transaction'!$B$6), B1362+1, "")</f>
        <v/>
      </c>
      <c r="C1363" t="str">
        <f ca="1">IF(B1363="", "", IF(AND(WEEKDAY(B1363, 2)&lt;=5, ISERROR(VLOOKUP(B1363, 'Holiday Schedule'!$B$3:$B$1002, 1, FALSE))), 1, 0))</f>
        <v/>
      </c>
      <c r="D1363" t="str">
        <f ca="1">IF(B1363="", "", IF(LOWER('Terms&amp;Conditions + Transaction'!$C$15)="act", 1, IF(DAY(B1363)=31, 0, IF(AND(DAY(B1363+1)=1, MONTH(B1363+1)=3), 31-DAY(B1363), 1))))</f>
        <v/>
      </c>
      <c r="E1363" s="18" t="str">
        <f ca="1">IF(B1363="", "", IFERROR(VLOOKUP(B1363, 'Accrual Schedule'!$B$3:$B$122, 1, TRUE), ""))</f>
        <v/>
      </c>
      <c r="F1363" s="18" t="str" cm="1">
        <f t="array" aca="1" ref="F1363" ca="1">IF(B1363="", "", INDEX('Accrual Schedule'!$B$3:$B$122, MATCH(B1363, 'Accrual Schedule'!$B$3:$B$122, 1)+1, 1))</f>
        <v/>
      </c>
      <c r="G1363" s="18" t="str" cm="1">
        <f t="array" aca="1" ref="G1363" ca="1">IF(B1363="", "", INDEX('Accrual Schedule'!$B$3:$B$122, MATCH(H1363, 'Accrual Schedule'!$B$3:$B$122, 1)-1, 1))</f>
        <v/>
      </c>
      <c r="H1363" s="18" t="str">
        <f ca="1">IF(B1363="", "", INDEX('Accrual Schedule'!$B$3:$B$122, MATCH(I1363, 'Accrual Schedule'!$C$3:$C$122, 1), 1))</f>
        <v/>
      </c>
      <c r="I1363" s="18" t="str" cm="1">
        <f t="array" aca="1" ref="I1363" ca="1">IF(B1363="", "", _xlfn.IFNA(INDEX('Accrual Schedule'!$C$4:$C$122, MATCH(B1363, 'Accrual Schedule'!$C$4:$C$122, 1)+1, 1), INDEX('Accrual Schedule'!$C$4:$C$122, 1, 1)))</f>
        <v/>
      </c>
      <c r="J1363" s="11" t="str">
        <f ca="1">IF(B1363="","",'Terms&amp;Conditions + Transaction'!$F$5-SUMIF(Dispositions!$B$3:$B$32,"&lt;="&amp;B1363,Dispositions!$C$3:$C$32))</f>
        <v/>
      </c>
      <c r="K1363" s="84" t="str">
        <f ca="1">IF(B1363="", "", IF(ISNA(MATCH(B1363, 'Factor Schedule'!$B$3:$B$2002, -1)),1,IF(INDEX('Factor Schedule'!$B$3:$C$2002,MATCH(B1363, 'Factor Schedule'!$B$3:$B$2002, -1), 1)=B1363,MATCH(B1363, 'Factor Schedule'!$B$3:$B$2002, -1),MATCH(B1363, 'Factor Schedule'!$B$3:$B$2002, -1)+1)))</f>
        <v/>
      </c>
      <c r="L1363" s="11" t="str" cm="1">
        <f t="array" aca="1" ref="L1363" ca="1">IF(B1363="","",ROUND(J1363*_xlfn.IFNA(INDEX('Factor Schedule'!$B$3:$C$2002,K1363, 2), 1), 2))</f>
        <v/>
      </c>
      <c r="M1363" s="11" t="str">
        <f ca="1">IF(B1363="", "", IF(OR(LOWER('Terms&amp;Conditions + Transaction'!$B$12)&lt;&gt;"compound", B1363=$C$2, B1363=E1363), L1363, L1363+IF(LOWER('Terms&amp;Conditions + Transaction'!$B$13)&lt;&gt;"y", SUMIFS($T$8:$T$2007, $B$8:$B$2007, "&gt;="&amp;E1363, $B$8:$B$2007, "&lt;"&amp;B1363), SUMIFS($U$8:$U$1007, $B$8:$B$2007, "&gt;="&amp;E1363, $B$8:$B$2007, "&lt;"&amp;B1363))))</f>
        <v/>
      </c>
      <c r="N1363" s="18" t="str">
        <f ca="1">IF(OR(B1363 = "", F1363=""), "", MIN(ForwardDays(B1363,-'Terms&amp;Conditions + Transaction'!$B$22, 'Terms&amp;Conditions + Transaction'!$B$23, 'Holiday Schedule'!$B$3:$B$1002),ForwardDays(F1363,-'Terms&amp;Conditions + Transaction'!$B$22, 'Terms&amp;Conditions + Transaction'!$B$23, 'Holiday Schedule'!$B$3:$B$1002)))</f>
        <v/>
      </c>
      <c r="O1363" s="42" t="str">
        <f ca="1">IF(B1363="", "", IF(ISNA(MATCH(N1363, SOFR_INDEX!$A$2:$A$2001, -1)),1,IF(INDEX(SOFR_INDEX!$A$2:$E$2001,MATCH(N1363, SOFR_INDEX!$A$2:$A$2001, -1), 1)=N1363,MATCH(N1363, SOFR_INDEX!$A$2:$A$2001, -1),MATCH(N1363, SOFR_INDEX!$A$2:$A$2001, -1)+1)))</f>
        <v/>
      </c>
      <c r="P1363" s="40" t="str" cm="1">
        <f t="array" aca="1" ref="P1363" ca="1">IF(OR(B1363="", F1363=""), "", INDEX(SOFR_INDEX!$B$2:$E$2001, O1363,$P$4) * IF(LEFT($P$3, 3)="180", 2, IF(LEFT($P$3, 2)="90", 4, IF(LEFT($P$3, 2)="30", 12, 1)))/100)</f>
        <v/>
      </c>
      <c r="Q1363" s="43" t="str">
        <f ca="1">IF(OR(B1363="", F1363=""), "", P1363+'Terms&amp;Conditions + Transaction'!$B$11/10000)</f>
        <v/>
      </c>
      <c r="R1363" s="43" t="str">
        <f t="shared" ca="1" si="131"/>
        <v/>
      </c>
      <c r="S1363" t="str">
        <f ca="1">IF(B1363="",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Transaction'!$C$7*(F1363-E1363), 365), 360))))</f>
        <v/>
      </c>
      <c r="T1363" s="49" t="str">
        <f t="shared" ca="1" si="132"/>
        <v/>
      </c>
      <c r="U1363" s="49" t="str">
        <f t="shared" ca="1" si="133"/>
        <v/>
      </c>
      <c r="V1363" s="49" t="str">
        <f t="shared" ca="1" si="134"/>
        <v/>
      </c>
      <c r="W1363" s="11" t="str">
        <f t="shared" ca="1" si="135"/>
        <v/>
      </c>
      <c r="X1363" s="11" t="str">
        <f t="shared" ca="1" si="136"/>
        <v/>
      </c>
    </row>
    <row r="1364" spans="2:24" x14ac:dyDescent="0.25">
      <c r="B1364" s="82" t="str">
        <f ca="1">IF(B1363&lt;MIN($C$3, 'Terms&amp;Conditions + Transaction'!$B$6), B1363+1, "")</f>
        <v/>
      </c>
      <c r="C1364" t="str">
        <f ca="1">IF(B1364="", "", IF(AND(WEEKDAY(B1364, 2)&lt;=5, ISERROR(VLOOKUP(B1364, 'Holiday Schedule'!$B$3:$B$1002, 1, FALSE))), 1, 0))</f>
        <v/>
      </c>
      <c r="D1364" t="str">
        <f ca="1">IF(B1364="", "", IF(LOWER('Terms&amp;Conditions + Transaction'!$C$15)="act", 1, IF(DAY(B1364)=31, 0, IF(AND(DAY(B1364+1)=1, MONTH(B1364+1)=3), 31-DAY(B1364), 1))))</f>
        <v/>
      </c>
      <c r="E1364" s="18" t="str">
        <f ca="1">IF(B1364="", "", IFERROR(VLOOKUP(B1364, 'Accrual Schedule'!$B$3:$B$122, 1, TRUE), ""))</f>
        <v/>
      </c>
      <c r="F1364" s="18" t="str" cm="1">
        <f t="array" aca="1" ref="F1364" ca="1">IF(B1364="", "", INDEX('Accrual Schedule'!$B$3:$B$122, MATCH(B1364, 'Accrual Schedule'!$B$3:$B$122, 1)+1, 1))</f>
        <v/>
      </c>
      <c r="G1364" s="18" t="str" cm="1">
        <f t="array" aca="1" ref="G1364" ca="1">IF(B1364="", "", INDEX('Accrual Schedule'!$B$3:$B$122, MATCH(H1364, 'Accrual Schedule'!$B$3:$B$122, 1)-1, 1))</f>
        <v/>
      </c>
      <c r="H1364" s="18" t="str">
        <f ca="1">IF(B1364="", "", INDEX('Accrual Schedule'!$B$3:$B$122, MATCH(I1364, 'Accrual Schedule'!$C$3:$C$122, 1), 1))</f>
        <v/>
      </c>
      <c r="I1364" s="18" t="str" cm="1">
        <f t="array" aca="1" ref="I1364" ca="1">IF(B1364="", "", _xlfn.IFNA(INDEX('Accrual Schedule'!$C$4:$C$122, MATCH(B1364, 'Accrual Schedule'!$C$4:$C$122, 1)+1, 1), INDEX('Accrual Schedule'!$C$4:$C$122, 1, 1)))</f>
        <v/>
      </c>
      <c r="J1364" s="11" t="str">
        <f ca="1">IF(B1364="","",'Terms&amp;Conditions + Transaction'!$F$5-SUMIF(Dispositions!$B$3:$B$32,"&lt;="&amp;B1364,Dispositions!$C$3:$C$32))</f>
        <v/>
      </c>
      <c r="K1364" s="84" t="str">
        <f ca="1">IF(B1364="", "", IF(ISNA(MATCH(B1364, 'Factor Schedule'!$B$3:$B$2002, -1)),1,IF(INDEX('Factor Schedule'!$B$3:$C$2002,MATCH(B1364, 'Factor Schedule'!$B$3:$B$2002, -1), 1)=B1364,MATCH(B1364, 'Factor Schedule'!$B$3:$B$2002, -1),MATCH(B1364, 'Factor Schedule'!$B$3:$B$2002, -1)+1)))</f>
        <v/>
      </c>
      <c r="L1364" s="11" t="str" cm="1">
        <f t="array" aca="1" ref="L1364" ca="1">IF(B1364="","",ROUND(J1364*_xlfn.IFNA(INDEX('Factor Schedule'!$B$3:$C$2002,K1364, 2), 1), 2))</f>
        <v/>
      </c>
      <c r="M1364" s="11" t="str">
        <f ca="1">IF(B1364="", "", IF(OR(LOWER('Terms&amp;Conditions + Transaction'!$B$12)&lt;&gt;"compound", B1364=$C$2, B1364=E1364), L1364, L1364+IF(LOWER('Terms&amp;Conditions + Transaction'!$B$13)&lt;&gt;"y", SUMIFS($T$8:$T$2007, $B$8:$B$2007, "&gt;="&amp;E1364, $B$8:$B$2007, "&lt;"&amp;B1364), SUMIFS($U$8:$U$1007, $B$8:$B$2007, "&gt;="&amp;E1364, $B$8:$B$2007, "&lt;"&amp;B1364))))</f>
        <v/>
      </c>
      <c r="N1364" s="18" t="str">
        <f ca="1">IF(OR(B1364 = "", F1364=""), "", MIN(ForwardDays(B1364,-'Terms&amp;Conditions + Transaction'!$B$22, 'Terms&amp;Conditions + Transaction'!$B$23, 'Holiday Schedule'!$B$3:$B$1002),ForwardDays(F1364,-'Terms&amp;Conditions + Transaction'!$B$22, 'Terms&amp;Conditions + Transaction'!$B$23, 'Holiday Schedule'!$B$3:$B$1002)))</f>
        <v/>
      </c>
      <c r="O1364" s="42" t="str">
        <f ca="1">IF(B1364="", "", IF(ISNA(MATCH(N1364, SOFR_INDEX!$A$2:$A$2001, -1)),1,IF(INDEX(SOFR_INDEX!$A$2:$E$2001,MATCH(N1364, SOFR_INDEX!$A$2:$A$2001, -1), 1)=N1364,MATCH(N1364, SOFR_INDEX!$A$2:$A$2001, -1),MATCH(N1364, SOFR_INDEX!$A$2:$A$2001, -1)+1)))</f>
        <v/>
      </c>
      <c r="P1364" s="40" t="str" cm="1">
        <f t="array" aca="1" ref="P1364" ca="1">IF(OR(B1364="", F1364=""), "", INDEX(SOFR_INDEX!$B$2:$E$2001, O1364,$P$4) * IF(LEFT($P$3, 3)="180", 2, IF(LEFT($P$3, 2)="90", 4, IF(LEFT($P$3, 2)="30", 12, 1)))/100)</f>
        <v/>
      </c>
      <c r="Q1364" s="43" t="str">
        <f ca="1">IF(OR(B1364="", F1364=""), "", P1364+'Terms&amp;Conditions + Transaction'!$B$11/10000)</f>
        <v/>
      </c>
      <c r="R1364" s="43" t="str">
        <f t="shared" ca="1" si="131"/>
        <v/>
      </c>
      <c r="S1364" t="str">
        <f ca="1">IF(B1364="",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Transaction'!$C$7*(F1364-E1364), 365), 360))))</f>
        <v/>
      </c>
      <c r="T1364" s="49" t="str">
        <f t="shared" ca="1" si="132"/>
        <v/>
      </c>
      <c r="U1364" s="49" t="str">
        <f t="shared" ca="1" si="133"/>
        <v/>
      </c>
      <c r="V1364" s="49" t="str">
        <f t="shared" ca="1" si="134"/>
        <v/>
      </c>
      <c r="W1364" s="11" t="str">
        <f t="shared" ca="1" si="135"/>
        <v/>
      </c>
      <c r="X1364" s="11" t="str">
        <f t="shared" ca="1" si="136"/>
        <v/>
      </c>
    </row>
    <row r="1365" spans="2:24" x14ac:dyDescent="0.25">
      <c r="B1365" s="82" t="str">
        <f ca="1">IF(B1364&lt;MIN($C$3, 'Terms&amp;Conditions + Transaction'!$B$6), B1364+1, "")</f>
        <v/>
      </c>
      <c r="C1365" t="str">
        <f ca="1">IF(B1365="", "", IF(AND(WEEKDAY(B1365, 2)&lt;=5, ISERROR(VLOOKUP(B1365, 'Holiday Schedule'!$B$3:$B$1002, 1, FALSE))), 1, 0))</f>
        <v/>
      </c>
      <c r="D1365" t="str">
        <f ca="1">IF(B1365="", "", IF(LOWER('Terms&amp;Conditions + Transaction'!$C$15)="act", 1, IF(DAY(B1365)=31, 0, IF(AND(DAY(B1365+1)=1, MONTH(B1365+1)=3), 31-DAY(B1365), 1))))</f>
        <v/>
      </c>
      <c r="E1365" s="18" t="str">
        <f ca="1">IF(B1365="", "", IFERROR(VLOOKUP(B1365, 'Accrual Schedule'!$B$3:$B$122, 1, TRUE), ""))</f>
        <v/>
      </c>
      <c r="F1365" s="18" t="str" cm="1">
        <f t="array" aca="1" ref="F1365" ca="1">IF(B1365="", "", INDEX('Accrual Schedule'!$B$3:$B$122, MATCH(B1365, 'Accrual Schedule'!$B$3:$B$122, 1)+1, 1))</f>
        <v/>
      </c>
      <c r="G1365" s="18" t="str" cm="1">
        <f t="array" aca="1" ref="G1365" ca="1">IF(B1365="", "", INDEX('Accrual Schedule'!$B$3:$B$122, MATCH(H1365, 'Accrual Schedule'!$B$3:$B$122, 1)-1, 1))</f>
        <v/>
      </c>
      <c r="H1365" s="18" t="str">
        <f ca="1">IF(B1365="", "", INDEX('Accrual Schedule'!$B$3:$B$122, MATCH(I1365, 'Accrual Schedule'!$C$3:$C$122, 1), 1))</f>
        <v/>
      </c>
      <c r="I1365" s="18" t="str" cm="1">
        <f t="array" aca="1" ref="I1365" ca="1">IF(B1365="", "", _xlfn.IFNA(INDEX('Accrual Schedule'!$C$4:$C$122, MATCH(B1365, 'Accrual Schedule'!$C$4:$C$122, 1)+1, 1), INDEX('Accrual Schedule'!$C$4:$C$122, 1, 1)))</f>
        <v/>
      </c>
      <c r="J1365" s="11" t="str">
        <f ca="1">IF(B1365="","",'Terms&amp;Conditions + Transaction'!$F$5-SUMIF(Dispositions!$B$3:$B$32,"&lt;="&amp;B1365,Dispositions!$C$3:$C$32))</f>
        <v/>
      </c>
      <c r="K1365" s="84" t="str">
        <f ca="1">IF(B1365="", "", IF(ISNA(MATCH(B1365, 'Factor Schedule'!$B$3:$B$2002, -1)),1,IF(INDEX('Factor Schedule'!$B$3:$C$2002,MATCH(B1365, 'Factor Schedule'!$B$3:$B$2002, -1), 1)=B1365,MATCH(B1365, 'Factor Schedule'!$B$3:$B$2002, -1),MATCH(B1365, 'Factor Schedule'!$B$3:$B$2002, -1)+1)))</f>
        <v/>
      </c>
      <c r="L1365" s="11" t="str" cm="1">
        <f t="array" aca="1" ref="L1365" ca="1">IF(B1365="","",ROUND(J1365*_xlfn.IFNA(INDEX('Factor Schedule'!$B$3:$C$2002,K1365, 2), 1), 2))</f>
        <v/>
      </c>
      <c r="M1365" s="11" t="str">
        <f ca="1">IF(B1365="", "", IF(OR(LOWER('Terms&amp;Conditions + Transaction'!$B$12)&lt;&gt;"compound", B1365=$C$2, B1365=E1365), L1365, L1365+IF(LOWER('Terms&amp;Conditions + Transaction'!$B$13)&lt;&gt;"y", SUMIFS($T$8:$T$2007, $B$8:$B$2007, "&gt;="&amp;E1365, $B$8:$B$2007, "&lt;"&amp;B1365), SUMIFS($U$8:$U$1007, $B$8:$B$2007, "&gt;="&amp;E1365, $B$8:$B$2007, "&lt;"&amp;B1365))))</f>
        <v/>
      </c>
      <c r="N1365" s="18" t="str">
        <f ca="1">IF(OR(B1365 = "", F1365=""), "", MIN(ForwardDays(B1365,-'Terms&amp;Conditions + Transaction'!$B$22, 'Terms&amp;Conditions + Transaction'!$B$23, 'Holiday Schedule'!$B$3:$B$1002),ForwardDays(F1365,-'Terms&amp;Conditions + Transaction'!$B$22, 'Terms&amp;Conditions + Transaction'!$B$23, 'Holiday Schedule'!$B$3:$B$1002)))</f>
        <v/>
      </c>
      <c r="O1365" s="42" t="str">
        <f ca="1">IF(B1365="", "", IF(ISNA(MATCH(N1365, SOFR_INDEX!$A$2:$A$2001, -1)),1,IF(INDEX(SOFR_INDEX!$A$2:$E$2001,MATCH(N1365, SOFR_INDEX!$A$2:$A$2001, -1), 1)=N1365,MATCH(N1365, SOFR_INDEX!$A$2:$A$2001, -1),MATCH(N1365, SOFR_INDEX!$A$2:$A$2001, -1)+1)))</f>
        <v/>
      </c>
      <c r="P1365" s="40" t="str" cm="1">
        <f t="array" aca="1" ref="P1365" ca="1">IF(OR(B1365="", F1365=""), "", INDEX(SOFR_INDEX!$B$2:$E$2001, O1365,$P$4) * IF(LEFT($P$3, 3)="180", 2, IF(LEFT($P$3, 2)="90", 4, IF(LEFT($P$3, 2)="30", 12, 1)))/100)</f>
        <v/>
      </c>
      <c r="Q1365" s="43" t="str">
        <f ca="1">IF(OR(B1365="", F1365=""), "", P1365+'Terms&amp;Conditions + Transaction'!$B$11/10000)</f>
        <v/>
      </c>
      <c r="R1365" s="43" t="str">
        <f t="shared" ca="1" si="131"/>
        <v/>
      </c>
      <c r="S1365" t="str">
        <f ca="1">IF(B1365="",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Transaction'!$C$7*(F1365-E1365), 365), 360))))</f>
        <v/>
      </c>
      <c r="T1365" s="49" t="str">
        <f t="shared" ca="1" si="132"/>
        <v/>
      </c>
      <c r="U1365" s="49" t="str">
        <f t="shared" ca="1" si="133"/>
        <v/>
      </c>
      <c r="V1365" s="49" t="str">
        <f t="shared" ca="1" si="134"/>
        <v/>
      </c>
      <c r="W1365" s="11" t="str">
        <f t="shared" ca="1" si="135"/>
        <v/>
      </c>
      <c r="X1365" s="11" t="str">
        <f t="shared" ca="1" si="136"/>
        <v/>
      </c>
    </row>
    <row r="1366" spans="2:24" x14ac:dyDescent="0.25">
      <c r="B1366" s="82" t="str">
        <f ca="1">IF(B1365&lt;MIN($C$3, 'Terms&amp;Conditions + Transaction'!$B$6), B1365+1, "")</f>
        <v/>
      </c>
      <c r="C1366" t="str">
        <f ca="1">IF(B1366="", "", IF(AND(WEEKDAY(B1366, 2)&lt;=5, ISERROR(VLOOKUP(B1366, 'Holiday Schedule'!$B$3:$B$1002, 1, FALSE))), 1, 0))</f>
        <v/>
      </c>
      <c r="D1366" t="str">
        <f ca="1">IF(B1366="", "", IF(LOWER('Terms&amp;Conditions + Transaction'!$C$15)="act", 1, IF(DAY(B1366)=31, 0, IF(AND(DAY(B1366+1)=1, MONTH(B1366+1)=3), 31-DAY(B1366), 1))))</f>
        <v/>
      </c>
      <c r="E1366" s="18" t="str">
        <f ca="1">IF(B1366="", "", IFERROR(VLOOKUP(B1366, 'Accrual Schedule'!$B$3:$B$122, 1, TRUE), ""))</f>
        <v/>
      </c>
      <c r="F1366" s="18" t="str" cm="1">
        <f t="array" aca="1" ref="F1366" ca="1">IF(B1366="", "", INDEX('Accrual Schedule'!$B$3:$B$122, MATCH(B1366, 'Accrual Schedule'!$B$3:$B$122, 1)+1, 1))</f>
        <v/>
      </c>
      <c r="G1366" s="18" t="str" cm="1">
        <f t="array" aca="1" ref="G1366" ca="1">IF(B1366="", "", INDEX('Accrual Schedule'!$B$3:$B$122, MATCH(H1366, 'Accrual Schedule'!$B$3:$B$122, 1)-1, 1))</f>
        <v/>
      </c>
      <c r="H1366" s="18" t="str">
        <f ca="1">IF(B1366="", "", INDEX('Accrual Schedule'!$B$3:$B$122, MATCH(I1366, 'Accrual Schedule'!$C$3:$C$122, 1), 1))</f>
        <v/>
      </c>
      <c r="I1366" s="18" t="str" cm="1">
        <f t="array" aca="1" ref="I1366" ca="1">IF(B1366="", "", _xlfn.IFNA(INDEX('Accrual Schedule'!$C$4:$C$122, MATCH(B1366, 'Accrual Schedule'!$C$4:$C$122, 1)+1, 1), INDEX('Accrual Schedule'!$C$4:$C$122, 1, 1)))</f>
        <v/>
      </c>
      <c r="J1366" s="11" t="str">
        <f ca="1">IF(B1366="","",'Terms&amp;Conditions + Transaction'!$F$5-SUMIF(Dispositions!$B$3:$B$32,"&lt;="&amp;B1366,Dispositions!$C$3:$C$32))</f>
        <v/>
      </c>
      <c r="K1366" s="84" t="str">
        <f ca="1">IF(B1366="", "", IF(ISNA(MATCH(B1366, 'Factor Schedule'!$B$3:$B$2002, -1)),1,IF(INDEX('Factor Schedule'!$B$3:$C$2002,MATCH(B1366, 'Factor Schedule'!$B$3:$B$2002, -1), 1)=B1366,MATCH(B1366, 'Factor Schedule'!$B$3:$B$2002, -1),MATCH(B1366, 'Factor Schedule'!$B$3:$B$2002, -1)+1)))</f>
        <v/>
      </c>
      <c r="L1366" s="11" t="str" cm="1">
        <f t="array" aca="1" ref="L1366" ca="1">IF(B1366="","",ROUND(J1366*_xlfn.IFNA(INDEX('Factor Schedule'!$B$3:$C$2002,K1366, 2), 1), 2))</f>
        <v/>
      </c>
      <c r="M1366" s="11" t="str">
        <f ca="1">IF(B1366="", "", IF(OR(LOWER('Terms&amp;Conditions + Transaction'!$B$12)&lt;&gt;"compound", B1366=$C$2, B1366=E1366), L1366, L1366+IF(LOWER('Terms&amp;Conditions + Transaction'!$B$13)&lt;&gt;"y", SUMIFS($T$8:$T$2007, $B$8:$B$2007, "&gt;="&amp;E1366, $B$8:$B$2007, "&lt;"&amp;B1366), SUMIFS($U$8:$U$1007, $B$8:$B$2007, "&gt;="&amp;E1366, $B$8:$B$2007, "&lt;"&amp;B1366))))</f>
        <v/>
      </c>
      <c r="N1366" s="18" t="str">
        <f ca="1">IF(OR(B1366 = "", F1366=""), "", MIN(ForwardDays(B1366,-'Terms&amp;Conditions + Transaction'!$B$22, 'Terms&amp;Conditions + Transaction'!$B$23, 'Holiday Schedule'!$B$3:$B$1002),ForwardDays(F1366,-'Terms&amp;Conditions + Transaction'!$B$22, 'Terms&amp;Conditions + Transaction'!$B$23, 'Holiday Schedule'!$B$3:$B$1002)))</f>
        <v/>
      </c>
      <c r="O1366" s="42" t="str">
        <f ca="1">IF(B1366="", "", IF(ISNA(MATCH(N1366, SOFR_INDEX!$A$2:$A$2001, -1)),1,IF(INDEX(SOFR_INDEX!$A$2:$E$2001,MATCH(N1366, SOFR_INDEX!$A$2:$A$2001, -1), 1)=N1366,MATCH(N1366, SOFR_INDEX!$A$2:$A$2001, -1),MATCH(N1366, SOFR_INDEX!$A$2:$A$2001, -1)+1)))</f>
        <v/>
      </c>
      <c r="P1366" s="40" t="str" cm="1">
        <f t="array" aca="1" ref="P1366" ca="1">IF(OR(B1366="", F1366=""), "", INDEX(SOFR_INDEX!$B$2:$E$2001, O1366,$P$4) * IF(LEFT($P$3, 3)="180", 2, IF(LEFT($P$3, 2)="90", 4, IF(LEFT($P$3, 2)="30", 12, 1)))/100)</f>
        <v/>
      </c>
      <c r="Q1366" s="43" t="str">
        <f ca="1">IF(OR(B1366="", F1366=""), "", P1366+'Terms&amp;Conditions + Transaction'!$B$11/10000)</f>
        <v/>
      </c>
      <c r="R1366" s="43" t="str">
        <f t="shared" ca="1" si="131"/>
        <v/>
      </c>
      <c r="S1366" t="str">
        <f ca="1">IF(B1366="",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Transaction'!$C$7*(F1366-E1366), 365), 360))))</f>
        <v/>
      </c>
      <c r="T1366" s="49" t="str">
        <f t="shared" ca="1" si="132"/>
        <v/>
      </c>
      <c r="U1366" s="49" t="str">
        <f t="shared" ca="1" si="133"/>
        <v/>
      </c>
      <c r="V1366" s="49" t="str">
        <f t="shared" ca="1" si="134"/>
        <v/>
      </c>
      <c r="W1366" s="11" t="str">
        <f t="shared" ca="1" si="135"/>
        <v/>
      </c>
      <c r="X1366" s="11" t="str">
        <f t="shared" ca="1" si="136"/>
        <v/>
      </c>
    </row>
    <row r="1367" spans="2:24" x14ac:dyDescent="0.25">
      <c r="B1367" s="82" t="str">
        <f ca="1">IF(B1366&lt;MIN($C$3, 'Terms&amp;Conditions + Transaction'!$B$6), B1366+1, "")</f>
        <v/>
      </c>
      <c r="C1367" t="str">
        <f ca="1">IF(B1367="", "", IF(AND(WEEKDAY(B1367, 2)&lt;=5, ISERROR(VLOOKUP(B1367, 'Holiday Schedule'!$B$3:$B$1002, 1, FALSE))), 1, 0))</f>
        <v/>
      </c>
      <c r="D1367" t="str">
        <f ca="1">IF(B1367="", "", IF(LOWER('Terms&amp;Conditions + Transaction'!$C$15)="act", 1, IF(DAY(B1367)=31, 0, IF(AND(DAY(B1367+1)=1, MONTH(B1367+1)=3), 31-DAY(B1367), 1))))</f>
        <v/>
      </c>
      <c r="E1367" s="18" t="str">
        <f ca="1">IF(B1367="", "", IFERROR(VLOOKUP(B1367, 'Accrual Schedule'!$B$3:$B$122, 1, TRUE), ""))</f>
        <v/>
      </c>
      <c r="F1367" s="18" t="str" cm="1">
        <f t="array" aca="1" ref="F1367" ca="1">IF(B1367="", "", INDEX('Accrual Schedule'!$B$3:$B$122, MATCH(B1367, 'Accrual Schedule'!$B$3:$B$122, 1)+1, 1))</f>
        <v/>
      </c>
      <c r="G1367" s="18" t="str" cm="1">
        <f t="array" aca="1" ref="G1367" ca="1">IF(B1367="", "", INDEX('Accrual Schedule'!$B$3:$B$122, MATCH(H1367, 'Accrual Schedule'!$B$3:$B$122, 1)-1, 1))</f>
        <v/>
      </c>
      <c r="H1367" s="18" t="str">
        <f ca="1">IF(B1367="", "", INDEX('Accrual Schedule'!$B$3:$B$122, MATCH(I1367, 'Accrual Schedule'!$C$3:$C$122, 1), 1))</f>
        <v/>
      </c>
      <c r="I1367" s="18" t="str" cm="1">
        <f t="array" aca="1" ref="I1367" ca="1">IF(B1367="", "", _xlfn.IFNA(INDEX('Accrual Schedule'!$C$4:$C$122, MATCH(B1367, 'Accrual Schedule'!$C$4:$C$122, 1)+1, 1), INDEX('Accrual Schedule'!$C$4:$C$122, 1, 1)))</f>
        <v/>
      </c>
      <c r="J1367" s="11" t="str">
        <f ca="1">IF(B1367="","",'Terms&amp;Conditions + Transaction'!$F$5-SUMIF(Dispositions!$B$3:$B$32,"&lt;="&amp;B1367,Dispositions!$C$3:$C$32))</f>
        <v/>
      </c>
      <c r="K1367" s="84" t="str">
        <f ca="1">IF(B1367="", "", IF(ISNA(MATCH(B1367, 'Factor Schedule'!$B$3:$B$2002, -1)),1,IF(INDEX('Factor Schedule'!$B$3:$C$2002,MATCH(B1367, 'Factor Schedule'!$B$3:$B$2002, -1), 1)=B1367,MATCH(B1367, 'Factor Schedule'!$B$3:$B$2002, -1),MATCH(B1367, 'Factor Schedule'!$B$3:$B$2002, -1)+1)))</f>
        <v/>
      </c>
      <c r="L1367" s="11" t="str" cm="1">
        <f t="array" aca="1" ref="L1367" ca="1">IF(B1367="","",ROUND(J1367*_xlfn.IFNA(INDEX('Factor Schedule'!$B$3:$C$2002,K1367, 2), 1), 2))</f>
        <v/>
      </c>
      <c r="M1367" s="11" t="str">
        <f ca="1">IF(B1367="", "", IF(OR(LOWER('Terms&amp;Conditions + Transaction'!$B$12)&lt;&gt;"compound", B1367=$C$2, B1367=E1367), L1367, L1367+IF(LOWER('Terms&amp;Conditions + Transaction'!$B$13)&lt;&gt;"y", SUMIFS($T$8:$T$2007, $B$8:$B$2007, "&gt;="&amp;E1367, $B$8:$B$2007, "&lt;"&amp;B1367), SUMIFS($U$8:$U$1007, $B$8:$B$2007, "&gt;="&amp;E1367, $B$8:$B$2007, "&lt;"&amp;B1367))))</f>
        <v/>
      </c>
      <c r="N1367" s="18" t="str">
        <f ca="1">IF(OR(B1367 = "", F1367=""), "", MIN(ForwardDays(B1367,-'Terms&amp;Conditions + Transaction'!$B$22, 'Terms&amp;Conditions + Transaction'!$B$23, 'Holiday Schedule'!$B$3:$B$1002),ForwardDays(F1367,-'Terms&amp;Conditions + Transaction'!$B$22, 'Terms&amp;Conditions + Transaction'!$B$23, 'Holiday Schedule'!$B$3:$B$1002)))</f>
        <v/>
      </c>
      <c r="O1367" s="42" t="str">
        <f ca="1">IF(B1367="", "", IF(ISNA(MATCH(N1367, SOFR_INDEX!$A$2:$A$2001, -1)),1,IF(INDEX(SOFR_INDEX!$A$2:$E$2001,MATCH(N1367, SOFR_INDEX!$A$2:$A$2001, -1), 1)=N1367,MATCH(N1367, SOFR_INDEX!$A$2:$A$2001, -1),MATCH(N1367, SOFR_INDEX!$A$2:$A$2001, -1)+1)))</f>
        <v/>
      </c>
      <c r="P1367" s="40" t="str" cm="1">
        <f t="array" aca="1" ref="P1367" ca="1">IF(OR(B1367="", F1367=""), "", INDEX(SOFR_INDEX!$B$2:$E$2001, O1367,$P$4) * IF(LEFT($P$3, 3)="180", 2, IF(LEFT($P$3, 2)="90", 4, IF(LEFT($P$3, 2)="30", 12, 1)))/100)</f>
        <v/>
      </c>
      <c r="Q1367" s="43" t="str">
        <f ca="1">IF(OR(B1367="", F1367=""), "", P1367+'Terms&amp;Conditions + Transaction'!$B$11/10000)</f>
        <v/>
      </c>
      <c r="R1367" s="43" t="str">
        <f t="shared" ca="1" si="131"/>
        <v/>
      </c>
      <c r="S1367" t="str">
        <f ca="1">IF(B1367="",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Transaction'!$C$7*(F1367-E1367), 365), 360))))</f>
        <v/>
      </c>
      <c r="T1367" s="49" t="str">
        <f t="shared" ca="1" si="132"/>
        <v/>
      </c>
      <c r="U1367" s="49" t="str">
        <f t="shared" ca="1" si="133"/>
        <v/>
      </c>
      <c r="V1367" s="49" t="str">
        <f t="shared" ca="1" si="134"/>
        <v/>
      </c>
      <c r="W1367" s="11" t="str">
        <f t="shared" ca="1" si="135"/>
        <v/>
      </c>
      <c r="X1367" s="11" t="str">
        <f t="shared" ca="1" si="136"/>
        <v/>
      </c>
    </row>
    <row r="1368" spans="2:24" x14ac:dyDescent="0.25">
      <c r="B1368" s="82" t="str">
        <f ca="1">IF(B1367&lt;MIN($C$3, 'Terms&amp;Conditions + Transaction'!$B$6), B1367+1, "")</f>
        <v/>
      </c>
      <c r="C1368" t="str">
        <f ca="1">IF(B1368="", "", IF(AND(WEEKDAY(B1368, 2)&lt;=5, ISERROR(VLOOKUP(B1368, 'Holiday Schedule'!$B$3:$B$1002, 1, FALSE))), 1, 0))</f>
        <v/>
      </c>
      <c r="D1368" t="str">
        <f ca="1">IF(B1368="", "", IF(LOWER('Terms&amp;Conditions + Transaction'!$C$15)="act", 1, IF(DAY(B1368)=31, 0, IF(AND(DAY(B1368+1)=1, MONTH(B1368+1)=3), 31-DAY(B1368), 1))))</f>
        <v/>
      </c>
      <c r="E1368" s="18" t="str">
        <f ca="1">IF(B1368="", "", IFERROR(VLOOKUP(B1368, 'Accrual Schedule'!$B$3:$B$122, 1, TRUE), ""))</f>
        <v/>
      </c>
      <c r="F1368" s="18" t="str" cm="1">
        <f t="array" aca="1" ref="F1368" ca="1">IF(B1368="", "", INDEX('Accrual Schedule'!$B$3:$B$122, MATCH(B1368, 'Accrual Schedule'!$B$3:$B$122, 1)+1, 1))</f>
        <v/>
      </c>
      <c r="G1368" s="18" t="str" cm="1">
        <f t="array" aca="1" ref="G1368" ca="1">IF(B1368="", "", INDEX('Accrual Schedule'!$B$3:$B$122, MATCH(H1368, 'Accrual Schedule'!$B$3:$B$122, 1)-1, 1))</f>
        <v/>
      </c>
      <c r="H1368" s="18" t="str">
        <f ca="1">IF(B1368="", "", INDEX('Accrual Schedule'!$B$3:$B$122, MATCH(I1368, 'Accrual Schedule'!$C$3:$C$122, 1), 1))</f>
        <v/>
      </c>
      <c r="I1368" s="18" t="str" cm="1">
        <f t="array" aca="1" ref="I1368" ca="1">IF(B1368="", "", _xlfn.IFNA(INDEX('Accrual Schedule'!$C$4:$C$122, MATCH(B1368, 'Accrual Schedule'!$C$4:$C$122, 1)+1, 1), INDEX('Accrual Schedule'!$C$4:$C$122, 1, 1)))</f>
        <v/>
      </c>
      <c r="J1368" s="11" t="str">
        <f ca="1">IF(B1368="","",'Terms&amp;Conditions + Transaction'!$F$5-SUMIF(Dispositions!$B$3:$B$32,"&lt;="&amp;B1368,Dispositions!$C$3:$C$32))</f>
        <v/>
      </c>
      <c r="K1368" s="84" t="str">
        <f ca="1">IF(B1368="", "", IF(ISNA(MATCH(B1368, 'Factor Schedule'!$B$3:$B$2002, -1)),1,IF(INDEX('Factor Schedule'!$B$3:$C$2002,MATCH(B1368, 'Factor Schedule'!$B$3:$B$2002, -1), 1)=B1368,MATCH(B1368, 'Factor Schedule'!$B$3:$B$2002, -1),MATCH(B1368, 'Factor Schedule'!$B$3:$B$2002, -1)+1)))</f>
        <v/>
      </c>
      <c r="L1368" s="11" t="str" cm="1">
        <f t="array" aca="1" ref="L1368" ca="1">IF(B1368="","",ROUND(J1368*_xlfn.IFNA(INDEX('Factor Schedule'!$B$3:$C$2002,K1368, 2), 1), 2))</f>
        <v/>
      </c>
      <c r="M1368" s="11" t="str">
        <f ca="1">IF(B1368="", "", IF(OR(LOWER('Terms&amp;Conditions + Transaction'!$B$12)&lt;&gt;"compound", B1368=$C$2, B1368=E1368), L1368, L1368+IF(LOWER('Terms&amp;Conditions + Transaction'!$B$13)&lt;&gt;"y", SUMIFS($T$8:$T$2007, $B$8:$B$2007, "&gt;="&amp;E1368, $B$8:$B$2007, "&lt;"&amp;B1368), SUMIFS($U$8:$U$1007, $B$8:$B$2007, "&gt;="&amp;E1368, $B$8:$B$2007, "&lt;"&amp;B1368))))</f>
        <v/>
      </c>
      <c r="N1368" s="18" t="str">
        <f ca="1">IF(OR(B1368 = "", F1368=""), "", MIN(ForwardDays(B1368,-'Terms&amp;Conditions + Transaction'!$B$22, 'Terms&amp;Conditions + Transaction'!$B$23, 'Holiday Schedule'!$B$3:$B$1002),ForwardDays(F1368,-'Terms&amp;Conditions + Transaction'!$B$22, 'Terms&amp;Conditions + Transaction'!$B$23, 'Holiday Schedule'!$B$3:$B$1002)))</f>
        <v/>
      </c>
      <c r="O1368" s="42" t="str">
        <f ca="1">IF(B1368="", "", IF(ISNA(MATCH(N1368, SOFR_INDEX!$A$2:$A$2001, -1)),1,IF(INDEX(SOFR_INDEX!$A$2:$E$2001,MATCH(N1368, SOFR_INDEX!$A$2:$A$2001, -1), 1)=N1368,MATCH(N1368, SOFR_INDEX!$A$2:$A$2001, -1),MATCH(N1368, SOFR_INDEX!$A$2:$A$2001, -1)+1)))</f>
        <v/>
      </c>
      <c r="P1368" s="40" t="str" cm="1">
        <f t="array" aca="1" ref="P1368" ca="1">IF(OR(B1368="", F1368=""), "", INDEX(SOFR_INDEX!$B$2:$E$2001, O1368,$P$4) * IF(LEFT($P$3, 3)="180", 2, IF(LEFT($P$3, 2)="90", 4, IF(LEFT($P$3, 2)="30", 12, 1)))/100)</f>
        <v/>
      </c>
      <c r="Q1368" s="43" t="str">
        <f ca="1">IF(OR(B1368="", F1368=""), "", P1368+'Terms&amp;Conditions + Transaction'!$B$11/10000)</f>
        <v/>
      </c>
      <c r="R1368" s="43" t="str">
        <f t="shared" ca="1" si="131"/>
        <v/>
      </c>
      <c r="S1368" t="str">
        <f ca="1">IF(B1368="",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Transaction'!$C$7*(F1368-E1368), 365), 360))))</f>
        <v/>
      </c>
      <c r="T1368" s="49" t="str">
        <f t="shared" ca="1" si="132"/>
        <v/>
      </c>
      <c r="U1368" s="49" t="str">
        <f t="shared" ca="1" si="133"/>
        <v/>
      </c>
      <c r="V1368" s="49" t="str">
        <f t="shared" ca="1" si="134"/>
        <v/>
      </c>
      <c r="W1368" s="11" t="str">
        <f t="shared" ca="1" si="135"/>
        <v/>
      </c>
      <c r="X1368" s="11" t="str">
        <f t="shared" ca="1" si="136"/>
        <v/>
      </c>
    </row>
    <row r="1369" spans="2:24" x14ac:dyDescent="0.25">
      <c r="B1369" s="82" t="str">
        <f ca="1">IF(B1368&lt;MIN($C$3, 'Terms&amp;Conditions + Transaction'!$B$6), B1368+1, "")</f>
        <v/>
      </c>
      <c r="C1369" t="str">
        <f ca="1">IF(B1369="", "", IF(AND(WEEKDAY(B1369, 2)&lt;=5, ISERROR(VLOOKUP(B1369, 'Holiday Schedule'!$B$3:$B$1002, 1, FALSE))), 1, 0))</f>
        <v/>
      </c>
      <c r="D1369" t="str">
        <f ca="1">IF(B1369="", "", IF(LOWER('Terms&amp;Conditions + Transaction'!$C$15)="act", 1, IF(DAY(B1369)=31, 0, IF(AND(DAY(B1369+1)=1, MONTH(B1369+1)=3), 31-DAY(B1369), 1))))</f>
        <v/>
      </c>
      <c r="E1369" s="18" t="str">
        <f ca="1">IF(B1369="", "", IFERROR(VLOOKUP(B1369, 'Accrual Schedule'!$B$3:$B$122, 1, TRUE), ""))</f>
        <v/>
      </c>
      <c r="F1369" s="18" t="str" cm="1">
        <f t="array" aca="1" ref="F1369" ca="1">IF(B1369="", "", INDEX('Accrual Schedule'!$B$3:$B$122, MATCH(B1369, 'Accrual Schedule'!$B$3:$B$122, 1)+1, 1))</f>
        <v/>
      </c>
      <c r="G1369" s="18" t="str" cm="1">
        <f t="array" aca="1" ref="G1369" ca="1">IF(B1369="", "", INDEX('Accrual Schedule'!$B$3:$B$122, MATCH(H1369, 'Accrual Schedule'!$B$3:$B$122, 1)-1, 1))</f>
        <v/>
      </c>
      <c r="H1369" s="18" t="str">
        <f ca="1">IF(B1369="", "", INDEX('Accrual Schedule'!$B$3:$B$122, MATCH(I1369, 'Accrual Schedule'!$C$3:$C$122, 1), 1))</f>
        <v/>
      </c>
      <c r="I1369" s="18" t="str" cm="1">
        <f t="array" aca="1" ref="I1369" ca="1">IF(B1369="", "", _xlfn.IFNA(INDEX('Accrual Schedule'!$C$4:$C$122, MATCH(B1369, 'Accrual Schedule'!$C$4:$C$122, 1)+1, 1), INDEX('Accrual Schedule'!$C$4:$C$122, 1, 1)))</f>
        <v/>
      </c>
      <c r="J1369" s="11" t="str">
        <f ca="1">IF(B1369="","",'Terms&amp;Conditions + Transaction'!$F$5-SUMIF(Dispositions!$B$3:$B$32,"&lt;="&amp;B1369,Dispositions!$C$3:$C$32))</f>
        <v/>
      </c>
      <c r="K1369" s="84" t="str">
        <f ca="1">IF(B1369="", "", IF(ISNA(MATCH(B1369, 'Factor Schedule'!$B$3:$B$2002, -1)),1,IF(INDEX('Factor Schedule'!$B$3:$C$2002,MATCH(B1369, 'Factor Schedule'!$B$3:$B$2002, -1), 1)=B1369,MATCH(B1369, 'Factor Schedule'!$B$3:$B$2002, -1),MATCH(B1369, 'Factor Schedule'!$B$3:$B$2002, -1)+1)))</f>
        <v/>
      </c>
      <c r="L1369" s="11" t="str" cm="1">
        <f t="array" aca="1" ref="L1369" ca="1">IF(B1369="","",ROUND(J1369*_xlfn.IFNA(INDEX('Factor Schedule'!$B$3:$C$2002,K1369, 2), 1), 2))</f>
        <v/>
      </c>
      <c r="M1369" s="11" t="str">
        <f ca="1">IF(B1369="", "", IF(OR(LOWER('Terms&amp;Conditions + Transaction'!$B$12)&lt;&gt;"compound", B1369=$C$2, B1369=E1369), L1369, L1369+IF(LOWER('Terms&amp;Conditions + Transaction'!$B$13)&lt;&gt;"y", SUMIFS($T$8:$T$2007, $B$8:$B$2007, "&gt;="&amp;E1369, $B$8:$B$2007, "&lt;"&amp;B1369), SUMIFS($U$8:$U$1007, $B$8:$B$2007, "&gt;="&amp;E1369, $B$8:$B$2007, "&lt;"&amp;B1369))))</f>
        <v/>
      </c>
      <c r="N1369" s="18" t="str">
        <f ca="1">IF(OR(B1369 = "", F1369=""), "", MIN(ForwardDays(B1369,-'Terms&amp;Conditions + Transaction'!$B$22, 'Terms&amp;Conditions + Transaction'!$B$23, 'Holiday Schedule'!$B$3:$B$1002),ForwardDays(F1369,-'Terms&amp;Conditions + Transaction'!$B$22, 'Terms&amp;Conditions + Transaction'!$B$23, 'Holiday Schedule'!$B$3:$B$1002)))</f>
        <v/>
      </c>
      <c r="O1369" s="42" t="str">
        <f ca="1">IF(B1369="", "", IF(ISNA(MATCH(N1369, SOFR_INDEX!$A$2:$A$2001, -1)),1,IF(INDEX(SOFR_INDEX!$A$2:$E$2001,MATCH(N1369, SOFR_INDEX!$A$2:$A$2001, -1), 1)=N1369,MATCH(N1369, SOFR_INDEX!$A$2:$A$2001, -1),MATCH(N1369, SOFR_INDEX!$A$2:$A$2001, -1)+1)))</f>
        <v/>
      </c>
      <c r="P1369" s="40" t="str" cm="1">
        <f t="array" aca="1" ref="P1369" ca="1">IF(OR(B1369="", F1369=""), "", INDEX(SOFR_INDEX!$B$2:$E$2001, O1369,$P$4) * IF(LEFT($P$3, 3)="180", 2, IF(LEFT($P$3, 2)="90", 4, IF(LEFT($P$3, 2)="30", 12, 1)))/100)</f>
        <v/>
      </c>
      <c r="Q1369" s="43" t="str">
        <f ca="1">IF(OR(B1369="", F1369=""), "", P1369+'Terms&amp;Conditions + Transaction'!$B$11/10000)</f>
        <v/>
      </c>
      <c r="R1369" s="43" t="str">
        <f t="shared" ca="1" si="131"/>
        <v/>
      </c>
      <c r="S1369" t="str">
        <f ca="1">IF(B1369="",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Transaction'!$C$7*(F1369-E1369), 365), 360))))</f>
        <v/>
      </c>
      <c r="T1369" s="49" t="str">
        <f t="shared" ca="1" si="132"/>
        <v/>
      </c>
      <c r="U1369" s="49" t="str">
        <f t="shared" ca="1" si="133"/>
        <v/>
      </c>
      <c r="V1369" s="49" t="str">
        <f t="shared" ca="1" si="134"/>
        <v/>
      </c>
      <c r="W1369" s="11" t="str">
        <f t="shared" ca="1" si="135"/>
        <v/>
      </c>
      <c r="X1369" s="11" t="str">
        <f t="shared" ca="1" si="136"/>
        <v/>
      </c>
    </row>
    <row r="1370" spans="2:24" x14ac:dyDescent="0.25">
      <c r="B1370" s="82" t="str">
        <f ca="1">IF(B1369&lt;MIN($C$3, 'Terms&amp;Conditions + Transaction'!$B$6), B1369+1, "")</f>
        <v/>
      </c>
      <c r="C1370" t="str">
        <f ca="1">IF(B1370="", "", IF(AND(WEEKDAY(B1370, 2)&lt;=5, ISERROR(VLOOKUP(B1370, 'Holiday Schedule'!$B$3:$B$1002, 1, FALSE))), 1, 0))</f>
        <v/>
      </c>
      <c r="D1370" t="str">
        <f ca="1">IF(B1370="", "", IF(LOWER('Terms&amp;Conditions + Transaction'!$C$15)="act", 1, IF(DAY(B1370)=31, 0, IF(AND(DAY(B1370+1)=1, MONTH(B1370+1)=3), 31-DAY(B1370), 1))))</f>
        <v/>
      </c>
      <c r="E1370" s="18" t="str">
        <f ca="1">IF(B1370="", "", IFERROR(VLOOKUP(B1370, 'Accrual Schedule'!$B$3:$B$122, 1, TRUE), ""))</f>
        <v/>
      </c>
      <c r="F1370" s="18" t="str" cm="1">
        <f t="array" aca="1" ref="F1370" ca="1">IF(B1370="", "", INDEX('Accrual Schedule'!$B$3:$B$122, MATCH(B1370, 'Accrual Schedule'!$B$3:$B$122, 1)+1, 1))</f>
        <v/>
      </c>
      <c r="G1370" s="18" t="str" cm="1">
        <f t="array" aca="1" ref="G1370" ca="1">IF(B1370="", "", INDEX('Accrual Schedule'!$B$3:$B$122, MATCH(H1370, 'Accrual Schedule'!$B$3:$B$122, 1)-1, 1))</f>
        <v/>
      </c>
      <c r="H1370" s="18" t="str">
        <f ca="1">IF(B1370="", "", INDEX('Accrual Schedule'!$B$3:$B$122, MATCH(I1370, 'Accrual Schedule'!$C$3:$C$122, 1), 1))</f>
        <v/>
      </c>
      <c r="I1370" s="18" t="str" cm="1">
        <f t="array" aca="1" ref="I1370" ca="1">IF(B1370="", "", _xlfn.IFNA(INDEX('Accrual Schedule'!$C$4:$C$122, MATCH(B1370, 'Accrual Schedule'!$C$4:$C$122, 1)+1, 1), INDEX('Accrual Schedule'!$C$4:$C$122, 1, 1)))</f>
        <v/>
      </c>
      <c r="J1370" s="11" t="str">
        <f ca="1">IF(B1370="","",'Terms&amp;Conditions + Transaction'!$F$5-SUMIF(Dispositions!$B$3:$B$32,"&lt;="&amp;B1370,Dispositions!$C$3:$C$32))</f>
        <v/>
      </c>
      <c r="K1370" s="84" t="str">
        <f ca="1">IF(B1370="", "", IF(ISNA(MATCH(B1370, 'Factor Schedule'!$B$3:$B$2002, -1)),1,IF(INDEX('Factor Schedule'!$B$3:$C$2002,MATCH(B1370, 'Factor Schedule'!$B$3:$B$2002, -1), 1)=B1370,MATCH(B1370, 'Factor Schedule'!$B$3:$B$2002, -1),MATCH(B1370, 'Factor Schedule'!$B$3:$B$2002, -1)+1)))</f>
        <v/>
      </c>
      <c r="L1370" s="11" t="str" cm="1">
        <f t="array" aca="1" ref="L1370" ca="1">IF(B1370="","",ROUND(J1370*_xlfn.IFNA(INDEX('Factor Schedule'!$B$3:$C$2002,K1370, 2), 1), 2))</f>
        <v/>
      </c>
      <c r="M1370" s="11" t="str">
        <f ca="1">IF(B1370="", "", IF(OR(LOWER('Terms&amp;Conditions + Transaction'!$B$12)&lt;&gt;"compound", B1370=$C$2, B1370=E1370), L1370, L1370+IF(LOWER('Terms&amp;Conditions + Transaction'!$B$13)&lt;&gt;"y", SUMIFS($T$8:$T$2007, $B$8:$B$2007, "&gt;="&amp;E1370, $B$8:$B$2007, "&lt;"&amp;B1370), SUMIFS($U$8:$U$1007, $B$8:$B$2007, "&gt;="&amp;E1370, $B$8:$B$2007, "&lt;"&amp;B1370))))</f>
        <v/>
      </c>
      <c r="N1370" s="18" t="str">
        <f ca="1">IF(OR(B1370 = "", F1370=""), "", MIN(ForwardDays(B1370,-'Terms&amp;Conditions + Transaction'!$B$22, 'Terms&amp;Conditions + Transaction'!$B$23, 'Holiday Schedule'!$B$3:$B$1002),ForwardDays(F1370,-'Terms&amp;Conditions + Transaction'!$B$22, 'Terms&amp;Conditions + Transaction'!$B$23, 'Holiday Schedule'!$B$3:$B$1002)))</f>
        <v/>
      </c>
      <c r="O1370" s="42" t="str">
        <f ca="1">IF(B1370="", "", IF(ISNA(MATCH(N1370, SOFR_INDEX!$A$2:$A$2001, -1)),1,IF(INDEX(SOFR_INDEX!$A$2:$E$2001,MATCH(N1370, SOFR_INDEX!$A$2:$A$2001, -1), 1)=N1370,MATCH(N1370, SOFR_INDEX!$A$2:$A$2001, -1),MATCH(N1370, SOFR_INDEX!$A$2:$A$2001, -1)+1)))</f>
        <v/>
      </c>
      <c r="P1370" s="40" t="str" cm="1">
        <f t="array" aca="1" ref="P1370" ca="1">IF(OR(B1370="", F1370=""), "", INDEX(SOFR_INDEX!$B$2:$E$2001, O1370,$P$4) * IF(LEFT($P$3, 3)="180", 2, IF(LEFT($P$3, 2)="90", 4, IF(LEFT($P$3, 2)="30", 12, 1)))/100)</f>
        <v/>
      </c>
      <c r="Q1370" s="43" t="str">
        <f ca="1">IF(OR(B1370="", F1370=""), "", P1370+'Terms&amp;Conditions + Transaction'!$B$11/10000)</f>
        <v/>
      </c>
      <c r="R1370" s="43" t="str">
        <f t="shared" ca="1" si="131"/>
        <v/>
      </c>
      <c r="S1370" t="str">
        <f ca="1">IF(B1370="",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Transaction'!$C$7*(F1370-E1370), 365), 360))))</f>
        <v/>
      </c>
      <c r="T1370" s="49" t="str">
        <f t="shared" ca="1" si="132"/>
        <v/>
      </c>
      <c r="U1370" s="49" t="str">
        <f t="shared" ca="1" si="133"/>
        <v/>
      </c>
      <c r="V1370" s="49" t="str">
        <f t="shared" ca="1" si="134"/>
        <v/>
      </c>
      <c r="W1370" s="11" t="str">
        <f t="shared" ca="1" si="135"/>
        <v/>
      </c>
      <c r="X1370" s="11" t="str">
        <f t="shared" ca="1" si="136"/>
        <v/>
      </c>
    </row>
    <row r="1371" spans="2:24" x14ac:dyDescent="0.25">
      <c r="B1371" s="82" t="str">
        <f ca="1">IF(B1370&lt;MIN($C$3, 'Terms&amp;Conditions + Transaction'!$B$6), B1370+1, "")</f>
        <v/>
      </c>
      <c r="C1371" t="str">
        <f ca="1">IF(B1371="", "", IF(AND(WEEKDAY(B1371, 2)&lt;=5, ISERROR(VLOOKUP(B1371, 'Holiday Schedule'!$B$3:$B$1002, 1, FALSE))), 1, 0))</f>
        <v/>
      </c>
      <c r="D1371" t="str">
        <f ca="1">IF(B1371="", "", IF(LOWER('Terms&amp;Conditions + Transaction'!$C$15)="act", 1, IF(DAY(B1371)=31, 0, IF(AND(DAY(B1371+1)=1, MONTH(B1371+1)=3), 31-DAY(B1371), 1))))</f>
        <v/>
      </c>
      <c r="E1371" s="18" t="str">
        <f ca="1">IF(B1371="", "", IFERROR(VLOOKUP(B1371, 'Accrual Schedule'!$B$3:$B$122, 1, TRUE), ""))</f>
        <v/>
      </c>
      <c r="F1371" s="18" t="str" cm="1">
        <f t="array" aca="1" ref="F1371" ca="1">IF(B1371="", "", INDEX('Accrual Schedule'!$B$3:$B$122, MATCH(B1371, 'Accrual Schedule'!$B$3:$B$122, 1)+1, 1))</f>
        <v/>
      </c>
      <c r="G1371" s="18" t="str" cm="1">
        <f t="array" aca="1" ref="G1371" ca="1">IF(B1371="", "", INDEX('Accrual Schedule'!$B$3:$B$122, MATCH(H1371, 'Accrual Schedule'!$B$3:$B$122, 1)-1, 1))</f>
        <v/>
      </c>
      <c r="H1371" s="18" t="str">
        <f ca="1">IF(B1371="", "", INDEX('Accrual Schedule'!$B$3:$B$122, MATCH(I1371, 'Accrual Schedule'!$C$3:$C$122, 1), 1))</f>
        <v/>
      </c>
      <c r="I1371" s="18" t="str" cm="1">
        <f t="array" aca="1" ref="I1371" ca="1">IF(B1371="", "", _xlfn.IFNA(INDEX('Accrual Schedule'!$C$4:$C$122, MATCH(B1371, 'Accrual Schedule'!$C$4:$C$122, 1)+1, 1), INDEX('Accrual Schedule'!$C$4:$C$122, 1, 1)))</f>
        <v/>
      </c>
      <c r="J1371" s="11" t="str">
        <f ca="1">IF(B1371="","",'Terms&amp;Conditions + Transaction'!$F$5-SUMIF(Dispositions!$B$3:$B$32,"&lt;="&amp;B1371,Dispositions!$C$3:$C$32))</f>
        <v/>
      </c>
      <c r="K1371" s="84" t="str">
        <f ca="1">IF(B1371="", "", IF(ISNA(MATCH(B1371, 'Factor Schedule'!$B$3:$B$2002, -1)),1,IF(INDEX('Factor Schedule'!$B$3:$C$2002,MATCH(B1371, 'Factor Schedule'!$B$3:$B$2002, -1), 1)=B1371,MATCH(B1371, 'Factor Schedule'!$B$3:$B$2002, -1),MATCH(B1371, 'Factor Schedule'!$B$3:$B$2002, -1)+1)))</f>
        <v/>
      </c>
      <c r="L1371" s="11" t="str" cm="1">
        <f t="array" aca="1" ref="L1371" ca="1">IF(B1371="","",ROUND(J1371*_xlfn.IFNA(INDEX('Factor Schedule'!$B$3:$C$2002,K1371, 2), 1), 2))</f>
        <v/>
      </c>
      <c r="M1371" s="11" t="str">
        <f ca="1">IF(B1371="", "", IF(OR(LOWER('Terms&amp;Conditions + Transaction'!$B$12)&lt;&gt;"compound", B1371=$C$2, B1371=E1371), L1371, L1371+IF(LOWER('Terms&amp;Conditions + Transaction'!$B$13)&lt;&gt;"y", SUMIFS($T$8:$T$2007, $B$8:$B$2007, "&gt;="&amp;E1371, $B$8:$B$2007, "&lt;"&amp;B1371), SUMIFS($U$8:$U$1007, $B$8:$B$2007, "&gt;="&amp;E1371, $B$8:$B$2007, "&lt;"&amp;B1371))))</f>
        <v/>
      </c>
      <c r="N1371" s="18" t="str">
        <f ca="1">IF(OR(B1371 = "", F1371=""), "", MIN(ForwardDays(B1371,-'Terms&amp;Conditions + Transaction'!$B$22, 'Terms&amp;Conditions + Transaction'!$B$23, 'Holiday Schedule'!$B$3:$B$1002),ForwardDays(F1371,-'Terms&amp;Conditions + Transaction'!$B$22, 'Terms&amp;Conditions + Transaction'!$B$23, 'Holiday Schedule'!$B$3:$B$1002)))</f>
        <v/>
      </c>
      <c r="O1371" s="42" t="str">
        <f ca="1">IF(B1371="", "", IF(ISNA(MATCH(N1371, SOFR_INDEX!$A$2:$A$2001, -1)),1,IF(INDEX(SOFR_INDEX!$A$2:$E$2001,MATCH(N1371, SOFR_INDEX!$A$2:$A$2001, -1), 1)=N1371,MATCH(N1371, SOFR_INDEX!$A$2:$A$2001, -1),MATCH(N1371, SOFR_INDEX!$A$2:$A$2001, -1)+1)))</f>
        <v/>
      </c>
      <c r="P1371" s="40" t="str" cm="1">
        <f t="array" aca="1" ref="P1371" ca="1">IF(OR(B1371="", F1371=""), "", INDEX(SOFR_INDEX!$B$2:$E$2001, O1371,$P$4) * IF(LEFT($P$3, 3)="180", 2, IF(LEFT($P$3, 2)="90", 4, IF(LEFT($P$3, 2)="30", 12, 1)))/100)</f>
        <v/>
      </c>
      <c r="Q1371" s="43" t="str">
        <f ca="1">IF(OR(B1371="", F1371=""), "", P1371+'Terms&amp;Conditions + Transaction'!$B$11/10000)</f>
        <v/>
      </c>
      <c r="R1371" s="43" t="str">
        <f t="shared" ca="1" si="131"/>
        <v/>
      </c>
      <c r="S1371" t="str">
        <f ca="1">IF(B1371="",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Transaction'!$C$7*(F1371-E1371), 365), 360))))</f>
        <v/>
      </c>
      <c r="T1371" s="49" t="str">
        <f t="shared" ca="1" si="132"/>
        <v/>
      </c>
      <c r="U1371" s="49" t="str">
        <f t="shared" ca="1" si="133"/>
        <v/>
      </c>
      <c r="V1371" s="49" t="str">
        <f t="shared" ca="1" si="134"/>
        <v/>
      </c>
      <c r="W1371" s="11" t="str">
        <f t="shared" ca="1" si="135"/>
        <v/>
      </c>
      <c r="X1371" s="11" t="str">
        <f t="shared" ca="1" si="136"/>
        <v/>
      </c>
    </row>
    <row r="1372" spans="2:24" x14ac:dyDescent="0.25">
      <c r="B1372" s="82" t="str">
        <f ca="1">IF(B1371&lt;MIN($C$3, 'Terms&amp;Conditions + Transaction'!$B$6), B1371+1, "")</f>
        <v/>
      </c>
      <c r="C1372" t="str">
        <f ca="1">IF(B1372="", "", IF(AND(WEEKDAY(B1372, 2)&lt;=5, ISERROR(VLOOKUP(B1372, 'Holiday Schedule'!$B$3:$B$1002, 1, FALSE))), 1, 0))</f>
        <v/>
      </c>
      <c r="D1372" t="str">
        <f ca="1">IF(B1372="", "", IF(LOWER('Terms&amp;Conditions + Transaction'!$C$15)="act", 1, IF(DAY(B1372)=31, 0, IF(AND(DAY(B1372+1)=1, MONTH(B1372+1)=3), 31-DAY(B1372), 1))))</f>
        <v/>
      </c>
      <c r="E1372" s="18" t="str">
        <f ca="1">IF(B1372="", "", IFERROR(VLOOKUP(B1372, 'Accrual Schedule'!$B$3:$B$122, 1, TRUE), ""))</f>
        <v/>
      </c>
      <c r="F1372" s="18" t="str" cm="1">
        <f t="array" aca="1" ref="F1372" ca="1">IF(B1372="", "", INDEX('Accrual Schedule'!$B$3:$B$122, MATCH(B1372, 'Accrual Schedule'!$B$3:$B$122, 1)+1, 1))</f>
        <v/>
      </c>
      <c r="G1372" s="18" t="str" cm="1">
        <f t="array" aca="1" ref="G1372" ca="1">IF(B1372="", "", INDEX('Accrual Schedule'!$B$3:$B$122, MATCH(H1372, 'Accrual Schedule'!$B$3:$B$122, 1)-1, 1))</f>
        <v/>
      </c>
      <c r="H1372" s="18" t="str">
        <f ca="1">IF(B1372="", "", INDEX('Accrual Schedule'!$B$3:$B$122, MATCH(I1372, 'Accrual Schedule'!$C$3:$C$122, 1), 1))</f>
        <v/>
      </c>
      <c r="I1372" s="18" t="str" cm="1">
        <f t="array" aca="1" ref="I1372" ca="1">IF(B1372="", "", _xlfn.IFNA(INDEX('Accrual Schedule'!$C$4:$C$122, MATCH(B1372, 'Accrual Schedule'!$C$4:$C$122, 1)+1, 1), INDEX('Accrual Schedule'!$C$4:$C$122, 1, 1)))</f>
        <v/>
      </c>
      <c r="J1372" s="11" t="str">
        <f ca="1">IF(B1372="","",'Terms&amp;Conditions + Transaction'!$F$5-SUMIF(Dispositions!$B$3:$B$32,"&lt;="&amp;B1372,Dispositions!$C$3:$C$32))</f>
        <v/>
      </c>
      <c r="K1372" s="84" t="str">
        <f ca="1">IF(B1372="", "", IF(ISNA(MATCH(B1372, 'Factor Schedule'!$B$3:$B$2002, -1)),1,IF(INDEX('Factor Schedule'!$B$3:$C$2002,MATCH(B1372, 'Factor Schedule'!$B$3:$B$2002, -1), 1)=B1372,MATCH(B1372, 'Factor Schedule'!$B$3:$B$2002, -1),MATCH(B1372, 'Factor Schedule'!$B$3:$B$2002, -1)+1)))</f>
        <v/>
      </c>
      <c r="L1372" s="11" t="str" cm="1">
        <f t="array" aca="1" ref="L1372" ca="1">IF(B1372="","",ROUND(J1372*_xlfn.IFNA(INDEX('Factor Schedule'!$B$3:$C$2002,K1372, 2), 1), 2))</f>
        <v/>
      </c>
      <c r="M1372" s="11" t="str">
        <f ca="1">IF(B1372="", "", IF(OR(LOWER('Terms&amp;Conditions + Transaction'!$B$12)&lt;&gt;"compound", B1372=$C$2, B1372=E1372), L1372, L1372+IF(LOWER('Terms&amp;Conditions + Transaction'!$B$13)&lt;&gt;"y", SUMIFS($T$8:$T$2007, $B$8:$B$2007, "&gt;="&amp;E1372, $B$8:$B$2007, "&lt;"&amp;B1372), SUMIFS($U$8:$U$1007, $B$8:$B$2007, "&gt;="&amp;E1372, $B$8:$B$2007, "&lt;"&amp;B1372))))</f>
        <v/>
      </c>
      <c r="N1372" s="18" t="str">
        <f ca="1">IF(OR(B1372 = "", F1372=""), "", MIN(ForwardDays(B1372,-'Terms&amp;Conditions + Transaction'!$B$22, 'Terms&amp;Conditions + Transaction'!$B$23, 'Holiday Schedule'!$B$3:$B$1002),ForwardDays(F1372,-'Terms&amp;Conditions + Transaction'!$B$22, 'Terms&amp;Conditions + Transaction'!$B$23, 'Holiday Schedule'!$B$3:$B$1002)))</f>
        <v/>
      </c>
      <c r="O1372" s="42" t="str">
        <f ca="1">IF(B1372="", "", IF(ISNA(MATCH(N1372, SOFR_INDEX!$A$2:$A$2001, -1)),1,IF(INDEX(SOFR_INDEX!$A$2:$E$2001,MATCH(N1372, SOFR_INDEX!$A$2:$A$2001, -1), 1)=N1372,MATCH(N1372, SOFR_INDEX!$A$2:$A$2001, -1),MATCH(N1372, SOFR_INDEX!$A$2:$A$2001, -1)+1)))</f>
        <v/>
      </c>
      <c r="P1372" s="40" t="str" cm="1">
        <f t="array" aca="1" ref="P1372" ca="1">IF(OR(B1372="", F1372=""), "", INDEX(SOFR_INDEX!$B$2:$E$2001, O1372,$P$4) * IF(LEFT($P$3, 3)="180", 2, IF(LEFT($P$3, 2)="90", 4, IF(LEFT($P$3, 2)="30", 12, 1)))/100)</f>
        <v/>
      </c>
      <c r="Q1372" s="43" t="str">
        <f ca="1">IF(OR(B1372="", F1372=""), "", P1372+'Terms&amp;Conditions + Transaction'!$B$11/10000)</f>
        <v/>
      </c>
      <c r="R1372" s="43" t="str">
        <f t="shared" ca="1" si="131"/>
        <v/>
      </c>
      <c r="S1372" t="str">
        <f ca="1">IF(B1372="",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Transaction'!$C$7*(F1372-E1372), 365), 360))))</f>
        <v/>
      </c>
      <c r="T1372" s="49" t="str">
        <f t="shared" ca="1" si="132"/>
        <v/>
      </c>
      <c r="U1372" s="49" t="str">
        <f t="shared" ca="1" si="133"/>
        <v/>
      </c>
      <c r="V1372" s="49" t="str">
        <f t="shared" ca="1" si="134"/>
        <v/>
      </c>
      <c r="W1372" s="11" t="str">
        <f t="shared" ca="1" si="135"/>
        <v/>
      </c>
      <c r="X1372" s="11" t="str">
        <f t="shared" ca="1" si="136"/>
        <v/>
      </c>
    </row>
    <row r="1373" spans="2:24" x14ac:dyDescent="0.25">
      <c r="B1373" s="82" t="str">
        <f ca="1">IF(B1372&lt;MIN($C$3, 'Terms&amp;Conditions + Transaction'!$B$6), B1372+1, "")</f>
        <v/>
      </c>
      <c r="C1373" t="str">
        <f ca="1">IF(B1373="", "", IF(AND(WEEKDAY(B1373, 2)&lt;=5, ISERROR(VLOOKUP(B1373, 'Holiday Schedule'!$B$3:$B$1002, 1, FALSE))), 1, 0))</f>
        <v/>
      </c>
      <c r="D1373" t="str">
        <f ca="1">IF(B1373="", "", IF(LOWER('Terms&amp;Conditions + Transaction'!$C$15)="act", 1, IF(DAY(B1373)=31, 0, IF(AND(DAY(B1373+1)=1, MONTH(B1373+1)=3), 31-DAY(B1373), 1))))</f>
        <v/>
      </c>
      <c r="E1373" s="18" t="str">
        <f ca="1">IF(B1373="", "", IFERROR(VLOOKUP(B1373, 'Accrual Schedule'!$B$3:$B$122, 1, TRUE), ""))</f>
        <v/>
      </c>
      <c r="F1373" s="18" t="str" cm="1">
        <f t="array" aca="1" ref="F1373" ca="1">IF(B1373="", "", INDEX('Accrual Schedule'!$B$3:$B$122, MATCH(B1373, 'Accrual Schedule'!$B$3:$B$122, 1)+1, 1))</f>
        <v/>
      </c>
      <c r="G1373" s="18" t="str" cm="1">
        <f t="array" aca="1" ref="G1373" ca="1">IF(B1373="", "", INDEX('Accrual Schedule'!$B$3:$B$122, MATCH(H1373, 'Accrual Schedule'!$B$3:$B$122, 1)-1, 1))</f>
        <v/>
      </c>
      <c r="H1373" s="18" t="str">
        <f ca="1">IF(B1373="", "", INDEX('Accrual Schedule'!$B$3:$B$122, MATCH(I1373, 'Accrual Schedule'!$C$3:$C$122, 1), 1))</f>
        <v/>
      </c>
      <c r="I1373" s="18" t="str" cm="1">
        <f t="array" aca="1" ref="I1373" ca="1">IF(B1373="", "", _xlfn.IFNA(INDEX('Accrual Schedule'!$C$4:$C$122, MATCH(B1373, 'Accrual Schedule'!$C$4:$C$122, 1)+1, 1), INDEX('Accrual Schedule'!$C$4:$C$122, 1, 1)))</f>
        <v/>
      </c>
      <c r="J1373" s="11" t="str">
        <f ca="1">IF(B1373="","",'Terms&amp;Conditions + Transaction'!$F$5-SUMIF(Dispositions!$B$3:$B$32,"&lt;="&amp;B1373,Dispositions!$C$3:$C$32))</f>
        <v/>
      </c>
      <c r="K1373" s="84" t="str">
        <f ca="1">IF(B1373="", "", IF(ISNA(MATCH(B1373, 'Factor Schedule'!$B$3:$B$2002, -1)),1,IF(INDEX('Factor Schedule'!$B$3:$C$2002,MATCH(B1373, 'Factor Schedule'!$B$3:$B$2002, -1), 1)=B1373,MATCH(B1373, 'Factor Schedule'!$B$3:$B$2002, -1),MATCH(B1373, 'Factor Schedule'!$B$3:$B$2002, -1)+1)))</f>
        <v/>
      </c>
      <c r="L1373" s="11" t="str" cm="1">
        <f t="array" aca="1" ref="L1373" ca="1">IF(B1373="","",ROUND(J1373*_xlfn.IFNA(INDEX('Factor Schedule'!$B$3:$C$2002,K1373, 2), 1), 2))</f>
        <v/>
      </c>
      <c r="M1373" s="11" t="str">
        <f ca="1">IF(B1373="", "", IF(OR(LOWER('Terms&amp;Conditions + Transaction'!$B$12)&lt;&gt;"compound", B1373=$C$2, B1373=E1373), L1373, L1373+IF(LOWER('Terms&amp;Conditions + Transaction'!$B$13)&lt;&gt;"y", SUMIFS($T$8:$T$2007, $B$8:$B$2007, "&gt;="&amp;E1373, $B$8:$B$2007, "&lt;"&amp;B1373), SUMIFS($U$8:$U$1007, $B$8:$B$2007, "&gt;="&amp;E1373, $B$8:$B$2007, "&lt;"&amp;B1373))))</f>
        <v/>
      </c>
      <c r="N1373" s="18" t="str">
        <f ca="1">IF(OR(B1373 = "", F1373=""), "", MIN(ForwardDays(B1373,-'Terms&amp;Conditions + Transaction'!$B$22, 'Terms&amp;Conditions + Transaction'!$B$23, 'Holiday Schedule'!$B$3:$B$1002),ForwardDays(F1373,-'Terms&amp;Conditions + Transaction'!$B$22, 'Terms&amp;Conditions + Transaction'!$B$23, 'Holiday Schedule'!$B$3:$B$1002)))</f>
        <v/>
      </c>
      <c r="O1373" s="42" t="str">
        <f ca="1">IF(B1373="", "", IF(ISNA(MATCH(N1373, SOFR_INDEX!$A$2:$A$2001, -1)),1,IF(INDEX(SOFR_INDEX!$A$2:$E$2001,MATCH(N1373, SOFR_INDEX!$A$2:$A$2001, -1), 1)=N1373,MATCH(N1373, SOFR_INDEX!$A$2:$A$2001, -1),MATCH(N1373, SOFR_INDEX!$A$2:$A$2001, -1)+1)))</f>
        <v/>
      </c>
      <c r="P1373" s="40" t="str" cm="1">
        <f t="array" aca="1" ref="P1373" ca="1">IF(OR(B1373="", F1373=""), "", INDEX(SOFR_INDEX!$B$2:$E$2001, O1373,$P$4) * IF(LEFT($P$3, 3)="180", 2, IF(LEFT($P$3, 2)="90", 4, IF(LEFT($P$3, 2)="30", 12, 1)))/100)</f>
        <v/>
      </c>
      <c r="Q1373" s="43" t="str">
        <f ca="1">IF(OR(B1373="", F1373=""), "", P1373+'Terms&amp;Conditions + Transaction'!$B$11/10000)</f>
        <v/>
      </c>
      <c r="R1373" s="43" t="str">
        <f t="shared" ca="1" si="131"/>
        <v/>
      </c>
      <c r="S1373" t="str">
        <f ca="1">IF(B1373="",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Transaction'!$C$7*(F1373-E1373), 365), 360))))</f>
        <v/>
      </c>
      <c r="T1373" s="49" t="str">
        <f t="shared" ca="1" si="132"/>
        <v/>
      </c>
      <c r="U1373" s="49" t="str">
        <f t="shared" ca="1" si="133"/>
        <v/>
      </c>
      <c r="V1373" s="49" t="str">
        <f t="shared" ca="1" si="134"/>
        <v/>
      </c>
      <c r="W1373" s="11" t="str">
        <f t="shared" ca="1" si="135"/>
        <v/>
      </c>
      <c r="X1373" s="11" t="str">
        <f t="shared" ca="1" si="136"/>
        <v/>
      </c>
    </row>
    <row r="1374" spans="2:24" x14ac:dyDescent="0.25">
      <c r="B1374" s="82" t="str">
        <f ca="1">IF(B1373&lt;MIN($C$3, 'Terms&amp;Conditions + Transaction'!$B$6), B1373+1, "")</f>
        <v/>
      </c>
      <c r="C1374" t="str">
        <f ca="1">IF(B1374="", "", IF(AND(WEEKDAY(B1374, 2)&lt;=5, ISERROR(VLOOKUP(B1374, 'Holiday Schedule'!$B$3:$B$1002, 1, FALSE))), 1, 0))</f>
        <v/>
      </c>
      <c r="D1374" t="str">
        <f ca="1">IF(B1374="", "", IF(LOWER('Terms&amp;Conditions + Transaction'!$C$15)="act", 1, IF(DAY(B1374)=31, 0, IF(AND(DAY(B1374+1)=1, MONTH(B1374+1)=3), 31-DAY(B1374), 1))))</f>
        <v/>
      </c>
      <c r="E1374" s="18" t="str">
        <f ca="1">IF(B1374="", "", IFERROR(VLOOKUP(B1374, 'Accrual Schedule'!$B$3:$B$122, 1, TRUE), ""))</f>
        <v/>
      </c>
      <c r="F1374" s="18" t="str" cm="1">
        <f t="array" aca="1" ref="F1374" ca="1">IF(B1374="", "", INDEX('Accrual Schedule'!$B$3:$B$122, MATCH(B1374, 'Accrual Schedule'!$B$3:$B$122, 1)+1, 1))</f>
        <v/>
      </c>
      <c r="G1374" s="18" t="str" cm="1">
        <f t="array" aca="1" ref="G1374" ca="1">IF(B1374="", "", INDEX('Accrual Schedule'!$B$3:$B$122, MATCH(H1374, 'Accrual Schedule'!$B$3:$B$122, 1)-1, 1))</f>
        <v/>
      </c>
      <c r="H1374" s="18" t="str">
        <f ca="1">IF(B1374="", "", INDEX('Accrual Schedule'!$B$3:$B$122, MATCH(I1374, 'Accrual Schedule'!$C$3:$C$122, 1), 1))</f>
        <v/>
      </c>
      <c r="I1374" s="18" t="str" cm="1">
        <f t="array" aca="1" ref="I1374" ca="1">IF(B1374="", "", _xlfn.IFNA(INDEX('Accrual Schedule'!$C$4:$C$122, MATCH(B1374, 'Accrual Schedule'!$C$4:$C$122, 1)+1, 1), INDEX('Accrual Schedule'!$C$4:$C$122, 1, 1)))</f>
        <v/>
      </c>
      <c r="J1374" s="11" t="str">
        <f ca="1">IF(B1374="","",'Terms&amp;Conditions + Transaction'!$F$5-SUMIF(Dispositions!$B$3:$B$32,"&lt;="&amp;B1374,Dispositions!$C$3:$C$32))</f>
        <v/>
      </c>
      <c r="K1374" s="84" t="str">
        <f ca="1">IF(B1374="", "", IF(ISNA(MATCH(B1374, 'Factor Schedule'!$B$3:$B$2002, -1)),1,IF(INDEX('Factor Schedule'!$B$3:$C$2002,MATCH(B1374, 'Factor Schedule'!$B$3:$B$2002, -1), 1)=B1374,MATCH(B1374, 'Factor Schedule'!$B$3:$B$2002, -1),MATCH(B1374, 'Factor Schedule'!$B$3:$B$2002, -1)+1)))</f>
        <v/>
      </c>
      <c r="L1374" s="11" t="str" cm="1">
        <f t="array" aca="1" ref="L1374" ca="1">IF(B1374="","",ROUND(J1374*_xlfn.IFNA(INDEX('Factor Schedule'!$B$3:$C$2002,K1374, 2), 1), 2))</f>
        <v/>
      </c>
      <c r="M1374" s="11" t="str">
        <f ca="1">IF(B1374="", "", IF(OR(LOWER('Terms&amp;Conditions + Transaction'!$B$12)&lt;&gt;"compound", B1374=$C$2, B1374=E1374), L1374, L1374+IF(LOWER('Terms&amp;Conditions + Transaction'!$B$13)&lt;&gt;"y", SUMIFS($T$8:$T$2007, $B$8:$B$2007, "&gt;="&amp;E1374, $B$8:$B$2007, "&lt;"&amp;B1374), SUMIFS($U$8:$U$1007, $B$8:$B$2007, "&gt;="&amp;E1374, $B$8:$B$2007, "&lt;"&amp;B1374))))</f>
        <v/>
      </c>
      <c r="N1374" s="18" t="str">
        <f ca="1">IF(OR(B1374 = "", F1374=""), "", MIN(ForwardDays(B1374,-'Terms&amp;Conditions + Transaction'!$B$22, 'Terms&amp;Conditions + Transaction'!$B$23, 'Holiday Schedule'!$B$3:$B$1002),ForwardDays(F1374,-'Terms&amp;Conditions + Transaction'!$B$22, 'Terms&amp;Conditions + Transaction'!$B$23, 'Holiday Schedule'!$B$3:$B$1002)))</f>
        <v/>
      </c>
      <c r="O1374" s="42" t="str">
        <f ca="1">IF(B1374="", "", IF(ISNA(MATCH(N1374, SOFR_INDEX!$A$2:$A$2001, -1)),1,IF(INDEX(SOFR_INDEX!$A$2:$E$2001,MATCH(N1374, SOFR_INDEX!$A$2:$A$2001, -1), 1)=N1374,MATCH(N1374, SOFR_INDEX!$A$2:$A$2001, -1),MATCH(N1374, SOFR_INDEX!$A$2:$A$2001, -1)+1)))</f>
        <v/>
      </c>
      <c r="P1374" s="40" t="str" cm="1">
        <f t="array" aca="1" ref="P1374" ca="1">IF(OR(B1374="", F1374=""), "", INDEX(SOFR_INDEX!$B$2:$E$2001, O1374,$P$4) * IF(LEFT($P$3, 3)="180", 2, IF(LEFT($P$3, 2)="90", 4, IF(LEFT($P$3, 2)="30", 12, 1)))/100)</f>
        <v/>
      </c>
      <c r="Q1374" s="43" t="str">
        <f ca="1">IF(OR(B1374="", F1374=""), "", P1374+'Terms&amp;Conditions + Transaction'!$B$11/10000)</f>
        <v/>
      </c>
      <c r="R1374" s="43" t="str">
        <f t="shared" ca="1" si="131"/>
        <v/>
      </c>
      <c r="S1374" t="str">
        <f ca="1">IF(B1374="",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Transaction'!$C$7*(F1374-E1374), 365), 360))))</f>
        <v/>
      </c>
      <c r="T1374" s="49" t="str">
        <f t="shared" ca="1" si="132"/>
        <v/>
      </c>
      <c r="U1374" s="49" t="str">
        <f t="shared" ca="1" si="133"/>
        <v/>
      </c>
      <c r="V1374" s="49" t="str">
        <f t="shared" ca="1" si="134"/>
        <v/>
      </c>
      <c r="W1374" s="11" t="str">
        <f t="shared" ca="1" si="135"/>
        <v/>
      </c>
      <c r="X1374" s="11" t="str">
        <f t="shared" ca="1" si="136"/>
        <v/>
      </c>
    </row>
    <row r="1375" spans="2:24" x14ac:dyDescent="0.25">
      <c r="B1375" s="82" t="str">
        <f ca="1">IF(B1374&lt;MIN($C$3, 'Terms&amp;Conditions + Transaction'!$B$6), B1374+1, "")</f>
        <v/>
      </c>
      <c r="C1375" t="str">
        <f ca="1">IF(B1375="", "", IF(AND(WEEKDAY(B1375, 2)&lt;=5, ISERROR(VLOOKUP(B1375, 'Holiday Schedule'!$B$3:$B$1002, 1, FALSE))), 1, 0))</f>
        <v/>
      </c>
      <c r="D1375" t="str">
        <f ca="1">IF(B1375="", "", IF(LOWER('Terms&amp;Conditions + Transaction'!$C$15)="act", 1, IF(DAY(B1375)=31, 0, IF(AND(DAY(B1375+1)=1, MONTH(B1375+1)=3), 31-DAY(B1375), 1))))</f>
        <v/>
      </c>
      <c r="E1375" s="18" t="str">
        <f ca="1">IF(B1375="", "", IFERROR(VLOOKUP(B1375, 'Accrual Schedule'!$B$3:$B$122, 1, TRUE), ""))</f>
        <v/>
      </c>
      <c r="F1375" s="18" t="str" cm="1">
        <f t="array" aca="1" ref="F1375" ca="1">IF(B1375="", "", INDEX('Accrual Schedule'!$B$3:$B$122, MATCH(B1375, 'Accrual Schedule'!$B$3:$B$122, 1)+1, 1))</f>
        <v/>
      </c>
      <c r="G1375" s="18" t="str" cm="1">
        <f t="array" aca="1" ref="G1375" ca="1">IF(B1375="", "", INDEX('Accrual Schedule'!$B$3:$B$122, MATCH(H1375, 'Accrual Schedule'!$B$3:$B$122, 1)-1, 1))</f>
        <v/>
      </c>
      <c r="H1375" s="18" t="str">
        <f ca="1">IF(B1375="", "", INDEX('Accrual Schedule'!$B$3:$B$122, MATCH(I1375, 'Accrual Schedule'!$C$3:$C$122, 1), 1))</f>
        <v/>
      </c>
      <c r="I1375" s="18" t="str" cm="1">
        <f t="array" aca="1" ref="I1375" ca="1">IF(B1375="", "", _xlfn.IFNA(INDEX('Accrual Schedule'!$C$4:$C$122, MATCH(B1375, 'Accrual Schedule'!$C$4:$C$122, 1)+1, 1), INDEX('Accrual Schedule'!$C$4:$C$122, 1, 1)))</f>
        <v/>
      </c>
      <c r="J1375" s="11" t="str">
        <f ca="1">IF(B1375="","",'Terms&amp;Conditions + Transaction'!$F$5-SUMIF(Dispositions!$B$3:$B$32,"&lt;="&amp;B1375,Dispositions!$C$3:$C$32))</f>
        <v/>
      </c>
      <c r="K1375" s="84" t="str">
        <f ca="1">IF(B1375="", "", IF(ISNA(MATCH(B1375, 'Factor Schedule'!$B$3:$B$2002, -1)),1,IF(INDEX('Factor Schedule'!$B$3:$C$2002,MATCH(B1375, 'Factor Schedule'!$B$3:$B$2002, -1), 1)=B1375,MATCH(B1375, 'Factor Schedule'!$B$3:$B$2002, -1),MATCH(B1375, 'Factor Schedule'!$B$3:$B$2002, -1)+1)))</f>
        <v/>
      </c>
      <c r="L1375" s="11" t="str" cm="1">
        <f t="array" aca="1" ref="L1375" ca="1">IF(B1375="","",ROUND(J1375*_xlfn.IFNA(INDEX('Factor Schedule'!$B$3:$C$2002,K1375, 2), 1), 2))</f>
        <v/>
      </c>
      <c r="M1375" s="11" t="str">
        <f ca="1">IF(B1375="", "", IF(OR(LOWER('Terms&amp;Conditions + Transaction'!$B$12)&lt;&gt;"compound", B1375=$C$2, B1375=E1375), L1375, L1375+IF(LOWER('Terms&amp;Conditions + Transaction'!$B$13)&lt;&gt;"y", SUMIFS($T$8:$T$2007, $B$8:$B$2007, "&gt;="&amp;E1375, $B$8:$B$2007, "&lt;"&amp;B1375), SUMIFS($U$8:$U$1007, $B$8:$B$2007, "&gt;="&amp;E1375, $B$8:$B$2007, "&lt;"&amp;B1375))))</f>
        <v/>
      </c>
      <c r="N1375" s="18" t="str">
        <f ca="1">IF(OR(B1375 = "", F1375=""), "", MIN(ForwardDays(B1375,-'Terms&amp;Conditions + Transaction'!$B$22, 'Terms&amp;Conditions + Transaction'!$B$23, 'Holiday Schedule'!$B$3:$B$1002),ForwardDays(F1375,-'Terms&amp;Conditions + Transaction'!$B$22, 'Terms&amp;Conditions + Transaction'!$B$23, 'Holiday Schedule'!$B$3:$B$1002)))</f>
        <v/>
      </c>
      <c r="O1375" s="42" t="str">
        <f ca="1">IF(B1375="", "", IF(ISNA(MATCH(N1375, SOFR_INDEX!$A$2:$A$2001, -1)),1,IF(INDEX(SOFR_INDEX!$A$2:$E$2001,MATCH(N1375, SOFR_INDEX!$A$2:$A$2001, -1), 1)=N1375,MATCH(N1375, SOFR_INDEX!$A$2:$A$2001, -1),MATCH(N1375, SOFR_INDEX!$A$2:$A$2001, -1)+1)))</f>
        <v/>
      </c>
      <c r="P1375" s="40" t="str" cm="1">
        <f t="array" aca="1" ref="P1375" ca="1">IF(OR(B1375="", F1375=""), "", INDEX(SOFR_INDEX!$B$2:$E$2001, O1375,$P$4) * IF(LEFT($P$3, 3)="180", 2, IF(LEFT($P$3, 2)="90", 4, IF(LEFT($P$3, 2)="30", 12, 1)))/100)</f>
        <v/>
      </c>
      <c r="Q1375" s="43" t="str">
        <f ca="1">IF(OR(B1375="", F1375=""), "", P1375+'Terms&amp;Conditions + Transaction'!$B$11/10000)</f>
        <v/>
      </c>
      <c r="R1375" s="43" t="str">
        <f t="shared" ca="1" si="131"/>
        <v/>
      </c>
      <c r="S1375" t="str">
        <f ca="1">IF(B1375="",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Transaction'!$C$7*(F1375-E1375), 365), 360))))</f>
        <v/>
      </c>
      <c r="T1375" s="49" t="str">
        <f t="shared" ca="1" si="132"/>
        <v/>
      </c>
      <c r="U1375" s="49" t="str">
        <f t="shared" ca="1" si="133"/>
        <v/>
      </c>
      <c r="V1375" s="49" t="str">
        <f t="shared" ca="1" si="134"/>
        <v/>
      </c>
      <c r="W1375" s="11" t="str">
        <f t="shared" ca="1" si="135"/>
        <v/>
      </c>
      <c r="X1375" s="11" t="str">
        <f t="shared" ca="1" si="136"/>
        <v/>
      </c>
    </row>
    <row r="1376" spans="2:24" x14ac:dyDescent="0.25">
      <c r="B1376" s="82" t="str">
        <f ca="1">IF(B1375&lt;MIN($C$3, 'Terms&amp;Conditions + Transaction'!$B$6), B1375+1, "")</f>
        <v/>
      </c>
      <c r="C1376" t="str">
        <f ca="1">IF(B1376="", "", IF(AND(WEEKDAY(B1376, 2)&lt;=5, ISERROR(VLOOKUP(B1376, 'Holiday Schedule'!$B$3:$B$1002, 1, FALSE))), 1, 0))</f>
        <v/>
      </c>
      <c r="D1376" t="str">
        <f ca="1">IF(B1376="", "", IF(LOWER('Terms&amp;Conditions + Transaction'!$C$15)="act", 1, IF(DAY(B1376)=31, 0, IF(AND(DAY(B1376+1)=1, MONTH(B1376+1)=3), 31-DAY(B1376), 1))))</f>
        <v/>
      </c>
      <c r="E1376" s="18" t="str">
        <f ca="1">IF(B1376="", "", IFERROR(VLOOKUP(B1376, 'Accrual Schedule'!$B$3:$B$122, 1, TRUE), ""))</f>
        <v/>
      </c>
      <c r="F1376" s="18" t="str" cm="1">
        <f t="array" aca="1" ref="F1376" ca="1">IF(B1376="", "", INDEX('Accrual Schedule'!$B$3:$B$122, MATCH(B1376, 'Accrual Schedule'!$B$3:$B$122, 1)+1, 1))</f>
        <v/>
      </c>
      <c r="G1376" s="18" t="str" cm="1">
        <f t="array" aca="1" ref="G1376" ca="1">IF(B1376="", "", INDEX('Accrual Schedule'!$B$3:$B$122, MATCH(H1376, 'Accrual Schedule'!$B$3:$B$122, 1)-1, 1))</f>
        <v/>
      </c>
      <c r="H1376" s="18" t="str">
        <f ca="1">IF(B1376="", "", INDEX('Accrual Schedule'!$B$3:$B$122, MATCH(I1376, 'Accrual Schedule'!$C$3:$C$122, 1), 1))</f>
        <v/>
      </c>
      <c r="I1376" s="18" t="str" cm="1">
        <f t="array" aca="1" ref="I1376" ca="1">IF(B1376="", "", _xlfn.IFNA(INDEX('Accrual Schedule'!$C$4:$C$122, MATCH(B1376, 'Accrual Schedule'!$C$4:$C$122, 1)+1, 1), INDEX('Accrual Schedule'!$C$4:$C$122, 1, 1)))</f>
        <v/>
      </c>
      <c r="J1376" s="11" t="str">
        <f ca="1">IF(B1376="","",'Terms&amp;Conditions + Transaction'!$F$5-SUMIF(Dispositions!$B$3:$B$32,"&lt;="&amp;B1376,Dispositions!$C$3:$C$32))</f>
        <v/>
      </c>
      <c r="K1376" s="84" t="str">
        <f ca="1">IF(B1376="", "", IF(ISNA(MATCH(B1376, 'Factor Schedule'!$B$3:$B$2002, -1)),1,IF(INDEX('Factor Schedule'!$B$3:$C$2002,MATCH(B1376, 'Factor Schedule'!$B$3:$B$2002, -1), 1)=B1376,MATCH(B1376, 'Factor Schedule'!$B$3:$B$2002, -1),MATCH(B1376, 'Factor Schedule'!$B$3:$B$2002, -1)+1)))</f>
        <v/>
      </c>
      <c r="L1376" s="11" t="str" cm="1">
        <f t="array" aca="1" ref="L1376" ca="1">IF(B1376="","",ROUND(J1376*_xlfn.IFNA(INDEX('Factor Schedule'!$B$3:$C$2002,K1376, 2), 1), 2))</f>
        <v/>
      </c>
      <c r="M1376" s="11" t="str">
        <f ca="1">IF(B1376="", "", IF(OR(LOWER('Terms&amp;Conditions + Transaction'!$B$12)&lt;&gt;"compound", B1376=$C$2, B1376=E1376), L1376, L1376+IF(LOWER('Terms&amp;Conditions + Transaction'!$B$13)&lt;&gt;"y", SUMIFS($T$8:$T$2007, $B$8:$B$2007, "&gt;="&amp;E1376, $B$8:$B$2007, "&lt;"&amp;B1376), SUMIFS($U$8:$U$1007, $B$8:$B$2007, "&gt;="&amp;E1376, $B$8:$B$2007, "&lt;"&amp;B1376))))</f>
        <v/>
      </c>
      <c r="N1376" s="18" t="str">
        <f ca="1">IF(OR(B1376 = "", F1376=""), "", MIN(ForwardDays(B1376,-'Terms&amp;Conditions + Transaction'!$B$22, 'Terms&amp;Conditions + Transaction'!$B$23, 'Holiday Schedule'!$B$3:$B$1002),ForwardDays(F1376,-'Terms&amp;Conditions + Transaction'!$B$22, 'Terms&amp;Conditions + Transaction'!$B$23, 'Holiday Schedule'!$B$3:$B$1002)))</f>
        <v/>
      </c>
      <c r="O1376" s="42" t="str">
        <f ca="1">IF(B1376="", "", IF(ISNA(MATCH(N1376, SOFR_INDEX!$A$2:$A$2001, -1)),1,IF(INDEX(SOFR_INDEX!$A$2:$E$2001,MATCH(N1376, SOFR_INDEX!$A$2:$A$2001, -1), 1)=N1376,MATCH(N1376, SOFR_INDEX!$A$2:$A$2001, -1),MATCH(N1376, SOFR_INDEX!$A$2:$A$2001, -1)+1)))</f>
        <v/>
      </c>
      <c r="P1376" s="40" t="str" cm="1">
        <f t="array" aca="1" ref="P1376" ca="1">IF(OR(B1376="", F1376=""), "", INDEX(SOFR_INDEX!$B$2:$E$2001, O1376,$P$4) * IF(LEFT($P$3, 3)="180", 2, IF(LEFT($P$3, 2)="90", 4, IF(LEFT($P$3, 2)="30", 12, 1)))/100)</f>
        <v/>
      </c>
      <c r="Q1376" s="43" t="str">
        <f ca="1">IF(OR(B1376="", F1376=""), "", P1376+'Terms&amp;Conditions + Transaction'!$B$11/10000)</f>
        <v/>
      </c>
      <c r="R1376" s="43" t="str">
        <f t="shared" ca="1" si="131"/>
        <v/>
      </c>
      <c r="S1376" t="str">
        <f ca="1">IF(B1376="",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Transaction'!$C$7*(F1376-E1376), 365), 360))))</f>
        <v/>
      </c>
      <c r="T1376" s="49" t="str">
        <f t="shared" ca="1" si="132"/>
        <v/>
      </c>
      <c r="U1376" s="49" t="str">
        <f t="shared" ca="1" si="133"/>
        <v/>
      </c>
      <c r="V1376" s="49" t="str">
        <f t="shared" ca="1" si="134"/>
        <v/>
      </c>
      <c r="W1376" s="11" t="str">
        <f t="shared" ca="1" si="135"/>
        <v/>
      </c>
      <c r="X1376" s="11" t="str">
        <f t="shared" ca="1" si="136"/>
        <v/>
      </c>
    </row>
    <row r="1377" spans="2:24" x14ac:dyDescent="0.25">
      <c r="B1377" s="82" t="str">
        <f ca="1">IF(B1376&lt;MIN($C$3, 'Terms&amp;Conditions + Transaction'!$B$6), B1376+1, "")</f>
        <v/>
      </c>
      <c r="C1377" t="str">
        <f ca="1">IF(B1377="", "", IF(AND(WEEKDAY(B1377, 2)&lt;=5, ISERROR(VLOOKUP(B1377, 'Holiday Schedule'!$B$3:$B$1002, 1, FALSE))), 1, 0))</f>
        <v/>
      </c>
      <c r="D1377" t="str">
        <f ca="1">IF(B1377="", "", IF(LOWER('Terms&amp;Conditions + Transaction'!$C$15)="act", 1, IF(DAY(B1377)=31, 0, IF(AND(DAY(B1377+1)=1, MONTH(B1377+1)=3), 31-DAY(B1377), 1))))</f>
        <v/>
      </c>
      <c r="E1377" s="18" t="str">
        <f ca="1">IF(B1377="", "", IFERROR(VLOOKUP(B1377, 'Accrual Schedule'!$B$3:$B$122, 1, TRUE), ""))</f>
        <v/>
      </c>
      <c r="F1377" s="18" t="str" cm="1">
        <f t="array" aca="1" ref="F1377" ca="1">IF(B1377="", "", INDEX('Accrual Schedule'!$B$3:$B$122, MATCH(B1377, 'Accrual Schedule'!$B$3:$B$122, 1)+1, 1))</f>
        <v/>
      </c>
      <c r="G1377" s="18" t="str" cm="1">
        <f t="array" aca="1" ref="G1377" ca="1">IF(B1377="", "", INDEX('Accrual Schedule'!$B$3:$B$122, MATCH(H1377, 'Accrual Schedule'!$B$3:$B$122, 1)-1, 1))</f>
        <v/>
      </c>
      <c r="H1377" s="18" t="str">
        <f ca="1">IF(B1377="", "", INDEX('Accrual Schedule'!$B$3:$B$122, MATCH(I1377, 'Accrual Schedule'!$C$3:$C$122, 1), 1))</f>
        <v/>
      </c>
      <c r="I1377" s="18" t="str" cm="1">
        <f t="array" aca="1" ref="I1377" ca="1">IF(B1377="", "", _xlfn.IFNA(INDEX('Accrual Schedule'!$C$4:$C$122, MATCH(B1377, 'Accrual Schedule'!$C$4:$C$122, 1)+1, 1), INDEX('Accrual Schedule'!$C$4:$C$122, 1, 1)))</f>
        <v/>
      </c>
      <c r="J1377" s="11" t="str">
        <f ca="1">IF(B1377="","",'Terms&amp;Conditions + Transaction'!$F$5-SUMIF(Dispositions!$B$3:$B$32,"&lt;="&amp;B1377,Dispositions!$C$3:$C$32))</f>
        <v/>
      </c>
      <c r="K1377" s="84" t="str">
        <f ca="1">IF(B1377="", "", IF(ISNA(MATCH(B1377, 'Factor Schedule'!$B$3:$B$2002, -1)),1,IF(INDEX('Factor Schedule'!$B$3:$C$2002,MATCH(B1377, 'Factor Schedule'!$B$3:$B$2002, -1), 1)=B1377,MATCH(B1377, 'Factor Schedule'!$B$3:$B$2002, -1),MATCH(B1377, 'Factor Schedule'!$B$3:$B$2002, -1)+1)))</f>
        <v/>
      </c>
      <c r="L1377" s="11" t="str" cm="1">
        <f t="array" aca="1" ref="L1377" ca="1">IF(B1377="","",ROUND(J1377*_xlfn.IFNA(INDEX('Factor Schedule'!$B$3:$C$2002,K1377, 2), 1), 2))</f>
        <v/>
      </c>
      <c r="M1377" s="11" t="str">
        <f ca="1">IF(B1377="", "", IF(OR(LOWER('Terms&amp;Conditions + Transaction'!$B$12)&lt;&gt;"compound", B1377=$C$2, B1377=E1377), L1377, L1377+IF(LOWER('Terms&amp;Conditions + Transaction'!$B$13)&lt;&gt;"y", SUMIFS($T$8:$T$2007, $B$8:$B$2007, "&gt;="&amp;E1377, $B$8:$B$2007, "&lt;"&amp;B1377), SUMIFS($U$8:$U$1007, $B$8:$B$2007, "&gt;="&amp;E1377, $B$8:$B$2007, "&lt;"&amp;B1377))))</f>
        <v/>
      </c>
      <c r="N1377" s="18" t="str">
        <f ca="1">IF(OR(B1377 = "", F1377=""), "", MIN(ForwardDays(B1377,-'Terms&amp;Conditions + Transaction'!$B$22, 'Terms&amp;Conditions + Transaction'!$B$23, 'Holiday Schedule'!$B$3:$B$1002),ForwardDays(F1377,-'Terms&amp;Conditions + Transaction'!$B$22, 'Terms&amp;Conditions + Transaction'!$B$23, 'Holiday Schedule'!$B$3:$B$1002)))</f>
        <v/>
      </c>
      <c r="O1377" s="42" t="str">
        <f ca="1">IF(B1377="", "", IF(ISNA(MATCH(N1377, SOFR_INDEX!$A$2:$A$2001, -1)),1,IF(INDEX(SOFR_INDEX!$A$2:$E$2001,MATCH(N1377, SOFR_INDEX!$A$2:$A$2001, -1), 1)=N1377,MATCH(N1377, SOFR_INDEX!$A$2:$A$2001, -1),MATCH(N1377, SOFR_INDEX!$A$2:$A$2001, -1)+1)))</f>
        <v/>
      </c>
      <c r="P1377" s="40" t="str" cm="1">
        <f t="array" aca="1" ref="P1377" ca="1">IF(OR(B1377="", F1377=""), "", INDEX(SOFR_INDEX!$B$2:$E$2001, O1377,$P$4) * IF(LEFT($P$3, 3)="180", 2, IF(LEFT($P$3, 2)="90", 4, IF(LEFT($P$3, 2)="30", 12, 1)))/100)</f>
        <v/>
      </c>
      <c r="Q1377" s="43" t="str">
        <f ca="1">IF(OR(B1377="", F1377=""), "", P1377+'Terms&amp;Conditions + Transaction'!$B$11/10000)</f>
        <v/>
      </c>
      <c r="R1377" s="43" t="str">
        <f t="shared" ca="1" si="131"/>
        <v/>
      </c>
      <c r="S1377" t="str">
        <f ca="1">IF(B1377="",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Transaction'!$C$7*(F1377-E1377), 365), 360))))</f>
        <v/>
      </c>
      <c r="T1377" s="49" t="str">
        <f t="shared" ca="1" si="132"/>
        <v/>
      </c>
      <c r="U1377" s="49" t="str">
        <f t="shared" ca="1" si="133"/>
        <v/>
      </c>
      <c r="V1377" s="49" t="str">
        <f t="shared" ca="1" si="134"/>
        <v/>
      </c>
      <c r="W1377" s="11" t="str">
        <f t="shared" ca="1" si="135"/>
        <v/>
      </c>
      <c r="X1377" s="11" t="str">
        <f t="shared" ca="1" si="136"/>
        <v/>
      </c>
    </row>
    <row r="1378" spans="2:24" x14ac:dyDescent="0.25">
      <c r="B1378" s="82" t="str">
        <f ca="1">IF(B1377&lt;MIN($C$3, 'Terms&amp;Conditions + Transaction'!$B$6), B1377+1, "")</f>
        <v/>
      </c>
      <c r="C1378" t="str">
        <f ca="1">IF(B1378="", "", IF(AND(WEEKDAY(B1378, 2)&lt;=5, ISERROR(VLOOKUP(B1378, 'Holiday Schedule'!$B$3:$B$1002, 1, FALSE))), 1, 0))</f>
        <v/>
      </c>
      <c r="D1378" t="str">
        <f ca="1">IF(B1378="", "", IF(LOWER('Terms&amp;Conditions + Transaction'!$C$15)="act", 1, IF(DAY(B1378)=31, 0, IF(AND(DAY(B1378+1)=1, MONTH(B1378+1)=3), 31-DAY(B1378), 1))))</f>
        <v/>
      </c>
      <c r="E1378" s="18" t="str">
        <f ca="1">IF(B1378="", "", IFERROR(VLOOKUP(B1378, 'Accrual Schedule'!$B$3:$B$122, 1, TRUE), ""))</f>
        <v/>
      </c>
      <c r="F1378" s="18" t="str" cm="1">
        <f t="array" aca="1" ref="F1378" ca="1">IF(B1378="", "", INDEX('Accrual Schedule'!$B$3:$B$122, MATCH(B1378, 'Accrual Schedule'!$B$3:$B$122, 1)+1, 1))</f>
        <v/>
      </c>
      <c r="G1378" s="18" t="str" cm="1">
        <f t="array" aca="1" ref="G1378" ca="1">IF(B1378="", "", INDEX('Accrual Schedule'!$B$3:$B$122, MATCH(H1378, 'Accrual Schedule'!$B$3:$B$122, 1)-1, 1))</f>
        <v/>
      </c>
      <c r="H1378" s="18" t="str">
        <f ca="1">IF(B1378="", "", INDEX('Accrual Schedule'!$B$3:$B$122, MATCH(I1378, 'Accrual Schedule'!$C$3:$C$122, 1), 1))</f>
        <v/>
      </c>
      <c r="I1378" s="18" t="str" cm="1">
        <f t="array" aca="1" ref="I1378" ca="1">IF(B1378="", "", _xlfn.IFNA(INDEX('Accrual Schedule'!$C$4:$C$122, MATCH(B1378, 'Accrual Schedule'!$C$4:$C$122, 1)+1, 1), INDEX('Accrual Schedule'!$C$4:$C$122, 1, 1)))</f>
        <v/>
      </c>
      <c r="J1378" s="11" t="str">
        <f ca="1">IF(B1378="","",'Terms&amp;Conditions + Transaction'!$F$5-SUMIF(Dispositions!$B$3:$B$32,"&lt;="&amp;B1378,Dispositions!$C$3:$C$32))</f>
        <v/>
      </c>
      <c r="K1378" s="84" t="str">
        <f ca="1">IF(B1378="", "", IF(ISNA(MATCH(B1378, 'Factor Schedule'!$B$3:$B$2002, -1)),1,IF(INDEX('Factor Schedule'!$B$3:$C$2002,MATCH(B1378, 'Factor Schedule'!$B$3:$B$2002, -1), 1)=B1378,MATCH(B1378, 'Factor Schedule'!$B$3:$B$2002, -1),MATCH(B1378, 'Factor Schedule'!$B$3:$B$2002, -1)+1)))</f>
        <v/>
      </c>
      <c r="L1378" s="11" t="str" cm="1">
        <f t="array" aca="1" ref="L1378" ca="1">IF(B1378="","",ROUND(J1378*_xlfn.IFNA(INDEX('Factor Schedule'!$B$3:$C$2002,K1378, 2), 1), 2))</f>
        <v/>
      </c>
      <c r="M1378" s="11" t="str">
        <f ca="1">IF(B1378="", "", IF(OR(LOWER('Terms&amp;Conditions + Transaction'!$B$12)&lt;&gt;"compound", B1378=$C$2, B1378=E1378), L1378, L1378+IF(LOWER('Terms&amp;Conditions + Transaction'!$B$13)&lt;&gt;"y", SUMIFS($T$8:$T$2007, $B$8:$B$2007, "&gt;="&amp;E1378, $B$8:$B$2007, "&lt;"&amp;B1378), SUMIFS($U$8:$U$1007, $B$8:$B$2007, "&gt;="&amp;E1378, $B$8:$B$2007, "&lt;"&amp;B1378))))</f>
        <v/>
      </c>
      <c r="N1378" s="18" t="str">
        <f ca="1">IF(OR(B1378 = "", F1378=""), "", MIN(ForwardDays(B1378,-'Terms&amp;Conditions + Transaction'!$B$22, 'Terms&amp;Conditions + Transaction'!$B$23, 'Holiday Schedule'!$B$3:$B$1002),ForwardDays(F1378,-'Terms&amp;Conditions + Transaction'!$B$22, 'Terms&amp;Conditions + Transaction'!$B$23, 'Holiday Schedule'!$B$3:$B$1002)))</f>
        <v/>
      </c>
      <c r="O1378" s="42" t="str">
        <f ca="1">IF(B1378="", "", IF(ISNA(MATCH(N1378, SOFR_INDEX!$A$2:$A$2001, -1)),1,IF(INDEX(SOFR_INDEX!$A$2:$E$2001,MATCH(N1378, SOFR_INDEX!$A$2:$A$2001, -1), 1)=N1378,MATCH(N1378, SOFR_INDEX!$A$2:$A$2001, -1),MATCH(N1378, SOFR_INDEX!$A$2:$A$2001, -1)+1)))</f>
        <v/>
      </c>
      <c r="P1378" s="40" t="str" cm="1">
        <f t="array" aca="1" ref="P1378" ca="1">IF(OR(B1378="", F1378=""), "", INDEX(SOFR_INDEX!$B$2:$E$2001, O1378,$P$4) * IF(LEFT($P$3, 3)="180", 2, IF(LEFT($P$3, 2)="90", 4, IF(LEFT($P$3, 2)="30", 12, 1)))/100)</f>
        <v/>
      </c>
      <c r="Q1378" s="43" t="str">
        <f ca="1">IF(OR(B1378="", F1378=""), "", P1378+'Terms&amp;Conditions + Transaction'!$B$11/10000)</f>
        <v/>
      </c>
      <c r="R1378" s="43" t="str">
        <f t="shared" ca="1" si="131"/>
        <v/>
      </c>
      <c r="S1378" t="str">
        <f ca="1">IF(B1378="",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Transaction'!$C$7*(F1378-E1378), 365), 360))))</f>
        <v/>
      </c>
      <c r="T1378" s="49" t="str">
        <f t="shared" ca="1" si="132"/>
        <v/>
      </c>
      <c r="U1378" s="49" t="str">
        <f t="shared" ca="1" si="133"/>
        <v/>
      </c>
      <c r="V1378" s="49" t="str">
        <f t="shared" ca="1" si="134"/>
        <v/>
      </c>
      <c r="W1378" s="11" t="str">
        <f t="shared" ca="1" si="135"/>
        <v/>
      </c>
      <c r="X1378" s="11" t="str">
        <f t="shared" ca="1" si="136"/>
        <v/>
      </c>
    </row>
    <row r="1379" spans="2:24" x14ac:dyDescent="0.25">
      <c r="B1379" s="82" t="str">
        <f ca="1">IF(B1378&lt;MIN($C$3, 'Terms&amp;Conditions + Transaction'!$B$6), B1378+1, "")</f>
        <v/>
      </c>
      <c r="C1379" t="str">
        <f ca="1">IF(B1379="", "", IF(AND(WEEKDAY(B1379, 2)&lt;=5, ISERROR(VLOOKUP(B1379, 'Holiday Schedule'!$B$3:$B$1002, 1, FALSE))), 1, 0))</f>
        <v/>
      </c>
      <c r="D1379" t="str">
        <f ca="1">IF(B1379="", "", IF(LOWER('Terms&amp;Conditions + Transaction'!$C$15)="act", 1, IF(DAY(B1379)=31, 0, IF(AND(DAY(B1379+1)=1, MONTH(B1379+1)=3), 31-DAY(B1379), 1))))</f>
        <v/>
      </c>
      <c r="E1379" s="18" t="str">
        <f ca="1">IF(B1379="", "", IFERROR(VLOOKUP(B1379, 'Accrual Schedule'!$B$3:$B$122, 1, TRUE), ""))</f>
        <v/>
      </c>
      <c r="F1379" s="18" t="str" cm="1">
        <f t="array" aca="1" ref="F1379" ca="1">IF(B1379="", "", INDEX('Accrual Schedule'!$B$3:$B$122, MATCH(B1379, 'Accrual Schedule'!$B$3:$B$122, 1)+1, 1))</f>
        <v/>
      </c>
      <c r="G1379" s="18" t="str" cm="1">
        <f t="array" aca="1" ref="G1379" ca="1">IF(B1379="", "", INDEX('Accrual Schedule'!$B$3:$B$122, MATCH(H1379, 'Accrual Schedule'!$B$3:$B$122, 1)-1, 1))</f>
        <v/>
      </c>
      <c r="H1379" s="18" t="str">
        <f ca="1">IF(B1379="", "", INDEX('Accrual Schedule'!$B$3:$B$122, MATCH(I1379, 'Accrual Schedule'!$C$3:$C$122, 1), 1))</f>
        <v/>
      </c>
      <c r="I1379" s="18" t="str" cm="1">
        <f t="array" aca="1" ref="I1379" ca="1">IF(B1379="", "", _xlfn.IFNA(INDEX('Accrual Schedule'!$C$4:$C$122, MATCH(B1379, 'Accrual Schedule'!$C$4:$C$122, 1)+1, 1), INDEX('Accrual Schedule'!$C$4:$C$122, 1, 1)))</f>
        <v/>
      </c>
      <c r="J1379" s="11" t="str">
        <f ca="1">IF(B1379="","",'Terms&amp;Conditions + Transaction'!$F$5-SUMIF(Dispositions!$B$3:$B$32,"&lt;="&amp;B1379,Dispositions!$C$3:$C$32))</f>
        <v/>
      </c>
      <c r="K1379" s="84" t="str">
        <f ca="1">IF(B1379="", "", IF(ISNA(MATCH(B1379, 'Factor Schedule'!$B$3:$B$2002, -1)),1,IF(INDEX('Factor Schedule'!$B$3:$C$2002,MATCH(B1379, 'Factor Schedule'!$B$3:$B$2002, -1), 1)=B1379,MATCH(B1379, 'Factor Schedule'!$B$3:$B$2002, -1),MATCH(B1379, 'Factor Schedule'!$B$3:$B$2002, -1)+1)))</f>
        <v/>
      </c>
      <c r="L1379" s="11" t="str" cm="1">
        <f t="array" aca="1" ref="L1379" ca="1">IF(B1379="","",ROUND(J1379*_xlfn.IFNA(INDEX('Factor Schedule'!$B$3:$C$2002,K1379, 2), 1), 2))</f>
        <v/>
      </c>
      <c r="M1379" s="11" t="str">
        <f ca="1">IF(B1379="", "", IF(OR(LOWER('Terms&amp;Conditions + Transaction'!$B$12)&lt;&gt;"compound", B1379=$C$2, B1379=E1379), L1379, L1379+IF(LOWER('Terms&amp;Conditions + Transaction'!$B$13)&lt;&gt;"y", SUMIFS($T$8:$T$2007, $B$8:$B$2007, "&gt;="&amp;E1379, $B$8:$B$2007, "&lt;"&amp;B1379), SUMIFS($U$8:$U$1007, $B$8:$B$2007, "&gt;="&amp;E1379, $B$8:$B$2007, "&lt;"&amp;B1379))))</f>
        <v/>
      </c>
      <c r="N1379" s="18" t="str">
        <f ca="1">IF(OR(B1379 = "", F1379=""), "", MIN(ForwardDays(B1379,-'Terms&amp;Conditions + Transaction'!$B$22, 'Terms&amp;Conditions + Transaction'!$B$23, 'Holiday Schedule'!$B$3:$B$1002),ForwardDays(F1379,-'Terms&amp;Conditions + Transaction'!$B$22, 'Terms&amp;Conditions + Transaction'!$B$23, 'Holiday Schedule'!$B$3:$B$1002)))</f>
        <v/>
      </c>
      <c r="O1379" s="42" t="str">
        <f ca="1">IF(B1379="", "", IF(ISNA(MATCH(N1379, SOFR_INDEX!$A$2:$A$2001, -1)),1,IF(INDEX(SOFR_INDEX!$A$2:$E$2001,MATCH(N1379, SOFR_INDEX!$A$2:$A$2001, -1), 1)=N1379,MATCH(N1379, SOFR_INDEX!$A$2:$A$2001, -1),MATCH(N1379, SOFR_INDEX!$A$2:$A$2001, -1)+1)))</f>
        <v/>
      </c>
      <c r="P1379" s="40" t="str" cm="1">
        <f t="array" aca="1" ref="P1379" ca="1">IF(OR(B1379="", F1379=""), "", INDEX(SOFR_INDEX!$B$2:$E$2001, O1379,$P$4) * IF(LEFT($P$3, 3)="180", 2, IF(LEFT($P$3, 2)="90", 4, IF(LEFT($P$3, 2)="30", 12, 1)))/100)</f>
        <v/>
      </c>
      <c r="Q1379" s="43" t="str">
        <f ca="1">IF(OR(B1379="", F1379=""), "", P1379+'Terms&amp;Conditions + Transaction'!$B$11/10000)</f>
        <v/>
      </c>
      <c r="R1379" s="43" t="str">
        <f t="shared" ca="1" si="131"/>
        <v/>
      </c>
      <c r="S1379" t="str">
        <f ca="1">IF(B1379="",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Transaction'!$C$7*(F1379-E1379), 365), 360))))</f>
        <v/>
      </c>
      <c r="T1379" s="49" t="str">
        <f t="shared" ca="1" si="132"/>
        <v/>
      </c>
      <c r="U1379" s="49" t="str">
        <f t="shared" ca="1" si="133"/>
        <v/>
      </c>
      <c r="V1379" s="49" t="str">
        <f t="shared" ca="1" si="134"/>
        <v/>
      </c>
      <c r="W1379" s="11" t="str">
        <f t="shared" ca="1" si="135"/>
        <v/>
      </c>
      <c r="X1379" s="11" t="str">
        <f t="shared" ca="1" si="136"/>
        <v/>
      </c>
    </row>
    <row r="1380" spans="2:24" x14ac:dyDescent="0.25">
      <c r="B1380" s="82" t="str">
        <f ca="1">IF(B1379&lt;MIN($C$3, 'Terms&amp;Conditions + Transaction'!$B$6), B1379+1, "")</f>
        <v/>
      </c>
      <c r="C1380" t="str">
        <f ca="1">IF(B1380="", "", IF(AND(WEEKDAY(B1380, 2)&lt;=5, ISERROR(VLOOKUP(B1380, 'Holiday Schedule'!$B$3:$B$1002, 1, FALSE))), 1, 0))</f>
        <v/>
      </c>
      <c r="D1380" t="str">
        <f ca="1">IF(B1380="", "", IF(LOWER('Terms&amp;Conditions + Transaction'!$C$15)="act", 1, IF(DAY(B1380)=31, 0, IF(AND(DAY(B1380+1)=1, MONTH(B1380+1)=3), 31-DAY(B1380), 1))))</f>
        <v/>
      </c>
      <c r="E1380" s="18" t="str">
        <f ca="1">IF(B1380="", "", IFERROR(VLOOKUP(B1380, 'Accrual Schedule'!$B$3:$B$122, 1, TRUE), ""))</f>
        <v/>
      </c>
      <c r="F1380" s="18" t="str" cm="1">
        <f t="array" aca="1" ref="F1380" ca="1">IF(B1380="", "", INDEX('Accrual Schedule'!$B$3:$B$122, MATCH(B1380, 'Accrual Schedule'!$B$3:$B$122, 1)+1, 1))</f>
        <v/>
      </c>
      <c r="G1380" s="18" t="str" cm="1">
        <f t="array" aca="1" ref="G1380" ca="1">IF(B1380="", "", INDEX('Accrual Schedule'!$B$3:$B$122, MATCH(H1380, 'Accrual Schedule'!$B$3:$B$122, 1)-1, 1))</f>
        <v/>
      </c>
      <c r="H1380" s="18" t="str">
        <f ca="1">IF(B1380="", "", INDEX('Accrual Schedule'!$B$3:$B$122, MATCH(I1380, 'Accrual Schedule'!$C$3:$C$122, 1), 1))</f>
        <v/>
      </c>
      <c r="I1380" s="18" t="str" cm="1">
        <f t="array" aca="1" ref="I1380" ca="1">IF(B1380="", "", _xlfn.IFNA(INDEX('Accrual Schedule'!$C$4:$C$122, MATCH(B1380, 'Accrual Schedule'!$C$4:$C$122, 1)+1, 1), INDEX('Accrual Schedule'!$C$4:$C$122, 1, 1)))</f>
        <v/>
      </c>
      <c r="J1380" s="11" t="str">
        <f ca="1">IF(B1380="","",'Terms&amp;Conditions + Transaction'!$F$5-SUMIF(Dispositions!$B$3:$B$32,"&lt;="&amp;B1380,Dispositions!$C$3:$C$32))</f>
        <v/>
      </c>
      <c r="K1380" s="84" t="str">
        <f ca="1">IF(B1380="", "", IF(ISNA(MATCH(B1380, 'Factor Schedule'!$B$3:$B$2002, -1)),1,IF(INDEX('Factor Schedule'!$B$3:$C$2002,MATCH(B1380, 'Factor Schedule'!$B$3:$B$2002, -1), 1)=B1380,MATCH(B1380, 'Factor Schedule'!$B$3:$B$2002, -1),MATCH(B1380, 'Factor Schedule'!$B$3:$B$2002, -1)+1)))</f>
        <v/>
      </c>
      <c r="L1380" s="11" t="str" cm="1">
        <f t="array" aca="1" ref="L1380" ca="1">IF(B1380="","",ROUND(J1380*_xlfn.IFNA(INDEX('Factor Schedule'!$B$3:$C$2002,K1380, 2), 1), 2))</f>
        <v/>
      </c>
      <c r="M1380" s="11" t="str">
        <f ca="1">IF(B1380="", "", IF(OR(LOWER('Terms&amp;Conditions + Transaction'!$B$12)&lt;&gt;"compound", B1380=$C$2, B1380=E1380), L1380, L1380+IF(LOWER('Terms&amp;Conditions + Transaction'!$B$13)&lt;&gt;"y", SUMIFS($T$8:$T$2007, $B$8:$B$2007, "&gt;="&amp;E1380, $B$8:$B$2007, "&lt;"&amp;B1380), SUMIFS($U$8:$U$1007, $B$8:$B$2007, "&gt;="&amp;E1380, $B$8:$B$2007, "&lt;"&amp;B1380))))</f>
        <v/>
      </c>
      <c r="N1380" s="18" t="str">
        <f ca="1">IF(OR(B1380 = "", F1380=""), "", MIN(ForwardDays(B1380,-'Terms&amp;Conditions + Transaction'!$B$22, 'Terms&amp;Conditions + Transaction'!$B$23, 'Holiday Schedule'!$B$3:$B$1002),ForwardDays(F1380,-'Terms&amp;Conditions + Transaction'!$B$22, 'Terms&amp;Conditions + Transaction'!$B$23, 'Holiday Schedule'!$B$3:$B$1002)))</f>
        <v/>
      </c>
      <c r="O1380" s="42" t="str">
        <f ca="1">IF(B1380="", "", IF(ISNA(MATCH(N1380, SOFR_INDEX!$A$2:$A$2001, -1)),1,IF(INDEX(SOFR_INDEX!$A$2:$E$2001,MATCH(N1380, SOFR_INDEX!$A$2:$A$2001, -1), 1)=N1380,MATCH(N1380, SOFR_INDEX!$A$2:$A$2001, -1),MATCH(N1380, SOFR_INDEX!$A$2:$A$2001, -1)+1)))</f>
        <v/>
      </c>
      <c r="P1380" s="40" t="str" cm="1">
        <f t="array" aca="1" ref="P1380" ca="1">IF(OR(B1380="", F1380=""), "", INDEX(SOFR_INDEX!$B$2:$E$2001, O1380,$P$4) * IF(LEFT($P$3, 3)="180", 2, IF(LEFT($P$3, 2)="90", 4, IF(LEFT($P$3, 2)="30", 12, 1)))/100)</f>
        <v/>
      </c>
      <c r="Q1380" s="43" t="str">
        <f ca="1">IF(OR(B1380="", F1380=""), "", P1380+'Terms&amp;Conditions + Transaction'!$B$11/10000)</f>
        <v/>
      </c>
      <c r="R1380" s="43" t="str">
        <f t="shared" ca="1" si="131"/>
        <v/>
      </c>
      <c r="S1380" t="str">
        <f ca="1">IF(B1380="",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Transaction'!$C$7*(F1380-E1380), 365), 360))))</f>
        <v/>
      </c>
      <c r="T1380" s="49" t="str">
        <f t="shared" ca="1" si="132"/>
        <v/>
      </c>
      <c r="U1380" s="49" t="str">
        <f t="shared" ca="1" si="133"/>
        <v/>
      </c>
      <c r="V1380" s="49" t="str">
        <f t="shared" ca="1" si="134"/>
        <v/>
      </c>
      <c r="W1380" s="11" t="str">
        <f t="shared" ca="1" si="135"/>
        <v/>
      </c>
      <c r="X1380" s="11" t="str">
        <f t="shared" ca="1" si="136"/>
        <v/>
      </c>
    </row>
    <row r="1381" spans="2:24" x14ac:dyDescent="0.25">
      <c r="B1381" s="82" t="str">
        <f ca="1">IF(B1380&lt;MIN($C$3, 'Terms&amp;Conditions + Transaction'!$B$6), B1380+1, "")</f>
        <v/>
      </c>
      <c r="C1381" t="str">
        <f ca="1">IF(B1381="", "", IF(AND(WEEKDAY(B1381, 2)&lt;=5, ISERROR(VLOOKUP(B1381, 'Holiday Schedule'!$B$3:$B$1002, 1, FALSE))), 1, 0))</f>
        <v/>
      </c>
      <c r="D1381" t="str">
        <f ca="1">IF(B1381="", "", IF(LOWER('Terms&amp;Conditions + Transaction'!$C$15)="act", 1, IF(DAY(B1381)=31, 0, IF(AND(DAY(B1381+1)=1, MONTH(B1381+1)=3), 31-DAY(B1381), 1))))</f>
        <v/>
      </c>
      <c r="E1381" s="18" t="str">
        <f ca="1">IF(B1381="", "", IFERROR(VLOOKUP(B1381, 'Accrual Schedule'!$B$3:$B$122, 1, TRUE), ""))</f>
        <v/>
      </c>
      <c r="F1381" s="18" t="str" cm="1">
        <f t="array" aca="1" ref="F1381" ca="1">IF(B1381="", "", INDEX('Accrual Schedule'!$B$3:$B$122, MATCH(B1381, 'Accrual Schedule'!$B$3:$B$122, 1)+1, 1))</f>
        <v/>
      </c>
      <c r="G1381" s="18" t="str" cm="1">
        <f t="array" aca="1" ref="G1381" ca="1">IF(B1381="", "", INDEX('Accrual Schedule'!$B$3:$B$122, MATCH(H1381, 'Accrual Schedule'!$B$3:$B$122, 1)-1, 1))</f>
        <v/>
      </c>
      <c r="H1381" s="18" t="str">
        <f ca="1">IF(B1381="", "", INDEX('Accrual Schedule'!$B$3:$B$122, MATCH(I1381, 'Accrual Schedule'!$C$3:$C$122, 1), 1))</f>
        <v/>
      </c>
      <c r="I1381" s="18" t="str" cm="1">
        <f t="array" aca="1" ref="I1381" ca="1">IF(B1381="", "", _xlfn.IFNA(INDEX('Accrual Schedule'!$C$4:$C$122, MATCH(B1381, 'Accrual Schedule'!$C$4:$C$122, 1)+1, 1), INDEX('Accrual Schedule'!$C$4:$C$122, 1, 1)))</f>
        <v/>
      </c>
      <c r="J1381" s="11" t="str">
        <f ca="1">IF(B1381="","",'Terms&amp;Conditions + Transaction'!$F$5-SUMIF(Dispositions!$B$3:$B$32,"&lt;="&amp;B1381,Dispositions!$C$3:$C$32))</f>
        <v/>
      </c>
      <c r="K1381" s="84" t="str">
        <f ca="1">IF(B1381="", "", IF(ISNA(MATCH(B1381, 'Factor Schedule'!$B$3:$B$2002, -1)),1,IF(INDEX('Factor Schedule'!$B$3:$C$2002,MATCH(B1381, 'Factor Schedule'!$B$3:$B$2002, -1), 1)=B1381,MATCH(B1381, 'Factor Schedule'!$B$3:$B$2002, -1),MATCH(B1381, 'Factor Schedule'!$B$3:$B$2002, -1)+1)))</f>
        <v/>
      </c>
      <c r="L1381" s="11" t="str" cm="1">
        <f t="array" aca="1" ref="L1381" ca="1">IF(B1381="","",ROUND(J1381*_xlfn.IFNA(INDEX('Factor Schedule'!$B$3:$C$2002,K1381, 2), 1), 2))</f>
        <v/>
      </c>
      <c r="M1381" s="11" t="str">
        <f ca="1">IF(B1381="", "", IF(OR(LOWER('Terms&amp;Conditions + Transaction'!$B$12)&lt;&gt;"compound", B1381=$C$2, B1381=E1381), L1381, L1381+IF(LOWER('Terms&amp;Conditions + Transaction'!$B$13)&lt;&gt;"y", SUMIFS($T$8:$T$2007, $B$8:$B$2007, "&gt;="&amp;E1381, $B$8:$B$2007, "&lt;"&amp;B1381), SUMIFS($U$8:$U$1007, $B$8:$B$2007, "&gt;="&amp;E1381, $B$8:$B$2007, "&lt;"&amp;B1381))))</f>
        <v/>
      </c>
      <c r="N1381" s="18" t="str">
        <f ca="1">IF(OR(B1381 = "", F1381=""), "", MIN(ForwardDays(B1381,-'Terms&amp;Conditions + Transaction'!$B$22, 'Terms&amp;Conditions + Transaction'!$B$23, 'Holiday Schedule'!$B$3:$B$1002),ForwardDays(F1381,-'Terms&amp;Conditions + Transaction'!$B$22, 'Terms&amp;Conditions + Transaction'!$B$23, 'Holiday Schedule'!$B$3:$B$1002)))</f>
        <v/>
      </c>
      <c r="O1381" s="42" t="str">
        <f ca="1">IF(B1381="", "", IF(ISNA(MATCH(N1381, SOFR_INDEX!$A$2:$A$2001, -1)),1,IF(INDEX(SOFR_INDEX!$A$2:$E$2001,MATCH(N1381, SOFR_INDEX!$A$2:$A$2001, -1), 1)=N1381,MATCH(N1381, SOFR_INDEX!$A$2:$A$2001, -1),MATCH(N1381, SOFR_INDEX!$A$2:$A$2001, -1)+1)))</f>
        <v/>
      </c>
      <c r="P1381" s="40" t="str" cm="1">
        <f t="array" aca="1" ref="P1381" ca="1">IF(OR(B1381="", F1381=""), "", INDEX(SOFR_INDEX!$B$2:$E$2001, O1381,$P$4) * IF(LEFT($P$3, 3)="180", 2, IF(LEFT($P$3, 2)="90", 4, IF(LEFT($P$3, 2)="30", 12, 1)))/100)</f>
        <v/>
      </c>
      <c r="Q1381" s="43" t="str">
        <f ca="1">IF(OR(B1381="", F1381=""), "", P1381+'Terms&amp;Conditions + Transaction'!$B$11/10000)</f>
        <v/>
      </c>
      <c r="R1381" s="43" t="str">
        <f t="shared" ca="1" si="131"/>
        <v/>
      </c>
      <c r="S1381" t="str">
        <f ca="1">IF(B1381="",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Transaction'!$C$7*(F1381-E1381), 365), 360))))</f>
        <v/>
      </c>
      <c r="T1381" s="49" t="str">
        <f t="shared" ca="1" si="132"/>
        <v/>
      </c>
      <c r="U1381" s="49" t="str">
        <f t="shared" ca="1" si="133"/>
        <v/>
      </c>
      <c r="V1381" s="49" t="str">
        <f t="shared" ca="1" si="134"/>
        <v/>
      </c>
      <c r="W1381" s="11" t="str">
        <f t="shared" ca="1" si="135"/>
        <v/>
      </c>
      <c r="X1381" s="11" t="str">
        <f t="shared" ca="1" si="136"/>
        <v/>
      </c>
    </row>
    <row r="1382" spans="2:24" x14ac:dyDescent="0.25">
      <c r="B1382" s="82" t="str">
        <f ca="1">IF(B1381&lt;MIN($C$3, 'Terms&amp;Conditions + Transaction'!$B$6), B1381+1, "")</f>
        <v/>
      </c>
      <c r="C1382" t="str">
        <f ca="1">IF(B1382="", "", IF(AND(WEEKDAY(B1382, 2)&lt;=5, ISERROR(VLOOKUP(B1382, 'Holiday Schedule'!$B$3:$B$1002, 1, FALSE))), 1, 0))</f>
        <v/>
      </c>
      <c r="D1382" t="str">
        <f ca="1">IF(B1382="", "", IF(LOWER('Terms&amp;Conditions + Transaction'!$C$15)="act", 1, IF(DAY(B1382)=31, 0, IF(AND(DAY(B1382+1)=1, MONTH(B1382+1)=3), 31-DAY(B1382), 1))))</f>
        <v/>
      </c>
      <c r="E1382" s="18" t="str">
        <f ca="1">IF(B1382="", "", IFERROR(VLOOKUP(B1382, 'Accrual Schedule'!$B$3:$B$122, 1, TRUE), ""))</f>
        <v/>
      </c>
      <c r="F1382" s="18" t="str" cm="1">
        <f t="array" aca="1" ref="F1382" ca="1">IF(B1382="", "", INDEX('Accrual Schedule'!$B$3:$B$122, MATCH(B1382, 'Accrual Schedule'!$B$3:$B$122, 1)+1, 1))</f>
        <v/>
      </c>
      <c r="G1382" s="18" t="str" cm="1">
        <f t="array" aca="1" ref="G1382" ca="1">IF(B1382="", "", INDEX('Accrual Schedule'!$B$3:$B$122, MATCH(H1382, 'Accrual Schedule'!$B$3:$B$122, 1)-1, 1))</f>
        <v/>
      </c>
      <c r="H1382" s="18" t="str">
        <f ca="1">IF(B1382="", "", INDEX('Accrual Schedule'!$B$3:$B$122, MATCH(I1382, 'Accrual Schedule'!$C$3:$C$122, 1), 1))</f>
        <v/>
      </c>
      <c r="I1382" s="18" t="str" cm="1">
        <f t="array" aca="1" ref="I1382" ca="1">IF(B1382="", "", _xlfn.IFNA(INDEX('Accrual Schedule'!$C$4:$C$122, MATCH(B1382, 'Accrual Schedule'!$C$4:$C$122, 1)+1, 1), INDEX('Accrual Schedule'!$C$4:$C$122, 1, 1)))</f>
        <v/>
      </c>
      <c r="J1382" s="11" t="str">
        <f ca="1">IF(B1382="","",'Terms&amp;Conditions + Transaction'!$F$5-SUMIF(Dispositions!$B$3:$B$32,"&lt;="&amp;B1382,Dispositions!$C$3:$C$32))</f>
        <v/>
      </c>
      <c r="K1382" s="84" t="str">
        <f ca="1">IF(B1382="", "", IF(ISNA(MATCH(B1382, 'Factor Schedule'!$B$3:$B$2002, -1)),1,IF(INDEX('Factor Schedule'!$B$3:$C$2002,MATCH(B1382, 'Factor Schedule'!$B$3:$B$2002, -1), 1)=B1382,MATCH(B1382, 'Factor Schedule'!$B$3:$B$2002, -1),MATCH(B1382, 'Factor Schedule'!$B$3:$B$2002, -1)+1)))</f>
        <v/>
      </c>
      <c r="L1382" s="11" t="str" cm="1">
        <f t="array" aca="1" ref="L1382" ca="1">IF(B1382="","",ROUND(J1382*_xlfn.IFNA(INDEX('Factor Schedule'!$B$3:$C$2002,K1382, 2), 1), 2))</f>
        <v/>
      </c>
      <c r="M1382" s="11" t="str">
        <f ca="1">IF(B1382="", "", IF(OR(LOWER('Terms&amp;Conditions + Transaction'!$B$12)&lt;&gt;"compound", B1382=$C$2, B1382=E1382), L1382, L1382+IF(LOWER('Terms&amp;Conditions + Transaction'!$B$13)&lt;&gt;"y", SUMIFS($T$8:$T$2007, $B$8:$B$2007, "&gt;="&amp;E1382, $B$8:$B$2007, "&lt;"&amp;B1382), SUMIFS($U$8:$U$1007, $B$8:$B$2007, "&gt;="&amp;E1382, $B$8:$B$2007, "&lt;"&amp;B1382))))</f>
        <v/>
      </c>
      <c r="N1382" s="18" t="str">
        <f ca="1">IF(OR(B1382 = "", F1382=""), "", MIN(ForwardDays(B1382,-'Terms&amp;Conditions + Transaction'!$B$22, 'Terms&amp;Conditions + Transaction'!$B$23, 'Holiday Schedule'!$B$3:$B$1002),ForwardDays(F1382,-'Terms&amp;Conditions + Transaction'!$B$22, 'Terms&amp;Conditions + Transaction'!$B$23, 'Holiday Schedule'!$B$3:$B$1002)))</f>
        <v/>
      </c>
      <c r="O1382" s="42" t="str">
        <f ca="1">IF(B1382="", "", IF(ISNA(MATCH(N1382, SOFR_INDEX!$A$2:$A$2001, -1)),1,IF(INDEX(SOFR_INDEX!$A$2:$E$2001,MATCH(N1382, SOFR_INDEX!$A$2:$A$2001, -1), 1)=N1382,MATCH(N1382, SOFR_INDEX!$A$2:$A$2001, -1),MATCH(N1382, SOFR_INDEX!$A$2:$A$2001, -1)+1)))</f>
        <v/>
      </c>
      <c r="P1382" s="40" t="str" cm="1">
        <f t="array" aca="1" ref="P1382" ca="1">IF(OR(B1382="", F1382=""), "", INDEX(SOFR_INDEX!$B$2:$E$2001, O1382,$P$4) * IF(LEFT($P$3, 3)="180", 2, IF(LEFT($P$3, 2)="90", 4, IF(LEFT($P$3, 2)="30", 12, 1)))/100)</f>
        <v/>
      </c>
      <c r="Q1382" s="43" t="str">
        <f ca="1">IF(OR(B1382="", F1382=""), "", P1382+'Terms&amp;Conditions + Transaction'!$B$11/10000)</f>
        <v/>
      </c>
      <c r="R1382" s="43" t="str">
        <f t="shared" ca="1" si="131"/>
        <v/>
      </c>
      <c r="S1382" t="str">
        <f ca="1">IF(B1382="",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Transaction'!$C$7*(F1382-E1382), 365), 360))))</f>
        <v/>
      </c>
      <c r="T1382" s="49" t="str">
        <f t="shared" ca="1" si="132"/>
        <v/>
      </c>
      <c r="U1382" s="49" t="str">
        <f t="shared" ca="1" si="133"/>
        <v/>
      </c>
      <c r="V1382" s="49" t="str">
        <f t="shared" ca="1" si="134"/>
        <v/>
      </c>
      <c r="W1382" s="11" t="str">
        <f t="shared" ca="1" si="135"/>
        <v/>
      </c>
      <c r="X1382" s="11" t="str">
        <f t="shared" ca="1" si="136"/>
        <v/>
      </c>
    </row>
    <row r="1383" spans="2:24" x14ac:dyDescent="0.25">
      <c r="B1383" s="82" t="str">
        <f ca="1">IF(B1382&lt;MIN($C$3, 'Terms&amp;Conditions + Transaction'!$B$6), B1382+1, "")</f>
        <v/>
      </c>
      <c r="C1383" t="str">
        <f ca="1">IF(B1383="", "", IF(AND(WEEKDAY(B1383, 2)&lt;=5, ISERROR(VLOOKUP(B1383, 'Holiday Schedule'!$B$3:$B$1002, 1, FALSE))), 1, 0))</f>
        <v/>
      </c>
      <c r="D1383" t="str">
        <f ca="1">IF(B1383="", "", IF(LOWER('Terms&amp;Conditions + Transaction'!$C$15)="act", 1, IF(DAY(B1383)=31, 0, IF(AND(DAY(B1383+1)=1, MONTH(B1383+1)=3), 31-DAY(B1383), 1))))</f>
        <v/>
      </c>
      <c r="E1383" s="18" t="str">
        <f ca="1">IF(B1383="", "", IFERROR(VLOOKUP(B1383, 'Accrual Schedule'!$B$3:$B$122, 1, TRUE), ""))</f>
        <v/>
      </c>
      <c r="F1383" s="18" t="str" cm="1">
        <f t="array" aca="1" ref="F1383" ca="1">IF(B1383="", "", INDEX('Accrual Schedule'!$B$3:$B$122, MATCH(B1383, 'Accrual Schedule'!$B$3:$B$122, 1)+1, 1))</f>
        <v/>
      </c>
      <c r="G1383" s="18" t="str" cm="1">
        <f t="array" aca="1" ref="G1383" ca="1">IF(B1383="", "", INDEX('Accrual Schedule'!$B$3:$B$122, MATCH(H1383, 'Accrual Schedule'!$B$3:$B$122, 1)-1, 1))</f>
        <v/>
      </c>
      <c r="H1383" s="18" t="str">
        <f ca="1">IF(B1383="", "", INDEX('Accrual Schedule'!$B$3:$B$122, MATCH(I1383, 'Accrual Schedule'!$C$3:$C$122, 1), 1))</f>
        <v/>
      </c>
      <c r="I1383" s="18" t="str" cm="1">
        <f t="array" aca="1" ref="I1383" ca="1">IF(B1383="", "", _xlfn.IFNA(INDEX('Accrual Schedule'!$C$4:$C$122, MATCH(B1383, 'Accrual Schedule'!$C$4:$C$122, 1)+1, 1), INDEX('Accrual Schedule'!$C$4:$C$122, 1, 1)))</f>
        <v/>
      </c>
      <c r="J1383" s="11" t="str">
        <f ca="1">IF(B1383="","",'Terms&amp;Conditions + Transaction'!$F$5-SUMIF(Dispositions!$B$3:$B$32,"&lt;="&amp;B1383,Dispositions!$C$3:$C$32))</f>
        <v/>
      </c>
      <c r="K1383" s="84" t="str">
        <f ca="1">IF(B1383="", "", IF(ISNA(MATCH(B1383, 'Factor Schedule'!$B$3:$B$2002, -1)),1,IF(INDEX('Factor Schedule'!$B$3:$C$2002,MATCH(B1383, 'Factor Schedule'!$B$3:$B$2002, -1), 1)=B1383,MATCH(B1383, 'Factor Schedule'!$B$3:$B$2002, -1),MATCH(B1383, 'Factor Schedule'!$B$3:$B$2002, -1)+1)))</f>
        <v/>
      </c>
      <c r="L1383" s="11" t="str" cm="1">
        <f t="array" aca="1" ref="L1383" ca="1">IF(B1383="","",ROUND(J1383*_xlfn.IFNA(INDEX('Factor Schedule'!$B$3:$C$2002,K1383, 2), 1), 2))</f>
        <v/>
      </c>
      <c r="M1383" s="11" t="str">
        <f ca="1">IF(B1383="", "", IF(OR(LOWER('Terms&amp;Conditions + Transaction'!$B$12)&lt;&gt;"compound", B1383=$C$2, B1383=E1383), L1383, L1383+IF(LOWER('Terms&amp;Conditions + Transaction'!$B$13)&lt;&gt;"y", SUMIFS($T$8:$T$2007, $B$8:$B$2007, "&gt;="&amp;E1383, $B$8:$B$2007, "&lt;"&amp;B1383), SUMIFS($U$8:$U$1007, $B$8:$B$2007, "&gt;="&amp;E1383, $B$8:$B$2007, "&lt;"&amp;B1383))))</f>
        <v/>
      </c>
      <c r="N1383" s="18" t="str">
        <f ca="1">IF(OR(B1383 = "", F1383=""), "", MIN(ForwardDays(B1383,-'Terms&amp;Conditions + Transaction'!$B$22, 'Terms&amp;Conditions + Transaction'!$B$23, 'Holiday Schedule'!$B$3:$B$1002),ForwardDays(F1383,-'Terms&amp;Conditions + Transaction'!$B$22, 'Terms&amp;Conditions + Transaction'!$B$23, 'Holiday Schedule'!$B$3:$B$1002)))</f>
        <v/>
      </c>
      <c r="O1383" s="42" t="str">
        <f ca="1">IF(B1383="", "", IF(ISNA(MATCH(N1383, SOFR_INDEX!$A$2:$A$2001, -1)),1,IF(INDEX(SOFR_INDEX!$A$2:$E$2001,MATCH(N1383, SOFR_INDEX!$A$2:$A$2001, -1), 1)=N1383,MATCH(N1383, SOFR_INDEX!$A$2:$A$2001, -1),MATCH(N1383, SOFR_INDEX!$A$2:$A$2001, -1)+1)))</f>
        <v/>
      </c>
      <c r="P1383" s="40" t="str" cm="1">
        <f t="array" aca="1" ref="P1383" ca="1">IF(OR(B1383="", F1383=""), "", INDEX(SOFR_INDEX!$B$2:$E$2001, O1383,$P$4) * IF(LEFT($P$3, 3)="180", 2, IF(LEFT($P$3, 2)="90", 4, IF(LEFT($P$3, 2)="30", 12, 1)))/100)</f>
        <v/>
      </c>
      <c r="Q1383" s="43" t="str">
        <f ca="1">IF(OR(B1383="", F1383=""), "", P1383+'Terms&amp;Conditions + Transaction'!$B$11/10000)</f>
        <v/>
      </c>
      <c r="R1383" s="43" t="str">
        <f t="shared" ca="1" si="131"/>
        <v/>
      </c>
      <c r="S1383" t="str">
        <f ca="1">IF(B1383="",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Transaction'!$C$7*(F1383-E1383), 365), 360))))</f>
        <v/>
      </c>
      <c r="T1383" s="49" t="str">
        <f t="shared" ca="1" si="132"/>
        <v/>
      </c>
      <c r="U1383" s="49" t="str">
        <f t="shared" ca="1" si="133"/>
        <v/>
      </c>
      <c r="V1383" s="49" t="str">
        <f t="shared" ca="1" si="134"/>
        <v/>
      </c>
      <c r="W1383" s="11" t="str">
        <f t="shared" ca="1" si="135"/>
        <v/>
      </c>
      <c r="X1383" s="11" t="str">
        <f t="shared" ca="1" si="136"/>
        <v/>
      </c>
    </row>
    <row r="1384" spans="2:24" x14ac:dyDescent="0.25">
      <c r="B1384" s="82" t="str">
        <f ca="1">IF(B1383&lt;MIN($C$3, 'Terms&amp;Conditions + Transaction'!$B$6), B1383+1, "")</f>
        <v/>
      </c>
      <c r="C1384" t="str">
        <f ca="1">IF(B1384="", "", IF(AND(WEEKDAY(B1384, 2)&lt;=5, ISERROR(VLOOKUP(B1384, 'Holiday Schedule'!$B$3:$B$1002, 1, FALSE))), 1, 0))</f>
        <v/>
      </c>
      <c r="D1384" t="str">
        <f ca="1">IF(B1384="", "", IF(LOWER('Terms&amp;Conditions + Transaction'!$C$15)="act", 1, IF(DAY(B1384)=31, 0, IF(AND(DAY(B1384+1)=1, MONTH(B1384+1)=3), 31-DAY(B1384), 1))))</f>
        <v/>
      </c>
      <c r="E1384" s="18" t="str">
        <f ca="1">IF(B1384="", "", IFERROR(VLOOKUP(B1384, 'Accrual Schedule'!$B$3:$B$122, 1, TRUE), ""))</f>
        <v/>
      </c>
      <c r="F1384" s="18" t="str" cm="1">
        <f t="array" aca="1" ref="F1384" ca="1">IF(B1384="", "", INDEX('Accrual Schedule'!$B$3:$B$122, MATCH(B1384, 'Accrual Schedule'!$B$3:$B$122, 1)+1, 1))</f>
        <v/>
      </c>
      <c r="G1384" s="18" t="str" cm="1">
        <f t="array" aca="1" ref="G1384" ca="1">IF(B1384="", "", INDEX('Accrual Schedule'!$B$3:$B$122, MATCH(H1384, 'Accrual Schedule'!$B$3:$B$122, 1)-1, 1))</f>
        <v/>
      </c>
      <c r="H1384" s="18" t="str">
        <f ca="1">IF(B1384="", "", INDEX('Accrual Schedule'!$B$3:$B$122, MATCH(I1384, 'Accrual Schedule'!$C$3:$C$122, 1), 1))</f>
        <v/>
      </c>
      <c r="I1384" s="18" t="str" cm="1">
        <f t="array" aca="1" ref="I1384" ca="1">IF(B1384="", "", _xlfn.IFNA(INDEX('Accrual Schedule'!$C$4:$C$122, MATCH(B1384, 'Accrual Schedule'!$C$4:$C$122, 1)+1, 1), INDEX('Accrual Schedule'!$C$4:$C$122, 1, 1)))</f>
        <v/>
      </c>
      <c r="J1384" s="11" t="str">
        <f ca="1">IF(B1384="","",'Terms&amp;Conditions + Transaction'!$F$5-SUMIF(Dispositions!$B$3:$B$32,"&lt;="&amp;B1384,Dispositions!$C$3:$C$32))</f>
        <v/>
      </c>
      <c r="K1384" s="84" t="str">
        <f ca="1">IF(B1384="", "", IF(ISNA(MATCH(B1384, 'Factor Schedule'!$B$3:$B$2002, -1)),1,IF(INDEX('Factor Schedule'!$B$3:$C$2002,MATCH(B1384, 'Factor Schedule'!$B$3:$B$2002, -1), 1)=B1384,MATCH(B1384, 'Factor Schedule'!$B$3:$B$2002, -1),MATCH(B1384, 'Factor Schedule'!$B$3:$B$2002, -1)+1)))</f>
        <v/>
      </c>
      <c r="L1384" s="11" t="str" cm="1">
        <f t="array" aca="1" ref="L1384" ca="1">IF(B1384="","",ROUND(J1384*_xlfn.IFNA(INDEX('Factor Schedule'!$B$3:$C$2002,K1384, 2), 1), 2))</f>
        <v/>
      </c>
      <c r="M1384" s="11" t="str">
        <f ca="1">IF(B1384="", "", IF(OR(LOWER('Terms&amp;Conditions + Transaction'!$B$12)&lt;&gt;"compound", B1384=$C$2, B1384=E1384), L1384, L1384+IF(LOWER('Terms&amp;Conditions + Transaction'!$B$13)&lt;&gt;"y", SUMIFS($T$8:$T$2007, $B$8:$B$2007, "&gt;="&amp;E1384, $B$8:$B$2007, "&lt;"&amp;B1384), SUMIFS($U$8:$U$1007, $B$8:$B$2007, "&gt;="&amp;E1384, $B$8:$B$2007, "&lt;"&amp;B1384))))</f>
        <v/>
      </c>
      <c r="N1384" s="18" t="str">
        <f ca="1">IF(OR(B1384 = "", F1384=""), "", MIN(ForwardDays(B1384,-'Terms&amp;Conditions + Transaction'!$B$22, 'Terms&amp;Conditions + Transaction'!$B$23, 'Holiday Schedule'!$B$3:$B$1002),ForwardDays(F1384,-'Terms&amp;Conditions + Transaction'!$B$22, 'Terms&amp;Conditions + Transaction'!$B$23, 'Holiday Schedule'!$B$3:$B$1002)))</f>
        <v/>
      </c>
      <c r="O1384" s="42" t="str">
        <f ca="1">IF(B1384="", "", IF(ISNA(MATCH(N1384, SOFR_INDEX!$A$2:$A$2001, -1)),1,IF(INDEX(SOFR_INDEX!$A$2:$E$2001,MATCH(N1384, SOFR_INDEX!$A$2:$A$2001, -1), 1)=N1384,MATCH(N1384, SOFR_INDEX!$A$2:$A$2001, -1),MATCH(N1384, SOFR_INDEX!$A$2:$A$2001, -1)+1)))</f>
        <v/>
      </c>
      <c r="P1384" s="40" t="str" cm="1">
        <f t="array" aca="1" ref="P1384" ca="1">IF(OR(B1384="", F1384=""), "", INDEX(SOFR_INDEX!$B$2:$E$2001, O1384,$P$4) * IF(LEFT($P$3, 3)="180", 2, IF(LEFT($P$3, 2)="90", 4, IF(LEFT($P$3, 2)="30", 12, 1)))/100)</f>
        <v/>
      </c>
      <c r="Q1384" s="43" t="str">
        <f ca="1">IF(OR(B1384="", F1384=""), "", P1384+'Terms&amp;Conditions + Transaction'!$B$11/10000)</f>
        <v/>
      </c>
      <c r="R1384" s="43" t="str">
        <f t="shared" ca="1" si="131"/>
        <v/>
      </c>
      <c r="S1384" t="str">
        <f ca="1">IF(B1384="",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Transaction'!$C$7*(F1384-E1384), 365), 360))))</f>
        <v/>
      </c>
      <c r="T1384" s="49" t="str">
        <f t="shared" ca="1" si="132"/>
        <v/>
      </c>
      <c r="U1384" s="49" t="str">
        <f t="shared" ca="1" si="133"/>
        <v/>
      </c>
      <c r="V1384" s="49" t="str">
        <f t="shared" ca="1" si="134"/>
        <v/>
      </c>
      <c r="W1384" s="11" t="str">
        <f t="shared" ca="1" si="135"/>
        <v/>
      </c>
      <c r="X1384" s="11" t="str">
        <f t="shared" ca="1" si="136"/>
        <v/>
      </c>
    </row>
    <row r="1385" spans="2:24" x14ac:dyDescent="0.25">
      <c r="B1385" s="82" t="str">
        <f ca="1">IF(B1384&lt;MIN($C$3, 'Terms&amp;Conditions + Transaction'!$B$6), B1384+1, "")</f>
        <v/>
      </c>
      <c r="C1385" t="str">
        <f ca="1">IF(B1385="", "", IF(AND(WEEKDAY(B1385, 2)&lt;=5, ISERROR(VLOOKUP(B1385, 'Holiday Schedule'!$B$3:$B$1002, 1, FALSE))), 1, 0))</f>
        <v/>
      </c>
      <c r="D1385" t="str">
        <f ca="1">IF(B1385="", "", IF(LOWER('Terms&amp;Conditions + Transaction'!$C$15)="act", 1, IF(DAY(B1385)=31, 0, IF(AND(DAY(B1385+1)=1, MONTH(B1385+1)=3), 31-DAY(B1385), 1))))</f>
        <v/>
      </c>
      <c r="E1385" s="18" t="str">
        <f ca="1">IF(B1385="", "", IFERROR(VLOOKUP(B1385, 'Accrual Schedule'!$B$3:$B$122, 1, TRUE), ""))</f>
        <v/>
      </c>
      <c r="F1385" s="18" t="str" cm="1">
        <f t="array" aca="1" ref="F1385" ca="1">IF(B1385="", "", INDEX('Accrual Schedule'!$B$3:$B$122, MATCH(B1385, 'Accrual Schedule'!$B$3:$B$122, 1)+1, 1))</f>
        <v/>
      </c>
      <c r="G1385" s="18" t="str" cm="1">
        <f t="array" aca="1" ref="G1385" ca="1">IF(B1385="", "", INDEX('Accrual Schedule'!$B$3:$B$122, MATCH(H1385, 'Accrual Schedule'!$B$3:$B$122, 1)-1, 1))</f>
        <v/>
      </c>
      <c r="H1385" s="18" t="str">
        <f ca="1">IF(B1385="", "", INDEX('Accrual Schedule'!$B$3:$B$122, MATCH(I1385, 'Accrual Schedule'!$C$3:$C$122, 1), 1))</f>
        <v/>
      </c>
      <c r="I1385" s="18" t="str" cm="1">
        <f t="array" aca="1" ref="I1385" ca="1">IF(B1385="", "", _xlfn.IFNA(INDEX('Accrual Schedule'!$C$4:$C$122, MATCH(B1385, 'Accrual Schedule'!$C$4:$C$122, 1)+1, 1), INDEX('Accrual Schedule'!$C$4:$C$122, 1, 1)))</f>
        <v/>
      </c>
      <c r="J1385" s="11" t="str">
        <f ca="1">IF(B1385="","",'Terms&amp;Conditions + Transaction'!$F$5-SUMIF(Dispositions!$B$3:$B$32,"&lt;="&amp;B1385,Dispositions!$C$3:$C$32))</f>
        <v/>
      </c>
      <c r="K1385" s="84" t="str">
        <f ca="1">IF(B1385="", "", IF(ISNA(MATCH(B1385, 'Factor Schedule'!$B$3:$B$2002, -1)),1,IF(INDEX('Factor Schedule'!$B$3:$C$2002,MATCH(B1385, 'Factor Schedule'!$B$3:$B$2002, -1), 1)=B1385,MATCH(B1385, 'Factor Schedule'!$B$3:$B$2002, -1),MATCH(B1385, 'Factor Schedule'!$B$3:$B$2002, -1)+1)))</f>
        <v/>
      </c>
      <c r="L1385" s="11" t="str" cm="1">
        <f t="array" aca="1" ref="L1385" ca="1">IF(B1385="","",ROUND(J1385*_xlfn.IFNA(INDEX('Factor Schedule'!$B$3:$C$2002,K1385, 2), 1), 2))</f>
        <v/>
      </c>
      <c r="M1385" s="11" t="str">
        <f ca="1">IF(B1385="", "", IF(OR(LOWER('Terms&amp;Conditions + Transaction'!$B$12)&lt;&gt;"compound", B1385=$C$2, B1385=E1385), L1385, L1385+IF(LOWER('Terms&amp;Conditions + Transaction'!$B$13)&lt;&gt;"y", SUMIFS($T$8:$T$2007, $B$8:$B$2007, "&gt;="&amp;E1385, $B$8:$B$2007, "&lt;"&amp;B1385), SUMIFS($U$8:$U$1007, $B$8:$B$2007, "&gt;="&amp;E1385, $B$8:$B$2007, "&lt;"&amp;B1385))))</f>
        <v/>
      </c>
      <c r="N1385" s="18" t="str">
        <f ca="1">IF(OR(B1385 = "", F1385=""), "", MIN(ForwardDays(B1385,-'Terms&amp;Conditions + Transaction'!$B$22, 'Terms&amp;Conditions + Transaction'!$B$23, 'Holiday Schedule'!$B$3:$B$1002),ForwardDays(F1385,-'Terms&amp;Conditions + Transaction'!$B$22, 'Terms&amp;Conditions + Transaction'!$B$23, 'Holiday Schedule'!$B$3:$B$1002)))</f>
        <v/>
      </c>
      <c r="O1385" s="42" t="str">
        <f ca="1">IF(B1385="", "", IF(ISNA(MATCH(N1385, SOFR_INDEX!$A$2:$A$2001, -1)),1,IF(INDEX(SOFR_INDEX!$A$2:$E$2001,MATCH(N1385, SOFR_INDEX!$A$2:$A$2001, -1), 1)=N1385,MATCH(N1385, SOFR_INDEX!$A$2:$A$2001, -1),MATCH(N1385, SOFR_INDEX!$A$2:$A$2001, -1)+1)))</f>
        <v/>
      </c>
      <c r="P1385" s="40" t="str" cm="1">
        <f t="array" aca="1" ref="P1385" ca="1">IF(OR(B1385="", F1385=""), "", INDEX(SOFR_INDEX!$B$2:$E$2001, O1385,$P$4) * IF(LEFT($P$3, 3)="180", 2, IF(LEFT($P$3, 2)="90", 4, IF(LEFT($P$3, 2)="30", 12, 1)))/100)</f>
        <v/>
      </c>
      <c r="Q1385" s="43" t="str">
        <f ca="1">IF(OR(B1385="", F1385=""), "", P1385+'Terms&amp;Conditions + Transaction'!$B$11/10000)</f>
        <v/>
      </c>
      <c r="R1385" s="43" t="str">
        <f t="shared" ca="1" si="131"/>
        <v/>
      </c>
      <c r="S1385" t="str">
        <f ca="1">IF(B1385="",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Transaction'!$C$7*(F1385-E1385), 365), 360))))</f>
        <v/>
      </c>
      <c r="T1385" s="49" t="str">
        <f t="shared" ca="1" si="132"/>
        <v/>
      </c>
      <c r="U1385" s="49" t="str">
        <f t="shared" ca="1" si="133"/>
        <v/>
      </c>
      <c r="V1385" s="49" t="str">
        <f t="shared" ca="1" si="134"/>
        <v/>
      </c>
      <c r="W1385" s="11" t="str">
        <f t="shared" ca="1" si="135"/>
        <v/>
      </c>
      <c r="X1385" s="11" t="str">
        <f t="shared" ca="1" si="136"/>
        <v/>
      </c>
    </row>
    <row r="1386" spans="2:24" x14ac:dyDescent="0.25">
      <c r="B1386" s="82" t="str">
        <f ca="1">IF(B1385&lt;MIN($C$3, 'Terms&amp;Conditions + Transaction'!$B$6), B1385+1, "")</f>
        <v/>
      </c>
      <c r="C1386" t="str">
        <f ca="1">IF(B1386="", "", IF(AND(WEEKDAY(B1386, 2)&lt;=5, ISERROR(VLOOKUP(B1386, 'Holiday Schedule'!$B$3:$B$1002, 1, FALSE))), 1, 0))</f>
        <v/>
      </c>
      <c r="D1386" t="str">
        <f ca="1">IF(B1386="", "", IF(LOWER('Terms&amp;Conditions + Transaction'!$C$15)="act", 1, IF(DAY(B1386)=31, 0, IF(AND(DAY(B1386+1)=1, MONTH(B1386+1)=3), 31-DAY(B1386), 1))))</f>
        <v/>
      </c>
      <c r="E1386" s="18" t="str">
        <f ca="1">IF(B1386="", "", IFERROR(VLOOKUP(B1386, 'Accrual Schedule'!$B$3:$B$122, 1, TRUE), ""))</f>
        <v/>
      </c>
      <c r="F1386" s="18" t="str" cm="1">
        <f t="array" aca="1" ref="F1386" ca="1">IF(B1386="", "", INDEX('Accrual Schedule'!$B$3:$B$122, MATCH(B1386, 'Accrual Schedule'!$B$3:$B$122, 1)+1, 1))</f>
        <v/>
      </c>
      <c r="G1386" s="18" t="str" cm="1">
        <f t="array" aca="1" ref="G1386" ca="1">IF(B1386="", "", INDEX('Accrual Schedule'!$B$3:$B$122, MATCH(H1386, 'Accrual Schedule'!$B$3:$B$122, 1)-1, 1))</f>
        <v/>
      </c>
      <c r="H1386" s="18" t="str">
        <f ca="1">IF(B1386="", "", INDEX('Accrual Schedule'!$B$3:$B$122, MATCH(I1386, 'Accrual Schedule'!$C$3:$C$122, 1), 1))</f>
        <v/>
      </c>
      <c r="I1386" s="18" t="str" cm="1">
        <f t="array" aca="1" ref="I1386" ca="1">IF(B1386="", "", _xlfn.IFNA(INDEX('Accrual Schedule'!$C$4:$C$122, MATCH(B1386, 'Accrual Schedule'!$C$4:$C$122, 1)+1, 1), INDEX('Accrual Schedule'!$C$4:$C$122, 1, 1)))</f>
        <v/>
      </c>
      <c r="J1386" s="11" t="str">
        <f ca="1">IF(B1386="","",'Terms&amp;Conditions + Transaction'!$F$5-SUMIF(Dispositions!$B$3:$B$32,"&lt;="&amp;B1386,Dispositions!$C$3:$C$32))</f>
        <v/>
      </c>
      <c r="K1386" s="84" t="str">
        <f ca="1">IF(B1386="", "", IF(ISNA(MATCH(B1386, 'Factor Schedule'!$B$3:$B$2002, -1)),1,IF(INDEX('Factor Schedule'!$B$3:$C$2002,MATCH(B1386, 'Factor Schedule'!$B$3:$B$2002, -1), 1)=B1386,MATCH(B1386, 'Factor Schedule'!$B$3:$B$2002, -1),MATCH(B1386, 'Factor Schedule'!$B$3:$B$2002, -1)+1)))</f>
        <v/>
      </c>
      <c r="L1386" s="11" t="str" cm="1">
        <f t="array" aca="1" ref="L1386" ca="1">IF(B1386="","",ROUND(J1386*_xlfn.IFNA(INDEX('Factor Schedule'!$B$3:$C$2002,K1386, 2), 1), 2))</f>
        <v/>
      </c>
      <c r="M1386" s="11" t="str">
        <f ca="1">IF(B1386="", "", IF(OR(LOWER('Terms&amp;Conditions + Transaction'!$B$12)&lt;&gt;"compound", B1386=$C$2, B1386=E1386), L1386, L1386+IF(LOWER('Terms&amp;Conditions + Transaction'!$B$13)&lt;&gt;"y", SUMIFS($T$8:$T$2007, $B$8:$B$2007, "&gt;="&amp;E1386, $B$8:$B$2007, "&lt;"&amp;B1386), SUMIFS($U$8:$U$1007, $B$8:$B$2007, "&gt;="&amp;E1386, $B$8:$B$2007, "&lt;"&amp;B1386))))</f>
        <v/>
      </c>
      <c r="N1386" s="18" t="str">
        <f ca="1">IF(OR(B1386 = "", F1386=""), "", MIN(ForwardDays(B1386,-'Terms&amp;Conditions + Transaction'!$B$22, 'Terms&amp;Conditions + Transaction'!$B$23, 'Holiday Schedule'!$B$3:$B$1002),ForwardDays(F1386,-'Terms&amp;Conditions + Transaction'!$B$22, 'Terms&amp;Conditions + Transaction'!$B$23, 'Holiday Schedule'!$B$3:$B$1002)))</f>
        <v/>
      </c>
      <c r="O1386" s="42" t="str">
        <f ca="1">IF(B1386="", "", IF(ISNA(MATCH(N1386, SOFR_INDEX!$A$2:$A$2001, -1)),1,IF(INDEX(SOFR_INDEX!$A$2:$E$2001,MATCH(N1386, SOFR_INDEX!$A$2:$A$2001, -1), 1)=N1386,MATCH(N1386, SOFR_INDEX!$A$2:$A$2001, -1),MATCH(N1386, SOFR_INDEX!$A$2:$A$2001, -1)+1)))</f>
        <v/>
      </c>
      <c r="P1386" s="40" t="str" cm="1">
        <f t="array" aca="1" ref="P1386" ca="1">IF(OR(B1386="", F1386=""), "", INDEX(SOFR_INDEX!$B$2:$E$2001, O1386,$P$4) * IF(LEFT($P$3, 3)="180", 2, IF(LEFT($P$3, 2)="90", 4, IF(LEFT($P$3, 2)="30", 12, 1)))/100)</f>
        <v/>
      </c>
      <c r="Q1386" s="43" t="str">
        <f ca="1">IF(OR(B1386="", F1386=""), "", P1386+'Terms&amp;Conditions + Transaction'!$B$11/10000)</f>
        <v/>
      </c>
      <c r="R1386" s="43" t="str">
        <f t="shared" ca="1" si="131"/>
        <v/>
      </c>
      <c r="S1386" t="str">
        <f ca="1">IF(B1386="",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Transaction'!$C$7*(F1386-E1386), 365), 360))))</f>
        <v/>
      </c>
      <c r="T1386" s="49" t="str">
        <f t="shared" ca="1" si="132"/>
        <v/>
      </c>
      <c r="U1386" s="49" t="str">
        <f t="shared" ca="1" si="133"/>
        <v/>
      </c>
      <c r="V1386" s="49" t="str">
        <f t="shared" ca="1" si="134"/>
        <v/>
      </c>
      <c r="W1386" s="11" t="str">
        <f t="shared" ca="1" si="135"/>
        <v/>
      </c>
      <c r="X1386" s="11" t="str">
        <f t="shared" ca="1" si="136"/>
        <v/>
      </c>
    </row>
    <row r="1387" spans="2:24" x14ac:dyDescent="0.25">
      <c r="B1387" s="82" t="str">
        <f ca="1">IF(B1386&lt;MIN($C$3, 'Terms&amp;Conditions + Transaction'!$B$6), B1386+1, "")</f>
        <v/>
      </c>
      <c r="C1387" t="str">
        <f ca="1">IF(B1387="", "", IF(AND(WEEKDAY(B1387, 2)&lt;=5, ISERROR(VLOOKUP(B1387, 'Holiday Schedule'!$B$3:$B$1002, 1, FALSE))), 1, 0))</f>
        <v/>
      </c>
      <c r="D1387" t="str">
        <f ca="1">IF(B1387="", "", IF(LOWER('Terms&amp;Conditions + Transaction'!$C$15)="act", 1, IF(DAY(B1387)=31, 0, IF(AND(DAY(B1387+1)=1, MONTH(B1387+1)=3), 31-DAY(B1387), 1))))</f>
        <v/>
      </c>
      <c r="E1387" s="18" t="str">
        <f ca="1">IF(B1387="", "", IFERROR(VLOOKUP(B1387, 'Accrual Schedule'!$B$3:$B$122, 1, TRUE), ""))</f>
        <v/>
      </c>
      <c r="F1387" s="18" t="str" cm="1">
        <f t="array" aca="1" ref="F1387" ca="1">IF(B1387="", "", INDEX('Accrual Schedule'!$B$3:$B$122, MATCH(B1387, 'Accrual Schedule'!$B$3:$B$122, 1)+1, 1))</f>
        <v/>
      </c>
      <c r="G1387" s="18" t="str" cm="1">
        <f t="array" aca="1" ref="G1387" ca="1">IF(B1387="", "", INDEX('Accrual Schedule'!$B$3:$B$122, MATCH(H1387, 'Accrual Schedule'!$B$3:$B$122, 1)-1, 1))</f>
        <v/>
      </c>
      <c r="H1387" s="18" t="str">
        <f ca="1">IF(B1387="", "", INDEX('Accrual Schedule'!$B$3:$B$122, MATCH(I1387, 'Accrual Schedule'!$C$3:$C$122, 1), 1))</f>
        <v/>
      </c>
      <c r="I1387" s="18" t="str" cm="1">
        <f t="array" aca="1" ref="I1387" ca="1">IF(B1387="", "", _xlfn.IFNA(INDEX('Accrual Schedule'!$C$4:$C$122, MATCH(B1387, 'Accrual Schedule'!$C$4:$C$122, 1)+1, 1), INDEX('Accrual Schedule'!$C$4:$C$122, 1, 1)))</f>
        <v/>
      </c>
      <c r="J1387" s="11" t="str">
        <f ca="1">IF(B1387="","",'Terms&amp;Conditions + Transaction'!$F$5-SUMIF(Dispositions!$B$3:$B$32,"&lt;="&amp;B1387,Dispositions!$C$3:$C$32))</f>
        <v/>
      </c>
      <c r="K1387" s="84" t="str">
        <f ca="1">IF(B1387="", "", IF(ISNA(MATCH(B1387, 'Factor Schedule'!$B$3:$B$2002, -1)),1,IF(INDEX('Factor Schedule'!$B$3:$C$2002,MATCH(B1387, 'Factor Schedule'!$B$3:$B$2002, -1), 1)=B1387,MATCH(B1387, 'Factor Schedule'!$B$3:$B$2002, -1),MATCH(B1387, 'Factor Schedule'!$B$3:$B$2002, -1)+1)))</f>
        <v/>
      </c>
      <c r="L1387" s="11" t="str" cm="1">
        <f t="array" aca="1" ref="L1387" ca="1">IF(B1387="","",ROUND(J1387*_xlfn.IFNA(INDEX('Factor Schedule'!$B$3:$C$2002,K1387, 2), 1), 2))</f>
        <v/>
      </c>
      <c r="M1387" s="11" t="str">
        <f ca="1">IF(B1387="", "", IF(OR(LOWER('Terms&amp;Conditions + Transaction'!$B$12)&lt;&gt;"compound", B1387=$C$2, B1387=E1387), L1387, L1387+IF(LOWER('Terms&amp;Conditions + Transaction'!$B$13)&lt;&gt;"y", SUMIFS($T$8:$T$2007, $B$8:$B$2007, "&gt;="&amp;E1387, $B$8:$B$2007, "&lt;"&amp;B1387), SUMIFS($U$8:$U$1007, $B$8:$B$2007, "&gt;="&amp;E1387, $B$8:$B$2007, "&lt;"&amp;B1387))))</f>
        <v/>
      </c>
      <c r="N1387" s="18" t="str">
        <f ca="1">IF(OR(B1387 = "", F1387=""), "", MIN(ForwardDays(B1387,-'Terms&amp;Conditions + Transaction'!$B$22, 'Terms&amp;Conditions + Transaction'!$B$23, 'Holiday Schedule'!$B$3:$B$1002),ForwardDays(F1387,-'Terms&amp;Conditions + Transaction'!$B$22, 'Terms&amp;Conditions + Transaction'!$B$23, 'Holiday Schedule'!$B$3:$B$1002)))</f>
        <v/>
      </c>
      <c r="O1387" s="42" t="str">
        <f ca="1">IF(B1387="", "", IF(ISNA(MATCH(N1387, SOFR_INDEX!$A$2:$A$2001, -1)),1,IF(INDEX(SOFR_INDEX!$A$2:$E$2001,MATCH(N1387, SOFR_INDEX!$A$2:$A$2001, -1), 1)=N1387,MATCH(N1387, SOFR_INDEX!$A$2:$A$2001, -1),MATCH(N1387, SOFR_INDEX!$A$2:$A$2001, -1)+1)))</f>
        <v/>
      </c>
      <c r="P1387" s="40" t="str" cm="1">
        <f t="array" aca="1" ref="P1387" ca="1">IF(OR(B1387="", F1387=""), "", INDEX(SOFR_INDEX!$B$2:$E$2001, O1387,$P$4) * IF(LEFT($P$3, 3)="180", 2, IF(LEFT($P$3, 2)="90", 4, IF(LEFT($P$3, 2)="30", 12, 1)))/100)</f>
        <v/>
      </c>
      <c r="Q1387" s="43" t="str">
        <f ca="1">IF(OR(B1387="", F1387=""), "", P1387+'Terms&amp;Conditions + Transaction'!$B$11/10000)</f>
        <v/>
      </c>
      <c r="R1387" s="43" t="str">
        <f t="shared" ca="1" si="131"/>
        <v/>
      </c>
      <c r="S1387" t="str">
        <f ca="1">IF(B1387="",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Transaction'!$C$7*(F1387-E1387), 365), 360))))</f>
        <v/>
      </c>
      <c r="T1387" s="49" t="str">
        <f t="shared" ca="1" si="132"/>
        <v/>
      </c>
      <c r="U1387" s="49" t="str">
        <f t="shared" ca="1" si="133"/>
        <v/>
      </c>
      <c r="V1387" s="49" t="str">
        <f t="shared" ca="1" si="134"/>
        <v/>
      </c>
      <c r="W1387" s="11" t="str">
        <f t="shared" ca="1" si="135"/>
        <v/>
      </c>
      <c r="X1387" s="11" t="str">
        <f t="shared" ca="1" si="136"/>
        <v/>
      </c>
    </row>
    <row r="1388" spans="2:24" x14ac:dyDescent="0.25">
      <c r="B1388" s="82" t="str">
        <f ca="1">IF(B1387&lt;MIN($C$3, 'Terms&amp;Conditions + Transaction'!$B$6), B1387+1, "")</f>
        <v/>
      </c>
      <c r="C1388" t="str">
        <f ca="1">IF(B1388="", "", IF(AND(WEEKDAY(B1388, 2)&lt;=5, ISERROR(VLOOKUP(B1388, 'Holiday Schedule'!$B$3:$B$1002, 1, FALSE))), 1, 0))</f>
        <v/>
      </c>
      <c r="D1388" t="str">
        <f ca="1">IF(B1388="", "", IF(LOWER('Terms&amp;Conditions + Transaction'!$C$15)="act", 1, IF(DAY(B1388)=31, 0, IF(AND(DAY(B1388+1)=1, MONTH(B1388+1)=3), 31-DAY(B1388), 1))))</f>
        <v/>
      </c>
      <c r="E1388" s="18" t="str">
        <f ca="1">IF(B1388="", "", IFERROR(VLOOKUP(B1388, 'Accrual Schedule'!$B$3:$B$122, 1, TRUE), ""))</f>
        <v/>
      </c>
      <c r="F1388" s="18" t="str" cm="1">
        <f t="array" aca="1" ref="F1388" ca="1">IF(B1388="", "", INDEX('Accrual Schedule'!$B$3:$B$122, MATCH(B1388, 'Accrual Schedule'!$B$3:$B$122, 1)+1, 1))</f>
        <v/>
      </c>
      <c r="G1388" s="18" t="str" cm="1">
        <f t="array" aca="1" ref="G1388" ca="1">IF(B1388="", "", INDEX('Accrual Schedule'!$B$3:$B$122, MATCH(H1388, 'Accrual Schedule'!$B$3:$B$122, 1)-1, 1))</f>
        <v/>
      </c>
      <c r="H1388" s="18" t="str">
        <f ca="1">IF(B1388="", "", INDEX('Accrual Schedule'!$B$3:$B$122, MATCH(I1388, 'Accrual Schedule'!$C$3:$C$122, 1), 1))</f>
        <v/>
      </c>
      <c r="I1388" s="18" t="str" cm="1">
        <f t="array" aca="1" ref="I1388" ca="1">IF(B1388="", "", _xlfn.IFNA(INDEX('Accrual Schedule'!$C$4:$C$122, MATCH(B1388, 'Accrual Schedule'!$C$4:$C$122, 1)+1, 1), INDEX('Accrual Schedule'!$C$4:$C$122, 1, 1)))</f>
        <v/>
      </c>
      <c r="J1388" s="11" t="str">
        <f ca="1">IF(B1388="","",'Terms&amp;Conditions + Transaction'!$F$5-SUMIF(Dispositions!$B$3:$B$32,"&lt;="&amp;B1388,Dispositions!$C$3:$C$32))</f>
        <v/>
      </c>
      <c r="K1388" s="84" t="str">
        <f ca="1">IF(B1388="", "", IF(ISNA(MATCH(B1388, 'Factor Schedule'!$B$3:$B$2002, -1)),1,IF(INDEX('Factor Schedule'!$B$3:$C$2002,MATCH(B1388, 'Factor Schedule'!$B$3:$B$2002, -1), 1)=B1388,MATCH(B1388, 'Factor Schedule'!$B$3:$B$2002, -1),MATCH(B1388, 'Factor Schedule'!$B$3:$B$2002, -1)+1)))</f>
        <v/>
      </c>
      <c r="L1388" s="11" t="str" cm="1">
        <f t="array" aca="1" ref="L1388" ca="1">IF(B1388="","",ROUND(J1388*_xlfn.IFNA(INDEX('Factor Schedule'!$B$3:$C$2002,K1388, 2), 1), 2))</f>
        <v/>
      </c>
      <c r="M1388" s="11" t="str">
        <f ca="1">IF(B1388="", "", IF(OR(LOWER('Terms&amp;Conditions + Transaction'!$B$12)&lt;&gt;"compound", B1388=$C$2, B1388=E1388), L1388, L1388+IF(LOWER('Terms&amp;Conditions + Transaction'!$B$13)&lt;&gt;"y", SUMIFS($T$8:$T$2007, $B$8:$B$2007, "&gt;="&amp;E1388, $B$8:$B$2007, "&lt;"&amp;B1388), SUMIFS($U$8:$U$1007, $B$8:$B$2007, "&gt;="&amp;E1388, $B$8:$B$2007, "&lt;"&amp;B1388))))</f>
        <v/>
      </c>
      <c r="N1388" s="18" t="str">
        <f ca="1">IF(OR(B1388 = "", F1388=""), "", MIN(ForwardDays(B1388,-'Terms&amp;Conditions + Transaction'!$B$22, 'Terms&amp;Conditions + Transaction'!$B$23, 'Holiday Schedule'!$B$3:$B$1002),ForwardDays(F1388,-'Terms&amp;Conditions + Transaction'!$B$22, 'Terms&amp;Conditions + Transaction'!$B$23, 'Holiday Schedule'!$B$3:$B$1002)))</f>
        <v/>
      </c>
      <c r="O1388" s="42" t="str">
        <f ca="1">IF(B1388="", "", IF(ISNA(MATCH(N1388, SOFR_INDEX!$A$2:$A$2001, -1)),1,IF(INDEX(SOFR_INDEX!$A$2:$E$2001,MATCH(N1388, SOFR_INDEX!$A$2:$A$2001, -1), 1)=N1388,MATCH(N1388, SOFR_INDEX!$A$2:$A$2001, -1),MATCH(N1388, SOFR_INDEX!$A$2:$A$2001, -1)+1)))</f>
        <v/>
      </c>
      <c r="P1388" s="40" t="str" cm="1">
        <f t="array" aca="1" ref="P1388" ca="1">IF(OR(B1388="", F1388=""), "", INDEX(SOFR_INDEX!$B$2:$E$2001, O1388,$P$4) * IF(LEFT($P$3, 3)="180", 2, IF(LEFT($P$3, 2)="90", 4, IF(LEFT($P$3, 2)="30", 12, 1)))/100)</f>
        <v/>
      </c>
      <c r="Q1388" s="43" t="str">
        <f ca="1">IF(OR(B1388="", F1388=""), "", P1388+'Terms&amp;Conditions + Transaction'!$B$11/10000)</f>
        <v/>
      </c>
      <c r="R1388" s="43" t="str">
        <f t="shared" ca="1" si="131"/>
        <v/>
      </c>
      <c r="S1388" t="str">
        <f ca="1">IF(B1388="",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Transaction'!$C$7*(F1388-E1388), 365), 360))))</f>
        <v/>
      </c>
      <c r="T1388" s="49" t="str">
        <f t="shared" ca="1" si="132"/>
        <v/>
      </c>
      <c r="U1388" s="49" t="str">
        <f t="shared" ca="1" si="133"/>
        <v/>
      </c>
      <c r="V1388" s="49" t="str">
        <f t="shared" ca="1" si="134"/>
        <v/>
      </c>
      <c r="W1388" s="11" t="str">
        <f t="shared" ca="1" si="135"/>
        <v/>
      </c>
      <c r="X1388" s="11" t="str">
        <f t="shared" ca="1" si="136"/>
        <v/>
      </c>
    </row>
    <row r="1389" spans="2:24" x14ac:dyDescent="0.25">
      <c r="B1389" s="82" t="str">
        <f ca="1">IF(B1388&lt;MIN($C$3, 'Terms&amp;Conditions + Transaction'!$B$6), B1388+1, "")</f>
        <v/>
      </c>
      <c r="C1389" t="str">
        <f ca="1">IF(B1389="", "", IF(AND(WEEKDAY(B1389, 2)&lt;=5, ISERROR(VLOOKUP(B1389, 'Holiday Schedule'!$B$3:$B$1002, 1, FALSE))), 1, 0))</f>
        <v/>
      </c>
      <c r="D1389" t="str">
        <f ca="1">IF(B1389="", "", IF(LOWER('Terms&amp;Conditions + Transaction'!$C$15)="act", 1, IF(DAY(B1389)=31, 0, IF(AND(DAY(B1389+1)=1, MONTH(B1389+1)=3), 31-DAY(B1389), 1))))</f>
        <v/>
      </c>
      <c r="E1389" s="18" t="str">
        <f ca="1">IF(B1389="", "", IFERROR(VLOOKUP(B1389, 'Accrual Schedule'!$B$3:$B$122, 1, TRUE), ""))</f>
        <v/>
      </c>
      <c r="F1389" s="18" t="str" cm="1">
        <f t="array" aca="1" ref="F1389" ca="1">IF(B1389="", "", INDEX('Accrual Schedule'!$B$3:$B$122, MATCH(B1389, 'Accrual Schedule'!$B$3:$B$122, 1)+1, 1))</f>
        <v/>
      </c>
      <c r="G1389" s="18" t="str" cm="1">
        <f t="array" aca="1" ref="G1389" ca="1">IF(B1389="", "", INDEX('Accrual Schedule'!$B$3:$B$122, MATCH(H1389, 'Accrual Schedule'!$B$3:$B$122, 1)-1, 1))</f>
        <v/>
      </c>
      <c r="H1389" s="18" t="str">
        <f ca="1">IF(B1389="", "", INDEX('Accrual Schedule'!$B$3:$B$122, MATCH(I1389, 'Accrual Schedule'!$C$3:$C$122, 1), 1))</f>
        <v/>
      </c>
      <c r="I1389" s="18" t="str" cm="1">
        <f t="array" aca="1" ref="I1389" ca="1">IF(B1389="", "", _xlfn.IFNA(INDEX('Accrual Schedule'!$C$4:$C$122, MATCH(B1389, 'Accrual Schedule'!$C$4:$C$122, 1)+1, 1), INDEX('Accrual Schedule'!$C$4:$C$122, 1, 1)))</f>
        <v/>
      </c>
      <c r="J1389" s="11" t="str">
        <f ca="1">IF(B1389="","",'Terms&amp;Conditions + Transaction'!$F$5-SUMIF(Dispositions!$B$3:$B$32,"&lt;="&amp;B1389,Dispositions!$C$3:$C$32))</f>
        <v/>
      </c>
      <c r="K1389" s="84" t="str">
        <f ca="1">IF(B1389="", "", IF(ISNA(MATCH(B1389, 'Factor Schedule'!$B$3:$B$2002, -1)),1,IF(INDEX('Factor Schedule'!$B$3:$C$2002,MATCH(B1389, 'Factor Schedule'!$B$3:$B$2002, -1), 1)=B1389,MATCH(B1389, 'Factor Schedule'!$B$3:$B$2002, -1),MATCH(B1389, 'Factor Schedule'!$B$3:$B$2002, -1)+1)))</f>
        <v/>
      </c>
      <c r="L1389" s="11" t="str" cm="1">
        <f t="array" aca="1" ref="L1389" ca="1">IF(B1389="","",ROUND(J1389*_xlfn.IFNA(INDEX('Factor Schedule'!$B$3:$C$2002,K1389, 2), 1), 2))</f>
        <v/>
      </c>
      <c r="M1389" s="11" t="str">
        <f ca="1">IF(B1389="", "", IF(OR(LOWER('Terms&amp;Conditions + Transaction'!$B$12)&lt;&gt;"compound", B1389=$C$2, B1389=E1389), L1389, L1389+IF(LOWER('Terms&amp;Conditions + Transaction'!$B$13)&lt;&gt;"y", SUMIFS($T$8:$T$2007, $B$8:$B$2007, "&gt;="&amp;E1389, $B$8:$B$2007, "&lt;"&amp;B1389), SUMIFS($U$8:$U$1007, $B$8:$B$2007, "&gt;="&amp;E1389, $B$8:$B$2007, "&lt;"&amp;B1389))))</f>
        <v/>
      </c>
      <c r="N1389" s="18" t="str">
        <f ca="1">IF(OR(B1389 = "", F1389=""), "", MIN(ForwardDays(B1389,-'Terms&amp;Conditions + Transaction'!$B$22, 'Terms&amp;Conditions + Transaction'!$B$23, 'Holiday Schedule'!$B$3:$B$1002),ForwardDays(F1389,-'Terms&amp;Conditions + Transaction'!$B$22, 'Terms&amp;Conditions + Transaction'!$B$23, 'Holiday Schedule'!$B$3:$B$1002)))</f>
        <v/>
      </c>
      <c r="O1389" s="42" t="str">
        <f ca="1">IF(B1389="", "", IF(ISNA(MATCH(N1389, SOFR_INDEX!$A$2:$A$2001, -1)),1,IF(INDEX(SOFR_INDEX!$A$2:$E$2001,MATCH(N1389, SOFR_INDEX!$A$2:$A$2001, -1), 1)=N1389,MATCH(N1389, SOFR_INDEX!$A$2:$A$2001, -1),MATCH(N1389, SOFR_INDEX!$A$2:$A$2001, -1)+1)))</f>
        <v/>
      </c>
      <c r="P1389" s="40" t="str" cm="1">
        <f t="array" aca="1" ref="P1389" ca="1">IF(OR(B1389="", F1389=""), "", INDEX(SOFR_INDEX!$B$2:$E$2001, O1389,$P$4) * IF(LEFT($P$3, 3)="180", 2, IF(LEFT($P$3, 2)="90", 4, IF(LEFT($P$3, 2)="30", 12, 1)))/100)</f>
        <v/>
      </c>
      <c r="Q1389" s="43" t="str">
        <f ca="1">IF(OR(B1389="", F1389=""), "", P1389+'Terms&amp;Conditions + Transaction'!$B$11/10000)</f>
        <v/>
      </c>
      <c r="R1389" s="43" t="str">
        <f t="shared" ca="1" si="131"/>
        <v/>
      </c>
      <c r="S1389" t="str">
        <f ca="1">IF(B1389="",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Transaction'!$C$7*(F1389-E1389), 365), 360))))</f>
        <v/>
      </c>
      <c r="T1389" s="49" t="str">
        <f t="shared" ca="1" si="132"/>
        <v/>
      </c>
      <c r="U1389" s="49" t="str">
        <f t="shared" ca="1" si="133"/>
        <v/>
      </c>
      <c r="V1389" s="49" t="str">
        <f t="shared" ca="1" si="134"/>
        <v/>
      </c>
      <c r="W1389" s="11" t="str">
        <f t="shared" ca="1" si="135"/>
        <v/>
      </c>
      <c r="X1389" s="11" t="str">
        <f t="shared" ca="1" si="136"/>
        <v/>
      </c>
    </row>
    <row r="1390" spans="2:24" x14ac:dyDescent="0.25">
      <c r="B1390" s="82" t="str">
        <f ca="1">IF(B1389&lt;MIN($C$3, 'Terms&amp;Conditions + Transaction'!$B$6), B1389+1, "")</f>
        <v/>
      </c>
      <c r="C1390" t="str">
        <f ca="1">IF(B1390="", "", IF(AND(WEEKDAY(B1390, 2)&lt;=5, ISERROR(VLOOKUP(B1390, 'Holiday Schedule'!$B$3:$B$1002, 1, FALSE))), 1, 0))</f>
        <v/>
      </c>
      <c r="D1390" t="str">
        <f ca="1">IF(B1390="", "", IF(LOWER('Terms&amp;Conditions + Transaction'!$C$15)="act", 1, IF(DAY(B1390)=31, 0, IF(AND(DAY(B1390+1)=1, MONTH(B1390+1)=3), 31-DAY(B1390), 1))))</f>
        <v/>
      </c>
      <c r="E1390" s="18" t="str">
        <f ca="1">IF(B1390="", "", IFERROR(VLOOKUP(B1390, 'Accrual Schedule'!$B$3:$B$122, 1, TRUE), ""))</f>
        <v/>
      </c>
      <c r="F1390" s="18" t="str" cm="1">
        <f t="array" aca="1" ref="F1390" ca="1">IF(B1390="", "", INDEX('Accrual Schedule'!$B$3:$B$122, MATCH(B1390, 'Accrual Schedule'!$B$3:$B$122, 1)+1, 1))</f>
        <v/>
      </c>
      <c r="G1390" s="18" t="str" cm="1">
        <f t="array" aca="1" ref="G1390" ca="1">IF(B1390="", "", INDEX('Accrual Schedule'!$B$3:$B$122, MATCH(H1390, 'Accrual Schedule'!$B$3:$B$122, 1)-1, 1))</f>
        <v/>
      </c>
      <c r="H1390" s="18" t="str">
        <f ca="1">IF(B1390="", "", INDEX('Accrual Schedule'!$B$3:$B$122, MATCH(I1390, 'Accrual Schedule'!$C$3:$C$122, 1), 1))</f>
        <v/>
      </c>
      <c r="I1390" s="18" t="str" cm="1">
        <f t="array" aca="1" ref="I1390" ca="1">IF(B1390="", "", _xlfn.IFNA(INDEX('Accrual Schedule'!$C$4:$C$122, MATCH(B1390, 'Accrual Schedule'!$C$4:$C$122, 1)+1, 1), INDEX('Accrual Schedule'!$C$4:$C$122, 1, 1)))</f>
        <v/>
      </c>
      <c r="J1390" s="11" t="str">
        <f ca="1">IF(B1390="","",'Terms&amp;Conditions + Transaction'!$F$5-SUMIF(Dispositions!$B$3:$B$32,"&lt;="&amp;B1390,Dispositions!$C$3:$C$32))</f>
        <v/>
      </c>
      <c r="K1390" s="84" t="str">
        <f ca="1">IF(B1390="", "", IF(ISNA(MATCH(B1390, 'Factor Schedule'!$B$3:$B$2002, -1)),1,IF(INDEX('Factor Schedule'!$B$3:$C$2002,MATCH(B1390, 'Factor Schedule'!$B$3:$B$2002, -1), 1)=B1390,MATCH(B1390, 'Factor Schedule'!$B$3:$B$2002, -1),MATCH(B1390, 'Factor Schedule'!$B$3:$B$2002, -1)+1)))</f>
        <v/>
      </c>
      <c r="L1390" s="11" t="str" cm="1">
        <f t="array" aca="1" ref="L1390" ca="1">IF(B1390="","",ROUND(J1390*_xlfn.IFNA(INDEX('Factor Schedule'!$B$3:$C$2002,K1390, 2), 1), 2))</f>
        <v/>
      </c>
      <c r="M1390" s="11" t="str">
        <f ca="1">IF(B1390="", "", IF(OR(LOWER('Terms&amp;Conditions + Transaction'!$B$12)&lt;&gt;"compound", B1390=$C$2, B1390=E1390), L1390, L1390+IF(LOWER('Terms&amp;Conditions + Transaction'!$B$13)&lt;&gt;"y", SUMIFS($T$8:$T$2007, $B$8:$B$2007, "&gt;="&amp;E1390, $B$8:$B$2007, "&lt;"&amp;B1390), SUMIFS($U$8:$U$1007, $B$8:$B$2007, "&gt;="&amp;E1390, $B$8:$B$2007, "&lt;"&amp;B1390))))</f>
        <v/>
      </c>
      <c r="N1390" s="18" t="str">
        <f ca="1">IF(OR(B1390 = "", F1390=""), "", MIN(ForwardDays(B1390,-'Terms&amp;Conditions + Transaction'!$B$22, 'Terms&amp;Conditions + Transaction'!$B$23, 'Holiday Schedule'!$B$3:$B$1002),ForwardDays(F1390,-'Terms&amp;Conditions + Transaction'!$B$22, 'Terms&amp;Conditions + Transaction'!$B$23, 'Holiday Schedule'!$B$3:$B$1002)))</f>
        <v/>
      </c>
      <c r="O1390" s="42" t="str">
        <f ca="1">IF(B1390="", "", IF(ISNA(MATCH(N1390, SOFR_INDEX!$A$2:$A$2001, -1)),1,IF(INDEX(SOFR_INDEX!$A$2:$E$2001,MATCH(N1390, SOFR_INDEX!$A$2:$A$2001, -1), 1)=N1390,MATCH(N1390, SOFR_INDEX!$A$2:$A$2001, -1),MATCH(N1390, SOFR_INDEX!$A$2:$A$2001, -1)+1)))</f>
        <v/>
      </c>
      <c r="P1390" s="40" t="str" cm="1">
        <f t="array" aca="1" ref="P1390" ca="1">IF(OR(B1390="", F1390=""), "", INDEX(SOFR_INDEX!$B$2:$E$2001, O1390,$P$4) * IF(LEFT($P$3, 3)="180", 2, IF(LEFT($P$3, 2)="90", 4, IF(LEFT($P$3, 2)="30", 12, 1)))/100)</f>
        <v/>
      </c>
      <c r="Q1390" s="43" t="str">
        <f ca="1">IF(OR(B1390="", F1390=""), "", P1390+'Terms&amp;Conditions + Transaction'!$B$11/10000)</f>
        <v/>
      </c>
      <c r="R1390" s="43" t="str">
        <f t="shared" ca="1" si="131"/>
        <v/>
      </c>
      <c r="S1390" t="str">
        <f ca="1">IF(B1390="",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Transaction'!$C$7*(F1390-E1390), 365), 360))))</f>
        <v/>
      </c>
      <c r="T1390" s="49" t="str">
        <f t="shared" ca="1" si="132"/>
        <v/>
      </c>
      <c r="U1390" s="49" t="str">
        <f t="shared" ca="1" si="133"/>
        <v/>
      </c>
      <c r="V1390" s="49" t="str">
        <f t="shared" ca="1" si="134"/>
        <v/>
      </c>
      <c r="W1390" s="11" t="str">
        <f t="shared" ca="1" si="135"/>
        <v/>
      </c>
      <c r="X1390" s="11" t="str">
        <f t="shared" ca="1" si="136"/>
        <v/>
      </c>
    </row>
    <row r="1391" spans="2:24" x14ac:dyDescent="0.25">
      <c r="B1391" s="82" t="str">
        <f ca="1">IF(B1390&lt;MIN($C$3, 'Terms&amp;Conditions + Transaction'!$B$6), B1390+1, "")</f>
        <v/>
      </c>
      <c r="C1391" t="str">
        <f ca="1">IF(B1391="", "", IF(AND(WEEKDAY(B1391, 2)&lt;=5, ISERROR(VLOOKUP(B1391, 'Holiday Schedule'!$B$3:$B$1002, 1, FALSE))), 1, 0))</f>
        <v/>
      </c>
      <c r="D1391" t="str">
        <f ca="1">IF(B1391="", "", IF(LOWER('Terms&amp;Conditions + Transaction'!$C$15)="act", 1, IF(DAY(B1391)=31, 0, IF(AND(DAY(B1391+1)=1, MONTH(B1391+1)=3), 31-DAY(B1391), 1))))</f>
        <v/>
      </c>
      <c r="E1391" s="18" t="str">
        <f ca="1">IF(B1391="", "", IFERROR(VLOOKUP(B1391, 'Accrual Schedule'!$B$3:$B$122, 1, TRUE), ""))</f>
        <v/>
      </c>
      <c r="F1391" s="18" t="str" cm="1">
        <f t="array" aca="1" ref="F1391" ca="1">IF(B1391="", "", INDEX('Accrual Schedule'!$B$3:$B$122, MATCH(B1391, 'Accrual Schedule'!$B$3:$B$122, 1)+1, 1))</f>
        <v/>
      </c>
      <c r="G1391" s="18" t="str" cm="1">
        <f t="array" aca="1" ref="G1391" ca="1">IF(B1391="", "", INDEX('Accrual Schedule'!$B$3:$B$122, MATCH(H1391, 'Accrual Schedule'!$B$3:$B$122, 1)-1, 1))</f>
        <v/>
      </c>
      <c r="H1391" s="18" t="str">
        <f ca="1">IF(B1391="", "", INDEX('Accrual Schedule'!$B$3:$B$122, MATCH(I1391, 'Accrual Schedule'!$C$3:$C$122, 1), 1))</f>
        <v/>
      </c>
      <c r="I1391" s="18" t="str" cm="1">
        <f t="array" aca="1" ref="I1391" ca="1">IF(B1391="", "", _xlfn.IFNA(INDEX('Accrual Schedule'!$C$4:$C$122, MATCH(B1391, 'Accrual Schedule'!$C$4:$C$122, 1)+1, 1), INDEX('Accrual Schedule'!$C$4:$C$122, 1, 1)))</f>
        <v/>
      </c>
      <c r="J1391" s="11" t="str">
        <f ca="1">IF(B1391="","",'Terms&amp;Conditions + Transaction'!$F$5-SUMIF(Dispositions!$B$3:$B$32,"&lt;="&amp;B1391,Dispositions!$C$3:$C$32))</f>
        <v/>
      </c>
      <c r="K1391" s="84" t="str">
        <f ca="1">IF(B1391="", "", IF(ISNA(MATCH(B1391, 'Factor Schedule'!$B$3:$B$2002, -1)),1,IF(INDEX('Factor Schedule'!$B$3:$C$2002,MATCH(B1391, 'Factor Schedule'!$B$3:$B$2002, -1), 1)=B1391,MATCH(B1391, 'Factor Schedule'!$B$3:$B$2002, -1),MATCH(B1391, 'Factor Schedule'!$B$3:$B$2002, -1)+1)))</f>
        <v/>
      </c>
      <c r="L1391" s="11" t="str" cm="1">
        <f t="array" aca="1" ref="L1391" ca="1">IF(B1391="","",ROUND(J1391*_xlfn.IFNA(INDEX('Factor Schedule'!$B$3:$C$2002,K1391, 2), 1), 2))</f>
        <v/>
      </c>
      <c r="M1391" s="11" t="str">
        <f ca="1">IF(B1391="", "", IF(OR(LOWER('Terms&amp;Conditions + Transaction'!$B$12)&lt;&gt;"compound", B1391=$C$2, B1391=E1391), L1391, L1391+IF(LOWER('Terms&amp;Conditions + Transaction'!$B$13)&lt;&gt;"y", SUMIFS($T$8:$T$2007, $B$8:$B$2007, "&gt;="&amp;E1391, $B$8:$B$2007, "&lt;"&amp;B1391), SUMIFS($U$8:$U$1007, $B$8:$B$2007, "&gt;="&amp;E1391, $B$8:$B$2007, "&lt;"&amp;B1391))))</f>
        <v/>
      </c>
      <c r="N1391" s="18" t="str">
        <f ca="1">IF(OR(B1391 = "", F1391=""), "", MIN(ForwardDays(B1391,-'Terms&amp;Conditions + Transaction'!$B$22, 'Terms&amp;Conditions + Transaction'!$B$23, 'Holiday Schedule'!$B$3:$B$1002),ForwardDays(F1391,-'Terms&amp;Conditions + Transaction'!$B$22, 'Terms&amp;Conditions + Transaction'!$B$23, 'Holiday Schedule'!$B$3:$B$1002)))</f>
        <v/>
      </c>
      <c r="O1391" s="42" t="str">
        <f ca="1">IF(B1391="", "", IF(ISNA(MATCH(N1391, SOFR_INDEX!$A$2:$A$2001, -1)),1,IF(INDEX(SOFR_INDEX!$A$2:$E$2001,MATCH(N1391, SOFR_INDEX!$A$2:$A$2001, -1), 1)=N1391,MATCH(N1391, SOFR_INDEX!$A$2:$A$2001, -1),MATCH(N1391, SOFR_INDEX!$A$2:$A$2001, -1)+1)))</f>
        <v/>
      </c>
      <c r="P1391" s="40" t="str" cm="1">
        <f t="array" aca="1" ref="P1391" ca="1">IF(OR(B1391="", F1391=""), "", INDEX(SOFR_INDEX!$B$2:$E$2001, O1391,$P$4) * IF(LEFT($P$3, 3)="180", 2, IF(LEFT($P$3, 2)="90", 4, IF(LEFT($P$3, 2)="30", 12, 1)))/100)</f>
        <v/>
      </c>
      <c r="Q1391" s="43" t="str">
        <f ca="1">IF(OR(B1391="", F1391=""), "", P1391+'Terms&amp;Conditions + Transaction'!$B$11/10000)</f>
        <v/>
      </c>
      <c r="R1391" s="43" t="str">
        <f t="shared" ca="1" si="131"/>
        <v/>
      </c>
      <c r="S1391" t="str">
        <f ca="1">IF(B1391="",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Transaction'!$C$7*(F1391-E1391), 365), 360))))</f>
        <v/>
      </c>
      <c r="T1391" s="49" t="str">
        <f t="shared" ca="1" si="132"/>
        <v/>
      </c>
      <c r="U1391" s="49" t="str">
        <f t="shared" ca="1" si="133"/>
        <v/>
      </c>
      <c r="V1391" s="49" t="str">
        <f t="shared" ca="1" si="134"/>
        <v/>
      </c>
      <c r="W1391" s="11" t="str">
        <f t="shared" ca="1" si="135"/>
        <v/>
      </c>
      <c r="X1391" s="11" t="str">
        <f t="shared" ca="1" si="136"/>
        <v/>
      </c>
    </row>
    <row r="1392" spans="2:24" x14ac:dyDescent="0.25">
      <c r="B1392" s="82" t="str">
        <f ca="1">IF(B1391&lt;MIN($C$3, 'Terms&amp;Conditions + Transaction'!$B$6), B1391+1, "")</f>
        <v/>
      </c>
      <c r="C1392" t="str">
        <f ca="1">IF(B1392="", "", IF(AND(WEEKDAY(B1392, 2)&lt;=5, ISERROR(VLOOKUP(B1392, 'Holiday Schedule'!$B$3:$B$1002, 1, FALSE))), 1, 0))</f>
        <v/>
      </c>
      <c r="D1392" t="str">
        <f ca="1">IF(B1392="", "", IF(LOWER('Terms&amp;Conditions + Transaction'!$C$15)="act", 1, IF(DAY(B1392)=31, 0, IF(AND(DAY(B1392+1)=1, MONTH(B1392+1)=3), 31-DAY(B1392), 1))))</f>
        <v/>
      </c>
      <c r="E1392" s="18" t="str">
        <f ca="1">IF(B1392="", "", IFERROR(VLOOKUP(B1392, 'Accrual Schedule'!$B$3:$B$122, 1, TRUE), ""))</f>
        <v/>
      </c>
      <c r="F1392" s="18" t="str" cm="1">
        <f t="array" aca="1" ref="F1392" ca="1">IF(B1392="", "", INDEX('Accrual Schedule'!$B$3:$B$122, MATCH(B1392, 'Accrual Schedule'!$B$3:$B$122, 1)+1, 1))</f>
        <v/>
      </c>
      <c r="G1392" s="18" t="str" cm="1">
        <f t="array" aca="1" ref="G1392" ca="1">IF(B1392="", "", INDEX('Accrual Schedule'!$B$3:$B$122, MATCH(H1392, 'Accrual Schedule'!$B$3:$B$122, 1)-1, 1))</f>
        <v/>
      </c>
      <c r="H1392" s="18" t="str">
        <f ca="1">IF(B1392="", "", INDEX('Accrual Schedule'!$B$3:$B$122, MATCH(I1392, 'Accrual Schedule'!$C$3:$C$122, 1), 1))</f>
        <v/>
      </c>
      <c r="I1392" s="18" t="str" cm="1">
        <f t="array" aca="1" ref="I1392" ca="1">IF(B1392="", "", _xlfn.IFNA(INDEX('Accrual Schedule'!$C$4:$C$122, MATCH(B1392, 'Accrual Schedule'!$C$4:$C$122, 1)+1, 1), INDEX('Accrual Schedule'!$C$4:$C$122, 1, 1)))</f>
        <v/>
      </c>
      <c r="J1392" s="11" t="str">
        <f ca="1">IF(B1392="","",'Terms&amp;Conditions + Transaction'!$F$5-SUMIF(Dispositions!$B$3:$B$32,"&lt;="&amp;B1392,Dispositions!$C$3:$C$32))</f>
        <v/>
      </c>
      <c r="K1392" s="84" t="str">
        <f ca="1">IF(B1392="", "", IF(ISNA(MATCH(B1392, 'Factor Schedule'!$B$3:$B$2002, -1)),1,IF(INDEX('Factor Schedule'!$B$3:$C$2002,MATCH(B1392, 'Factor Schedule'!$B$3:$B$2002, -1), 1)=B1392,MATCH(B1392, 'Factor Schedule'!$B$3:$B$2002, -1),MATCH(B1392, 'Factor Schedule'!$B$3:$B$2002, -1)+1)))</f>
        <v/>
      </c>
      <c r="L1392" s="11" t="str" cm="1">
        <f t="array" aca="1" ref="L1392" ca="1">IF(B1392="","",ROUND(J1392*_xlfn.IFNA(INDEX('Factor Schedule'!$B$3:$C$2002,K1392, 2), 1), 2))</f>
        <v/>
      </c>
      <c r="M1392" s="11" t="str">
        <f ca="1">IF(B1392="", "", IF(OR(LOWER('Terms&amp;Conditions + Transaction'!$B$12)&lt;&gt;"compound", B1392=$C$2, B1392=E1392), L1392, L1392+IF(LOWER('Terms&amp;Conditions + Transaction'!$B$13)&lt;&gt;"y", SUMIFS($T$8:$T$2007, $B$8:$B$2007, "&gt;="&amp;E1392, $B$8:$B$2007, "&lt;"&amp;B1392), SUMIFS($U$8:$U$1007, $B$8:$B$2007, "&gt;="&amp;E1392, $B$8:$B$2007, "&lt;"&amp;B1392))))</f>
        <v/>
      </c>
      <c r="N1392" s="18" t="str">
        <f ca="1">IF(OR(B1392 = "", F1392=""), "", MIN(ForwardDays(B1392,-'Terms&amp;Conditions + Transaction'!$B$22, 'Terms&amp;Conditions + Transaction'!$B$23, 'Holiday Schedule'!$B$3:$B$1002),ForwardDays(F1392,-'Terms&amp;Conditions + Transaction'!$B$22, 'Terms&amp;Conditions + Transaction'!$B$23, 'Holiday Schedule'!$B$3:$B$1002)))</f>
        <v/>
      </c>
      <c r="O1392" s="42" t="str">
        <f ca="1">IF(B1392="", "", IF(ISNA(MATCH(N1392, SOFR_INDEX!$A$2:$A$2001, -1)),1,IF(INDEX(SOFR_INDEX!$A$2:$E$2001,MATCH(N1392, SOFR_INDEX!$A$2:$A$2001, -1), 1)=N1392,MATCH(N1392, SOFR_INDEX!$A$2:$A$2001, -1),MATCH(N1392, SOFR_INDEX!$A$2:$A$2001, -1)+1)))</f>
        <v/>
      </c>
      <c r="P1392" s="40" t="str" cm="1">
        <f t="array" aca="1" ref="P1392" ca="1">IF(OR(B1392="", F1392=""), "", INDEX(SOFR_INDEX!$B$2:$E$2001, O1392,$P$4) * IF(LEFT($P$3, 3)="180", 2, IF(LEFT($P$3, 2)="90", 4, IF(LEFT($P$3, 2)="30", 12, 1)))/100)</f>
        <v/>
      </c>
      <c r="Q1392" s="43" t="str">
        <f ca="1">IF(OR(B1392="", F1392=""), "", P1392+'Terms&amp;Conditions + Transaction'!$B$11/10000)</f>
        <v/>
      </c>
      <c r="R1392" s="43" t="str">
        <f t="shared" ca="1" si="131"/>
        <v/>
      </c>
      <c r="S1392" t="str">
        <f ca="1">IF(B1392="",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Transaction'!$C$7*(F1392-E1392), 365), 360))))</f>
        <v/>
      </c>
      <c r="T1392" s="49" t="str">
        <f t="shared" ca="1" si="132"/>
        <v/>
      </c>
      <c r="U1392" s="49" t="str">
        <f t="shared" ca="1" si="133"/>
        <v/>
      </c>
      <c r="V1392" s="49" t="str">
        <f t="shared" ca="1" si="134"/>
        <v/>
      </c>
      <c r="W1392" s="11" t="str">
        <f t="shared" ca="1" si="135"/>
        <v/>
      </c>
      <c r="X1392" s="11" t="str">
        <f t="shared" ca="1" si="136"/>
        <v/>
      </c>
    </row>
    <row r="1393" spans="2:24" x14ac:dyDescent="0.25">
      <c r="B1393" s="82" t="str">
        <f ca="1">IF(B1392&lt;MIN($C$3, 'Terms&amp;Conditions + Transaction'!$B$6), B1392+1, "")</f>
        <v/>
      </c>
      <c r="C1393" t="str">
        <f ca="1">IF(B1393="", "", IF(AND(WEEKDAY(B1393, 2)&lt;=5, ISERROR(VLOOKUP(B1393, 'Holiday Schedule'!$B$3:$B$1002, 1, FALSE))), 1, 0))</f>
        <v/>
      </c>
      <c r="D1393" t="str">
        <f ca="1">IF(B1393="", "", IF(LOWER('Terms&amp;Conditions + Transaction'!$C$15)="act", 1, IF(DAY(B1393)=31, 0, IF(AND(DAY(B1393+1)=1, MONTH(B1393+1)=3), 31-DAY(B1393), 1))))</f>
        <v/>
      </c>
      <c r="E1393" s="18" t="str">
        <f ca="1">IF(B1393="", "", IFERROR(VLOOKUP(B1393, 'Accrual Schedule'!$B$3:$B$122, 1, TRUE), ""))</f>
        <v/>
      </c>
      <c r="F1393" s="18" t="str" cm="1">
        <f t="array" aca="1" ref="F1393" ca="1">IF(B1393="", "", INDEX('Accrual Schedule'!$B$3:$B$122, MATCH(B1393, 'Accrual Schedule'!$B$3:$B$122, 1)+1, 1))</f>
        <v/>
      </c>
      <c r="G1393" s="18" t="str" cm="1">
        <f t="array" aca="1" ref="G1393" ca="1">IF(B1393="", "", INDEX('Accrual Schedule'!$B$3:$B$122, MATCH(H1393, 'Accrual Schedule'!$B$3:$B$122, 1)-1, 1))</f>
        <v/>
      </c>
      <c r="H1393" s="18" t="str">
        <f ca="1">IF(B1393="", "", INDEX('Accrual Schedule'!$B$3:$B$122, MATCH(I1393, 'Accrual Schedule'!$C$3:$C$122, 1), 1))</f>
        <v/>
      </c>
      <c r="I1393" s="18" t="str" cm="1">
        <f t="array" aca="1" ref="I1393" ca="1">IF(B1393="", "", _xlfn.IFNA(INDEX('Accrual Schedule'!$C$4:$C$122, MATCH(B1393, 'Accrual Schedule'!$C$4:$C$122, 1)+1, 1), INDEX('Accrual Schedule'!$C$4:$C$122, 1, 1)))</f>
        <v/>
      </c>
      <c r="J1393" s="11" t="str">
        <f ca="1">IF(B1393="","",'Terms&amp;Conditions + Transaction'!$F$5-SUMIF(Dispositions!$B$3:$B$32,"&lt;="&amp;B1393,Dispositions!$C$3:$C$32))</f>
        <v/>
      </c>
      <c r="K1393" s="84" t="str">
        <f ca="1">IF(B1393="", "", IF(ISNA(MATCH(B1393, 'Factor Schedule'!$B$3:$B$2002, -1)),1,IF(INDEX('Factor Schedule'!$B$3:$C$2002,MATCH(B1393, 'Factor Schedule'!$B$3:$B$2002, -1), 1)=B1393,MATCH(B1393, 'Factor Schedule'!$B$3:$B$2002, -1),MATCH(B1393, 'Factor Schedule'!$B$3:$B$2002, -1)+1)))</f>
        <v/>
      </c>
      <c r="L1393" s="11" t="str" cm="1">
        <f t="array" aca="1" ref="L1393" ca="1">IF(B1393="","",ROUND(J1393*_xlfn.IFNA(INDEX('Factor Schedule'!$B$3:$C$2002,K1393, 2), 1), 2))</f>
        <v/>
      </c>
      <c r="M1393" s="11" t="str">
        <f ca="1">IF(B1393="", "", IF(OR(LOWER('Terms&amp;Conditions + Transaction'!$B$12)&lt;&gt;"compound", B1393=$C$2, B1393=E1393), L1393, L1393+IF(LOWER('Terms&amp;Conditions + Transaction'!$B$13)&lt;&gt;"y", SUMIFS($T$8:$T$2007, $B$8:$B$2007, "&gt;="&amp;E1393, $B$8:$B$2007, "&lt;"&amp;B1393), SUMIFS($U$8:$U$1007, $B$8:$B$2007, "&gt;="&amp;E1393, $B$8:$B$2007, "&lt;"&amp;B1393))))</f>
        <v/>
      </c>
      <c r="N1393" s="18" t="str">
        <f ca="1">IF(OR(B1393 = "", F1393=""), "", MIN(ForwardDays(B1393,-'Terms&amp;Conditions + Transaction'!$B$22, 'Terms&amp;Conditions + Transaction'!$B$23, 'Holiday Schedule'!$B$3:$B$1002),ForwardDays(F1393,-'Terms&amp;Conditions + Transaction'!$B$22, 'Terms&amp;Conditions + Transaction'!$B$23, 'Holiday Schedule'!$B$3:$B$1002)))</f>
        <v/>
      </c>
      <c r="O1393" s="42" t="str">
        <f ca="1">IF(B1393="", "", IF(ISNA(MATCH(N1393, SOFR_INDEX!$A$2:$A$2001, -1)),1,IF(INDEX(SOFR_INDEX!$A$2:$E$2001,MATCH(N1393, SOFR_INDEX!$A$2:$A$2001, -1), 1)=N1393,MATCH(N1393, SOFR_INDEX!$A$2:$A$2001, -1),MATCH(N1393, SOFR_INDEX!$A$2:$A$2001, -1)+1)))</f>
        <v/>
      </c>
      <c r="P1393" s="40" t="str" cm="1">
        <f t="array" aca="1" ref="P1393" ca="1">IF(OR(B1393="", F1393=""), "", INDEX(SOFR_INDEX!$B$2:$E$2001, O1393,$P$4) * IF(LEFT($P$3, 3)="180", 2, IF(LEFT($P$3, 2)="90", 4, IF(LEFT($P$3, 2)="30", 12, 1)))/100)</f>
        <v/>
      </c>
      <c r="Q1393" s="43" t="str">
        <f ca="1">IF(OR(B1393="", F1393=""), "", P1393+'Terms&amp;Conditions + Transaction'!$B$11/10000)</f>
        <v/>
      </c>
      <c r="R1393" s="43" t="str">
        <f t="shared" ca="1" si="131"/>
        <v/>
      </c>
      <c r="S1393" t="str">
        <f ca="1">IF(B1393="",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Transaction'!$C$7*(F1393-E1393), 365), 360))))</f>
        <v/>
      </c>
      <c r="T1393" s="49" t="str">
        <f t="shared" ca="1" si="132"/>
        <v/>
      </c>
      <c r="U1393" s="49" t="str">
        <f t="shared" ca="1" si="133"/>
        <v/>
      </c>
      <c r="V1393" s="49" t="str">
        <f t="shared" ca="1" si="134"/>
        <v/>
      </c>
      <c r="W1393" s="11" t="str">
        <f t="shared" ca="1" si="135"/>
        <v/>
      </c>
      <c r="X1393" s="11" t="str">
        <f t="shared" ca="1" si="136"/>
        <v/>
      </c>
    </row>
    <row r="1394" spans="2:24" x14ac:dyDescent="0.25">
      <c r="B1394" s="82" t="str">
        <f ca="1">IF(B1393&lt;MIN($C$3, 'Terms&amp;Conditions + Transaction'!$B$6), B1393+1, "")</f>
        <v/>
      </c>
      <c r="C1394" t="str">
        <f ca="1">IF(B1394="", "", IF(AND(WEEKDAY(B1394, 2)&lt;=5, ISERROR(VLOOKUP(B1394, 'Holiday Schedule'!$B$3:$B$1002, 1, FALSE))), 1, 0))</f>
        <v/>
      </c>
      <c r="D1394" t="str">
        <f ca="1">IF(B1394="", "", IF(LOWER('Terms&amp;Conditions + Transaction'!$C$15)="act", 1, IF(DAY(B1394)=31, 0, IF(AND(DAY(B1394+1)=1, MONTH(B1394+1)=3), 31-DAY(B1394), 1))))</f>
        <v/>
      </c>
      <c r="E1394" s="18" t="str">
        <f ca="1">IF(B1394="", "", IFERROR(VLOOKUP(B1394, 'Accrual Schedule'!$B$3:$B$122, 1, TRUE), ""))</f>
        <v/>
      </c>
      <c r="F1394" s="18" t="str" cm="1">
        <f t="array" aca="1" ref="F1394" ca="1">IF(B1394="", "", INDEX('Accrual Schedule'!$B$3:$B$122, MATCH(B1394, 'Accrual Schedule'!$B$3:$B$122, 1)+1, 1))</f>
        <v/>
      </c>
      <c r="G1394" s="18" t="str" cm="1">
        <f t="array" aca="1" ref="G1394" ca="1">IF(B1394="", "", INDEX('Accrual Schedule'!$B$3:$B$122, MATCH(H1394, 'Accrual Schedule'!$B$3:$B$122, 1)-1, 1))</f>
        <v/>
      </c>
      <c r="H1394" s="18" t="str">
        <f ca="1">IF(B1394="", "", INDEX('Accrual Schedule'!$B$3:$B$122, MATCH(I1394, 'Accrual Schedule'!$C$3:$C$122, 1), 1))</f>
        <v/>
      </c>
      <c r="I1394" s="18" t="str" cm="1">
        <f t="array" aca="1" ref="I1394" ca="1">IF(B1394="", "", _xlfn.IFNA(INDEX('Accrual Schedule'!$C$4:$C$122, MATCH(B1394, 'Accrual Schedule'!$C$4:$C$122, 1)+1, 1), INDEX('Accrual Schedule'!$C$4:$C$122, 1, 1)))</f>
        <v/>
      </c>
      <c r="J1394" s="11" t="str">
        <f ca="1">IF(B1394="","",'Terms&amp;Conditions + Transaction'!$F$5-SUMIF(Dispositions!$B$3:$B$32,"&lt;="&amp;B1394,Dispositions!$C$3:$C$32))</f>
        <v/>
      </c>
      <c r="K1394" s="84" t="str">
        <f ca="1">IF(B1394="", "", IF(ISNA(MATCH(B1394, 'Factor Schedule'!$B$3:$B$2002, -1)),1,IF(INDEX('Factor Schedule'!$B$3:$C$2002,MATCH(B1394, 'Factor Schedule'!$B$3:$B$2002, -1), 1)=B1394,MATCH(B1394, 'Factor Schedule'!$B$3:$B$2002, -1),MATCH(B1394, 'Factor Schedule'!$B$3:$B$2002, -1)+1)))</f>
        <v/>
      </c>
      <c r="L1394" s="11" t="str" cm="1">
        <f t="array" aca="1" ref="L1394" ca="1">IF(B1394="","",ROUND(J1394*_xlfn.IFNA(INDEX('Factor Schedule'!$B$3:$C$2002,K1394, 2), 1), 2))</f>
        <v/>
      </c>
      <c r="M1394" s="11" t="str">
        <f ca="1">IF(B1394="", "", IF(OR(LOWER('Terms&amp;Conditions + Transaction'!$B$12)&lt;&gt;"compound", B1394=$C$2, B1394=E1394), L1394, L1394+IF(LOWER('Terms&amp;Conditions + Transaction'!$B$13)&lt;&gt;"y", SUMIFS($T$8:$T$2007, $B$8:$B$2007, "&gt;="&amp;E1394, $B$8:$B$2007, "&lt;"&amp;B1394), SUMIFS($U$8:$U$1007, $B$8:$B$2007, "&gt;="&amp;E1394, $B$8:$B$2007, "&lt;"&amp;B1394))))</f>
        <v/>
      </c>
      <c r="N1394" s="18" t="str">
        <f ca="1">IF(OR(B1394 = "", F1394=""), "", MIN(ForwardDays(B1394,-'Terms&amp;Conditions + Transaction'!$B$22, 'Terms&amp;Conditions + Transaction'!$B$23, 'Holiday Schedule'!$B$3:$B$1002),ForwardDays(F1394,-'Terms&amp;Conditions + Transaction'!$B$22, 'Terms&amp;Conditions + Transaction'!$B$23, 'Holiday Schedule'!$B$3:$B$1002)))</f>
        <v/>
      </c>
      <c r="O1394" s="42" t="str">
        <f ca="1">IF(B1394="", "", IF(ISNA(MATCH(N1394, SOFR_INDEX!$A$2:$A$2001, -1)),1,IF(INDEX(SOFR_INDEX!$A$2:$E$2001,MATCH(N1394, SOFR_INDEX!$A$2:$A$2001, -1), 1)=N1394,MATCH(N1394, SOFR_INDEX!$A$2:$A$2001, -1),MATCH(N1394, SOFR_INDEX!$A$2:$A$2001, -1)+1)))</f>
        <v/>
      </c>
      <c r="P1394" s="40" t="str" cm="1">
        <f t="array" aca="1" ref="P1394" ca="1">IF(OR(B1394="", F1394=""), "", INDEX(SOFR_INDEX!$B$2:$E$2001, O1394,$P$4) * IF(LEFT($P$3, 3)="180", 2, IF(LEFT($P$3, 2)="90", 4, IF(LEFT($P$3, 2)="30", 12, 1)))/100)</f>
        <v/>
      </c>
      <c r="Q1394" s="43" t="str">
        <f ca="1">IF(OR(B1394="", F1394=""), "", P1394+'Terms&amp;Conditions + Transaction'!$B$11/10000)</f>
        <v/>
      </c>
      <c r="R1394" s="43" t="str">
        <f t="shared" ca="1" si="131"/>
        <v/>
      </c>
      <c r="S1394" t="str">
        <f ca="1">IF(B1394="",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Transaction'!$C$7*(F1394-E1394), 365), 360))))</f>
        <v/>
      </c>
      <c r="T1394" s="49" t="str">
        <f t="shared" ca="1" si="132"/>
        <v/>
      </c>
      <c r="U1394" s="49" t="str">
        <f t="shared" ca="1" si="133"/>
        <v/>
      </c>
      <c r="V1394" s="49" t="str">
        <f t="shared" ca="1" si="134"/>
        <v/>
      </c>
      <c r="W1394" s="11" t="str">
        <f t="shared" ca="1" si="135"/>
        <v/>
      </c>
      <c r="X1394" s="11" t="str">
        <f t="shared" ca="1" si="136"/>
        <v/>
      </c>
    </row>
    <row r="1395" spans="2:24" x14ac:dyDescent="0.25">
      <c r="B1395" s="82" t="str">
        <f ca="1">IF(B1394&lt;MIN($C$3, 'Terms&amp;Conditions + Transaction'!$B$6), B1394+1, "")</f>
        <v/>
      </c>
      <c r="C1395" t="str">
        <f ca="1">IF(B1395="", "", IF(AND(WEEKDAY(B1395, 2)&lt;=5, ISERROR(VLOOKUP(B1395, 'Holiday Schedule'!$B$3:$B$1002, 1, FALSE))), 1, 0))</f>
        <v/>
      </c>
      <c r="D1395" t="str">
        <f ca="1">IF(B1395="", "", IF(LOWER('Terms&amp;Conditions + Transaction'!$C$15)="act", 1, IF(DAY(B1395)=31, 0, IF(AND(DAY(B1395+1)=1, MONTH(B1395+1)=3), 31-DAY(B1395), 1))))</f>
        <v/>
      </c>
      <c r="E1395" s="18" t="str">
        <f ca="1">IF(B1395="", "", IFERROR(VLOOKUP(B1395, 'Accrual Schedule'!$B$3:$B$122, 1, TRUE), ""))</f>
        <v/>
      </c>
      <c r="F1395" s="18" t="str" cm="1">
        <f t="array" aca="1" ref="F1395" ca="1">IF(B1395="", "", INDEX('Accrual Schedule'!$B$3:$B$122, MATCH(B1395, 'Accrual Schedule'!$B$3:$B$122, 1)+1, 1))</f>
        <v/>
      </c>
      <c r="G1395" s="18" t="str" cm="1">
        <f t="array" aca="1" ref="G1395" ca="1">IF(B1395="", "", INDEX('Accrual Schedule'!$B$3:$B$122, MATCH(H1395, 'Accrual Schedule'!$B$3:$B$122, 1)-1, 1))</f>
        <v/>
      </c>
      <c r="H1395" s="18" t="str">
        <f ca="1">IF(B1395="", "", INDEX('Accrual Schedule'!$B$3:$B$122, MATCH(I1395, 'Accrual Schedule'!$C$3:$C$122, 1), 1))</f>
        <v/>
      </c>
      <c r="I1395" s="18" t="str" cm="1">
        <f t="array" aca="1" ref="I1395" ca="1">IF(B1395="", "", _xlfn.IFNA(INDEX('Accrual Schedule'!$C$4:$C$122, MATCH(B1395, 'Accrual Schedule'!$C$4:$C$122, 1)+1, 1), INDEX('Accrual Schedule'!$C$4:$C$122, 1, 1)))</f>
        <v/>
      </c>
      <c r="J1395" s="11" t="str">
        <f ca="1">IF(B1395="","",'Terms&amp;Conditions + Transaction'!$F$5-SUMIF(Dispositions!$B$3:$B$32,"&lt;="&amp;B1395,Dispositions!$C$3:$C$32))</f>
        <v/>
      </c>
      <c r="K1395" s="84" t="str">
        <f ca="1">IF(B1395="", "", IF(ISNA(MATCH(B1395, 'Factor Schedule'!$B$3:$B$2002, -1)),1,IF(INDEX('Factor Schedule'!$B$3:$C$2002,MATCH(B1395, 'Factor Schedule'!$B$3:$B$2002, -1), 1)=B1395,MATCH(B1395, 'Factor Schedule'!$B$3:$B$2002, -1),MATCH(B1395, 'Factor Schedule'!$B$3:$B$2002, -1)+1)))</f>
        <v/>
      </c>
      <c r="L1395" s="11" t="str" cm="1">
        <f t="array" aca="1" ref="L1395" ca="1">IF(B1395="","",ROUND(J1395*_xlfn.IFNA(INDEX('Factor Schedule'!$B$3:$C$2002,K1395, 2), 1), 2))</f>
        <v/>
      </c>
      <c r="M1395" s="11" t="str">
        <f ca="1">IF(B1395="", "", IF(OR(LOWER('Terms&amp;Conditions + Transaction'!$B$12)&lt;&gt;"compound", B1395=$C$2, B1395=E1395), L1395, L1395+IF(LOWER('Terms&amp;Conditions + Transaction'!$B$13)&lt;&gt;"y", SUMIFS($T$8:$T$2007, $B$8:$B$2007, "&gt;="&amp;E1395, $B$8:$B$2007, "&lt;"&amp;B1395), SUMIFS($U$8:$U$1007, $B$8:$B$2007, "&gt;="&amp;E1395, $B$8:$B$2007, "&lt;"&amp;B1395))))</f>
        <v/>
      </c>
      <c r="N1395" s="18" t="str">
        <f ca="1">IF(OR(B1395 = "", F1395=""), "", MIN(ForwardDays(B1395,-'Terms&amp;Conditions + Transaction'!$B$22, 'Terms&amp;Conditions + Transaction'!$B$23, 'Holiday Schedule'!$B$3:$B$1002),ForwardDays(F1395,-'Terms&amp;Conditions + Transaction'!$B$22, 'Terms&amp;Conditions + Transaction'!$B$23, 'Holiday Schedule'!$B$3:$B$1002)))</f>
        <v/>
      </c>
      <c r="O1395" s="42" t="str">
        <f ca="1">IF(B1395="", "", IF(ISNA(MATCH(N1395, SOFR_INDEX!$A$2:$A$2001, -1)),1,IF(INDEX(SOFR_INDEX!$A$2:$E$2001,MATCH(N1395, SOFR_INDEX!$A$2:$A$2001, -1), 1)=N1395,MATCH(N1395, SOFR_INDEX!$A$2:$A$2001, -1),MATCH(N1395, SOFR_INDEX!$A$2:$A$2001, -1)+1)))</f>
        <v/>
      </c>
      <c r="P1395" s="40" t="str" cm="1">
        <f t="array" aca="1" ref="P1395" ca="1">IF(OR(B1395="", F1395=""), "", INDEX(SOFR_INDEX!$B$2:$E$2001, O1395,$P$4) * IF(LEFT($P$3, 3)="180", 2, IF(LEFT($P$3, 2)="90", 4, IF(LEFT($P$3, 2)="30", 12, 1)))/100)</f>
        <v/>
      </c>
      <c r="Q1395" s="43" t="str">
        <f ca="1">IF(OR(B1395="", F1395=""), "", P1395+'Terms&amp;Conditions + Transaction'!$B$11/10000)</f>
        <v/>
      </c>
      <c r="R1395" s="43" t="str">
        <f t="shared" ca="1" si="131"/>
        <v/>
      </c>
      <c r="S1395" t="str">
        <f ca="1">IF(B1395="",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Transaction'!$C$7*(F1395-E1395), 365), 360))))</f>
        <v/>
      </c>
      <c r="T1395" s="49" t="str">
        <f t="shared" ca="1" si="132"/>
        <v/>
      </c>
      <c r="U1395" s="49" t="str">
        <f t="shared" ca="1" si="133"/>
        <v/>
      </c>
      <c r="V1395" s="49" t="str">
        <f t="shared" ca="1" si="134"/>
        <v/>
      </c>
      <c r="W1395" s="11" t="str">
        <f t="shared" ca="1" si="135"/>
        <v/>
      </c>
      <c r="X1395" s="11" t="str">
        <f t="shared" ca="1" si="136"/>
        <v/>
      </c>
    </row>
    <row r="1396" spans="2:24" x14ac:dyDescent="0.25">
      <c r="B1396" s="82" t="str">
        <f ca="1">IF(B1395&lt;MIN($C$3, 'Terms&amp;Conditions + Transaction'!$B$6), B1395+1, "")</f>
        <v/>
      </c>
      <c r="C1396" t="str">
        <f ca="1">IF(B1396="", "", IF(AND(WEEKDAY(B1396, 2)&lt;=5, ISERROR(VLOOKUP(B1396, 'Holiday Schedule'!$B$3:$B$1002, 1, FALSE))), 1, 0))</f>
        <v/>
      </c>
      <c r="D1396" t="str">
        <f ca="1">IF(B1396="", "", IF(LOWER('Terms&amp;Conditions + Transaction'!$C$15)="act", 1, IF(DAY(B1396)=31, 0, IF(AND(DAY(B1396+1)=1, MONTH(B1396+1)=3), 31-DAY(B1396), 1))))</f>
        <v/>
      </c>
      <c r="E1396" s="18" t="str">
        <f ca="1">IF(B1396="", "", IFERROR(VLOOKUP(B1396, 'Accrual Schedule'!$B$3:$B$122, 1, TRUE), ""))</f>
        <v/>
      </c>
      <c r="F1396" s="18" t="str" cm="1">
        <f t="array" aca="1" ref="F1396" ca="1">IF(B1396="", "", INDEX('Accrual Schedule'!$B$3:$B$122, MATCH(B1396, 'Accrual Schedule'!$B$3:$B$122, 1)+1, 1))</f>
        <v/>
      </c>
      <c r="G1396" s="18" t="str" cm="1">
        <f t="array" aca="1" ref="G1396" ca="1">IF(B1396="", "", INDEX('Accrual Schedule'!$B$3:$B$122, MATCH(H1396, 'Accrual Schedule'!$B$3:$B$122, 1)-1, 1))</f>
        <v/>
      </c>
      <c r="H1396" s="18" t="str">
        <f ca="1">IF(B1396="", "", INDEX('Accrual Schedule'!$B$3:$B$122, MATCH(I1396, 'Accrual Schedule'!$C$3:$C$122, 1), 1))</f>
        <v/>
      </c>
      <c r="I1396" s="18" t="str" cm="1">
        <f t="array" aca="1" ref="I1396" ca="1">IF(B1396="", "", _xlfn.IFNA(INDEX('Accrual Schedule'!$C$4:$C$122, MATCH(B1396, 'Accrual Schedule'!$C$4:$C$122, 1)+1, 1), INDEX('Accrual Schedule'!$C$4:$C$122, 1, 1)))</f>
        <v/>
      </c>
      <c r="J1396" s="11" t="str">
        <f ca="1">IF(B1396="","",'Terms&amp;Conditions + Transaction'!$F$5-SUMIF(Dispositions!$B$3:$B$32,"&lt;="&amp;B1396,Dispositions!$C$3:$C$32))</f>
        <v/>
      </c>
      <c r="K1396" s="84" t="str">
        <f ca="1">IF(B1396="", "", IF(ISNA(MATCH(B1396, 'Factor Schedule'!$B$3:$B$2002, -1)),1,IF(INDEX('Factor Schedule'!$B$3:$C$2002,MATCH(B1396, 'Factor Schedule'!$B$3:$B$2002, -1), 1)=B1396,MATCH(B1396, 'Factor Schedule'!$B$3:$B$2002, -1),MATCH(B1396, 'Factor Schedule'!$B$3:$B$2002, -1)+1)))</f>
        <v/>
      </c>
      <c r="L1396" s="11" t="str" cm="1">
        <f t="array" aca="1" ref="L1396" ca="1">IF(B1396="","",ROUND(J1396*_xlfn.IFNA(INDEX('Factor Schedule'!$B$3:$C$2002,K1396, 2), 1), 2))</f>
        <v/>
      </c>
      <c r="M1396" s="11" t="str">
        <f ca="1">IF(B1396="", "", IF(OR(LOWER('Terms&amp;Conditions + Transaction'!$B$12)&lt;&gt;"compound", B1396=$C$2, B1396=E1396), L1396, L1396+IF(LOWER('Terms&amp;Conditions + Transaction'!$B$13)&lt;&gt;"y", SUMIFS($T$8:$T$2007, $B$8:$B$2007, "&gt;="&amp;E1396, $B$8:$B$2007, "&lt;"&amp;B1396), SUMIFS($U$8:$U$1007, $B$8:$B$2007, "&gt;="&amp;E1396, $B$8:$B$2007, "&lt;"&amp;B1396))))</f>
        <v/>
      </c>
      <c r="N1396" s="18" t="str">
        <f ca="1">IF(OR(B1396 = "", F1396=""), "", MIN(ForwardDays(B1396,-'Terms&amp;Conditions + Transaction'!$B$22, 'Terms&amp;Conditions + Transaction'!$B$23, 'Holiday Schedule'!$B$3:$B$1002),ForwardDays(F1396,-'Terms&amp;Conditions + Transaction'!$B$22, 'Terms&amp;Conditions + Transaction'!$B$23, 'Holiday Schedule'!$B$3:$B$1002)))</f>
        <v/>
      </c>
      <c r="O1396" s="42" t="str">
        <f ca="1">IF(B1396="", "", IF(ISNA(MATCH(N1396, SOFR_INDEX!$A$2:$A$2001, -1)),1,IF(INDEX(SOFR_INDEX!$A$2:$E$2001,MATCH(N1396, SOFR_INDEX!$A$2:$A$2001, -1), 1)=N1396,MATCH(N1396, SOFR_INDEX!$A$2:$A$2001, -1),MATCH(N1396, SOFR_INDEX!$A$2:$A$2001, -1)+1)))</f>
        <v/>
      </c>
      <c r="P1396" s="40" t="str" cm="1">
        <f t="array" aca="1" ref="P1396" ca="1">IF(OR(B1396="", F1396=""), "", INDEX(SOFR_INDEX!$B$2:$E$2001, O1396,$P$4) * IF(LEFT($P$3, 3)="180", 2, IF(LEFT($P$3, 2)="90", 4, IF(LEFT($P$3, 2)="30", 12, 1)))/100)</f>
        <v/>
      </c>
      <c r="Q1396" s="43" t="str">
        <f ca="1">IF(OR(B1396="", F1396=""), "", P1396+'Terms&amp;Conditions + Transaction'!$B$11/10000)</f>
        <v/>
      </c>
      <c r="R1396" s="43" t="str">
        <f t="shared" ca="1" si="131"/>
        <v/>
      </c>
      <c r="S1396" t="str">
        <f ca="1">IF(B1396="",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Transaction'!$C$7*(F1396-E1396), 365), 360))))</f>
        <v/>
      </c>
      <c r="T1396" s="49" t="str">
        <f t="shared" ca="1" si="132"/>
        <v/>
      </c>
      <c r="U1396" s="49" t="str">
        <f t="shared" ca="1" si="133"/>
        <v/>
      </c>
      <c r="V1396" s="49" t="str">
        <f t="shared" ca="1" si="134"/>
        <v/>
      </c>
      <c r="W1396" s="11" t="str">
        <f t="shared" ca="1" si="135"/>
        <v/>
      </c>
      <c r="X1396" s="11" t="str">
        <f t="shared" ca="1" si="136"/>
        <v/>
      </c>
    </row>
    <row r="1397" spans="2:24" x14ac:dyDescent="0.25">
      <c r="B1397" s="82" t="str">
        <f ca="1">IF(B1396&lt;MIN($C$3, 'Terms&amp;Conditions + Transaction'!$B$6), B1396+1, "")</f>
        <v/>
      </c>
      <c r="C1397" t="str">
        <f ca="1">IF(B1397="", "", IF(AND(WEEKDAY(B1397, 2)&lt;=5, ISERROR(VLOOKUP(B1397, 'Holiday Schedule'!$B$3:$B$1002, 1, FALSE))), 1, 0))</f>
        <v/>
      </c>
      <c r="D1397" t="str">
        <f ca="1">IF(B1397="", "", IF(LOWER('Terms&amp;Conditions + Transaction'!$C$15)="act", 1, IF(DAY(B1397)=31, 0, IF(AND(DAY(B1397+1)=1, MONTH(B1397+1)=3), 31-DAY(B1397), 1))))</f>
        <v/>
      </c>
      <c r="E1397" s="18" t="str">
        <f ca="1">IF(B1397="", "", IFERROR(VLOOKUP(B1397, 'Accrual Schedule'!$B$3:$B$122, 1, TRUE), ""))</f>
        <v/>
      </c>
      <c r="F1397" s="18" t="str" cm="1">
        <f t="array" aca="1" ref="F1397" ca="1">IF(B1397="", "", INDEX('Accrual Schedule'!$B$3:$B$122, MATCH(B1397, 'Accrual Schedule'!$B$3:$B$122, 1)+1, 1))</f>
        <v/>
      </c>
      <c r="G1397" s="18" t="str" cm="1">
        <f t="array" aca="1" ref="G1397" ca="1">IF(B1397="", "", INDEX('Accrual Schedule'!$B$3:$B$122, MATCH(H1397, 'Accrual Schedule'!$B$3:$B$122, 1)-1, 1))</f>
        <v/>
      </c>
      <c r="H1397" s="18" t="str">
        <f ca="1">IF(B1397="", "", INDEX('Accrual Schedule'!$B$3:$B$122, MATCH(I1397, 'Accrual Schedule'!$C$3:$C$122, 1), 1))</f>
        <v/>
      </c>
      <c r="I1397" s="18" t="str" cm="1">
        <f t="array" aca="1" ref="I1397" ca="1">IF(B1397="", "", _xlfn.IFNA(INDEX('Accrual Schedule'!$C$4:$C$122, MATCH(B1397, 'Accrual Schedule'!$C$4:$C$122, 1)+1, 1), INDEX('Accrual Schedule'!$C$4:$C$122, 1, 1)))</f>
        <v/>
      </c>
      <c r="J1397" s="11" t="str">
        <f ca="1">IF(B1397="","",'Terms&amp;Conditions + Transaction'!$F$5-SUMIF(Dispositions!$B$3:$B$32,"&lt;="&amp;B1397,Dispositions!$C$3:$C$32))</f>
        <v/>
      </c>
      <c r="K1397" s="84" t="str">
        <f ca="1">IF(B1397="", "", IF(ISNA(MATCH(B1397, 'Factor Schedule'!$B$3:$B$2002, -1)),1,IF(INDEX('Factor Schedule'!$B$3:$C$2002,MATCH(B1397, 'Factor Schedule'!$B$3:$B$2002, -1), 1)=B1397,MATCH(B1397, 'Factor Schedule'!$B$3:$B$2002, -1),MATCH(B1397, 'Factor Schedule'!$B$3:$B$2002, -1)+1)))</f>
        <v/>
      </c>
      <c r="L1397" s="11" t="str" cm="1">
        <f t="array" aca="1" ref="L1397" ca="1">IF(B1397="","",ROUND(J1397*_xlfn.IFNA(INDEX('Factor Schedule'!$B$3:$C$2002,K1397, 2), 1), 2))</f>
        <v/>
      </c>
      <c r="M1397" s="11" t="str">
        <f ca="1">IF(B1397="", "", IF(OR(LOWER('Terms&amp;Conditions + Transaction'!$B$12)&lt;&gt;"compound", B1397=$C$2, B1397=E1397), L1397, L1397+IF(LOWER('Terms&amp;Conditions + Transaction'!$B$13)&lt;&gt;"y", SUMIFS($T$8:$T$2007, $B$8:$B$2007, "&gt;="&amp;E1397, $B$8:$B$2007, "&lt;"&amp;B1397), SUMIFS($U$8:$U$1007, $B$8:$B$2007, "&gt;="&amp;E1397, $B$8:$B$2007, "&lt;"&amp;B1397))))</f>
        <v/>
      </c>
      <c r="N1397" s="18" t="str">
        <f ca="1">IF(OR(B1397 = "", F1397=""), "", MIN(ForwardDays(B1397,-'Terms&amp;Conditions + Transaction'!$B$22, 'Terms&amp;Conditions + Transaction'!$B$23, 'Holiday Schedule'!$B$3:$B$1002),ForwardDays(F1397,-'Terms&amp;Conditions + Transaction'!$B$22, 'Terms&amp;Conditions + Transaction'!$B$23, 'Holiday Schedule'!$B$3:$B$1002)))</f>
        <v/>
      </c>
      <c r="O1397" s="42" t="str">
        <f ca="1">IF(B1397="", "", IF(ISNA(MATCH(N1397, SOFR_INDEX!$A$2:$A$2001, -1)),1,IF(INDEX(SOFR_INDEX!$A$2:$E$2001,MATCH(N1397, SOFR_INDEX!$A$2:$A$2001, -1), 1)=N1397,MATCH(N1397, SOFR_INDEX!$A$2:$A$2001, -1),MATCH(N1397, SOFR_INDEX!$A$2:$A$2001, -1)+1)))</f>
        <v/>
      </c>
      <c r="P1397" s="40" t="str" cm="1">
        <f t="array" aca="1" ref="P1397" ca="1">IF(OR(B1397="", F1397=""), "", INDEX(SOFR_INDEX!$B$2:$E$2001, O1397,$P$4) * IF(LEFT($P$3, 3)="180", 2, IF(LEFT($P$3, 2)="90", 4, IF(LEFT($P$3, 2)="30", 12, 1)))/100)</f>
        <v/>
      </c>
      <c r="Q1397" s="43" t="str">
        <f ca="1">IF(OR(B1397="", F1397=""), "", P1397+'Terms&amp;Conditions + Transaction'!$B$11/10000)</f>
        <v/>
      </c>
      <c r="R1397" s="43" t="str">
        <f t="shared" ca="1" si="131"/>
        <v/>
      </c>
      <c r="S1397" t="str">
        <f ca="1">IF(B1397="",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Transaction'!$C$7*(F1397-E1397), 365), 360))))</f>
        <v/>
      </c>
      <c r="T1397" s="49" t="str">
        <f t="shared" ca="1" si="132"/>
        <v/>
      </c>
      <c r="U1397" s="49" t="str">
        <f t="shared" ca="1" si="133"/>
        <v/>
      </c>
      <c r="V1397" s="49" t="str">
        <f t="shared" ca="1" si="134"/>
        <v/>
      </c>
      <c r="W1397" s="11" t="str">
        <f t="shared" ca="1" si="135"/>
        <v/>
      </c>
      <c r="X1397" s="11" t="str">
        <f t="shared" ca="1" si="136"/>
        <v/>
      </c>
    </row>
    <row r="1398" spans="2:24" x14ac:dyDescent="0.25">
      <c r="B1398" s="82" t="str">
        <f ca="1">IF(B1397&lt;MIN($C$3, 'Terms&amp;Conditions + Transaction'!$B$6), B1397+1, "")</f>
        <v/>
      </c>
      <c r="C1398" t="str">
        <f ca="1">IF(B1398="", "", IF(AND(WEEKDAY(B1398, 2)&lt;=5, ISERROR(VLOOKUP(B1398, 'Holiday Schedule'!$B$3:$B$1002, 1, FALSE))), 1, 0))</f>
        <v/>
      </c>
      <c r="D1398" t="str">
        <f ca="1">IF(B1398="", "", IF(LOWER('Terms&amp;Conditions + Transaction'!$C$15)="act", 1, IF(DAY(B1398)=31, 0, IF(AND(DAY(B1398+1)=1, MONTH(B1398+1)=3), 31-DAY(B1398), 1))))</f>
        <v/>
      </c>
      <c r="E1398" s="18" t="str">
        <f ca="1">IF(B1398="", "", IFERROR(VLOOKUP(B1398, 'Accrual Schedule'!$B$3:$B$122, 1, TRUE), ""))</f>
        <v/>
      </c>
      <c r="F1398" s="18" t="str" cm="1">
        <f t="array" aca="1" ref="F1398" ca="1">IF(B1398="", "", INDEX('Accrual Schedule'!$B$3:$B$122, MATCH(B1398, 'Accrual Schedule'!$B$3:$B$122, 1)+1, 1))</f>
        <v/>
      </c>
      <c r="G1398" s="18" t="str" cm="1">
        <f t="array" aca="1" ref="G1398" ca="1">IF(B1398="", "", INDEX('Accrual Schedule'!$B$3:$B$122, MATCH(H1398, 'Accrual Schedule'!$B$3:$B$122, 1)-1, 1))</f>
        <v/>
      </c>
      <c r="H1398" s="18" t="str">
        <f ca="1">IF(B1398="", "", INDEX('Accrual Schedule'!$B$3:$B$122, MATCH(I1398, 'Accrual Schedule'!$C$3:$C$122, 1), 1))</f>
        <v/>
      </c>
      <c r="I1398" s="18" t="str" cm="1">
        <f t="array" aca="1" ref="I1398" ca="1">IF(B1398="", "", _xlfn.IFNA(INDEX('Accrual Schedule'!$C$4:$C$122, MATCH(B1398, 'Accrual Schedule'!$C$4:$C$122, 1)+1, 1), INDEX('Accrual Schedule'!$C$4:$C$122, 1, 1)))</f>
        <v/>
      </c>
      <c r="J1398" s="11" t="str">
        <f ca="1">IF(B1398="","",'Terms&amp;Conditions + Transaction'!$F$5-SUMIF(Dispositions!$B$3:$B$32,"&lt;="&amp;B1398,Dispositions!$C$3:$C$32))</f>
        <v/>
      </c>
      <c r="K1398" s="84" t="str">
        <f ca="1">IF(B1398="", "", IF(ISNA(MATCH(B1398, 'Factor Schedule'!$B$3:$B$2002, -1)),1,IF(INDEX('Factor Schedule'!$B$3:$C$2002,MATCH(B1398, 'Factor Schedule'!$B$3:$B$2002, -1), 1)=B1398,MATCH(B1398, 'Factor Schedule'!$B$3:$B$2002, -1),MATCH(B1398, 'Factor Schedule'!$B$3:$B$2002, -1)+1)))</f>
        <v/>
      </c>
      <c r="L1398" s="11" t="str" cm="1">
        <f t="array" aca="1" ref="L1398" ca="1">IF(B1398="","",ROUND(J1398*_xlfn.IFNA(INDEX('Factor Schedule'!$B$3:$C$2002,K1398, 2), 1), 2))</f>
        <v/>
      </c>
      <c r="M1398" s="11" t="str">
        <f ca="1">IF(B1398="", "", IF(OR(LOWER('Terms&amp;Conditions + Transaction'!$B$12)&lt;&gt;"compound", B1398=$C$2, B1398=E1398), L1398, L1398+IF(LOWER('Terms&amp;Conditions + Transaction'!$B$13)&lt;&gt;"y", SUMIFS($T$8:$T$2007, $B$8:$B$2007, "&gt;="&amp;E1398, $B$8:$B$2007, "&lt;"&amp;B1398), SUMIFS($U$8:$U$1007, $B$8:$B$2007, "&gt;="&amp;E1398, $B$8:$B$2007, "&lt;"&amp;B1398))))</f>
        <v/>
      </c>
      <c r="N1398" s="18" t="str">
        <f ca="1">IF(OR(B1398 = "", F1398=""), "", MIN(ForwardDays(B1398,-'Terms&amp;Conditions + Transaction'!$B$22, 'Terms&amp;Conditions + Transaction'!$B$23, 'Holiday Schedule'!$B$3:$B$1002),ForwardDays(F1398,-'Terms&amp;Conditions + Transaction'!$B$22, 'Terms&amp;Conditions + Transaction'!$B$23, 'Holiday Schedule'!$B$3:$B$1002)))</f>
        <v/>
      </c>
      <c r="O1398" s="42" t="str">
        <f ca="1">IF(B1398="", "", IF(ISNA(MATCH(N1398, SOFR_INDEX!$A$2:$A$2001, -1)),1,IF(INDEX(SOFR_INDEX!$A$2:$E$2001,MATCH(N1398, SOFR_INDEX!$A$2:$A$2001, -1), 1)=N1398,MATCH(N1398, SOFR_INDEX!$A$2:$A$2001, -1),MATCH(N1398, SOFR_INDEX!$A$2:$A$2001, -1)+1)))</f>
        <v/>
      </c>
      <c r="P1398" s="40" t="str" cm="1">
        <f t="array" aca="1" ref="P1398" ca="1">IF(OR(B1398="", F1398=""), "", INDEX(SOFR_INDEX!$B$2:$E$2001, O1398,$P$4) * IF(LEFT($P$3, 3)="180", 2, IF(LEFT($P$3, 2)="90", 4, IF(LEFT($P$3, 2)="30", 12, 1)))/100)</f>
        <v/>
      </c>
      <c r="Q1398" s="43" t="str">
        <f ca="1">IF(OR(B1398="", F1398=""), "", P1398+'Terms&amp;Conditions + Transaction'!$B$11/10000)</f>
        <v/>
      </c>
      <c r="R1398" s="43" t="str">
        <f t="shared" ca="1" si="131"/>
        <v/>
      </c>
      <c r="S1398" t="str">
        <f ca="1">IF(B1398="",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Transaction'!$C$7*(F1398-E1398), 365), 360))))</f>
        <v/>
      </c>
      <c r="T1398" s="49" t="str">
        <f t="shared" ca="1" si="132"/>
        <v/>
      </c>
      <c r="U1398" s="49" t="str">
        <f t="shared" ca="1" si="133"/>
        <v/>
      </c>
      <c r="V1398" s="49" t="str">
        <f t="shared" ca="1" si="134"/>
        <v/>
      </c>
      <c r="W1398" s="11" t="str">
        <f t="shared" ca="1" si="135"/>
        <v/>
      </c>
      <c r="X1398" s="11" t="str">
        <f t="shared" ca="1" si="136"/>
        <v/>
      </c>
    </row>
    <row r="1399" spans="2:24" x14ac:dyDescent="0.25">
      <c r="B1399" s="82" t="str">
        <f ca="1">IF(B1398&lt;MIN($C$3, 'Terms&amp;Conditions + Transaction'!$B$6), B1398+1, "")</f>
        <v/>
      </c>
      <c r="C1399" t="str">
        <f ca="1">IF(B1399="", "", IF(AND(WEEKDAY(B1399, 2)&lt;=5, ISERROR(VLOOKUP(B1399, 'Holiday Schedule'!$B$3:$B$1002, 1, FALSE))), 1, 0))</f>
        <v/>
      </c>
      <c r="D1399" t="str">
        <f ca="1">IF(B1399="", "", IF(LOWER('Terms&amp;Conditions + Transaction'!$C$15)="act", 1, IF(DAY(B1399)=31, 0, IF(AND(DAY(B1399+1)=1, MONTH(B1399+1)=3), 31-DAY(B1399), 1))))</f>
        <v/>
      </c>
      <c r="E1399" s="18" t="str">
        <f ca="1">IF(B1399="", "", IFERROR(VLOOKUP(B1399, 'Accrual Schedule'!$B$3:$B$122, 1, TRUE), ""))</f>
        <v/>
      </c>
      <c r="F1399" s="18" t="str" cm="1">
        <f t="array" aca="1" ref="F1399" ca="1">IF(B1399="", "", INDEX('Accrual Schedule'!$B$3:$B$122, MATCH(B1399, 'Accrual Schedule'!$B$3:$B$122, 1)+1, 1))</f>
        <v/>
      </c>
      <c r="G1399" s="18" t="str" cm="1">
        <f t="array" aca="1" ref="G1399" ca="1">IF(B1399="", "", INDEX('Accrual Schedule'!$B$3:$B$122, MATCH(H1399, 'Accrual Schedule'!$B$3:$B$122, 1)-1, 1))</f>
        <v/>
      </c>
      <c r="H1399" s="18" t="str">
        <f ca="1">IF(B1399="", "", INDEX('Accrual Schedule'!$B$3:$B$122, MATCH(I1399, 'Accrual Schedule'!$C$3:$C$122, 1), 1))</f>
        <v/>
      </c>
      <c r="I1399" s="18" t="str" cm="1">
        <f t="array" aca="1" ref="I1399" ca="1">IF(B1399="", "", _xlfn.IFNA(INDEX('Accrual Schedule'!$C$4:$C$122, MATCH(B1399, 'Accrual Schedule'!$C$4:$C$122, 1)+1, 1), INDEX('Accrual Schedule'!$C$4:$C$122, 1, 1)))</f>
        <v/>
      </c>
      <c r="J1399" s="11" t="str">
        <f ca="1">IF(B1399="","",'Terms&amp;Conditions + Transaction'!$F$5-SUMIF(Dispositions!$B$3:$B$32,"&lt;="&amp;B1399,Dispositions!$C$3:$C$32))</f>
        <v/>
      </c>
      <c r="K1399" s="84" t="str">
        <f ca="1">IF(B1399="", "", IF(ISNA(MATCH(B1399, 'Factor Schedule'!$B$3:$B$2002, -1)),1,IF(INDEX('Factor Schedule'!$B$3:$C$2002,MATCH(B1399, 'Factor Schedule'!$B$3:$B$2002, -1), 1)=B1399,MATCH(B1399, 'Factor Schedule'!$B$3:$B$2002, -1),MATCH(B1399, 'Factor Schedule'!$B$3:$B$2002, -1)+1)))</f>
        <v/>
      </c>
      <c r="L1399" s="11" t="str" cm="1">
        <f t="array" aca="1" ref="L1399" ca="1">IF(B1399="","",ROUND(J1399*_xlfn.IFNA(INDEX('Factor Schedule'!$B$3:$C$2002,K1399, 2), 1), 2))</f>
        <v/>
      </c>
      <c r="M1399" s="11" t="str">
        <f ca="1">IF(B1399="", "", IF(OR(LOWER('Terms&amp;Conditions + Transaction'!$B$12)&lt;&gt;"compound", B1399=$C$2, B1399=E1399), L1399, L1399+IF(LOWER('Terms&amp;Conditions + Transaction'!$B$13)&lt;&gt;"y", SUMIFS($T$8:$T$2007, $B$8:$B$2007, "&gt;="&amp;E1399, $B$8:$B$2007, "&lt;"&amp;B1399), SUMIFS($U$8:$U$1007, $B$8:$B$2007, "&gt;="&amp;E1399, $B$8:$B$2007, "&lt;"&amp;B1399))))</f>
        <v/>
      </c>
      <c r="N1399" s="18" t="str">
        <f ca="1">IF(OR(B1399 = "", F1399=""), "", MIN(ForwardDays(B1399,-'Terms&amp;Conditions + Transaction'!$B$22, 'Terms&amp;Conditions + Transaction'!$B$23, 'Holiday Schedule'!$B$3:$B$1002),ForwardDays(F1399,-'Terms&amp;Conditions + Transaction'!$B$22, 'Terms&amp;Conditions + Transaction'!$B$23, 'Holiday Schedule'!$B$3:$B$1002)))</f>
        <v/>
      </c>
      <c r="O1399" s="42" t="str">
        <f ca="1">IF(B1399="", "", IF(ISNA(MATCH(N1399, SOFR_INDEX!$A$2:$A$2001, -1)),1,IF(INDEX(SOFR_INDEX!$A$2:$E$2001,MATCH(N1399, SOFR_INDEX!$A$2:$A$2001, -1), 1)=N1399,MATCH(N1399, SOFR_INDEX!$A$2:$A$2001, -1),MATCH(N1399, SOFR_INDEX!$A$2:$A$2001, -1)+1)))</f>
        <v/>
      </c>
      <c r="P1399" s="40" t="str" cm="1">
        <f t="array" aca="1" ref="P1399" ca="1">IF(OR(B1399="", F1399=""), "", INDEX(SOFR_INDEX!$B$2:$E$2001, O1399,$P$4) * IF(LEFT($P$3, 3)="180", 2, IF(LEFT($P$3, 2)="90", 4, IF(LEFT($P$3, 2)="30", 12, 1)))/100)</f>
        <v/>
      </c>
      <c r="Q1399" s="43" t="str">
        <f ca="1">IF(OR(B1399="", F1399=""), "", P1399+'Terms&amp;Conditions + Transaction'!$B$11/10000)</f>
        <v/>
      </c>
      <c r="R1399" s="43" t="str">
        <f t="shared" ca="1" si="131"/>
        <v/>
      </c>
      <c r="S1399" t="str">
        <f ca="1">IF(B1399="",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Transaction'!$C$7*(F1399-E1399), 365), 360))))</f>
        <v/>
      </c>
      <c r="T1399" s="49" t="str">
        <f t="shared" ca="1" si="132"/>
        <v/>
      </c>
      <c r="U1399" s="49" t="str">
        <f t="shared" ca="1" si="133"/>
        <v/>
      </c>
      <c r="V1399" s="49" t="str">
        <f t="shared" ca="1" si="134"/>
        <v/>
      </c>
      <c r="W1399" s="11" t="str">
        <f t="shared" ca="1" si="135"/>
        <v/>
      </c>
      <c r="X1399" s="11" t="str">
        <f t="shared" ca="1" si="136"/>
        <v/>
      </c>
    </row>
    <row r="1400" spans="2:24" x14ac:dyDescent="0.25">
      <c r="B1400" s="82" t="str">
        <f ca="1">IF(B1399&lt;MIN($C$3, 'Terms&amp;Conditions + Transaction'!$B$6), B1399+1, "")</f>
        <v/>
      </c>
      <c r="C1400" t="str">
        <f ca="1">IF(B1400="", "", IF(AND(WEEKDAY(B1400, 2)&lt;=5, ISERROR(VLOOKUP(B1400, 'Holiday Schedule'!$B$3:$B$1002, 1, FALSE))), 1, 0))</f>
        <v/>
      </c>
      <c r="D1400" t="str">
        <f ca="1">IF(B1400="", "", IF(LOWER('Terms&amp;Conditions + Transaction'!$C$15)="act", 1, IF(DAY(B1400)=31, 0, IF(AND(DAY(B1400+1)=1, MONTH(B1400+1)=3), 31-DAY(B1400), 1))))</f>
        <v/>
      </c>
      <c r="E1400" s="18" t="str">
        <f ca="1">IF(B1400="", "", IFERROR(VLOOKUP(B1400, 'Accrual Schedule'!$B$3:$B$122, 1, TRUE), ""))</f>
        <v/>
      </c>
      <c r="F1400" s="18" t="str" cm="1">
        <f t="array" aca="1" ref="F1400" ca="1">IF(B1400="", "", INDEX('Accrual Schedule'!$B$3:$B$122, MATCH(B1400, 'Accrual Schedule'!$B$3:$B$122, 1)+1, 1))</f>
        <v/>
      </c>
      <c r="G1400" s="18" t="str" cm="1">
        <f t="array" aca="1" ref="G1400" ca="1">IF(B1400="", "", INDEX('Accrual Schedule'!$B$3:$B$122, MATCH(H1400, 'Accrual Schedule'!$B$3:$B$122, 1)-1, 1))</f>
        <v/>
      </c>
      <c r="H1400" s="18" t="str">
        <f ca="1">IF(B1400="", "", INDEX('Accrual Schedule'!$B$3:$B$122, MATCH(I1400, 'Accrual Schedule'!$C$3:$C$122, 1), 1))</f>
        <v/>
      </c>
      <c r="I1400" s="18" t="str" cm="1">
        <f t="array" aca="1" ref="I1400" ca="1">IF(B1400="", "", _xlfn.IFNA(INDEX('Accrual Schedule'!$C$4:$C$122, MATCH(B1400, 'Accrual Schedule'!$C$4:$C$122, 1)+1, 1), INDEX('Accrual Schedule'!$C$4:$C$122, 1, 1)))</f>
        <v/>
      </c>
      <c r="J1400" s="11" t="str">
        <f ca="1">IF(B1400="","",'Terms&amp;Conditions + Transaction'!$F$5-SUMIF(Dispositions!$B$3:$B$32,"&lt;="&amp;B1400,Dispositions!$C$3:$C$32))</f>
        <v/>
      </c>
      <c r="K1400" s="84" t="str">
        <f ca="1">IF(B1400="", "", IF(ISNA(MATCH(B1400, 'Factor Schedule'!$B$3:$B$2002, -1)),1,IF(INDEX('Factor Schedule'!$B$3:$C$2002,MATCH(B1400, 'Factor Schedule'!$B$3:$B$2002, -1), 1)=B1400,MATCH(B1400, 'Factor Schedule'!$B$3:$B$2002, -1),MATCH(B1400, 'Factor Schedule'!$B$3:$B$2002, -1)+1)))</f>
        <v/>
      </c>
      <c r="L1400" s="11" t="str" cm="1">
        <f t="array" aca="1" ref="L1400" ca="1">IF(B1400="","",ROUND(J1400*_xlfn.IFNA(INDEX('Factor Schedule'!$B$3:$C$2002,K1400, 2), 1), 2))</f>
        <v/>
      </c>
      <c r="M1400" s="11" t="str">
        <f ca="1">IF(B1400="", "", IF(OR(LOWER('Terms&amp;Conditions + Transaction'!$B$12)&lt;&gt;"compound", B1400=$C$2, B1400=E1400), L1400, L1400+IF(LOWER('Terms&amp;Conditions + Transaction'!$B$13)&lt;&gt;"y", SUMIFS($T$8:$T$2007, $B$8:$B$2007, "&gt;="&amp;E1400, $B$8:$B$2007, "&lt;"&amp;B1400), SUMIFS($U$8:$U$1007, $B$8:$B$2007, "&gt;="&amp;E1400, $B$8:$B$2007, "&lt;"&amp;B1400))))</f>
        <v/>
      </c>
      <c r="N1400" s="18" t="str">
        <f ca="1">IF(OR(B1400 = "", F1400=""), "", MIN(ForwardDays(B1400,-'Terms&amp;Conditions + Transaction'!$B$22, 'Terms&amp;Conditions + Transaction'!$B$23, 'Holiday Schedule'!$B$3:$B$1002),ForwardDays(F1400,-'Terms&amp;Conditions + Transaction'!$B$22, 'Terms&amp;Conditions + Transaction'!$B$23, 'Holiday Schedule'!$B$3:$B$1002)))</f>
        <v/>
      </c>
      <c r="O1400" s="42" t="str">
        <f ca="1">IF(B1400="", "", IF(ISNA(MATCH(N1400, SOFR_INDEX!$A$2:$A$2001, -1)),1,IF(INDEX(SOFR_INDEX!$A$2:$E$2001,MATCH(N1400, SOFR_INDEX!$A$2:$A$2001, -1), 1)=N1400,MATCH(N1400, SOFR_INDEX!$A$2:$A$2001, -1),MATCH(N1400, SOFR_INDEX!$A$2:$A$2001, -1)+1)))</f>
        <v/>
      </c>
      <c r="P1400" s="40" t="str" cm="1">
        <f t="array" aca="1" ref="P1400" ca="1">IF(OR(B1400="", F1400=""), "", INDEX(SOFR_INDEX!$B$2:$E$2001, O1400,$P$4) * IF(LEFT($P$3, 3)="180", 2, IF(LEFT($P$3, 2)="90", 4, IF(LEFT($P$3, 2)="30", 12, 1)))/100)</f>
        <v/>
      </c>
      <c r="Q1400" s="43" t="str">
        <f ca="1">IF(OR(B1400="", F1400=""), "", P1400+'Terms&amp;Conditions + Transaction'!$B$11/10000)</f>
        <v/>
      </c>
      <c r="R1400" s="43" t="str">
        <f t="shared" ca="1" si="131"/>
        <v/>
      </c>
      <c r="S1400" t="str">
        <f ca="1">IF(B1400="",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Transaction'!$C$7*(F1400-E1400), 365), 360))))</f>
        <v/>
      </c>
      <c r="T1400" s="49" t="str">
        <f t="shared" ca="1" si="132"/>
        <v/>
      </c>
      <c r="U1400" s="49" t="str">
        <f t="shared" ca="1" si="133"/>
        <v/>
      </c>
      <c r="V1400" s="49" t="str">
        <f t="shared" ca="1" si="134"/>
        <v/>
      </c>
      <c r="W1400" s="11" t="str">
        <f t="shared" ca="1" si="135"/>
        <v/>
      </c>
      <c r="X1400" s="11" t="str">
        <f t="shared" ca="1" si="136"/>
        <v/>
      </c>
    </row>
    <row r="1401" spans="2:24" x14ac:dyDescent="0.25">
      <c r="B1401" s="82" t="str">
        <f ca="1">IF(B1400&lt;MIN($C$3, 'Terms&amp;Conditions + Transaction'!$B$6), B1400+1, "")</f>
        <v/>
      </c>
      <c r="C1401" t="str">
        <f ca="1">IF(B1401="", "", IF(AND(WEEKDAY(B1401, 2)&lt;=5, ISERROR(VLOOKUP(B1401, 'Holiday Schedule'!$B$3:$B$1002, 1, FALSE))), 1, 0))</f>
        <v/>
      </c>
      <c r="D1401" t="str">
        <f ca="1">IF(B1401="", "", IF(LOWER('Terms&amp;Conditions + Transaction'!$C$15)="act", 1, IF(DAY(B1401)=31, 0, IF(AND(DAY(B1401+1)=1, MONTH(B1401+1)=3), 31-DAY(B1401), 1))))</f>
        <v/>
      </c>
      <c r="E1401" s="18" t="str">
        <f ca="1">IF(B1401="", "", IFERROR(VLOOKUP(B1401, 'Accrual Schedule'!$B$3:$B$122, 1, TRUE), ""))</f>
        <v/>
      </c>
      <c r="F1401" s="18" t="str" cm="1">
        <f t="array" aca="1" ref="F1401" ca="1">IF(B1401="", "", INDEX('Accrual Schedule'!$B$3:$B$122, MATCH(B1401, 'Accrual Schedule'!$B$3:$B$122, 1)+1, 1))</f>
        <v/>
      </c>
      <c r="G1401" s="18" t="str" cm="1">
        <f t="array" aca="1" ref="G1401" ca="1">IF(B1401="", "", INDEX('Accrual Schedule'!$B$3:$B$122, MATCH(H1401, 'Accrual Schedule'!$B$3:$B$122, 1)-1, 1))</f>
        <v/>
      </c>
      <c r="H1401" s="18" t="str">
        <f ca="1">IF(B1401="", "", INDEX('Accrual Schedule'!$B$3:$B$122, MATCH(I1401, 'Accrual Schedule'!$C$3:$C$122, 1), 1))</f>
        <v/>
      </c>
      <c r="I1401" s="18" t="str" cm="1">
        <f t="array" aca="1" ref="I1401" ca="1">IF(B1401="", "", _xlfn.IFNA(INDEX('Accrual Schedule'!$C$4:$C$122, MATCH(B1401, 'Accrual Schedule'!$C$4:$C$122, 1)+1, 1), INDEX('Accrual Schedule'!$C$4:$C$122, 1, 1)))</f>
        <v/>
      </c>
      <c r="J1401" s="11" t="str">
        <f ca="1">IF(B1401="","",'Terms&amp;Conditions + Transaction'!$F$5-SUMIF(Dispositions!$B$3:$B$32,"&lt;="&amp;B1401,Dispositions!$C$3:$C$32))</f>
        <v/>
      </c>
      <c r="K1401" s="84" t="str">
        <f ca="1">IF(B1401="", "", IF(ISNA(MATCH(B1401, 'Factor Schedule'!$B$3:$B$2002, -1)),1,IF(INDEX('Factor Schedule'!$B$3:$C$2002,MATCH(B1401, 'Factor Schedule'!$B$3:$B$2002, -1), 1)=B1401,MATCH(B1401, 'Factor Schedule'!$B$3:$B$2002, -1),MATCH(B1401, 'Factor Schedule'!$B$3:$B$2002, -1)+1)))</f>
        <v/>
      </c>
      <c r="L1401" s="11" t="str" cm="1">
        <f t="array" aca="1" ref="L1401" ca="1">IF(B1401="","",ROUND(J1401*_xlfn.IFNA(INDEX('Factor Schedule'!$B$3:$C$2002,K1401, 2), 1), 2))</f>
        <v/>
      </c>
      <c r="M1401" s="11" t="str">
        <f ca="1">IF(B1401="", "", IF(OR(LOWER('Terms&amp;Conditions + Transaction'!$B$12)&lt;&gt;"compound", B1401=$C$2, B1401=E1401), L1401, L1401+IF(LOWER('Terms&amp;Conditions + Transaction'!$B$13)&lt;&gt;"y", SUMIFS($T$8:$T$2007, $B$8:$B$2007, "&gt;="&amp;E1401, $B$8:$B$2007, "&lt;"&amp;B1401), SUMIFS($U$8:$U$1007, $B$8:$B$2007, "&gt;="&amp;E1401, $B$8:$B$2007, "&lt;"&amp;B1401))))</f>
        <v/>
      </c>
      <c r="N1401" s="18" t="str">
        <f ca="1">IF(OR(B1401 = "", F1401=""), "", MIN(ForwardDays(B1401,-'Terms&amp;Conditions + Transaction'!$B$22, 'Terms&amp;Conditions + Transaction'!$B$23, 'Holiday Schedule'!$B$3:$B$1002),ForwardDays(F1401,-'Terms&amp;Conditions + Transaction'!$B$22, 'Terms&amp;Conditions + Transaction'!$B$23, 'Holiday Schedule'!$B$3:$B$1002)))</f>
        <v/>
      </c>
      <c r="O1401" s="42" t="str">
        <f ca="1">IF(B1401="", "", IF(ISNA(MATCH(N1401, SOFR_INDEX!$A$2:$A$2001, -1)),1,IF(INDEX(SOFR_INDEX!$A$2:$E$2001,MATCH(N1401, SOFR_INDEX!$A$2:$A$2001, -1), 1)=N1401,MATCH(N1401, SOFR_INDEX!$A$2:$A$2001, -1),MATCH(N1401, SOFR_INDEX!$A$2:$A$2001, -1)+1)))</f>
        <v/>
      </c>
      <c r="P1401" s="40" t="str" cm="1">
        <f t="array" aca="1" ref="P1401" ca="1">IF(OR(B1401="", F1401=""), "", INDEX(SOFR_INDEX!$B$2:$E$2001, O1401,$P$4) * IF(LEFT($P$3, 3)="180", 2, IF(LEFT($P$3, 2)="90", 4, IF(LEFT($P$3, 2)="30", 12, 1)))/100)</f>
        <v/>
      </c>
      <c r="Q1401" s="43" t="str">
        <f ca="1">IF(OR(B1401="", F1401=""), "", P1401+'Terms&amp;Conditions + Transaction'!$B$11/10000)</f>
        <v/>
      </c>
      <c r="R1401" s="43" t="str">
        <f t="shared" ca="1" si="131"/>
        <v/>
      </c>
      <c r="S1401" t="str">
        <f ca="1">IF(B1401="",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Transaction'!$C$7*(F1401-E1401), 365), 360))))</f>
        <v/>
      </c>
      <c r="T1401" s="49" t="str">
        <f t="shared" ca="1" si="132"/>
        <v/>
      </c>
      <c r="U1401" s="49" t="str">
        <f t="shared" ca="1" si="133"/>
        <v/>
      </c>
      <c r="V1401" s="49" t="str">
        <f t="shared" ca="1" si="134"/>
        <v/>
      </c>
      <c r="W1401" s="11" t="str">
        <f t="shared" ca="1" si="135"/>
        <v/>
      </c>
      <c r="X1401" s="11" t="str">
        <f t="shared" ca="1" si="136"/>
        <v/>
      </c>
    </row>
    <row r="1402" spans="2:24" x14ac:dyDescent="0.25">
      <c r="B1402" s="82" t="str">
        <f ca="1">IF(B1401&lt;MIN($C$3, 'Terms&amp;Conditions + Transaction'!$B$6), B1401+1, "")</f>
        <v/>
      </c>
      <c r="C1402" t="str">
        <f ca="1">IF(B1402="", "", IF(AND(WEEKDAY(B1402, 2)&lt;=5, ISERROR(VLOOKUP(B1402, 'Holiday Schedule'!$B$3:$B$1002, 1, FALSE))), 1, 0))</f>
        <v/>
      </c>
      <c r="D1402" t="str">
        <f ca="1">IF(B1402="", "", IF(LOWER('Terms&amp;Conditions + Transaction'!$C$15)="act", 1, IF(DAY(B1402)=31, 0, IF(AND(DAY(B1402+1)=1, MONTH(B1402+1)=3), 31-DAY(B1402), 1))))</f>
        <v/>
      </c>
      <c r="E1402" s="18" t="str">
        <f ca="1">IF(B1402="", "", IFERROR(VLOOKUP(B1402, 'Accrual Schedule'!$B$3:$B$122, 1, TRUE), ""))</f>
        <v/>
      </c>
      <c r="F1402" s="18" t="str" cm="1">
        <f t="array" aca="1" ref="F1402" ca="1">IF(B1402="", "", INDEX('Accrual Schedule'!$B$3:$B$122, MATCH(B1402, 'Accrual Schedule'!$B$3:$B$122, 1)+1, 1))</f>
        <v/>
      </c>
      <c r="G1402" s="18" t="str" cm="1">
        <f t="array" aca="1" ref="G1402" ca="1">IF(B1402="", "", INDEX('Accrual Schedule'!$B$3:$B$122, MATCH(H1402, 'Accrual Schedule'!$B$3:$B$122, 1)-1, 1))</f>
        <v/>
      </c>
      <c r="H1402" s="18" t="str">
        <f ca="1">IF(B1402="", "", INDEX('Accrual Schedule'!$B$3:$B$122, MATCH(I1402, 'Accrual Schedule'!$C$3:$C$122, 1), 1))</f>
        <v/>
      </c>
      <c r="I1402" s="18" t="str" cm="1">
        <f t="array" aca="1" ref="I1402" ca="1">IF(B1402="", "", _xlfn.IFNA(INDEX('Accrual Schedule'!$C$4:$C$122, MATCH(B1402, 'Accrual Schedule'!$C$4:$C$122, 1)+1, 1), INDEX('Accrual Schedule'!$C$4:$C$122, 1, 1)))</f>
        <v/>
      </c>
      <c r="J1402" s="11" t="str">
        <f ca="1">IF(B1402="","",'Terms&amp;Conditions + Transaction'!$F$5-SUMIF(Dispositions!$B$3:$B$32,"&lt;="&amp;B1402,Dispositions!$C$3:$C$32))</f>
        <v/>
      </c>
      <c r="K1402" s="84" t="str">
        <f ca="1">IF(B1402="", "", IF(ISNA(MATCH(B1402, 'Factor Schedule'!$B$3:$B$2002, -1)),1,IF(INDEX('Factor Schedule'!$B$3:$C$2002,MATCH(B1402, 'Factor Schedule'!$B$3:$B$2002, -1), 1)=B1402,MATCH(B1402, 'Factor Schedule'!$B$3:$B$2002, -1),MATCH(B1402, 'Factor Schedule'!$B$3:$B$2002, -1)+1)))</f>
        <v/>
      </c>
      <c r="L1402" s="11" t="str" cm="1">
        <f t="array" aca="1" ref="L1402" ca="1">IF(B1402="","",ROUND(J1402*_xlfn.IFNA(INDEX('Factor Schedule'!$B$3:$C$2002,K1402, 2), 1), 2))</f>
        <v/>
      </c>
      <c r="M1402" s="11" t="str">
        <f ca="1">IF(B1402="", "", IF(OR(LOWER('Terms&amp;Conditions + Transaction'!$B$12)&lt;&gt;"compound", B1402=$C$2, B1402=E1402), L1402, L1402+IF(LOWER('Terms&amp;Conditions + Transaction'!$B$13)&lt;&gt;"y", SUMIFS($T$8:$T$2007, $B$8:$B$2007, "&gt;="&amp;E1402, $B$8:$B$2007, "&lt;"&amp;B1402), SUMIFS($U$8:$U$1007, $B$8:$B$2007, "&gt;="&amp;E1402, $B$8:$B$2007, "&lt;"&amp;B1402))))</f>
        <v/>
      </c>
      <c r="N1402" s="18" t="str">
        <f ca="1">IF(OR(B1402 = "", F1402=""), "", MIN(ForwardDays(B1402,-'Terms&amp;Conditions + Transaction'!$B$22, 'Terms&amp;Conditions + Transaction'!$B$23, 'Holiday Schedule'!$B$3:$B$1002),ForwardDays(F1402,-'Terms&amp;Conditions + Transaction'!$B$22, 'Terms&amp;Conditions + Transaction'!$B$23, 'Holiday Schedule'!$B$3:$B$1002)))</f>
        <v/>
      </c>
      <c r="O1402" s="42" t="str">
        <f ca="1">IF(B1402="", "", IF(ISNA(MATCH(N1402, SOFR_INDEX!$A$2:$A$2001, -1)),1,IF(INDEX(SOFR_INDEX!$A$2:$E$2001,MATCH(N1402, SOFR_INDEX!$A$2:$A$2001, -1), 1)=N1402,MATCH(N1402, SOFR_INDEX!$A$2:$A$2001, -1),MATCH(N1402, SOFR_INDEX!$A$2:$A$2001, -1)+1)))</f>
        <v/>
      </c>
      <c r="P1402" s="40" t="str" cm="1">
        <f t="array" aca="1" ref="P1402" ca="1">IF(OR(B1402="", F1402=""), "", INDEX(SOFR_INDEX!$B$2:$E$2001, O1402,$P$4) * IF(LEFT($P$3, 3)="180", 2, IF(LEFT($P$3, 2)="90", 4, IF(LEFT($P$3, 2)="30", 12, 1)))/100)</f>
        <v/>
      </c>
      <c r="Q1402" s="43" t="str">
        <f ca="1">IF(OR(B1402="", F1402=""), "", P1402+'Terms&amp;Conditions + Transaction'!$B$11/10000)</f>
        <v/>
      </c>
      <c r="R1402" s="43" t="str">
        <f t="shared" ca="1" si="131"/>
        <v/>
      </c>
      <c r="S1402" t="str">
        <f ca="1">IF(B1402="",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Transaction'!$C$7*(F1402-E1402), 365), 360))))</f>
        <v/>
      </c>
      <c r="T1402" s="49" t="str">
        <f t="shared" ca="1" si="132"/>
        <v/>
      </c>
      <c r="U1402" s="49" t="str">
        <f t="shared" ca="1" si="133"/>
        <v/>
      </c>
      <c r="V1402" s="49" t="str">
        <f t="shared" ca="1" si="134"/>
        <v/>
      </c>
      <c r="W1402" s="11" t="str">
        <f t="shared" ca="1" si="135"/>
        <v/>
      </c>
      <c r="X1402" s="11" t="str">
        <f t="shared" ca="1" si="136"/>
        <v/>
      </c>
    </row>
    <row r="1403" spans="2:24" x14ac:dyDescent="0.25">
      <c r="B1403" s="82" t="str">
        <f ca="1">IF(B1402&lt;MIN($C$3, 'Terms&amp;Conditions + Transaction'!$B$6), B1402+1, "")</f>
        <v/>
      </c>
      <c r="C1403" t="str">
        <f ca="1">IF(B1403="", "", IF(AND(WEEKDAY(B1403, 2)&lt;=5, ISERROR(VLOOKUP(B1403, 'Holiday Schedule'!$B$3:$B$1002, 1, FALSE))), 1, 0))</f>
        <v/>
      </c>
      <c r="D1403" t="str">
        <f ca="1">IF(B1403="", "", IF(LOWER('Terms&amp;Conditions + Transaction'!$C$15)="act", 1, IF(DAY(B1403)=31, 0, IF(AND(DAY(B1403+1)=1, MONTH(B1403+1)=3), 31-DAY(B1403), 1))))</f>
        <v/>
      </c>
      <c r="E1403" s="18" t="str">
        <f ca="1">IF(B1403="", "", IFERROR(VLOOKUP(B1403, 'Accrual Schedule'!$B$3:$B$122, 1, TRUE), ""))</f>
        <v/>
      </c>
      <c r="F1403" s="18" t="str" cm="1">
        <f t="array" aca="1" ref="F1403" ca="1">IF(B1403="", "", INDEX('Accrual Schedule'!$B$3:$B$122, MATCH(B1403, 'Accrual Schedule'!$B$3:$B$122, 1)+1, 1))</f>
        <v/>
      </c>
      <c r="G1403" s="18" t="str" cm="1">
        <f t="array" aca="1" ref="G1403" ca="1">IF(B1403="", "", INDEX('Accrual Schedule'!$B$3:$B$122, MATCH(H1403, 'Accrual Schedule'!$B$3:$B$122, 1)-1, 1))</f>
        <v/>
      </c>
      <c r="H1403" s="18" t="str">
        <f ca="1">IF(B1403="", "", INDEX('Accrual Schedule'!$B$3:$B$122, MATCH(I1403, 'Accrual Schedule'!$C$3:$C$122, 1), 1))</f>
        <v/>
      </c>
      <c r="I1403" s="18" t="str" cm="1">
        <f t="array" aca="1" ref="I1403" ca="1">IF(B1403="", "", _xlfn.IFNA(INDEX('Accrual Schedule'!$C$4:$C$122, MATCH(B1403, 'Accrual Schedule'!$C$4:$C$122, 1)+1, 1), INDEX('Accrual Schedule'!$C$4:$C$122, 1, 1)))</f>
        <v/>
      </c>
      <c r="J1403" s="11" t="str">
        <f ca="1">IF(B1403="","",'Terms&amp;Conditions + Transaction'!$F$5-SUMIF(Dispositions!$B$3:$B$32,"&lt;="&amp;B1403,Dispositions!$C$3:$C$32))</f>
        <v/>
      </c>
      <c r="K1403" s="84" t="str">
        <f ca="1">IF(B1403="", "", IF(ISNA(MATCH(B1403, 'Factor Schedule'!$B$3:$B$2002, -1)),1,IF(INDEX('Factor Schedule'!$B$3:$C$2002,MATCH(B1403, 'Factor Schedule'!$B$3:$B$2002, -1), 1)=B1403,MATCH(B1403, 'Factor Schedule'!$B$3:$B$2002, -1),MATCH(B1403, 'Factor Schedule'!$B$3:$B$2002, -1)+1)))</f>
        <v/>
      </c>
      <c r="L1403" s="11" t="str" cm="1">
        <f t="array" aca="1" ref="L1403" ca="1">IF(B1403="","",ROUND(J1403*_xlfn.IFNA(INDEX('Factor Schedule'!$B$3:$C$2002,K1403, 2), 1), 2))</f>
        <v/>
      </c>
      <c r="M1403" s="11" t="str">
        <f ca="1">IF(B1403="", "", IF(OR(LOWER('Terms&amp;Conditions + Transaction'!$B$12)&lt;&gt;"compound", B1403=$C$2, B1403=E1403), L1403, L1403+IF(LOWER('Terms&amp;Conditions + Transaction'!$B$13)&lt;&gt;"y", SUMIFS($T$8:$T$2007, $B$8:$B$2007, "&gt;="&amp;E1403, $B$8:$B$2007, "&lt;"&amp;B1403), SUMIFS($U$8:$U$1007, $B$8:$B$2007, "&gt;="&amp;E1403, $B$8:$B$2007, "&lt;"&amp;B1403))))</f>
        <v/>
      </c>
      <c r="N1403" s="18" t="str">
        <f ca="1">IF(OR(B1403 = "", F1403=""), "", MIN(ForwardDays(B1403,-'Terms&amp;Conditions + Transaction'!$B$22, 'Terms&amp;Conditions + Transaction'!$B$23, 'Holiday Schedule'!$B$3:$B$1002),ForwardDays(F1403,-'Terms&amp;Conditions + Transaction'!$B$22, 'Terms&amp;Conditions + Transaction'!$B$23, 'Holiday Schedule'!$B$3:$B$1002)))</f>
        <v/>
      </c>
      <c r="O1403" s="42" t="str">
        <f ca="1">IF(B1403="", "", IF(ISNA(MATCH(N1403, SOFR_INDEX!$A$2:$A$2001, -1)),1,IF(INDEX(SOFR_INDEX!$A$2:$E$2001,MATCH(N1403, SOFR_INDEX!$A$2:$A$2001, -1), 1)=N1403,MATCH(N1403, SOFR_INDEX!$A$2:$A$2001, -1),MATCH(N1403, SOFR_INDEX!$A$2:$A$2001, -1)+1)))</f>
        <v/>
      </c>
      <c r="P1403" s="40" t="str" cm="1">
        <f t="array" aca="1" ref="P1403" ca="1">IF(OR(B1403="", F1403=""), "", INDEX(SOFR_INDEX!$B$2:$E$2001, O1403,$P$4) * IF(LEFT($P$3, 3)="180", 2, IF(LEFT($P$3, 2)="90", 4, IF(LEFT($P$3, 2)="30", 12, 1)))/100)</f>
        <v/>
      </c>
      <c r="Q1403" s="43" t="str">
        <f ca="1">IF(OR(B1403="", F1403=""), "", P1403+'Terms&amp;Conditions + Transaction'!$B$11/10000)</f>
        <v/>
      </c>
      <c r="R1403" s="43" t="str">
        <f t="shared" ca="1" si="131"/>
        <v/>
      </c>
      <c r="S1403" t="str">
        <f ca="1">IF(B1403="",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Transaction'!$C$7*(F1403-E1403), 365), 360))))</f>
        <v/>
      </c>
      <c r="T1403" s="49" t="str">
        <f t="shared" ca="1" si="132"/>
        <v/>
      </c>
      <c r="U1403" s="49" t="str">
        <f t="shared" ca="1" si="133"/>
        <v/>
      </c>
      <c r="V1403" s="49" t="str">
        <f t="shared" ca="1" si="134"/>
        <v/>
      </c>
      <c r="W1403" s="11" t="str">
        <f t="shared" ca="1" si="135"/>
        <v/>
      </c>
      <c r="X1403" s="11" t="str">
        <f t="shared" ca="1" si="136"/>
        <v/>
      </c>
    </row>
    <row r="1404" spans="2:24" x14ac:dyDescent="0.25">
      <c r="B1404" s="82" t="str">
        <f ca="1">IF(B1403&lt;MIN($C$3, 'Terms&amp;Conditions + Transaction'!$B$6), B1403+1, "")</f>
        <v/>
      </c>
      <c r="C1404" t="str">
        <f ca="1">IF(B1404="", "", IF(AND(WEEKDAY(B1404, 2)&lt;=5, ISERROR(VLOOKUP(B1404, 'Holiday Schedule'!$B$3:$B$1002, 1, FALSE))), 1, 0))</f>
        <v/>
      </c>
      <c r="D1404" t="str">
        <f ca="1">IF(B1404="", "", IF(LOWER('Terms&amp;Conditions + Transaction'!$C$15)="act", 1, IF(DAY(B1404)=31, 0, IF(AND(DAY(B1404+1)=1, MONTH(B1404+1)=3), 31-DAY(B1404), 1))))</f>
        <v/>
      </c>
      <c r="E1404" s="18" t="str">
        <f ca="1">IF(B1404="", "", IFERROR(VLOOKUP(B1404, 'Accrual Schedule'!$B$3:$B$122, 1, TRUE), ""))</f>
        <v/>
      </c>
      <c r="F1404" s="18" t="str" cm="1">
        <f t="array" aca="1" ref="F1404" ca="1">IF(B1404="", "", INDEX('Accrual Schedule'!$B$3:$B$122, MATCH(B1404, 'Accrual Schedule'!$B$3:$B$122, 1)+1, 1))</f>
        <v/>
      </c>
      <c r="G1404" s="18" t="str" cm="1">
        <f t="array" aca="1" ref="G1404" ca="1">IF(B1404="", "", INDEX('Accrual Schedule'!$B$3:$B$122, MATCH(H1404, 'Accrual Schedule'!$B$3:$B$122, 1)-1, 1))</f>
        <v/>
      </c>
      <c r="H1404" s="18" t="str">
        <f ca="1">IF(B1404="", "", INDEX('Accrual Schedule'!$B$3:$B$122, MATCH(I1404, 'Accrual Schedule'!$C$3:$C$122, 1), 1))</f>
        <v/>
      </c>
      <c r="I1404" s="18" t="str" cm="1">
        <f t="array" aca="1" ref="I1404" ca="1">IF(B1404="", "", _xlfn.IFNA(INDEX('Accrual Schedule'!$C$4:$C$122, MATCH(B1404, 'Accrual Schedule'!$C$4:$C$122, 1)+1, 1), INDEX('Accrual Schedule'!$C$4:$C$122, 1, 1)))</f>
        <v/>
      </c>
      <c r="J1404" s="11" t="str">
        <f ca="1">IF(B1404="","",'Terms&amp;Conditions + Transaction'!$F$5-SUMIF(Dispositions!$B$3:$B$32,"&lt;="&amp;B1404,Dispositions!$C$3:$C$32))</f>
        <v/>
      </c>
      <c r="K1404" s="84" t="str">
        <f ca="1">IF(B1404="", "", IF(ISNA(MATCH(B1404, 'Factor Schedule'!$B$3:$B$2002, -1)),1,IF(INDEX('Factor Schedule'!$B$3:$C$2002,MATCH(B1404, 'Factor Schedule'!$B$3:$B$2002, -1), 1)=B1404,MATCH(B1404, 'Factor Schedule'!$B$3:$B$2002, -1),MATCH(B1404, 'Factor Schedule'!$B$3:$B$2002, -1)+1)))</f>
        <v/>
      </c>
      <c r="L1404" s="11" t="str" cm="1">
        <f t="array" aca="1" ref="L1404" ca="1">IF(B1404="","",ROUND(J1404*_xlfn.IFNA(INDEX('Factor Schedule'!$B$3:$C$2002,K1404, 2), 1), 2))</f>
        <v/>
      </c>
      <c r="M1404" s="11" t="str">
        <f ca="1">IF(B1404="", "", IF(OR(LOWER('Terms&amp;Conditions + Transaction'!$B$12)&lt;&gt;"compound", B1404=$C$2, B1404=E1404), L1404, L1404+IF(LOWER('Terms&amp;Conditions + Transaction'!$B$13)&lt;&gt;"y", SUMIFS($T$8:$T$2007, $B$8:$B$2007, "&gt;="&amp;E1404, $B$8:$B$2007, "&lt;"&amp;B1404), SUMIFS($U$8:$U$1007, $B$8:$B$2007, "&gt;="&amp;E1404, $B$8:$B$2007, "&lt;"&amp;B1404))))</f>
        <v/>
      </c>
      <c r="N1404" s="18" t="str">
        <f ca="1">IF(OR(B1404 = "", F1404=""), "", MIN(ForwardDays(B1404,-'Terms&amp;Conditions + Transaction'!$B$22, 'Terms&amp;Conditions + Transaction'!$B$23, 'Holiday Schedule'!$B$3:$B$1002),ForwardDays(F1404,-'Terms&amp;Conditions + Transaction'!$B$22, 'Terms&amp;Conditions + Transaction'!$B$23, 'Holiday Schedule'!$B$3:$B$1002)))</f>
        <v/>
      </c>
      <c r="O1404" s="42" t="str">
        <f ca="1">IF(B1404="", "", IF(ISNA(MATCH(N1404, SOFR_INDEX!$A$2:$A$2001, -1)),1,IF(INDEX(SOFR_INDEX!$A$2:$E$2001,MATCH(N1404, SOFR_INDEX!$A$2:$A$2001, -1), 1)=N1404,MATCH(N1404, SOFR_INDEX!$A$2:$A$2001, -1),MATCH(N1404, SOFR_INDEX!$A$2:$A$2001, -1)+1)))</f>
        <v/>
      </c>
      <c r="P1404" s="40" t="str" cm="1">
        <f t="array" aca="1" ref="P1404" ca="1">IF(OR(B1404="", F1404=""), "", INDEX(SOFR_INDEX!$B$2:$E$2001, O1404,$P$4) * IF(LEFT($P$3, 3)="180", 2, IF(LEFT($P$3, 2)="90", 4, IF(LEFT($P$3, 2)="30", 12, 1)))/100)</f>
        <v/>
      </c>
      <c r="Q1404" s="43" t="str">
        <f ca="1">IF(OR(B1404="", F1404=""), "", P1404+'Terms&amp;Conditions + Transaction'!$B$11/10000)</f>
        <v/>
      </c>
      <c r="R1404" s="43" t="str">
        <f t="shared" ca="1" si="131"/>
        <v/>
      </c>
      <c r="S1404" t="str">
        <f ca="1">IF(B1404="",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Transaction'!$C$7*(F1404-E1404), 365), 360))))</f>
        <v/>
      </c>
      <c r="T1404" s="49" t="str">
        <f t="shared" ca="1" si="132"/>
        <v/>
      </c>
      <c r="U1404" s="49" t="str">
        <f t="shared" ca="1" si="133"/>
        <v/>
      </c>
      <c r="V1404" s="49" t="str">
        <f t="shared" ca="1" si="134"/>
        <v/>
      </c>
      <c r="W1404" s="11" t="str">
        <f t="shared" ca="1" si="135"/>
        <v/>
      </c>
      <c r="X1404" s="11" t="str">
        <f t="shared" ca="1" si="136"/>
        <v/>
      </c>
    </row>
    <row r="1405" spans="2:24" x14ac:dyDescent="0.25">
      <c r="B1405" s="82" t="str">
        <f ca="1">IF(B1404&lt;MIN($C$3, 'Terms&amp;Conditions + Transaction'!$B$6), B1404+1, "")</f>
        <v/>
      </c>
      <c r="C1405" t="str">
        <f ca="1">IF(B1405="", "", IF(AND(WEEKDAY(B1405, 2)&lt;=5, ISERROR(VLOOKUP(B1405, 'Holiday Schedule'!$B$3:$B$1002, 1, FALSE))), 1, 0))</f>
        <v/>
      </c>
      <c r="D1405" t="str">
        <f ca="1">IF(B1405="", "", IF(LOWER('Terms&amp;Conditions + Transaction'!$C$15)="act", 1, IF(DAY(B1405)=31, 0, IF(AND(DAY(B1405+1)=1, MONTH(B1405+1)=3), 31-DAY(B1405), 1))))</f>
        <v/>
      </c>
      <c r="E1405" s="18" t="str">
        <f ca="1">IF(B1405="", "", IFERROR(VLOOKUP(B1405, 'Accrual Schedule'!$B$3:$B$122, 1, TRUE), ""))</f>
        <v/>
      </c>
      <c r="F1405" s="18" t="str" cm="1">
        <f t="array" aca="1" ref="F1405" ca="1">IF(B1405="", "", INDEX('Accrual Schedule'!$B$3:$B$122, MATCH(B1405, 'Accrual Schedule'!$B$3:$B$122, 1)+1, 1))</f>
        <v/>
      </c>
      <c r="G1405" s="18" t="str" cm="1">
        <f t="array" aca="1" ref="G1405" ca="1">IF(B1405="", "", INDEX('Accrual Schedule'!$B$3:$B$122, MATCH(H1405, 'Accrual Schedule'!$B$3:$B$122, 1)-1, 1))</f>
        <v/>
      </c>
      <c r="H1405" s="18" t="str">
        <f ca="1">IF(B1405="", "", INDEX('Accrual Schedule'!$B$3:$B$122, MATCH(I1405, 'Accrual Schedule'!$C$3:$C$122, 1), 1))</f>
        <v/>
      </c>
      <c r="I1405" s="18" t="str" cm="1">
        <f t="array" aca="1" ref="I1405" ca="1">IF(B1405="", "", _xlfn.IFNA(INDEX('Accrual Schedule'!$C$4:$C$122, MATCH(B1405, 'Accrual Schedule'!$C$4:$C$122, 1)+1, 1), INDEX('Accrual Schedule'!$C$4:$C$122, 1, 1)))</f>
        <v/>
      </c>
      <c r="J1405" s="11" t="str">
        <f ca="1">IF(B1405="","",'Terms&amp;Conditions + Transaction'!$F$5-SUMIF(Dispositions!$B$3:$B$32,"&lt;="&amp;B1405,Dispositions!$C$3:$C$32))</f>
        <v/>
      </c>
      <c r="K1405" s="84" t="str">
        <f ca="1">IF(B1405="", "", IF(ISNA(MATCH(B1405, 'Factor Schedule'!$B$3:$B$2002, -1)),1,IF(INDEX('Factor Schedule'!$B$3:$C$2002,MATCH(B1405, 'Factor Schedule'!$B$3:$B$2002, -1), 1)=B1405,MATCH(B1405, 'Factor Schedule'!$B$3:$B$2002, -1),MATCH(B1405, 'Factor Schedule'!$B$3:$B$2002, -1)+1)))</f>
        <v/>
      </c>
      <c r="L1405" s="11" t="str" cm="1">
        <f t="array" aca="1" ref="L1405" ca="1">IF(B1405="","",ROUND(J1405*_xlfn.IFNA(INDEX('Factor Schedule'!$B$3:$C$2002,K1405, 2), 1), 2))</f>
        <v/>
      </c>
      <c r="M1405" s="11" t="str">
        <f ca="1">IF(B1405="", "", IF(OR(LOWER('Terms&amp;Conditions + Transaction'!$B$12)&lt;&gt;"compound", B1405=$C$2, B1405=E1405), L1405, L1405+IF(LOWER('Terms&amp;Conditions + Transaction'!$B$13)&lt;&gt;"y", SUMIFS($T$8:$T$2007, $B$8:$B$2007, "&gt;="&amp;E1405, $B$8:$B$2007, "&lt;"&amp;B1405), SUMIFS($U$8:$U$1007, $B$8:$B$2007, "&gt;="&amp;E1405, $B$8:$B$2007, "&lt;"&amp;B1405))))</f>
        <v/>
      </c>
      <c r="N1405" s="18" t="str">
        <f ca="1">IF(OR(B1405 = "", F1405=""), "", MIN(ForwardDays(B1405,-'Terms&amp;Conditions + Transaction'!$B$22, 'Terms&amp;Conditions + Transaction'!$B$23, 'Holiday Schedule'!$B$3:$B$1002),ForwardDays(F1405,-'Terms&amp;Conditions + Transaction'!$B$22, 'Terms&amp;Conditions + Transaction'!$B$23, 'Holiday Schedule'!$B$3:$B$1002)))</f>
        <v/>
      </c>
      <c r="O1405" s="42" t="str">
        <f ca="1">IF(B1405="", "", IF(ISNA(MATCH(N1405, SOFR_INDEX!$A$2:$A$2001, -1)),1,IF(INDEX(SOFR_INDEX!$A$2:$E$2001,MATCH(N1405, SOFR_INDEX!$A$2:$A$2001, -1), 1)=N1405,MATCH(N1405, SOFR_INDEX!$A$2:$A$2001, -1),MATCH(N1405, SOFR_INDEX!$A$2:$A$2001, -1)+1)))</f>
        <v/>
      </c>
      <c r="P1405" s="40" t="str" cm="1">
        <f t="array" aca="1" ref="P1405" ca="1">IF(OR(B1405="", F1405=""), "", INDEX(SOFR_INDEX!$B$2:$E$2001, O1405,$P$4) * IF(LEFT($P$3, 3)="180", 2, IF(LEFT($P$3, 2)="90", 4, IF(LEFT($P$3, 2)="30", 12, 1)))/100)</f>
        <v/>
      </c>
      <c r="Q1405" s="43" t="str">
        <f ca="1">IF(OR(B1405="", F1405=""), "", P1405+'Terms&amp;Conditions + Transaction'!$B$11/10000)</f>
        <v/>
      </c>
      <c r="R1405" s="43" t="str">
        <f t="shared" ca="1" si="131"/>
        <v/>
      </c>
      <c r="S1405" t="str">
        <f ca="1">IF(B1405="",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Transaction'!$C$7*(F1405-E1405), 365), 360))))</f>
        <v/>
      </c>
      <c r="T1405" s="49" t="str">
        <f t="shared" ca="1" si="132"/>
        <v/>
      </c>
      <c r="U1405" s="49" t="str">
        <f t="shared" ca="1" si="133"/>
        <v/>
      </c>
      <c r="V1405" s="49" t="str">
        <f t="shared" ca="1" si="134"/>
        <v/>
      </c>
      <c r="W1405" s="11" t="str">
        <f t="shared" ca="1" si="135"/>
        <v/>
      </c>
      <c r="X1405" s="11" t="str">
        <f t="shared" ca="1" si="136"/>
        <v/>
      </c>
    </row>
    <row r="1406" spans="2:24" x14ac:dyDescent="0.25">
      <c r="B1406" s="82" t="str">
        <f ca="1">IF(B1405&lt;MIN($C$3, 'Terms&amp;Conditions + Transaction'!$B$6), B1405+1, "")</f>
        <v/>
      </c>
      <c r="C1406" t="str">
        <f ca="1">IF(B1406="", "", IF(AND(WEEKDAY(B1406, 2)&lt;=5, ISERROR(VLOOKUP(B1406, 'Holiday Schedule'!$B$3:$B$1002, 1, FALSE))), 1, 0))</f>
        <v/>
      </c>
      <c r="D1406" t="str">
        <f ca="1">IF(B1406="", "", IF(LOWER('Terms&amp;Conditions + Transaction'!$C$15)="act", 1, IF(DAY(B1406)=31, 0, IF(AND(DAY(B1406+1)=1, MONTH(B1406+1)=3), 31-DAY(B1406), 1))))</f>
        <v/>
      </c>
      <c r="E1406" s="18" t="str">
        <f ca="1">IF(B1406="", "", IFERROR(VLOOKUP(B1406, 'Accrual Schedule'!$B$3:$B$122, 1, TRUE), ""))</f>
        <v/>
      </c>
      <c r="F1406" s="18" t="str" cm="1">
        <f t="array" aca="1" ref="F1406" ca="1">IF(B1406="", "", INDEX('Accrual Schedule'!$B$3:$B$122, MATCH(B1406, 'Accrual Schedule'!$B$3:$B$122, 1)+1, 1))</f>
        <v/>
      </c>
      <c r="G1406" s="18" t="str" cm="1">
        <f t="array" aca="1" ref="G1406" ca="1">IF(B1406="", "", INDEX('Accrual Schedule'!$B$3:$B$122, MATCH(H1406, 'Accrual Schedule'!$B$3:$B$122, 1)-1, 1))</f>
        <v/>
      </c>
      <c r="H1406" s="18" t="str">
        <f ca="1">IF(B1406="", "", INDEX('Accrual Schedule'!$B$3:$B$122, MATCH(I1406, 'Accrual Schedule'!$C$3:$C$122, 1), 1))</f>
        <v/>
      </c>
      <c r="I1406" s="18" t="str" cm="1">
        <f t="array" aca="1" ref="I1406" ca="1">IF(B1406="", "", _xlfn.IFNA(INDEX('Accrual Schedule'!$C$4:$C$122, MATCH(B1406, 'Accrual Schedule'!$C$4:$C$122, 1)+1, 1), INDEX('Accrual Schedule'!$C$4:$C$122, 1, 1)))</f>
        <v/>
      </c>
      <c r="J1406" s="11" t="str">
        <f ca="1">IF(B1406="","",'Terms&amp;Conditions + Transaction'!$F$5-SUMIF(Dispositions!$B$3:$B$32,"&lt;="&amp;B1406,Dispositions!$C$3:$C$32))</f>
        <v/>
      </c>
      <c r="K1406" s="84" t="str">
        <f ca="1">IF(B1406="", "", IF(ISNA(MATCH(B1406, 'Factor Schedule'!$B$3:$B$2002, -1)),1,IF(INDEX('Factor Schedule'!$B$3:$C$2002,MATCH(B1406, 'Factor Schedule'!$B$3:$B$2002, -1), 1)=B1406,MATCH(B1406, 'Factor Schedule'!$B$3:$B$2002, -1),MATCH(B1406, 'Factor Schedule'!$B$3:$B$2002, -1)+1)))</f>
        <v/>
      </c>
      <c r="L1406" s="11" t="str" cm="1">
        <f t="array" aca="1" ref="L1406" ca="1">IF(B1406="","",ROUND(J1406*_xlfn.IFNA(INDEX('Factor Schedule'!$B$3:$C$2002,K1406, 2), 1), 2))</f>
        <v/>
      </c>
      <c r="M1406" s="11" t="str">
        <f ca="1">IF(B1406="", "", IF(OR(LOWER('Terms&amp;Conditions + Transaction'!$B$12)&lt;&gt;"compound", B1406=$C$2, B1406=E1406), L1406, L1406+IF(LOWER('Terms&amp;Conditions + Transaction'!$B$13)&lt;&gt;"y", SUMIFS($T$8:$T$2007, $B$8:$B$2007, "&gt;="&amp;E1406, $B$8:$B$2007, "&lt;"&amp;B1406), SUMIFS($U$8:$U$1007, $B$8:$B$2007, "&gt;="&amp;E1406, $B$8:$B$2007, "&lt;"&amp;B1406))))</f>
        <v/>
      </c>
      <c r="N1406" s="18" t="str">
        <f ca="1">IF(OR(B1406 = "", F1406=""), "", MIN(ForwardDays(B1406,-'Terms&amp;Conditions + Transaction'!$B$22, 'Terms&amp;Conditions + Transaction'!$B$23, 'Holiday Schedule'!$B$3:$B$1002),ForwardDays(F1406,-'Terms&amp;Conditions + Transaction'!$B$22, 'Terms&amp;Conditions + Transaction'!$B$23, 'Holiday Schedule'!$B$3:$B$1002)))</f>
        <v/>
      </c>
      <c r="O1406" s="42" t="str">
        <f ca="1">IF(B1406="", "", IF(ISNA(MATCH(N1406, SOFR_INDEX!$A$2:$A$2001, -1)),1,IF(INDEX(SOFR_INDEX!$A$2:$E$2001,MATCH(N1406, SOFR_INDEX!$A$2:$A$2001, -1), 1)=N1406,MATCH(N1406, SOFR_INDEX!$A$2:$A$2001, -1),MATCH(N1406, SOFR_INDEX!$A$2:$A$2001, -1)+1)))</f>
        <v/>
      </c>
      <c r="P1406" s="40" t="str" cm="1">
        <f t="array" aca="1" ref="P1406" ca="1">IF(OR(B1406="", F1406=""), "", INDEX(SOFR_INDEX!$B$2:$E$2001, O1406,$P$4) * IF(LEFT($P$3, 3)="180", 2, IF(LEFT($P$3, 2)="90", 4, IF(LEFT($P$3, 2)="30", 12, 1)))/100)</f>
        <v/>
      </c>
      <c r="Q1406" s="43" t="str">
        <f ca="1">IF(OR(B1406="", F1406=""), "", P1406+'Terms&amp;Conditions + Transaction'!$B$11/10000)</f>
        <v/>
      </c>
      <c r="R1406" s="43" t="str">
        <f t="shared" ca="1" si="131"/>
        <v/>
      </c>
      <c r="S1406" t="str">
        <f ca="1">IF(B1406="",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Transaction'!$C$7*(F1406-E1406), 365), 360))))</f>
        <v/>
      </c>
      <c r="T1406" s="49" t="str">
        <f t="shared" ca="1" si="132"/>
        <v/>
      </c>
      <c r="U1406" s="49" t="str">
        <f t="shared" ca="1" si="133"/>
        <v/>
      </c>
      <c r="V1406" s="49" t="str">
        <f t="shared" ca="1" si="134"/>
        <v/>
      </c>
      <c r="W1406" s="11" t="str">
        <f t="shared" ca="1" si="135"/>
        <v/>
      </c>
      <c r="X1406" s="11" t="str">
        <f t="shared" ca="1" si="136"/>
        <v/>
      </c>
    </row>
    <row r="1407" spans="2:24" x14ac:dyDescent="0.25">
      <c r="B1407" s="82" t="str">
        <f ca="1">IF(B1406&lt;MIN($C$3, 'Terms&amp;Conditions + Transaction'!$B$6), B1406+1, "")</f>
        <v/>
      </c>
      <c r="C1407" t="str">
        <f ca="1">IF(B1407="", "", IF(AND(WEEKDAY(B1407, 2)&lt;=5, ISERROR(VLOOKUP(B1407, 'Holiday Schedule'!$B$3:$B$1002, 1, FALSE))), 1, 0))</f>
        <v/>
      </c>
      <c r="D1407" t="str">
        <f ca="1">IF(B1407="", "", IF(LOWER('Terms&amp;Conditions + Transaction'!$C$15)="act", 1, IF(DAY(B1407)=31, 0, IF(AND(DAY(B1407+1)=1, MONTH(B1407+1)=3), 31-DAY(B1407), 1))))</f>
        <v/>
      </c>
      <c r="E1407" s="18" t="str">
        <f ca="1">IF(B1407="", "", IFERROR(VLOOKUP(B1407, 'Accrual Schedule'!$B$3:$B$122, 1, TRUE), ""))</f>
        <v/>
      </c>
      <c r="F1407" s="18" t="str" cm="1">
        <f t="array" aca="1" ref="F1407" ca="1">IF(B1407="", "", INDEX('Accrual Schedule'!$B$3:$B$122, MATCH(B1407, 'Accrual Schedule'!$B$3:$B$122, 1)+1, 1))</f>
        <v/>
      </c>
      <c r="G1407" s="18" t="str" cm="1">
        <f t="array" aca="1" ref="G1407" ca="1">IF(B1407="", "", INDEX('Accrual Schedule'!$B$3:$B$122, MATCH(H1407, 'Accrual Schedule'!$B$3:$B$122, 1)-1, 1))</f>
        <v/>
      </c>
      <c r="H1407" s="18" t="str">
        <f ca="1">IF(B1407="", "", INDEX('Accrual Schedule'!$B$3:$B$122, MATCH(I1407, 'Accrual Schedule'!$C$3:$C$122, 1), 1))</f>
        <v/>
      </c>
      <c r="I1407" s="18" t="str" cm="1">
        <f t="array" aca="1" ref="I1407" ca="1">IF(B1407="", "", _xlfn.IFNA(INDEX('Accrual Schedule'!$C$4:$C$122, MATCH(B1407, 'Accrual Schedule'!$C$4:$C$122, 1)+1, 1), INDEX('Accrual Schedule'!$C$4:$C$122, 1, 1)))</f>
        <v/>
      </c>
      <c r="J1407" s="11" t="str">
        <f ca="1">IF(B1407="","",'Terms&amp;Conditions + Transaction'!$F$5-SUMIF(Dispositions!$B$3:$B$32,"&lt;="&amp;B1407,Dispositions!$C$3:$C$32))</f>
        <v/>
      </c>
      <c r="K1407" s="84" t="str">
        <f ca="1">IF(B1407="", "", IF(ISNA(MATCH(B1407, 'Factor Schedule'!$B$3:$B$2002, -1)),1,IF(INDEX('Factor Schedule'!$B$3:$C$2002,MATCH(B1407, 'Factor Schedule'!$B$3:$B$2002, -1), 1)=B1407,MATCH(B1407, 'Factor Schedule'!$B$3:$B$2002, -1),MATCH(B1407, 'Factor Schedule'!$B$3:$B$2002, -1)+1)))</f>
        <v/>
      </c>
      <c r="L1407" s="11" t="str" cm="1">
        <f t="array" aca="1" ref="L1407" ca="1">IF(B1407="","",ROUND(J1407*_xlfn.IFNA(INDEX('Factor Schedule'!$B$3:$C$2002,K1407, 2), 1), 2))</f>
        <v/>
      </c>
      <c r="M1407" s="11" t="str">
        <f ca="1">IF(B1407="", "", IF(OR(LOWER('Terms&amp;Conditions + Transaction'!$B$12)&lt;&gt;"compound", B1407=$C$2, B1407=E1407), L1407, L1407+IF(LOWER('Terms&amp;Conditions + Transaction'!$B$13)&lt;&gt;"y", SUMIFS($T$8:$T$2007, $B$8:$B$2007, "&gt;="&amp;E1407, $B$8:$B$2007, "&lt;"&amp;B1407), SUMIFS($U$8:$U$1007, $B$8:$B$2007, "&gt;="&amp;E1407, $B$8:$B$2007, "&lt;"&amp;B1407))))</f>
        <v/>
      </c>
      <c r="N1407" s="18" t="str">
        <f ca="1">IF(OR(B1407 = "", F1407=""), "", MIN(ForwardDays(B1407,-'Terms&amp;Conditions + Transaction'!$B$22, 'Terms&amp;Conditions + Transaction'!$B$23, 'Holiday Schedule'!$B$3:$B$1002),ForwardDays(F1407,-'Terms&amp;Conditions + Transaction'!$B$22, 'Terms&amp;Conditions + Transaction'!$B$23, 'Holiday Schedule'!$B$3:$B$1002)))</f>
        <v/>
      </c>
      <c r="O1407" s="42" t="str">
        <f ca="1">IF(B1407="", "", IF(ISNA(MATCH(N1407, SOFR_INDEX!$A$2:$A$2001, -1)),1,IF(INDEX(SOFR_INDEX!$A$2:$E$2001,MATCH(N1407, SOFR_INDEX!$A$2:$A$2001, -1), 1)=N1407,MATCH(N1407, SOFR_INDEX!$A$2:$A$2001, -1),MATCH(N1407, SOFR_INDEX!$A$2:$A$2001, -1)+1)))</f>
        <v/>
      </c>
      <c r="P1407" s="40" t="str" cm="1">
        <f t="array" aca="1" ref="P1407" ca="1">IF(OR(B1407="", F1407=""), "", INDEX(SOFR_INDEX!$B$2:$E$2001, O1407,$P$4) * IF(LEFT($P$3, 3)="180", 2, IF(LEFT($P$3, 2)="90", 4, IF(LEFT($P$3, 2)="30", 12, 1)))/100)</f>
        <v/>
      </c>
      <c r="Q1407" s="43" t="str">
        <f ca="1">IF(OR(B1407="", F1407=""), "", P1407+'Terms&amp;Conditions + Transaction'!$B$11/10000)</f>
        <v/>
      </c>
      <c r="R1407" s="43" t="str">
        <f t="shared" ca="1" si="131"/>
        <v/>
      </c>
      <c r="S1407" t="str">
        <f ca="1">IF(B1407="",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Transaction'!$C$7*(F1407-E1407), 365), 360))))</f>
        <v/>
      </c>
      <c r="T1407" s="49" t="str">
        <f t="shared" ca="1" si="132"/>
        <v/>
      </c>
      <c r="U1407" s="49" t="str">
        <f t="shared" ca="1" si="133"/>
        <v/>
      </c>
      <c r="V1407" s="49" t="str">
        <f t="shared" ca="1" si="134"/>
        <v/>
      </c>
      <c r="W1407" s="11" t="str">
        <f t="shared" ca="1" si="135"/>
        <v/>
      </c>
      <c r="X1407" s="11" t="str">
        <f t="shared" ca="1" si="136"/>
        <v/>
      </c>
    </row>
    <row r="1408" spans="2:24" x14ac:dyDescent="0.25">
      <c r="B1408" s="82" t="str">
        <f ca="1">IF(B1407&lt;MIN($C$3, 'Terms&amp;Conditions + Transaction'!$B$6), B1407+1, "")</f>
        <v/>
      </c>
      <c r="C1408" t="str">
        <f ca="1">IF(B1408="", "", IF(AND(WEEKDAY(B1408, 2)&lt;=5, ISERROR(VLOOKUP(B1408, 'Holiday Schedule'!$B$3:$B$1002, 1, FALSE))), 1, 0))</f>
        <v/>
      </c>
      <c r="D1408" t="str">
        <f ca="1">IF(B1408="", "", IF(LOWER('Terms&amp;Conditions + Transaction'!$C$15)="act", 1, IF(DAY(B1408)=31, 0, IF(AND(DAY(B1408+1)=1, MONTH(B1408+1)=3), 31-DAY(B1408), 1))))</f>
        <v/>
      </c>
      <c r="E1408" s="18" t="str">
        <f ca="1">IF(B1408="", "", IFERROR(VLOOKUP(B1408, 'Accrual Schedule'!$B$3:$B$122, 1, TRUE), ""))</f>
        <v/>
      </c>
      <c r="F1408" s="18" t="str" cm="1">
        <f t="array" aca="1" ref="F1408" ca="1">IF(B1408="", "", INDEX('Accrual Schedule'!$B$3:$B$122, MATCH(B1408, 'Accrual Schedule'!$B$3:$B$122, 1)+1, 1))</f>
        <v/>
      </c>
      <c r="G1408" s="18" t="str" cm="1">
        <f t="array" aca="1" ref="G1408" ca="1">IF(B1408="", "", INDEX('Accrual Schedule'!$B$3:$B$122, MATCH(H1408, 'Accrual Schedule'!$B$3:$B$122, 1)-1, 1))</f>
        <v/>
      </c>
      <c r="H1408" s="18" t="str">
        <f ca="1">IF(B1408="", "", INDEX('Accrual Schedule'!$B$3:$B$122, MATCH(I1408, 'Accrual Schedule'!$C$3:$C$122, 1), 1))</f>
        <v/>
      </c>
      <c r="I1408" s="18" t="str" cm="1">
        <f t="array" aca="1" ref="I1408" ca="1">IF(B1408="", "", _xlfn.IFNA(INDEX('Accrual Schedule'!$C$4:$C$122, MATCH(B1408, 'Accrual Schedule'!$C$4:$C$122, 1)+1, 1), INDEX('Accrual Schedule'!$C$4:$C$122, 1, 1)))</f>
        <v/>
      </c>
      <c r="J1408" s="11" t="str">
        <f ca="1">IF(B1408="","",'Terms&amp;Conditions + Transaction'!$F$5-SUMIF(Dispositions!$B$3:$B$32,"&lt;="&amp;B1408,Dispositions!$C$3:$C$32))</f>
        <v/>
      </c>
      <c r="K1408" s="84" t="str">
        <f ca="1">IF(B1408="", "", IF(ISNA(MATCH(B1408, 'Factor Schedule'!$B$3:$B$2002, -1)),1,IF(INDEX('Factor Schedule'!$B$3:$C$2002,MATCH(B1408, 'Factor Schedule'!$B$3:$B$2002, -1), 1)=B1408,MATCH(B1408, 'Factor Schedule'!$B$3:$B$2002, -1),MATCH(B1408, 'Factor Schedule'!$B$3:$B$2002, -1)+1)))</f>
        <v/>
      </c>
      <c r="L1408" s="11" t="str" cm="1">
        <f t="array" aca="1" ref="L1408" ca="1">IF(B1408="","",ROUND(J1408*_xlfn.IFNA(INDEX('Factor Schedule'!$B$3:$C$2002,K1408, 2), 1), 2))</f>
        <v/>
      </c>
      <c r="M1408" s="11" t="str">
        <f ca="1">IF(B1408="", "", IF(OR(LOWER('Terms&amp;Conditions + Transaction'!$B$12)&lt;&gt;"compound", B1408=$C$2, B1408=E1408), L1408, L1408+IF(LOWER('Terms&amp;Conditions + Transaction'!$B$13)&lt;&gt;"y", SUMIFS($T$8:$T$2007, $B$8:$B$2007, "&gt;="&amp;E1408, $B$8:$B$2007, "&lt;"&amp;B1408), SUMIFS($U$8:$U$1007, $B$8:$B$2007, "&gt;="&amp;E1408, $B$8:$B$2007, "&lt;"&amp;B1408))))</f>
        <v/>
      </c>
      <c r="N1408" s="18" t="str">
        <f ca="1">IF(OR(B1408 = "", F1408=""), "", MIN(ForwardDays(B1408,-'Terms&amp;Conditions + Transaction'!$B$22, 'Terms&amp;Conditions + Transaction'!$B$23, 'Holiday Schedule'!$B$3:$B$1002),ForwardDays(F1408,-'Terms&amp;Conditions + Transaction'!$B$22, 'Terms&amp;Conditions + Transaction'!$B$23, 'Holiday Schedule'!$B$3:$B$1002)))</f>
        <v/>
      </c>
      <c r="O1408" s="42" t="str">
        <f ca="1">IF(B1408="", "", IF(ISNA(MATCH(N1408, SOFR_INDEX!$A$2:$A$2001, -1)),1,IF(INDEX(SOFR_INDEX!$A$2:$E$2001,MATCH(N1408, SOFR_INDEX!$A$2:$A$2001, -1), 1)=N1408,MATCH(N1408, SOFR_INDEX!$A$2:$A$2001, -1),MATCH(N1408, SOFR_INDEX!$A$2:$A$2001, -1)+1)))</f>
        <v/>
      </c>
      <c r="P1408" s="40" t="str" cm="1">
        <f t="array" aca="1" ref="P1408" ca="1">IF(OR(B1408="", F1408=""), "", INDEX(SOFR_INDEX!$B$2:$E$2001, O1408,$P$4) * IF(LEFT($P$3, 3)="180", 2, IF(LEFT($P$3, 2)="90", 4, IF(LEFT($P$3, 2)="30", 12, 1)))/100)</f>
        <v/>
      </c>
      <c r="Q1408" s="43" t="str">
        <f ca="1">IF(OR(B1408="", F1408=""), "", P1408+'Terms&amp;Conditions + Transaction'!$B$11/10000)</f>
        <v/>
      </c>
      <c r="R1408" s="43" t="str">
        <f t="shared" ca="1" si="131"/>
        <v/>
      </c>
      <c r="S1408" t="str">
        <f ca="1">IF(B1408="",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Transaction'!$C$7*(F1408-E1408), 365), 360))))</f>
        <v/>
      </c>
      <c r="T1408" s="49" t="str">
        <f t="shared" ca="1" si="132"/>
        <v/>
      </c>
      <c r="U1408" s="49" t="str">
        <f t="shared" ca="1" si="133"/>
        <v/>
      </c>
      <c r="V1408" s="49" t="str">
        <f t="shared" ca="1" si="134"/>
        <v/>
      </c>
      <c r="W1408" s="11" t="str">
        <f t="shared" ca="1" si="135"/>
        <v/>
      </c>
      <c r="X1408" s="11" t="str">
        <f t="shared" ca="1" si="136"/>
        <v/>
      </c>
    </row>
    <row r="1409" spans="2:24" x14ac:dyDescent="0.25">
      <c r="B1409" s="82" t="str">
        <f ca="1">IF(B1408&lt;MIN($C$3, 'Terms&amp;Conditions + Transaction'!$B$6), B1408+1, "")</f>
        <v/>
      </c>
      <c r="C1409" t="str">
        <f ca="1">IF(B1409="", "", IF(AND(WEEKDAY(B1409, 2)&lt;=5, ISERROR(VLOOKUP(B1409, 'Holiday Schedule'!$B$3:$B$1002, 1, FALSE))), 1, 0))</f>
        <v/>
      </c>
      <c r="D1409" t="str">
        <f ca="1">IF(B1409="", "", IF(LOWER('Terms&amp;Conditions + Transaction'!$C$15)="act", 1, IF(DAY(B1409)=31, 0, IF(AND(DAY(B1409+1)=1, MONTH(B1409+1)=3), 31-DAY(B1409), 1))))</f>
        <v/>
      </c>
      <c r="E1409" s="18" t="str">
        <f ca="1">IF(B1409="", "", IFERROR(VLOOKUP(B1409, 'Accrual Schedule'!$B$3:$B$122, 1, TRUE), ""))</f>
        <v/>
      </c>
      <c r="F1409" s="18" t="str" cm="1">
        <f t="array" aca="1" ref="F1409" ca="1">IF(B1409="", "", INDEX('Accrual Schedule'!$B$3:$B$122, MATCH(B1409, 'Accrual Schedule'!$B$3:$B$122, 1)+1, 1))</f>
        <v/>
      </c>
      <c r="G1409" s="18" t="str" cm="1">
        <f t="array" aca="1" ref="G1409" ca="1">IF(B1409="", "", INDEX('Accrual Schedule'!$B$3:$B$122, MATCH(H1409, 'Accrual Schedule'!$B$3:$B$122, 1)-1, 1))</f>
        <v/>
      </c>
      <c r="H1409" s="18" t="str">
        <f ca="1">IF(B1409="", "", INDEX('Accrual Schedule'!$B$3:$B$122, MATCH(I1409, 'Accrual Schedule'!$C$3:$C$122, 1), 1))</f>
        <v/>
      </c>
      <c r="I1409" s="18" t="str" cm="1">
        <f t="array" aca="1" ref="I1409" ca="1">IF(B1409="", "", _xlfn.IFNA(INDEX('Accrual Schedule'!$C$4:$C$122, MATCH(B1409, 'Accrual Schedule'!$C$4:$C$122, 1)+1, 1), INDEX('Accrual Schedule'!$C$4:$C$122, 1, 1)))</f>
        <v/>
      </c>
      <c r="J1409" s="11" t="str">
        <f ca="1">IF(B1409="","",'Terms&amp;Conditions + Transaction'!$F$5-SUMIF(Dispositions!$B$3:$B$32,"&lt;="&amp;B1409,Dispositions!$C$3:$C$32))</f>
        <v/>
      </c>
      <c r="K1409" s="84" t="str">
        <f ca="1">IF(B1409="", "", IF(ISNA(MATCH(B1409, 'Factor Schedule'!$B$3:$B$2002, -1)),1,IF(INDEX('Factor Schedule'!$B$3:$C$2002,MATCH(B1409, 'Factor Schedule'!$B$3:$B$2002, -1), 1)=B1409,MATCH(B1409, 'Factor Schedule'!$B$3:$B$2002, -1),MATCH(B1409, 'Factor Schedule'!$B$3:$B$2002, -1)+1)))</f>
        <v/>
      </c>
      <c r="L1409" s="11" t="str" cm="1">
        <f t="array" aca="1" ref="L1409" ca="1">IF(B1409="","",ROUND(J1409*_xlfn.IFNA(INDEX('Factor Schedule'!$B$3:$C$2002,K1409, 2), 1), 2))</f>
        <v/>
      </c>
      <c r="M1409" s="11" t="str">
        <f ca="1">IF(B1409="", "", IF(OR(LOWER('Terms&amp;Conditions + Transaction'!$B$12)&lt;&gt;"compound", B1409=$C$2, B1409=E1409), L1409, L1409+IF(LOWER('Terms&amp;Conditions + Transaction'!$B$13)&lt;&gt;"y", SUMIFS($T$8:$T$2007, $B$8:$B$2007, "&gt;="&amp;E1409, $B$8:$B$2007, "&lt;"&amp;B1409), SUMIFS($U$8:$U$1007, $B$8:$B$2007, "&gt;="&amp;E1409, $B$8:$B$2007, "&lt;"&amp;B1409))))</f>
        <v/>
      </c>
      <c r="N1409" s="18" t="str">
        <f ca="1">IF(OR(B1409 = "", F1409=""), "", MIN(ForwardDays(B1409,-'Terms&amp;Conditions + Transaction'!$B$22, 'Terms&amp;Conditions + Transaction'!$B$23, 'Holiday Schedule'!$B$3:$B$1002),ForwardDays(F1409,-'Terms&amp;Conditions + Transaction'!$B$22, 'Terms&amp;Conditions + Transaction'!$B$23, 'Holiday Schedule'!$B$3:$B$1002)))</f>
        <v/>
      </c>
      <c r="O1409" s="42" t="str">
        <f ca="1">IF(B1409="", "", IF(ISNA(MATCH(N1409, SOFR_INDEX!$A$2:$A$2001, -1)),1,IF(INDEX(SOFR_INDEX!$A$2:$E$2001,MATCH(N1409, SOFR_INDEX!$A$2:$A$2001, -1), 1)=N1409,MATCH(N1409, SOFR_INDEX!$A$2:$A$2001, -1),MATCH(N1409, SOFR_INDEX!$A$2:$A$2001, -1)+1)))</f>
        <v/>
      </c>
      <c r="P1409" s="40" t="str" cm="1">
        <f t="array" aca="1" ref="P1409" ca="1">IF(OR(B1409="", F1409=""), "", INDEX(SOFR_INDEX!$B$2:$E$2001, O1409,$P$4) * IF(LEFT($P$3, 3)="180", 2, IF(LEFT($P$3, 2)="90", 4, IF(LEFT($P$3, 2)="30", 12, 1)))/100)</f>
        <v/>
      </c>
      <c r="Q1409" s="43" t="str">
        <f ca="1">IF(OR(B1409="", F1409=""), "", P1409+'Terms&amp;Conditions + Transaction'!$B$11/10000)</f>
        <v/>
      </c>
      <c r="R1409" s="43" t="str">
        <f t="shared" ca="1" si="131"/>
        <v/>
      </c>
      <c r="S1409" t="str">
        <f ca="1">IF(B1409="",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Transaction'!$C$7*(F1409-E1409), 365), 360))))</f>
        <v/>
      </c>
      <c r="T1409" s="49" t="str">
        <f t="shared" ca="1" si="132"/>
        <v/>
      </c>
      <c r="U1409" s="49" t="str">
        <f t="shared" ca="1" si="133"/>
        <v/>
      </c>
      <c r="V1409" s="49" t="str">
        <f t="shared" ca="1" si="134"/>
        <v/>
      </c>
      <c r="W1409" s="11" t="str">
        <f t="shared" ca="1" si="135"/>
        <v/>
      </c>
      <c r="X1409" s="11" t="str">
        <f t="shared" ca="1" si="136"/>
        <v/>
      </c>
    </row>
    <row r="1410" spans="2:24" x14ac:dyDescent="0.25">
      <c r="B1410" s="82" t="str">
        <f ca="1">IF(B1409&lt;MIN($C$3, 'Terms&amp;Conditions + Transaction'!$B$6), B1409+1, "")</f>
        <v/>
      </c>
      <c r="C1410" t="str">
        <f ca="1">IF(B1410="", "", IF(AND(WEEKDAY(B1410, 2)&lt;=5, ISERROR(VLOOKUP(B1410, 'Holiday Schedule'!$B$3:$B$1002, 1, FALSE))), 1, 0))</f>
        <v/>
      </c>
      <c r="D1410" t="str">
        <f ca="1">IF(B1410="", "", IF(LOWER('Terms&amp;Conditions + Transaction'!$C$15)="act", 1, IF(DAY(B1410)=31, 0, IF(AND(DAY(B1410+1)=1, MONTH(B1410+1)=3), 31-DAY(B1410), 1))))</f>
        <v/>
      </c>
      <c r="E1410" s="18" t="str">
        <f ca="1">IF(B1410="", "", IFERROR(VLOOKUP(B1410, 'Accrual Schedule'!$B$3:$B$122, 1, TRUE), ""))</f>
        <v/>
      </c>
      <c r="F1410" s="18" t="str" cm="1">
        <f t="array" aca="1" ref="F1410" ca="1">IF(B1410="", "", INDEX('Accrual Schedule'!$B$3:$B$122, MATCH(B1410, 'Accrual Schedule'!$B$3:$B$122, 1)+1, 1))</f>
        <v/>
      </c>
      <c r="G1410" s="18" t="str" cm="1">
        <f t="array" aca="1" ref="G1410" ca="1">IF(B1410="", "", INDEX('Accrual Schedule'!$B$3:$B$122, MATCH(H1410, 'Accrual Schedule'!$B$3:$B$122, 1)-1, 1))</f>
        <v/>
      </c>
      <c r="H1410" s="18" t="str">
        <f ca="1">IF(B1410="", "", INDEX('Accrual Schedule'!$B$3:$B$122, MATCH(I1410, 'Accrual Schedule'!$C$3:$C$122, 1), 1))</f>
        <v/>
      </c>
      <c r="I1410" s="18" t="str" cm="1">
        <f t="array" aca="1" ref="I1410" ca="1">IF(B1410="", "", _xlfn.IFNA(INDEX('Accrual Schedule'!$C$4:$C$122, MATCH(B1410, 'Accrual Schedule'!$C$4:$C$122, 1)+1, 1), INDEX('Accrual Schedule'!$C$4:$C$122, 1, 1)))</f>
        <v/>
      </c>
      <c r="J1410" s="11" t="str">
        <f ca="1">IF(B1410="","",'Terms&amp;Conditions + Transaction'!$F$5-SUMIF(Dispositions!$B$3:$B$32,"&lt;="&amp;B1410,Dispositions!$C$3:$C$32))</f>
        <v/>
      </c>
      <c r="K1410" s="84" t="str">
        <f ca="1">IF(B1410="", "", IF(ISNA(MATCH(B1410, 'Factor Schedule'!$B$3:$B$2002, -1)),1,IF(INDEX('Factor Schedule'!$B$3:$C$2002,MATCH(B1410, 'Factor Schedule'!$B$3:$B$2002, -1), 1)=B1410,MATCH(B1410, 'Factor Schedule'!$B$3:$B$2002, -1),MATCH(B1410, 'Factor Schedule'!$B$3:$B$2002, -1)+1)))</f>
        <v/>
      </c>
      <c r="L1410" s="11" t="str" cm="1">
        <f t="array" aca="1" ref="L1410" ca="1">IF(B1410="","",ROUND(J1410*_xlfn.IFNA(INDEX('Factor Schedule'!$B$3:$C$2002,K1410, 2), 1), 2))</f>
        <v/>
      </c>
      <c r="M1410" s="11" t="str">
        <f ca="1">IF(B1410="", "", IF(OR(LOWER('Terms&amp;Conditions + Transaction'!$B$12)&lt;&gt;"compound", B1410=$C$2, B1410=E1410), L1410, L1410+IF(LOWER('Terms&amp;Conditions + Transaction'!$B$13)&lt;&gt;"y", SUMIFS($T$8:$T$2007, $B$8:$B$2007, "&gt;="&amp;E1410, $B$8:$B$2007, "&lt;"&amp;B1410), SUMIFS($U$8:$U$1007, $B$8:$B$2007, "&gt;="&amp;E1410, $B$8:$B$2007, "&lt;"&amp;B1410))))</f>
        <v/>
      </c>
      <c r="N1410" s="18" t="str">
        <f ca="1">IF(OR(B1410 = "", F1410=""), "", MIN(ForwardDays(B1410,-'Terms&amp;Conditions + Transaction'!$B$22, 'Terms&amp;Conditions + Transaction'!$B$23, 'Holiday Schedule'!$B$3:$B$1002),ForwardDays(F1410,-'Terms&amp;Conditions + Transaction'!$B$22, 'Terms&amp;Conditions + Transaction'!$B$23, 'Holiday Schedule'!$B$3:$B$1002)))</f>
        <v/>
      </c>
      <c r="O1410" s="42" t="str">
        <f ca="1">IF(B1410="", "", IF(ISNA(MATCH(N1410, SOFR_INDEX!$A$2:$A$2001, -1)),1,IF(INDEX(SOFR_INDEX!$A$2:$E$2001,MATCH(N1410, SOFR_INDEX!$A$2:$A$2001, -1), 1)=N1410,MATCH(N1410, SOFR_INDEX!$A$2:$A$2001, -1),MATCH(N1410, SOFR_INDEX!$A$2:$A$2001, -1)+1)))</f>
        <v/>
      </c>
      <c r="P1410" s="40" t="str" cm="1">
        <f t="array" aca="1" ref="P1410" ca="1">IF(OR(B1410="", F1410=""), "", INDEX(SOFR_INDEX!$B$2:$E$2001, O1410,$P$4) * IF(LEFT($P$3, 3)="180", 2, IF(LEFT($P$3, 2)="90", 4, IF(LEFT($P$3, 2)="30", 12, 1)))/100)</f>
        <v/>
      </c>
      <c r="Q1410" s="43" t="str">
        <f ca="1">IF(OR(B1410="", F1410=""), "", P1410+'Terms&amp;Conditions + Transaction'!$B$11/10000)</f>
        <v/>
      </c>
      <c r="R1410" s="43" t="str">
        <f t="shared" ca="1" si="131"/>
        <v/>
      </c>
      <c r="S1410" t="str">
        <f ca="1">IF(B1410="",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Transaction'!$C$7*(F1410-E1410), 365), 360))))</f>
        <v/>
      </c>
      <c r="T1410" s="49" t="str">
        <f t="shared" ca="1" si="132"/>
        <v/>
      </c>
      <c r="U1410" s="49" t="str">
        <f t="shared" ca="1" si="133"/>
        <v/>
      </c>
      <c r="V1410" s="49" t="str">
        <f t="shared" ca="1" si="134"/>
        <v/>
      </c>
      <c r="W1410" s="11" t="str">
        <f t="shared" ca="1" si="135"/>
        <v/>
      </c>
      <c r="X1410" s="11" t="str">
        <f t="shared" ca="1" si="136"/>
        <v/>
      </c>
    </row>
    <row r="1411" spans="2:24" x14ac:dyDescent="0.25">
      <c r="B1411" s="82" t="str">
        <f ca="1">IF(B1410&lt;MIN($C$3, 'Terms&amp;Conditions + Transaction'!$B$6), B1410+1, "")</f>
        <v/>
      </c>
      <c r="C1411" t="str">
        <f ca="1">IF(B1411="", "", IF(AND(WEEKDAY(B1411, 2)&lt;=5, ISERROR(VLOOKUP(B1411, 'Holiday Schedule'!$B$3:$B$1002, 1, FALSE))), 1, 0))</f>
        <v/>
      </c>
      <c r="D1411" t="str">
        <f ca="1">IF(B1411="", "", IF(LOWER('Terms&amp;Conditions + Transaction'!$C$15)="act", 1, IF(DAY(B1411)=31, 0, IF(AND(DAY(B1411+1)=1, MONTH(B1411+1)=3), 31-DAY(B1411), 1))))</f>
        <v/>
      </c>
      <c r="E1411" s="18" t="str">
        <f ca="1">IF(B1411="", "", IFERROR(VLOOKUP(B1411, 'Accrual Schedule'!$B$3:$B$122, 1, TRUE), ""))</f>
        <v/>
      </c>
      <c r="F1411" s="18" t="str" cm="1">
        <f t="array" aca="1" ref="F1411" ca="1">IF(B1411="", "", INDEX('Accrual Schedule'!$B$3:$B$122, MATCH(B1411, 'Accrual Schedule'!$B$3:$B$122, 1)+1, 1))</f>
        <v/>
      </c>
      <c r="G1411" s="18" t="str" cm="1">
        <f t="array" aca="1" ref="G1411" ca="1">IF(B1411="", "", INDEX('Accrual Schedule'!$B$3:$B$122, MATCH(H1411, 'Accrual Schedule'!$B$3:$B$122, 1)-1, 1))</f>
        <v/>
      </c>
      <c r="H1411" s="18" t="str">
        <f ca="1">IF(B1411="", "", INDEX('Accrual Schedule'!$B$3:$B$122, MATCH(I1411, 'Accrual Schedule'!$C$3:$C$122, 1), 1))</f>
        <v/>
      </c>
      <c r="I1411" s="18" t="str" cm="1">
        <f t="array" aca="1" ref="I1411" ca="1">IF(B1411="", "", _xlfn.IFNA(INDEX('Accrual Schedule'!$C$4:$C$122, MATCH(B1411, 'Accrual Schedule'!$C$4:$C$122, 1)+1, 1), INDEX('Accrual Schedule'!$C$4:$C$122, 1, 1)))</f>
        <v/>
      </c>
      <c r="J1411" s="11" t="str">
        <f ca="1">IF(B1411="","",'Terms&amp;Conditions + Transaction'!$F$5-SUMIF(Dispositions!$B$3:$B$32,"&lt;="&amp;B1411,Dispositions!$C$3:$C$32))</f>
        <v/>
      </c>
      <c r="K1411" s="84" t="str">
        <f ca="1">IF(B1411="", "", IF(ISNA(MATCH(B1411, 'Factor Schedule'!$B$3:$B$2002, -1)),1,IF(INDEX('Factor Schedule'!$B$3:$C$2002,MATCH(B1411, 'Factor Schedule'!$B$3:$B$2002, -1), 1)=B1411,MATCH(B1411, 'Factor Schedule'!$B$3:$B$2002, -1),MATCH(B1411, 'Factor Schedule'!$B$3:$B$2002, -1)+1)))</f>
        <v/>
      </c>
      <c r="L1411" s="11" t="str" cm="1">
        <f t="array" aca="1" ref="L1411" ca="1">IF(B1411="","",ROUND(J1411*_xlfn.IFNA(INDEX('Factor Schedule'!$B$3:$C$2002,K1411, 2), 1), 2))</f>
        <v/>
      </c>
      <c r="M1411" s="11" t="str">
        <f ca="1">IF(B1411="", "", IF(OR(LOWER('Terms&amp;Conditions + Transaction'!$B$12)&lt;&gt;"compound", B1411=$C$2, B1411=E1411), L1411, L1411+IF(LOWER('Terms&amp;Conditions + Transaction'!$B$13)&lt;&gt;"y", SUMIFS($T$8:$T$2007, $B$8:$B$2007, "&gt;="&amp;E1411, $B$8:$B$2007, "&lt;"&amp;B1411), SUMIFS($U$8:$U$1007, $B$8:$B$2007, "&gt;="&amp;E1411, $B$8:$B$2007, "&lt;"&amp;B1411))))</f>
        <v/>
      </c>
      <c r="N1411" s="18" t="str">
        <f ca="1">IF(OR(B1411 = "", F1411=""), "", MIN(ForwardDays(B1411,-'Terms&amp;Conditions + Transaction'!$B$22, 'Terms&amp;Conditions + Transaction'!$B$23, 'Holiday Schedule'!$B$3:$B$1002),ForwardDays(F1411,-'Terms&amp;Conditions + Transaction'!$B$22, 'Terms&amp;Conditions + Transaction'!$B$23, 'Holiday Schedule'!$B$3:$B$1002)))</f>
        <v/>
      </c>
      <c r="O1411" s="42" t="str">
        <f ca="1">IF(B1411="", "", IF(ISNA(MATCH(N1411, SOFR_INDEX!$A$2:$A$2001, -1)),1,IF(INDEX(SOFR_INDEX!$A$2:$E$2001,MATCH(N1411, SOFR_INDEX!$A$2:$A$2001, -1), 1)=N1411,MATCH(N1411, SOFR_INDEX!$A$2:$A$2001, -1),MATCH(N1411, SOFR_INDEX!$A$2:$A$2001, -1)+1)))</f>
        <v/>
      </c>
      <c r="P1411" s="40" t="str" cm="1">
        <f t="array" aca="1" ref="P1411" ca="1">IF(OR(B1411="", F1411=""), "", INDEX(SOFR_INDEX!$B$2:$E$2001, O1411,$P$4) * IF(LEFT($P$3, 3)="180", 2, IF(LEFT($P$3, 2)="90", 4, IF(LEFT($P$3, 2)="30", 12, 1)))/100)</f>
        <v/>
      </c>
      <c r="Q1411" s="43" t="str">
        <f ca="1">IF(OR(B1411="", F1411=""), "", P1411+'Terms&amp;Conditions + Transaction'!$B$11/10000)</f>
        <v/>
      </c>
      <c r="R1411" s="43" t="str">
        <f t="shared" ca="1" si="131"/>
        <v/>
      </c>
      <c r="S1411" t="str">
        <f ca="1">IF(B1411="",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Transaction'!$C$7*(F1411-E1411), 365), 360))))</f>
        <v/>
      </c>
      <c r="T1411" s="49" t="str">
        <f t="shared" ca="1" si="132"/>
        <v/>
      </c>
      <c r="U1411" s="49" t="str">
        <f t="shared" ca="1" si="133"/>
        <v/>
      </c>
      <c r="V1411" s="49" t="str">
        <f t="shared" ca="1" si="134"/>
        <v/>
      </c>
      <c r="W1411" s="11" t="str">
        <f t="shared" ca="1" si="135"/>
        <v/>
      </c>
      <c r="X1411" s="11" t="str">
        <f t="shared" ca="1" si="136"/>
        <v/>
      </c>
    </row>
    <row r="1412" spans="2:24" x14ac:dyDescent="0.25">
      <c r="B1412" s="82" t="str">
        <f ca="1">IF(B1411&lt;MIN($C$3, 'Terms&amp;Conditions + Transaction'!$B$6), B1411+1, "")</f>
        <v/>
      </c>
      <c r="C1412" t="str">
        <f ca="1">IF(B1412="", "", IF(AND(WEEKDAY(B1412, 2)&lt;=5, ISERROR(VLOOKUP(B1412, 'Holiday Schedule'!$B$3:$B$1002, 1, FALSE))), 1, 0))</f>
        <v/>
      </c>
      <c r="D1412" t="str">
        <f ca="1">IF(B1412="", "", IF(LOWER('Terms&amp;Conditions + Transaction'!$C$15)="act", 1, IF(DAY(B1412)=31, 0, IF(AND(DAY(B1412+1)=1, MONTH(B1412+1)=3), 31-DAY(B1412), 1))))</f>
        <v/>
      </c>
      <c r="E1412" s="18" t="str">
        <f ca="1">IF(B1412="", "", IFERROR(VLOOKUP(B1412, 'Accrual Schedule'!$B$3:$B$122, 1, TRUE), ""))</f>
        <v/>
      </c>
      <c r="F1412" s="18" t="str" cm="1">
        <f t="array" aca="1" ref="F1412" ca="1">IF(B1412="", "", INDEX('Accrual Schedule'!$B$3:$B$122, MATCH(B1412, 'Accrual Schedule'!$B$3:$B$122, 1)+1, 1))</f>
        <v/>
      </c>
      <c r="G1412" s="18" t="str" cm="1">
        <f t="array" aca="1" ref="G1412" ca="1">IF(B1412="", "", INDEX('Accrual Schedule'!$B$3:$B$122, MATCH(H1412, 'Accrual Schedule'!$B$3:$B$122, 1)-1, 1))</f>
        <v/>
      </c>
      <c r="H1412" s="18" t="str">
        <f ca="1">IF(B1412="", "", INDEX('Accrual Schedule'!$B$3:$B$122, MATCH(I1412, 'Accrual Schedule'!$C$3:$C$122, 1), 1))</f>
        <v/>
      </c>
      <c r="I1412" s="18" t="str" cm="1">
        <f t="array" aca="1" ref="I1412" ca="1">IF(B1412="", "", _xlfn.IFNA(INDEX('Accrual Schedule'!$C$4:$C$122, MATCH(B1412, 'Accrual Schedule'!$C$4:$C$122, 1)+1, 1), INDEX('Accrual Schedule'!$C$4:$C$122, 1, 1)))</f>
        <v/>
      </c>
      <c r="J1412" s="11" t="str">
        <f ca="1">IF(B1412="","",'Terms&amp;Conditions + Transaction'!$F$5-SUMIF(Dispositions!$B$3:$B$32,"&lt;="&amp;B1412,Dispositions!$C$3:$C$32))</f>
        <v/>
      </c>
      <c r="K1412" s="84" t="str">
        <f ca="1">IF(B1412="", "", IF(ISNA(MATCH(B1412, 'Factor Schedule'!$B$3:$B$2002, -1)),1,IF(INDEX('Factor Schedule'!$B$3:$C$2002,MATCH(B1412, 'Factor Schedule'!$B$3:$B$2002, -1), 1)=B1412,MATCH(B1412, 'Factor Schedule'!$B$3:$B$2002, -1),MATCH(B1412, 'Factor Schedule'!$B$3:$B$2002, -1)+1)))</f>
        <v/>
      </c>
      <c r="L1412" s="11" t="str" cm="1">
        <f t="array" aca="1" ref="L1412" ca="1">IF(B1412="","",ROUND(J1412*_xlfn.IFNA(INDEX('Factor Schedule'!$B$3:$C$2002,K1412, 2), 1), 2))</f>
        <v/>
      </c>
      <c r="M1412" s="11" t="str">
        <f ca="1">IF(B1412="", "", IF(OR(LOWER('Terms&amp;Conditions + Transaction'!$B$12)&lt;&gt;"compound", B1412=$C$2, B1412=E1412), L1412, L1412+IF(LOWER('Terms&amp;Conditions + Transaction'!$B$13)&lt;&gt;"y", SUMIFS($T$8:$T$2007, $B$8:$B$2007, "&gt;="&amp;E1412, $B$8:$B$2007, "&lt;"&amp;B1412), SUMIFS($U$8:$U$1007, $B$8:$B$2007, "&gt;="&amp;E1412, $B$8:$B$2007, "&lt;"&amp;B1412))))</f>
        <v/>
      </c>
      <c r="N1412" s="18" t="str">
        <f ca="1">IF(OR(B1412 = "", F1412=""), "", MIN(ForwardDays(B1412,-'Terms&amp;Conditions + Transaction'!$B$22, 'Terms&amp;Conditions + Transaction'!$B$23, 'Holiday Schedule'!$B$3:$B$1002),ForwardDays(F1412,-'Terms&amp;Conditions + Transaction'!$B$22, 'Terms&amp;Conditions + Transaction'!$B$23, 'Holiday Schedule'!$B$3:$B$1002)))</f>
        <v/>
      </c>
      <c r="O1412" s="42" t="str">
        <f ca="1">IF(B1412="", "", IF(ISNA(MATCH(N1412, SOFR_INDEX!$A$2:$A$2001, -1)),1,IF(INDEX(SOFR_INDEX!$A$2:$E$2001,MATCH(N1412, SOFR_INDEX!$A$2:$A$2001, -1), 1)=N1412,MATCH(N1412, SOFR_INDEX!$A$2:$A$2001, -1),MATCH(N1412, SOFR_INDEX!$A$2:$A$2001, -1)+1)))</f>
        <v/>
      </c>
      <c r="P1412" s="40" t="str" cm="1">
        <f t="array" aca="1" ref="P1412" ca="1">IF(OR(B1412="", F1412=""), "", INDEX(SOFR_INDEX!$B$2:$E$2001, O1412,$P$4) * IF(LEFT($P$3, 3)="180", 2, IF(LEFT($P$3, 2)="90", 4, IF(LEFT($P$3, 2)="30", 12, 1)))/100)</f>
        <v/>
      </c>
      <c r="Q1412" s="43" t="str">
        <f ca="1">IF(OR(B1412="", F1412=""), "", P1412+'Terms&amp;Conditions + Transaction'!$B$11/10000)</f>
        <v/>
      </c>
      <c r="R1412" s="43" t="str">
        <f t="shared" ca="1" si="131"/>
        <v/>
      </c>
      <c r="S1412" t="str">
        <f ca="1">IF(B1412="",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Transaction'!$C$7*(F1412-E1412), 365), 360))))</f>
        <v/>
      </c>
      <c r="T1412" s="49" t="str">
        <f t="shared" ca="1" si="132"/>
        <v/>
      </c>
      <c r="U1412" s="49" t="str">
        <f t="shared" ca="1" si="133"/>
        <v/>
      </c>
      <c r="V1412" s="49" t="str">
        <f t="shared" ca="1" si="134"/>
        <v/>
      </c>
      <c r="W1412" s="11" t="str">
        <f t="shared" ca="1" si="135"/>
        <v/>
      </c>
      <c r="X1412" s="11" t="str">
        <f t="shared" ca="1" si="136"/>
        <v/>
      </c>
    </row>
    <row r="1413" spans="2:24" x14ac:dyDescent="0.25">
      <c r="B1413" s="82" t="str">
        <f ca="1">IF(B1412&lt;MIN($C$3, 'Terms&amp;Conditions + Transaction'!$B$6), B1412+1, "")</f>
        <v/>
      </c>
      <c r="C1413" t="str">
        <f ca="1">IF(B1413="", "", IF(AND(WEEKDAY(B1413, 2)&lt;=5, ISERROR(VLOOKUP(B1413, 'Holiday Schedule'!$B$3:$B$1002, 1, FALSE))), 1, 0))</f>
        <v/>
      </c>
      <c r="D1413" t="str">
        <f ca="1">IF(B1413="", "", IF(LOWER('Terms&amp;Conditions + Transaction'!$C$15)="act", 1, IF(DAY(B1413)=31, 0, IF(AND(DAY(B1413+1)=1, MONTH(B1413+1)=3), 31-DAY(B1413), 1))))</f>
        <v/>
      </c>
      <c r="E1413" s="18" t="str">
        <f ca="1">IF(B1413="", "", IFERROR(VLOOKUP(B1413, 'Accrual Schedule'!$B$3:$B$122, 1, TRUE), ""))</f>
        <v/>
      </c>
      <c r="F1413" s="18" t="str" cm="1">
        <f t="array" aca="1" ref="F1413" ca="1">IF(B1413="", "", INDEX('Accrual Schedule'!$B$3:$B$122, MATCH(B1413, 'Accrual Schedule'!$B$3:$B$122, 1)+1, 1))</f>
        <v/>
      </c>
      <c r="G1413" s="18" t="str" cm="1">
        <f t="array" aca="1" ref="G1413" ca="1">IF(B1413="", "", INDEX('Accrual Schedule'!$B$3:$B$122, MATCH(H1413, 'Accrual Schedule'!$B$3:$B$122, 1)-1, 1))</f>
        <v/>
      </c>
      <c r="H1413" s="18" t="str">
        <f ca="1">IF(B1413="", "", INDEX('Accrual Schedule'!$B$3:$B$122, MATCH(I1413, 'Accrual Schedule'!$C$3:$C$122, 1), 1))</f>
        <v/>
      </c>
      <c r="I1413" s="18" t="str" cm="1">
        <f t="array" aca="1" ref="I1413" ca="1">IF(B1413="", "", _xlfn.IFNA(INDEX('Accrual Schedule'!$C$4:$C$122, MATCH(B1413, 'Accrual Schedule'!$C$4:$C$122, 1)+1, 1), INDEX('Accrual Schedule'!$C$4:$C$122, 1, 1)))</f>
        <v/>
      </c>
      <c r="J1413" s="11" t="str">
        <f ca="1">IF(B1413="","",'Terms&amp;Conditions + Transaction'!$F$5-SUMIF(Dispositions!$B$3:$B$32,"&lt;="&amp;B1413,Dispositions!$C$3:$C$32))</f>
        <v/>
      </c>
      <c r="K1413" s="84" t="str">
        <f ca="1">IF(B1413="", "", IF(ISNA(MATCH(B1413, 'Factor Schedule'!$B$3:$B$2002, -1)),1,IF(INDEX('Factor Schedule'!$B$3:$C$2002,MATCH(B1413, 'Factor Schedule'!$B$3:$B$2002, -1), 1)=B1413,MATCH(B1413, 'Factor Schedule'!$B$3:$B$2002, -1),MATCH(B1413, 'Factor Schedule'!$B$3:$B$2002, -1)+1)))</f>
        <v/>
      </c>
      <c r="L1413" s="11" t="str" cm="1">
        <f t="array" aca="1" ref="L1413" ca="1">IF(B1413="","",ROUND(J1413*_xlfn.IFNA(INDEX('Factor Schedule'!$B$3:$C$2002,K1413, 2), 1), 2))</f>
        <v/>
      </c>
      <c r="M1413" s="11" t="str">
        <f ca="1">IF(B1413="", "", IF(OR(LOWER('Terms&amp;Conditions + Transaction'!$B$12)&lt;&gt;"compound", B1413=$C$2, B1413=E1413), L1413, L1413+IF(LOWER('Terms&amp;Conditions + Transaction'!$B$13)&lt;&gt;"y", SUMIFS($T$8:$T$2007, $B$8:$B$2007, "&gt;="&amp;E1413, $B$8:$B$2007, "&lt;"&amp;B1413), SUMIFS($U$8:$U$1007, $B$8:$B$2007, "&gt;="&amp;E1413, $B$8:$B$2007, "&lt;"&amp;B1413))))</f>
        <v/>
      </c>
      <c r="N1413" s="18" t="str">
        <f ca="1">IF(OR(B1413 = "", F1413=""), "", MIN(ForwardDays(B1413,-'Terms&amp;Conditions + Transaction'!$B$22, 'Terms&amp;Conditions + Transaction'!$B$23, 'Holiday Schedule'!$B$3:$B$1002),ForwardDays(F1413,-'Terms&amp;Conditions + Transaction'!$B$22, 'Terms&amp;Conditions + Transaction'!$B$23, 'Holiday Schedule'!$B$3:$B$1002)))</f>
        <v/>
      </c>
      <c r="O1413" s="42" t="str">
        <f ca="1">IF(B1413="", "", IF(ISNA(MATCH(N1413, SOFR_INDEX!$A$2:$A$2001, -1)),1,IF(INDEX(SOFR_INDEX!$A$2:$E$2001,MATCH(N1413, SOFR_INDEX!$A$2:$A$2001, -1), 1)=N1413,MATCH(N1413, SOFR_INDEX!$A$2:$A$2001, -1),MATCH(N1413, SOFR_INDEX!$A$2:$A$2001, -1)+1)))</f>
        <v/>
      </c>
      <c r="P1413" s="40" t="str" cm="1">
        <f t="array" aca="1" ref="P1413" ca="1">IF(OR(B1413="", F1413=""), "", INDEX(SOFR_INDEX!$B$2:$E$2001, O1413,$P$4) * IF(LEFT($P$3, 3)="180", 2, IF(LEFT($P$3, 2)="90", 4, IF(LEFT($P$3, 2)="30", 12, 1)))/100)</f>
        <v/>
      </c>
      <c r="Q1413" s="43" t="str">
        <f ca="1">IF(OR(B1413="", F1413=""), "", P1413+'Terms&amp;Conditions + Transaction'!$B$11/10000)</f>
        <v/>
      </c>
      <c r="R1413" s="43" t="str">
        <f t="shared" ca="1" si="131"/>
        <v/>
      </c>
      <c r="S1413" t="str">
        <f ca="1">IF(B1413="",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Transaction'!$C$7*(F1413-E1413), 365), 360))))</f>
        <v/>
      </c>
      <c r="T1413" s="49" t="str">
        <f t="shared" ca="1" si="132"/>
        <v/>
      </c>
      <c r="U1413" s="49" t="str">
        <f t="shared" ca="1" si="133"/>
        <v/>
      </c>
      <c r="V1413" s="49" t="str">
        <f t="shared" ca="1" si="134"/>
        <v/>
      </c>
      <c r="W1413" s="11" t="str">
        <f t="shared" ca="1" si="135"/>
        <v/>
      </c>
      <c r="X1413" s="11" t="str">
        <f t="shared" ca="1" si="136"/>
        <v/>
      </c>
    </row>
    <row r="1414" spans="2:24" x14ac:dyDescent="0.25">
      <c r="B1414" s="82" t="str">
        <f ca="1">IF(B1413&lt;MIN($C$3, 'Terms&amp;Conditions + Transaction'!$B$6), B1413+1, "")</f>
        <v/>
      </c>
      <c r="C1414" t="str">
        <f ca="1">IF(B1414="", "", IF(AND(WEEKDAY(B1414, 2)&lt;=5, ISERROR(VLOOKUP(B1414, 'Holiday Schedule'!$B$3:$B$1002, 1, FALSE))), 1, 0))</f>
        <v/>
      </c>
      <c r="D1414" t="str">
        <f ca="1">IF(B1414="", "", IF(LOWER('Terms&amp;Conditions + Transaction'!$C$15)="act", 1, IF(DAY(B1414)=31, 0, IF(AND(DAY(B1414+1)=1, MONTH(B1414+1)=3), 31-DAY(B1414), 1))))</f>
        <v/>
      </c>
      <c r="E1414" s="18" t="str">
        <f ca="1">IF(B1414="", "", IFERROR(VLOOKUP(B1414, 'Accrual Schedule'!$B$3:$B$122, 1, TRUE), ""))</f>
        <v/>
      </c>
      <c r="F1414" s="18" t="str" cm="1">
        <f t="array" aca="1" ref="F1414" ca="1">IF(B1414="", "", INDEX('Accrual Schedule'!$B$3:$B$122, MATCH(B1414, 'Accrual Schedule'!$B$3:$B$122, 1)+1, 1))</f>
        <v/>
      </c>
      <c r="G1414" s="18" t="str" cm="1">
        <f t="array" aca="1" ref="G1414" ca="1">IF(B1414="", "", INDEX('Accrual Schedule'!$B$3:$B$122, MATCH(H1414, 'Accrual Schedule'!$B$3:$B$122, 1)-1, 1))</f>
        <v/>
      </c>
      <c r="H1414" s="18" t="str">
        <f ca="1">IF(B1414="", "", INDEX('Accrual Schedule'!$B$3:$B$122, MATCH(I1414, 'Accrual Schedule'!$C$3:$C$122, 1), 1))</f>
        <v/>
      </c>
      <c r="I1414" s="18" t="str" cm="1">
        <f t="array" aca="1" ref="I1414" ca="1">IF(B1414="", "", _xlfn.IFNA(INDEX('Accrual Schedule'!$C$4:$C$122, MATCH(B1414, 'Accrual Schedule'!$C$4:$C$122, 1)+1, 1), INDEX('Accrual Schedule'!$C$4:$C$122, 1, 1)))</f>
        <v/>
      </c>
      <c r="J1414" s="11" t="str">
        <f ca="1">IF(B1414="","",'Terms&amp;Conditions + Transaction'!$F$5-SUMIF(Dispositions!$B$3:$B$32,"&lt;="&amp;B1414,Dispositions!$C$3:$C$32))</f>
        <v/>
      </c>
      <c r="K1414" s="84" t="str">
        <f ca="1">IF(B1414="", "", IF(ISNA(MATCH(B1414, 'Factor Schedule'!$B$3:$B$2002, -1)),1,IF(INDEX('Factor Schedule'!$B$3:$C$2002,MATCH(B1414, 'Factor Schedule'!$B$3:$B$2002, -1), 1)=B1414,MATCH(B1414, 'Factor Schedule'!$B$3:$B$2002, -1),MATCH(B1414, 'Factor Schedule'!$B$3:$B$2002, -1)+1)))</f>
        <v/>
      </c>
      <c r="L1414" s="11" t="str" cm="1">
        <f t="array" aca="1" ref="L1414" ca="1">IF(B1414="","",ROUND(J1414*_xlfn.IFNA(INDEX('Factor Schedule'!$B$3:$C$2002,K1414, 2), 1), 2))</f>
        <v/>
      </c>
      <c r="M1414" s="11" t="str">
        <f ca="1">IF(B1414="", "", IF(OR(LOWER('Terms&amp;Conditions + Transaction'!$B$12)&lt;&gt;"compound", B1414=$C$2, B1414=E1414), L1414, L1414+IF(LOWER('Terms&amp;Conditions + Transaction'!$B$13)&lt;&gt;"y", SUMIFS($T$8:$T$2007, $B$8:$B$2007, "&gt;="&amp;E1414, $B$8:$B$2007, "&lt;"&amp;B1414), SUMIFS($U$8:$U$1007, $B$8:$B$2007, "&gt;="&amp;E1414, $B$8:$B$2007, "&lt;"&amp;B1414))))</f>
        <v/>
      </c>
      <c r="N1414" s="18" t="str">
        <f ca="1">IF(OR(B1414 = "", F1414=""), "", MIN(ForwardDays(B1414,-'Terms&amp;Conditions + Transaction'!$B$22, 'Terms&amp;Conditions + Transaction'!$B$23, 'Holiday Schedule'!$B$3:$B$1002),ForwardDays(F1414,-'Terms&amp;Conditions + Transaction'!$B$22, 'Terms&amp;Conditions + Transaction'!$B$23, 'Holiday Schedule'!$B$3:$B$1002)))</f>
        <v/>
      </c>
      <c r="O1414" s="42" t="str">
        <f ca="1">IF(B1414="", "", IF(ISNA(MATCH(N1414, SOFR_INDEX!$A$2:$A$2001, -1)),1,IF(INDEX(SOFR_INDEX!$A$2:$E$2001,MATCH(N1414, SOFR_INDEX!$A$2:$A$2001, -1), 1)=N1414,MATCH(N1414, SOFR_INDEX!$A$2:$A$2001, -1),MATCH(N1414, SOFR_INDEX!$A$2:$A$2001, -1)+1)))</f>
        <v/>
      </c>
      <c r="P1414" s="40" t="str" cm="1">
        <f t="array" aca="1" ref="P1414" ca="1">IF(OR(B1414="", F1414=""), "", INDEX(SOFR_INDEX!$B$2:$E$2001, O1414,$P$4) * IF(LEFT($P$3, 3)="180", 2, IF(LEFT($P$3, 2)="90", 4, IF(LEFT($P$3, 2)="30", 12, 1)))/100)</f>
        <v/>
      </c>
      <c r="Q1414" s="43" t="str">
        <f ca="1">IF(OR(B1414="", F1414=""), "", P1414+'Terms&amp;Conditions + Transaction'!$B$11/10000)</f>
        <v/>
      </c>
      <c r="R1414" s="43" t="str">
        <f t="shared" ca="1" si="131"/>
        <v/>
      </c>
      <c r="S1414" t="str">
        <f ca="1">IF(B1414="",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Transaction'!$C$7*(F1414-E1414), 365), 360))))</f>
        <v/>
      </c>
      <c r="T1414" s="49" t="str">
        <f t="shared" ca="1" si="132"/>
        <v/>
      </c>
      <c r="U1414" s="49" t="str">
        <f t="shared" ca="1" si="133"/>
        <v/>
      </c>
      <c r="V1414" s="49" t="str">
        <f t="shared" ca="1" si="134"/>
        <v/>
      </c>
      <c r="W1414" s="11" t="str">
        <f t="shared" ca="1" si="135"/>
        <v/>
      </c>
      <c r="X1414" s="11" t="str">
        <f t="shared" ca="1" si="136"/>
        <v/>
      </c>
    </row>
    <row r="1415" spans="2:24" x14ac:dyDescent="0.25">
      <c r="B1415" s="82" t="str">
        <f ca="1">IF(B1414&lt;MIN($C$3, 'Terms&amp;Conditions + Transaction'!$B$6), B1414+1, "")</f>
        <v/>
      </c>
      <c r="C1415" t="str">
        <f ca="1">IF(B1415="", "", IF(AND(WEEKDAY(B1415, 2)&lt;=5, ISERROR(VLOOKUP(B1415, 'Holiday Schedule'!$B$3:$B$1002, 1, FALSE))), 1, 0))</f>
        <v/>
      </c>
      <c r="D1415" t="str">
        <f ca="1">IF(B1415="", "", IF(LOWER('Terms&amp;Conditions + Transaction'!$C$15)="act", 1, IF(DAY(B1415)=31, 0, IF(AND(DAY(B1415+1)=1, MONTH(B1415+1)=3), 31-DAY(B1415), 1))))</f>
        <v/>
      </c>
      <c r="E1415" s="18" t="str">
        <f ca="1">IF(B1415="", "", IFERROR(VLOOKUP(B1415, 'Accrual Schedule'!$B$3:$B$122, 1, TRUE), ""))</f>
        <v/>
      </c>
      <c r="F1415" s="18" t="str" cm="1">
        <f t="array" aca="1" ref="F1415" ca="1">IF(B1415="", "", INDEX('Accrual Schedule'!$B$3:$B$122, MATCH(B1415, 'Accrual Schedule'!$B$3:$B$122, 1)+1, 1))</f>
        <v/>
      </c>
      <c r="G1415" s="18" t="str" cm="1">
        <f t="array" aca="1" ref="G1415" ca="1">IF(B1415="", "", INDEX('Accrual Schedule'!$B$3:$B$122, MATCH(H1415, 'Accrual Schedule'!$B$3:$B$122, 1)-1, 1))</f>
        <v/>
      </c>
      <c r="H1415" s="18" t="str">
        <f ca="1">IF(B1415="", "", INDEX('Accrual Schedule'!$B$3:$B$122, MATCH(I1415, 'Accrual Schedule'!$C$3:$C$122, 1), 1))</f>
        <v/>
      </c>
      <c r="I1415" s="18" t="str" cm="1">
        <f t="array" aca="1" ref="I1415" ca="1">IF(B1415="", "", _xlfn.IFNA(INDEX('Accrual Schedule'!$C$4:$C$122, MATCH(B1415, 'Accrual Schedule'!$C$4:$C$122, 1)+1, 1), INDEX('Accrual Schedule'!$C$4:$C$122, 1, 1)))</f>
        <v/>
      </c>
      <c r="J1415" s="11" t="str">
        <f ca="1">IF(B1415="","",'Terms&amp;Conditions + Transaction'!$F$5-SUMIF(Dispositions!$B$3:$B$32,"&lt;="&amp;B1415,Dispositions!$C$3:$C$32))</f>
        <v/>
      </c>
      <c r="K1415" s="84" t="str">
        <f ca="1">IF(B1415="", "", IF(ISNA(MATCH(B1415, 'Factor Schedule'!$B$3:$B$2002, -1)),1,IF(INDEX('Factor Schedule'!$B$3:$C$2002,MATCH(B1415, 'Factor Schedule'!$B$3:$B$2002, -1), 1)=B1415,MATCH(B1415, 'Factor Schedule'!$B$3:$B$2002, -1),MATCH(B1415, 'Factor Schedule'!$B$3:$B$2002, -1)+1)))</f>
        <v/>
      </c>
      <c r="L1415" s="11" t="str" cm="1">
        <f t="array" aca="1" ref="L1415" ca="1">IF(B1415="","",ROUND(J1415*_xlfn.IFNA(INDEX('Factor Schedule'!$B$3:$C$2002,K1415, 2), 1), 2))</f>
        <v/>
      </c>
      <c r="M1415" s="11" t="str">
        <f ca="1">IF(B1415="", "", IF(OR(LOWER('Terms&amp;Conditions + Transaction'!$B$12)&lt;&gt;"compound", B1415=$C$2, B1415=E1415), L1415, L1415+IF(LOWER('Terms&amp;Conditions + Transaction'!$B$13)&lt;&gt;"y", SUMIFS($T$8:$T$2007, $B$8:$B$2007, "&gt;="&amp;E1415, $B$8:$B$2007, "&lt;"&amp;B1415), SUMIFS($U$8:$U$1007, $B$8:$B$2007, "&gt;="&amp;E1415, $B$8:$B$2007, "&lt;"&amp;B1415))))</f>
        <v/>
      </c>
      <c r="N1415" s="18" t="str">
        <f ca="1">IF(OR(B1415 = "", F1415=""), "", MIN(ForwardDays(B1415,-'Terms&amp;Conditions + Transaction'!$B$22, 'Terms&amp;Conditions + Transaction'!$B$23, 'Holiday Schedule'!$B$3:$B$1002),ForwardDays(F1415,-'Terms&amp;Conditions + Transaction'!$B$22, 'Terms&amp;Conditions + Transaction'!$B$23, 'Holiday Schedule'!$B$3:$B$1002)))</f>
        <v/>
      </c>
      <c r="O1415" s="42" t="str">
        <f ca="1">IF(B1415="", "", IF(ISNA(MATCH(N1415, SOFR_INDEX!$A$2:$A$2001, -1)),1,IF(INDEX(SOFR_INDEX!$A$2:$E$2001,MATCH(N1415, SOFR_INDEX!$A$2:$A$2001, -1), 1)=N1415,MATCH(N1415, SOFR_INDEX!$A$2:$A$2001, -1),MATCH(N1415, SOFR_INDEX!$A$2:$A$2001, -1)+1)))</f>
        <v/>
      </c>
      <c r="P1415" s="40" t="str" cm="1">
        <f t="array" aca="1" ref="P1415" ca="1">IF(OR(B1415="", F1415=""), "", INDEX(SOFR_INDEX!$B$2:$E$2001, O1415,$P$4) * IF(LEFT($P$3, 3)="180", 2, IF(LEFT($P$3, 2)="90", 4, IF(LEFT($P$3, 2)="30", 12, 1)))/100)</f>
        <v/>
      </c>
      <c r="Q1415" s="43" t="str">
        <f ca="1">IF(OR(B1415="", F1415=""), "", P1415+'Terms&amp;Conditions + Transaction'!$B$11/10000)</f>
        <v/>
      </c>
      <c r="R1415" s="43" t="str">
        <f t="shared" ca="1" si="131"/>
        <v/>
      </c>
      <c r="S1415" t="str">
        <f ca="1">IF(B1415="",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Transaction'!$C$7*(F1415-E1415), 365), 360))))</f>
        <v/>
      </c>
      <c r="T1415" s="49" t="str">
        <f t="shared" ca="1" si="132"/>
        <v/>
      </c>
      <c r="U1415" s="49" t="str">
        <f t="shared" ca="1" si="133"/>
        <v/>
      </c>
      <c r="V1415" s="49" t="str">
        <f t="shared" ca="1" si="134"/>
        <v/>
      </c>
      <c r="W1415" s="11" t="str">
        <f t="shared" ca="1" si="135"/>
        <v/>
      </c>
      <c r="X1415" s="11" t="str">
        <f t="shared" ca="1" si="136"/>
        <v/>
      </c>
    </row>
    <row r="1416" spans="2:24" x14ac:dyDescent="0.25">
      <c r="B1416" s="82" t="str">
        <f ca="1">IF(B1415&lt;MIN($C$3, 'Terms&amp;Conditions + Transaction'!$B$6), B1415+1, "")</f>
        <v/>
      </c>
      <c r="C1416" t="str">
        <f ca="1">IF(B1416="", "", IF(AND(WEEKDAY(B1416, 2)&lt;=5, ISERROR(VLOOKUP(B1416, 'Holiday Schedule'!$B$3:$B$1002, 1, FALSE))), 1, 0))</f>
        <v/>
      </c>
      <c r="D1416" t="str">
        <f ca="1">IF(B1416="", "", IF(LOWER('Terms&amp;Conditions + Transaction'!$C$15)="act", 1, IF(DAY(B1416)=31, 0, IF(AND(DAY(B1416+1)=1, MONTH(B1416+1)=3), 31-DAY(B1416), 1))))</f>
        <v/>
      </c>
      <c r="E1416" s="18" t="str">
        <f ca="1">IF(B1416="", "", IFERROR(VLOOKUP(B1416, 'Accrual Schedule'!$B$3:$B$122, 1, TRUE), ""))</f>
        <v/>
      </c>
      <c r="F1416" s="18" t="str" cm="1">
        <f t="array" aca="1" ref="F1416" ca="1">IF(B1416="", "", INDEX('Accrual Schedule'!$B$3:$B$122, MATCH(B1416, 'Accrual Schedule'!$B$3:$B$122, 1)+1, 1))</f>
        <v/>
      </c>
      <c r="G1416" s="18" t="str" cm="1">
        <f t="array" aca="1" ref="G1416" ca="1">IF(B1416="", "", INDEX('Accrual Schedule'!$B$3:$B$122, MATCH(H1416, 'Accrual Schedule'!$B$3:$B$122, 1)-1, 1))</f>
        <v/>
      </c>
      <c r="H1416" s="18" t="str">
        <f ca="1">IF(B1416="", "", INDEX('Accrual Schedule'!$B$3:$B$122, MATCH(I1416, 'Accrual Schedule'!$C$3:$C$122, 1), 1))</f>
        <v/>
      </c>
      <c r="I1416" s="18" t="str" cm="1">
        <f t="array" aca="1" ref="I1416" ca="1">IF(B1416="", "", _xlfn.IFNA(INDEX('Accrual Schedule'!$C$4:$C$122, MATCH(B1416, 'Accrual Schedule'!$C$4:$C$122, 1)+1, 1), INDEX('Accrual Schedule'!$C$4:$C$122, 1, 1)))</f>
        <v/>
      </c>
      <c r="J1416" s="11" t="str">
        <f ca="1">IF(B1416="","",'Terms&amp;Conditions + Transaction'!$F$5-SUMIF(Dispositions!$B$3:$B$32,"&lt;="&amp;B1416,Dispositions!$C$3:$C$32))</f>
        <v/>
      </c>
      <c r="K1416" s="84" t="str">
        <f ca="1">IF(B1416="", "", IF(ISNA(MATCH(B1416, 'Factor Schedule'!$B$3:$B$2002, -1)),1,IF(INDEX('Factor Schedule'!$B$3:$C$2002,MATCH(B1416, 'Factor Schedule'!$B$3:$B$2002, -1), 1)=B1416,MATCH(B1416, 'Factor Schedule'!$B$3:$B$2002, -1),MATCH(B1416, 'Factor Schedule'!$B$3:$B$2002, -1)+1)))</f>
        <v/>
      </c>
      <c r="L1416" s="11" t="str" cm="1">
        <f t="array" aca="1" ref="L1416" ca="1">IF(B1416="","",ROUND(J1416*_xlfn.IFNA(INDEX('Factor Schedule'!$B$3:$C$2002,K1416, 2), 1), 2))</f>
        <v/>
      </c>
      <c r="M1416" s="11" t="str">
        <f ca="1">IF(B1416="", "", IF(OR(LOWER('Terms&amp;Conditions + Transaction'!$B$12)&lt;&gt;"compound", B1416=$C$2, B1416=E1416), L1416, L1416+IF(LOWER('Terms&amp;Conditions + Transaction'!$B$13)&lt;&gt;"y", SUMIFS($T$8:$T$2007, $B$8:$B$2007, "&gt;="&amp;E1416, $B$8:$B$2007, "&lt;"&amp;B1416), SUMIFS($U$8:$U$1007, $B$8:$B$2007, "&gt;="&amp;E1416, $B$8:$B$2007, "&lt;"&amp;B1416))))</f>
        <v/>
      </c>
      <c r="N1416" s="18" t="str">
        <f ca="1">IF(OR(B1416 = "", F1416=""), "", MIN(ForwardDays(B1416,-'Terms&amp;Conditions + Transaction'!$B$22, 'Terms&amp;Conditions + Transaction'!$B$23, 'Holiday Schedule'!$B$3:$B$1002),ForwardDays(F1416,-'Terms&amp;Conditions + Transaction'!$B$22, 'Terms&amp;Conditions + Transaction'!$B$23, 'Holiday Schedule'!$B$3:$B$1002)))</f>
        <v/>
      </c>
      <c r="O1416" s="42" t="str">
        <f ca="1">IF(B1416="", "", IF(ISNA(MATCH(N1416, SOFR_INDEX!$A$2:$A$2001, -1)),1,IF(INDEX(SOFR_INDEX!$A$2:$E$2001,MATCH(N1416, SOFR_INDEX!$A$2:$A$2001, -1), 1)=N1416,MATCH(N1416, SOFR_INDEX!$A$2:$A$2001, -1),MATCH(N1416, SOFR_INDEX!$A$2:$A$2001, -1)+1)))</f>
        <v/>
      </c>
      <c r="P1416" s="40" t="str" cm="1">
        <f t="array" aca="1" ref="P1416" ca="1">IF(OR(B1416="", F1416=""), "", INDEX(SOFR_INDEX!$B$2:$E$2001, O1416,$P$4) * IF(LEFT($P$3, 3)="180", 2, IF(LEFT($P$3, 2)="90", 4, IF(LEFT($P$3, 2)="30", 12, 1)))/100)</f>
        <v/>
      </c>
      <c r="Q1416" s="43" t="str">
        <f ca="1">IF(OR(B1416="", F1416=""), "", P1416+'Terms&amp;Conditions + Transaction'!$B$11/10000)</f>
        <v/>
      </c>
      <c r="R1416" s="43" t="str">
        <f t="shared" ref="R1416:R1479" ca="1" si="137">IF(OR(B1416="", B1417=""), "", (V1416/L1416)/((B1417-$B$8)/S1416))</f>
        <v/>
      </c>
      <c r="S1416" t="str">
        <f ca="1">IF(B1416="",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Transaction'!$C$7*(F1416-E1416), 365), 360))))</f>
        <v/>
      </c>
      <c r="T1416" s="49" t="str">
        <f t="shared" ca="1" si="132"/>
        <v/>
      </c>
      <c r="U1416" s="49" t="str">
        <f t="shared" ca="1" si="133"/>
        <v/>
      </c>
      <c r="V1416" s="49" t="str">
        <f t="shared" ca="1" si="134"/>
        <v/>
      </c>
      <c r="W1416" s="11" t="str">
        <f t="shared" ca="1" si="135"/>
        <v/>
      </c>
      <c r="X1416" s="11" t="str">
        <f t="shared" ca="1" si="136"/>
        <v/>
      </c>
    </row>
    <row r="1417" spans="2:24" x14ac:dyDescent="0.25">
      <c r="B1417" s="82" t="str">
        <f ca="1">IF(B1416&lt;MIN($C$3, 'Terms&amp;Conditions + Transaction'!$B$6), B1416+1, "")</f>
        <v/>
      </c>
      <c r="C1417" t="str">
        <f ca="1">IF(B1417="", "", IF(AND(WEEKDAY(B1417, 2)&lt;=5, ISERROR(VLOOKUP(B1417, 'Holiday Schedule'!$B$3:$B$1002, 1, FALSE))), 1, 0))</f>
        <v/>
      </c>
      <c r="D1417" t="str">
        <f ca="1">IF(B1417="", "", IF(LOWER('Terms&amp;Conditions + Transaction'!$C$15)="act", 1, IF(DAY(B1417)=31, 0, IF(AND(DAY(B1417+1)=1, MONTH(B1417+1)=3), 31-DAY(B1417), 1))))</f>
        <v/>
      </c>
      <c r="E1417" s="18" t="str">
        <f ca="1">IF(B1417="", "", IFERROR(VLOOKUP(B1417, 'Accrual Schedule'!$B$3:$B$122, 1, TRUE), ""))</f>
        <v/>
      </c>
      <c r="F1417" s="18" t="str" cm="1">
        <f t="array" aca="1" ref="F1417" ca="1">IF(B1417="", "", INDEX('Accrual Schedule'!$B$3:$B$122, MATCH(B1417, 'Accrual Schedule'!$B$3:$B$122, 1)+1, 1))</f>
        <v/>
      </c>
      <c r="G1417" s="18" t="str" cm="1">
        <f t="array" aca="1" ref="G1417" ca="1">IF(B1417="", "", INDEX('Accrual Schedule'!$B$3:$B$122, MATCH(H1417, 'Accrual Schedule'!$B$3:$B$122, 1)-1, 1))</f>
        <v/>
      </c>
      <c r="H1417" s="18" t="str">
        <f ca="1">IF(B1417="", "", INDEX('Accrual Schedule'!$B$3:$B$122, MATCH(I1417, 'Accrual Schedule'!$C$3:$C$122, 1), 1))</f>
        <v/>
      </c>
      <c r="I1417" s="18" t="str" cm="1">
        <f t="array" aca="1" ref="I1417" ca="1">IF(B1417="", "", _xlfn.IFNA(INDEX('Accrual Schedule'!$C$4:$C$122, MATCH(B1417, 'Accrual Schedule'!$C$4:$C$122, 1)+1, 1), INDEX('Accrual Schedule'!$C$4:$C$122, 1, 1)))</f>
        <v/>
      </c>
      <c r="J1417" s="11" t="str">
        <f ca="1">IF(B1417="","",'Terms&amp;Conditions + Transaction'!$F$5-SUMIF(Dispositions!$B$3:$B$32,"&lt;="&amp;B1417,Dispositions!$C$3:$C$32))</f>
        <v/>
      </c>
      <c r="K1417" s="84" t="str">
        <f ca="1">IF(B1417="", "", IF(ISNA(MATCH(B1417, 'Factor Schedule'!$B$3:$B$2002, -1)),1,IF(INDEX('Factor Schedule'!$B$3:$C$2002,MATCH(B1417, 'Factor Schedule'!$B$3:$B$2002, -1), 1)=B1417,MATCH(B1417, 'Factor Schedule'!$B$3:$B$2002, -1),MATCH(B1417, 'Factor Schedule'!$B$3:$B$2002, -1)+1)))</f>
        <v/>
      </c>
      <c r="L1417" s="11" t="str" cm="1">
        <f t="array" aca="1" ref="L1417" ca="1">IF(B1417="","",ROUND(J1417*_xlfn.IFNA(INDEX('Factor Schedule'!$B$3:$C$2002,K1417, 2), 1), 2))</f>
        <v/>
      </c>
      <c r="M1417" s="11" t="str">
        <f ca="1">IF(B1417="", "", IF(OR(LOWER('Terms&amp;Conditions + Transaction'!$B$12)&lt;&gt;"compound", B1417=$C$2, B1417=E1417), L1417, L1417+IF(LOWER('Terms&amp;Conditions + Transaction'!$B$13)&lt;&gt;"y", SUMIFS($T$8:$T$2007, $B$8:$B$2007, "&gt;="&amp;E1417, $B$8:$B$2007, "&lt;"&amp;B1417), SUMIFS($U$8:$U$1007, $B$8:$B$2007, "&gt;="&amp;E1417, $B$8:$B$2007, "&lt;"&amp;B1417))))</f>
        <v/>
      </c>
      <c r="N1417" s="18" t="str">
        <f ca="1">IF(OR(B1417 = "", F1417=""), "", MIN(ForwardDays(B1417,-'Terms&amp;Conditions + Transaction'!$B$22, 'Terms&amp;Conditions + Transaction'!$B$23, 'Holiday Schedule'!$B$3:$B$1002),ForwardDays(F1417,-'Terms&amp;Conditions + Transaction'!$B$22, 'Terms&amp;Conditions + Transaction'!$B$23, 'Holiday Schedule'!$B$3:$B$1002)))</f>
        <v/>
      </c>
      <c r="O1417" s="42" t="str">
        <f ca="1">IF(B1417="", "", IF(ISNA(MATCH(N1417, SOFR_INDEX!$A$2:$A$2001, -1)),1,IF(INDEX(SOFR_INDEX!$A$2:$E$2001,MATCH(N1417, SOFR_INDEX!$A$2:$A$2001, -1), 1)=N1417,MATCH(N1417, SOFR_INDEX!$A$2:$A$2001, -1),MATCH(N1417, SOFR_INDEX!$A$2:$A$2001, -1)+1)))</f>
        <v/>
      </c>
      <c r="P1417" s="40" t="str" cm="1">
        <f t="array" aca="1" ref="P1417" ca="1">IF(OR(B1417="", F1417=""), "", INDEX(SOFR_INDEX!$B$2:$E$2001, O1417,$P$4) * IF(LEFT($P$3, 3)="180", 2, IF(LEFT($P$3, 2)="90", 4, IF(LEFT($P$3, 2)="30", 12, 1)))/100)</f>
        <v/>
      </c>
      <c r="Q1417" s="43" t="str">
        <f ca="1">IF(OR(B1417="", F1417=""), "", P1417+'Terms&amp;Conditions + Transaction'!$B$11/10000)</f>
        <v/>
      </c>
      <c r="R1417" s="43" t="str">
        <f t="shared" ca="1" si="137"/>
        <v/>
      </c>
      <c r="S1417" t="str">
        <f ca="1">IF(B1417="",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Transaction'!$C$7*(F1417-E1417), 365), 360))))</f>
        <v/>
      </c>
      <c r="T1417" s="49" t="str">
        <f t="shared" ca="1" si="132"/>
        <v/>
      </c>
      <c r="U1417" s="49" t="str">
        <f t="shared" ca="1" si="133"/>
        <v/>
      </c>
      <c r="V1417" s="49" t="str">
        <f t="shared" ca="1" si="134"/>
        <v/>
      </c>
      <c r="W1417" s="11" t="str">
        <f t="shared" ca="1" si="135"/>
        <v/>
      </c>
      <c r="X1417" s="11" t="str">
        <f t="shared" ca="1" si="136"/>
        <v/>
      </c>
    </row>
    <row r="1418" spans="2:24" x14ac:dyDescent="0.25">
      <c r="B1418" s="82" t="str">
        <f ca="1">IF(B1417&lt;MIN($C$3, 'Terms&amp;Conditions + Transaction'!$B$6), B1417+1, "")</f>
        <v/>
      </c>
      <c r="C1418" t="str">
        <f ca="1">IF(B1418="", "", IF(AND(WEEKDAY(B1418, 2)&lt;=5, ISERROR(VLOOKUP(B1418, 'Holiday Schedule'!$B$3:$B$1002, 1, FALSE))), 1, 0))</f>
        <v/>
      </c>
      <c r="D1418" t="str">
        <f ca="1">IF(B1418="", "", IF(LOWER('Terms&amp;Conditions + Transaction'!$C$15)="act", 1, IF(DAY(B1418)=31, 0, IF(AND(DAY(B1418+1)=1, MONTH(B1418+1)=3), 31-DAY(B1418), 1))))</f>
        <v/>
      </c>
      <c r="E1418" s="18" t="str">
        <f ca="1">IF(B1418="", "", IFERROR(VLOOKUP(B1418, 'Accrual Schedule'!$B$3:$B$122, 1, TRUE), ""))</f>
        <v/>
      </c>
      <c r="F1418" s="18" t="str" cm="1">
        <f t="array" aca="1" ref="F1418" ca="1">IF(B1418="", "", INDEX('Accrual Schedule'!$B$3:$B$122, MATCH(B1418, 'Accrual Schedule'!$B$3:$B$122, 1)+1, 1))</f>
        <v/>
      </c>
      <c r="G1418" s="18" t="str" cm="1">
        <f t="array" aca="1" ref="G1418" ca="1">IF(B1418="", "", INDEX('Accrual Schedule'!$B$3:$B$122, MATCH(H1418, 'Accrual Schedule'!$B$3:$B$122, 1)-1, 1))</f>
        <v/>
      </c>
      <c r="H1418" s="18" t="str">
        <f ca="1">IF(B1418="", "", INDEX('Accrual Schedule'!$B$3:$B$122, MATCH(I1418, 'Accrual Schedule'!$C$3:$C$122, 1), 1))</f>
        <v/>
      </c>
      <c r="I1418" s="18" t="str" cm="1">
        <f t="array" aca="1" ref="I1418" ca="1">IF(B1418="", "", _xlfn.IFNA(INDEX('Accrual Schedule'!$C$4:$C$122, MATCH(B1418, 'Accrual Schedule'!$C$4:$C$122, 1)+1, 1), INDEX('Accrual Schedule'!$C$4:$C$122, 1, 1)))</f>
        <v/>
      </c>
      <c r="J1418" s="11" t="str">
        <f ca="1">IF(B1418="","",'Terms&amp;Conditions + Transaction'!$F$5-SUMIF(Dispositions!$B$3:$B$32,"&lt;="&amp;B1418,Dispositions!$C$3:$C$32))</f>
        <v/>
      </c>
      <c r="K1418" s="84" t="str">
        <f ca="1">IF(B1418="", "", IF(ISNA(MATCH(B1418, 'Factor Schedule'!$B$3:$B$2002, -1)),1,IF(INDEX('Factor Schedule'!$B$3:$C$2002,MATCH(B1418, 'Factor Schedule'!$B$3:$B$2002, -1), 1)=B1418,MATCH(B1418, 'Factor Schedule'!$B$3:$B$2002, -1),MATCH(B1418, 'Factor Schedule'!$B$3:$B$2002, -1)+1)))</f>
        <v/>
      </c>
      <c r="L1418" s="11" t="str" cm="1">
        <f t="array" aca="1" ref="L1418" ca="1">IF(B1418="","",ROUND(J1418*_xlfn.IFNA(INDEX('Factor Schedule'!$B$3:$C$2002,K1418, 2), 1), 2))</f>
        <v/>
      </c>
      <c r="M1418" s="11" t="str">
        <f ca="1">IF(B1418="", "", IF(OR(LOWER('Terms&amp;Conditions + Transaction'!$B$12)&lt;&gt;"compound", B1418=$C$2, B1418=E1418), L1418, L1418+IF(LOWER('Terms&amp;Conditions + Transaction'!$B$13)&lt;&gt;"y", SUMIFS($T$8:$T$2007, $B$8:$B$2007, "&gt;="&amp;E1418, $B$8:$B$2007, "&lt;"&amp;B1418), SUMIFS($U$8:$U$1007, $B$8:$B$2007, "&gt;="&amp;E1418, $B$8:$B$2007, "&lt;"&amp;B1418))))</f>
        <v/>
      </c>
      <c r="N1418" s="18" t="str">
        <f ca="1">IF(OR(B1418 = "", F1418=""), "", MIN(ForwardDays(B1418,-'Terms&amp;Conditions + Transaction'!$B$22, 'Terms&amp;Conditions + Transaction'!$B$23, 'Holiday Schedule'!$B$3:$B$1002),ForwardDays(F1418,-'Terms&amp;Conditions + Transaction'!$B$22, 'Terms&amp;Conditions + Transaction'!$B$23, 'Holiday Schedule'!$B$3:$B$1002)))</f>
        <v/>
      </c>
      <c r="O1418" s="42" t="str">
        <f ca="1">IF(B1418="", "", IF(ISNA(MATCH(N1418, SOFR_INDEX!$A$2:$A$2001, -1)),1,IF(INDEX(SOFR_INDEX!$A$2:$E$2001,MATCH(N1418, SOFR_INDEX!$A$2:$A$2001, -1), 1)=N1418,MATCH(N1418, SOFR_INDEX!$A$2:$A$2001, -1),MATCH(N1418, SOFR_INDEX!$A$2:$A$2001, -1)+1)))</f>
        <v/>
      </c>
      <c r="P1418" s="40" t="str" cm="1">
        <f t="array" aca="1" ref="P1418" ca="1">IF(OR(B1418="", F1418=""), "", INDEX(SOFR_INDEX!$B$2:$E$2001, O1418,$P$4) * IF(LEFT($P$3, 3)="180", 2, IF(LEFT($P$3, 2)="90", 4, IF(LEFT($P$3, 2)="30", 12, 1)))/100)</f>
        <v/>
      </c>
      <c r="Q1418" s="43" t="str">
        <f ca="1">IF(OR(B1418="", F1418=""), "", P1418+'Terms&amp;Conditions + Transaction'!$B$11/10000)</f>
        <v/>
      </c>
      <c r="R1418" s="43" t="str">
        <f t="shared" ca="1" si="137"/>
        <v/>
      </c>
      <c r="S1418" t="str">
        <f ca="1">IF(B1418="",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Transaction'!$C$7*(F1418-E1418), 365), 360))))</f>
        <v/>
      </c>
      <c r="T1418" s="49" t="str">
        <f t="shared" ca="1" si="132"/>
        <v/>
      </c>
      <c r="U1418" s="49" t="str">
        <f t="shared" ca="1" si="133"/>
        <v/>
      </c>
      <c r="V1418" s="49" t="str">
        <f t="shared" ca="1" si="134"/>
        <v/>
      </c>
      <c r="W1418" s="11" t="str">
        <f t="shared" ca="1" si="135"/>
        <v/>
      </c>
      <c r="X1418" s="11" t="str">
        <f t="shared" ca="1" si="136"/>
        <v/>
      </c>
    </row>
    <row r="1419" spans="2:24" x14ac:dyDescent="0.25">
      <c r="B1419" s="82" t="str">
        <f ca="1">IF(B1418&lt;MIN($C$3, 'Terms&amp;Conditions + Transaction'!$B$6), B1418+1, "")</f>
        <v/>
      </c>
      <c r="C1419" t="str">
        <f ca="1">IF(B1419="", "", IF(AND(WEEKDAY(B1419, 2)&lt;=5, ISERROR(VLOOKUP(B1419, 'Holiday Schedule'!$B$3:$B$1002, 1, FALSE))), 1, 0))</f>
        <v/>
      </c>
      <c r="D1419" t="str">
        <f ca="1">IF(B1419="", "", IF(LOWER('Terms&amp;Conditions + Transaction'!$C$15)="act", 1, IF(DAY(B1419)=31, 0, IF(AND(DAY(B1419+1)=1, MONTH(B1419+1)=3), 31-DAY(B1419), 1))))</f>
        <v/>
      </c>
      <c r="E1419" s="18" t="str">
        <f ca="1">IF(B1419="", "", IFERROR(VLOOKUP(B1419, 'Accrual Schedule'!$B$3:$B$122, 1, TRUE), ""))</f>
        <v/>
      </c>
      <c r="F1419" s="18" t="str" cm="1">
        <f t="array" aca="1" ref="F1419" ca="1">IF(B1419="", "", INDEX('Accrual Schedule'!$B$3:$B$122, MATCH(B1419, 'Accrual Schedule'!$B$3:$B$122, 1)+1, 1))</f>
        <v/>
      </c>
      <c r="G1419" s="18" t="str" cm="1">
        <f t="array" aca="1" ref="G1419" ca="1">IF(B1419="", "", INDEX('Accrual Schedule'!$B$3:$B$122, MATCH(H1419, 'Accrual Schedule'!$B$3:$B$122, 1)-1, 1))</f>
        <v/>
      </c>
      <c r="H1419" s="18" t="str">
        <f ca="1">IF(B1419="", "", INDEX('Accrual Schedule'!$B$3:$B$122, MATCH(I1419, 'Accrual Schedule'!$C$3:$C$122, 1), 1))</f>
        <v/>
      </c>
      <c r="I1419" s="18" t="str" cm="1">
        <f t="array" aca="1" ref="I1419" ca="1">IF(B1419="", "", _xlfn.IFNA(INDEX('Accrual Schedule'!$C$4:$C$122, MATCH(B1419, 'Accrual Schedule'!$C$4:$C$122, 1)+1, 1), INDEX('Accrual Schedule'!$C$4:$C$122, 1, 1)))</f>
        <v/>
      </c>
      <c r="J1419" s="11" t="str">
        <f ca="1">IF(B1419="","",'Terms&amp;Conditions + Transaction'!$F$5-SUMIF(Dispositions!$B$3:$B$32,"&lt;="&amp;B1419,Dispositions!$C$3:$C$32))</f>
        <v/>
      </c>
      <c r="K1419" s="84" t="str">
        <f ca="1">IF(B1419="", "", IF(ISNA(MATCH(B1419, 'Factor Schedule'!$B$3:$B$2002, -1)),1,IF(INDEX('Factor Schedule'!$B$3:$C$2002,MATCH(B1419, 'Factor Schedule'!$B$3:$B$2002, -1), 1)=B1419,MATCH(B1419, 'Factor Schedule'!$B$3:$B$2002, -1),MATCH(B1419, 'Factor Schedule'!$B$3:$B$2002, -1)+1)))</f>
        <v/>
      </c>
      <c r="L1419" s="11" t="str" cm="1">
        <f t="array" aca="1" ref="L1419" ca="1">IF(B1419="","",ROUND(J1419*_xlfn.IFNA(INDEX('Factor Schedule'!$B$3:$C$2002,K1419, 2), 1), 2))</f>
        <v/>
      </c>
      <c r="M1419" s="11" t="str">
        <f ca="1">IF(B1419="", "", IF(OR(LOWER('Terms&amp;Conditions + Transaction'!$B$12)&lt;&gt;"compound", B1419=$C$2, B1419=E1419), L1419, L1419+IF(LOWER('Terms&amp;Conditions + Transaction'!$B$13)&lt;&gt;"y", SUMIFS($T$8:$T$2007, $B$8:$B$2007, "&gt;="&amp;E1419, $B$8:$B$2007, "&lt;"&amp;B1419), SUMIFS($U$8:$U$1007, $B$8:$B$2007, "&gt;="&amp;E1419, $B$8:$B$2007, "&lt;"&amp;B1419))))</f>
        <v/>
      </c>
      <c r="N1419" s="18" t="str">
        <f ca="1">IF(OR(B1419 = "", F1419=""), "", MIN(ForwardDays(B1419,-'Terms&amp;Conditions + Transaction'!$B$22, 'Terms&amp;Conditions + Transaction'!$B$23, 'Holiday Schedule'!$B$3:$B$1002),ForwardDays(F1419,-'Terms&amp;Conditions + Transaction'!$B$22, 'Terms&amp;Conditions + Transaction'!$B$23, 'Holiday Schedule'!$B$3:$B$1002)))</f>
        <v/>
      </c>
      <c r="O1419" s="42" t="str">
        <f ca="1">IF(B1419="", "", IF(ISNA(MATCH(N1419, SOFR_INDEX!$A$2:$A$2001, -1)),1,IF(INDEX(SOFR_INDEX!$A$2:$E$2001,MATCH(N1419, SOFR_INDEX!$A$2:$A$2001, -1), 1)=N1419,MATCH(N1419, SOFR_INDEX!$A$2:$A$2001, -1),MATCH(N1419, SOFR_INDEX!$A$2:$A$2001, -1)+1)))</f>
        <v/>
      </c>
      <c r="P1419" s="40" t="str" cm="1">
        <f t="array" aca="1" ref="P1419" ca="1">IF(OR(B1419="", F1419=""), "", INDEX(SOFR_INDEX!$B$2:$E$2001, O1419,$P$4) * IF(LEFT($P$3, 3)="180", 2, IF(LEFT($P$3, 2)="90", 4, IF(LEFT($P$3, 2)="30", 12, 1)))/100)</f>
        <v/>
      </c>
      <c r="Q1419" s="43" t="str">
        <f ca="1">IF(OR(B1419="", F1419=""), "", P1419+'Terms&amp;Conditions + Transaction'!$B$11/10000)</f>
        <v/>
      </c>
      <c r="R1419" s="43" t="str">
        <f t="shared" ca="1" si="137"/>
        <v/>
      </c>
      <c r="S1419" t="str">
        <f ca="1">IF(B1419="",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Transaction'!$C$7*(F1419-E1419), 365), 360))))</f>
        <v/>
      </c>
      <c r="T1419" s="49" t="str">
        <f t="shared" ref="T1419:T1482" ca="1" si="138">IF(OR(B1419="", F1419=""), "", IF(S1419&gt;0, D1419*M1419* P1419/S1419, 0))</f>
        <v/>
      </c>
      <c r="U1419" s="49" t="str">
        <f t="shared" ref="U1419:U1482" ca="1" si="139">IF(OR(B1419="", F1419=""), "", IF(S1419&gt;0, D1419*M1419* Q1419/S1419, 0))</f>
        <v/>
      </c>
      <c r="V1419" s="49" t="str">
        <f t="shared" ref="V1419:V1482" ca="1" si="140">IF(B1419="","",SUMIFS($U$8:$U$1007, $B$8:$B$1007,"&gt;="&amp;G1419,$B$8:$B$1007,"&lt;="&amp;B1419))</f>
        <v/>
      </c>
      <c r="W1419" s="11" t="str">
        <f t="shared" ref="W1419:W1482" ca="1" si="141">IF(B1419="","",ROUND(V1419, 2))</f>
        <v/>
      </c>
      <c r="X1419" s="11" t="str">
        <f t="shared" ref="X1419:X1482" ca="1" si="142">IF(B1419="","",IF(B1418="","",IF(B1419=I1418,ROUND(SUMIFS($U$8:$U$1007, $B$8:$B$1007,"&gt;="&amp;G1418,$B$8:$B$1007,"&lt;"&amp;H1418), 2),"")))</f>
        <v/>
      </c>
    </row>
    <row r="1420" spans="2:24" x14ac:dyDescent="0.25">
      <c r="B1420" s="82" t="str">
        <f ca="1">IF(B1419&lt;MIN($C$3, 'Terms&amp;Conditions + Transaction'!$B$6), B1419+1, "")</f>
        <v/>
      </c>
      <c r="C1420" t="str">
        <f ca="1">IF(B1420="", "", IF(AND(WEEKDAY(B1420, 2)&lt;=5, ISERROR(VLOOKUP(B1420, 'Holiday Schedule'!$B$3:$B$1002, 1, FALSE))), 1, 0))</f>
        <v/>
      </c>
      <c r="D1420" t="str">
        <f ca="1">IF(B1420="", "", IF(LOWER('Terms&amp;Conditions + Transaction'!$C$15)="act", 1, IF(DAY(B1420)=31, 0, IF(AND(DAY(B1420+1)=1, MONTH(B1420+1)=3), 31-DAY(B1420), 1))))</f>
        <v/>
      </c>
      <c r="E1420" s="18" t="str">
        <f ca="1">IF(B1420="", "", IFERROR(VLOOKUP(B1420, 'Accrual Schedule'!$B$3:$B$122, 1, TRUE), ""))</f>
        <v/>
      </c>
      <c r="F1420" s="18" t="str" cm="1">
        <f t="array" aca="1" ref="F1420" ca="1">IF(B1420="", "", INDEX('Accrual Schedule'!$B$3:$B$122, MATCH(B1420, 'Accrual Schedule'!$B$3:$B$122, 1)+1, 1))</f>
        <v/>
      </c>
      <c r="G1420" s="18" t="str" cm="1">
        <f t="array" aca="1" ref="G1420" ca="1">IF(B1420="", "", INDEX('Accrual Schedule'!$B$3:$B$122, MATCH(H1420, 'Accrual Schedule'!$B$3:$B$122, 1)-1, 1))</f>
        <v/>
      </c>
      <c r="H1420" s="18" t="str">
        <f ca="1">IF(B1420="", "", INDEX('Accrual Schedule'!$B$3:$B$122, MATCH(I1420, 'Accrual Schedule'!$C$3:$C$122, 1), 1))</f>
        <v/>
      </c>
      <c r="I1420" s="18" t="str" cm="1">
        <f t="array" aca="1" ref="I1420" ca="1">IF(B1420="", "", _xlfn.IFNA(INDEX('Accrual Schedule'!$C$4:$C$122, MATCH(B1420, 'Accrual Schedule'!$C$4:$C$122, 1)+1, 1), INDEX('Accrual Schedule'!$C$4:$C$122, 1, 1)))</f>
        <v/>
      </c>
      <c r="J1420" s="11" t="str">
        <f ca="1">IF(B1420="","",'Terms&amp;Conditions + Transaction'!$F$5-SUMIF(Dispositions!$B$3:$B$32,"&lt;="&amp;B1420,Dispositions!$C$3:$C$32))</f>
        <v/>
      </c>
      <c r="K1420" s="84" t="str">
        <f ca="1">IF(B1420="", "", IF(ISNA(MATCH(B1420, 'Factor Schedule'!$B$3:$B$2002, -1)),1,IF(INDEX('Factor Schedule'!$B$3:$C$2002,MATCH(B1420, 'Factor Schedule'!$B$3:$B$2002, -1), 1)=B1420,MATCH(B1420, 'Factor Schedule'!$B$3:$B$2002, -1),MATCH(B1420, 'Factor Schedule'!$B$3:$B$2002, -1)+1)))</f>
        <v/>
      </c>
      <c r="L1420" s="11" t="str" cm="1">
        <f t="array" aca="1" ref="L1420" ca="1">IF(B1420="","",ROUND(J1420*_xlfn.IFNA(INDEX('Factor Schedule'!$B$3:$C$2002,K1420, 2), 1), 2))</f>
        <v/>
      </c>
      <c r="M1420" s="11" t="str">
        <f ca="1">IF(B1420="", "", IF(OR(LOWER('Terms&amp;Conditions + Transaction'!$B$12)&lt;&gt;"compound", B1420=$C$2, B1420=E1420), L1420, L1420+IF(LOWER('Terms&amp;Conditions + Transaction'!$B$13)&lt;&gt;"y", SUMIFS($T$8:$T$2007, $B$8:$B$2007, "&gt;="&amp;E1420, $B$8:$B$2007, "&lt;"&amp;B1420), SUMIFS($U$8:$U$1007, $B$8:$B$2007, "&gt;="&amp;E1420, $B$8:$B$2007, "&lt;"&amp;B1420))))</f>
        <v/>
      </c>
      <c r="N1420" s="18" t="str">
        <f ca="1">IF(OR(B1420 = "", F1420=""), "", MIN(ForwardDays(B1420,-'Terms&amp;Conditions + Transaction'!$B$22, 'Terms&amp;Conditions + Transaction'!$B$23, 'Holiday Schedule'!$B$3:$B$1002),ForwardDays(F1420,-'Terms&amp;Conditions + Transaction'!$B$22, 'Terms&amp;Conditions + Transaction'!$B$23, 'Holiday Schedule'!$B$3:$B$1002)))</f>
        <v/>
      </c>
      <c r="O1420" s="42" t="str">
        <f ca="1">IF(B1420="", "", IF(ISNA(MATCH(N1420, SOFR_INDEX!$A$2:$A$2001, -1)),1,IF(INDEX(SOFR_INDEX!$A$2:$E$2001,MATCH(N1420, SOFR_INDEX!$A$2:$A$2001, -1), 1)=N1420,MATCH(N1420, SOFR_INDEX!$A$2:$A$2001, -1),MATCH(N1420, SOFR_INDEX!$A$2:$A$2001, -1)+1)))</f>
        <v/>
      </c>
      <c r="P1420" s="40" t="str" cm="1">
        <f t="array" aca="1" ref="P1420" ca="1">IF(OR(B1420="", F1420=""), "", INDEX(SOFR_INDEX!$B$2:$E$2001, O1420,$P$4) * IF(LEFT($P$3, 3)="180", 2, IF(LEFT($P$3, 2)="90", 4, IF(LEFT($P$3, 2)="30", 12, 1)))/100)</f>
        <v/>
      </c>
      <c r="Q1420" s="43" t="str">
        <f ca="1">IF(OR(B1420="", F1420=""), "", P1420+'Terms&amp;Conditions + Transaction'!$B$11/10000)</f>
        <v/>
      </c>
      <c r="R1420" s="43" t="str">
        <f t="shared" ca="1" si="137"/>
        <v/>
      </c>
      <c r="S1420" t="str">
        <f ca="1">IF(B1420="",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Transaction'!$C$7*(F1420-E1420), 365), 360))))</f>
        <v/>
      </c>
      <c r="T1420" s="49" t="str">
        <f t="shared" ca="1" si="138"/>
        <v/>
      </c>
      <c r="U1420" s="49" t="str">
        <f t="shared" ca="1" si="139"/>
        <v/>
      </c>
      <c r="V1420" s="49" t="str">
        <f t="shared" ca="1" si="140"/>
        <v/>
      </c>
      <c r="W1420" s="11" t="str">
        <f t="shared" ca="1" si="141"/>
        <v/>
      </c>
      <c r="X1420" s="11" t="str">
        <f t="shared" ca="1" si="142"/>
        <v/>
      </c>
    </row>
    <row r="1421" spans="2:24" x14ac:dyDescent="0.25">
      <c r="B1421" s="82" t="str">
        <f ca="1">IF(B1420&lt;MIN($C$3, 'Terms&amp;Conditions + Transaction'!$B$6), B1420+1, "")</f>
        <v/>
      </c>
      <c r="C1421" t="str">
        <f ca="1">IF(B1421="", "", IF(AND(WEEKDAY(B1421, 2)&lt;=5, ISERROR(VLOOKUP(B1421, 'Holiday Schedule'!$B$3:$B$1002, 1, FALSE))), 1, 0))</f>
        <v/>
      </c>
      <c r="D1421" t="str">
        <f ca="1">IF(B1421="", "", IF(LOWER('Terms&amp;Conditions + Transaction'!$C$15)="act", 1, IF(DAY(B1421)=31, 0, IF(AND(DAY(B1421+1)=1, MONTH(B1421+1)=3), 31-DAY(B1421), 1))))</f>
        <v/>
      </c>
      <c r="E1421" s="18" t="str">
        <f ca="1">IF(B1421="", "", IFERROR(VLOOKUP(B1421, 'Accrual Schedule'!$B$3:$B$122, 1, TRUE), ""))</f>
        <v/>
      </c>
      <c r="F1421" s="18" t="str" cm="1">
        <f t="array" aca="1" ref="F1421" ca="1">IF(B1421="", "", INDEX('Accrual Schedule'!$B$3:$B$122, MATCH(B1421, 'Accrual Schedule'!$B$3:$B$122, 1)+1, 1))</f>
        <v/>
      </c>
      <c r="G1421" s="18" t="str" cm="1">
        <f t="array" aca="1" ref="G1421" ca="1">IF(B1421="", "", INDEX('Accrual Schedule'!$B$3:$B$122, MATCH(H1421, 'Accrual Schedule'!$B$3:$B$122, 1)-1, 1))</f>
        <v/>
      </c>
      <c r="H1421" s="18" t="str">
        <f ca="1">IF(B1421="", "", INDEX('Accrual Schedule'!$B$3:$B$122, MATCH(I1421, 'Accrual Schedule'!$C$3:$C$122, 1), 1))</f>
        <v/>
      </c>
      <c r="I1421" s="18" t="str" cm="1">
        <f t="array" aca="1" ref="I1421" ca="1">IF(B1421="", "", _xlfn.IFNA(INDEX('Accrual Schedule'!$C$4:$C$122, MATCH(B1421, 'Accrual Schedule'!$C$4:$C$122, 1)+1, 1), INDEX('Accrual Schedule'!$C$4:$C$122, 1, 1)))</f>
        <v/>
      </c>
      <c r="J1421" s="11" t="str">
        <f ca="1">IF(B1421="","",'Terms&amp;Conditions + Transaction'!$F$5-SUMIF(Dispositions!$B$3:$B$32,"&lt;="&amp;B1421,Dispositions!$C$3:$C$32))</f>
        <v/>
      </c>
      <c r="K1421" s="84" t="str">
        <f ca="1">IF(B1421="", "", IF(ISNA(MATCH(B1421, 'Factor Schedule'!$B$3:$B$2002, -1)),1,IF(INDEX('Factor Schedule'!$B$3:$C$2002,MATCH(B1421, 'Factor Schedule'!$B$3:$B$2002, -1), 1)=B1421,MATCH(B1421, 'Factor Schedule'!$B$3:$B$2002, -1),MATCH(B1421, 'Factor Schedule'!$B$3:$B$2002, -1)+1)))</f>
        <v/>
      </c>
      <c r="L1421" s="11" t="str" cm="1">
        <f t="array" aca="1" ref="L1421" ca="1">IF(B1421="","",ROUND(J1421*_xlfn.IFNA(INDEX('Factor Schedule'!$B$3:$C$2002,K1421, 2), 1), 2))</f>
        <v/>
      </c>
      <c r="M1421" s="11" t="str">
        <f ca="1">IF(B1421="", "", IF(OR(LOWER('Terms&amp;Conditions + Transaction'!$B$12)&lt;&gt;"compound", B1421=$C$2, B1421=E1421), L1421, L1421+IF(LOWER('Terms&amp;Conditions + Transaction'!$B$13)&lt;&gt;"y", SUMIFS($T$8:$T$2007, $B$8:$B$2007, "&gt;="&amp;E1421, $B$8:$B$2007, "&lt;"&amp;B1421), SUMIFS($U$8:$U$1007, $B$8:$B$2007, "&gt;="&amp;E1421, $B$8:$B$2007, "&lt;"&amp;B1421))))</f>
        <v/>
      </c>
      <c r="N1421" s="18" t="str">
        <f ca="1">IF(OR(B1421 = "", F1421=""), "", MIN(ForwardDays(B1421,-'Terms&amp;Conditions + Transaction'!$B$22, 'Terms&amp;Conditions + Transaction'!$B$23, 'Holiday Schedule'!$B$3:$B$1002),ForwardDays(F1421,-'Terms&amp;Conditions + Transaction'!$B$22, 'Terms&amp;Conditions + Transaction'!$B$23, 'Holiday Schedule'!$B$3:$B$1002)))</f>
        <v/>
      </c>
      <c r="O1421" s="42" t="str">
        <f ca="1">IF(B1421="", "", IF(ISNA(MATCH(N1421, SOFR_INDEX!$A$2:$A$2001, -1)),1,IF(INDEX(SOFR_INDEX!$A$2:$E$2001,MATCH(N1421, SOFR_INDEX!$A$2:$A$2001, -1), 1)=N1421,MATCH(N1421, SOFR_INDEX!$A$2:$A$2001, -1),MATCH(N1421, SOFR_INDEX!$A$2:$A$2001, -1)+1)))</f>
        <v/>
      </c>
      <c r="P1421" s="40" t="str" cm="1">
        <f t="array" aca="1" ref="P1421" ca="1">IF(OR(B1421="", F1421=""), "", INDEX(SOFR_INDEX!$B$2:$E$2001, O1421,$P$4) * IF(LEFT($P$3, 3)="180", 2, IF(LEFT($P$3, 2)="90", 4, IF(LEFT($P$3, 2)="30", 12, 1)))/100)</f>
        <v/>
      </c>
      <c r="Q1421" s="43" t="str">
        <f ca="1">IF(OR(B1421="", F1421=""), "", P1421+'Terms&amp;Conditions + Transaction'!$B$11/10000)</f>
        <v/>
      </c>
      <c r="R1421" s="43" t="str">
        <f t="shared" ca="1" si="137"/>
        <v/>
      </c>
      <c r="S1421" t="str">
        <f ca="1">IF(B1421="",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Transaction'!$C$7*(F1421-E1421), 365), 360))))</f>
        <v/>
      </c>
      <c r="T1421" s="49" t="str">
        <f t="shared" ca="1" si="138"/>
        <v/>
      </c>
      <c r="U1421" s="49" t="str">
        <f t="shared" ca="1" si="139"/>
        <v/>
      </c>
      <c r="V1421" s="49" t="str">
        <f t="shared" ca="1" si="140"/>
        <v/>
      </c>
      <c r="W1421" s="11" t="str">
        <f t="shared" ca="1" si="141"/>
        <v/>
      </c>
      <c r="X1421" s="11" t="str">
        <f t="shared" ca="1" si="142"/>
        <v/>
      </c>
    </row>
    <row r="1422" spans="2:24" x14ac:dyDescent="0.25">
      <c r="B1422" s="82" t="str">
        <f ca="1">IF(B1421&lt;MIN($C$3, 'Terms&amp;Conditions + Transaction'!$B$6), B1421+1, "")</f>
        <v/>
      </c>
      <c r="C1422" t="str">
        <f ca="1">IF(B1422="", "", IF(AND(WEEKDAY(B1422, 2)&lt;=5, ISERROR(VLOOKUP(B1422, 'Holiday Schedule'!$B$3:$B$1002, 1, FALSE))), 1, 0))</f>
        <v/>
      </c>
      <c r="D1422" t="str">
        <f ca="1">IF(B1422="", "", IF(LOWER('Terms&amp;Conditions + Transaction'!$C$15)="act", 1, IF(DAY(B1422)=31, 0, IF(AND(DAY(B1422+1)=1, MONTH(B1422+1)=3), 31-DAY(B1422), 1))))</f>
        <v/>
      </c>
      <c r="E1422" s="18" t="str">
        <f ca="1">IF(B1422="", "", IFERROR(VLOOKUP(B1422, 'Accrual Schedule'!$B$3:$B$122, 1, TRUE), ""))</f>
        <v/>
      </c>
      <c r="F1422" s="18" t="str" cm="1">
        <f t="array" aca="1" ref="F1422" ca="1">IF(B1422="", "", INDEX('Accrual Schedule'!$B$3:$B$122, MATCH(B1422, 'Accrual Schedule'!$B$3:$B$122, 1)+1, 1))</f>
        <v/>
      </c>
      <c r="G1422" s="18" t="str" cm="1">
        <f t="array" aca="1" ref="G1422" ca="1">IF(B1422="", "", INDEX('Accrual Schedule'!$B$3:$B$122, MATCH(H1422, 'Accrual Schedule'!$B$3:$B$122, 1)-1, 1))</f>
        <v/>
      </c>
      <c r="H1422" s="18" t="str">
        <f ca="1">IF(B1422="", "", INDEX('Accrual Schedule'!$B$3:$B$122, MATCH(I1422, 'Accrual Schedule'!$C$3:$C$122, 1), 1))</f>
        <v/>
      </c>
      <c r="I1422" s="18" t="str" cm="1">
        <f t="array" aca="1" ref="I1422" ca="1">IF(B1422="", "", _xlfn.IFNA(INDEX('Accrual Schedule'!$C$4:$C$122, MATCH(B1422, 'Accrual Schedule'!$C$4:$C$122, 1)+1, 1), INDEX('Accrual Schedule'!$C$4:$C$122, 1, 1)))</f>
        <v/>
      </c>
      <c r="J1422" s="11" t="str">
        <f ca="1">IF(B1422="","",'Terms&amp;Conditions + Transaction'!$F$5-SUMIF(Dispositions!$B$3:$B$32,"&lt;="&amp;B1422,Dispositions!$C$3:$C$32))</f>
        <v/>
      </c>
      <c r="K1422" s="84" t="str">
        <f ca="1">IF(B1422="", "", IF(ISNA(MATCH(B1422, 'Factor Schedule'!$B$3:$B$2002, -1)),1,IF(INDEX('Factor Schedule'!$B$3:$C$2002,MATCH(B1422, 'Factor Schedule'!$B$3:$B$2002, -1), 1)=B1422,MATCH(B1422, 'Factor Schedule'!$B$3:$B$2002, -1),MATCH(B1422, 'Factor Schedule'!$B$3:$B$2002, -1)+1)))</f>
        <v/>
      </c>
      <c r="L1422" s="11" t="str" cm="1">
        <f t="array" aca="1" ref="L1422" ca="1">IF(B1422="","",ROUND(J1422*_xlfn.IFNA(INDEX('Factor Schedule'!$B$3:$C$2002,K1422, 2), 1), 2))</f>
        <v/>
      </c>
      <c r="M1422" s="11" t="str">
        <f ca="1">IF(B1422="", "", IF(OR(LOWER('Terms&amp;Conditions + Transaction'!$B$12)&lt;&gt;"compound", B1422=$C$2, B1422=E1422), L1422, L1422+IF(LOWER('Terms&amp;Conditions + Transaction'!$B$13)&lt;&gt;"y", SUMIFS($T$8:$T$2007, $B$8:$B$2007, "&gt;="&amp;E1422, $B$8:$B$2007, "&lt;"&amp;B1422), SUMIFS($U$8:$U$1007, $B$8:$B$2007, "&gt;="&amp;E1422, $B$8:$B$2007, "&lt;"&amp;B1422))))</f>
        <v/>
      </c>
      <c r="N1422" s="18" t="str">
        <f ca="1">IF(OR(B1422 = "", F1422=""), "", MIN(ForwardDays(B1422,-'Terms&amp;Conditions + Transaction'!$B$22, 'Terms&amp;Conditions + Transaction'!$B$23, 'Holiday Schedule'!$B$3:$B$1002),ForwardDays(F1422,-'Terms&amp;Conditions + Transaction'!$B$22, 'Terms&amp;Conditions + Transaction'!$B$23, 'Holiday Schedule'!$B$3:$B$1002)))</f>
        <v/>
      </c>
      <c r="O1422" s="42" t="str">
        <f ca="1">IF(B1422="", "", IF(ISNA(MATCH(N1422, SOFR_INDEX!$A$2:$A$2001, -1)),1,IF(INDEX(SOFR_INDEX!$A$2:$E$2001,MATCH(N1422, SOFR_INDEX!$A$2:$A$2001, -1), 1)=N1422,MATCH(N1422, SOFR_INDEX!$A$2:$A$2001, -1),MATCH(N1422, SOFR_INDEX!$A$2:$A$2001, -1)+1)))</f>
        <v/>
      </c>
      <c r="P1422" s="40" t="str" cm="1">
        <f t="array" aca="1" ref="P1422" ca="1">IF(OR(B1422="", F1422=""), "", INDEX(SOFR_INDEX!$B$2:$E$2001, O1422,$P$4) * IF(LEFT($P$3, 3)="180", 2, IF(LEFT($P$3, 2)="90", 4, IF(LEFT($P$3, 2)="30", 12, 1)))/100)</f>
        <v/>
      </c>
      <c r="Q1422" s="43" t="str">
        <f ca="1">IF(OR(B1422="", F1422=""), "", P1422+'Terms&amp;Conditions + Transaction'!$B$11/10000)</f>
        <v/>
      </c>
      <c r="R1422" s="43" t="str">
        <f t="shared" ca="1" si="137"/>
        <v/>
      </c>
      <c r="S1422" t="str">
        <f ca="1">IF(B1422="",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Transaction'!$C$7*(F1422-E1422), 365), 360))))</f>
        <v/>
      </c>
      <c r="T1422" s="49" t="str">
        <f t="shared" ca="1" si="138"/>
        <v/>
      </c>
      <c r="U1422" s="49" t="str">
        <f t="shared" ca="1" si="139"/>
        <v/>
      </c>
      <c r="V1422" s="49" t="str">
        <f t="shared" ca="1" si="140"/>
        <v/>
      </c>
      <c r="W1422" s="11" t="str">
        <f t="shared" ca="1" si="141"/>
        <v/>
      </c>
      <c r="X1422" s="11" t="str">
        <f t="shared" ca="1" si="142"/>
        <v/>
      </c>
    </row>
    <row r="1423" spans="2:24" x14ac:dyDescent="0.25">
      <c r="B1423" s="82" t="str">
        <f ca="1">IF(B1422&lt;MIN($C$3, 'Terms&amp;Conditions + Transaction'!$B$6), B1422+1, "")</f>
        <v/>
      </c>
      <c r="C1423" t="str">
        <f ca="1">IF(B1423="", "", IF(AND(WEEKDAY(B1423, 2)&lt;=5, ISERROR(VLOOKUP(B1423, 'Holiday Schedule'!$B$3:$B$1002, 1, FALSE))), 1, 0))</f>
        <v/>
      </c>
      <c r="D1423" t="str">
        <f ca="1">IF(B1423="", "", IF(LOWER('Terms&amp;Conditions + Transaction'!$C$15)="act", 1, IF(DAY(B1423)=31, 0, IF(AND(DAY(B1423+1)=1, MONTH(B1423+1)=3), 31-DAY(B1423), 1))))</f>
        <v/>
      </c>
      <c r="E1423" s="18" t="str">
        <f ca="1">IF(B1423="", "", IFERROR(VLOOKUP(B1423, 'Accrual Schedule'!$B$3:$B$122, 1, TRUE), ""))</f>
        <v/>
      </c>
      <c r="F1423" s="18" t="str" cm="1">
        <f t="array" aca="1" ref="F1423" ca="1">IF(B1423="", "", INDEX('Accrual Schedule'!$B$3:$B$122, MATCH(B1423, 'Accrual Schedule'!$B$3:$B$122, 1)+1, 1))</f>
        <v/>
      </c>
      <c r="G1423" s="18" t="str" cm="1">
        <f t="array" aca="1" ref="G1423" ca="1">IF(B1423="", "", INDEX('Accrual Schedule'!$B$3:$B$122, MATCH(H1423, 'Accrual Schedule'!$B$3:$B$122, 1)-1, 1))</f>
        <v/>
      </c>
      <c r="H1423" s="18" t="str">
        <f ca="1">IF(B1423="", "", INDEX('Accrual Schedule'!$B$3:$B$122, MATCH(I1423, 'Accrual Schedule'!$C$3:$C$122, 1), 1))</f>
        <v/>
      </c>
      <c r="I1423" s="18" t="str" cm="1">
        <f t="array" aca="1" ref="I1423" ca="1">IF(B1423="", "", _xlfn.IFNA(INDEX('Accrual Schedule'!$C$4:$C$122, MATCH(B1423, 'Accrual Schedule'!$C$4:$C$122, 1)+1, 1), INDEX('Accrual Schedule'!$C$4:$C$122, 1, 1)))</f>
        <v/>
      </c>
      <c r="J1423" s="11" t="str">
        <f ca="1">IF(B1423="","",'Terms&amp;Conditions + Transaction'!$F$5-SUMIF(Dispositions!$B$3:$B$32,"&lt;="&amp;B1423,Dispositions!$C$3:$C$32))</f>
        <v/>
      </c>
      <c r="K1423" s="84" t="str">
        <f ca="1">IF(B1423="", "", IF(ISNA(MATCH(B1423, 'Factor Schedule'!$B$3:$B$2002, -1)),1,IF(INDEX('Factor Schedule'!$B$3:$C$2002,MATCH(B1423, 'Factor Schedule'!$B$3:$B$2002, -1), 1)=B1423,MATCH(B1423, 'Factor Schedule'!$B$3:$B$2002, -1),MATCH(B1423, 'Factor Schedule'!$B$3:$B$2002, -1)+1)))</f>
        <v/>
      </c>
      <c r="L1423" s="11" t="str" cm="1">
        <f t="array" aca="1" ref="L1423" ca="1">IF(B1423="","",ROUND(J1423*_xlfn.IFNA(INDEX('Factor Schedule'!$B$3:$C$2002,K1423, 2), 1), 2))</f>
        <v/>
      </c>
      <c r="M1423" s="11" t="str">
        <f ca="1">IF(B1423="", "", IF(OR(LOWER('Terms&amp;Conditions + Transaction'!$B$12)&lt;&gt;"compound", B1423=$C$2, B1423=E1423), L1423, L1423+IF(LOWER('Terms&amp;Conditions + Transaction'!$B$13)&lt;&gt;"y", SUMIFS($T$8:$T$2007, $B$8:$B$2007, "&gt;="&amp;E1423, $B$8:$B$2007, "&lt;"&amp;B1423), SUMIFS($U$8:$U$1007, $B$8:$B$2007, "&gt;="&amp;E1423, $B$8:$B$2007, "&lt;"&amp;B1423))))</f>
        <v/>
      </c>
      <c r="N1423" s="18" t="str">
        <f ca="1">IF(OR(B1423 = "", F1423=""), "", MIN(ForwardDays(B1423,-'Terms&amp;Conditions + Transaction'!$B$22, 'Terms&amp;Conditions + Transaction'!$B$23, 'Holiday Schedule'!$B$3:$B$1002),ForwardDays(F1423,-'Terms&amp;Conditions + Transaction'!$B$22, 'Terms&amp;Conditions + Transaction'!$B$23, 'Holiday Schedule'!$B$3:$B$1002)))</f>
        <v/>
      </c>
      <c r="O1423" s="42" t="str">
        <f ca="1">IF(B1423="", "", IF(ISNA(MATCH(N1423, SOFR_INDEX!$A$2:$A$2001, -1)),1,IF(INDEX(SOFR_INDEX!$A$2:$E$2001,MATCH(N1423, SOFR_INDEX!$A$2:$A$2001, -1), 1)=N1423,MATCH(N1423, SOFR_INDEX!$A$2:$A$2001, -1),MATCH(N1423, SOFR_INDEX!$A$2:$A$2001, -1)+1)))</f>
        <v/>
      </c>
      <c r="P1423" s="40" t="str" cm="1">
        <f t="array" aca="1" ref="P1423" ca="1">IF(OR(B1423="", F1423=""), "", INDEX(SOFR_INDEX!$B$2:$E$2001, O1423,$P$4) * IF(LEFT($P$3, 3)="180", 2, IF(LEFT($P$3, 2)="90", 4, IF(LEFT($P$3, 2)="30", 12, 1)))/100)</f>
        <v/>
      </c>
      <c r="Q1423" s="43" t="str">
        <f ca="1">IF(OR(B1423="", F1423=""), "", P1423+'Terms&amp;Conditions + Transaction'!$B$11/10000)</f>
        <v/>
      </c>
      <c r="R1423" s="43" t="str">
        <f t="shared" ca="1" si="137"/>
        <v/>
      </c>
      <c r="S1423" t="str">
        <f ca="1">IF(B1423="",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Transaction'!$C$7*(F1423-E1423), 365), 360))))</f>
        <v/>
      </c>
      <c r="T1423" s="49" t="str">
        <f t="shared" ca="1" si="138"/>
        <v/>
      </c>
      <c r="U1423" s="49" t="str">
        <f t="shared" ca="1" si="139"/>
        <v/>
      </c>
      <c r="V1423" s="49" t="str">
        <f t="shared" ca="1" si="140"/>
        <v/>
      </c>
      <c r="W1423" s="11" t="str">
        <f t="shared" ca="1" si="141"/>
        <v/>
      </c>
      <c r="X1423" s="11" t="str">
        <f t="shared" ca="1" si="142"/>
        <v/>
      </c>
    </row>
    <row r="1424" spans="2:24" x14ac:dyDescent="0.25">
      <c r="B1424" s="82" t="str">
        <f ca="1">IF(B1423&lt;MIN($C$3, 'Terms&amp;Conditions + Transaction'!$B$6), B1423+1, "")</f>
        <v/>
      </c>
      <c r="C1424" t="str">
        <f ca="1">IF(B1424="", "", IF(AND(WEEKDAY(B1424, 2)&lt;=5, ISERROR(VLOOKUP(B1424, 'Holiday Schedule'!$B$3:$B$1002, 1, FALSE))), 1, 0))</f>
        <v/>
      </c>
      <c r="D1424" t="str">
        <f ca="1">IF(B1424="", "", IF(LOWER('Terms&amp;Conditions + Transaction'!$C$15)="act", 1, IF(DAY(B1424)=31, 0, IF(AND(DAY(B1424+1)=1, MONTH(B1424+1)=3), 31-DAY(B1424), 1))))</f>
        <v/>
      </c>
      <c r="E1424" s="18" t="str">
        <f ca="1">IF(B1424="", "", IFERROR(VLOOKUP(B1424, 'Accrual Schedule'!$B$3:$B$122, 1, TRUE), ""))</f>
        <v/>
      </c>
      <c r="F1424" s="18" t="str" cm="1">
        <f t="array" aca="1" ref="F1424" ca="1">IF(B1424="", "", INDEX('Accrual Schedule'!$B$3:$B$122, MATCH(B1424, 'Accrual Schedule'!$B$3:$B$122, 1)+1, 1))</f>
        <v/>
      </c>
      <c r="G1424" s="18" t="str" cm="1">
        <f t="array" aca="1" ref="G1424" ca="1">IF(B1424="", "", INDEX('Accrual Schedule'!$B$3:$B$122, MATCH(H1424, 'Accrual Schedule'!$B$3:$B$122, 1)-1, 1))</f>
        <v/>
      </c>
      <c r="H1424" s="18" t="str">
        <f ca="1">IF(B1424="", "", INDEX('Accrual Schedule'!$B$3:$B$122, MATCH(I1424, 'Accrual Schedule'!$C$3:$C$122, 1), 1))</f>
        <v/>
      </c>
      <c r="I1424" s="18" t="str" cm="1">
        <f t="array" aca="1" ref="I1424" ca="1">IF(B1424="", "", _xlfn.IFNA(INDEX('Accrual Schedule'!$C$4:$C$122, MATCH(B1424, 'Accrual Schedule'!$C$4:$C$122, 1)+1, 1), INDEX('Accrual Schedule'!$C$4:$C$122, 1, 1)))</f>
        <v/>
      </c>
      <c r="J1424" s="11" t="str">
        <f ca="1">IF(B1424="","",'Terms&amp;Conditions + Transaction'!$F$5-SUMIF(Dispositions!$B$3:$B$32,"&lt;="&amp;B1424,Dispositions!$C$3:$C$32))</f>
        <v/>
      </c>
      <c r="K1424" s="84" t="str">
        <f ca="1">IF(B1424="", "", IF(ISNA(MATCH(B1424, 'Factor Schedule'!$B$3:$B$2002, -1)),1,IF(INDEX('Factor Schedule'!$B$3:$C$2002,MATCH(B1424, 'Factor Schedule'!$B$3:$B$2002, -1), 1)=B1424,MATCH(B1424, 'Factor Schedule'!$B$3:$B$2002, -1),MATCH(B1424, 'Factor Schedule'!$B$3:$B$2002, -1)+1)))</f>
        <v/>
      </c>
      <c r="L1424" s="11" t="str" cm="1">
        <f t="array" aca="1" ref="L1424" ca="1">IF(B1424="","",ROUND(J1424*_xlfn.IFNA(INDEX('Factor Schedule'!$B$3:$C$2002,K1424, 2), 1), 2))</f>
        <v/>
      </c>
      <c r="M1424" s="11" t="str">
        <f ca="1">IF(B1424="", "", IF(OR(LOWER('Terms&amp;Conditions + Transaction'!$B$12)&lt;&gt;"compound", B1424=$C$2, B1424=E1424), L1424, L1424+IF(LOWER('Terms&amp;Conditions + Transaction'!$B$13)&lt;&gt;"y", SUMIFS($T$8:$T$2007, $B$8:$B$2007, "&gt;="&amp;E1424, $B$8:$B$2007, "&lt;"&amp;B1424), SUMIFS($U$8:$U$1007, $B$8:$B$2007, "&gt;="&amp;E1424, $B$8:$B$2007, "&lt;"&amp;B1424))))</f>
        <v/>
      </c>
      <c r="N1424" s="18" t="str">
        <f ca="1">IF(OR(B1424 = "", F1424=""), "", MIN(ForwardDays(B1424,-'Terms&amp;Conditions + Transaction'!$B$22, 'Terms&amp;Conditions + Transaction'!$B$23, 'Holiday Schedule'!$B$3:$B$1002),ForwardDays(F1424,-'Terms&amp;Conditions + Transaction'!$B$22, 'Terms&amp;Conditions + Transaction'!$B$23, 'Holiday Schedule'!$B$3:$B$1002)))</f>
        <v/>
      </c>
      <c r="O1424" s="42" t="str">
        <f ca="1">IF(B1424="", "", IF(ISNA(MATCH(N1424, SOFR_INDEX!$A$2:$A$2001, -1)),1,IF(INDEX(SOFR_INDEX!$A$2:$E$2001,MATCH(N1424, SOFR_INDEX!$A$2:$A$2001, -1), 1)=N1424,MATCH(N1424, SOFR_INDEX!$A$2:$A$2001, -1),MATCH(N1424, SOFR_INDEX!$A$2:$A$2001, -1)+1)))</f>
        <v/>
      </c>
      <c r="P1424" s="40" t="str" cm="1">
        <f t="array" aca="1" ref="P1424" ca="1">IF(OR(B1424="", F1424=""), "", INDEX(SOFR_INDEX!$B$2:$E$2001, O1424,$P$4) * IF(LEFT($P$3, 3)="180", 2, IF(LEFT($P$3, 2)="90", 4, IF(LEFT($P$3, 2)="30", 12, 1)))/100)</f>
        <v/>
      </c>
      <c r="Q1424" s="43" t="str">
        <f ca="1">IF(OR(B1424="", F1424=""), "", P1424+'Terms&amp;Conditions + Transaction'!$B$11/10000)</f>
        <v/>
      </c>
      <c r="R1424" s="43" t="str">
        <f t="shared" ca="1" si="137"/>
        <v/>
      </c>
      <c r="S1424" t="str">
        <f ca="1">IF(B1424="",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Transaction'!$C$7*(F1424-E1424), 365), 360))))</f>
        <v/>
      </c>
      <c r="T1424" s="49" t="str">
        <f t="shared" ca="1" si="138"/>
        <v/>
      </c>
      <c r="U1424" s="49" t="str">
        <f t="shared" ca="1" si="139"/>
        <v/>
      </c>
      <c r="V1424" s="49" t="str">
        <f t="shared" ca="1" si="140"/>
        <v/>
      </c>
      <c r="W1424" s="11" t="str">
        <f t="shared" ca="1" si="141"/>
        <v/>
      </c>
      <c r="X1424" s="11" t="str">
        <f t="shared" ca="1" si="142"/>
        <v/>
      </c>
    </row>
    <row r="1425" spans="2:24" x14ac:dyDescent="0.25">
      <c r="B1425" s="82" t="str">
        <f ca="1">IF(B1424&lt;MIN($C$3, 'Terms&amp;Conditions + Transaction'!$B$6), B1424+1, "")</f>
        <v/>
      </c>
      <c r="C1425" t="str">
        <f ca="1">IF(B1425="", "", IF(AND(WEEKDAY(B1425, 2)&lt;=5, ISERROR(VLOOKUP(B1425, 'Holiday Schedule'!$B$3:$B$1002, 1, FALSE))), 1, 0))</f>
        <v/>
      </c>
      <c r="D1425" t="str">
        <f ca="1">IF(B1425="", "", IF(LOWER('Terms&amp;Conditions + Transaction'!$C$15)="act", 1, IF(DAY(B1425)=31, 0, IF(AND(DAY(B1425+1)=1, MONTH(B1425+1)=3), 31-DAY(B1425), 1))))</f>
        <v/>
      </c>
      <c r="E1425" s="18" t="str">
        <f ca="1">IF(B1425="", "", IFERROR(VLOOKUP(B1425, 'Accrual Schedule'!$B$3:$B$122, 1, TRUE), ""))</f>
        <v/>
      </c>
      <c r="F1425" s="18" t="str" cm="1">
        <f t="array" aca="1" ref="F1425" ca="1">IF(B1425="", "", INDEX('Accrual Schedule'!$B$3:$B$122, MATCH(B1425, 'Accrual Schedule'!$B$3:$B$122, 1)+1, 1))</f>
        <v/>
      </c>
      <c r="G1425" s="18" t="str" cm="1">
        <f t="array" aca="1" ref="G1425" ca="1">IF(B1425="", "", INDEX('Accrual Schedule'!$B$3:$B$122, MATCH(H1425, 'Accrual Schedule'!$B$3:$B$122, 1)-1, 1))</f>
        <v/>
      </c>
      <c r="H1425" s="18" t="str">
        <f ca="1">IF(B1425="", "", INDEX('Accrual Schedule'!$B$3:$B$122, MATCH(I1425, 'Accrual Schedule'!$C$3:$C$122, 1), 1))</f>
        <v/>
      </c>
      <c r="I1425" s="18" t="str" cm="1">
        <f t="array" aca="1" ref="I1425" ca="1">IF(B1425="", "", _xlfn.IFNA(INDEX('Accrual Schedule'!$C$4:$C$122, MATCH(B1425, 'Accrual Schedule'!$C$4:$C$122, 1)+1, 1), INDEX('Accrual Schedule'!$C$4:$C$122, 1, 1)))</f>
        <v/>
      </c>
      <c r="J1425" s="11" t="str">
        <f ca="1">IF(B1425="","",'Terms&amp;Conditions + Transaction'!$F$5-SUMIF(Dispositions!$B$3:$B$32,"&lt;="&amp;B1425,Dispositions!$C$3:$C$32))</f>
        <v/>
      </c>
      <c r="K1425" s="84" t="str">
        <f ca="1">IF(B1425="", "", IF(ISNA(MATCH(B1425, 'Factor Schedule'!$B$3:$B$2002, -1)),1,IF(INDEX('Factor Schedule'!$B$3:$C$2002,MATCH(B1425, 'Factor Schedule'!$B$3:$B$2002, -1), 1)=B1425,MATCH(B1425, 'Factor Schedule'!$B$3:$B$2002, -1),MATCH(B1425, 'Factor Schedule'!$B$3:$B$2002, -1)+1)))</f>
        <v/>
      </c>
      <c r="L1425" s="11" t="str" cm="1">
        <f t="array" aca="1" ref="L1425" ca="1">IF(B1425="","",ROUND(J1425*_xlfn.IFNA(INDEX('Factor Schedule'!$B$3:$C$2002,K1425, 2), 1), 2))</f>
        <v/>
      </c>
      <c r="M1425" s="11" t="str">
        <f ca="1">IF(B1425="", "", IF(OR(LOWER('Terms&amp;Conditions + Transaction'!$B$12)&lt;&gt;"compound", B1425=$C$2, B1425=E1425), L1425, L1425+IF(LOWER('Terms&amp;Conditions + Transaction'!$B$13)&lt;&gt;"y", SUMIFS($T$8:$T$2007, $B$8:$B$2007, "&gt;="&amp;E1425, $B$8:$B$2007, "&lt;"&amp;B1425), SUMIFS($U$8:$U$1007, $B$8:$B$2007, "&gt;="&amp;E1425, $B$8:$B$2007, "&lt;"&amp;B1425))))</f>
        <v/>
      </c>
      <c r="N1425" s="18" t="str">
        <f ca="1">IF(OR(B1425 = "", F1425=""), "", MIN(ForwardDays(B1425,-'Terms&amp;Conditions + Transaction'!$B$22, 'Terms&amp;Conditions + Transaction'!$B$23, 'Holiday Schedule'!$B$3:$B$1002),ForwardDays(F1425,-'Terms&amp;Conditions + Transaction'!$B$22, 'Terms&amp;Conditions + Transaction'!$B$23, 'Holiday Schedule'!$B$3:$B$1002)))</f>
        <v/>
      </c>
      <c r="O1425" s="42" t="str">
        <f ca="1">IF(B1425="", "", IF(ISNA(MATCH(N1425, SOFR_INDEX!$A$2:$A$2001, -1)),1,IF(INDEX(SOFR_INDEX!$A$2:$E$2001,MATCH(N1425, SOFR_INDEX!$A$2:$A$2001, -1), 1)=N1425,MATCH(N1425, SOFR_INDEX!$A$2:$A$2001, -1),MATCH(N1425, SOFR_INDEX!$A$2:$A$2001, -1)+1)))</f>
        <v/>
      </c>
      <c r="P1425" s="40" t="str" cm="1">
        <f t="array" aca="1" ref="P1425" ca="1">IF(OR(B1425="", F1425=""), "", INDEX(SOFR_INDEX!$B$2:$E$2001, O1425,$P$4) * IF(LEFT($P$3, 3)="180", 2, IF(LEFT($P$3, 2)="90", 4, IF(LEFT($P$3, 2)="30", 12, 1)))/100)</f>
        <v/>
      </c>
      <c r="Q1425" s="43" t="str">
        <f ca="1">IF(OR(B1425="", F1425=""), "", P1425+'Terms&amp;Conditions + Transaction'!$B$11/10000)</f>
        <v/>
      </c>
      <c r="R1425" s="43" t="str">
        <f t="shared" ca="1" si="137"/>
        <v/>
      </c>
      <c r="S1425" t="str">
        <f ca="1">IF(B1425="",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Transaction'!$C$7*(F1425-E1425), 365), 360))))</f>
        <v/>
      </c>
      <c r="T1425" s="49" t="str">
        <f t="shared" ca="1" si="138"/>
        <v/>
      </c>
      <c r="U1425" s="49" t="str">
        <f t="shared" ca="1" si="139"/>
        <v/>
      </c>
      <c r="V1425" s="49" t="str">
        <f t="shared" ca="1" si="140"/>
        <v/>
      </c>
      <c r="W1425" s="11" t="str">
        <f t="shared" ca="1" si="141"/>
        <v/>
      </c>
      <c r="X1425" s="11" t="str">
        <f t="shared" ca="1" si="142"/>
        <v/>
      </c>
    </row>
    <row r="1426" spans="2:24" x14ac:dyDescent="0.25">
      <c r="B1426" s="82" t="str">
        <f ca="1">IF(B1425&lt;MIN($C$3, 'Terms&amp;Conditions + Transaction'!$B$6), B1425+1, "")</f>
        <v/>
      </c>
      <c r="C1426" t="str">
        <f ca="1">IF(B1426="", "", IF(AND(WEEKDAY(B1426, 2)&lt;=5, ISERROR(VLOOKUP(B1426, 'Holiday Schedule'!$B$3:$B$1002, 1, FALSE))), 1, 0))</f>
        <v/>
      </c>
      <c r="D1426" t="str">
        <f ca="1">IF(B1426="", "", IF(LOWER('Terms&amp;Conditions + Transaction'!$C$15)="act", 1, IF(DAY(B1426)=31, 0, IF(AND(DAY(B1426+1)=1, MONTH(B1426+1)=3), 31-DAY(B1426), 1))))</f>
        <v/>
      </c>
      <c r="E1426" s="18" t="str">
        <f ca="1">IF(B1426="", "", IFERROR(VLOOKUP(B1426, 'Accrual Schedule'!$B$3:$B$122, 1, TRUE), ""))</f>
        <v/>
      </c>
      <c r="F1426" s="18" t="str" cm="1">
        <f t="array" aca="1" ref="F1426" ca="1">IF(B1426="", "", INDEX('Accrual Schedule'!$B$3:$B$122, MATCH(B1426, 'Accrual Schedule'!$B$3:$B$122, 1)+1, 1))</f>
        <v/>
      </c>
      <c r="G1426" s="18" t="str" cm="1">
        <f t="array" aca="1" ref="G1426" ca="1">IF(B1426="", "", INDEX('Accrual Schedule'!$B$3:$B$122, MATCH(H1426, 'Accrual Schedule'!$B$3:$B$122, 1)-1, 1))</f>
        <v/>
      </c>
      <c r="H1426" s="18" t="str">
        <f ca="1">IF(B1426="", "", INDEX('Accrual Schedule'!$B$3:$B$122, MATCH(I1426, 'Accrual Schedule'!$C$3:$C$122, 1), 1))</f>
        <v/>
      </c>
      <c r="I1426" s="18" t="str" cm="1">
        <f t="array" aca="1" ref="I1426" ca="1">IF(B1426="", "", _xlfn.IFNA(INDEX('Accrual Schedule'!$C$4:$C$122, MATCH(B1426, 'Accrual Schedule'!$C$4:$C$122, 1)+1, 1), INDEX('Accrual Schedule'!$C$4:$C$122, 1, 1)))</f>
        <v/>
      </c>
      <c r="J1426" s="11" t="str">
        <f ca="1">IF(B1426="","",'Terms&amp;Conditions + Transaction'!$F$5-SUMIF(Dispositions!$B$3:$B$32,"&lt;="&amp;B1426,Dispositions!$C$3:$C$32))</f>
        <v/>
      </c>
      <c r="K1426" s="84" t="str">
        <f ca="1">IF(B1426="", "", IF(ISNA(MATCH(B1426, 'Factor Schedule'!$B$3:$B$2002, -1)),1,IF(INDEX('Factor Schedule'!$B$3:$C$2002,MATCH(B1426, 'Factor Schedule'!$B$3:$B$2002, -1), 1)=B1426,MATCH(B1426, 'Factor Schedule'!$B$3:$B$2002, -1),MATCH(B1426, 'Factor Schedule'!$B$3:$B$2002, -1)+1)))</f>
        <v/>
      </c>
      <c r="L1426" s="11" t="str" cm="1">
        <f t="array" aca="1" ref="L1426" ca="1">IF(B1426="","",ROUND(J1426*_xlfn.IFNA(INDEX('Factor Schedule'!$B$3:$C$2002,K1426, 2), 1), 2))</f>
        <v/>
      </c>
      <c r="M1426" s="11" t="str">
        <f ca="1">IF(B1426="", "", IF(OR(LOWER('Terms&amp;Conditions + Transaction'!$B$12)&lt;&gt;"compound", B1426=$C$2, B1426=E1426), L1426, L1426+IF(LOWER('Terms&amp;Conditions + Transaction'!$B$13)&lt;&gt;"y", SUMIFS($T$8:$T$2007, $B$8:$B$2007, "&gt;="&amp;E1426, $B$8:$B$2007, "&lt;"&amp;B1426), SUMIFS($U$8:$U$1007, $B$8:$B$2007, "&gt;="&amp;E1426, $B$8:$B$2007, "&lt;"&amp;B1426))))</f>
        <v/>
      </c>
      <c r="N1426" s="18" t="str">
        <f ca="1">IF(OR(B1426 = "", F1426=""), "", MIN(ForwardDays(B1426,-'Terms&amp;Conditions + Transaction'!$B$22, 'Terms&amp;Conditions + Transaction'!$B$23, 'Holiday Schedule'!$B$3:$B$1002),ForwardDays(F1426,-'Terms&amp;Conditions + Transaction'!$B$22, 'Terms&amp;Conditions + Transaction'!$B$23, 'Holiday Schedule'!$B$3:$B$1002)))</f>
        <v/>
      </c>
      <c r="O1426" s="42" t="str">
        <f ca="1">IF(B1426="", "", IF(ISNA(MATCH(N1426, SOFR_INDEX!$A$2:$A$2001, -1)),1,IF(INDEX(SOFR_INDEX!$A$2:$E$2001,MATCH(N1426, SOFR_INDEX!$A$2:$A$2001, -1), 1)=N1426,MATCH(N1426, SOFR_INDEX!$A$2:$A$2001, -1),MATCH(N1426, SOFR_INDEX!$A$2:$A$2001, -1)+1)))</f>
        <v/>
      </c>
      <c r="P1426" s="40" t="str" cm="1">
        <f t="array" aca="1" ref="P1426" ca="1">IF(OR(B1426="", F1426=""), "", INDEX(SOFR_INDEX!$B$2:$E$2001, O1426,$P$4) * IF(LEFT($P$3, 3)="180", 2, IF(LEFT($P$3, 2)="90", 4, IF(LEFT($P$3, 2)="30", 12, 1)))/100)</f>
        <v/>
      </c>
      <c r="Q1426" s="43" t="str">
        <f ca="1">IF(OR(B1426="", F1426=""), "", P1426+'Terms&amp;Conditions + Transaction'!$B$11/10000)</f>
        <v/>
      </c>
      <c r="R1426" s="43" t="str">
        <f t="shared" ca="1" si="137"/>
        <v/>
      </c>
      <c r="S1426" t="str">
        <f ca="1">IF(B1426="",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Transaction'!$C$7*(F1426-E1426), 365), 360))))</f>
        <v/>
      </c>
      <c r="T1426" s="49" t="str">
        <f t="shared" ca="1" si="138"/>
        <v/>
      </c>
      <c r="U1426" s="49" t="str">
        <f t="shared" ca="1" si="139"/>
        <v/>
      </c>
      <c r="V1426" s="49" t="str">
        <f t="shared" ca="1" si="140"/>
        <v/>
      </c>
      <c r="W1426" s="11" t="str">
        <f t="shared" ca="1" si="141"/>
        <v/>
      </c>
      <c r="X1426" s="11" t="str">
        <f t="shared" ca="1" si="142"/>
        <v/>
      </c>
    </row>
    <row r="1427" spans="2:24" x14ac:dyDescent="0.25">
      <c r="B1427" s="82" t="str">
        <f ca="1">IF(B1426&lt;MIN($C$3, 'Terms&amp;Conditions + Transaction'!$B$6), B1426+1, "")</f>
        <v/>
      </c>
      <c r="C1427" t="str">
        <f ca="1">IF(B1427="", "", IF(AND(WEEKDAY(B1427, 2)&lt;=5, ISERROR(VLOOKUP(B1427, 'Holiday Schedule'!$B$3:$B$1002, 1, FALSE))), 1, 0))</f>
        <v/>
      </c>
      <c r="D1427" t="str">
        <f ca="1">IF(B1427="", "", IF(LOWER('Terms&amp;Conditions + Transaction'!$C$15)="act", 1, IF(DAY(B1427)=31, 0, IF(AND(DAY(B1427+1)=1, MONTH(B1427+1)=3), 31-DAY(B1427), 1))))</f>
        <v/>
      </c>
      <c r="E1427" s="18" t="str">
        <f ca="1">IF(B1427="", "", IFERROR(VLOOKUP(B1427, 'Accrual Schedule'!$B$3:$B$122, 1, TRUE), ""))</f>
        <v/>
      </c>
      <c r="F1427" s="18" t="str" cm="1">
        <f t="array" aca="1" ref="F1427" ca="1">IF(B1427="", "", INDEX('Accrual Schedule'!$B$3:$B$122, MATCH(B1427, 'Accrual Schedule'!$B$3:$B$122, 1)+1, 1))</f>
        <v/>
      </c>
      <c r="G1427" s="18" t="str" cm="1">
        <f t="array" aca="1" ref="G1427" ca="1">IF(B1427="", "", INDEX('Accrual Schedule'!$B$3:$B$122, MATCH(H1427, 'Accrual Schedule'!$B$3:$B$122, 1)-1, 1))</f>
        <v/>
      </c>
      <c r="H1427" s="18" t="str">
        <f ca="1">IF(B1427="", "", INDEX('Accrual Schedule'!$B$3:$B$122, MATCH(I1427, 'Accrual Schedule'!$C$3:$C$122, 1), 1))</f>
        <v/>
      </c>
      <c r="I1427" s="18" t="str" cm="1">
        <f t="array" aca="1" ref="I1427" ca="1">IF(B1427="", "", _xlfn.IFNA(INDEX('Accrual Schedule'!$C$4:$C$122, MATCH(B1427, 'Accrual Schedule'!$C$4:$C$122, 1)+1, 1), INDEX('Accrual Schedule'!$C$4:$C$122, 1, 1)))</f>
        <v/>
      </c>
      <c r="J1427" s="11" t="str">
        <f ca="1">IF(B1427="","",'Terms&amp;Conditions + Transaction'!$F$5-SUMIF(Dispositions!$B$3:$B$32,"&lt;="&amp;B1427,Dispositions!$C$3:$C$32))</f>
        <v/>
      </c>
      <c r="K1427" s="84" t="str">
        <f ca="1">IF(B1427="", "", IF(ISNA(MATCH(B1427, 'Factor Schedule'!$B$3:$B$2002, -1)),1,IF(INDEX('Factor Schedule'!$B$3:$C$2002,MATCH(B1427, 'Factor Schedule'!$B$3:$B$2002, -1), 1)=B1427,MATCH(B1427, 'Factor Schedule'!$B$3:$B$2002, -1),MATCH(B1427, 'Factor Schedule'!$B$3:$B$2002, -1)+1)))</f>
        <v/>
      </c>
      <c r="L1427" s="11" t="str" cm="1">
        <f t="array" aca="1" ref="L1427" ca="1">IF(B1427="","",ROUND(J1427*_xlfn.IFNA(INDEX('Factor Schedule'!$B$3:$C$2002,K1427, 2), 1), 2))</f>
        <v/>
      </c>
      <c r="M1427" s="11" t="str">
        <f ca="1">IF(B1427="", "", IF(OR(LOWER('Terms&amp;Conditions + Transaction'!$B$12)&lt;&gt;"compound", B1427=$C$2, B1427=E1427), L1427, L1427+IF(LOWER('Terms&amp;Conditions + Transaction'!$B$13)&lt;&gt;"y", SUMIFS($T$8:$T$2007, $B$8:$B$2007, "&gt;="&amp;E1427, $B$8:$B$2007, "&lt;"&amp;B1427), SUMIFS($U$8:$U$1007, $B$8:$B$2007, "&gt;="&amp;E1427, $B$8:$B$2007, "&lt;"&amp;B1427))))</f>
        <v/>
      </c>
      <c r="N1427" s="18" t="str">
        <f ca="1">IF(OR(B1427 = "", F1427=""), "", MIN(ForwardDays(B1427,-'Terms&amp;Conditions + Transaction'!$B$22, 'Terms&amp;Conditions + Transaction'!$B$23, 'Holiday Schedule'!$B$3:$B$1002),ForwardDays(F1427,-'Terms&amp;Conditions + Transaction'!$B$22, 'Terms&amp;Conditions + Transaction'!$B$23, 'Holiday Schedule'!$B$3:$B$1002)))</f>
        <v/>
      </c>
      <c r="O1427" s="42" t="str">
        <f ca="1">IF(B1427="", "", IF(ISNA(MATCH(N1427, SOFR_INDEX!$A$2:$A$2001, -1)),1,IF(INDEX(SOFR_INDEX!$A$2:$E$2001,MATCH(N1427, SOFR_INDEX!$A$2:$A$2001, -1), 1)=N1427,MATCH(N1427, SOFR_INDEX!$A$2:$A$2001, -1),MATCH(N1427, SOFR_INDEX!$A$2:$A$2001, -1)+1)))</f>
        <v/>
      </c>
      <c r="P1427" s="40" t="str" cm="1">
        <f t="array" aca="1" ref="P1427" ca="1">IF(OR(B1427="", F1427=""), "", INDEX(SOFR_INDEX!$B$2:$E$2001, O1427,$P$4) * IF(LEFT($P$3, 3)="180", 2, IF(LEFT($P$3, 2)="90", 4, IF(LEFT($P$3, 2)="30", 12, 1)))/100)</f>
        <v/>
      </c>
      <c r="Q1427" s="43" t="str">
        <f ca="1">IF(OR(B1427="", F1427=""), "", P1427+'Terms&amp;Conditions + Transaction'!$B$11/10000)</f>
        <v/>
      </c>
      <c r="R1427" s="43" t="str">
        <f t="shared" ca="1" si="137"/>
        <v/>
      </c>
      <c r="S1427" t="str">
        <f ca="1">IF(B1427="",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Transaction'!$C$7*(F1427-E1427), 365), 360))))</f>
        <v/>
      </c>
      <c r="T1427" s="49" t="str">
        <f t="shared" ca="1" si="138"/>
        <v/>
      </c>
      <c r="U1427" s="49" t="str">
        <f t="shared" ca="1" si="139"/>
        <v/>
      </c>
      <c r="V1427" s="49" t="str">
        <f t="shared" ca="1" si="140"/>
        <v/>
      </c>
      <c r="W1427" s="11" t="str">
        <f t="shared" ca="1" si="141"/>
        <v/>
      </c>
      <c r="X1427" s="11" t="str">
        <f t="shared" ca="1" si="142"/>
        <v/>
      </c>
    </row>
    <row r="1428" spans="2:24" x14ac:dyDescent="0.25">
      <c r="B1428" s="82" t="str">
        <f ca="1">IF(B1427&lt;MIN($C$3, 'Terms&amp;Conditions + Transaction'!$B$6), B1427+1, "")</f>
        <v/>
      </c>
      <c r="C1428" t="str">
        <f ca="1">IF(B1428="", "", IF(AND(WEEKDAY(B1428, 2)&lt;=5, ISERROR(VLOOKUP(B1428, 'Holiday Schedule'!$B$3:$B$1002, 1, FALSE))), 1, 0))</f>
        <v/>
      </c>
      <c r="D1428" t="str">
        <f ca="1">IF(B1428="", "", IF(LOWER('Terms&amp;Conditions + Transaction'!$C$15)="act", 1, IF(DAY(B1428)=31, 0, IF(AND(DAY(B1428+1)=1, MONTH(B1428+1)=3), 31-DAY(B1428), 1))))</f>
        <v/>
      </c>
      <c r="E1428" s="18" t="str">
        <f ca="1">IF(B1428="", "", IFERROR(VLOOKUP(B1428, 'Accrual Schedule'!$B$3:$B$122, 1, TRUE), ""))</f>
        <v/>
      </c>
      <c r="F1428" s="18" t="str" cm="1">
        <f t="array" aca="1" ref="F1428" ca="1">IF(B1428="", "", INDEX('Accrual Schedule'!$B$3:$B$122, MATCH(B1428, 'Accrual Schedule'!$B$3:$B$122, 1)+1, 1))</f>
        <v/>
      </c>
      <c r="G1428" s="18" t="str" cm="1">
        <f t="array" aca="1" ref="G1428" ca="1">IF(B1428="", "", INDEX('Accrual Schedule'!$B$3:$B$122, MATCH(H1428, 'Accrual Schedule'!$B$3:$B$122, 1)-1, 1))</f>
        <v/>
      </c>
      <c r="H1428" s="18" t="str">
        <f ca="1">IF(B1428="", "", INDEX('Accrual Schedule'!$B$3:$B$122, MATCH(I1428, 'Accrual Schedule'!$C$3:$C$122, 1), 1))</f>
        <v/>
      </c>
      <c r="I1428" s="18" t="str" cm="1">
        <f t="array" aca="1" ref="I1428" ca="1">IF(B1428="", "", _xlfn.IFNA(INDEX('Accrual Schedule'!$C$4:$C$122, MATCH(B1428, 'Accrual Schedule'!$C$4:$C$122, 1)+1, 1), INDEX('Accrual Schedule'!$C$4:$C$122, 1, 1)))</f>
        <v/>
      </c>
      <c r="J1428" s="11" t="str">
        <f ca="1">IF(B1428="","",'Terms&amp;Conditions + Transaction'!$F$5-SUMIF(Dispositions!$B$3:$B$32,"&lt;="&amp;B1428,Dispositions!$C$3:$C$32))</f>
        <v/>
      </c>
      <c r="K1428" s="84" t="str">
        <f ca="1">IF(B1428="", "", IF(ISNA(MATCH(B1428, 'Factor Schedule'!$B$3:$B$2002, -1)),1,IF(INDEX('Factor Schedule'!$B$3:$C$2002,MATCH(B1428, 'Factor Schedule'!$B$3:$B$2002, -1), 1)=B1428,MATCH(B1428, 'Factor Schedule'!$B$3:$B$2002, -1),MATCH(B1428, 'Factor Schedule'!$B$3:$B$2002, -1)+1)))</f>
        <v/>
      </c>
      <c r="L1428" s="11" t="str" cm="1">
        <f t="array" aca="1" ref="L1428" ca="1">IF(B1428="","",ROUND(J1428*_xlfn.IFNA(INDEX('Factor Schedule'!$B$3:$C$2002,K1428, 2), 1), 2))</f>
        <v/>
      </c>
      <c r="M1428" s="11" t="str">
        <f ca="1">IF(B1428="", "", IF(OR(LOWER('Terms&amp;Conditions + Transaction'!$B$12)&lt;&gt;"compound", B1428=$C$2, B1428=E1428), L1428, L1428+IF(LOWER('Terms&amp;Conditions + Transaction'!$B$13)&lt;&gt;"y", SUMIFS($T$8:$T$2007, $B$8:$B$2007, "&gt;="&amp;E1428, $B$8:$B$2007, "&lt;"&amp;B1428), SUMIFS($U$8:$U$1007, $B$8:$B$2007, "&gt;="&amp;E1428, $B$8:$B$2007, "&lt;"&amp;B1428))))</f>
        <v/>
      </c>
      <c r="N1428" s="18" t="str">
        <f ca="1">IF(OR(B1428 = "", F1428=""), "", MIN(ForwardDays(B1428,-'Terms&amp;Conditions + Transaction'!$B$22, 'Terms&amp;Conditions + Transaction'!$B$23, 'Holiday Schedule'!$B$3:$B$1002),ForwardDays(F1428,-'Terms&amp;Conditions + Transaction'!$B$22, 'Terms&amp;Conditions + Transaction'!$B$23, 'Holiday Schedule'!$B$3:$B$1002)))</f>
        <v/>
      </c>
      <c r="O1428" s="42" t="str">
        <f ca="1">IF(B1428="", "", IF(ISNA(MATCH(N1428, SOFR_INDEX!$A$2:$A$2001, -1)),1,IF(INDEX(SOFR_INDEX!$A$2:$E$2001,MATCH(N1428, SOFR_INDEX!$A$2:$A$2001, -1), 1)=N1428,MATCH(N1428, SOFR_INDEX!$A$2:$A$2001, -1),MATCH(N1428, SOFR_INDEX!$A$2:$A$2001, -1)+1)))</f>
        <v/>
      </c>
      <c r="P1428" s="40" t="str" cm="1">
        <f t="array" aca="1" ref="P1428" ca="1">IF(OR(B1428="", F1428=""), "", INDEX(SOFR_INDEX!$B$2:$E$2001, O1428,$P$4) * IF(LEFT($P$3, 3)="180", 2, IF(LEFT($P$3, 2)="90", 4, IF(LEFT($P$3, 2)="30", 12, 1)))/100)</f>
        <v/>
      </c>
      <c r="Q1428" s="43" t="str">
        <f ca="1">IF(OR(B1428="", F1428=""), "", P1428+'Terms&amp;Conditions + Transaction'!$B$11/10000)</f>
        <v/>
      </c>
      <c r="R1428" s="43" t="str">
        <f t="shared" ca="1" si="137"/>
        <v/>
      </c>
      <c r="S1428" t="str">
        <f ca="1">IF(B1428="",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Transaction'!$C$7*(F1428-E1428), 365), 360))))</f>
        <v/>
      </c>
      <c r="T1428" s="49" t="str">
        <f t="shared" ca="1" si="138"/>
        <v/>
      </c>
      <c r="U1428" s="49" t="str">
        <f t="shared" ca="1" si="139"/>
        <v/>
      </c>
      <c r="V1428" s="49" t="str">
        <f t="shared" ca="1" si="140"/>
        <v/>
      </c>
      <c r="W1428" s="11" t="str">
        <f t="shared" ca="1" si="141"/>
        <v/>
      </c>
      <c r="X1428" s="11" t="str">
        <f t="shared" ca="1" si="142"/>
        <v/>
      </c>
    </row>
    <row r="1429" spans="2:24" x14ac:dyDescent="0.25">
      <c r="B1429" s="82" t="str">
        <f ca="1">IF(B1428&lt;MIN($C$3, 'Terms&amp;Conditions + Transaction'!$B$6), B1428+1, "")</f>
        <v/>
      </c>
      <c r="C1429" t="str">
        <f ca="1">IF(B1429="", "", IF(AND(WEEKDAY(B1429, 2)&lt;=5, ISERROR(VLOOKUP(B1429, 'Holiday Schedule'!$B$3:$B$1002, 1, FALSE))), 1, 0))</f>
        <v/>
      </c>
      <c r="D1429" t="str">
        <f ca="1">IF(B1429="", "", IF(LOWER('Terms&amp;Conditions + Transaction'!$C$15)="act", 1, IF(DAY(B1429)=31, 0, IF(AND(DAY(B1429+1)=1, MONTH(B1429+1)=3), 31-DAY(B1429), 1))))</f>
        <v/>
      </c>
      <c r="E1429" s="18" t="str">
        <f ca="1">IF(B1429="", "", IFERROR(VLOOKUP(B1429, 'Accrual Schedule'!$B$3:$B$122, 1, TRUE), ""))</f>
        <v/>
      </c>
      <c r="F1429" s="18" t="str" cm="1">
        <f t="array" aca="1" ref="F1429" ca="1">IF(B1429="", "", INDEX('Accrual Schedule'!$B$3:$B$122, MATCH(B1429, 'Accrual Schedule'!$B$3:$B$122, 1)+1, 1))</f>
        <v/>
      </c>
      <c r="G1429" s="18" t="str" cm="1">
        <f t="array" aca="1" ref="G1429" ca="1">IF(B1429="", "", INDEX('Accrual Schedule'!$B$3:$B$122, MATCH(H1429, 'Accrual Schedule'!$B$3:$B$122, 1)-1, 1))</f>
        <v/>
      </c>
      <c r="H1429" s="18" t="str">
        <f ca="1">IF(B1429="", "", INDEX('Accrual Schedule'!$B$3:$B$122, MATCH(I1429, 'Accrual Schedule'!$C$3:$C$122, 1), 1))</f>
        <v/>
      </c>
      <c r="I1429" s="18" t="str" cm="1">
        <f t="array" aca="1" ref="I1429" ca="1">IF(B1429="", "", _xlfn.IFNA(INDEX('Accrual Schedule'!$C$4:$C$122, MATCH(B1429, 'Accrual Schedule'!$C$4:$C$122, 1)+1, 1), INDEX('Accrual Schedule'!$C$4:$C$122, 1, 1)))</f>
        <v/>
      </c>
      <c r="J1429" s="11" t="str">
        <f ca="1">IF(B1429="","",'Terms&amp;Conditions + Transaction'!$F$5-SUMIF(Dispositions!$B$3:$B$32,"&lt;="&amp;B1429,Dispositions!$C$3:$C$32))</f>
        <v/>
      </c>
      <c r="K1429" s="84" t="str">
        <f ca="1">IF(B1429="", "", IF(ISNA(MATCH(B1429, 'Factor Schedule'!$B$3:$B$2002, -1)),1,IF(INDEX('Factor Schedule'!$B$3:$C$2002,MATCH(B1429, 'Factor Schedule'!$B$3:$B$2002, -1), 1)=B1429,MATCH(B1429, 'Factor Schedule'!$B$3:$B$2002, -1),MATCH(B1429, 'Factor Schedule'!$B$3:$B$2002, -1)+1)))</f>
        <v/>
      </c>
      <c r="L1429" s="11" t="str" cm="1">
        <f t="array" aca="1" ref="L1429" ca="1">IF(B1429="","",ROUND(J1429*_xlfn.IFNA(INDEX('Factor Schedule'!$B$3:$C$2002,K1429, 2), 1), 2))</f>
        <v/>
      </c>
      <c r="M1429" s="11" t="str">
        <f ca="1">IF(B1429="", "", IF(OR(LOWER('Terms&amp;Conditions + Transaction'!$B$12)&lt;&gt;"compound", B1429=$C$2, B1429=E1429), L1429, L1429+IF(LOWER('Terms&amp;Conditions + Transaction'!$B$13)&lt;&gt;"y", SUMIFS($T$8:$T$2007, $B$8:$B$2007, "&gt;="&amp;E1429, $B$8:$B$2007, "&lt;"&amp;B1429), SUMIFS($U$8:$U$1007, $B$8:$B$2007, "&gt;="&amp;E1429, $B$8:$B$2007, "&lt;"&amp;B1429))))</f>
        <v/>
      </c>
      <c r="N1429" s="18" t="str">
        <f ca="1">IF(OR(B1429 = "", F1429=""), "", MIN(ForwardDays(B1429,-'Terms&amp;Conditions + Transaction'!$B$22, 'Terms&amp;Conditions + Transaction'!$B$23, 'Holiday Schedule'!$B$3:$B$1002),ForwardDays(F1429,-'Terms&amp;Conditions + Transaction'!$B$22, 'Terms&amp;Conditions + Transaction'!$B$23, 'Holiday Schedule'!$B$3:$B$1002)))</f>
        <v/>
      </c>
      <c r="O1429" s="42" t="str">
        <f ca="1">IF(B1429="", "", IF(ISNA(MATCH(N1429, SOFR_INDEX!$A$2:$A$2001, -1)),1,IF(INDEX(SOFR_INDEX!$A$2:$E$2001,MATCH(N1429, SOFR_INDEX!$A$2:$A$2001, -1), 1)=N1429,MATCH(N1429, SOFR_INDEX!$A$2:$A$2001, -1),MATCH(N1429, SOFR_INDEX!$A$2:$A$2001, -1)+1)))</f>
        <v/>
      </c>
      <c r="P1429" s="40" t="str" cm="1">
        <f t="array" aca="1" ref="P1429" ca="1">IF(OR(B1429="", F1429=""), "", INDEX(SOFR_INDEX!$B$2:$E$2001, O1429,$P$4) * IF(LEFT($P$3, 3)="180", 2, IF(LEFT($P$3, 2)="90", 4, IF(LEFT($P$3, 2)="30", 12, 1)))/100)</f>
        <v/>
      </c>
      <c r="Q1429" s="43" t="str">
        <f ca="1">IF(OR(B1429="", F1429=""), "", P1429+'Terms&amp;Conditions + Transaction'!$B$11/10000)</f>
        <v/>
      </c>
      <c r="R1429" s="43" t="str">
        <f t="shared" ca="1" si="137"/>
        <v/>
      </c>
      <c r="S1429" t="str">
        <f ca="1">IF(B1429="",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Transaction'!$C$7*(F1429-E1429), 365), 360))))</f>
        <v/>
      </c>
      <c r="T1429" s="49" t="str">
        <f t="shared" ca="1" si="138"/>
        <v/>
      </c>
      <c r="U1429" s="49" t="str">
        <f t="shared" ca="1" si="139"/>
        <v/>
      </c>
      <c r="V1429" s="49" t="str">
        <f t="shared" ca="1" si="140"/>
        <v/>
      </c>
      <c r="W1429" s="11" t="str">
        <f t="shared" ca="1" si="141"/>
        <v/>
      </c>
      <c r="X1429" s="11" t="str">
        <f t="shared" ca="1" si="142"/>
        <v/>
      </c>
    </row>
    <row r="1430" spans="2:24" x14ac:dyDescent="0.25">
      <c r="B1430" s="82" t="str">
        <f ca="1">IF(B1429&lt;MIN($C$3, 'Terms&amp;Conditions + Transaction'!$B$6), B1429+1, "")</f>
        <v/>
      </c>
      <c r="C1430" t="str">
        <f ca="1">IF(B1430="", "", IF(AND(WEEKDAY(B1430, 2)&lt;=5, ISERROR(VLOOKUP(B1430, 'Holiday Schedule'!$B$3:$B$1002, 1, FALSE))), 1, 0))</f>
        <v/>
      </c>
      <c r="D1430" t="str">
        <f ca="1">IF(B1430="", "", IF(LOWER('Terms&amp;Conditions + Transaction'!$C$15)="act", 1, IF(DAY(B1430)=31, 0, IF(AND(DAY(B1430+1)=1, MONTH(B1430+1)=3), 31-DAY(B1430), 1))))</f>
        <v/>
      </c>
      <c r="E1430" s="18" t="str">
        <f ca="1">IF(B1430="", "", IFERROR(VLOOKUP(B1430, 'Accrual Schedule'!$B$3:$B$122, 1, TRUE), ""))</f>
        <v/>
      </c>
      <c r="F1430" s="18" t="str" cm="1">
        <f t="array" aca="1" ref="F1430" ca="1">IF(B1430="", "", INDEX('Accrual Schedule'!$B$3:$B$122, MATCH(B1430, 'Accrual Schedule'!$B$3:$B$122, 1)+1, 1))</f>
        <v/>
      </c>
      <c r="G1430" s="18" t="str" cm="1">
        <f t="array" aca="1" ref="G1430" ca="1">IF(B1430="", "", INDEX('Accrual Schedule'!$B$3:$B$122, MATCH(H1430, 'Accrual Schedule'!$B$3:$B$122, 1)-1, 1))</f>
        <v/>
      </c>
      <c r="H1430" s="18" t="str">
        <f ca="1">IF(B1430="", "", INDEX('Accrual Schedule'!$B$3:$B$122, MATCH(I1430, 'Accrual Schedule'!$C$3:$C$122, 1), 1))</f>
        <v/>
      </c>
      <c r="I1430" s="18" t="str" cm="1">
        <f t="array" aca="1" ref="I1430" ca="1">IF(B1430="", "", _xlfn.IFNA(INDEX('Accrual Schedule'!$C$4:$C$122, MATCH(B1430, 'Accrual Schedule'!$C$4:$C$122, 1)+1, 1), INDEX('Accrual Schedule'!$C$4:$C$122, 1, 1)))</f>
        <v/>
      </c>
      <c r="J1430" s="11" t="str">
        <f ca="1">IF(B1430="","",'Terms&amp;Conditions + Transaction'!$F$5-SUMIF(Dispositions!$B$3:$B$32,"&lt;="&amp;B1430,Dispositions!$C$3:$C$32))</f>
        <v/>
      </c>
      <c r="K1430" s="84" t="str">
        <f ca="1">IF(B1430="", "", IF(ISNA(MATCH(B1430, 'Factor Schedule'!$B$3:$B$2002, -1)),1,IF(INDEX('Factor Schedule'!$B$3:$C$2002,MATCH(B1430, 'Factor Schedule'!$B$3:$B$2002, -1), 1)=B1430,MATCH(B1430, 'Factor Schedule'!$B$3:$B$2002, -1),MATCH(B1430, 'Factor Schedule'!$B$3:$B$2002, -1)+1)))</f>
        <v/>
      </c>
      <c r="L1430" s="11" t="str" cm="1">
        <f t="array" aca="1" ref="L1430" ca="1">IF(B1430="","",ROUND(J1430*_xlfn.IFNA(INDEX('Factor Schedule'!$B$3:$C$2002,K1430, 2), 1), 2))</f>
        <v/>
      </c>
      <c r="M1430" s="11" t="str">
        <f ca="1">IF(B1430="", "", IF(OR(LOWER('Terms&amp;Conditions + Transaction'!$B$12)&lt;&gt;"compound", B1430=$C$2, B1430=E1430), L1430, L1430+IF(LOWER('Terms&amp;Conditions + Transaction'!$B$13)&lt;&gt;"y", SUMIFS($T$8:$T$2007, $B$8:$B$2007, "&gt;="&amp;E1430, $B$8:$B$2007, "&lt;"&amp;B1430), SUMIFS($U$8:$U$1007, $B$8:$B$2007, "&gt;="&amp;E1430, $B$8:$B$2007, "&lt;"&amp;B1430))))</f>
        <v/>
      </c>
      <c r="N1430" s="18" t="str">
        <f ca="1">IF(OR(B1430 = "", F1430=""), "", MIN(ForwardDays(B1430,-'Terms&amp;Conditions + Transaction'!$B$22, 'Terms&amp;Conditions + Transaction'!$B$23, 'Holiday Schedule'!$B$3:$B$1002),ForwardDays(F1430,-'Terms&amp;Conditions + Transaction'!$B$22, 'Terms&amp;Conditions + Transaction'!$B$23, 'Holiday Schedule'!$B$3:$B$1002)))</f>
        <v/>
      </c>
      <c r="O1430" s="42" t="str">
        <f ca="1">IF(B1430="", "", IF(ISNA(MATCH(N1430, SOFR_INDEX!$A$2:$A$2001, -1)),1,IF(INDEX(SOFR_INDEX!$A$2:$E$2001,MATCH(N1430, SOFR_INDEX!$A$2:$A$2001, -1), 1)=N1430,MATCH(N1430, SOFR_INDEX!$A$2:$A$2001, -1),MATCH(N1430, SOFR_INDEX!$A$2:$A$2001, -1)+1)))</f>
        <v/>
      </c>
      <c r="P1430" s="40" t="str" cm="1">
        <f t="array" aca="1" ref="P1430" ca="1">IF(OR(B1430="", F1430=""), "", INDEX(SOFR_INDEX!$B$2:$E$2001, O1430,$P$4) * IF(LEFT($P$3, 3)="180", 2, IF(LEFT($P$3, 2)="90", 4, IF(LEFT($P$3, 2)="30", 12, 1)))/100)</f>
        <v/>
      </c>
      <c r="Q1430" s="43" t="str">
        <f ca="1">IF(OR(B1430="", F1430=""), "", P1430+'Terms&amp;Conditions + Transaction'!$B$11/10000)</f>
        <v/>
      </c>
      <c r="R1430" s="43" t="str">
        <f t="shared" ca="1" si="137"/>
        <v/>
      </c>
      <c r="S1430" t="str">
        <f ca="1">IF(B1430="",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Transaction'!$C$7*(F1430-E1430), 365), 360))))</f>
        <v/>
      </c>
      <c r="T1430" s="49" t="str">
        <f t="shared" ca="1" si="138"/>
        <v/>
      </c>
      <c r="U1430" s="49" t="str">
        <f t="shared" ca="1" si="139"/>
        <v/>
      </c>
      <c r="V1430" s="49" t="str">
        <f t="shared" ca="1" si="140"/>
        <v/>
      </c>
      <c r="W1430" s="11" t="str">
        <f t="shared" ca="1" si="141"/>
        <v/>
      </c>
      <c r="X1430" s="11" t="str">
        <f t="shared" ca="1" si="142"/>
        <v/>
      </c>
    </row>
    <row r="1431" spans="2:24" x14ac:dyDescent="0.25">
      <c r="B1431" s="82" t="str">
        <f ca="1">IF(B1430&lt;MIN($C$3, 'Terms&amp;Conditions + Transaction'!$B$6), B1430+1, "")</f>
        <v/>
      </c>
      <c r="C1431" t="str">
        <f ca="1">IF(B1431="", "", IF(AND(WEEKDAY(B1431, 2)&lt;=5, ISERROR(VLOOKUP(B1431, 'Holiday Schedule'!$B$3:$B$1002, 1, FALSE))), 1, 0))</f>
        <v/>
      </c>
      <c r="D1431" t="str">
        <f ca="1">IF(B1431="", "", IF(LOWER('Terms&amp;Conditions + Transaction'!$C$15)="act", 1, IF(DAY(B1431)=31, 0, IF(AND(DAY(B1431+1)=1, MONTH(B1431+1)=3), 31-DAY(B1431), 1))))</f>
        <v/>
      </c>
      <c r="E1431" s="18" t="str">
        <f ca="1">IF(B1431="", "", IFERROR(VLOOKUP(B1431, 'Accrual Schedule'!$B$3:$B$122, 1, TRUE), ""))</f>
        <v/>
      </c>
      <c r="F1431" s="18" t="str" cm="1">
        <f t="array" aca="1" ref="F1431" ca="1">IF(B1431="", "", INDEX('Accrual Schedule'!$B$3:$B$122, MATCH(B1431, 'Accrual Schedule'!$B$3:$B$122, 1)+1, 1))</f>
        <v/>
      </c>
      <c r="G1431" s="18" t="str" cm="1">
        <f t="array" aca="1" ref="G1431" ca="1">IF(B1431="", "", INDEX('Accrual Schedule'!$B$3:$B$122, MATCH(H1431, 'Accrual Schedule'!$B$3:$B$122, 1)-1, 1))</f>
        <v/>
      </c>
      <c r="H1431" s="18" t="str">
        <f ca="1">IF(B1431="", "", INDEX('Accrual Schedule'!$B$3:$B$122, MATCH(I1431, 'Accrual Schedule'!$C$3:$C$122, 1), 1))</f>
        <v/>
      </c>
      <c r="I1431" s="18" t="str" cm="1">
        <f t="array" aca="1" ref="I1431" ca="1">IF(B1431="", "", _xlfn.IFNA(INDEX('Accrual Schedule'!$C$4:$C$122, MATCH(B1431, 'Accrual Schedule'!$C$4:$C$122, 1)+1, 1), INDEX('Accrual Schedule'!$C$4:$C$122, 1, 1)))</f>
        <v/>
      </c>
      <c r="J1431" s="11" t="str">
        <f ca="1">IF(B1431="","",'Terms&amp;Conditions + Transaction'!$F$5-SUMIF(Dispositions!$B$3:$B$32,"&lt;="&amp;B1431,Dispositions!$C$3:$C$32))</f>
        <v/>
      </c>
      <c r="K1431" s="84" t="str">
        <f ca="1">IF(B1431="", "", IF(ISNA(MATCH(B1431, 'Factor Schedule'!$B$3:$B$2002, -1)),1,IF(INDEX('Factor Schedule'!$B$3:$C$2002,MATCH(B1431, 'Factor Schedule'!$B$3:$B$2002, -1), 1)=B1431,MATCH(B1431, 'Factor Schedule'!$B$3:$B$2002, -1),MATCH(B1431, 'Factor Schedule'!$B$3:$B$2002, -1)+1)))</f>
        <v/>
      </c>
      <c r="L1431" s="11" t="str" cm="1">
        <f t="array" aca="1" ref="L1431" ca="1">IF(B1431="","",ROUND(J1431*_xlfn.IFNA(INDEX('Factor Schedule'!$B$3:$C$2002,K1431, 2), 1), 2))</f>
        <v/>
      </c>
      <c r="M1431" s="11" t="str">
        <f ca="1">IF(B1431="", "", IF(OR(LOWER('Terms&amp;Conditions + Transaction'!$B$12)&lt;&gt;"compound", B1431=$C$2, B1431=E1431), L1431, L1431+IF(LOWER('Terms&amp;Conditions + Transaction'!$B$13)&lt;&gt;"y", SUMIFS($T$8:$T$2007, $B$8:$B$2007, "&gt;="&amp;E1431, $B$8:$B$2007, "&lt;"&amp;B1431), SUMIFS($U$8:$U$1007, $B$8:$B$2007, "&gt;="&amp;E1431, $B$8:$B$2007, "&lt;"&amp;B1431))))</f>
        <v/>
      </c>
      <c r="N1431" s="18" t="str">
        <f ca="1">IF(OR(B1431 = "", F1431=""), "", MIN(ForwardDays(B1431,-'Terms&amp;Conditions + Transaction'!$B$22, 'Terms&amp;Conditions + Transaction'!$B$23, 'Holiday Schedule'!$B$3:$B$1002),ForwardDays(F1431,-'Terms&amp;Conditions + Transaction'!$B$22, 'Terms&amp;Conditions + Transaction'!$B$23, 'Holiday Schedule'!$B$3:$B$1002)))</f>
        <v/>
      </c>
      <c r="O1431" s="42" t="str">
        <f ca="1">IF(B1431="", "", IF(ISNA(MATCH(N1431, SOFR_INDEX!$A$2:$A$2001, -1)),1,IF(INDEX(SOFR_INDEX!$A$2:$E$2001,MATCH(N1431, SOFR_INDEX!$A$2:$A$2001, -1), 1)=N1431,MATCH(N1431, SOFR_INDEX!$A$2:$A$2001, -1),MATCH(N1431, SOFR_INDEX!$A$2:$A$2001, -1)+1)))</f>
        <v/>
      </c>
      <c r="P1431" s="40" t="str" cm="1">
        <f t="array" aca="1" ref="P1431" ca="1">IF(OR(B1431="", F1431=""), "", INDEX(SOFR_INDEX!$B$2:$E$2001, O1431,$P$4) * IF(LEFT($P$3, 3)="180", 2, IF(LEFT($P$3, 2)="90", 4, IF(LEFT($P$3, 2)="30", 12, 1)))/100)</f>
        <v/>
      </c>
      <c r="Q1431" s="43" t="str">
        <f ca="1">IF(OR(B1431="", F1431=""), "", P1431+'Terms&amp;Conditions + Transaction'!$B$11/10000)</f>
        <v/>
      </c>
      <c r="R1431" s="43" t="str">
        <f t="shared" ca="1" si="137"/>
        <v/>
      </c>
      <c r="S1431" t="str">
        <f ca="1">IF(B1431="",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Transaction'!$C$7*(F1431-E1431), 365), 360))))</f>
        <v/>
      </c>
      <c r="T1431" s="49" t="str">
        <f t="shared" ca="1" si="138"/>
        <v/>
      </c>
      <c r="U1431" s="49" t="str">
        <f t="shared" ca="1" si="139"/>
        <v/>
      </c>
      <c r="V1431" s="49" t="str">
        <f t="shared" ca="1" si="140"/>
        <v/>
      </c>
      <c r="W1431" s="11" t="str">
        <f t="shared" ca="1" si="141"/>
        <v/>
      </c>
      <c r="X1431" s="11" t="str">
        <f t="shared" ca="1" si="142"/>
        <v/>
      </c>
    </row>
    <row r="1432" spans="2:24" x14ac:dyDescent="0.25">
      <c r="B1432" s="82" t="str">
        <f ca="1">IF(B1431&lt;MIN($C$3, 'Terms&amp;Conditions + Transaction'!$B$6), B1431+1, "")</f>
        <v/>
      </c>
      <c r="C1432" t="str">
        <f ca="1">IF(B1432="", "", IF(AND(WEEKDAY(B1432, 2)&lt;=5, ISERROR(VLOOKUP(B1432, 'Holiday Schedule'!$B$3:$B$1002, 1, FALSE))), 1, 0))</f>
        <v/>
      </c>
      <c r="D1432" t="str">
        <f ca="1">IF(B1432="", "", IF(LOWER('Terms&amp;Conditions + Transaction'!$C$15)="act", 1, IF(DAY(B1432)=31, 0, IF(AND(DAY(B1432+1)=1, MONTH(B1432+1)=3), 31-DAY(B1432), 1))))</f>
        <v/>
      </c>
      <c r="E1432" s="18" t="str">
        <f ca="1">IF(B1432="", "", IFERROR(VLOOKUP(B1432, 'Accrual Schedule'!$B$3:$B$122, 1, TRUE), ""))</f>
        <v/>
      </c>
      <c r="F1432" s="18" t="str" cm="1">
        <f t="array" aca="1" ref="F1432" ca="1">IF(B1432="", "", INDEX('Accrual Schedule'!$B$3:$B$122, MATCH(B1432, 'Accrual Schedule'!$B$3:$B$122, 1)+1, 1))</f>
        <v/>
      </c>
      <c r="G1432" s="18" t="str" cm="1">
        <f t="array" aca="1" ref="G1432" ca="1">IF(B1432="", "", INDEX('Accrual Schedule'!$B$3:$B$122, MATCH(H1432, 'Accrual Schedule'!$B$3:$B$122, 1)-1, 1))</f>
        <v/>
      </c>
      <c r="H1432" s="18" t="str">
        <f ca="1">IF(B1432="", "", INDEX('Accrual Schedule'!$B$3:$B$122, MATCH(I1432, 'Accrual Schedule'!$C$3:$C$122, 1), 1))</f>
        <v/>
      </c>
      <c r="I1432" s="18" t="str" cm="1">
        <f t="array" aca="1" ref="I1432" ca="1">IF(B1432="", "", _xlfn.IFNA(INDEX('Accrual Schedule'!$C$4:$C$122, MATCH(B1432, 'Accrual Schedule'!$C$4:$C$122, 1)+1, 1), INDEX('Accrual Schedule'!$C$4:$C$122, 1, 1)))</f>
        <v/>
      </c>
      <c r="J1432" s="11" t="str">
        <f ca="1">IF(B1432="","",'Terms&amp;Conditions + Transaction'!$F$5-SUMIF(Dispositions!$B$3:$B$32,"&lt;="&amp;B1432,Dispositions!$C$3:$C$32))</f>
        <v/>
      </c>
      <c r="K1432" s="84" t="str">
        <f ca="1">IF(B1432="", "", IF(ISNA(MATCH(B1432, 'Factor Schedule'!$B$3:$B$2002, -1)),1,IF(INDEX('Factor Schedule'!$B$3:$C$2002,MATCH(B1432, 'Factor Schedule'!$B$3:$B$2002, -1), 1)=B1432,MATCH(B1432, 'Factor Schedule'!$B$3:$B$2002, -1),MATCH(B1432, 'Factor Schedule'!$B$3:$B$2002, -1)+1)))</f>
        <v/>
      </c>
      <c r="L1432" s="11" t="str" cm="1">
        <f t="array" aca="1" ref="L1432" ca="1">IF(B1432="","",ROUND(J1432*_xlfn.IFNA(INDEX('Factor Schedule'!$B$3:$C$2002,K1432, 2), 1), 2))</f>
        <v/>
      </c>
      <c r="M1432" s="11" t="str">
        <f ca="1">IF(B1432="", "", IF(OR(LOWER('Terms&amp;Conditions + Transaction'!$B$12)&lt;&gt;"compound", B1432=$C$2, B1432=E1432), L1432, L1432+IF(LOWER('Terms&amp;Conditions + Transaction'!$B$13)&lt;&gt;"y", SUMIFS($T$8:$T$2007, $B$8:$B$2007, "&gt;="&amp;E1432, $B$8:$B$2007, "&lt;"&amp;B1432), SUMIFS($U$8:$U$1007, $B$8:$B$2007, "&gt;="&amp;E1432, $B$8:$B$2007, "&lt;"&amp;B1432))))</f>
        <v/>
      </c>
      <c r="N1432" s="18" t="str">
        <f ca="1">IF(OR(B1432 = "", F1432=""), "", MIN(ForwardDays(B1432,-'Terms&amp;Conditions + Transaction'!$B$22, 'Terms&amp;Conditions + Transaction'!$B$23, 'Holiday Schedule'!$B$3:$B$1002),ForwardDays(F1432,-'Terms&amp;Conditions + Transaction'!$B$22, 'Terms&amp;Conditions + Transaction'!$B$23, 'Holiday Schedule'!$B$3:$B$1002)))</f>
        <v/>
      </c>
      <c r="O1432" s="42" t="str">
        <f ca="1">IF(B1432="", "", IF(ISNA(MATCH(N1432, SOFR_INDEX!$A$2:$A$2001, -1)),1,IF(INDEX(SOFR_INDEX!$A$2:$E$2001,MATCH(N1432, SOFR_INDEX!$A$2:$A$2001, -1), 1)=N1432,MATCH(N1432, SOFR_INDEX!$A$2:$A$2001, -1),MATCH(N1432, SOFR_INDEX!$A$2:$A$2001, -1)+1)))</f>
        <v/>
      </c>
      <c r="P1432" s="40" t="str" cm="1">
        <f t="array" aca="1" ref="P1432" ca="1">IF(OR(B1432="", F1432=""), "", INDEX(SOFR_INDEX!$B$2:$E$2001, O1432,$P$4) * IF(LEFT($P$3, 3)="180", 2, IF(LEFT($P$3, 2)="90", 4, IF(LEFT($P$3, 2)="30", 12, 1)))/100)</f>
        <v/>
      </c>
      <c r="Q1432" s="43" t="str">
        <f ca="1">IF(OR(B1432="", F1432=""), "", P1432+'Terms&amp;Conditions + Transaction'!$B$11/10000)</f>
        <v/>
      </c>
      <c r="R1432" s="43" t="str">
        <f t="shared" ca="1" si="137"/>
        <v/>
      </c>
      <c r="S1432" t="str">
        <f ca="1">IF(B1432="",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Transaction'!$C$7*(F1432-E1432), 365), 360))))</f>
        <v/>
      </c>
      <c r="T1432" s="49" t="str">
        <f t="shared" ca="1" si="138"/>
        <v/>
      </c>
      <c r="U1432" s="49" t="str">
        <f t="shared" ca="1" si="139"/>
        <v/>
      </c>
      <c r="V1432" s="49" t="str">
        <f t="shared" ca="1" si="140"/>
        <v/>
      </c>
      <c r="W1432" s="11" t="str">
        <f t="shared" ca="1" si="141"/>
        <v/>
      </c>
      <c r="X1432" s="11" t="str">
        <f t="shared" ca="1" si="142"/>
        <v/>
      </c>
    </row>
    <row r="1433" spans="2:24" x14ac:dyDescent="0.25">
      <c r="B1433" s="82" t="str">
        <f ca="1">IF(B1432&lt;MIN($C$3, 'Terms&amp;Conditions + Transaction'!$B$6), B1432+1, "")</f>
        <v/>
      </c>
      <c r="C1433" t="str">
        <f ca="1">IF(B1433="", "", IF(AND(WEEKDAY(B1433, 2)&lt;=5, ISERROR(VLOOKUP(B1433, 'Holiday Schedule'!$B$3:$B$1002, 1, FALSE))), 1, 0))</f>
        <v/>
      </c>
      <c r="D1433" t="str">
        <f ca="1">IF(B1433="", "", IF(LOWER('Terms&amp;Conditions + Transaction'!$C$15)="act", 1, IF(DAY(B1433)=31, 0, IF(AND(DAY(B1433+1)=1, MONTH(B1433+1)=3), 31-DAY(B1433), 1))))</f>
        <v/>
      </c>
      <c r="E1433" s="18" t="str">
        <f ca="1">IF(B1433="", "", IFERROR(VLOOKUP(B1433, 'Accrual Schedule'!$B$3:$B$122, 1, TRUE), ""))</f>
        <v/>
      </c>
      <c r="F1433" s="18" t="str" cm="1">
        <f t="array" aca="1" ref="F1433" ca="1">IF(B1433="", "", INDEX('Accrual Schedule'!$B$3:$B$122, MATCH(B1433, 'Accrual Schedule'!$B$3:$B$122, 1)+1, 1))</f>
        <v/>
      </c>
      <c r="G1433" s="18" t="str" cm="1">
        <f t="array" aca="1" ref="G1433" ca="1">IF(B1433="", "", INDEX('Accrual Schedule'!$B$3:$B$122, MATCH(H1433, 'Accrual Schedule'!$B$3:$B$122, 1)-1, 1))</f>
        <v/>
      </c>
      <c r="H1433" s="18" t="str">
        <f ca="1">IF(B1433="", "", INDEX('Accrual Schedule'!$B$3:$B$122, MATCH(I1433, 'Accrual Schedule'!$C$3:$C$122, 1), 1))</f>
        <v/>
      </c>
      <c r="I1433" s="18" t="str" cm="1">
        <f t="array" aca="1" ref="I1433" ca="1">IF(B1433="", "", _xlfn.IFNA(INDEX('Accrual Schedule'!$C$4:$C$122, MATCH(B1433, 'Accrual Schedule'!$C$4:$C$122, 1)+1, 1), INDEX('Accrual Schedule'!$C$4:$C$122, 1, 1)))</f>
        <v/>
      </c>
      <c r="J1433" s="11" t="str">
        <f ca="1">IF(B1433="","",'Terms&amp;Conditions + Transaction'!$F$5-SUMIF(Dispositions!$B$3:$B$32,"&lt;="&amp;B1433,Dispositions!$C$3:$C$32))</f>
        <v/>
      </c>
      <c r="K1433" s="84" t="str">
        <f ca="1">IF(B1433="", "", IF(ISNA(MATCH(B1433, 'Factor Schedule'!$B$3:$B$2002, -1)),1,IF(INDEX('Factor Schedule'!$B$3:$C$2002,MATCH(B1433, 'Factor Schedule'!$B$3:$B$2002, -1), 1)=B1433,MATCH(B1433, 'Factor Schedule'!$B$3:$B$2002, -1),MATCH(B1433, 'Factor Schedule'!$B$3:$B$2002, -1)+1)))</f>
        <v/>
      </c>
      <c r="L1433" s="11" t="str" cm="1">
        <f t="array" aca="1" ref="L1433" ca="1">IF(B1433="","",ROUND(J1433*_xlfn.IFNA(INDEX('Factor Schedule'!$B$3:$C$2002,K1433, 2), 1), 2))</f>
        <v/>
      </c>
      <c r="M1433" s="11" t="str">
        <f ca="1">IF(B1433="", "", IF(OR(LOWER('Terms&amp;Conditions + Transaction'!$B$12)&lt;&gt;"compound", B1433=$C$2, B1433=E1433), L1433, L1433+IF(LOWER('Terms&amp;Conditions + Transaction'!$B$13)&lt;&gt;"y", SUMIFS($T$8:$T$2007, $B$8:$B$2007, "&gt;="&amp;E1433, $B$8:$B$2007, "&lt;"&amp;B1433), SUMIFS($U$8:$U$1007, $B$8:$B$2007, "&gt;="&amp;E1433, $B$8:$B$2007, "&lt;"&amp;B1433))))</f>
        <v/>
      </c>
      <c r="N1433" s="18" t="str">
        <f ca="1">IF(OR(B1433 = "", F1433=""), "", MIN(ForwardDays(B1433,-'Terms&amp;Conditions + Transaction'!$B$22, 'Terms&amp;Conditions + Transaction'!$B$23, 'Holiday Schedule'!$B$3:$B$1002),ForwardDays(F1433,-'Terms&amp;Conditions + Transaction'!$B$22, 'Terms&amp;Conditions + Transaction'!$B$23, 'Holiday Schedule'!$B$3:$B$1002)))</f>
        <v/>
      </c>
      <c r="O1433" s="42" t="str">
        <f ca="1">IF(B1433="", "", IF(ISNA(MATCH(N1433, SOFR_INDEX!$A$2:$A$2001, -1)),1,IF(INDEX(SOFR_INDEX!$A$2:$E$2001,MATCH(N1433, SOFR_INDEX!$A$2:$A$2001, -1), 1)=N1433,MATCH(N1433, SOFR_INDEX!$A$2:$A$2001, -1),MATCH(N1433, SOFR_INDEX!$A$2:$A$2001, -1)+1)))</f>
        <v/>
      </c>
      <c r="P1433" s="40" t="str" cm="1">
        <f t="array" aca="1" ref="P1433" ca="1">IF(OR(B1433="", F1433=""), "", INDEX(SOFR_INDEX!$B$2:$E$2001, O1433,$P$4) * IF(LEFT($P$3, 3)="180", 2, IF(LEFT($P$3, 2)="90", 4, IF(LEFT($P$3, 2)="30", 12, 1)))/100)</f>
        <v/>
      </c>
      <c r="Q1433" s="43" t="str">
        <f ca="1">IF(OR(B1433="", F1433=""), "", P1433+'Terms&amp;Conditions + Transaction'!$B$11/10000)</f>
        <v/>
      </c>
      <c r="R1433" s="43" t="str">
        <f t="shared" ca="1" si="137"/>
        <v/>
      </c>
      <c r="S1433" t="str">
        <f ca="1">IF(B1433="",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Transaction'!$C$7*(F1433-E1433), 365), 360))))</f>
        <v/>
      </c>
      <c r="T1433" s="49" t="str">
        <f t="shared" ca="1" si="138"/>
        <v/>
      </c>
      <c r="U1433" s="49" t="str">
        <f t="shared" ca="1" si="139"/>
        <v/>
      </c>
      <c r="V1433" s="49" t="str">
        <f t="shared" ca="1" si="140"/>
        <v/>
      </c>
      <c r="W1433" s="11" t="str">
        <f t="shared" ca="1" si="141"/>
        <v/>
      </c>
      <c r="X1433" s="11" t="str">
        <f t="shared" ca="1" si="142"/>
        <v/>
      </c>
    </row>
    <row r="1434" spans="2:24" x14ac:dyDescent="0.25">
      <c r="B1434" s="82" t="str">
        <f ca="1">IF(B1433&lt;MIN($C$3, 'Terms&amp;Conditions + Transaction'!$B$6), B1433+1, "")</f>
        <v/>
      </c>
      <c r="C1434" t="str">
        <f ca="1">IF(B1434="", "", IF(AND(WEEKDAY(B1434, 2)&lt;=5, ISERROR(VLOOKUP(B1434, 'Holiday Schedule'!$B$3:$B$1002, 1, FALSE))), 1, 0))</f>
        <v/>
      </c>
      <c r="D1434" t="str">
        <f ca="1">IF(B1434="", "", IF(LOWER('Terms&amp;Conditions + Transaction'!$C$15)="act", 1, IF(DAY(B1434)=31, 0, IF(AND(DAY(B1434+1)=1, MONTH(B1434+1)=3), 31-DAY(B1434), 1))))</f>
        <v/>
      </c>
      <c r="E1434" s="18" t="str">
        <f ca="1">IF(B1434="", "", IFERROR(VLOOKUP(B1434, 'Accrual Schedule'!$B$3:$B$122, 1, TRUE), ""))</f>
        <v/>
      </c>
      <c r="F1434" s="18" t="str" cm="1">
        <f t="array" aca="1" ref="F1434" ca="1">IF(B1434="", "", INDEX('Accrual Schedule'!$B$3:$B$122, MATCH(B1434, 'Accrual Schedule'!$B$3:$B$122, 1)+1, 1))</f>
        <v/>
      </c>
      <c r="G1434" s="18" t="str" cm="1">
        <f t="array" aca="1" ref="G1434" ca="1">IF(B1434="", "", INDEX('Accrual Schedule'!$B$3:$B$122, MATCH(H1434, 'Accrual Schedule'!$B$3:$B$122, 1)-1, 1))</f>
        <v/>
      </c>
      <c r="H1434" s="18" t="str">
        <f ca="1">IF(B1434="", "", INDEX('Accrual Schedule'!$B$3:$B$122, MATCH(I1434, 'Accrual Schedule'!$C$3:$C$122, 1), 1))</f>
        <v/>
      </c>
      <c r="I1434" s="18" t="str" cm="1">
        <f t="array" aca="1" ref="I1434" ca="1">IF(B1434="", "", _xlfn.IFNA(INDEX('Accrual Schedule'!$C$4:$C$122, MATCH(B1434, 'Accrual Schedule'!$C$4:$C$122, 1)+1, 1), INDEX('Accrual Schedule'!$C$4:$C$122, 1, 1)))</f>
        <v/>
      </c>
      <c r="J1434" s="11" t="str">
        <f ca="1">IF(B1434="","",'Terms&amp;Conditions + Transaction'!$F$5-SUMIF(Dispositions!$B$3:$B$32,"&lt;="&amp;B1434,Dispositions!$C$3:$C$32))</f>
        <v/>
      </c>
      <c r="K1434" s="84" t="str">
        <f ca="1">IF(B1434="", "", IF(ISNA(MATCH(B1434, 'Factor Schedule'!$B$3:$B$2002, -1)),1,IF(INDEX('Factor Schedule'!$B$3:$C$2002,MATCH(B1434, 'Factor Schedule'!$B$3:$B$2002, -1), 1)=B1434,MATCH(B1434, 'Factor Schedule'!$B$3:$B$2002, -1),MATCH(B1434, 'Factor Schedule'!$B$3:$B$2002, -1)+1)))</f>
        <v/>
      </c>
      <c r="L1434" s="11" t="str" cm="1">
        <f t="array" aca="1" ref="L1434" ca="1">IF(B1434="","",ROUND(J1434*_xlfn.IFNA(INDEX('Factor Schedule'!$B$3:$C$2002,K1434, 2), 1), 2))</f>
        <v/>
      </c>
      <c r="M1434" s="11" t="str">
        <f ca="1">IF(B1434="", "", IF(OR(LOWER('Terms&amp;Conditions + Transaction'!$B$12)&lt;&gt;"compound", B1434=$C$2, B1434=E1434), L1434, L1434+IF(LOWER('Terms&amp;Conditions + Transaction'!$B$13)&lt;&gt;"y", SUMIFS($T$8:$T$2007, $B$8:$B$2007, "&gt;="&amp;E1434, $B$8:$B$2007, "&lt;"&amp;B1434), SUMIFS($U$8:$U$1007, $B$8:$B$2007, "&gt;="&amp;E1434, $B$8:$B$2007, "&lt;"&amp;B1434))))</f>
        <v/>
      </c>
      <c r="N1434" s="18" t="str">
        <f ca="1">IF(OR(B1434 = "", F1434=""), "", MIN(ForwardDays(B1434,-'Terms&amp;Conditions + Transaction'!$B$22, 'Terms&amp;Conditions + Transaction'!$B$23, 'Holiday Schedule'!$B$3:$B$1002),ForwardDays(F1434,-'Terms&amp;Conditions + Transaction'!$B$22, 'Terms&amp;Conditions + Transaction'!$B$23, 'Holiday Schedule'!$B$3:$B$1002)))</f>
        <v/>
      </c>
      <c r="O1434" s="42" t="str">
        <f ca="1">IF(B1434="", "", IF(ISNA(MATCH(N1434, SOFR_INDEX!$A$2:$A$2001, -1)),1,IF(INDEX(SOFR_INDEX!$A$2:$E$2001,MATCH(N1434, SOFR_INDEX!$A$2:$A$2001, -1), 1)=N1434,MATCH(N1434, SOFR_INDEX!$A$2:$A$2001, -1),MATCH(N1434, SOFR_INDEX!$A$2:$A$2001, -1)+1)))</f>
        <v/>
      </c>
      <c r="P1434" s="40" t="str" cm="1">
        <f t="array" aca="1" ref="P1434" ca="1">IF(OR(B1434="", F1434=""), "", INDEX(SOFR_INDEX!$B$2:$E$2001, O1434,$P$4) * IF(LEFT($P$3, 3)="180", 2, IF(LEFT($P$3, 2)="90", 4, IF(LEFT($P$3, 2)="30", 12, 1)))/100)</f>
        <v/>
      </c>
      <c r="Q1434" s="43" t="str">
        <f ca="1">IF(OR(B1434="", F1434=""), "", P1434+'Terms&amp;Conditions + Transaction'!$B$11/10000)</f>
        <v/>
      </c>
      <c r="R1434" s="43" t="str">
        <f t="shared" ca="1" si="137"/>
        <v/>
      </c>
      <c r="S1434" t="str">
        <f ca="1">IF(B1434="",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Transaction'!$C$7*(F1434-E1434), 365), 360))))</f>
        <v/>
      </c>
      <c r="T1434" s="49" t="str">
        <f t="shared" ca="1" si="138"/>
        <v/>
      </c>
      <c r="U1434" s="49" t="str">
        <f t="shared" ca="1" si="139"/>
        <v/>
      </c>
      <c r="V1434" s="49" t="str">
        <f t="shared" ca="1" si="140"/>
        <v/>
      </c>
      <c r="W1434" s="11" t="str">
        <f t="shared" ca="1" si="141"/>
        <v/>
      </c>
      <c r="X1434" s="11" t="str">
        <f t="shared" ca="1" si="142"/>
        <v/>
      </c>
    </row>
    <row r="1435" spans="2:24" x14ac:dyDescent="0.25">
      <c r="B1435" s="82" t="str">
        <f ca="1">IF(B1434&lt;MIN($C$3, 'Terms&amp;Conditions + Transaction'!$B$6), B1434+1, "")</f>
        <v/>
      </c>
      <c r="C1435" t="str">
        <f ca="1">IF(B1435="", "", IF(AND(WEEKDAY(B1435, 2)&lt;=5, ISERROR(VLOOKUP(B1435, 'Holiday Schedule'!$B$3:$B$1002, 1, FALSE))), 1, 0))</f>
        <v/>
      </c>
      <c r="D1435" t="str">
        <f ca="1">IF(B1435="", "", IF(LOWER('Terms&amp;Conditions + Transaction'!$C$15)="act", 1, IF(DAY(B1435)=31, 0, IF(AND(DAY(B1435+1)=1, MONTH(B1435+1)=3), 31-DAY(B1435), 1))))</f>
        <v/>
      </c>
      <c r="E1435" s="18" t="str">
        <f ca="1">IF(B1435="", "", IFERROR(VLOOKUP(B1435, 'Accrual Schedule'!$B$3:$B$122, 1, TRUE), ""))</f>
        <v/>
      </c>
      <c r="F1435" s="18" t="str" cm="1">
        <f t="array" aca="1" ref="F1435" ca="1">IF(B1435="", "", INDEX('Accrual Schedule'!$B$3:$B$122, MATCH(B1435, 'Accrual Schedule'!$B$3:$B$122, 1)+1, 1))</f>
        <v/>
      </c>
      <c r="G1435" s="18" t="str" cm="1">
        <f t="array" aca="1" ref="G1435" ca="1">IF(B1435="", "", INDEX('Accrual Schedule'!$B$3:$B$122, MATCH(H1435, 'Accrual Schedule'!$B$3:$B$122, 1)-1, 1))</f>
        <v/>
      </c>
      <c r="H1435" s="18" t="str">
        <f ca="1">IF(B1435="", "", INDEX('Accrual Schedule'!$B$3:$B$122, MATCH(I1435, 'Accrual Schedule'!$C$3:$C$122, 1), 1))</f>
        <v/>
      </c>
      <c r="I1435" s="18" t="str" cm="1">
        <f t="array" aca="1" ref="I1435" ca="1">IF(B1435="", "", _xlfn.IFNA(INDEX('Accrual Schedule'!$C$4:$C$122, MATCH(B1435, 'Accrual Schedule'!$C$4:$C$122, 1)+1, 1), INDEX('Accrual Schedule'!$C$4:$C$122, 1, 1)))</f>
        <v/>
      </c>
      <c r="J1435" s="11" t="str">
        <f ca="1">IF(B1435="","",'Terms&amp;Conditions + Transaction'!$F$5-SUMIF(Dispositions!$B$3:$B$32,"&lt;="&amp;B1435,Dispositions!$C$3:$C$32))</f>
        <v/>
      </c>
      <c r="K1435" s="84" t="str">
        <f ca="1">IF(B1435="", "", IF(ISNA(MATCH(B1435, 'Factor Schedule'!$B$3:$B$2002, -1)),1,IF(INDEX('Factor Schedule'!$B$3:$C$2002,MATCH(B1435, 'Factor Schedule'!$B$3:$B$2002, -1), 1)=B1435,MATCH(B1435, 'Factor Schedule'!$B$3:$B$2002, -1),MATCH(B1435, 'Factor Schedule'!$B$3:$B$2002, -1)+1)))</f>
        <v/>
      </c>
      <c r="L1435" s="11" t="str" cm="1">
        <f t="array" aca="1" ref="L1435" ca="1">IF(B1435="","",ROUND(J1435*_xlfn.IFNA(INDEX('Factor Schedule'!$B$3:$C$2002,K1435, 2), 1), 2))</f>
        <v/>
      </c>
      <c r="M1435" s="11" t="str">
        <f ca="1">IF(B1435="", "", IF(OR(LOWER('Terms&amp;Conditions + Transaction'!$B$12)&lt;&gt;"compound", B1435=$C$2, B1435=E1435), L1435, L1435+IF(LOWER('Terms&amp;Conditions + Transaction'!$B$13)&lt;&gt;"y", SUMIFS($T$8:$T$2007, $B$8:$B$2007, "&gt;="&amp;E1435, $B$8:$B$2007, "&lt;"&amp;B1435), SUMIFS($U$8:$U$1007, $B$8:$B$2007, "&gt;="&amp;E1435, $B$8:$B$2007, "&lt;"&amp;B1435))))</f>
        <v/>
      </c>
      <c r="N1435" s="18" t="str">
        <f ca="1">IF(OR(B1435 = "", F1435=""), "", MIN(ForwardDays(B1435,-'Terms&amp;Conditions + Transaction'!$B$22, 'Terms&amp;Conditions + Transaction'!$B$23, 'Holiday Schedule'!$B$3:$B$1002),ForwardDays(F1435,-'Terms&amp;Conditions + Transaction'!$B$22, 'Terms&amp;Conditions + Transaction'!$B$23, 'Holiday Schedule'!$B$3:$B$1002)))</f>
        <v/>
      </c>
      <c r="O1435" s="42" t="str">
        <f ca="1">IF(B1435="", "", IF(ISNA(MATCH(N1435, SOFR_INDEX!$A$2:$A$2001, -1)),1,IF(INDEX(SOFR_INDEX!$A$2:$E$2001,MATCH(N1435, SOFR_INDEX!$A$2:$A$2001, -1), 1)=N1435,MATCH(N1435, SOFR_INDEX!$A$2:$A$2001, -1),MATCH(N1435, SOFR_INDEX!$A$2:$A$2001, -1)+1)))</f>
        <v/>
      </c>
      <c r="P1435" s="40" t="str" cm="1">
        <f t="array" aca="1" ref="P1435" ca="1">IF(OR(B1435="", F1435=""), "", INDEX(SOFR_INDEX!$B$2:$E$2001, O1435,$P$4) * IF(LEFT($P$3, 3)="180", 2, IF(LEFT($P$3, 2)="90", 4, IF(LEFT($P$3, 2)="30", 12, 1)))/100)</f>
        <v/>
      </c>
      <c r="Q1435" s="43" t="str">
        <f ca="1">IF(OR(B1435="", F1435=""), "", P1435+'Terms&amp;Conditions + Transaction'!$B$11/10000)</f>
        <v/>
      </c>
      <c r="R1435" s="43" t="str">
        <f t="shared" ca="1" si="137"/>
        <v/>
      </c>
      <c r="S1435" t="str">
        <f ca="1">IF(B1435="",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Transaction'!$C$7*(F1435-E1435), 365), 360))))</f>
        <v/>
      </c>
      <c r="T1435" s="49" t="str">
        <f t="shared" ca="1" si="138"/>
        <v/>
      </c>
      <c r="U1435" s="49" t="str">
        <f t="shared" ca="1" si="139"/>
        <v/>
      </c>
      <c r="V1435" s="49" t="str">
        <f t="shared" ca="1" si="140"/>
        <v/>
      </c>
      <c r="W1435" s="11" t="str">
        <f t="shared" ca="1" si="141"/>
        <v/>
      </c>
      <c r="X1435" s="11" t="str">
        <f t="shared" ca="1" si="142"/>
        <v/>
      </c>
    </row>
    <row r="1436" spans="2:24" x14ac:dyDescent="0.25">
      <c r="B1436" s="82" t="str">
        <f ca="1">IF(B1435&lt;MIN($C$3, 'Terms&amp;Conditions + Transaction'!$B$6), B1435+1, "")</f>
        <v/>
      </c>
      <c r="C1436" t="str">
        <f ca="1">IF(B1436="", "", IF(AND(WEEKDAY(B1436, 2)&lt;=5, ISERROR(VLOOKUP(B1436, 'Holiday Schedule'!$B$3:$B$1002, 1, FALSE))), 1, 0))</f>
        <v/>
      </c>
      <c r="D1436" t="str">
        <f ca="1">IF(B1436="", "", IF(LOWER('Terms&amp;Conditions + Transaction'!$C$15)="act", 1, IF(DAY(B1436)=31, 0, IF(AND(DAY(B1436+1)=1, MONTH(B1436+1)=3), 31-DAY(B1436), 1))))</f>
        <v/>
      </c>
      <c r="E1436" s="18" t="str">
        <f ca="1">IF(B1436="", "", IFERROR(VLOOKUP(B1436, 'Accrual Schedule'!$B$3:$B$122, 1, TRUE), ""))</f>
        <v/>
      </c>
      <c r="F1436" s="18" t="str" cm="1">
        <f t="array" aca="1" ref="F1436" ca="1">IF(B1436="", "", INDEX('Accrual Schedule'!$B$3:$B$122, MATCH(B1436, 'Accrual Schedule'!$B$3:$B$122, 1)+1, 1))</f>
        <v/>
      </c>
      <c r="G1436" s="18" t="str" cm="1">
        <f t="array" aca="1" ref="G1436" ca="1">IF(B1436="", "", INDEX('Accrual Schedule'!$B$3:$B$122, MATCH(H1436, 'Accrual Schedule'!$B$3:$B$122, 1)-1, 1))</f>
        <v/>
      </c>
      <c r="H1436" s="18" t="str">
        <f ca="1">IF(B1436="", "", INDEX('Accrual Schedule'!$B$3:$B$122, MATCH(I1436, 'Accrual Schedule'!$C$3:$C$122, 1), 1))</f>
        <v/>
      </c>
      <c r="I1436" s="18" t="str" cm="1">
        <f t="array" aca="1" ref="I1436" ca="1">IF(B1436="", "", _xlfn.IFNA(INDEX('Accrual Schedule'!$C$4:$C$122, MATCH(B1436, 'Accrual Schedule'!$C$4:$C$122, 1)+1, 1), INDEX('Accrual Schedule'!$C$4:$C$122, 1, 1)))</f>
        <v/>
      </c>
      <c r="J1436" s="11" t="str">
        <f ca="1">IF(B1436="","",'Terms&amp;Conditions + Transaction'!$F$5-SUMIF(Dispositions!$B$3:$B$32,"&lt;="&amp;B1436,Dispositions!$C$3:$C$32))</f>
        <v/>
      </c>
      <c r="K1436" s="84" t="str">
        <f ca="1">IF(B1436="", "", IF(ISNA(MATCH(B1436, 'Factor Schedule'!$B$3:$B$2002, -1)),1,IF(INDEX('Factor Schedule'!$B$3:$C$2002,MATCH(B1436, 'Factor Schedule'!$B$3:$B$2002, -1), 1)=B1436,MATCH(B1436, 'Factor Schedule'!$B$3:$B$2002, -1),MATCH(B1436, 'Factor Schedule'!$B$3:$B$2002, -1)+1)))</f>
        <v/>
      </c>
      <c r="L1436" s="11" t="str" cm="1">
        <f t="array" aca="1" ref="L1436" ca="1">IF(B1436="","",ROUND(J1436*_xlfn.IFNA(INDEX('Factor Schedule'!$B$3:$C$2002,K1436, 2), 1), 2))</f>
        <v/>
      </c>
      <c r="M1436" s="11" t="str">
        <f ca="1">IF(B1436="", "", IF(OR(LOWER('Terms&amp;Conditions + Transaction'!$B$12)&lt;&gt;"compound", B1436=$C$2, B1436=E1436), L1436, L1436+IF(LOWER('Terms&amp;Conditions + Transaction'!$B$13)&lt;&gt;"y", SUMIFS($T$8:$T$2007, $B$8:$B$2007, "&gt;="&amp;E1436, $B$8:$B$2007, "&lt;"&amp;B1436), SUMIFS($U$8:$U$1007, $B$8:$B$2007, "&gt;="&amp;E1436, $B$8:$B$2007, "&lt;"&amp;B1436))))</f>
        <v/>
      </c>
      <c r="N1436" s="18" t="str">
        <f ca="1">IF(OR(B1436 = "", F1436=""), "", MIN(ForwardDays(B1436,-'Terms&amp;Conditions + Transaction'!$B$22, 'Terms&amp;Conditions + Transaction'!$B$23, 'Holiday Schedule'!$B$3:$B$1002),ForwardDays(F1436,-'Terms&amp;Conditions + Transaction'!$B$22, 'Terms&amp;Conditions + Transaction'!$B$23, 'Holiday Schedule'!$B$3:$B$1002)))</f>
        <v/>
      </c>
      <c r="O1436" s="42" t="str">
        <f ca="1">IF(B1436="", "", IF(ISNA(MATCH(N1436, SOFR_INDEX!$A$2:$A$2001, -1)),1,IF(INDEX(SOFR_INDEX!$A$2:$E$2001,MATCH(N1436, SOFR_INDEX!$A$2:$A$2001, -1), 1)=N1436,MATCH(N1436, SOFR_INDEX!$A$2:$A$2001, -1),MATCH(N1436, SOFR_INDEX!$A$2:$A$2001, -1)+1)))</f>
        <v/>
      </c>
      <c r="P1436" s="40" t="str" cm="1">
        <f t="array" aca="1" ref="P1436" ca="1">IF(OR(B1436="", F1436=""), "", INDEX(SOFR_INDEX!$B$2:$E$2001, O1436,$P$4) * IF(LEFT($P$3, 3)="180", 2, IF(LEFT($P$3, 2)="90", 4, IF(LEFT($P$3, 2)="30", 12, 1)))/100)</f>
        <v/>
      </c>
      <c r="Q1436" s="43" t="str">
        <f ca="1">IF(OR(B1436="", F1436=""), "", P1436+'Terms&amp;Conditions + Transaction'!$B$11/10000)</f>
        <v/>
      </c>
      <c r="R1436" s="43" t="str">
        <f t="shared" ca="1" si="137"/>
        <v/>
      </c>
      <c r="S1436" t="str">
        <f ca="1">IF(B1436="",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Transaction'!$C$7*(F1436-E1436), 365), 360))))</f>
        <v/>
      </c>
      <c r="T1436" s="49" t="str">
        <f t="shared" ca="1" si="138"/>
        <v/>
      </c>
      <c r="U1436" s="49" t="str">
        <f t="shared" ca="1" si="139"/>
        <v/>
      </c>
      <c r="V1436" s="49" t="str">
        <f t="shared" ca="1" si="140"/>
        <v/>
      </c>
      <c r="W1436" s="11" t="str">
        <f t="shared" ca="1" si="141"/>
        <v/>
      </c>
      <c r="X1436" s="11" t="str">
        <f t="shared" ca="1" si="142"/>
        <v/>
      </c>
    </row>
    <row r="1437" spans="2:24" x14ac:dyDescent="0.25">
      <c r="B1437" s="82" t="str">
        <f ca="1">IF(B1436&lt;MIN($C$3, 'Terms&amp;Conditions + Transaction'!$B$6), B1436+1, "")</f>
        <v/>
      </c>
      <c r="C1437" t="str">
        <f ca="1">IF(B1437="", "", IF(AND(WEEKDAY(B1437, 2)&lt;=5, ISERROR(VLOOKUP(B1437, 'Holiday Schedule'!$B$3:$B$1002, 1, FALSE))), 1, 0))</f>
        <v/>
      </c>
      <c r="D1437" t="str">
        <f ca="1">IF(B1437="", "", IF(LOWER('Terms&amp;Conditions + Transaction'!$C$15)="act", 1, IF(DAY(B1437)=31, 0, IF(AND(DAY(B1437+1)=1, MONTH(B1437+1)=3), 31-DAY(B1437), 1))))</f>
        <v/>
      </c>
      <c r="E1437" s="18" t="str">
        <f ca="1">IF(B1437="", "", IFERROR(VLOOKUP(B1437, 'Accrual Schedule'!$B$3:$B$122, 1, TRUE), ""))</f>
        <v/>
      </c>
      <c r="F1437" s="18" t="str" cm="1">
        <f t="array" aca="1" ref="F1437" ca="1">IF(B1437="", "", INDEX('Accrual Schedule'!$B$3:$B$122, MATCH(B1437, 'Accrual Schedule'!$B$3:$B$122, 1)+1, 1))</f>
        <v/>
      </c>
      <c r="G1437" s="18" t="str" cm="1">
        <f t="array" aca="1" ref="G1437" ca="1">IF(B1437="", "", INDEX('Accrual Schedule'!$B$3:$B$122, MATCH(H1437, 'Accrual Schedule'!$B$3:$B$122, 1)-1, 1))</f>
        <v/>
      </c>
      <c r="H1437" s="18" t="str">
        <f ca="1">IF(B1437="", "", INDEX('Accrual Schedule'!$B$3:$B$122, MATCH(I1437, 'Accrual Schedule'!$C$3:$C$122, 1), 1))</f>
        <v/>
      </c>
      <c r="I1437" s="18" t="str" cm="1">
        <f t="array" aca="1" ref="I1437" ca="1">IF(B1437="", "", _xlfn.IFNA(INDEX('Accrual Schedule'!$C$4:$C$122, MATCH(B1437, 'Accrual Schedule'!$C$4:$C$122, 1)+1, 1), INDEX('Accrual Schedule'!$C$4:$C$122, 1, 1)))</f>
        <v/>
      </c>
      <c r="J1437" s="11" t="str">
        <f ca="1">IF(B1437="","",'Terms&amp;Conditions + Transaction'!$F$5-SUMIF(Dispositions!$B$3:$B$32,"&lt;="&amp;B1437,Dispositions!$C$3:$C$32))</f>
        <v/>
      </c>
      <c r="K1437" s="84" t="str">
        <f ca="1">IF(B1437="", "", IF(ISNA(MATCH(B1437, 'Factor Schedule'!$B$3:$B$2002, -1)),1,IF(INDEX('Factor Schedule'!$B$3:$C$2002,MATCH(B1437, 'Factor Schedule'!$B$3:$B$2002, -1), 1)=B1437,MATCH(B1437, 'Factor Schedule'!$B$3:$B$2002, -1),MATCH(B1437, 'Factor Schedule'!$B$3:$B$2002, -1)+1)))</f>
        <v/>
      </c>
      <c r="L1437" s="11" t="str" cm="1">
        <f t="array" aca="1" ref="L1437" ca="1">IF(B1437="","",ROUND(J1437*_xlfn.IFNA(INDEX('Factor Schedule'!$B$3:$C$2002,K1437, 2), 1), 2))</f>
        <v/>
      </c>
      <c r="M1437" s="11" t="str">
        <f ca="1">IF(B1437="", "", IF(OR(LOWER('Terms&amp;Conditions + Transaction'!$B$12)&lt;&gt;"compound", B1437=$C$2, B1437=E1437), L1437, L1437+IF(LOWER('Terms&amp;Conditions + Transaction'!$B$13)&lt;&gt;"y", SUMIFS($T$8:$T$2007, $B$8:$B$2007, "&gt;="&amp;E1437, $B$8:$B$2007, "&lt;"&amp;B1437), SUMIFS($U$8:$U$1007, $B$8:$B$2007, "&gt;="&amp;E1437, $B$8:$B$2007, "&lt;"&amp;B1437))))</f>
        <v/>
      </c>
      <c r="N1437" s="18" t="str">
        <f ca="1">IF(OR(B1437 = "", F1437=""), "", MIN(ForwardDays(B1437,-'Terms&amp;Conditions + Transaction'!$B$22, 'Terms&amp;Conditions + Transaction'!$B$23, 'Holiday Schedule'!$B$3:$B$1002),ForwardDays(F1437,-'Terms&amp;Conditions + Transaction'!$B$22, 'Terms&amp;Conditions + Transaction'!$B$23, 'Holiday Schedule'!$B$3:$B$1002)))</f>
        <v/>
      </c>
      <c r="O1437" s="42" t="str">
        <f ca="1">IF(B1437="", "", IF(ISNA(MATCH(N1437, SOFR_INDEX!$A$2:$A$2001, -1)),1,IF(INDEX(SOFR_INDEX!$A$2:$E$2001,MATCH(N1437, SOFR_INDEX!$A$2:$A$2001, -1), 1)=N1437,MATCH(N1437, SOFR_INDEX!$A$2:$A$2001, -1),MATCH(N1437, SOFR_INDEX!$A$2:$A$2001, -1)+1)))</f>
        <v/>
      </c>
      <c r="P1437" s="40" t="str" cm="1">
        <f t="array" aca="1" ref="P1437" ca="1">IF(OR(B1437="", F1437=""), "", INDEX(SOFR_INDEX!$B$2:$E$2001, O1437,$P$4) * IF(LEFT($P$3, 3)="180", 2, IF(LEFT($P$3, 2)="90", 4, IF(LEFT($P$3, 2)="30", 12, 1)))/100)</f>
        <v/>
      </c>
      <c r="Q1437" s="43" t="str">
        <f ca="1">IF(OR(B1437="", F1437=""), "", P1437+'Terms&amp;Conditions + Transaction'!$B$11/10000)</f>
        <v/>
      </c>
      <c r="R1437" s="43" t="str">
        <f t="shared" ca="1" si="137"/>
        <v/>
      </c>
      <c r="S1437" t="str">
        <f ca="1">IF(B1437="",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Transaction'!$C$7*(F1437-E1437), 365), 360))))</f>
        <v/>
      </c>
      <c r="T1437" s="49" t="str">
        <f t="shared" ca="1" si="138"/>
        <v/>
      </c>
      <c r="U1437" s="49" t="str">
        <f t="shared" ca="1" si="139"/>
        <v/>
      </c>
      <c r="V1437" s="49" t="str">
        <f t="shared" ca="1" si="140"/>
        <v/>
      </c>
      <c r="W1437" s="11" t="str">
        <f t="shared" ca="1" si="141"/>
        <v/>
      </c>
      <c r="X1437" s="11" t="str">
        <f t="shared" ca="1" si="142"/>
        <v/>
      </c>
    </row>
    <row r="1438" spans="2:24" x14ac:dyDescent="0.25">
      <c r="B1438" s="82" t="str">
        <f ca="1">IF(B1437&lt;MIN($C$3, 'Terms&amp;Conditions + Transaction'!$B$6), B1437+1, "")</f>
        <v/>
      </c>
      <c r="C1438" t="str">
        <f ca="1">IF(B1438="", "", IF(AND(WEEKDAY(B1438, 2)&lt;=5, ISERROR(VLOOKUP(B1438, 'Holiday Schedule'!$B$3:$B$1002, 1, FALSE))), 1, 0))</f>
        <v/>
      </c>
      <c r="D1438" t="str">
        <f ca="1">IF(B1438="", "", IF(LOWER('Terms&amp;Conditions + Transaction'!$C$15)="act", 1, IF(DAY(B1438)=31, 0, IF(AND(DAY(B1438+1)=1, MONTH(B1438+1)=3), 31-DAY(B1438), 1))))</f>
        <v/>
      </c>
      <c r="E1438" s="18" t="str">
        <f ca="1">IF(B1438="", "", IFERROR(VLOOKUP(B1438, 'Accrual Schedule'!$B$3:$B$122, 1, TRUE), ""))</f>
        <v/>
      </c>
      <c r="F1438" s="18" t="str" cm="1">
        <f t="array" aca="1" ref="F1438" ca="1">IF(B1438="", "", INDEX('Accrual Schedule'!$B$3:$B$122, MATCH(B1438, 'Accrual Schedule'!$B$3:$B$122, 1)+1, 1))</f>
        <v/>
      </c>
      <c r="G1438" s="18" t="str" cm="1">
        <f t="array" aca="1" ref="G1438" ca="1">IF(B1438="", "", INDEX('Accrual Schedule'!$B$3:$B$122, MATCH(H1438, 'Accrual Schedule'!$B$3:$B$122, 1)-1, 1))</f>
        <v/>
      </c>
      <c r="H1438" s="18" t="str">
        <f ca="1">IF(B1438="", "", INDEX('Accrual Schedule'!$B$3:$B$122, MATCH(I1438, 'Accrual Schedule'!$C$3:$C$122, 1), 1))</f>
        <v/>
      </c>
      <c r="I1438" s="18" t="str" cm="1">
        <f t="array" aca="1" ref="I1438" ca="1">IF(B1438="", "", _xlfn.IFNA(INDEX('Accrual Schedule'!$C$4:$C$122, MATCH(B1438, 'Accrual Schedule'!$C$4:$C$122, 1)+1, 1), INDEX('Accrual Schedule'!$C$4:$C$122, 1, 1)))</f>
        <v/>
      </c>
      <c r="J1438" s="11" t="str">
        <f ca="1">IF(B1438="","",'Terms&amp;Conditions + Transaction'!$F$5-SUMIF(Dispositions!$B$3:$B$32,"&lt;="&amp;B1438,Dispositions!$C$3:$C$32))</f>
        <v/>
      </c>
      <c r="K1438" s="84" t="str">
        <f ca="1">IF(B1438="", "", IF(ISNA(MATCH(B1438, 'Factor Schedule'!$B$3:$B$2002, -1)),1,IF(INDEX('Factor Schedule'!$B$3:$C$2002,MATCH(B1438, 'Factor Schedule'!$B$3:$B$2002, -1), 1)=B1438,MATCH(B1438, 'Factor Schedule'!$B$3:$B$2002, -1),MATCH(B1438, 'Factor Schedule'!$B$3:$B$2002, -1)+1)))</f>
        <v/>
      </c>
      <c r="L1438" s="11" t="str" cm="1">
        <f t="array" aca="1" ref="L1438" ca="1">IF(B1438="","",ROUND(J1438*_xlfn.IFNA(INDEX('Factor Schedule'!$B$3:$C$2002,K1438, 2), 1), 2))</f>
        <v/>
      </c>
      <c r="M1438" s="11" t="str">
        <f ca="1">IF(B1438="", "", IF(OR(LOWER('Terms&amp;Conditions + Transaction'!$B$12)&lt;&gt;"compound", B1438=$C$2, B1438=E1438), L1438, L1438+IF(LOWER('Terms&amp;Conditions + Transaction'!$B$13)&lt;&gt;"y", SUMIFS($T$8:$T$2007, $B$8:$B$2007, "&gt;="&amp;E1438, $B$8:$B$2007, "&lt;"&amp;B1438), SUMIFS($U$8:$U$1007, $B$8:$B$2007, "&gt;="&amp;E1438, $B$8:$B$2007, "&lt;"&amp;B1438))))</f>
        <v/>
      </c>
      <c r="N1438" s="18" t="str">
        <f ca="1">IF(OR(B1438 = "", F1438=""), "", MIN(ForwardDays(B1438,-'Terms&amp;Conditions + Transaction'!$B$22, 'Terms&amp;Conditions + Transaction'!$B$23, 'Holiday Schedule'!$B$3:$B$1002),ForwardDays(F1438,-'Terms&amp;Conditions + Transaction'!$B$22, 'Terms&amp;Conditions + Transaction'!$B$23, 'Holiday Schedule'!$B$3:$B$1002)))</f>
        <v/>
      </c>
      <c r="O1438" s="42" t="str">
        <f ca="1">IF(B1438="", "", IF(ISNA(MATCH(N1438, SOFR_INDEX!$A$2:$A$2001, -1)),1,IF(INDEX(SOFR_INDEX!$A$2:$E$2001,MATCH(N1438, SOFR_INDEX!$A$2:$A$2001, -1), 1)=N1438,MATCH(N1438, SOFR_INDEX!$A$2:$A$2001, -1),MATCH(N1438, SOFR_INDEX!$A$2:$A$2001, -1)+1)))</f>
        <v/>
      </c>
      <c r="P1438" s="40" t="str" cm="1">
        <f t="array" aca="1" ref="P1438" ca="1">IF(OR(B1438="", F1438=""), "", INDEX(SOFR_INDEX!$B$2:$E$2001, O1438,$P$4) * IF(LEFT($P$3, 3)="180", 2, IF(LEFT($P$3, 2)="90", 4, IF(LEFT($P$3, 2)="30", 12, 1)))/100)</f>
        <v/>
      </c>
      <c r="Q1438" s="43" t="str">
        <f ca="1">IF(OR(B1438="", F1438=""), "", P1438+'Terms&amp;Conditions + Transaction'!$B$11/10000)</f>
        <v/>
      </c>
      <c r="R1438" s="43" t="str">
        <f t="shared" ca="1" si="137"/>
        <v/>
      </c>
      <c r="S1438" t="str">
        <f ca="1">IF(B1438="",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Transaction'!$C$7*(F1438-E1438), 365), 360))))</f>
        <v/>
      </c>
      <c r="T1438" s="49" t="str">
        <f t="shared" ca="1" si="138"/>
        <v/>
      </c>
      <c r="U1438" s="49" t="str">
        <f t="shared" ca="1" si="139"/>
        <v/>
      </c>
      <c r="V1438" s="49" t="str">
        <f t="shared" ca="1" si="140"/>
        <v/>
      </c>
      <c r="W1438" s="11" t="str">
        <f t="shared" ca="1" si="141"/>
        <v/>
      </c>
      <c r="X1438" s="11" t="str">
        <f t="shared" ca="1" si="142"/>
        <v/>
      </c>
    </row>
    <row r="1439" spans="2:24" x14ac:dyDescent="0.25">
      <c r="B1439" s="82" t="str">
        <f ca="1">IF(B1438&lt;MIN($C$3, 'Terms&amp;Conditions + Transaction'!$B$6), B1438+1, "")</f>
        <v/>
      </c>
      <c r="C1439" t="str">
        <f ca="1">IF(B1439="", "", IF(AND(WEEKDAY(B1439, 2)&lt;=5, ISERROR(VLOOKUP(B1439, 'Holiday Schedule'!$B$3:$B$1002, 1, FALSE))), 1, 0))</f>
        <v/>
      </c>
      <c r="D1439" t="str">
        <f ca="1">IF(B1439="", "", IF(LOWER('Terms&amp;Conditions + Transaction'!$C$15)="act", 1, IF(DAY(B1439)=31, 0, IF(AND(DAY(B1439+1)=1, MONTH(B1439+1)=3), 31-DAY(B1439), 1))))</f>
        <v/>
      </c>
      <c r="E1439" s="18" t="str">
        <f ca="1">IF(B1439="", "", IFERROR(VLOOKUP(B1439, 'Accrual Schedule'!$B$3:$B$122, 1, TRUE), ""))</f>
        <v/>
      </c>
      <c r="F1439" s="18" t="str" cm="1">
        <f t="array" aca="1" ref="F1439" ca="1">IF(B1439="", "", INDEX('Accrual Schedule'!$B$3:$B$122, MATCH(B1439, 'Accrual Schedule'!$B$3:$B$122, 1)+1, 1))</f>
        <v/>
      </c>
      <c r="G1439" s="18" t="str" cm="1">
        <f t="array" aca="1" ref="G1439" ca="1">IF(B1439="", "", INDEX('Accrual Schedule'!$B$3:$B$122, MATCH(H1439, 'Accrual Schedule'!$B$3:$B$122, 1)-1, 1))</f>
        <v/>
      </c>
      <c r="H1439" s="18" t="str">
        <f ca="1">IF(B1439="", "", INDEX('Accrual Schedule'!$B$3:$B$122, MATCH(I1439, 'Accrual Schedule'!$C$3:$C$122, 1), 1))</f>
        <v/>
      </c>
      <c r="I1439" s="18" t="str" cm="1">
        <f t="array" aca="1" ref="I1439" ca="1">IF(B1439="", "", _xlfn.IFNA(INDEX('Accrual Schedule'!$C$4:$C$122, MATCH(B1439, 'Accrual Schedule'!$C$4:$C$122, 1)+1, 1), INDEX('Accrual Schedule'!$C$4:$C$122, 1, 1)))</f>
        <v/>
      </c>
      <c r="J1439" s="11" t="str">
        <f ca="1">IF(B1439="","",'Terms&amp;Conditions + Transaction'!$F$5-SUMIF(Dispositions!$B$3:$B$32,"&lt;="&amp;B1439,Dispositions!$C$3:$C$32))</f>
        <v/>
      </c>
      <c r="K1439" s="84" t="str">
        <f ca="1">IF(B1439="", "", IF(ISNA(MATCH(B1439, 'Factor Schedule'!$B$3:$B$2002, -1)),1,IF(INDEX('Factor Schedule'!$B$3:$C$2002,MATCH(B1439, 'Factor Schedule'!$B$3:$B$2002, -1), 1)=B1439,MATCH(B1439, 'Factor Schedule'!$B$3:$B$2002, -1),MATCH(B1439, 'Factor Schedule'!$B$3:$B$2002, -1)+1)))</f>
        <v/>
      </c>
      <c r="L1439" s="11" t="str" cm="1">
        <f t="array" aca="1" ref="L1439" ca="1">IF(B1439="","",ROUND(J1439*_xlfn.IFNA(INDEX('Factor Schedule'!$B$3:$C$2002,K1439, 2), 1), 2))</f>
        <v/>
      </c>
      <c r="M1439" s="11" t="str">
        <f ca="1">IF(B1439="", "", IF(OR(LOWER('Terms&amp;Conditions + Transaction'!$B$12)&lt;&gt;"compound", B1439=$C$2, B1439=E1439), L1439, L1439+IF(LOWER('Terms&amp;Conditions + Transaction'!$B$13)&lt;&gt;"y", SUMIFS($T$8:$T$2007, $B$8:$B$2007, "&gt;="&amp;E1439, $B$8:$B$2007, "&lt;"&amp;B1439), SUMIFS($U$8:$U$1007, $B$8:$B$2007, "&gt;="&amp;E1439, $B$8:$B$2007, "&lt;"&amp;B1439))))</f>
        <v/>
      </c>
      <c r="N1439" s="18" t="str">
        <f ca="1">IF(OR(B1439 = "", F1439=""), "", MIN(ForwardDays(B1439,-'Terms&amp;Conditions + Transaction'!$B$22, 'Terms&amp;Conditions + Transaction'!$B$23, 'Holiday Schedule'!$B$3:$B$1002),ForwardDays(F1439,-'Terms&amp;Conditions + Transaction'!$B$22, 'Terms&amp;Conditions + Transaction'!$B$23, 'Holiday Schedule'!$B$3:$B$1002)))</f>
        <v/>
      </c>
      <c r="O1439" s="42" t="str">
        <f ca="1">IF(B1439="", "", IF(ISNA(MATCH(N1439, SOFR_INDEX!$A$2:$A$2001, -1)),1,IF(INDEX(SOFR_INDEX!$A$2:$E$2001,MATCH(N1439, SOFR_INDEX!$A$2:$A$2001, -1), 1)=N1439,MATCH(N1439, SOFR_INDEX!$A$2:$A$2001, -1),MATCH(N1439, SOFR_INDEX!$A$2:$A$2001, -1)+1)))</f>
        <v/>
      </c>
      <c r="P1439" s="40" t="str" cm="1">
        <f t="array" aca="1" ref="P1439" ca="1">IF(OR(B1439="", F1439=""), "", INDEX(SOFR_INDEX!$B$2:$E$2001, O1439,$P$4) * IF(LEFT($P$3, 3)="180", 2, IF(LEFT($P$3, 2)="90", 4, IF(LEFT($P$3, 2)="30", 12, 1)))/100)</f>
        <v/>
      </c>
      <c r="Q1439" s="43" t="str">
        <f ca="1">IF(OR(B1439="", F1439=""), "", P1439+'Terms&amp;Conditions + Transaction'!$B$11/10000)</f>
        <v/>
      </c>
      <c r="R1439" s="43" t="str">
        <f t="shared" ca="1" si="137"/>
        <v/>
      </c>
      <c r="S1439" t="str">
        <f ca="1">IF(B1439="",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Transaction'!$C$7*(F1439-E1439), 365), 360))))</f>
        <v/>
      </c>
      <c r="T1439" s="49" t="str">
        <f t="shared" ca="1" si="138"/>
        <v/>
      </c>
      <c r="U1439" s="49" t="str">
        <f t="shared" ca="1" si="139"/>
        <v/>
      </c>
      <c r="V1439" s="49" t="str">
        <f t="shared" ca="1" si="140"/>
        <v/>
      </c>
      <c r="W1439" s="11" t="str">
        <f t="shared" ca="1" si="141"/>
        <v/>
      </c>
      <c r="X1439" s="11" t="str">
        <f t="shared" ca="1" si="142"/>
        <v/>
      </c>
    </row>
    <row r="1440" spans="2:24" x14ac:dyDescent="0.25">
      <c r="B1440" s="82" t="str">
        <f ca="1">IF(B1439&lt;MIN($C$3, 'Terms&amp;Conditions + Transaction'!$B$6), B1439+1, "")</f>
        <v/>
      </c>
      <c r="C1440" t="str">
        <f ca="1">IF(B1440="", "", IF(AND(WEEKDAY(B1440, 2)&lt;=5, ISERROR(VLOOKUP(B1440, 'Holiday Schedule'!$B$3:$B$1002, 1, FALSE))), 1, 0))</f>
        <v/>
      </c>
      <c r="D1440" t="str">
        <f ca="1">IF(B1440="", "", IF(LOWER('Terms&amp;Conditions + Transaction'!$C$15)="act", 1, IF(DAY(B1440)=31, 0, IF(AND(DAY(B1440+1)=1, MONTH(B1440+1)=3), 31-DAY(B1440), 1))))</f>
        <v/>
      </c>
      <c r="E1440" s="18" t="str">
        <f ca="1">IF(B1440="", "", IFERROR(VLOOKUP(B1440, 'Accrual Schedule'!$B$3:$B$122, 1, TRUE), ""))</f>
        <v/>
      </c>
      <c r="F1440" s="18" t="str" cm="1">
        <f t="array" aca="1" ref="F1440" ca="1">IF(B1440="", "", INDEX('Accrual Schedule'!$B$3:$B$122, MATCH(B1440, 'Accrual Schedule'!$B$3:$B$122, 1)+1, 1))</f>
        <v/>
      </c>
      <c r="G1440" s="18" t="str" cm="1">
        <f t="array" aca="1" ref="G1440" ca="1">IF(B1440="", "", INDEX('Accrual Schedule'!$B$3:$B$122, MATCH(H1440, 'Accrual Schedule'!$B$3:$B$122, 1)-1, 1))</f>
        <v/>
      </c>
      <c r="H1440" s="18" t="str">
        <f ca="1">IF(B1440="", "", INDEX('Accrual Schedule'!$B$3:$B$122, MATCH(I1440, 'Accrual Schedule'!$C$3:$C$122, 1), 1))</f>
        <v/>
      </c>
      <c r="I1440" s="18" t="str" cm="1">
        <f t="array" aca="1" ref="I1440" ca="1">IF(B1440="", "", _xlfn.IFNA(INDEX('Accrual Schedule'!$C$4:$C$122, MATCH(B1440, 'Accrual Schedule'!$C$4:$C$122, 1)+1, 1), INDEX('Accrual Schedule'!$C$4:$C$122, 1, 1)))</f>
        <v/>
      </c>
      <c r="J1440" s="11" t="str">
        <f ca="1">IF(B1440="","",'Terms&amp;Conditions + Transaction'!$F$5-SUMIF(Dispositions!$B$3:$B$32,"&lt;="&amp;B1440,Dispositions!$C$3:$C$32))</f>
        <v/>
      </c>
      <c r="K1440" s="84" t="str">
        <f ca="1">IF(B1440="", "", IF(ISNA(MATCH(B1440, 'Factor Schedule'!$B$3:$B$2002, -1)),1,IF(INDEX('Factor Schedule'!$B$3:$C$2002,MATCH(B1440, 'Factor Schedule'!$B$3:$B$2002, -1), 1)=B1440,MATCH(B1440, 'Factor Schedule'!$B$3:$B$2002, -1),MATCH(B1440, 'Factor Schedule'!$B$3:$B$2002, -1)+1)))</f>
        <v/>
      </c>
      <c r="L1440" s="11" t="str" cm="1">
        <f t="array" aca="1" ref="L1440" ca="1">IF(B1440="","",ROUND(J1440*_xlfn.IFNA(INDEX('Factor Schedule'!$B$3:$C$2002,K1440, 2), 1), 2))</f>
        <v/>
      </c>
      <c r="M1440" s="11" t="str">
        <f ca="1">IF(B1440="", "", IF(OR(LOWER('Terms&amp;Conditions + Transaction'!$B$12)&lt;&gt;"compound", B1440=$C$2, B1440=E1440), L1440, L1440+IF(LOWER('Terms&amp;Conditions + Transaction'!$B$13)&lt;&gt;"y", SUMIFS($T$8:$T$2007, $B$8:$B$2007, "&gt;="&amp;E1440, $B$8:$B$2007, "&lt;"&amp;B1440), SUMIFS($U$8:$U$1007, $B$8:$B$2007, "&gt;="&amp;E1440, $B$8:$B$2007, "&lt;"&amp;B1440))))</f>
        <v/>
      </c>
      <c r="N1440" s="18" t="str">
        <f ca="1">IF(OR(B1440 = "", F1440=""), "", MIN(ForwardDays(B1440,-'Terms&amp;Conditions + Transaction'!$B$22, 'Terms&amp;Conditions + Transaction'!$B$23, 'Holiday Schedule'!$B$3:$B$1002),ForwardDays(F1440,-'Terms&amp;Conditions + Transaction'!$B$22, 'Terms&amp;Conditions + Transaction'!$B$23, 'Holiday Schedule'!$B$3:$B$1002)))</f>
        <v/>
      </c>
      <c r="O1440" s="42" t="str">
        <f ca="1">IF(B1440="", "", IF(ISNA(MATCH(N1440, SOFR_INDEX!$A$2:$A$2001, -1)),1,IF(INDEX(SOFR_INDEX!$A$2:$E$2001,MATCH(N1440, SOFR_INDEX!$A$2:$A$2001, -1), 1)=N1440,MATCH(N1440, SOFR_INDEX!$A$2:$A$2001, -1),MATCH(N1440, SOFR_INDEX!$A$2:$A$2001, -1)+1)))</f>
        <v/>
      </c>
      <c r="P1440" s="40" t="str" cm="1">
        <f t="array" aca="1" ref="P1440" ca="1">IF(OR(B1440="", F1440=""), "", INDEX(SOFR_INDEX!$B$2:$E$2001, O1440,$P$4) * IF(LEFT($P$3, 3)="180", 2, IF(LEFT($P$3, 2)="90", 4, IF(LEFT($P$3, 2)="30", 12, 1)))/100)</f>
        <v/>
      </c>
      <c r="Q1440" s="43" t="str">
        <f ca="1">IF(OR(B1440="", F1440=""), "", P1440+'Terms&amp;Conditions + Transaction'!$B$11/10000)</f>
        <v/>
      </c>
      <c r="R1440" s="43" t="str">
        <f t="shared" ca="1" si="137"/>
        <v/>
      </c>
      <c r="S1440" t="str">
        <f ca="1">IF(B1440="",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Transaction'!$C$7*(F1440-E1440), 365), 360))))</f>
        <v/>
      </c>
      <c r="T1440" s="49" t="str">
        <f t="shared" ca="1" si="138"/>
        <v/>
      </c>
      <c r="U1440" s="49" t="str">
        <f t="shared" ca="1" si="139"/>
        <v/>
      </c>
      <c r="V1440" s="49" t="str">
        <f t="shared" ca="1" si="140"/>
        <v/>
      </c>
      <c r="W1440" s="11" t="str">
        <f t="shared" ca="1" si="141"/>
        <v/>
      </c>
      <c r="X1440" s="11" t="str">
        <f t="shared" ca="1" si="142"/>
        <v/>
      </c>
    </row>
    <row r="1441" spans="2:24" x14ac:dyDescent="0.25">
      <c r="B1441" s="82" t="str">
        <f ca="1">IF(B1440&lt;MIN($C$3, 'Terms&amp;Conditions + Transaction'!$B$6), B1440+1, "")</f>
        <v/>
      </c>
      <c r="C1441" t="str">
        <f ca="1">IF(B1441="", "", IF(AND(WEEKDAY(B1441, 2)&lt;=5, ISERROR(VLOOKUP(B1441, 'Holiday Schedule'!$B$3:$B$1002, 1, FALSE))), 1, 0))</f>
        <v/>
      </c>
      <c r="D1441" t="str">
        <f ca="1">IF(B1441="", "", IF(LOWER('Terms&amp;Conditions + Transaction'!$C$15)="act", 1, IF(DAY(B1441)=31, 0, IF(AND(DAY(B1441+1)=1, MONTH(B1441+1)=3), 31-DAY(B1441), 1))))</f>
        <v/>
      </c>
      <c r="E1441" s="18" t="str">
        <f ca="1">IF(B1441="", "", IFERROR(VLOOKUP(B1441, 'Accrual Schedule'!$B$3:$B$122, 1, TRUE), ""))</f>
        <v/>
      </c>
      <c r="F1441" s="18" t="str" cm="1">
        <f t="array" aca="1" ref="F1441" ca="1">IF(B1441="", "", INDEX('Accrual Schedule'!$B$3:$B$122, MATCH(B1441, 'Accrual Schedule'!$B$3:$B$122, 1)+1, 1))</f>
        <v/>
      </c>
      <c r="G1441" s="18" t="str" cm="1">
        <f t="array" aca="1" ref="G1441" ca="1">IF(B1441="", "", INDEX('Accrual Schedule'!$B$3:$B$122, MATCH(H1441, 'Accrual Schedule'!$B$3:$B$122, 1)-1, 1))</f>
        <v/>
      </c>
      <c r="H1441" s="18" t="str">
        <f ca="1">IF(B1441="", "", INDEX('Accrual Schedule'!$B$3:$B$122, MATCH(I1441, 'Accrual Schedule'!$C$3:$C$122, 1), 1))</f>
        <v/>
      </c>
      <c r="I1441" s="18" t="str" cm="1">
        <f t="array" aca="1" ref="I1441" ca="1">IF(B1441="", "", _xlfn.IFNA(INDEX('Accrual Schedule'!$C$4:$C$122, MATCH(B1441, 'Accrual Schedule'!$C$4:$C$122, 1)+1, 1), INDEX('Accrual Schedule'!$C$4:$C$122, 1, 1)))</f>
        <v/>
      </c>
      <c r="J1441" s="11" t="str">
        <f ca="1">IF(B1441="","",'Terms&amp;Conditions + Transaction'!$F$5-SUMIF(Dispositions!$B$3:$B$32,"&lt;="&amp;B1441,Dispositions!$C$3:$C$32))</f>
        <v/>
      </c>
      <c r="K1441" s="84" t="str">
        <f ca="1">IF(B1441="", "", IF(ISNA(MATCH(B1441, 'Factor Schedule'!$B$3:$B$2002, -1)),1,IF(INDEX('Factor Schedule'!$B$3:$C$2002,MATCH(B1441, 'Factor Schedule'!$B$3:$B$2002, -1), 1)=B1441,MATCH(B1441, 'Factor Schedule'!$B$3:$B$2002, -1),MATCH(B1441, 'Factor Schedule'!$B$3:$B$2002, -1)+1)))</f>
        <v/>
      </c>
      <c r="L1441" s="11" t="str" cm="1">
        <f t="array" aca="1" ref="L1441" ca="1">IF(B1441="","",ROUND(J1441*_xlfn.IFNA(INDEX('Factor Schedule'!$B$3:$C$2002,K1441, 2), 1), 2))</f>
        <v/>
      </c>
      <c r="M1441" s="11" t="str">
        <f ca="1">IF(B1441="", "", IF(OR(LOWER('Terms&amp;Conditions + Transaction'!$B$12)&lt;&gt;"compound", B1441=$C$2, B1441=E1441), L1441, L1441+IF(LOWER('Terms&amp;Conditions + Transaction'!$B$13)&lt;&gt;"y", SUMIFS($T$8:$T$2007, $B$8:$B$2007, "&gt;="&amp;E1441, $B$8:$B$2007, "&lt;"&amp;B1441), SUMIFS($U$8:$U$1007, $B$8:$B$2007, "&gt;="&amp;E1441, $B$8:$B$2007, "&lt;"&amp;B1441))))</f>
        <v/>
      </c>
      <c r="N1441" s="18" t="str">
        <f ca="1">IF(OR(B1441 = "", F1441=""), "", MIN(ForwardDays(B1441,-'Terms&amp;Conditions + Transaction'!$B$22, 'Terms&amp;Conditions + Transaction'!$B$23, 'Holiday Schedule'!$B$3:$B$1002),ForwardDays(F1441,-'Terms&amp;Conditions + Transaction'!$B$22, 'Terms&amp;Conditions + Transaction'!$B$23, 'Holiday Schedule'!$B$3:$B$1002)))</f>
        <v/>
      </c>
      <c r="O1441" s="42" t="str">
        <f ca="1">IF(B1441="", "", IF(ISNA(MATCH(N1441, SOFR_INDEX!$A$2:$A$2001, -1)),1,IF(INDEX(SOFR_INDEX!$A$2:$E$2001,MATCH(N1441, SOFR_INDEX!$A$2:$A$2001, -1), 1)=N1441,MATCH(N1441, SOFR_INDEX!$A$2:$A$2001, -1),MATCH(N1441, SOFR_INDEX!$A$2:$A$2001, -1)+1)))</f>
        <v/>
      </c>
      <c r="P1441" s="40" t="str" cm="1">
        <f t="array" aca="1" ref="P1441" ca="1">IF(OR(B1441="", F1441=""), "", INDEX(SOFR_INDEX!$B$2:$E$2001, O1441,$P$4) * IF(LEFT($P$3, 3)="180", 2, IF(LEFT($P$3, 2)="90", 4, IF(LEFT($P$3, 2)="30", 12, 1)))/100)</f>
        <v/>
      </c>
      <c r="Q1441" s="43" t="str">
        <f ca="1">IF(OR(B1441="", F1441=""), "", P1441+'Terms&amp;Conditions + Transaction'!$B$11/10000)</f>
        <v/>
      </c>
      <c r="R1441" s="43" t="str">
        <f t="shared" ca="1" si="137"/>
        <v/>
      </c>
      <c r="S1441" t="str">
        <f ca="1">IF(B1441="",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Transaction'!$C$7*(F1441-E1441), 365), 360))))</f>
        <v/>
      </c>
      <c r="T1441" s="49" t="str">
        <f t="shared" ca="1" si="138"/>
        <v/>
      </c>
      <c r="U1441" s="49" t="str">
        <f t="shared" ca="1" si="139"/>
        <v/>
      </c>
      <c r="V1441" s="49" t="str">
        <f t="shared" ca="1" si="140"/>
        <v/>
      </c>
      <c r="W1441" s="11" t="str">
        <f t="shared" ca="1" si="141"/>
        <v/>
      </c>
      <c r="X1441" s="11" t="str">
        <f t="shared" ca="1" si="142"/>
        <v/>
      </c>
    </row>
    <row r="1442" spans="2:24" x14ac:dyDescent="0.25">
      <c r="B1442" s="82" t="str">
        <f ca="1">IF(B1441&lt;MIN($C$3, 'Terms&amp;Conditions + Transaction'!$B$6), B1441+1, "")</f>
        <v/>
      </c>
      <c r="C1442" t="str">
        <f ca="1">IF(B1442="", "", IF(AND(WEEKDAY(B1442, 2)&lt;=5, ISERROR(VLOOKUP(B1442, 'Holiday Schedule'!$B$3:$B$1002, 1, FALSE))), 1, 0))</f>
        <v/>
      </c>
      <c r="D1442" t="str">
        <f ca="1">IF(B1442="", "", IF(LOWER('Terms&amp;Conditions + Transaction'!$C$15)="act", 1, IF(DAY(B1442)=31, 0, IF(AND(DAY(B1442+1)=1, MONTH(B1442+1)=3), 31-DAY(B1442), 1))))</f>
        <v/>
      </c>
      <c r="E1442" s="18" t="str">
        <f ca="1">IF(B1442="", "", IFERROR(VLOOKUP(B1442, 'Accrual Schedule'!$B$3:$B$122, 1, TRUE), ""))</f>
        <v/>
      </c>
      <c r="F1442" s="18" t="str" cm="1">
        <f t="array" aca="1" ref="F1442" ca="1">IF(B1442="", "", INDEX('Accrual Schedule'!$B$3:$B$122, MATCH(B1442, 'Accrual Schedule'!$B$3:$B$122, 1)+1, 1))</f>
        <v/>
      </c>
      <c r="G1442" s="18" t="str" cm="1">
        <f t="array" aca="1" ref="G1442" ca="1">IF(B1442="", "", INDEX('Accrual Schedule'!$B$3:$B$122, MATCH(H1442, 'Accrual Schedule'!$B$3:$B$122, 1)-1, 1))</f>
        <v/>
      </c>
      <c r="H1442" s="18" t="str">
        <f ca="1">IF(B1442="", "", INDEX('Accrual Schedule'!$B$3:$B$122, MATCH(I1442, 'Accrual Schedule'!$C$3:$C$122, 1), 1))</f>
        <v/>
      </c>
      <c r="I1442" s="18" t="str" cm="1">
        <f t="array" aca="1" ref="I1442" ca="1">IF(B1442="", "", _xlfn.IFNA(INDEX('Accrual Schedule'!$C$4:$C$122, MATCH(B1442, 'Accrual Schedule'!$C$4:$C$122, 1)+1, 1), INDEX('Accrual Schedule'!$C$4:$C$122, 1, 1)))</f>
        <v/>
      </c>
      <c r="J1442" s="11" t="str">
        <f ca="1">IF(B1442="","",'Terms&amp;Conditions + Transaction'!$F$5-SUMIF(Dispositions!$B$3:$B$32,"&lt;="&amp;B1442,Dispositions!$C$3:$C$32))</f>
        <v/>
      </c>
      <c r="K1442" s="84" t="str">
        <f ca="1">IF(B1442="", "", IF(ISNA(MATCH(B1442, 'Factor Schedule'!$B$3:$B$2002, -1)),1,IF(INDEX('Factor Schedule'!$B$3:$C$2002,MATCH(B1442, 'Factor Schedule'!$B$3:$B$2002, -1), 1)=B1442,MATCH(B1442, 'Factor Schedule'!$B$3:$B$2002, -1),MATCH(B1442, 'Factor Schedule'!$B$3:$B$2002, -1)+1)))</f>
        <v/>
      </c>
      <c r="L1442" s="11" t="str" cm="1">
        <f t="array" aca="1" ref="L1442" ca="1">IF(B1442="","",ROUND(J1442*_xlfn.IFNA(INDEX('Factor Schedule'!$B$3:$C$2002,K1442, 2), 1), 2))</f>
        <v/>
      </c>
      <c r="M1442" s="11" t="str">
        <f ca="1">IF(B1442="", "", IF(OR(LOWER('Terms&amp;Conditions + Transaction'!$B$12)&lt;&gt;"compound", B1442=$C$2, B1442=E1442), L1442, L1442+IF(LOWER('Terms&amp;Conditions + Transaction'!$B$13)&lt;&gt;"y", SUMIFS($T$8:$T$2007, $B$8:$B$2007, "&gt;="&amp;E1442, $B$8:$B$2007, "&lt;"&amp;B1442), SUMIFS($U$8:$U$1007, $B$8:$B$2007, "&gt;="&amp;E1442, $B$8:$B$2007, "&lt;"&amp;B1442))))</f>
        <v/>
      </c>
      <c r="N1442" s="18" t="str">
        <f ca="1">IF(OR(B1442 = "", F1442=""), "", MIN(ForwardDays(B1442,-'Terms&amp;Conditions + Transaction'!$B$22, 'Terms&amp;Conditions + Transaction'!$B$23, 'Holiday Schedule'!$B$3:$B$1002),ForwardDays(F1442,-'Terms&amp;Conditions + Transaction'!$B$22, 'Terms&amp;Conditions + Transaction'!$B$23, 'Holiday Schedule'!$B$3:$B$1002)))</f>
        <v/>
      </c>
      <c r="O1442" s="42" t="str">
        <f ca="1">IF(B1442="", "", IF(ISNA(MATCH(N1442, SOFR_INDEX!$A$2:$A$2001, -1)),1,IF(INDEX(SOFR_INDEX!$A$2:$E$2001,MATCH(N1442, SOFR_INDEX!$A$2:$A$2001, -1), 1)=N1442,MATCH(N1442, SOFR_INDEX!$A$2:$A$2001, -1),MATCH(N1442, SOFR_INDEX!$A$2:$A$2001, -1)+1)))</f>
        <v/>
      </c>
      <c r="P1442" s="40" t="str" cm="1">
        <f t="array" aca="1" ref="P1442" ca="1">IF(OR(B1442="", F1442=""), "", INDEX(SOFR_INDEX!$B$2:$E$2001, O1442,$P$4) * IF(LEFT($P$3, 3)="180", 2, IF(LEFT($P$3, 2)="90", 4, IF(LEFT($P$3, 2)="30", 12, 1)))/100)</f>
        <v/>
      </c>
      <c r="Q1442" s="43" t="str">
        <f ca="1">IF(OR(B1442="", F1442=""), "", P1442+'Terms&amp;Conditions + Transaction'!$B$11/10000)</f>
        <v/>
      </c>
      <c r="R1442" s="43" t="str">
        <f t="shared" ca="1" si="137"/>
        <v/>
      </c>
      <c r="S1442" t="str">
        <f ca="1">IF(B1442="",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Transaction'!$C$7*(F1442-E1442), 365), 360))))</f>
        <v/>
      </c>
      <c r="T1442" s="49" t="str">
        <f t="shared" ca="1" si="138"/>
        <v/>
      </c>
      <c r="U1442" s="49" t="str">
        <f t="shared" ca="1" si="139"/>
        <v/>
      </c>
      <c r="V1442" s="49" t="str">
        <f t="shared" ca="1" si="140"/>
        <v/>
      </c>
      <c r="W1442" s="11" t="str">
        <f t="shared" ca="1" si="141"/>
        <v/>
      </c>
      <c r="X1442" s="11" t="str">
        <f t="shared" ca="1" si="142"/>
        <v/>
      </c>
    </row>
    <row r="1443" spans="2:24" x14ac:dyDescent="0.25">
      <c r="B1443" s="82" t="str">
        <f ca="1">IF(B1442&lt;MIN($C$3, 'Terms&amp;Conditions + Transaction'!$B$6), B1442+1, "")</f>
        <v/>
      </c>
      <c r="C1443" t="str">
        <f ca="1">IF(B1443="", "", IF(AND(WEEKDAY(B1443, 2)&lt;=5, ISERROR(VLOOKUP(B1443, 'Holiday Schedule'!$B$3:$B$1002, 1, FALSE))), 1, 0))</f>
        <v/>
      </c>
      <c r="D1443" t="str">
        <f ca="1">IF(B1443="", "", IF(LOWER('Terms&amp;Conditions + Transaction'!$C$15)="act", 1, IF(DAY(B1443)=31, 0, IF(AND(DAY(B1443+1)=1, MONTH(B1443+1)=3), 31-DAY(B1443), 1))))</f>
        <v/>
      </c>
      <c r="E1443" s="18" t="str">
        <f ca="1">IF(B1443="", "", IFERROR(VLOOKUP(B1443, 'Accrual Schedule'!$B$3:$B$122, 1, TRUE), ""))</f>
        <v/>
      </c>
      <c r="F1443" s="18" t="str" cm="1">
        <f t="array" aca="1" ref="F1443" ca="1">IF(B1443="", "", INDEX('Accrual Schedule'!$B$3:$B$122, MATCH(B1443, 'Accrual Schedule'!$B$3:$B$122, 1)+1, 1))</f>
        <v/>
      </c>
      <c r="G1443" s="18" t="str" cm="1">
        <f t="array" aca="1" ref="G1443" ca="1">IF(B1443="", "", INDEX('Accrual Schedule'!$B$3:$B$122, MATCH(H1443, 'Accrual Schedule'!$B$3:$B$122, 1)-1, 1))</f>
        <v/>
      </c>
      <c r="H1443" s="18" t="str">
        <f ca="1">IF(B1443="", "", INDEX('Accrual Schedule'!$B$3:$B$122, MATCH(I1443, 'Accrual Schedule'!$C$3:$C$122, 1), 1))</f>
        <v/>
      </c>
      <c r="I1443" s="18" t="str" cm="1">
        <f t="array" aca="1" ref="I1443" ca="1">IF(B1443="", "", _xlfn.IFNA(INDEX('Accrual Schedule'!$C$4:$C$122, MATCH(B1443, 'Accrual Schedule'!$C$4:$C$122, 1)+1, 1), INDEX('Accrual Schedule'!$C$4:$C$122, 1, 1)))</f>
        <v/>
      </c>
      <c r="J1443" s="11" t="str">
        <f ca="1">IF(B1443="","",'Terms&amp;Conditions + Transaction'!$F$5-SUMIF(Dispositions!$B$3:$B$32,"&lt;="&amp;B1443,Dispositions!$C$3:$C$32))</f>
        <v/>
      </c>
      <c r="K1443" s="84" t="str">
        <f ca="1">IF(B1443="", "", IF(ISNA(MATCH(B1443, 'Factor Schedule'!$B$3:$B$2002, -1)),1,IF(INDEX('Factor Schedule'!$B$3:$C$2002,MATCH(B1443, 'Factor Schedule'!$B$3:$B$2002, -1), 1)=B1443,MATCH(B1443, 'Factor Schedule'!$B$3:$B$2002, -1),MATCH(B1443, 'Factor Schedule'!$B$3:$B$2002, -1)+1)))</f>
        <v/>
      </c>
      <c r="L1443" s="11" t="str" cm="1">
        <f t="array" aca="1" ref="L1443" ca="1">IF(B1443="","",ROUND(J1443*_xlfn.IFNA(INDEX('Factor Schedule'!$B$3:$C$2002,K1443, 2), 1), 2))</f>
        <v/>
      </c>
      <c r="M1443" s="11" t="str">
        <f ca="1">IF(B1443="", "", IF(OR(LOWER('Terms&amp;Conditions + Transaction'!$B$12)&lt;&gt;"compound", B1443=$C$2, B1443=E1443), L1443, L1443+IF(LOWER('Terms&amp;Conditions + Transaction'!$B$13)&lt;&gt;"y", SUMIFS($T$8:$T$2007, $B$8:$B$2007, "&gt;="&amp;E1443, $B$8:$B$2007, "&lt;"&amp;B1443), SUMIFS($U$8:$U$1007, $B$8:$B$2007, "&gt;="&amp;E1443, $B$8:$B$2007, "&lt;"&amp;B1443))))</f>
        <v/>
      </c>
      <c r="N1443" s="18" t="str">
        <f ca="1">IF(OR(B1443 = "", F1443=""), "", MIN(ForwardDays(B1443,-'Terms&amp;Conditions + Transaction'!$B$22, 'Terms&amp;Conditions + Transaction'!$B$23, 'Holiday Schedule'!$B$3:$B$1002),ForwardDays(F1443,-'Terms&amp;Conditions + Transaction'!$B$22, 'Terms&amp;Conditions + Transaction'!$B$23, 'Holiday Schedule'!$B$3:$B$1002)))</f>
        <v/>
      </c>
      <c r="O1443" s="42" t="str">
        <f ca="1">IF(B1443="", "", IF(ISNA(MATCH(N1443, SOFR_INDEX!$A$2:$A$2001, -1)),1,IF(INDEX(SOFR_INDEX!$A$2:$E$2001,MATCH(N1443, SOFR_INDEX!$A$2:$A$2001, -1), 1)=N1443,MATCH(N1443, SOFR_INDEX!$A$2:$A$2001, -1),MATCH(N1443, SOFR_INDEX!$A$2:$A$2001, -1)+1)))</f>
        <v/>
      </c>
      <c r="P1443" s="40" t="str" cm="1">
        <f t="array" aca="1" ref="P1443" ca="1">IF(OR(B1443="", F1443=""), "", INDEX(SOFR_INDEX!$B$2:$E$2001, O1443,$P$4) * IF(LEFT($P$3, 3)="180", 2, IF(LEFT($P$3, 2)="90", 4, IF(LEFT($P$3, 2)="30", 12, 1)))/100)</f>
        <v/>
      </c>
      <c r="Q1443" s="43" t="str">
        <f ca="1">IF(OR(B1443="", F1443=""), "", P1443+'Terms&amp;Conditions + Transaction'!$B$11/10000)</f>
        <v/>
      </c>
      <c r="R1443" s="43" t="str">
        <f t="shared" ca="1" si="137"/>
        <v/>
      </c>
      <c r="S1443" t="str">
        <f ca="1">IF(B1443="",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Transaction'!$C$7*(F1443-E1443), 365), 360))))</f>
        <v/>
      </c>
      <c r="T1443" s="49" t="str">
        <f t="shared" ca="1" si="138"/>
        <v/>
      </c>
      <c r="U1443" s="49" t="str">
        <f t="shared" ca="1" si="139"/>
        <v/>
      </c>
      <c r="V1443" s="49" t="str">
        <f t="shared" ca="1" si="140"/>
        <v/>
      </c>
      <c r="W1443" s="11" t="str">
        <f t="shared" ca="1" si="141"/>
        <v/>
      </c>
      <c r="X1443" s="11" t="str">
        <f t="shared" ca="1" si="142"/>
        <v/>
      </c>
    </row>
    <row r="1444" spans="2:24" x14ac:dyDescent="0.25">
      <c r="B1444" s="82" t="str">
        <f ca="1">IF(B1443&lt;MIN($C$3, 'Terms&amp;Conditions + Transaction'!$B$6), B1443+1, "")</f>
        <v/>
      </c>
      <c r="C1444" t="str">
        <f ca="1">IF(B1444="", "", IF(AND(WEEKDAY(B1444, 2)&lt;=5, ISERROR(VLOOKUP(B1444, 'Holiday Schedule'!$B$3:$B$1002, 1, FALSE))), 1, 0))</f>
        <v/>
      </c>
      <c r="D1444" t="str">
        <f ca="1">IF(B1444="", "", IF(LOWER('Terms&amp;Conditions + Transaction'!$C$15)="act", 1, IF(DAY(B1444)=31, 0, IF(AND(DAY(B1444+1)=1, MONTH(B1444+1)=3), 31-DAY(B1444), 1))))</f>
        <v/>
      </c>
      <c r="E1444" s="18" t="str">
        <f ca="1">IF(B1444="", "", IFERROR(VLOOKUP(B1444, 'Accrual Schedule'!$B$3:$B$122, 1, TRUE), ""))</f>
        <v/>
      </c>
      <c r="F1444" s="18" t="str" cm="1">
        <f t="array" aca="1" ref="F1444" ca="1">IF(B1444="", "", INDEX('Accrual Schedule'!$B$3:$B$122, MATCH(B1444, 'Accrual Schedule'!$B$3:$B$122, 1)+1, 1))</f>
        <v/>
      </c>
      <c r="G1444" s="18" t="str" cm="1">
        <f t="array" aca="1" ref="G1444" ca="1">IF(B1444="", "", INDEX('Accrual Schedule'!$B$3:$B$122, MATCH(H1444, 'Accrual Schedule'!$B$3:$B$122, 1)-1, 1))</f>
        <v/>
      </c>
      <c r="H1444" s="18" t="str">
        <f ca="1">IF(B1444="", "", INDEX('Accrual Schedule'!$B$3:$B$122, MATCH(I1444, 'Accrual Schedule'!$C$3:$C$122, 1), 1))</f>
        <v/>
      </c>
      <c r="I1444" s="18" t="str" cm="1">
        <f t="array" aca="1" ref="I1444" ca="1">IF(B1444="", "", _xlfn.IFNA(INDEX('Accrual Schedule'!$C$4:$C$122, MATCH(B1444, 'Accrual Schedule'!$C$4:$C$122, 1)+1, 1), INDEX('Accrual Schedule'!$C$4:$C$122, 1, 1)))</f>
        <v/>
      </c>
      <c r="J1444" s="11" t="str">
        <f ca="1">IF(B1444="","",'Terms&amp;Conditions + Transaction'!$F$5-SUMIF(Dispositions!$B$3:$B$32,"&lt;="&amp;B1444,Dispositions!$C$3:$C$32))</f>
        <v/>
      </c>
      <c r="K1444" s="84" t="str">
        <f ca="1">IF(B1444="", "", IF(ISNA(MATCH(B1444, 'Factor Schedule'!$B$3:$B$2002, -1)),1,IF(INDEX('Factor Schedule'!$B$3:$C$2002,MATCH(B1444, 'Factor Schedule'!$B$3:$B$2002, -1), 1)=B1444,MATCH(B1444, 'Factor Schedule'!$B$3:$B$2002, -1),MATCH(B1444, 'Factor Schedule'!$B$3:$B$2002, -1)+1)))</f>
        <v/>
      </c>
      <c r="L1444" s="11" t="str" cm="1">
        <f t="array" aca="1" ref="L1444" ca="1">IF(B1444="","",ROUND(J1444*_xlfn.IFNA(INDEX('Factor Schedule'!$B$3:$C$2002,K1444, 2), 1), 2))</f>
        <v/>
      </c>
      <c r="M1444" s="11" t="str">
        <f ca="1">IF(B1444="", "", IF(OR(LOWER('Terms&amp;Conditions + Transaction'!$B$12)&lt;&gt;"compound", B1444=$C$2, B1444=E1444), L1444, L1444+IF(LOWER('Terms&amp;Conditions + Transaction'!$B$13)&lt;&gt;"y", SUMIFS($T$8:$T$2007, $B$8:$B$2007, "&gt;="&amp;E1444, $B$8:$B$2007, "&lt;"&amp;B1444), SUMIFS($U$8:$U$1007, $B$8:$B$2007, "&gt;="&amp;E1444, $B$8:$B$2007, "&lt;"&amp;B1444))))</f>
        <v/>
      </c>
      <c r="N1444" s="18" t="str">
        <f ca="1">IF(OR(B1444 = "", F1444=""), "", MIN(ForwardDays(B1444,-'Terms&amp;Conditions + Transaction'!$B$22, 'Terms&amp;Conditions + Transaction'!$B$23, 'Holiday Schedule'!$B$3:$B$1002),ForwardDays(F1444,-'Terms&amp;Conditions + Transaction'!$B$22, 'Terms&amp;Conditions + Transaction'!$B$23, 'Holiday Schedule'!$B$3:$B$1002)))</f>
        <v/>
      </c>
      <c r="O1444" s="42" t="str">
        <f ca="1">IF(B1444="", "", IF(ISNA(MATCH(N1444, SOFR_INDEX!$A$2:$A$2001, -1)),1,IF(INDEX(SOFR_INDEX!$A$2:$E$2001,MATCH(N1444, SOFR_INDEX!$A$2:$A$2001, -1), 1)=N1444,MATCH(N1444, SOFR_INDEX!$A$2:$A$2001, -1),MATCH(N1444, SOFR_INDEX!$A$2:$A$2001, -1)+1)))</f>
        <v/>
      </c>
      <c r="P1444" s="40" t="str" cm="1">
        <f t="array" aca="1" ref="P1444" ca="1">IF(OR(B1444="", F1444=""), "", INDEX(SOFR_INDEX!$B$2:$E$2001, O1444,$P$4) * IF(LEFT($P$3, 3)="180", 2, IF(LEFT($P$3, 2)="90", 4, IF(LEFT($P$3, 2)="30", 12, 1)))/100)</f>
        <v/>
      </c>
      <c r="Q1444" s="43" t="str">
        <f ca="1">IF(OR(B1444="", F1444=""), "", P1444+'Terms&amp;Conditions + Transaction'!$B$11/10000)</f>
        <v/>
      </c>
      <c r="R1444" s="43" t="str">
        <f t="shared" ca="1" si="137"/>
        <v/>
      </c>
      <c r="S1444" t="str">
        <f ca="1">IF(B1444="",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Transaction'!$C$7*(F1444-E1444), 365), 360))))</f>
        <v/>
      </c>
      <c r="T1444" s="49" t="str">
        <f t="shared" ca="1" si="138"/>
        <v/>
      </c>
      <c r="U1444" s="49" t="str">
        <f t="shared" ca="1" si="139"/>
        <v/>
      </c>
      <c r="V1444" s="49" t="str">
        <f t="shared" ca="1" si="140"/>
        <v/>
      </c>
      <c r="W1444" s="11" t="str">
        <f t="shared" ca="1" si="141"/>
        <v/>
      </c>
      <c r="X1444" s="11" t="str">
        <f t="shared" ca="1" si="142"/>
        <v/>
      </c>
    </row>
    <row r="1445" spans="2:24" x14ac:dyDescent="0.25">
      <c r="B1445" s="82" t="str">
        <f ca="1">IF(B1444&lt;MIN($C$3, 'Terms&amp;Conditions + Transaction'!$B$6), B1444+1, "")</f>
        <v/>
      </c>
      <c r="C1445" t="str">
        <f ca="1">IF(B1445="", "", IF(AND(WEEKDAY(B1445, 2)&lt;=5, ISERROR(VLOOKUP(B1445, 'Holiday Schedule'!$B$3:$B$1002, 1, FALSE))), 1, 0))</f>
        <v/>
      </c>
      <c r="D1445" t="str">
        <f ca="1">IF(B1445="", "", IF(LOWER('Terms&amp;Conditions + Transaction'!$C$15)="act", 1, IF(DAY(B1445)=31, 0, IF(AND(DAY(B1445+1)=1, MONTH(B1445+1)=3), 31-DAY(B1445), 1))))</f>
        <v/>
      </c>
      <c r="E1445" s="18" t="str">
        <f ca="1">IF(B1445="", "", IFERROR(VLOOKUP(B1445, 'Accrual Schedule'!$B$3:$B$122, 1, TRUE), ""))</f>
        <v/>
      </c>
      <c r="F1445" s="18" t="str" cm="1">
        <f t="array" aca="1" ref="F1445" ca="1">IF(B1445="", "", INDEX('Accrual Schedule'!$B$3:$B$122, MATCH(B1445, 'Accrual Schedule'!$B$3:$B$122, 1)+1, 1))</f>
        <v/>
      </c>
      <c r="G1445" s="18" t="str" cm="1">
        <f t="array" aca="1" ref="G1445" ca="1">IF(B1445="", "", INDEX('Accrual Schedule'!$B$3:$B$122, MATCH(H1445, 'Accrual Schedule'!$B$3:$B$122, 1)-1, 1))</f>
        <v/>
      </c>
      <c r="H1445" s="18" t="str">
        <f ca="1">IF(B1445="", "", INDEX('Accrual Schedule'!$B$3:$B$122, MATCH(I1445, 'Accrual Schedule'!$C$3:$C$122, 1), 1))</f>
        <v/>
      </c>
      <c r="I1445" s="18" t="str" cm="1">
        <f t="array" aca="1" ref="I1445" ca="1">IF(B1445="", "", _xlfn.IFNA(INDEX('Accrual Schedule'!$C$4:$C$122, MATCH(B1445, 'Accrual Schedule'!$C$4:$C$122, 1)+1, 1), INDEX('Accrual Schedule'!$C$4:$C$122, 1, 1)))</f>
        <v/>
      </c>
      <c r="J1445" s="11" t="str">
        <f ca="1">IF(B1445="","",'Terms&amp;Conditions + Transaction'!$F$5-SUMIF(Dispositions!$B$3:$B$32,"&lt;="&amp;B1445,Dispositions!$C$3:$C$32))</f>
        <v/>
      </c>
      <c r="K1445" s="84" t="str">
        <f ca="1">IF(B1445="", "", IF(ISNA(MATCH(B1445, 'Factor Schedule'!$B$3:$B$2002, -1)),1,IF(INDEX('Factor Schedule'!$B$3:$C$2002,MATCH(B1445, 'Factor Schedule'!$B$3:$B$2002, -1), 1)=B1445,MATCH(B1445, 'Factor Schedule'!$B$3:$B$2002, -1),MATCH(B1445, 'Factor Schedule'!$B$3:$B$2002, -1)+1)))</f>
        <v/>
      </c>
      <c r="L1445" s="11" t="str" cm="1">
        <f t="array" aca="1" ref="L1445" ca="1">IF(B1445="","",ROUND(J1445*_xlfn.IFNA(INDEX('Factor Schedule'!$B$3:$C$2002,K1445, 2), 1), 2))</f>
        <v/>
      </c>
      <c r="M1445" s="11" t="str">
        <f ca="1">IF(B1445="", "", IF(OR(LOWER('Terms&amp;Conditions + Transaction'!$B$12)&lt;&gt;"compound", B1445=$C$2, B1445=E1445), L1445, L1445+IF(LOWER('Terms&amp;Conditions + Transaction'!$B$13)&lt;&gt;"y", SUMIFS($T$8:$T$2007, $B$8:$B$2007, "&gt;="&amp;E1445, $B$8:$B$2007, "&lt;"&amp;B1445), SUMIFS($U$8:$U$1007, $B$8:$B$2007, "&gt;="&amp;E1445, $B$8:$B$2007, "&lt;"&amp;B1445))))</f>
        <v/>
      </c>
      <c r="N1445" s="18" t="str">
        <f ca="1">IF(OR(B1445 = "", F1445=""), "", MIN(ForwardDays(B1445,-'Terms&amp;Conditions + Transaction'!$B$22, 'Terms&amp;Conditions + Transaction'!$B$23, 'Holiday Schedule'!$B$3:$B$1002),ForwardDays(F1445,-'Terms&amp;Conditions + Transaction'!$B$22, 'Terms&amp;Conditions + Transaction'!$B$23, 'Holiday Schedule'!$B$3:$B$1002)))</f>
        <v/>
      </c>
      <c r="O1445" s="42" t="str">
        <f ca="1">IF(B1445="", "", IF(ISNA(MATCH(N1445, SOFR_INDEX!$A$2:$A$2001, -1)),1,IF(INDEX(SOFR_INDEX!$A$2:$E$2001,MATCH(N1445, SOFR_INDEX!$A$2:$A$2001, -1), 1)=N1445,MATCH(N1445, SOFR_INDEX!$A$2:$A$2001, -1),MATCH(N1445, SOFR_INDEX!$A$2:$A$2001, -1)+1)))</f>
        <v/>
      </c>
      <c r="P1445" s="40" t="str" cm="1">
        <f t="array" aca="1" ref="P1445" ca="1">IF(OR(B1445="", F1445=""), "", INDEX(SOFR_INDEX!$B$2:$E$2001, O1445,$P$4) * IF(LEFT($P$3, 3)="180", 2, IF(LEFT($P$3, 2)="90", 4, IF(LEFT($P$3, 2)="30", 12, 1)))/100)</f>
        <v/>
      </c>
      <c r="Q1445" s="43" t="str">
        <f ca="1">IF(OR(B1445="", F1445=""), "", P1445+'Terms&amp;Conditions + Transaction'!$B$11/10000)</f>
        <v/>
      </c>
      <c r="R1445" s="43" t="str">
        <f t="shared" ca="1" si="137"/>
        <v/>
      </c>
      <c r="S1445" t="str">
        <f ca="1">IF(B1445="",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Transaction'!$C$7*(F1445-E1445), 365), 360))))</f>
        <v/>
      </c>
      <c r="T1445" s="49" t="str">
        <f t="shared" ca="1" si="138"/>
        <v/>
      </c>
      <c r="U1445" s="49" t="str">
        <f t="shared" ca="1" si="139"/>
        <v/>
      </c>
      <c r="V1445" s="49" t="str">
        <f t="shared" ca="1" si="140"/>
        <v/>
      </c>
      <c r="W1445" s="11" t="str">
        <f t="shared" ca="1" si="141"/>
        <v/>
      </c>
      <c r="X1445" s="11" t="str">
        <f t="shared" ca="1" si="142"/>
        <v/>
      </c>
    </row>
    <row r="1446" spans="2:24" x14ac:dyDescent="0.25">
      <c r="B1446" s="82" t="str">
        <f ca="1">IF(B1445&lt;MIN($C$3, 'Terms&amp;Conditions + Transaction'!$B$6), B1445+1, "")</f>
        <v/>
      </c>
      <c r="C1446" t="str">
        <f ca="1">IF(B1446="", "", IF(AND(WEEKDAY(B1446, 2)&lt;=5, ISERROR(VLOOKUP(B1446, 'Holiday Schedule'!$B$3:$B$1002, 1, FALSE))), 1, 0))</f>
        <v/>
      </c>
      <c r="D1446" t="str">
        <f ca="1">IF(B1446="", "", IF(LOWER('Terms&amp;Conditions + Transaction'!$C$15)="act", 1, IF(DAY(B1446)=31, 0, IF(AND(DAY(B1446+1)=1, MONTH(B1446+1)=3), 31-DAY(B1446), 1))))</f>
        <v/>
      </c>
      <c r="E1446" s="18" t="str">
        <f ca="1">IF(B1446="", "", IFERROR(VLOOKUP(B1446, 'Accrual Schedule'!$B$3:$B$122, 1, TRUE), ""))</f>
        <v/>
      </c>
      <c r="F1446" s="18" t="str" cm="1">
        <f t="array" aca="1" ref="F1446" ca="1">IF(B1446="", "", INDEX('Accrual Schedule'!$B$3:$B$122, MATCH(B1446, 'Accrual Schedule'!$B$3:$B$122, 1)+1, 1))</f>
        <v/>
      </c>
      <c r="G1446" s="18" t="str" cm="1">
        <f t="array" aca="1" ref="G1446" ca="1">IF(B1446="", "", INDEX('Accrual Schedule'!$B$3:$B$122, MATCH(H1446, 'Accrual Schedule'!$B$3:$B$122, 1)-1, 1))</f>
        <v/>
      </c>
      <c r="H1446" s="18" t="str">
        <f ca="1">IF(B1446="", "", INDEX('Accrual Schedule'!$B$3:$B$122, MATCH(I1446, 'Accrual Schedule'!$C$3:$C$122, 1), 1))</f>
        <v/>
      </c>
      <c r="I1446" s="18" t="str" cm="1">
        <f t="array" aca="1" ref="I1446" ca="1">IF(B1446="", "", _xlfn.IFNA(INDEX('Accrual Schedule'!$C$4:$C$122, MATCH(B1446, 'Accrual Schedule'!$C$4:$C$122, 1)+1, 1), INDEX('Accrual Schedule'!$C$4:$C$122, 1, 1)))</f>
        <v/>
      </c>
      <c r="J1446" s="11" t="str">
        <f ca="1">IF(B1446="","",'Terms&amp;Conditions + Transaction'!$F$5-SUMIF(Dispositions!$B$3:$B$32,"&lt;="&amp;B1446,Dispositions!$C$3:$C$32))</f>
        <v/>
      </c>
      <c r="K1446" s="84" t="str">
        <f ca="1">IF(B1446="", "", IF(ISNA(MATCH(B1446, 'Factor Schedule'!$B$3:$B$2002, -1)),1,IF(INDEX('Factor Schedule'!$B$3:$C$2002,MATCH(B1446, 'Factor Schedule'!$B$3:$B$2002, -1), 1)=B1446,MATCH(B1446, 'Factor Schedule'!$B$3:$B$2002, -1),MATCH(B1446, 'Factor Schedule'!$B$3:$B$2002, -1)+1)))</f>
        <v/>
      </c>
      <c r="L1446" s="11" t="str" cm="1">
        <f t="array" aca="1" ref="L1446" ca="1">IF(B1446="","",ROUND(J1446*_xlfn.IFNA(INDEX('Factor Schedule'!$B$3:$C$2002,K1446, 2), 1), 2))</f>
        <v/>
      </c>
      <c r="M1446" s="11" t="str">
        <f ca="1">IF(B1446="", "", IF(OR(LOWER('Terms&amp;Conditions + Transaction'!$B$12)&lt;&gt;"compound", B1446=$C$2, B1446=E1446), L1446, L1446+IF(LOWER('Terms&amp;Conditions + Transaction'!$B$13)&lt;&gt;"y", SUMIFS($T$8:$T$2007, $B$8:$B$2007, "&gt;="&amp;E1446, $B$8:$B$2007, "&lt;"&amp;B1446), SUMIFS($U$8:$U$1007, $B$8:$B$2007, "&gt;="&amp;E1446, $B$8:$B$2007, "&lt;"&amp;B1446))))</f>
        <v/>
      </c>
      <c r="N1446" s="18" t="str">
        <f ca="1">IF(OR(B1446 = "", F1446=""), "", MIN(ForwardDays(B1446,-'Terms&amp;Conditions + Transaction'!$B$22, 'Terms&amp;Conditions + Transaction'!$B$23, 'Holiday Schedule'!$B$3:$B$1002),ForwardDays(F1446,-'Terms&amp;Conditions + Transaction'!$B$22, 'Terms&amp;Conditions + Transaction'!$B$23, 'Holiday Schedule'!$B$3:$B$1002)))</f>
        <v/>
      </c>
      <c r="O1446" s="42" t="str">
        <f ca="1">IF(B1446="", "", IF(ISNA(MATCH(N1446, SOFR_INDEX!$A$2:$A$2001, -1)),1,IF(INDEX(SOFR_INDEX!$A$2:$E$2001,MATCH(N1446, SOFR_INDEX!$A$2:$A$2001, -1), 1)=N1446,MATCH(N1446, SOFR_INDEX!$A$2:$A$2001, -1),MATCH(N1446, SOFR_INDEX!$A$2:$A$2001, -1)+1)))</f>
        <v/>
      </c>
      <c r="P1446" s="40" t="str" cm="1">
        <f t="array" aca="1" ref="P1446" ca="1">IF(OR(B1446="", F1446=""), "", INDEX(SOFR_INDEX!$B$2:$E$2001, O1446,$P$4) * IF(LEFT($P$3, 3)="180", 2, IF(LEFT($P$3, 2)="90", 4, IF(LEFT($P$3, 2)="30", 12, 1)))/100)</f>
        <v/>
      </c>
      <c r="Q1446" s="43" t="str">
        <f ca="1">IF(OR(B1446="", F1446=""), "", P1446+'Terms&amp;Conditions + Transaction'!$B$11/10000)</f>
        <v/>
      </c>
      <c r="R1446" s="43" t="str">
        <f t="shared" ca="1" si="137"/>
        <v/>
      </c>
      <c r="S1446" t="str">
        <f ca="1">IF(B1446="",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Transaction'!$C$7*(F1446-E1446), 365), 360))))</f>
        <v/>
      </c>
      <c r="T1446" s="49" t="str">
        <f t="shared" ca="1" si="138"/>
        <v/>
      </c>
      <c r="U1446" s="49" t="str">
        <f t="shared" ca="1" si="139"/>
        <v/>
      </c>
      <c r="V1446" s="49" t="str">
        <f t="shared" ca="1" si="140"/>
        <v/>
      </c>
      <c r="W1446" s="11" t="str">
        <f t="shared" ca="1" si="141"/>
        <v/>
      </c>
      <c r="X1446" s="11" t="str">
        <f t="shared" ca="1" si="142"/>
        <v/>
      </c>
    </row>
    <row r="1447" spans="2:24" x14ac:dyDescent="0.25">
      <c r="B1447" s="82" t="str">
        <f ca="1">IF(B1446&lt;MIN($C$3, 'Terms&amp;Conditions + Transaction'!$B$6), B1446+1, "")</f>
        <v/>
      </c>
      <c r="C1447" t="str">
        <f ca="1">IF(B1447="", "", IF(AND(WEEKDAY(B1447, 2)&lt;=5, ISERROR(VLOOKUP(B1447, 'Holiday Schedule'!$B$3:$B$1002, 1, FALSE))), 1, 0))</f>
        <v/>
      </c>
      <c r="D1447" t="str">
        <f ca="1">IF(B1447="", "", IF(LOWER('Terms&amp;Conditions + Transaction'!$C$15)="act", 1, IF(DAY(B1447)=31, 0, IF(AND(DAY(B1447+1)=1, MONTH(B1447+1)=3), 31-DAY(B1447), 1))))</f>
        <v/>
      </c>
      <c r="E1447" s="18" t="str">
        <f ca="1">IF(B1447="", "", IFERROR(VLOOKUP(B1447, 'Accrual Schedule'!$B$3:$B$122, 1, TRUE), ""))</f>
        <v/>
      </c>
      <c r="F1447" s="18" t="str" cm="1">
        <f t="array" aca="1" ref="F1447" ca="1">IF(B1447="", "", INDEX('Accrual Schedule'!$B$3:$B$122, MATCH(B1447, 'Accrual Schedule'!$B$3:$B$122, 1)+1, 1))</f>
        <v/>
      </c>
      <c r="G1447" s="18" t="str" cm="1">
        <f t="array" aca="1" ref="G1447" ca="1">IF(B1447="", "", INDEX('Accrual Schedule'!$B$3:$B$122, MATCH(H1447, 'Accrual Schedule'!$B$3:$B$122, 1)-1, 1))</f>
        <v/>
      </c>
      <c r="H1447" s="18" t="str">
        <f ca="1">IF(B1447="", "", INDEX('Accrual Schedule'!$B$3:$B$122, MATCH(I1447, 'Accrual Schedule'!$C$3:$C$122, 1), 1))</f>
        <v/>
      </c>
      <c r="I1447" s="18" t="str" cm="1">
        <f t="array" aca="1" ref="I1447" ca="1">IF(B1447="", "", _xlfn.IFNA(INDEX('Accrual Schedule'!$C$4:$C$122, MATCH(B1447, 'Accrual Schedule'!$C$4:$C$122, 1)+1, 1), INDEX('Accrual Schedule'!$C$4:$C$122, 1, 1)))</f>
        <v/>
      </c>
      <c r="J1447" s="11" t="str">
        <f ca="1">IF(B1447="","",'Terms&amp;Conditions + Transaction'!$F$5-SUMIF(Dispositions!$B$3:$B$32,"&lt;="&amp;B1447,Dispositions!$C$3:$C$32))</f>
        <v/>
      </c>
      <c r="K1447" s="84" t="str">
        <f ca="1">IF(B1447="", "", IF(ISNA(MATCH(B1447, 'Factor Schedule'!$B$3:$B$2002, -1)),1,IF(INDEX('Factor Schedule'!$B$3:$C$2002,MATCH(B1447, 'Factor Schedule'!$B$3:$B$2002, -1), 1)=B1447,MATCH(B1447, 'Factor Schedule'!$B$3:$B$2002, -1),MATCH(B1447, 'Factor Schedule'!$B$3:$B$2002, -1)+1)))</f>
        <v/>
      </c>
      <c r="L1447" s="11" t="str" cm="1">
        <f t="array" aca="1" ref="L1447" ca="1">IF(B1447="","",ROUND(J1447*_xlfn.IFNA(INDEX('Factor Schedule'!$B$3:$C$2002,K1447, 2), 1), 2))</f>
        <v/>
      </c>
      <c r="M1447" s="11" t="str">
        <f ca="1">IF(B1447="", "", IF(OR(LOWER('Terms&amp;Conditions + Transaction'!$B$12)&lt;&gt;"compound", B1447=$C$2, B1447=E1447), L1447, L1447+IF(LOWER('Terms&amp;Conditions + Transaction'!$B$13)&lt;&gt;"y", SUMIFS($T$8:$T$2007, $B$8:$B$2007, "&gt;="&amp;E1447, $B$8:$B$2007, "&lt;"&amp;B1447), SUMIFS($U$8:$U$1007, $B$8:$B$2007, "&gt;="&amp;E1447, $B$8:$B$2007, "&lt;"&amp;B1447))))</f>
        <v/>
      </c>
      <c r="N1447" s="18" t="str">
        <f ca="1">IF(OR(B1447 = "", F1447=""), "", MIN(ForwardDays(B1447,-'Terms&amp;Conditions + Transaction'!$B$22, 'Terms&amp;Conditions + Transaction'!$B$23, 'Holiday Schedule'!$B$3:$B$1002),ForwardDays(F1447,-'Terms&amp;Conditions + Transaction'!$B$22, 'Terms&amp;Conditions + Transaction'!$B$23, 'Holiday Schedule'!$B$3:$B$1002)))</f>
        <v/>
      </c>
      <c r="O1447" s="42" t="str">
        <f ca="1">IF(B1447="", "", IF(ISNA(MATCH(N1447, SOFR_INDEX!$A$2:$A$2001, -1)),1,IF(INDEX(SOFR_INDEX!$A$2:$E$2001,MATCH(N1447, SOFR_INDEX!$A$2:$A$2001, -1), 1)=N1447,MATCH(N1447, SOFR_INDEX!$A$2:$A$2001, -1),MATCH(N1447, SOFR_INDEX!$A$2:$A$2001, -1)+1)))</f>
        <v/>
      </c>
      <c r="P1447" s="40" t="str" cm="1">
        <f t="array" aca="1" ref="P1447" ca="1">IF(OR(B1447="", F1447=""), "", INDEX(SOFR_INDEX!$B$2:$E$2001, O1447,$P$4) * IF(LEFT($P$3, 3)="180", 2, IF(LEFT($P$3, 2)="90", 4, IF(LEFT($P$3, 2)="30", 12, 1)))/100)</f>
        <v/>
      </c>
      <c r="Q1447" s="43" t="str">
        <f ca="1">IF(OR(B1447="", F1447=""), "", P1447+'Terms&amp;Conditions + Transaction'!$B$11/10000)</f>
        <v/>
      </c>
      <c r="R1447" s="43" t="str">
        <f t="shared" ca="1" si="137"/>
        <v/>
      </c>
      <c r="S1447" t="str">
        <f ca="1">IF(B1447="",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Transaction'!$C$7*(F1447-E1447), 365), 360))))</f>
        <v/>
      </c>
      <c r="T1447" s="49" t="str">
        <f t="shared" ca="1" si="138"/>
        <v/>
      </c>
      <c r="U1447" s="49" t="str">
        <f t="shared" ca="1" si="139"/>
        <v/>
      </c>
      <c r="V1447" s="49" t="str">
        <f t="shared" ca="1" si="140"/>
        <v/>
      </c>
      <c r="W1447" s="11" t="str">
        <f t="shared" ca="1" si="141"/>
        <v/>
      </c>
      <c r="X1447" s="11" t="str">
        <f t="shared" ca="1" si="142"/>
        <v/>
      </c>
    </row>
    <row r="1448" spans="2:24" x14ac:dyDescent="0.25">
      <c r="B1448" s="82" t="str">
        <f ca="1">IF(B1447&lt;MIN($C$3, 'Terms&amp;Conditions + Transaction'!$B$6), B1447+1, "")</f>
        <v/>
      </c>
      <c r="C1448" t="str">
        <f ca="1">IF(B1448="", "", IF(AND(WEEKDAY(B1448, 2)&lt;=5, ISERROR(VLOOKUP(B1448, 'Holiday Schedule'!$B$3:$B$1002, 1, FALSE))), 1, 0))</f>
        <v/>
      </c>
      <c r="D1448" t="str">
        <f ca="1">IF(B1448="", "", IF(LOWER('Terms&amp;Conditions + Transaction'!$C$15)="act", 1, IF(DAY(B1448)=31, 0, IF(AND(DAY(B1448+1)=1, MONTH(B1448+1)=3), 31-DAY(B1448), 1))))</f>
        <v/>
      </c>
      <c r="E1448" s="18" t="str">
        <f ca="1">IF(B1448="", "", IFERROR(VLOOKUP(B1448, 'Accrual Schedule'!$B$3:$B$122, 1, TRUE), ""))</f>
        <v/>
      </c>
      <c r="F1448" s="18" t="str" cm="1">
        <f t="array" aca="1" ref="F1448" ca="1">IF(B1448="", "", INDEX('Accrual Schedule'!$B$3:$B$122, MATCH(B1448, 'Accrual Schedule'!$B$3:$B$122, 1)+1, 1))</f>
        <v/>
      </c>
      <c r="G1448" s="18" t="str" cm="1">
        <f t="array" aca="1" ref="G1448" ca="1">IF(B1448="", "", INDEX('Accrual Schedule'!$B$3:$B$122, MATCH(H1448, 'Accrual Schedule'!$B$3:$B$122, 1)-1, 1))</f>
        <v/>
      </c>
      <c r="H1448" s="18" t="str">
        <f ca="1">IF(B1448="", "", INDEX('Accrual Schedule'!$B$3:$B$122, MATCH(I1448, 'Accrual Schedule'!$C$3:$C$122, 1), 1))</f>
        <v/>
      </c>
      <c r="I1448" s="18" t="str" cm="1">
        <f t="array" aca="1" ref="I1448" ca="1">IF(B1448="", "", _xlfn.IFNA(INDEX('Accrual Schedule'!$C$4:$C$122, MATCH(B1448, 'Accrual Schedule'!$C$4:$C$122, 1)+1, 1), INDEX('Accrual Schedule'!$C$4:$C$122, 1, 1)))</f>
        <v/>
      </c>
      <c r="J1448" s="11" t="str">
        <f ca="1">IF(B1448="","",'Terms&amp;Conditions + Transaction'!$F$5-SUMIF(Dispositions!$B$3:$B$32,"&lt;="&amp;B1448,Dispositions!$C$3:$C$32))</f>
        <v/>
      </c>
      <c r="K1448" s="84" t="str">
        <f ca="1">IF(B1448="", "", IF(ISNA(MATCH(B1448, 'Factor Schedule'!$B$3:$B$2002, -1)),1,IF(INDEX('Factor Schedule'!$B$3:$C$2002,MATCH(B1448, 'Factor Schedule'!$B$3:$B$2002, -1), 1)=B1448,MATCH(B1448, 'Factor Schedule'!$B$3:$B$2002, -1),MATCH(B1448, 'Factor Schedule'!$B$3:$B$2002, -1)+1)))</f>
        <v/>
      </c>
      <c r="L1448" s="11" t="str" cm="1">
        <f t="array" aca="1" ref="L1448" ca="1">IF(B1448="","",ROUND(J1448*_xlfn.IFNA(INDEX('Factor Schedule'!$B$3:$C$2002,K1448, 2), 1), 2))</f>
        <v/>
      </c>
      <c r="M1448" s="11" t="str">
        <f ca="1">IF(B1448="", "", IF(OR(LOWER('Terms&amp;Conditions + Transaction'!$B$12)&lt;&gt;"compound", B1448=$C$2, B1448=E1448), L1448, L1448+IF(LOWER('Terms&amp;Conditions + Transaction'!$B$13)&lt;&gt;"y", SUMIFS($T$8:$T$2007, $B$8:$B$2007, "&gt;="&amp;E1448, $B$8:$B$2007, "&lt;"&amp;B1448), SUMIFS($U$8:$U$1007, $B$8:$B$2007, "&gt;="&amp;E1448, $B$8:$B$2007, "&lt;"&amp;B1448))))</f>
        <v/>
      </c>
      <c r="N1448" s="18" t="str">
        <f ca="1">IF(OR(B1448 = "", F1448=""), "", MIN(ForwardDays(B1448,-'Terms&amp;Conditions + Transaction'!$B$22, 'Terms&amp;Conditions + Transaction'!$B$23, 'Holiday Schedule'!$B$3:$B$1002),ForwardDays(F1448,-'Terms&amp;Conditions + Transaction'!$B$22, 'Terms&amp;Conditions + Transaction'!$B$23, 'Holiday Schedule'!$B$3:$B$1002)))</f>
        <v/>
      </c>
      <c r="O1448" s="42" t="str">
        <f ca="1">IF(B1448="", "", IF(ISNA(MATCH(N1448, SOFR_INDEX!$A$2:$A$2001, -1)),1,IF(INDEX(SOFR_INDEX!$A$2:$E$2001,MATCH(N1448, SOFR_INDEX!$A$2:$A$2001, -1), 1)=N1448,MATCH(N1448, SOFR_INDEX!$A$2:$A$2001, -1),MATCH(N1448, SOFR_INDEX!$A$2:$A$2001, -1)+1)))</f>
        <v/>
      </c>
      <c r="P1448" s="40" t="str" cm="1">
        <f t="array" aca="1" ref="P1448" ca="1">IF(OR(B1448="", F1448=""), "", INDEX(SOFR_INDEX!$B$2:$E$2001, O1448,$P$4) * IF(LEFT($P$3, 3)="180", 2, IF(LEFT($P$3, 2)="90", 4, IF(LEFT($P$3, 2)="30", 12, 1)))/100)</f>
        <v/>
      </c>
      <c r="Q1448" s="43" t="str">
        <f ca="1">IF(OR(B1448="", F1448=""), "", P1448+'Terms&amp;Conditions + Transaction'!$B$11/10000)</f>
        <v/>
      </c>
      <c r="R1448" s="43" t="str">
        <f t="shared" ca="1" si="137"/>
        <v/>
      </c>
      <c r="S1448" t="str">
        <f ca="1">IF(B1448="",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Transaction'!$C$7*(F1448-E1448), 365), 360))))</f>
        <v/>
      </c>
      <c r="T1448" s="49" t="str">
        <f t="shared" ca="1" si="138"/>
        <v/>
      </c>
      <c r="U1448" s="49" t="str">
        <f t="shared" ca="1" si="139"/>
        <v/>
      </c>
      <c r="V1448" s="49" t="str">
        <f t="shared" ca="1" si="140"/>
        <v/>
      </c>
      <c r="W1448" s="11" t="str">
        <f t="shared" ca="1" si="141"/>
        <v/>
      </c>
      <c r="X1448" s="11" t="str">
        <f t="shared" ca="1" si="142"/>
        <v/>
      </c>
    </row>
    <row r="1449" spans="2:24" x14ac:dyDescent="0.25">
      <c r="B1449" s="82" t="str">
        <f ca="1">IF(B1448&lt;MIN($C$3, 'Terms&amp;Conditions + Transaction'!$B$6), B1448+1, "")</f>
        <v/>
      </c>
      <c r="C1449" t="str">
        <f ca="1">IF(B1449="", "", IF(AND(WEEKDAY(B1449, 2)&lt;=5, ISERROR(VLOOKUP(B1449, 'Holiday Schedule'!$B$3:$B$1002, 1, FALSE))), 1, 0))</f>
        <v/>
      </c>
      <c r="D1449" t="str">
        <f ca="1">IF(B1449="", "", IF(LOWER('Terms&amp;Conditions + Transaction'!$C$15)="act", 1, IF(DAY(B1449)=31, 0, IF(AND(DAY(B1449+1)=1, MONTH(B1449+1)=3), 31-DAY(B1449), 1))))</f>
        <v/>
      </c>
      <c r="E1449" s="18" t="str">
        <f ca="1">IF(B1449="", "", IFERROR(VLOOKUP(B1449, 'Accrual Schedule'!$B$3:$B$122, 1, TRUE), ""))</f>
        <v/>
      </c>
      <c r="F1449" s="18" t="str" cm="1">
        <f t="array" aca="1" ref="F1449" ca="1">IF(B1449="", "", INDEX('Accrual Schedule'!$B$3:$B$122, MATCH(B1449, 'Accrual Schedule'!$B$3:$B$122, 1)+1, 1))</f>
        <v/>
      </c>
      <c r="G1449" s="18" t="str" cm="1">
        <f t="array" aca="1" ref="G1449" ca="1">IF(B1449="", "", INDEX('Accrual Schedule'!$B$3:$B$122, MATCH(H1449, 'Accrual Schedule'!$B$3:$B$122, 1)-1, 1))</f>
        <v/>
      </c>
      <c r="H1449" s="18" t="str">
        <f ca="1">IF(B1449="", "", INDEX('Accrual Schedule'!$B$3:$B$122, MATCH(I1449, 'Accrual Schedule'!$C$3:$C$122, 1), 1))</f>
        <v/>
      </c>
      <c r="I1449" s="18" t="str" cm="1">
        <f t="array" aca="1" ref="I1449" ca="1">IF(B1449="", "", _xlfn.IFNA(INDEX('Accrual Schedule'!$C$4:$C$122, MATCH(B1449, 'Accrual Schedule'!$C$4:$C$122, 1)+1, 1), INDEX('Accrual Schedule'!$C$4:$C$122, 1, 1)))</f>
        <v/>
      </c>
      <c r="J1449" s="11" t="str">
        <f ca="1">IF(B1449="","",'Terms&amp;Conditions + Transaction'!$F$5-SUMIF(Dispositions!$B$3:$B$32,"&lt;="&amp;B1449,Dispositions!$C$3:$C$32))</f>
        <v/>
      </c>
      <c r="K1449" s="84" t="str">
        <f ca="1">IF(B1449="", "", IF(ISNA(MATCH(B1449, 'Factor Schedule'!$B$3:$B$2002, -1)),1,IF(INDEX('Factor Schedule'!$B$3:$C$2002,MATCH(B1449, 'Factor Schedule'!$B$3:$B$2002, -1), 1)=B1449,MATCH(B1449, 'Factor Schedule'!$B$3:$B$2002, -1),MATCH(B1449, 'Factor Schedule'!$B$3:$B$2002, -1)+1)))</f>
        <v/>
      </c>
      <c r="L1449" s="11" t="str" cm="1">
        <f t="array" aca="1" ref="L1449" ca="1">IF(B1449="","",ROUND(J1449*_xlfn.IFNA(INDEX('Factor Schedule'!$B$3:$C$2002,K1449, 2), 1), 2))</f>
        <v/>
      </c>
      <c r="M1449" s="11" t="str">
        <f ca="1">IF(B1449="", "", IF(OR(LOWER('Terms&amp;Conditions + Transaction'!$B$12)&lt;&gt;"compound", B1449=$C$2, B1449=E1449), L1449, L1449+IF(LOWER('Terms&amp;Conditions + Transaction'!$B$13)&lt;&gt;"y", SUMIFS($T$8:$T$2007, $B$8:$B$2007, "&gt;="&amp;E1449, $B$8:$B$2007, "&lt;"&amp;B1449), SUMIFS($U$8:$U$1007, $B$8:$B$2007, "&gt;="&amp;E1449, $B$8:$B$2007, "&lt;"&amp;B1449))))</f>
        <v/>
      </c>
      <c r="N1449" s="18" t="str">
        <f ca="1">IF(OR(B1449 = "", F1449=""), "", MIN(ForwardDays(B1449,-'Terms&amp;Conditions + Transaction'!$B$22, 'Terms&amp;Conditions + Transaction'!$B$23, 'Holiday Schedule'!$B$3:$B$1002),ForwardDays(F1449,-'Terms&amp;Conditions + Transaction'!$B$22, 'Terms&amp;Conditions + Transaction'!$B$23, 'Holiday Schedule'!$B$3:$B$1002)))</f>
        <v/>
      </c>
      <c r="O1449" s="42" t="str">
        <f ca="1">IF(B1449="", "", IF(ISNA(MATCH(N1449, SOFR_INDEX!$A$2:$A$2001, -1)),1,IF(INDEX(SOFR_INDEX!$A$2:$E$2001,MATCH(N1449, SOFR_INDEX!$A$2:$A$2001, -1), 1)=N1449,MATCH(N1449, SOFR_INDEX!$A$2:$A$2001, -1),MATCH(N1449, SOFR_INDEX!$A$2:$A$2001, -1)+1)))</f>
        <v/>
      </c>
      <c r="P1449" s="40" t="str" cm="1">
        <f t="array" aca="1" ref="P1449" ca="1">IF(OR(B1449="", F1449=""), "", INDEX(SOFR_INDEX!$B$2:$E$2001, O1449,$P$4) * IF(LEFT($P$3, 3)="180", 2, IF(LEFT($P$3, 2)="90", 4, IF(LEFT($P$3, 2)="30", 12, 1)))/100)</f>
        <v/>
      </c>
      <c r="Q1449" s="43" t="str">
        <f ca="1">IF(OR(B1449="", F1449=""), "", P1449+'Terms&amp;Conditions + Transaction'!$B$11/10000)</f>
        <v/>
      </c>
      <c r="R1449" s="43" t="str">
        <f t="shared" ca="1" si="137"/>
        <v/>
      </c>
      <c r="S1449" t="str">
        <f ca="1">IF(B1449="",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Transaction'!$C$7*(F1449-E1449), 365), 360))))</f>
        <v/>
      </c>
      <c r="T1449" s="49" t="str">
        <f t="shared" ca="1" si="138"/>
        <v/>
      </c>
      <c r="U1449" s="49" t="str">
        <f t="shared" ca="1" si="139"/>
        <v/>
      </c>
      <c r="V1449" s="49" t="str">
        <f t="shared" ca="1" si="140"/>
        <v/>
      </c>
      <c r="W1449" s="11" t="str">
        <f t="shared" ca="1" si="141"/>
        <v/>
      </c>
      <c r="X1449" s="11" t="str">
        <f t="shared" ca="1" si="142"/>
        <v/>
      </c>
    </row>
    <row r="1450" spans="2:24" x14ac:dyDescent="0.25">
      <c r="B1450" s="82" t="str">
        <f ca="1">IF(B1449&lt;MIN($C$3, 'Terms&amp;Conditions + Transaction'!$B$6), B1449+1, "")</f>
        <v/>
      </c>
      <c r="C1450" t="str">
        <f ca="1">IF(B1450="", "", IF(AND(WEEKDAY(B1450, 2)&lt;=5, ISERROR(VLOOKUP(B1450, 'Holiday Schedule'!$B$3:$B$1002, 1, FALSE))), 1, 0))</f>
        <v/>
      </c>
      <c r="D1450" t="str">
        <f ca="1">IF(B1450="", "", IF(LOWER('Terms&amp;Conditions + Transaction'!$C$15)="act", 1, IF(DAY(B1450)=31, 0, IF(AND(DAY(B1450+1)=1, MONTH(B1450+1)=3), 31-DAY(B1450), 1))))</f>
        <v/>
      </c>
      <c r="E1450" s="18" t="str">
        <f ca="1">IF(B1450="", "", IFERROR(VLOOKUP(B1450, 'Accrual Schedule'!$B$3:$B$122, 1, TRUE), ""))</f>
        <v/>
      </c>
      <c r="F1450" s="18" t="str" cm="1">
        <f t="array" aca="1" ref="F1450" ca="1">IF(B1450="", "", INDEX('Accrual Schedule'!$B$3:$B$122, MATCH(B1450, 'Accrual Schedule'!$B$3:$B$122, 1)+1, 1))</f>
        <v/>
      </c>
      <c r="G1450" s="18" t="str" cm="1">
        <f t="array" aca="1" ref="G1450" ca="1">IF(B1450="", "", INDEX('Accrual Schedule'!$B$3:$B$122, MATCH(H1450, 'Accrual Schedule'!$B$3:$B$122, 1)-1, 1))</f>
        <v/>
      </c>
      <c r="H1450" s="18" t="str">
        <f ca="1">IF(B1450="", "", INDEX('Accrual Schedule'!$B$3:$B$122, MATCH(I1450, 'Accrual Schedule'!$C$3:$C$122, 1), 1))</f>
        <v/>
      </c>
      <c r="I1450" s="18" t="str" cm="1">
        <f t="array" aca="1" ref="I1450" ca="1">IF(B1450="", "", _xlfn.IFNA(INDEX('Accrual Schedule'!$C$4:$C$122, MATCH(B1450, 'Accrual Schedule'!$C$4:$C$122, 1)+1, 1), INDEX('Accrual Schedule'!$C$4:$C$122, 1, 1)))</f>
        <v/>
      </c>
      <c r="J1450" s="11" t="str">
        <f ca="1">IF(B1450="","",'Terms&amp;Conditions + Transaction'!$F$5-SUMIF(Dispositions!$B$3:$B$32,"&lt;="&amp;B1450,Dispositions!$C$3:$C$32))</f>
        <v/>
      </c>
      <c r="K1450" s="84" t="str">
        <f ca="1">IF(B1450="", "", IF(ISNA(MATCH(B1450, 'Factor Schedule'!$B$3:$B$2002, -1)),1,IF(INDEX('Factor Schedule'!$B$3:$C$2002,MATCH(B1450, 'Factor Schedule'!$B$3:$B$2002, -1), 1)=B1450,MATCH(B1450, 'Factor Schedule'!$B$3:$B$2002, -1),MATCH(B1450, 'Factor Schedule'!$B$3:$B$2002, -1)+1)))</f>
        <v/>
      </c>
      <c r="L1450" s="11" t="str" cm="1">
        <f t="array" aca="1" ref="L1450" ca="1">IF(B1450="","",ROUND(J1450*_xlfn.IFNA(INDEX('Factor Schedule'!$B$3:$C$2002,K1450, 2), 1), 2))</f>
        <v/>
      </c>
      <c r="M1450" s="11" t="str">
        <f ca="1">IF(B1450="", "", IF(OR(LOWER('Terms&amp;Conditions + Transaction'!$B$12)&lt;&gt;"compound", B1450=$C$2, B1450=E1450), L1450, L1450+IF(LOWER('Terms&amp;Conditions + Transaction'!$B$13)&lt;&gt;"y", SUMIFS($T$8:$T$2007, $B$8:$B$2007, "&gt;="&amp;E1450, $B$8:$B$2007, "&lt;"&amp;B1450), SUMIFS($U$8:$U$1007, $B$8:$B$2007, "&gt;="&amp;E1450, $B$8:$B$2007, "&lt;"&amp;B1450))))</f>
        <v/>
      </c>
      <c r="N1450" s="18" t="str">
        <f ca="1">IF(OR(B1450 = "", F1450=""), "", MIN(ForwardDays(B1450,-'Terms&amp;Conditions + Transaction'!$B$22, 'Terms&amp;Conditions + Transaction'!$B$23, 'Holiday Schedule'!$B$3:$B$1002),ForwardDays(F1450,-'Terms&amp;Conditions + Transaction'!$B$22, 'Terms&amp;Conditions + Transaction'!$B$23, 'Holiday Schedule'!$B$3:$B$1002)))</f>
        <v/>
      </c>
      <c r="O1450" s="42" t="str">
        <f ca="1">IF(B1450="", "", IF(ISNA(MATCH(N1450, SOFR_INDEX!$A$2:$A$2001, -1)),1,IF(INDEX(SOFR_INDEX!$A$2:$E$2001,MATCH(N1450, SOFR_INDEX!$A$2:$A$2001, -1), 1)=N1450,MATCH(N1450, SOFR_INDEX!$A$2:$A$2001, -1),MATCH(N1450, SOFR_INDEX!$A$2:$A$2001, -1)+1)))</f>
        <v/>
      </c>
      <c r="P1450" s="40" t="str" cm="1">
        <f t="array" aca="1" ref="P1450" ca="1">IF(OR(B1450="", F1450=""), "", INDEX(SOFR_INDEX!$B$2:$E$2001, O1450,$P$4) * IF(LEFT($P$3, 3)="180", 2, IF(LEFT($P$3, 2)="90", 4, IF(LEFT($P$3, 2)="30", 12, 1)))/100)</f>
        <v/>
      </c>
      <c r="Q1450" s="43" t="str">
        <f ca="1">IF(OR(B1450="", F1450=""), "", P1450+'Terms&amp;Conditions + Transaction'!$B$11/10000)</f>
        <v/>
      </c>
      <c r="R1450" s="43" t="str">
        <f t="shared" ca="1" si="137"/>
        <v/>
      </c>
      <c r="S1450" t="str">
        <f ca="1">IF(B1450="",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Transaction'!$C$7*(F1450-E1450), 365), 360))))</f>
        <v/>
      </c>
      <c r="T1450" s="49" t="str">
        <f t="shared" ca="1" si="138"/>
        <v/>
      </c>
      <c r="U1450" s="49" t="str">
        <f t="shared" ca="1" si="139"/>
        <v/>
      </c>
      <c r="V1450" s="49" t="str">
        <f t="shared" ca="1" si="140"/>
        <v/>
      </c>
      <c r="W1450" s="11" t="str">
        <f t="shared" ca="1" si="141"/>
        <v/>
      </c>
      <c r="X1450" s="11" t="str">
        <f t="shared" ca="1" si="142"/>
        <v/>
      </c>
    </row>
    <row r="1451" spans="2:24" x14ac:dyDescent="0.25">
      <c r="B1451" s="82" t="str">
        <f ca="1">IF(B1450&lt;MIN($C$3, 'Terms&amp;Conditions + Transaction'!$B$6), B1450+1, "")</f>
        <v/>
      </c>
      <c r="C1451" t="str">
        <f ca="1">IF(B1451="", "", IF(AND(WEEKDAY(B1451, 2)&lt;=5, ISERROR(VLOOKUP(B1451, 'Holiday Schedule'!$B$3:$B$1002, 1, FALSE))), 1, 0))</f>
        <v/>
      </c>
      <c r="D1451" t="str">
        <f ca="1">IF(B1451="", "", IF(LOWER('Terms&amp;Conditions + Transaction'!$C$15)="act", 1, IF(DAY(B1451)=31, 0, IF(AND(DAY(B1451+1)=1, MONTH(B1451+1)=3), 31-DAY(B1451), 1))))</f>
        <v/>
      </c>
      <c r="E1451" s="18" t="str">
        <f ca="1">IF(B1451="", "", IFERROR(VLOOKUP(B1451, 'Accrual Schedule'!$B$3:$B$122, 1, TRUE), ""))</f>
        <v/>
      </c>
      <c r="F1451" s="18" t="str" cm="1">
        <f t="array" aca="1" ref="F1451" ca="1">IF(B1451="", "", INDEX('Accrual Schedule'!$B$3:$B$122, MATCH(B1451, 'Accrual Schedule'!$B$3:$B$122, 1)+1, 1))</f>
        <v/>
      </c>
      <c r="G1451" s="18" t="str" cm="1">
        <f t="array" aca="1" ref="G1451" ca="1">IF(B1451="", "", INDEX('Accrual Schedule'!$B$3:$B$122, MATCH(H1451, 'Accrual Schedule'!$B$3:$B$122, 1)-1, 1))</f>
        <v/>
      </c>
      <c r="H1451" s="18" t="str">
        <f ca="1">IF(B1451="", "", INDEX('Accrual Schedule'!$B$3:$B$122, MATCH(I1451, 'Accrual Schedule'!$C$3:$C$122, 1), 1))</f>
        <v/>
      </c>
      <c r="I1451" s="18" t="str" cm="1">
        <f t="array" aca="1" ref="I1451" ca="1">IF(B1451="", "", _xlfn.IFNA(INDEX('Accrual Schedule'!$C$4:$C$122, MATCH(B1451, 'Accrual Schedule'!$C$4:$C$122, 1)+1, 1), INDEX('Accrual Schedule'!$C$4:$C$122, 1, 1)))</f>
        <v/>
      </c>
      <c r="J1451" s="11" t="str">
        <f ca="1">IF(B1451="","",'Terms&amp;Conditions + Transaction'!$F$5-SUMIF(Dispositions!$B$3:$B$32,"&lt;="&amp;B1451,Dispositions!$C$3:$C$32))</f>
        <v/>
      </c>
      <c r="K1451" s="84" t="str">
        <f ca="1">IF(B1451="", "", IF(ISNA(MATCH(B1451, 'Factor Schedule'!$B$3:$B$2002, -1)),1,IF(INDEX('Factor Schedule'!$B$3:$C$2002,MATCH(B1451, 'Factor Schedule'!$B$3:$B$2002, -1), 1)=B1451,MATCH(B1451, 'Factor Schedule'!$B$3:$B$2002, -1),MATCH(B1451, 'Factor Schedule'!$B$3:$B$2002, -1)+1)))</f>
        <v/>
      </c>
      <c r="L1451" s="11" t="str" cm="1">
        <f t="array" aca="1" ref="L1451" ca="1">IF(B1451="","",ROUND(J1451*_xlfn.IFNA(INDEX('Factor Schedule'!$B$3:$C$2002,K1451, 2), 1), 2))</f>
        <v/>
      </c>
      <c r="M1451" s="11" t="str">
        <f ca="1">IF(B1451="", "", IF(OR(LOWER('Terms&amp;Conditions + Transaction'!$B$12)&lt;&gt;"compound", B1451=$C$2, B1451=E1451), L1451, L1451+IF(LOWER('Terms&amp;Conditions + Transaction'!$B$13)&lt;&gt;"y", SUMIFS($T$8:$T$2007, $B$8:$B$2007, "&gt;="&amp;E1451, $B$8:$B$2007, "&lt;"&amp;B1451), SUMIFS($U$8:$U$1007, $B$8:$B$2007, "&gt;="&amp;E1451, $B$8:$B$2007, "&lt;"&amp;B1451))))</f>
        <v/>
      </c>
      <c r="N1451" s="18" t="str">
        <f ca="1">IF(OR(B1451 = "", F1451=""), "", MIN(ForwardDays(B1451,-'Terms&amp;Conditions + Transaction'!$B$22, 'Terms&amp;Conditions + Transaction'!$B$23, 'Holiday Schedule'!$B$3:$B$1002),ForwardDays(F1451,-'Terms&amp;Conditions + Transaction'!$B$22, 'Terms&amp;Conditions + Transaction'!$B$23, 'Holiday Schedule'!$B$3:$B$1002)))</f>
        <v/>
      </c>
      <c r="O1451" s="42" t="str">
        <f ca="1">IF(B1451="", "", IF(ISNA(MATCH(N1451, SOFR_INDEX!$A$2:$A$2001, -1)),1,IF(INDEX(SOFR_INDEX!$A$2:$E$2001,MATCH(N1451, SOFR_INDEX!$A$2:$A$2001, -1), 1)=N1451,MATCH(N1451, SOFR_INDEX!$A$2:$A$2001, -1),MATCH(N1451, SOFR_INDEX!$A$2:$A$2001, -1)+1)))</f>
        <v/>
      </c>
      <c r="P1451" s="40" t="str" cm="1">
        <f t="array" aca="1" ref="P1451" ca="1">IF(OR(B1451="", F1451=""), "", INDEX(SOFR_INDEX!$B$2:$E$2001, O1451,$P$4) * IF(LEFT($P$3, 3)="180", 2, IF(LEFT($P$3, 2)="90", 4, IF(LEFT($P$3, 2)="30", 12, 1)))/100)</f>
        <v/>
      </c>
      <c r="Q1451" s="43" t="str">
        <f ca="1">IF(OR(B1451="", F1451=""), "", P1451+'Terms&amp;Conditions + Transaction'!$B$11/10000)</f>
        <v/>
      </c>
      <c r="R1451" s="43" t="str">
        <f t="shared" ca="1" si="137"/>
        <v/>
      </c>
      <c r="S1451" t="str">
        <f ca="1">IF(B1451="",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Transaction'!$C$7*(F1451-E1451), 365), 360))))</f>
        <v/>
      </c>
      <c r="T1451" s="49" t="str">
        <f t="shared" ca="1" si="138"/>
        <v/>
      </c>
      <c r="U1451" s="49" t="str">
        <f t="shared" ca="1" si="139"/>
        <v/>
      </c>
      <c r="V1451" s="49" t="str">
        <f t="shared" ca="1" si="140"/>
        <v/>
      </c>
      <c r="W1451" s="11" t="str">
        <f t="shared" ca="1" si="141"/>
        <v/>
      </c>
      <c r="X1451" s="11" t="str">
        <f t="shared" ca="1" si="142"/>
        <v/>
      </c>
    </row>
    <row r="1452" spans="2:24" x14ac:dyDescent="0.25">
      <c r="B1452" s="82" t="str">
        <f ca="1">IF(B1451&lt;MIN($C$3, 'Terms&amp;Conditions + Transaction'!$B$6), B1451+1, "")</f>
        <v/>
      </c>
      <c r="C1452" t="str">
        <f ca="1">IF(B1452="", "", IF(AND(WEEKDAY(B1452, 2)&lt;=5, ISERROR(VLOOKUP(B1452, 'Holiday Schedule'!$B$3:$B$1002, 1, FALSE))), 1, 0))</f>
        <v/>
      </c>
      <c r="D1452" t="str">
        <f ca="1">IF(B1452="", "", IF(LOWER('Terms&amp;Conditions + Transaction'!$C$15)="act", 1, IF(DAY(B1452)=31, 0, IF(AND(DAY(B1452+1)=1, MONTH(B1452+1)=3), 31-DAY(B1452), 1))))</f>
        <v/>
      </c>
      <c r="E1452" s="18" t="str">
        <f ca="1">IF(B1452="", "", IFERROR(VLOOKUP(B1452, 'Accrual Schedule'!$B$3:$B$122, 1, TRUE), ""))</f>
        <v/>
      </c>
      <c r="F1452" s="18" t="str" cm="1">
        <f t="array" aca="1" ref="F1452" ca="1">IF(B1452="", "", INDEX('Accrual Schedule'!$B$3:$B$122, MATCH(B1452, 'Accrual Schedule'!$B$3:$B$122, 1)+1, 1))</f>
        <v/>
      </c>
      <c r="G1452" s="18" t="str" cm="1">
        <f t="array" aca="1" ref="G1452" ca="1">IF(B1452="", "", INDEX('Accrual Schedule'!$B$3:$B$122, MATCH(H1452, 'Accrual Schedule'!$B$3:$B$122, 1)-1, 1))</f>
        <v/>
      </c>
      <c r="H1452" s="18" t="str">
        <f ca="1">IF(B1452="", "", INDEX('Accrual Schedule'!$B$3:$B$122, MATCH(I1452, 'Accrual Schedule'!$C$3:$C$122, 1), 1))</f>
        <v/>
      </c>
      <c r="I1452" s="18" t="str" cm="1">
        <f t="array" aca="1" ref="I1452" ca="1">IF(B1452="", "", _xlfn.IFNA(INDEX('Accrual Schedule'!$C$4:$C$122, MATCH(B1452, 'Accrual Schedule'!$C$4:$C$122, 1)+1, 1), INDEX('Accrual Schedule'!$C$4:$C$122, 1, 1)))</f>
        <v/>
      </c>
      <c r="J1452" s="11" t="str">
        <f ca="1">IF(B1452="","",'Terms&amp;Conditions + Transaction'!$F$5-SUMIF(Dispositions!$B$3:$B$32,"&lt;="&amp;B1452,Dispositions!$C$3:$C$32))</f>
        <v/>
      </c>
      <c r="K1452" s="84" t="str">
        <f ca="1">IF(B1452="", "", IF(ISNA(MATCH(B1452, 'Factor Schedule'!$B$3:$B$2002, -1)),1,IF(INDEX('Factor Schedule'!$B$3:$C$2002,MATCH(B1452, 'Factor Schedule'!$B$3:$B$2002, -1), 1)=B1452,MATCH(B1452, 'Factor Schedule'!$B$3:$B$2002, -1),MATCH(B1452, 'Factor Schedule'!$B$3:$B$2002, -1)+1)))</f>
        <v/>
      </c>
      <c r="L1452" s="11" t="str" cm="1">
        <f t="array" aca="1" ref="L1452" ca="1">IF(B1452="","",ROUND(J1452*_xlfn.IFNA(INDEX('Factor Schedule'!$B$3:$C$2002,K1452, 2), 1), 2))</f>
        <v/>
      </c>
      <c r="M1452" s="11" t="str">
        <f ca="1">IF(B1452="", "", IF(OR(LOWER('Terms&amp;Conditions + Transaction'!$B$12)&lt;&gt;"compound", B1452=$C$2, B1452=E1452), L1452, L1452+IF(LOWER('Terms&amp;Conditions + Transaction'!$B$13)&lt;&gt;"y", SUMIFS($T$8:$T$2007, $B$8:$B$2007, "&gt;="&amp;E1452, $B$8:$B$2007, "&lt;"&amp;B1452), SUMIFS($U$8:$U$1007, $B$8:$B$2007, "&gt;="&amp;E1452, $B$8:$B$2007, "&lt;"&amp;B1452))))</f>
        <v/>
      </c>
      <c r="N1452" s="18" t="str">
        <f ca="1">IF(OR(B1452 = "", F1452=""), "", MIN(ForwardDays(B1452,-'Terms&amp;Conditions + Transaction'!$B$22, 'Terms&amp;Conditions + Transaction'!$B$23, 'Holiday Schedule'!$B$3:$B$1002),ForwardDays(F1452,-'Terms&amp;Conditions + Transaction'!$B$22, 'Terms&amp;Conditions + Transaction'!$B$23, 'Holiday Schedule'!$B$3:$B$1002)))</f>
        <v/>
      </c>
      <c r="O1452" s="42" t="str">
        <f ca="1">IF(B1452="", "", IF(ISNA(MATCH(N1452, SOFR_INDEX!$A$2:$A$2001, -1)),1,IF(INDEX(SOFR_INDEX!$A$2:$E$2001,MATCH(N1452, SOFR_INDEX!$A$2:$A$2001, -1), 1)=N1452,MATCH(N1452, SOFR_INDEX!$A$2:$A$2001, -1),MATCH(N1452, SOFR_INDEX!$A$2:$A$2001, -1)+1)))</f>
        <v/>
      </c>
      <c r="P1452" s="40" t="str" cm="1">
        <f t="array" aca="1" ref="P1452" ca="1">IF(OR(B1452="", F1452=""), "", INDEX(SOFR_INDEX!$B$2:$E$2001, O1452,$P$4) * IF(LEFT($P$3, 3)="180", 2, IF(LEFT($P$3, 2)="90", 4, IF(LEFT($P$3, 2)="30", 12, 1)))/100)</f>
        <v/>
      </c>
      <c r="Q1452" s="43" t="str">
        <f ca="1">IF(OR(B1452="", F1452=""), "", P1452+'Terms&amp;Conditions + Transaction'!$B$11/10000)</f>
        <v/>
      </c>
      <c r="R1452" s="43" t="str">
        <f t="shared" ca="1" si="137"/>
        <v/>
      </c>
      <c r="S1452" t="str">
        <f ca="1">IF(B1452="",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Transaction'!$C$7*(F1452-E1452), 365), 360))))</f>
        <v/>
      </c>
      <c r="T1452" s="49" t="str">
        <f t="shared" ca="1" si="138"/>
        <v/>
      </c>
      <c r="U1452" s="49" t="str">
        <f t="shared" ca="1" si="139"/>
        <v/>
      </c>
      <c r="V1452" s="49" t="str">
        <f t="shared" ca="1" si="140"/>
        <v/>
      </c>
      <c r="W1452" s="11" t="str">
        <f t="shared" ca="1" si="141"/>
        <v/>
      </c>
      <c r="X1452" s="11" t="str">
        <f t="shared" ca="1" si="142"/>
        <v/>
      </c>
    </row>
    <row r="1453" spans="2:24" x14ac:dyDescent="0.25">
      <c r="B1453" s="82" t="str">
        <f ca="1">IF(B1452&lt;MIN($C$3, 'Terms&amp;Conditions + Transaction'!$B$6), B1452+1, "")</f>
        <v/>
      </c>
      <c r="C1453" t="str">
        <f ca="1">IF(B1453="", "", IF(AND(WEEKDAY(B1453, 2)&lt;=5, ISERROR(VLOOKUP(B1453, 'Holiday Schedule'!$B$3:$B$1002, 1, FALSE))), 1, 0))</f>
        <v/>
      </c>
      <c r="D1453" t="str">
        <f ca="1">IF(B1453="", "", IF(LOWER('Terms&amp;Conditions + Transaction'!$C$15)="act", 1, IF(DAY(B1453)=31, 0, IF(AND(DAY(B1453+1)=1, MONTH(B1453+1)=3), 31-DAY(B1453), 1))))</f>
        <v/>
      </c>
      <c r="E1453" s="18" t="str">
        <f ca="1">IF(B1453="", "", IFERROR(VLOOKUP(B1453, 'Accrual Schedule'!$B$3:$B$122, 1, TRUE), ""))</f>
        <v/>
      </c>
      <c r="F1453" s="18" t="str" cm="1">
        <f t="array" aca="1" ref="F1453" ca="1">IF(B1453="", "", INDEX('Accrual Schedule'!$B$3:$B$122, MATCH(B1453, 'Accrual Schedule'!$B$3:$B$122, 1)+1, 1))</f>
        <v/>
      </c>
      <c r="G1453" s="18" t="str" cm="1">
        <f t="array" aca="1" ref="G1453" ca="1">IF(B1453="", "", INDEX('Accrual Schedule'!$B$3:$B$122, MATCH(H1453, 'Accrual Schedule'!$B$3:$B$122, 1)-1, 1))</f>
        <v/>
      </c>
      <c r="H1453" s="18" t="str">
        <f ca="1">IF(B1453="", "", INDEX('Accrual Schedule'!$B$3:$B$122, MATCH(I1453, 'Accrual Schedule'!$C$3:$C$122, 1), 1))</f>
        <v/>
      </c>
      <c r="I1453" s="18" t="str" cm="1">
        <f t="array" aca="1" ref="I1453" ca="1">IF(B1453="", "", _xlfn.IFNA(INDEX('Accrual Schedule'!$C$4:$C$122, MATCH(B1453, 'Accrual Schedule'!$C$4:$C$122, 1)+1, 1), INDEX('Accrual Schedule'!$C$4:$C$122, 1, 1)))</f>
        <v/>
      </c>
      <c r="J1453" s="11" t="str">
        <f ca="1">IF(B1453="","",'Terms&amp;Conditions + Transaction'!$F$5-SUMIF(Dispositions!$B$3:$B$32,"&lt;="&amp;B1453,Dispositions!$C$3:$C$32))</f>
        <v/>
      </c>
      <c r="K1453" s="84" t="str">
        <f ca="1">IF(B1453="", "", IF(ISNA(MATCH(B1453, 'Factor Schedule'!$B$3:$B$2002, -1)),1,IF(INDEX('Factor Schedule'!$B$3:$C$2002,MATCH(B1453, 'Factor Schedule'!$B$3:$B$2002, -1), 1)=B1453,MATCH(B1453, 'Factor Schedule'!$B$3:$B$2002, -1),MATCH(B1453, 'Factor Schedule'!$B$3:$B$2002, -1)+1)))</f>
        <v/>
      </c>
      <c r="L1453" s="11" t="str" cm="1">
        <f t="array" aca="1" ref="L1453" ca="1">IF(B1453="","",ROUND(J1453*_xlfn.IFNA(INDEX('Factor Schedule'!$B$3:$C$2002,K1453, 2), 1), 2))</f>
        <v/>
      </c>
      <c r="M1453" s="11" t="str">
        <f ca="1">IF(B1453="", "", IF(OR(LOWER('Terms&amp;Conditions + Transaction'!$B$12)&lt;&gt;"compound", B1453=$C$2, B1453=E1453), L1453, L1453+IF(LOWER('Terms&amp;Conditions + Transaction'!$B$13)&lt;&gt;"y", SUMIFS($T$8:$T$2007, $B$8:$B$2007, "&gt;="&amp;E1453, $B$8:$B$2007, "&lt;"&amp;B1453), SUMIFS($U$8:$U$1007, $B$8:$B$2007, "&gt;="&amp;E1453, $B$8:$B$2007, "&lt;"&amp;B1453))))</f>
        <v/>
      </c>
      <c r="N1453" s="18" t="str">
        <f ca="1">IF(OR(B1453 = "", F1453=""), "", MIN(ForwardDays(B1453,-'Terms&amp;Conditions + Transaction'!$B$22, 'Terms&amp;Conditions + Transaction'!$B$23, 'Holiday Schedule'!$B$3:$B$1002),ForwardDays(F1453,-'Terms&amp;Conditions + Transaction'!$B$22, 'Terms&amp;Conditions + Transaction'!$B$23, 'Holiday Schedule'!$B$3:$B$1002)))</f>
        <v/>
      </c>
      <c r="O1453" s="42" t="str">
        <f ca="1">IF(B1453="", "", IF(ISNA(MATCH(N1453, SOFR_INDEX!$A$2:$A$2001, -1)),1,IF(INDEX(SOFR_INDEX!$A$2:$E$2001,MATCH(N1453, SOFR_INDEX!$A$2:$A$2001, -1), 1)=N1453,MATCH(N1453, SOFR_INDEX!$A$2:$A$2001, -1),MATCH(N1453, SOFR_INDEX!$A$2:$A$2001, -1)+1)))</f>
        <v/>
      </c>
      <c r="P1453" s="40" t="str" cm="1">
        <f t="array" aca="1" ref="P1453" ca="1">IF(OR(B1453="", F1453=""), "", INDEX(SOFR_INDEX!$B$2:$E$2001, O1453,$P$4) * IF(LEFT($P$3, 3)="180", 2, IF(LEFT($P$3, 2)="90", 4, IF(LEFT($P$3, 2)="30", 12, 1)))/100)</f>
        <v/>
      </c>
      <c r="Q1453" s="43" t="str">
        <f ca="1">IF(OR(B1453="", F1453=""), "", P1453+'Terms&amp;Conditions + Transaction'!$B$11/10000)</f>
        <v/>
      </c>
      <c r="R1453" s="43" t="str">
        <f t="shared" ca="1" si="137"/>
        <v/>
      </c>
      <c r="S1453" t="str">
        <f ca="1">IF(B1453="",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Transaction'!$C$7*(F1453-E1453), 365), 360))))</f>
        <v/>
      </c>
      <c r="T1453" s="49" t="str">
        <f t="shared" ca="1" si="138"/>
        <v/>
      </c>
      <c r="U1453" s="49" t="str">
        <f t="shared" ca="1" si="139"/>
        <v/>
      </c>
      <c r="V1453" s="49" t="str">
        <f t="shared" ca="1" si="140"/>
        <v/>
      </c>
      <c r="W1453" s="11" t="str">
        <f t="shared" ca="1" si="141"/>
        <v/>
      </c>
      <c r="X1453" s="11" t="str">
        <f t="shared" ca="1" si="142"/>
        <v/>
      </c>
    </row>
    <row r="1454" spans="2:24" x14ac:dyDescent="0.25">
      <c r="B1454" s="82" t="str">
        <f ca="1">IF(B1453&lt;MIN($C$3, 'Terms&amp;Conditions + Transaction'!$B$6), B1453+1, "")</f>
        <v/>
      </c>
      <c r="C1454" t="str">
        <f ca="1">IF(B1454="", "", IF(AND(WEEKDAY(B1454, 2)&lt;=5, ISERROR(VLOOKUP(B1454, 'Holiday Schedule'!$B$3:$B$1002, 1, FALSE))), 1, 0))</f>
        <v/>
      </c>
      <c r="D1454" t="str">
        <f ca="1">IF(B1454="", "", IF(LOWER('Terms&amp;Conditions + Transaction'!$C$15)="act", 1, IF(DAY(B1454)=31, 0, IF(AND(DAY(B1454+1)=1, MONTH(B1454+1)=3), 31-DAY(B1454), 1))))</f>
        <v/>
      </c>
      <c r="E1454" s="18" t="str">
        <f ca="1">IF(B1454="", "", IFERROR(VLOOKUP(B1454, 'Accrual Schedule'!$B$3:$B$122, 1, TRUE), ""))</f>
        <v/>
      </c>
      <c r="F1454" s="18" t="str" cm="1">
        <f t="array" aca="1" ref="F1454" ca="1">IF(B1454="", "", INDEX('Accrual Schedule'!$B$3:$B$122, MATCH(B1454, 'Accrual Schedule'!$B$3:$B$122, 1)+1, 1))</f>
        <v/>
      </c>
      <c r="G1454" s="18" t="str" cm="1">
        <f t="array" aca="1" ref="G1454" ca="1">IF(B1454="", "", INDEX('Accrual Schedule'!$B$3:$B$122, MATCH(H1454, 'Accrual Schedule'!$B$3:$B$122, 1)-1, 1))</f>
        <v/>
      </c>
      <c r="H1454" s="18" t="str">
        <f ca="1">IF(B1454="", "", INDEX('Accrual Schedule'!$B$3:$B$122, MATCH(I1454, 'Accrual Schedule'!$C$3:$C$122, 1), 1))</f>
        <v/>
      </c>
      <c r="I1454" s="18" t="str" cm="1">
        <f t="array" aca="1" ref="I1454" ca="1">IF(B1454="", "", _xlfn.IFNA(INDEX('Accrual Schedule'!$C$4:$C$122, MATCH(B1454, 'Accrual Schedule'!$C$4:$C$122, 1)+1, 1), INDEX('Accrual Schedule'!$C$4:$C$122, 1, 1)))</f>
        <v/>
      </c>
      <c r="J1454" s="11" t="str">
        <f ca="1">IF(B1454="","",'Terms&amp;Conditions + Transaction'!$F$5-SUMIF(Dispositions!$B$3:$B$32,"&lt;="&amp;B1454,Dispositions!$C$3:$C$32))</f>
        <v/>
      </c>
      <c r="K1454" s="84" t="str">
        <f ca="1">IF(B1454="", "", IF(ISNA(MATCH(B1454, 'Factor Schedule'!$B$3:$B$2002, -1)),1,IF(INDEX('Factor Schedule'!$B$3:$C$2002,MATCH(B1454, 'Factor Schedule'!$B$3:$B$2002, -1), 1)=B1454,MATCH(B1454, 'Factor Schedule'!$B$3:$B$2002, -1),MATCH(B1454, 'Factor Schedule'!$B$3:$B$2002, -1)+1)))</f>
        <v/>
      </c>
      <c r="L1454" s="11" t="str" cm="1">
        <f t="array" aca="1" ref="L1454" ca="1">IF(B1454="","",ROUND(J1454*_xlfn.IFNA(INDEX('Factor Schedule'!$B$3:$C$2002,K1454, 2), 1), 2))</f>
        <v/>
      </c>
      <c r="M1454" s="11" t="str">
        <f ca="1">IF(B1454="", "", IF(OR(LOWER('Terms&amp;Conditions + Transaction'!$B$12)&lt;&gt;"compound", B1454=$C$2, B1454=E1454), L1454, L1454+IF(LOWER('Terms&amp;Conditions + Transaction'!$B$13)&lt;&gt;"y", SUMIFS($T$8:$T$2007, $B$8:$B$2007, "&gt;="&amp;E1454, $B$8:$B$2007, "&lt;"&amp;B1454), SUMIFS($U$8:$U$1007, $B$8:$B$2007, "&gt;="&amp;E1454, $B$8:$B$2007, "&lt;"&amp;B1454))))</f>
        <v/>
      </c>
      <c r="N1454" s="18" t="str">
        <f ca="1">IF(OR(B1454 = "", F1454=""), "", MIN(ForwardDays(B1454,-'Terms&amp;Conditions + Transaction'!$B$22, 'Terms&amp;Conditions + Transaction'!$B$23, 'Holiday Schedule'!$B$3:$B$1002),ForwardDays(F1454,-'Terms&amp;Conditions + Transaction'!$B$22, 'Terms&amp;Conditions + Transaction'!$B$23, 'Holiday Schedule'!$B$3:$B$1002)))</f>
        <v/>
      </c>
      <c r="O1454" s="42" t="str">
        <f ca="1">IF(B1454="", "", IF(ISNA(MATCH(N1454, SOFR_INDEX!$A$2:$A$2001, -1)),1,IF(INDEX(SOFR_INDEX!$A$2:$E$2001,MATCH(N1454, SOFR_INDEX!$A$2:$A$2001, -1), 1)=N1454,MATCH(N1454, SOFR_INDEX!$A$2:$A$2001, -1),MATCH(N1454, SOFR_INDEX!$A$2:$A$2001, -1)+1)))</f>
        <v/>
      </c>
      <c r="P1454" s="40" t="str" cm="1">
        <f t="array" aca="1" ref="P1454" ca="1">IF(OR(B1454="", F1454=""), "", INDEX(SOFR_INDEX!$B$2:$E$2001, O1454,$P$4) * IF(LEFT($P$3, 3)="180", 2, IF(LEFT($P$3, 2)="90", 4, IF(LEFT($P$3, 2)="30", 12, 1)))/100)</f>
        <v/>
      </c>
      <c r="Q1454" s="43" t="str">
        <f ca="1">IF(OR(B1454="", F1454=""), "", P1454+'Terms&amp;Conditions + Transaction'!$B$11/10000)</f>
        <v/>
      </c>
      <c r="R1454" s="43" t="str">
        <f t="shared" ca="1" si="137"/>
        <v/>
      </c>
      <c r="S1454" t="str">
        <f ca="1">IF(B1454="",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Transaction'!$C$7*(F1454-E1454), 365), 360))))</f>
        <v/>
      </c>
      <c r="T1454" s="49" t="str">
        <f t="shared" ca="1" si="138"/>
        <v/>
      </c>
      <c r="U1454" s="49" t="str">
        <f t="shared" ca="1" si="139"/>
        <v/>
      </c>
      <c r="V1454" s="49" t="str">
        <f t="shared" ca="1" si="140"/>
        <v/>
      </c>
      <c r="W1454" s="11" t="str">
        <f t="shared" ca="1" si="141"/>
        <v/>
      </c>
      <c r="X1454" s="11" t="str">
        <f t="shared" ca="1" si="142"/>
        <v/>
      </c>
    </row>
    <row r="1455" spans="2:24" x14ac:dyDescent="0.25">
      <c r="B1455" s="82" t="str">
        <f ca="1">IF(B1454&lt;MIN($C$3, 'Terms&amp;Conditions + Transaction'!$B$6), B1454+1, "")</f>
        <v/>
      </c>
      <c r="C1455" t="str">
        <f ca="1">IF(B1455="", "", IF(AND(WEEKDAY(B1455, 2)&lt;=5, ISERROR(VLOOKUP(B1455, 'Holiday Schedule'!$B$3:$B$1002, 1, FALSE))), 1, 0))</f>
        <v/>
      </c>
      <c r="D1455" t="str">
        <f ca="1">IF(B1455="", "", IF(LOWER('Terms&amp;Conditions + Transaction'!$C$15)="act", 1, IF(DAY(B1455)=31, 0, IF(AND(DAY(B1455+1)=1, MONTH(B1455+1)=3), 31-DAY(B1455), 1))))</f>
        <v/>
      </c>
      <c r="E1455" s="18" t="str">
        <f ca="1">IF(B1455="", "", IFERROR(VLOOKUP(B1455, 'Accrual Schedule'!$B$3:$B$122, 1, TRUE), ""))</f>
        <v/>
      </c>
      <c r="F1455" s="18" t="str" cm="1">
        <f t="array" aca="1" ref="F1455" ca="1">IF(B1455="", "", INDEX('Accrual Schedule'!$B$3:$B$122, MATCH(B1455, 'Accrual Schedule'!$B$3:$B$122, 1)+1, 1))</f>
        <v/>
      </c>
      <c r="G1455" s="18" t="str" cm="1">
        <f t="array" aca="1" ref="G1455" ca="1">IF(B1455="", "", INDEX('Accrual Schedule'!$B$3:$B$122, MATCH(H1455, 'Accrual Schedule'!$B$3:$B$122, 1)-1, 1))</f>
        <v/>
      </c>
      <c r="H1455" s="18" t="str">
        <f ca="1">IF(B1455="", "", INDEX('Accrual Schedule'!$B$3:$B$122, MATCH(I1455, 'Accrual Schedule'!$C$3:$C$122, 1), 1))</f>
        <v/>
      </c>
      <c r="I1455" s="18" t="str" cm="1">
        <f t="array" aca="1" ref="I1455" ca="1">IF(B1455="", "", _xlfn.IFNA(INDEX('Accrual Schedule'!$C$4:$C$122, MATCH(B1455, 'Accrual Schedule'!$C$4:$C$122, 1)+1, 1), INDEX('Accrual Schedule'!$C$4:$C$122, 1, 1)))</f>
        <v/>
      </c>
      <c r="J1455" s="11" t="str">
        <f ca="1">IF(B1455="","",'Terms&amp;Conditions + Transaction'!$F$5-SUMIF(Dispositions!$B$3:$B$32,"&lt;="&amp;B1455,Dispositions!$C$3:$C$32))</f>
        <v/>
      </c>
      <c r="K1455" s="84" t="str">
        <f ca="1">IF(B1455="", "", IF(ISNA(MATCH(B1455, 'Factor Schedule'!$B$3:$B$2002, -1)),1,IF(INDEX('Factor Schedule'!$B$3:$C$2002,MATCH(B1455, 'Factor Schedule'!$B$3:$B$2002, -1), 1)=B1455,MATCH(B1455, 'Factor Schedule'!$B$3:$B$2002, -1),MATCH(B1455, 'Factor Schedule'!$B$3:$B$2002, -1)+1)))</f>
        <v/>
      </c>
      <c r="L1455" s="11" t="str" cm="1">
        <f t="array" aca="1" ref="L1455" ca="1">IF(B1455="","",ROUND(J1455*_xlfn.IFNA(INDEX('Factor Schedule'!$B$3:$C$2002,K1455, 2), 1), 2))</f>
        <v/>
      </c>
      <c r="M1455" s="11" t="str">
        <f ca="1">IF(B1455="", "", IF(OR(LOWER('Terms&amp;Conditions + Transaction'!$B$12)&lt;&gt;"compound", B1455=$C$2, B1455=E1455), L1455, L1455+IF(LOWER('Terms&amp;Conditions + Transaction'!$B$13)&lt;&gt;"y", SUMIFS($T$8:$T$2007, $B$8:$B$2007, "&gt;="&amp;E1455, $B$8:$B$2007, "&lt;"&amp;B1455), SUMIFS($U$8:$U$1007, $B$8:$B$2007, "&gt;="&amp;E1455, $B$8:$B$2007, "&lt;"&amp;B1455))))</f>
        <v/>
      </c>
      <c r="N1455" s="18" t="str">
        <f ca="1">IF(OR(B1455 = "", F1455=""), "", MIN(ForwardDays(B1455,-'Terms&amp;Conditions + Transaction'!$B$22, 'Terms&amp;Conditions + Transaction'!$B$23, 'Holiday Schedule'!$B$3:$B$1002),ForwardDays(F1455,-'Terms&amp;Conditions + Transaction'!$B$22, 'Terms&amp;Conditions + Transaction'!$B$23, 'Holiday Schedule'!$B$3:$B$1002)))</f>
        <v/>
      </c>
      <c r="O1455" s="42" t="str">
        <f ca="1">IF(B1455="", "", IF(ISNA(MATCH(N1455, SOFR_INDEX!$A$2:$A$2001, -1)),1,IF(INDEX(SOFR_INDEX!$A$2:$E$2001,MATCH(N1455, SOFR_INDEX!$A$2:$A$2001, -1), 1)=N1455,MATCH(N1455, SOFR_INDEX!$A$2:$A$2001, -1),MATCH(N1455, SOFR_INDEX!$A$2:$A$2001, -1)+1)))</f>
        <v/>
      </c>
      <c r="P1455" s="40" t="str" cm="1">
        <f t="array" aca="1" ref="P1455" ca="1">IF(OR(B1455="", F1455=""), "", INDEX(SOFR_INDEX!$B$2:$E$2001, O1455,$P$4) * IF(LEFT($P$3, 3)="180", 2, IF(LEFT($P$3, 2)="90", 4, IF(LEFT($P$3, 2)="30", 12, 1)))/100)</f>
        <v/>
      </c>
      <c r="Q1455" s="43" t="str">
        <f ca="1">IF(OR(B1455="", F1455=""), "", P1455+'Terms&amp;Conditions + Transaction'!$B$11/10000)</f>
        <v/>
      </c>
      <c r="R1455" s="43" t="str">
        <f t="shared" ca="1" si="137"/>
        <v/>
      </c>
      <c r="S1455" t="str">
        <f ca="1">IF(B1455="",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Transaction'!$C$7*(F1455-E1455), 365), 360))))</f>
        <v/>
      </c>
      <c r="T1455" s="49" t="str">
        <f t="shared" ca="1" si="138"/>
        <v/>
      </c>
      <c r="U1455" s="49" t="str">
        <f t="shared" ca="1" si="139"/>
        <v/>
      </c>
      <c r="V1455" s="49" t="str">
        <f t="shared" ca="1" si="140"/>
        <v/>
      </c>
      <c r="W1455" s="11" t="str">
        <f t="shared" ca="1" si="141"/>
        <v/>
      </c>
      <c r="X1455" s="11" t="str">
        <f t="shared" ca="1" si="142"/>
        <v/>
      </c>
    </row>
    <row r="1456" spans="2:24" x14ac:dyDescent="0.25">
      <c r="B1456" s="82" t="str">
        <f ca="1">IF(B1455&lt;MIN($C$3, 'Terms&amp;Conditions + Transaction'!$B$6), B1455+1, "")</f>
        <v/>
      </c>
      <c r="C1456" t="str">
        <f ca="1">IF(B1456="", "", IF(AND(WEEKDAY(B1456, 2)&lt;=5, ISERROR(VLOOKUP(B1456, 'Holiday Schedule'!$B$3:$B$1002, 1, FALSE))), 1, 0))</f>
        <v/>
      </c>
      <c r="D1456" t="str">
        <f ca="1">IF(B1456="", "", IF(LOWER('Terms&amp;Conditions + Transaction'!$C$15)="act", 1, IF(DAY(B1456)=31, 0, IF(AND(DAY(B1456+1)=1, MONTH(B1456+1)=3), 31-DAY(B1456), 1))))</f>
        <v/>
      </c>
      <c r="E1456" s="18" t="str">
        <f ca="1">IF(B1456="", "", IFERROR(VLOOKUP(B1456, 'Accrual Schedule'!$B$3:$B$122, 1, TRUE), ""))</f>
        <v/>
      </c>
      <c r="F1456" s="18" t="str" cm="1">
        <f t="array" aca="1" ref="F1456" ca="1">IF(B1456="", "", INDEX('Accrual Schedule'!$B$3:$B$122, MATCH(B1456, 'Accrual Schedule'!$B$3:$B$122, 1)+1, 1))</f>
        <v/>
      </c>
      <c r="G1456" s="18" t="str" cm="1">
        <f t="array" aca="1" ref="G1456" ca="1">IF(B1456="", "", INDEX('Accrual Schedule'!$B$3:$B$122, MATCH(H1456, 'Accrual Schedule'!$B$3:$B$122, 1)-1, 1))</f>
        <v/>
      </c>
      <c r="H1456" s="18" t="str">
        <f ca="1">IF(B1456="", "", INDEX('Accrual Schedule'!$B$3:$B$122, MATCH(I1456, 'Accrual Schedule'!$C$3:$C$122, 1), 1))</f>
        <v/>
      </c>
      <c r="I1456" s="18" t="str" cm="1">
        <f t="array" aca="1" ref="I1456" ca="1">IF(B1456="", "", _xlfn.IFNA(INDEX('Accrual Schedule'!$C$4:$C$122, MATCH(B1456, 'Accrual Schedule'!$C$4:$C$122, 1)+1, 1), INDEX('Accrual Schedule'!$C$4:$C$122, 1, 1)))</f>
        <v/>
      </c>
      <c r="J1456" s="11" t="str">
        <f ca="1">IF(B1456="","",'Terms&amp;Conditions + Transaction'!$F$5-SUMIF(Dispositions!$B$3:$B$32,"&lt;="&amp;B1456,Dispositions!$C$3:$C$32))</f>
        <v/>
      </c>
      <c r="K1456" s="84" t="str">
        <f ca="1">IF(B1456="", "", IF(ISNA(MATCH(B1456, 'Factor Schedule'!$B$3:$B$2002, -1)),1,IF(INDEX('Factor Schedule'!$B$3:$C$2002,MATCH(B1456, 'Factor Schedule'!$B$3:$B$2002, -1), 1)=B1456,MATCH(B1456, 'Factor Schedule'!$B$3:$B$2002, -1),MATCH(B1456, 'Factor Schedule'!$B$3:$B$2002, -1)+1)))</f>
        <v/>
      </c>
      <c r="L1456" s="11" t="str" cm="1">
        <f t="array" aca="1" ref="L1456" ca="1">IF(B1456="","",ROUND(J1456*_xlfn.IFNA(INDEX('Factor Schedule'!$B$3:$C$2002,K1456, 2), 1), 2))</f>
        <v/>
      </c>
      <c r="M1456" s="11" t="str">
        <f ca="1">IF(B1456="", "", IF(OR(LOWER('Terms&amp;Conditions + Transaction'!$B$12)&lt;&gt;"compound", B1456=$C$2, B1456=E1456), L1456, L1456+IF(LOWER('Terms&amp;Conditions + Transaction'!$B$13)&lt;&gt;"y", SUMIFS($T$8:$T$2007, $B$8:$B$2007, "&gt;="&amp;E1456, $B$8:$B$2007, "&lt;"&amp;B1456), SUMIFS($U$8:$U$1007, $B$8:$B$2007, "&gt;="&amp;E1456, $B$8:$B$2007, "&lt;"&amp;B1456))))</f>
        <v/>
      </c>
      <c r="N1456" s="18" t="str">
        <f ca="1">IF(OR(B1456 = "", F1456=""), "", MIN(ForwardDays(B1456,-'Terms&amp;Conditions + Transaction'!$B$22, 'Terms&amp;Conditions + Transaction'!$B$23, 'Holiday Schedule'!$B$3:$B$1002),ForwardDays(F1456,-'Terms&amp;Conditions + Transaction'!$B$22, 'Terms&amp;Conditions + Transaction'!$B$23, 'Holiday Schedule'!$B$3:$B$1002)))</f>
        <v/>
      </c>
      <c r="O1456" s="42" t="str">
        <f ca="1">IF(B1456="", "", IF(ISNA(MATCH(N1456, SOFR_INDEX!$A$2:$A$2001, -1)),1,IF(INDEX(SOFR_INDEX!$A$2:$E$2001,MATCH(N1456, SOFR_INDEX!$A$2:$A$2001, -1), 1)=N1456,MATCH(N1456, SOFR_INDEX!$A$2:$A$2001, -1),MATCH(N1456, SOFR_INDEX!$A$2:$A$2001, -1)+1)))</f>
        <v/>
      </c>
      <c r="P1456" s="40" t="str" cm="1">
        <f t="array" aca="1" ref="P1456" ca="1">IF(OR(B1456="", F1456=""), "", INDEX(SOFR_INDEX!$B$2:$E$2001, O1456,$P$4) * IF(LEFT($P$3, 3)="180", 2, IF(LEFT($P$3, 2)="90", 4, IF(LEFT($P$3, 2)="30", 12, 1)))/100)</f>
        <v/>
      </c>
      <c r="Q1456" s="43" t="str">
        <f ca="1">IF(OR(B1456="", F1456=""), "", P1456+'Terms&amp;Conditions + Transaction'!$B$11/10000)</f>
        <v/>
      </c>
      <c r="R1456" s="43" t="str">
        <f t="shared" ca="1" si="137"/>
        <v/>
      </c>
      <c r="S1456" t="str">
        <f ca="1">IF(B1456="",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Transaction'!$C$7*(F1456-E1456), 365), 360))))</f>
        <v/>
      </c>
      <c r="T1456" s="49" t="str">
        <f t="shared" ca="1" si="138"/>
        <v/>
      </c>
      <c r="U1456" s="49" t="str">
        <f t="shared" ca="1" si="139"/>
        <v/>
      </c>
      <c r="V1456" s="49" t="str">
        <f t="shared" ca="1" si="140"/>
        <v/>
      </c>
      <c r="W1456" s="11" t="str">
        <f t="shared" ca="1" si="141"/>
        <v/>
      </c>
      <c r="X1456" s="11" t="str">
        <f t="shared" ca="1" si="142"/>
        <v/>
      </c>
    </row>
    <row r="1457" spans="2:24" x14ac:dyDescent="0.25">
      <c r="B1457" s="82" t="str">
        <f ca="1">IF(B1456&lt;MIN($C$3, 'Terms&amp;Conditions + Transaction'!$B$6), B1456+1, "")</f>
        <v/>
      </c>
      <c r="C1457" t="str">
        <f ca="1">IF(B1457="", "", IF(AND(WEEKDAY(B1457, 2)&lt;=5, ISERROR(VLOOKUP(B1457, 'Holiday Schedule'!$B$3:$B$1002, 1, FALSE))), 1, 0))</f>
        <v/>
      </c>
      <c r="D1457" t="str">
        <f ca="1">IF(B1457="", "", IF(LOWER('Terms&amp;Conditions + Transaction'!$C$15)="act", 1, IF(DAY(B1457)=31, 0, IF(AND(DAY(B1457+1)=1, MONTH(B1457+1)=3), 31-DAY(B1457), 1))))</f>
        <v/>
      </c>
      <c r="E1457" s="18" t="str">
        <f ca="1">IF(B1457="", "", IFERROR(VLOOKUP(B1457, 'Accrual Schedule'!$B$3:$B$122, 1, TRUE), ""))</f>
        <v/>
      </c>
      <c r="F1457" s="18" t="str" cm="1">
        <f t="array" aca="1" ref="F1457" ca="1">IF(B1457="", "", INDEX('Accrual Schedule'!$B$3:$B$122, MATCH(B1457, 'Accrual Schedule'!$B$3:$B$122, 1)+1, 1))</f>
        <v/>
      </c>
      <c r="G1457" s="18" t="str" cm="1">
        <f t="array" aca="1" ref="G1457" ca="1">IF(B1457="", "", INDEX('Accrual Schedule'!$B$3:$B$122, MATCH(H1457, 'Accrual Schedule'!$B$3:$B$122, 1)-1, 1))</f>
        <v/>
      </c>
      <c r="H1457" s="18" t="str">
        <f ca="1">IF(B1457="", "", INDEX('Accrual Schedule'!$B$3:$B$122, MATCH(I1457, 'Accrual Schedule'!$C$3:$C$122, 1), 1))</f>
        <v/>
      </c>
      <c r="I1457" s="18" t="str" cm="1">
        <f t="array" aca="1" ref="I1457" ca="1">IF(B1457="", "", _xlfn.IFNA(INDEX('Accrual Schedule'!$C$4:$C$122, MATCH(B1457, 'Accrual Schedule'!$C$4:$C$122, 1)+1, 1), INDEX('Accrual Schedule'!$C$4:$C$122, 1, 1)))</f>
        <v/>
      </c>
      <c r="J1457" s="11" t="str">
        <f ca="1">IF(B1457="","",'Terms&amp;Conditions + Transaction'!$F$5-SUMIF(Dispositions!$B$3:$B$32,"&lt;="&amp;B1457,Dispositions!$C$3:$C$32))</f>
        <v/>
      </c>
      <c r="K1457" s="84" t="str">
        <f ca="1">IF(B1457="", "", IF(ISNA(MATCH(B1457, 'Factor Schedule'!$B$3:$B$2002, -1)),1,IF(INDEX('Factor Schedule'!$B$3:$C$2002,MATCH(B1457, 'Factor Schedule'!$B$3:$B$2002, -1), 1)=B1457,MATCH(B1457, 'Factor Schedule'!$B$3:$B$2002, -1),MATCH(B1457, 'Factor Schedule'!$B$3:$B$2002, -1)+1)))</f>
        <v/>
      </c>
      <c r="L1457" s="11" t="str" cm="1">
        <f t="array" aca="1" ref="L1457" ca="1">IF(B1457="","",ROUND(J1457*_xlfn.IFNA(INDEX('Factor Schedule'!$B$3:$C$2002,K1457, 2), 1), 2))</f>
        <v/>
      </c>
      <c r="M1457" s="11" t="str">
        <f ca="1">IF(B1457="", "", IF(OR(LOWER('Terms&amp;Conditions + Transaction'!$B$12)&lt;&gt;"compound", B1457=$C$2, B1457=E1457), L1457, L1457+IF(LOWER('Terms&amp;Conditions + Transaction'!$B$13)&lt;&gt;"y", SUMIFS($T$8:$T$2007, $B$8:$B$2007, "&gt;="&amp;E1457, $B$8:$B$2007, "&lt;"&amp;B1457), SUMIFS($U$8:$U$1007, $B$8:$B$2007, "&gt;="&amp;E1457, $B$8:$B$2007, "&lt;"&amp;B1457))))</f>
        <v/>
      </c>
      <c r="N1457" s="18" t="str">
        <f ca="1">IF(OR(B1457 = "", F1457=""), "", MIN(ForwardDays(B1457,-'Terms&amp;Conditions + Transaction'!$B$22, 'Terms&amp;Conditions + Transaction'!$B$23, 'Holiday Schedule'!$B$3:$B$1002),ForwardDays(F1457,-'Terms&amp;Conditions + Transaction'!$B$22, 'Terms&amp;Conditions + Transaction'!$B$23, 'Holiday Schedule'!$B$3:$B$1002)))</f>
        <v/>
      </c>
      <c r="O1457" s="42" t="str">
        <f ca="1">IF(B1457="", "", IF(ISNA(MATCH(N1457, SOFR_INDEX!$A$2:$A$2001, -1)),1,IF(INDEX(SOFR_INDEX!$A$2:$E$2001,MATCH(N1457, SOFR_INDEX!$A$2:$A$2001, -1), 1)=N1457,MATCH(N1457, SOFR_INDEX!$A$2:$A$2001, -1),MATCH(N1457, SOFR_INDEX!$A$2:$A$2001, -1)+1)))</f>
        <v/>
      </c>
      <c r="P1457" s="40" t="str" cm="1">
        <f t="array" aca="1" ref="P1457" ca="1">IF(OR(B1457="", F1457=""), "", INDEX(SOFR_INDEX!$B$2:$E$2001, O1457,$P$4) * IF(LEFT($P$3, 3)="180", 2, IF(LEFT($P$3, 2)="90", 4, IF(LEFT($P$3, 2)="30", 12, 1)))/100)</f>
        <v/>
      </c>
      <c r="Q1457" s="43" t="str">
        <f ca="1">IF(OR(B1457="", F1457=""), "", P1457+'Terms&amp;Conditions + Transaction'!$B$11/10000)</f>
        <v/>
      </c>
      <c r="R1457" s="43" t="str">
        <f t="shared" ca="1" si="137"/>
        <v/>
      </c>
      <c r="S1457" t="str">
        <f ca="1">IF(B1457="",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Transaction'!$C$7*(F1457-E1457), 365), 360))))</f>
        <v/>
      </c>
      <c r="T1457" s="49" t="str">
        <f t="shared" ca="1" si="138"/>
        <v/>
      </c>
      <c r="U1457" s="49" t="str">
        <f t="shared" ca="1" si="139"/>
        <v/>
      </c>
      <c r="V1457" s="49" t="str">
        <f t="shared" ca="1" si="140"/>
        <v/>
      </c>
      <c r="W1457" s="11" t="str">
        <f t="shared" ca="1" si="141"/>
        <v/>
      </c>
      <c r="X1457" s="11" t="str">
        <f t="shared" ca="1" si="142"/>
        <v/>
      </c>
    </row>
    <row r="1458" spans="2:24" x14ac:dyDescent="0.25">
      <c r="B1458" s="82" t="str">
        <f ca="1">IF(B1457&lt;MIN($C$3, 'Terms&amp;Conditions + Transaction'!$B$6), B1457+1, "")</f>
        <v/>
      </c>
      <c r="C1458" t="str">
        <f ca="1">IF(B1458="", "", IF(AND(WEEKDAY(B1458, 2)&lt;=5, ISERROR(VLOOKUP(B1458, 'Holiday Schedule'!$B$3:$B$1002, 1, FALSE))), 1, 0))</f>
        <v/>
      </c>
      <c r="D1458" t="str">
        <f ca="1">IF(B1458="", "", IF(LOWER('Terms&amp;Conditions + Transaction'!$C$15)="act", 1, IF(DAY(B1458)=31, 0, IF(AND(DAY(B1458+1)=1, MONTH(B1458+1)=3), 31-DAY(B1458), 1))))</f>
        <v/>
      </c>
      <c r="E1458" s="18" t="str">
        <f ca="1">IF(B1458="", "", IFERROR(VLOOKUP(B1458, 'Accrual Schedule'!$B$3:$B$122, 1, TRUE), ""))</f>
        <v/>
      </c>
      <c r="F1458" s="18" t="str" cm="1">
        <f t="array" aca="1" ref="F1458" ca="1">IF(B1458="", "", INDEX('Accrual Schedule'!$B$3:$B$122, MATCH(B1458, 'Accrual Schedule'!$B$3:$B$122, 1)+1, 1))</f>
        <v/>
      </c>
      <c r="G1458" s="18" t="str" cm="1">
        <f t="array" aca="1" ref="G1458" ca="1">IF(B1458="", "", INDEX('Accrual Schedule'!$B$3:$B$122, MATCH(H1458, 'Accrual Schedule'!$B$3:$B$122, 1)-1, 1))</f>
        <v/>
      </c>
      <c r="H1458" s="18" t="str">
        <f ca="1">IF(B1458="", "", INDEX('Accrual Schedule'!$B$3:$B$122, MATCH(I1458, 'Accrual Schedule'!$C$3:$C$122, 1), 1))</f>
        <v/>
      </c>
      <c r="I1458" s="18" t="str" cm="1">
        <f t="array" aca="1" ref="I1458" ca="1">IF(B1458="", "", _xlfn.IFNA(INDEX('Accrual Schedule'!$C$4:$C$122, MATCH(B1458, 'Accrual Schedule'!$C$4:$C$122, 1)+1, 1), INDEX('Accrual Schedule'!$C$4:$C$122, 1, 1)))</f>
        <v/>
      </c>
      <c r="J1458" s="11" t="str">
        <f ca="1">IF(B1458="","",'Terms&amp;Conditions + Transaction'!$F$5-SUMIF(Dispositions!$B$3:$B$32,"&lt;="&amp;B1458,Dispositions!$C$3:$C$32))</f>
        <v/>
      </c>
      <c r="K1458" s="84" t="str">
        <f ca="1">IF(B1458="", "", IF(ISNA(MATCH(B1458, 'Factor Schedule'!$B$3:$B$2002, -1)),1,IF(INDEX('Factor Schedule'!$B$3:$C$2002,MATCH(B1458, 'Factor Schedule'!$B$3:$B$2002, -1), 1)=B1458,MATCH(B1458, 'Factor Schedule'!$B$3:$B$2002, -1),MATCH(B1458, 'Factor Schedule'!$B$3:$B$2002, -1)+1)))</f>
        <v/>
      </c>
      <c r="L1458" s="11" t="str" cm="1">
        <f t="array" aca="1" ref="L1458" ca="1">IF(B1458="","",ROUND(J1458*_xlfn.IFNA(INDEX('Factor Schedule'!$B$3:$C$2002,K1458, 2), 1), 2))</f>
        <v/>
      </c>
      <c r="M1458" s="11" t="str">
        <f ca="1">IF(B1458="", "", IF(OR(LOWER('Terms&amp;Conditions + Transaction'!$B$12)&lt;&gt;"compound", B1458=$C$2, B1458=E1458), L1458, L1458+IF(LOWER('Terms&amp;Conditions + Transaction'!$B$13)&lt;&gt;"y", SUMIFS($T$8:$T$2007, $B$8:$B$2007, "&gt;="&amp;E1458, $B$8:$B$2007, "&lt;"&amp;B1458), SUMIFS($U$8:$U$1007, $B$8:$B$2007, "&gt;="&amp;E1458, $B$8:$B$2007, "&lt;"&amp;B1458))))</f>
        <v/>
      </c>
      <c r="N1458" s="18" t="str">
        <f ca="1">IF(OR(B1458 = "", F1458=""), "", MIN(ForwardDays(B1458,-'Terms&amp;Conditions + Transaction'!$B$22, 'Terms&amp;Conditions + Transaction'!$B$23, 'Holiday Schedule'!$B$3:$B$1002),ForwardDays(F1458,-'Terms&amp;Conditions + Transaction'!$B$22, 'Terms&amp;Conditions + Transaction'!$B$23, 'Holiday Schedule'!$B$3:$B$1002)))</f>
        <v/>
      </c>
      <c r="O1458" s="42" t="str">
        <f ca="1">IF(B1458="", "", IF(ISNA(MATCH(N1458, SOFR_INDEX!$A$2:$A$2001, -1)),1,IF(INDEX(SOFR_INDEX!$A$2:$E$2001,MATCH(N1458, SOFR_INDEX!$A$2:$A$2001, -1), 1)=N1458,MATCH(N1458, SOFR_INDEX!$A$2:$A$2001, -1),MATCH(N1458, SOFR_INDEX!$A$2:$A$2001, -1)+1)))</f>
        <v/>
      </c>
      <c r="P1458" s="40" t="str" cm="1">
        <f t="array" aca="1" ref="P1458" ca="1">IF(OR(B1458="", F1458=""), "", INDEX(SOFR_INDEX!$B$2:$E$2001, O1458,$P$4) * IF(LEFT($P$3, 3)="180", 2, IF(LEFT($P$3, 2)="90", 4, IF(LEFT($P$3, 2)="30", 12, 1)))/100)</f>
        <v/>
      </c>
      <c r="Q1458" s="43" t="str">
        <f ca="1">IF(OR(B1458="", F1458=""), "", P1458+'Terms&amp;Conditions + Transaction'!$B$11/10000)</f>
        <v/>
      </c>
      <c r="R1458" s="43" t="str">
        <f t="shared" ca="1" si="137"/>
        <v/>
      </c>
      <c r="S1458" t="str">
        <f ca="1">IF(B1458="",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Transaction'!$C$7*(F1458-E1458), 365), 360))))</f>
        <v/>
      </c>
      <c r="T1458" s="49" t="str">
        <f t="shared" ca="1" si="138"/>
        <v/>
      </c>
      <c r="U1458" s="49" t="str">
        <f t="shared" ca="1" si="139"/>
        <v/>
      </c>
      <c r="V1458" s="49" t="str">
        <f t="shared" ca="1" si="140"/>
        <v/>
      </c>
      <c r="W1458" s="11" t="str">
        <f t="shared" ca="1" si="141"/>
        <v/>
      </c>
      <c r="X1458" s="11" t="str">
        <f t="shared" ca="1" si="142"/>
        <v/>
      </c>
    </row>
    <row r="1459" spans="2:24" x14ac:dyDescent="0.25">
      <c r="B1459" s="82" t="str">
        <f ca="1">IF(B1458&lt;MIN($C$3, 'Terms&amp;Conditions + Transaction'!$B$6), B1458+1, "")</f>
        <v/>
      </c>
      <c r="C1459" t="str">
        <f ca="1">IF(B1459="", "", IF(AND(WEEKDAY(B1459, 2)&lt;=5, ISERROR(VLOOKUP(B1459, 'Holiday Schedule'!$B$3:$B$1002, 1, FALSE))), 1, 0))</f>
        <v/>
      </c>
      <c r="D1459" t="str">
        <f ca="1">IF(B1459="", "", IF(LOWER('Terms&amp;Conditions + Transaction'!$C$15)="act", 1, IF(DAY(B1459)=31, 0, IF(AND(DAY(B1459+1)=1, MONTH(B1459+1)=3), 31-DAY(B1459), 1))))</f>
        <v/>
      </c>
      <c r="E1459" s="18" t="str">
        <f ca="1">IF(B1459="", "", IFERROR(VLOOKUP(B1459, 'Accrual Schedule'!$B$3:$B$122, 1, TRUE), ""))</f>
        <v/>
      </c>
      <c r="F1459" s="18" t="str" cm="1">
        <f t="array" aca="1" ref="F1459" ca="1">IF(B1459="", "", INDEX('Accrual Schedule'!$B$3:$B$122, MATCH(B1459, 'Accrual Schedule'!$B$3:$B$122, 1)+1, 1))</f>
        <v/>
      </c>
      <c r="G1459" s="18" t="str" cm="1">
        <f t="array" aca="1" ref="G1459" ca="1">IF(B1459="", "", INDEX('Accrual Schedule'!$B$3:$B$122, MATCH(H1459, 'Accrual Schedule'!$B$3:$B$122, 1)-1, 1))</f>
        <v/>
      </c>
      <c r="H1459" s="18" t="str">
        <f ca="1">IF(B1459="", "", INDEX('Accrual Schedule'!$B$3:$B$122, MATCH(I1459, 'Accrual Schedule'!$C$3:$C$122, 1), 1))</f>
        <v/>
      </c>
      <c r="I1459" s="18" t="str" cm="1">
        <f t="array" aca="1" ref="I1459" ca="1">IF(B1459="", "", _xlfn.IFNA(INDEX('Accrual Schedule'!$C$4:$C$122, MATCH(B1459, 'Accrual Schedule'!$C$4:$C$122, 1)+1, 1), INDEX('Accrual Schedule'!$C$4:$C$122, 1, 1)))</f>
        <v/>
      </c>
      <c r="J1459" s="11" t="str">
        <f ca="1">IF(B1459="","",'Terms&amp;Conditions + Transaction'!$F$5-SUMIF(Dispositions!$B$3:$B$32,"&lt;="&amp;B1459,Dispositions!$C$3:$C$32))</f>
        <v/>
      </c>
      <c r="K1459" s="84" t="str">
        <f ca="1">IF(B1459="", "", IF(ISNA(MATCH(B1459, 'Factor Schedule'!$B$3:$B$2002, -1)),1,IF(INDEX('Factor Schedule'!$B$3:$C$2002,MATCH(B1459, 'Factor Schedule'!$B$3:$B$2002, -1), 1)=B1459,MATCH(B1459, 'Factor Schedule'!$B$3:$B$2002, -1),MATCH(B1459, 'Factor Schedule'!$B$3:$B$2002, -1)+1)))</f>
        <v/>
      </c>
      <c r="L1459" s="11" t="str" cm="1">
        <f t="array" aca="1" ref="L1459" ca="1">IF(B1459="","",ROUND(J1459*_xlfn.IFNA(INDEX('Factor Schedule'!$B$3:$C$2002,K1459, 2), 1), 2))</f>
        <v/>
      </c>
      <c r="M1459" s="11" t="str">
        <f ca="1">IF(B1459="", "", IF(OR(LOWER('Terms&amp;Conditions + Transaction'!$B$12)&lt;&gt;"compound", B1459=$C$2, B1459=E1459), L1459, L1459+IF(LOWER('Terms&amp;Conditions + Transaction'!$B$13)&lt;&gt;"y", SUMIFS($T$8:$T$2007, $B$8:$B$2007, "&gt;="&amp;E1459, $B$8:$B$2007, "&lt;"&amp;B1459), SUMIFS($U$8:$U$1007, $B$8:$B$2007, "&gt;="&amp;E1459, $B$8:$B$2007, "&lt;"&amp;B1459))))</f>
        <v/>
      </c>
      <c r="N1459" s="18" t="str">
        <f ca="1">IF(OR(B1459 = "", F1459=""), "", MIN(ForwardDays(B1459,-'Terms&amp;Conditions + Transaction'!$B$22, 'Terms&amp;Conditions + Transaction'!$B$23, 'Holiday Schedule'!$B$3:$B$1002),ForwardDays(F1459,-'Terms&amp;Conditions + Transaction'!$B$22, 'Terms&amp;Conditions + Transaction'!$B$23, 'Holiday Schedule'!$B$3:$B$1002)))</f>
        <v/>
      </c>
      <c r="O1459" s="42" t="str">
        <f ca="1">IF(B1459="", "", IF(ISNA(MATCH(N1459, SOFR_INDEX!$A$2:$A$2001, -1)),1,IF(INDEX(SOFR_INDEX!$A$2:$E$2001,MATCH(N1459, SOFR_INDEX!$A$2:$A$2001, -1), 1)=N1459,MATCH(N1459, SOFR_INDEX!$A$2:$A$2001, -1),MATCH(N1459, SOFR_INDEX!$A$2:$A$2001, -1)+1)))</f>
        <v/>
      </c>
      <c r="P1459" s="40" t="str" cm="1">
        <f t="array" aca="1" ref="P1459" ca="1">IF(OR(B1459="", F1459=""), "", INDEX(SOFR_INDEX!$B$2:$E$2001, O1459,$P$4) * IF(LEFT($P$3, 3)="180", 2, IF(LEFT($P$3, 2)="90", 4, IF(LEFT($P$3, 2)="30", 12, 1)))/100)</f>
        <v/>
      </c>
      <c r="Q1459" s="43" t="str">
        <f ca="1">IF(OR(B1459="", F1459=""), "", P1459+'Terms&amp;Conditions + Transaction'!$B$11/10000)</f>
        <v/>
      </c>
      <c r="R1459" s="43" t="str">
        <f t="shared" ca="1" si="137"/>
        <v/>
      </c>
      <c r="S1459" t="str">
        <f ca="1">IF(B1459="",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Transaction'!$C$7*(F1459-E1459), 365), 360))))</f>
        <v/>
      </c>
      <c r="T1459" s="49" t="str">
        <f t="shared" ca="1" si="138"/>
        <v/>
      </c>
      <c r="U1459" s="49" t="str">
        <f t="shared" ca="1" si="139"/>
        <v/>
      </c>
      <c r="V1459" s="49" t="str">
        <f t="shared" ca="1" si="140"/>
        <v/>
      </c>
      <c r="W1459" s="11" t="str">
        <f t="shared" ca="1" si="141"/>
        <v/>
      </c>
      <c r="X1459" s="11" t="str">
        <f t="shared" ca="1" si="142"/>
        <v/>
      </c>
    </row>
    <row r="1460" spans="2:24" x14ac:dyDescent="0.25">
      <c r="B1460" s="82" t="str">
        <f ca="1">IF(B1459&lt;MIN($C$3, 'Terms&amp;Conditions + Transaction'!$B$6), B1459+1, "")</f>
        <v/>
      </c>
      <c r="C1460" t="str">
        <f ca="1">IF(B1460="", "", IF(AND(WEEKDAY(B1460, 2)&lt;=5, ISERROR(VLOOKUP(B1460, 'Holiday Schedule'!$B$3:$B$1002, 1, FALSE))), 1, 0))</f>
        <v/>
      </c>
      <c r="D1460" t="str">
        <f ca="1">IF(B1460="", "", IF(LOWER('Terms&amp;Conditions + Transaction'!$C$15)="act", 1, IF(DAY(B1460)=31, 0, IF(AND(DAY(B1460+1)=1, MONTH(B1460+1)=3), 31-DAY(B1460), 1))))</f>
        <v/>
      </c>
      <c r="E1460" s="18" t="str">
        <f ca="1">IF(B1460="", "", IFERROR(VLOOKUP(B1460, 'Accrual Schedule'!$B$3:$B$122, 1, TRUE), ""))</f>
        <v/>
      </c>
      <c r="F1460" s="18" t="str" cm="1">
        <f t="array" aca="1" ref="F1460" ca="1">IF(B1460="", "", INDEX('Accrual Schedule'!$B$3:$B$122, MATCH(B1460, 'Accrual Schedule'!$B$3:$B$122, 1)+1, 1))</f>
        <v/>
      </c>
      <c r="G1460" s="18" t="str" cm="1">
        <f t="array" aca="1" ref="G1460" ca="1">IF(B1460="", "", INDEX('Accrual Schedule'!$B$3:$B$122, MATCH(H1460, 'Accrual Schedule'!$B$3:$B$122, 1)-1, 1))</f>
        <v/>
      </c>
      <c r="H1460" s="18" t="str">
        <f ca="1">IF(B1460="", "", INDEX('Accrual Schedule'!$B$3:$B$122, MATCH(I1460, 'Accrual Schedule'!$C$3:$C$122, 1), 1))</f>
        <v/>
      </c>
      <c r="I1460" s="18" t="str" cm="1">
        <f t="array" aca="1" ref="I1460" ca="1">IF(B1460="", "", _xlfn.IFNA(INDEX('Accrual Schedule'!$C$4:$C$122, MATCH(B1460, 'Accrual Schedule'!$C$4:$C$122, 1)+1, 1), INDEX('Accrual Schedule'!$C$4:$C$122, 1, 1)))</f>
        <v/>
      </c>
      <c r="J1460" s="11" t="str">
        <f ca="1">IF(B1460="","",'Terms&amp;Conditions + Transaction'!$F$5-SUMIF(Dispositions!$B$3:$B$32,"&lt;="&amp;B1460,Dispositions!$C$3:$C$32))</f>
        <v/>
      </c>
      <c r="K1460" s="84" t="str">
        <f ca="1">IF(B1460="", "", IF(ISNA(MATCH(B1460, 'Factor Schedule'!$B$3:$B$2002, -1)),1,IF(INDEX('Factor Schedule'!$B$3:$C$2002,MATCH(B1460, 'Factor Schedule'!$B$3:$B$2002, -1), 1)=B1460,MATCH(B1460, 'Factor Schedule'!$B$3:$B$2002, -1),MATCH(B1460, 'Factor Schedule'!$B$3:$B$2002, -1)+1)))</f>
        <v/>
      </c>
      <c r="L1460" s="11" t="str" cm="1">
        <f t="array" aca="1" ref="L1460" ca="1">IF(B1460="","",ROUND(J1460*_xlfn.IFNA(INDEX('Factor Schedule'!$B$3:$C$2002,K1460, 2), 1), 2))</f>
        <v/>
      </c>
      <c r="M1460" s="11" t="str">
        <f ca="1">IF(B1460="", "", IF(OR(LOWER('Terms&amp;Conditions + Transaction'!$B$12)&lt;&gt;"compound", B1460=$C$2, B1460=E1460), L1460, L1460+IF(LOWER('Terms&amp;Conditions + Transaction'!$B$13)&lt;&gt;"y", SUMIFS($T$8:$T$2007, $B$8:$B$2007, "&gt;="&amp;E1460, $B$8:$B$2007, "&lt;"&amp;B1460), SUMIFS($U$8:$U$1007, $B$8:$B$2007, "&gt;="&amp;E1460, $B$8:$B$2007, "&lt;"&amp;B1460))))</f>
        <v/>
      </c>
      <c r="N1460" s="18" t="str">
        <f ca="1">IF(OR(B1460 = "", F1460=""), "", MIN(ForwardDays(B1460,-'Terms&amp;Conditions + Transaction'!$B$22, 'Terms&amp;Conditions + Transaction'!$B$23, 'Holiday Schedule'!$B$3:$B$1002),ForwardDays(F1460,-'Terms&amp;Conditions + Transaction'!$B$22, 'Terms&amp;Conditions + Transaction'!$B$23, 'Holiday Schedule'!$B$3:$B$1002)))</f>
        <v/>
      </c>
      <c r="O1460" s="42" t="str">
        <f ca="1">IF(B1460="", "", IF(ISNA(MATCH(N1460, SOFR_INDEX!$A$2:$A$2001, -1)),1,IF(INDEX(SOFR_INDEX!$A$2:$E$2001,MATCH(N1460, SOFR_INDEX!$A$2:$A$2001, -1), 1)=N1460,MATCH(N1460, SOFR_INDEX!$A$2:$A$2001, -1),MATCH(N1460, SOFR_INDEX!$A$2:$A$2001, -1)+1)))</f>
        <v/>
      </c>
      <c r="P1460" s="40" t="str" cm="1">
        <f t="array" aca="1" ref="P1460" ca="1">IF(OR(B1460="", F1460=""), "", INDEX(SOFR_INDEX!$B$2:$E$2001, O1460,$P$4) * IF(LEFT($P$3, 3)="180", 2, IF(LEFT($P$3, 2)="90", 4, IF(LEFT($P$3, 2)="30", 12, 1)))/100)</f>
        <v/>
      </c>
      <c r="Q1460" s="43" t="str">
        <f ca="1">IF(OR(B1460="", F1460=""), "", P1460+'Terms&amp;Conditions + Transaction'!$B$11/10000)</f>
        <v/>
      </c>
      <c r="R1460" s="43" t="str">
        <f t="shared" ca="1" si="137"/>
        <v/>
      </c>
      <c r="S1460" t="str">
        <f ca="1">IF(B1460="",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Transaction'!$C$7*(F1460-E1460), 365), 360))))</f>
        <v/>
      </c>
      <c r="T1460" s="49" t="str">
        <f t="shared" ca="1" si="138"/>
        <v/>
      </c>
      <c r="U1460" s="49" t="str">
        <f t="shared" ca="1" si="139"/>
        <v/>
      </c>
      <c r="V1460" s="49" t="str">
        <f t="shared" ca="1" si="140"/>
        <v/>
      </c>
      <c r="W1460" s="11" t="str">
        <f t="shared" ca="1" si="141"/>
        <v/>
      </c>
      <c r="X1460" s="11" t="str">
        <f t="shared" ca="1" si="142"/>
        <v/>
      </c>
    </row>
    <row r="1461" spans="2:24" x14ac:dyDescent="0.25">
      <c r="B1461" s="82" t="str">
        <f ca="1">IF(B1460&lt;MIN($C$3, 'Terms&amp;Conditions + Transaction'!$B$6), B1460+1, "")</f>
        <v/>
      </c>
      <c r="C1461" t="str">
        <f ca="1">IF(B1461="", "", IF(AND(WEEKDAY(B1461, 2)&lt;=5, ISERROR(VLOOKUP(B1461, 'Holiday Schedule'!$B$3:$B$1002, 1, FALSE))), 1, 0))</f>
        <v/>
      </c>
      <c r="D1461" t="str">
        <f ca="1">IF(B1461="", "", IF(LOWER('Terms&amp;Conditions + Transaction'!$C$15)="act", 1, IF(DAY(B1461)=31, 0, IF(AND(DAY(B1461+1)=1, MONTH(B1461+1)=3), 31-DAY(B1461), 1))))</f>
        <v/>
      </c>
      <c r="E1461" s="18" t="str">
        <f ca="1">IF(B1461="", "", IFERROR(VLOOKUP(B1461, 'Accrual Schedule'!$B$3:$B$122, 1, TRUE), ""))</f>
        <v/>
      </c>
      <c r="F1461" s="18" t="str" cm="1">
        <f t="array" aca="1" ref="F1461" ca="1">IF(B1461="", "", INDEX('Accrual Schedule'!$B$3:$B$122, MATCH(B1461, 'Accrual Schedule'!$B$3:$B$122, 1)+1, 1))</f>
        <v/>
      </c>
      <c r="G1461" s="18" t="str" cm="1">
        <f t="array" aca="1" ref="G1461" ca="1">IF(B1461="", "", INDEX('Accrual Schedule'!$B$3:$B$122, MATCH(H1461, 'Accrual Schedule'!$B$3:$B$122, 1)-1, 1))</f>
        <v/>
      </c>
      <c r="H1461" s="18" t="str">
        <f ca="1">IF(B1461="", "", INDEX('Accrual Schedule'!$B$3:$B$122, MATCH(I1461, 'Accrual Schedule'!$C$3:$C$122, 1), 1))</f>
        <v/>
      </c>
      <c r="I1461" s="18" t="str" cm="1">
        <f t="array" aca="1" ref="I1461" ca="1">IF(B1461="", "", _xlfn.IFNA(INDEX('Accrual Schedule'!$C$4:$C$122, MATCH(B1461, 'Accrual Schedule'!$C$4:$C$122, 1)+1, 1), INDEX('Accrual Schedule'!$C$4:$C$122, 1, 1)))</f>
        <v/>
      </c>
      <c r="J1461" s="11" t="str">
        <f ca="1">IF(B1461="","",'Terms&amp;Conditions + Transaction'!$F$5-SUMIF(Dispositions!$B$3:$B$32,"&lt;="&amp;B1461,Dispositions!$C$3:$C$32))</f>
        <v/>
      </c>
      <c r="K1461" s="84" t="str">
        <f ca="1">IF(B1461="", "", IF(ISNA(MATCH(B1461, 'Factor Schedule'!$B$3:$B$2002, -1)),1,IF(INDEX('Factor Schedule'!$B$3:$C$2002,MATCH(B1461, 'Factor Schedule'!$B$3:$B$2002, -1), 1)=B1461,MATCH(B1461, 'Factor Schedule'!$B$3:$B$2002, -1),MATCH(B1461, 'Factor Schedule'!$B$3:$B$2002, -1)+1)))</f>
        <v/>
      </c>
      <c r="L1461" s="11" t="str" cm="1">
        <f t="array" aca="1" ref="L1461" ca="1">IF(B1461="","",ROUND(J1461*_xlfn.IFNA(INDEX('Factor Schedule'!$B$3:$C$2002,K1461, 2), 1), 2))</f>
        <v/>
      </c>
      <c r="M1461" s="11" t="str">
        <f ca="1">IF(B1461="", "", IF(OR(LOWER('Terms&amp;Conditions + Transaction'!$B$12)&lt;&gt;"compound", B1461=$C$2, B1461=E1461), L1461, L1461+IF(LOWER('Terms&amp;Conditions + Transaction'!$B$13)&lt;&gt;"y", SUMIFS($T$8:$T$2007, $B$8:$B$2007, "&gt;="&amp;E1461, $B$8:$B$2007, "&lt;"&amp;B1461), SUMIFS($U$8:$U$1007, $B$8:$B$2007, "&gt;="&amp;E1461, $B$8:$B$2007, "&lt;"&amp;B1461))))</f>
        <v/>
      </c>
      <c r="N1461" s="18" t="str">
        <f ca="1">IF(OR(B1461 = "", F1461=""), "", MIN(ForwardDays(B1461,-'Terms&amp;Conditions + Transaction'!$B$22, 'Terms&amp;Conditions + Transaction'!$B$23, 'Holiday Schedule'!$B$3:$B$1002),ForwardDays(F1461,-'Terms&amp;Conditions + Transaction'!$B$22, 'Terms&amp;Conditions + Transaction'!$B$23, 'Holiday Schedule'!$B$3:$B$1002)))</f>
        <v/>
      </c>
      <c r="O1461" s="42" t="str">
        <f ca="1">IF(B1461="", "", IF(ISNA(MATCH(N1461, SOFR_INDEX!$A$2:$A$2001, -1)),1,IF(INDEX(SOFR_INDEX!$A$2:$E$2001,MATCH(N1461, SOFR_INDEX!$A$2:$A$2001, -1), 1)=N1461,MATCH(N1461, SOFR_INDEX!$A$2:$A$2001, -1),MATCH(N1461, SOFR_INDEX!$A$2:$A$2001, -1)+1)))</f>
        <v/>
      </c>
      <c r="P1461" s="40" t="str" cm="1">
        <f t="array" aca="1" ref="P1461" ca="1">IF(OR(B1461="", F1461=""), "", INDEX(SOFR_INDEX!$B$2:$E$2001, O1461,$P$4) * IF(LEFT($P$3, 3)="180", 2, IF(LEFT($P$3, 2)="90", 4, IF(LEFT($P$3, 2)="30", 12, 1)))/100)</f>
        <v/>
      </c>
      <c r="Q1461" s="43" t="str">
        <f ca="1">IF(OR(B1461="", F1461=""), "", P1461+'Terms&amp;Conditions + Transaction'!$B$11/10000)</f>
        <v/>
      </c>
      <c r="R1461" s="43" t="str">
        <f t="shared" ca="1" si="137"/>
        <v/>
      </c>
      <c r="S1461" t="str">
        <f ca="1">IF(B1461="",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Transaction'!$C$7*(F1461-E1461), 365), 360))))</f>
        <v/>
      </c>
      <c r="T1461" s="49" t="str">
        <f t="shared" ca="1" si="138"/>
        <v/>
      </c>
      <c r="U1461" s="49" t="str">
        <f t="shared" ca="1" si="139"/>
        <v/>
      </c>
      <c r="V1461" s="49" t="str">
        <f t="shared" ca="1" si="140"/>
        <v/>
      </c>
      <c r="W1461" s="11" t="str">
        <f t="shared" ca="1" si="141"/>
        <v/>
      </c>
      <c r="X1461" s="11" t="str">
        <f t="shared" ca="1" si="142"/>
        <v/>
      </c>
    </row>
    <row r="1462" spans="2:24" x14ac:dyDescent="0.25">
      <c r="B1462" s="82" t="str">
        <f ca="1">IF(B1461&lt;MIN($C$3, 'Terms&amp;Conditions + Transaction'!$B$6), B1461+1, "")</f>
        <v/>
      </c>
      <c r="C1462" t="str">
        <f ca="1">IF(B1462="", "", IF(AND(WEEKDAY(B1462, 2)&lt;=5, ISERROR(VLOOKUP(B1462, 'Holiday Schedule'!$B$3:$B$1002, 1, FALSE))), 1, 0))</f>
        <v/>
      </c>
      <c r="D1462" t="str">
        <f ca="1">IF(B1462="", "", IF(LOWER('Terms&amp;Conditions + Transaction'!$C$15)="act", 1, IF(DAY(B1462)=31, 0, IF(AND(DAY(B1462+1)=1, MONTH(B1462+1)=3), 31-DAY(B1462), 1))))</f>
        <v/>
      </c>
      <c r="E1462" s="18" t="str">
        <f ca="1">IF(B1462="", "", IFERROR(VLOOKUP(B1462, 'Accrual Schedule'!$B$3:$B$122, 1, TRUE), ""))</f>
        <v/>
      </c>
      <c r="F1462" s="18" t="str" cm="1">
        <f t="array" aca="1" ref="F1462" ca="1">IF(B1462="", "", INDEX('Accrual Schedule'!$B$3:$B$122, MATCH(B1462, 'Accrual Schedule'!$B$3:$B$122, 1)+1, 1))</f>
        <v/>
      </c>
      <c r="G1462" s="18" t="str" cm="1">
        <f t="array" aca="1" ref="G1462" ca="1">IF(B1462="", "", INDEX('Accrual Schedule'!$B$3:$B$122, MATCH(H1462, 'Accrual Schedule'!$B$3:$B$122, 1)-1, 1))</f>
        <v/>
      </c>
      <c r="H1462" s="18" t="str">
        <f ca="1">IF(B1462="", "", INDEX('Accrual Schedule'!$B$3:$B$122, MATCH(I1462, 'Accrual Schedule'!$C$3:$C$122, 1), 1))</f>
        <v/>
      </c>
      <c r="I1462" s="18" t="str" cm="1">
        <f t="array" aca="1" ref="I1462" ca="1">IF(B1462="", "", _xlfn.IFNA(INDEX('Accrual Schedule'!$C$4:$C$122, MATCH(B1462, 'Accrual Schedule'!$C$4:$C$122, 1)+1, 1), INDEX('Accrual Schedule'!$C$4:$C$122, 1, 1)))</f>
        <v/>
      </c>
      <c r="J1462" s="11" t="str">
        <f ca="1">IF(B1462="","",'Terms&amp;Conditions + Transaction'!$F$5-SUMIF(Dispositions!$B$3:$B$32,"&lt;="&amp;B1462,Dispositions!$C$3:$C$32))</f>
        <v/>
      </c>
      <c r="K1462" s="84" t="str">
        <f ca="1">IF(B1462="", "", IF(ISNA(MATCH(B1462, 'Factor Schedule'!$B$3:$B$2002, -1)),1,IF(INDEX('Factor Schedule'!$B$3:$C$2002,MATCH(B1462, 'Factor Schedule'!$B$3:$B$2002, -1), 1)=B1462,MATCH(B1462, 'Factor Schedule'!$B$3:$B$2002, -1),MATCH(B1462, 'Factor Schedule'!$B$3:$B$2002, -1)+1)))</f>
        <v/>
      </c>
      <c r="L1462" s="11" t="str" cm="1">
        <f t="array" aca="1" ref="L1462" ca="1">IF(B1462="","",ROUND(J1462*_xlfn.IFNA(INDEX('Factor Schedule'!$B$3:$C$2002,K1462, 2), 1), 2))</f>
        <v/>
      </c>
      <c r="M1462" s="11" t="str">
        <f ca="1">IF(B1462="", "", IF(OR(LOWER('Terms&amp;Conditions + Transaction'!$B$12)&lt;&gt;"compound", B1462=$C$2, B1462=E1462), L1462, L1462+IF(LOWER('Terms&amp;Conditions + Transaction'!$B$13)&lt;&gt;"y", SUMIFS($T$8:$T$2007, $B$8:$B$2007, "&gt;="&amp;E1462, $B$8:$B$2007, "&lt;"&amp;B1462), SUMIFS($U$8:$U$1007, $B$8:$B$2007, "&gt;="&amp;E1462, $B$8:$B$2007, "&lt;"&amp;B1462))))</f>
        <v/>
      </c>
      <c r="N1462" s="18" t="str">
        <f ca="1">IF(OR(B1462 = "", F1462=""), "", MIN(ForwardDays(B1462,-'Terms&amp;Conditions + Transaction'!$B$22, 'Terms&amp;Conditions + Transaction'!$B$23, 'Holiday Schedule'!$B$3:$B$1002),ForwardDays(F1462,-'Terms&amp;Conditions + Transaction'!$B$22, 'Terms&amp;Conditions + Transaction'!$B$23, 'Holiday Schedule'!$B$3:$B$1002)))</f>
        <v/>
      </c>
      <c r="O1462" s="42" t="str">
        <f ca="1">IF(B1462="", "", IF(ISNA(MATCH(N1462, SOFR_INDEX!$A$2:$A$2001, -1)),1,IF(INDEX(SOFR_INDEX!$A$2:$E$2001,MATCH(N1462, SOFR_INDEX!$A$2:$A$2001, -1), 1)=N1462,MATCH(N1462, SOFR_INDEX!$A$2:$A$2001, -1),MATCH(N1462, SOFR_INDEX!$A$2:$A$2001, -1)+1)))</f>
        <v/>
      </c>
      <c r="P1462" s="40" t="str" cm="1">
        <f t="array" aca="1" ref="P1462" ca="1">IF(OR(B1462="", F1462=""), "", INDEX(SOFR_INDEX!$B$2:$E$2001, O1462,$P$4) * IF(LEFT($P$3, 3)="180", 2, IF(LEFT($P$3, 2)="90", 4, IF(LEFT($P$3, 2)="30", 12, 1)))/100)</f>
        <v/>
      </c>
      <c r="Q1462" s="43" t="str">
        <f ca="1">IF(OR(B1462="", F1462=""), "", P1462+'Terms&amp;Conditions + Transaction'!$B$11/10000)</f>
        <v/>
      </c>
      <c r="R1462" s="43" t="str">
        <f t="shared" ca="1" si="137"/>
        <v/>
      </c>
      <c r="S1462" t="str">
        <f ca="1">IF(B1462="",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Transaction'!$C$7*(F1462-E1462), 365), 360))))</f>
        <v/>
      </c>
      <c r="T1462" s="49" t="str">
        <f t="shared" ca="1" si="138"/>
        <v/>
      </c>
      <c r="U1462" s="49" t="str">
        <f t="shared" ca="1" si="139"/>
        <v/>
      </c>
      <c r="V1462" s="49" t="str">
        <f t="shared" ca="1" si="140"/>
        <v/>
      </c>
      <c r="W1462" s="11" t="str">
        <f t="shared" ca="1" si="141"/>
        <v/>
      </c>
      <c r="X1462" s="11" t="str">
        <f t="shared" ca="1" si="142"/>
        <v/>
      </c>
    </row>
    <row r="1463" spans="2:24" x14ac:dyDescent="0.25">
      <c r="B1463" s="82" t="str">
        <f ca="1">IF(B1462&lt;MIN($C$3, 'Terms&amp;Conditions + Transaction'!$B$6), B1462+1, "")</f>
        <v/>
      </c>
      <c r="C1463" t="str">
        <f ca="1">IF(B1463="", "", IF(AND(WEEKDAY(B1463, 2)&lt;=5, ISERROR(VLOOKUP(B1463, 'Holiday Schedule'!$B$3:$B$1002, 1, FALSE))), 1, 0))</f>
        <v/>
      </c>
      <c r="D1463" t="str">
        <f ca="1">IF(B1463="", "", IF(LOWER('Terms&amp;Conditions + Transaction'!$C$15)="act", 1, IF(DAY(B1463)=31, 0, IF(AND(DAY(B1463+1)=1, MONTH(B1463+1)=3), 31-DAY(B1463), 1))))</f>
        <v/>
      </c>
      <c r="E1463" s="18" t="str">
        <f ca="1">IF(B1463="", "", IFERROR(VLOOKUP(B1463, 'Accrual Schedule'!$B$3:$B$122, 1, TRUE), ""))</f>
        <v/>
      </c>
      <c r="F1463" s="18" t="str" cm="1">
        <f t="array" aca="1" ref="F1463" ca="1">IF(B1463="", "", INDEX('Accrual Schedule'!$B$3:$B$122, MATCH(B1463, 'Accrual Schedule'!$B$3:$B$122, 1)+1, 1))</f>
        <v/>
      </c>
      <c r="G1463" s="18" t="str" cm="1">
        <f t="array" aca="1" ref="G1463" ca="1">IF(B1463="", "", INDEX('Accrual Schedule'!$B$3:$B$122, MATCH(H1463, 'Accrual Schedule'!$B$3:$B$122, 1)-1, 1))</f>
        <v/>
      </c>
      <c r="H1463" s="18" t="str">
        <f ca="1">IF(B1463="", "", INDEX('Accrual Schedule'!$B$3:$B$122, MATCH(I1463, 'Accrual Schedule'!$C$3:$C$122, 1), 1))</f>
        <v/>
      </c>
      <c r="I1463" s="18" t="str" cm="1">
        <f t="array" aca="1" ref="I1463" ca="1">IF(B1463="", "", _xlfn.IFNA(INDEX('Accrual Schedule'!$C$4:$C$122, MATCH(B1463, 'Accrual Schedule'!$C$4:$C$122, 1)+1, 1), INDEX('Accrual Schedule'!$C$4:$C$122, 1, 1)))</f>
        <v/>
      </c>
      <c r="J1463" s="11" t="str">
        <f ca="1">IF(B1463="","",'Terms&amp;Conditions + Transaction'!$F$5-SUMIF(Dispositions!$B$3:$B$32,"&lt;="&amp;B1463,Dispositions!$C$3:$C$32))</f>
        <v/>
      </c>
      <c r="K1463" s="84" t="str">
        <f ca="1">IF(B1463="", "", IF(ISNA(MATCH(B1463, 'Factor Schedule'!$B$3:$B$2002, -1)),1,IF(INDEX('Factor Schedule'!$B$3:$C$2002,MATCH(B1463, 'Factor Schedule'!$B$3:$B$2002, -1), 1)=B1463,MATCH(B1463, 'Factor Schedule'!$B$3:$B$2002, -1),MATCH(B1463, 'Factor Schedule'!$B$3:$B$2002, -1)+1)))</f>
        <v/>
      </c>
      <c r="L1463" s="11" t="str" cm="1">
        <f t="array" aca="1" ref="L1463" ca="1">IF(B1463="","",ROUND(J1463*_xlfn.IFNA(INDEX('Factor Schedule'!$B$3:$C$2002,K1463, 2), 1), 2))</f>
        <v/>
      </c>
      <c r="M1463" s="11" t="str">
        <f ca="1">IF(B1463="", "", IF(OR(LOWER('Terms&amp;Conditions + Transaction'!$B$12)&lt;&gt;"compound", B1463=$C$2, B1463=E1463), L1463, L1463+IF(LOWER('Terms&amp;Conditions + Transaction'!$B$13)&lt;&gt;"y", SUMIFS($T$8:$T$2007, $B$8:$B$2007, "&gt;="&amp;E1463, $B$8:$B$2007, "&lt;"&amp;B1463), SUMIFS($U$8:$U$1007, $B$8:$B$2007, "&gt;="&amp;E1463, $B$8:$B$2007, "&lt;"&amp;B1463))))</f>
        <v/>
      </c>
      <c r="N1463" s="18" t="str">
        <f ca="1">IF(OR(B1463 = "", F1463=""), "", MIN(ForwardDays(B1463,-'Terms&amp;Conditions + Transaction'!$B$22, 'Terms&amp;Conditions + Transaction'!$B$23, 'Holiday Schedule'!$B$3:$B$1002),ForwardDays(F1463,-'Terms&amp;Conditions + Transaction'!$B$22, 'Terms&amp;Conditions + Transaction'!$B$23, 'Holiday Schedule'!$B$3:$B$1002)))</f>
        <v/>
      </c>
      <c r="O1463" s="42" t="str">
        <f ca="1">IF(B1463="", "", IF(ISNA(MATCH(N1463, SOFR_INDEX!$A$2:$A$2001, -1)),1,IF(INDEX(SOFR_INDEX!$A$2:$E$2001,MATCH(N1463, SOFR_INDEX!$A$2:$A$2001, -1), 1)=N1463,MATCH(N1463, SOFR_INDEX!$A$2:$A$2001, -1),MATCH(N1463, SOFR_INDEX!$A$2:$A$2001, -1)+1)))</f>
        <v/>
      </c>
      <c r="P1463" s="40" t="str" cm="1">
        <f t="array" aca="1" ref="P1463" ca="1">IF(OR(B1463="", F1463=""), "", INDEX(SOFR_INDEX!$B$2:$E$2001, O1463,$P$4) * IF(LEFT($P$3, 3)="180", 2, IF(LEFT($P$3, 2)="90", 4, IF(LEFT($P$3, 2)="30", 12, 1)))/100)</f>
        <v/>
      </c>
      <c r="Q1463" s="43" t="str">
        <f ca="1">IF(OR(B1463="", F1463=""), "", P1463+'Terms&amp;Conditions + Transaction'!$B$11/10000)</f>
        <v/>
      </c>
      <c r="R1463" s="43" t="str">
        <f t="shared" ca="1" si="137"/>
        <v/>
      </c>
      <c r="S1463" t="str">
        <f ca="1">IF(B1463="",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Transaction'!$C$7*(F1463-E1463), 365), 360))))</f>
        <v/>
      </c>
      <c r="T1463" s="49" t="str">
        <f t="shared" ca="1" si="138"/>
        <v/>
      </c>
      <c r="U1463" s="49" t="str">
        <f t="shared" ca="1" si="139"/>
        <v/>
      </c>
      <c r="V1463" s="49" t="str">
        <f t="shared" ca="1" si="140"/>
        <v/>
      </c>
      <c r="W1463" s="11" t="str">
        <f t="shared" ca="1" si="141"/>
        <v/>
      </c>
      <c r="X1463" s="11" t="str">
        <f t="shared" ca="1" si="142"/>
        <v/>
      </c>
    </row>
    <row r="1464" spans="2:24" x14ac:dyDescent="0.25">
      <c r="B1464" s="82" t="str">
        <f ca="1">IF(B1463&lt;MIN($C$3, 'Terms&amp;Conditions + Transaction'!$B$6), B1463+1, "")</f>
        <v/>
      </c>
      <c r="C1464" t="str">
        <f ca="1">IF(B1464="", "", IF(AND(WEEKDAY(B1464, 2)&lt;=5, ISERROR(VLOOKUP(B1464, 'Holiday Schedule'!$B$3:$B$1002, 1, FALSE))), 1, 0))</f>
        <v/>
      </c>
      <c r="D1464" t="str">
        <f ca="1">IF(B1464="", "", IF(LOWER('Terms&amp;Conditions + Transaction'!$C$15)="act", 1, IF(DAY(B1464)=31, 0, IF(AND(DAY(B1464+1)=1, MONTH(B1464+1)=3), 31-DAY(B1464), 1))))</f>
        <v/>
      </c>
      <c r="E1464" s="18" t="str">
        <f ca="1">IF(B1464="", "", IFERROR(VLOOKUP(B1464, 'Accrual Schedule'!$B$3:$B$122, 1, TRUE), ""))</f>
        <v/>
      </c>
      <c r="F1464" s="18" t="str" cm="1">
        <f t="array" aca="1" ref="F1464" ca="1">IF(B1464="", "", INDEX('Accrual Schedule'!$B$3:$B$122, MATCH(B1464, 'Accrual Schedule'!$B$3:$B$122, 1)+1, 1))</f>
        <v/>
      </c>
      <c r="G1464" s="18" t="str" cm="1">
        <f t="array" aca="1" ref="G1464" ca="1">IF(B1464="", "", INDEX('Accrual Schedule'!$B$3:$B$122, MATCH(H1464, 'Accrual Schedule'!$B$3:$B$122, 1)-1, 1))</f>
        <v/>
      </c>
      <c r="H1464" s="18" t="str">
        <f ca="1">IF(B1464="", "", INDEX('Accrual Schedule'!$B$3:$B$122, MATCH(I1464, 'Accrual Schedule'!$C$3:$C$122, 1), 1))</f>
        <v/>
      </c>
      <c r="I1464" s="18" t="str" cm="1">
        <f t="array" aca="1" ref="I1464" ca="1">IF(B1464="", "", _xlfn.IFNA(INDEX('Accrual Schedule'!$C$4:$C$122, MATCH(B1464, 'Accrual Schedule'!$C$4:$C$122, 1)+1, 1), INDEX('Accrual Schedule'!$C$4:$C$122, 1, 1)))</f>
        <v/>
      </c>
      <c r="J1464" s="11" t="str">
        <f ca="1">IF(B1464="","",'Terms&amp;Conditions + Transaction'!$F$5-SUMIF(Dispositions!$B$3:$B$32,"&lt;="&amp;B1464,Dispositions!$C$3:$C$32))</f>
        <v/>
      </c>
      <c r="K1464" s="84" t="str">
        <f ca="1">IF(B1464="", "", IF(ISNA(MATCH(B1464, 'Factor Schedule'!$B$3:$B$2002, -1)),1,IF(INDEX('Factor Schedule'!$B$3:$C$2002,MATCH(B1464, 'Factor Schedule'!$B$3:$B$2002, -1), 1)=B1464,MATCH(B1464, 'Factor Schedule'!$B$3:$B$2002, -1),MATCH(B1464, 'Factor Schedule'!$B$3:$B$2002, -1)+1)))</f>
        <v/>
      </c>
      <c r="L1464" s="11" t="str" cm="1">
        <f t="array" aca="1" ref="L1464" ca="1">IF(B1464="","",ROUND(J1464*_xlfn.IFNA(INDEX('Factor Schedule'!$B$3:$C$2002,K1464, 2), 1), 2))</f>
        <v/>
      </c>
      <c r="M1464" s="11" t="str">
        <f ca="1">IF(B1464="", "", IF(OR(LOWER('Terms&amp;Conditions + Transaction'!$B$12)&lt;&gt;"compound", B1464=$C$2, B1464=E1464), L1464, L1464+IF(LOWER('Terms&amp;Conditions + Transaction'!$B$13)&lt;&gt;"y", SUMIFS($T$8:$T$2007, $B$8:$B$2007, "&gt;="&amp;E1464, $B$8:$B$2007, "&lt;"&amp;B1464), SUMIFS($U$8:$U$1007, $B$8:$B$2007, "&gt;="&amp;E1464, $B$8:$B$2007, "&lt;"&amp;B1464))))</f>
        <v/>
      </c>
      <c r="N1464" s="18" t="str">
        <f ca="1">IF(OR(B1464 = "", F1464=""), "", MIN(ForwardDays(B1464,-'Terms&amp;Conditions + Transaction'!$B$22, 'Terms&amp;Conditions + Transaction'!$B$23, 'Holiday Schedule'!$B$3:$B$1002),ForwardDays(F1464,-'Terms&amp;Conditions + Transaction'!$B$22, 'Terms&amp;Conditions + Transaction'!$B$23, 'Holiday Schedule'!$B$3:$B$1002)))</f>
        <v/>
      </c>
      <c r="O1464" s="42" t="str">
        <f ca="1">IF(B1464="", "", IF(ISNA(MATCH(N1464, SOFR_INDEX!$A$2:$A$2001, -1)),1,IF(INDEX(SOFR_INDEX!$A$2:$E$2001,MATCH(N1464, SOFR_INDEX!$A$2:$A$2001, -1), 1)=N1464,MATCH(N1464, SOFR_INDEX!$A$2:$A$2001, -1),MATCH(N1464, SOFR_INDEX!$A$2:$A$2001, -1)+1)))</f>
        <v/>
      </c>
      <c r="P1464" s="40" t="str" cm="1">
        <f t="array" aca="1" ref="P1464" ca="1">IF(OR(B1464="", F1464=""), "", INDEX(SOFR_INDEX!$B$2:$E$2001, O1464,$P$4) * IF(LEFT($P$3, 3)="180", 2, IF(LEFT($P$3, 2)="90", 4, IF(LEFT($P$3, 2)="30", 12, 1)))/100)</f>
        <v/>
      </c>
      <c r="Q1464" s="43" t="str">
        <f ca="1">IF(OR(B1464="", F1464=""), "", P1464+'Terms&amp;Conditions + Transaction'!$B$11/10000)</f>
        <v/>
      </c>
      <c r="R1464" s="43" t="str">
        <f t="shared" ca="1" si="137"/>
        <v/>
      </c>
      <c r="S1464" t="str">
        <f ca="1">IF(B1464="",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Transaction'!$C$7*(F1464-E1464), 365), 360))))</f>
        <v/>
      </c>
      <c r="T1464" s="49" t="str">
        <f t="shared" ca="1" si="138"/>
        <v/>
      </c>
      <c r="U1464" s="49" t="str">
        <f t="shared" ca="1" si="139"/>
        <v/>
      </c>
      <c r="V1464" s="49" t="str">
        <f t="shared" ca="1" si="140"/>
        <v/>
      </c>
      <c r="W1464" s="11" t="str">
        <f t="shared" ca="1" si="141"/>
        <v/>
      </c>
      <c r="X1464" s="11" t="str">
        <f t="shared" ca="1" si="142"/>
        <v/>
      </c>
    </row>
    <row r="1465" spans="2:24" x14ac:dyDescent="0.25">
      <c r="B1465" s="82" t="str">
        <f ca="1">IF(B1464&lt;MIN($C$3, 'Terms&amp;Conditions + Transaction'!$B$6), B1464+1, "")</f>
        <v/>
      </c>
      <c r="C1465" t="str">
        <f ca="1">IF(B1465="", "", IF(AND(WEEKDAY(B1465, 2)&lt;=5, ISERROR(VLOOKUP(B1465, 'Holiday Schedule'!$B$3:$B$1002, 1, FALSE))), 1, 0))</f>
        <v/>
      </c>
      <c r="D1465" t="str">
        <f ca="1">IF(B1465="", "", IF(LOWER('Terms&amp;Conditions + Transaction'!$C$15)="act", 1, IF(DAY(B1465)=31, 0, IF(AND(DAY(B1465+1)=1, MONTH(B1465+1)=3), 31-DAY(B1465), 1))))</f>
        <v/>
      </c>
      <c r="E1465" s="18" t="str">
        <f ca="1">IF(B1465="", "", IFERROR(VLOOKUP(B1465, 'Accrual Schedule'!$B$3:$B$122, 1, TRUE), ""))</f>
        <v/>
      </c>
      <c r="F1465" s="18" t="str" cm="1">
        <f t="array" aca="1" ref="F1465" ca="1">IF(B1465="", "", INDEX('Accrual Schedule'!$B$3:$B$122, MATCH(B1465, 'Accrual Schedule'!$B$3:$B$122, 1)+1, 1))</f>
        <v/>
      </c>
      <c r="G1465" s="18" t="str" cm="1">
        <f t="array" aca="1" ref="G1465" ca="1">IF(B1465="", "", INDEX('Accrual Schedule'!$B$3:$B$122, MATCH(H1465, 'Accrual Schedule'!$B$3:$B$122, 1)-1, 1))</f>
        <v/>
      </c>
      <c r="H1465" s="18" t="str">
        <f ca="1">IF(B1465="", "", INDEX('Accrual Schedule'!$B$3:$B$122, MATCH(I1465, 'Accrual Schedule'!$C$3:$C$122, 1), 1))</f>
        <v/>
      </c>
      <c r="I1465" s="18" t="str" cm="1">
        <f t="array" aca="1" ref="I1465" ca="1">IF(B1465="", "", _xlfn.IFNA(INDEX('Accrual Schedule'!$C$4:$C$122, MATCH(B1465, 'Accrual Schedule'!$C$4:$C$122, 1)+1, 1), INDEX('Accrual Schedule'!$C$4:$C$122, 1, 1)))</f>
        <v/>
      </c>
      <c r="J1465" s="11" t="str">
        <f ca="1">IF(B1465="","",'Terms&amp;Conditions + Transaction'!$F$5-SUMIF(Dispositions!$B$3:$B$32,"&lt;="&amp;B1465,Dispositions!$C$3:$C$32))</f>
        <v/>
      </c>
      <c r="K1465" s="84" t="str">
        <f ca="1">IF(B1465="", "", IF(ISNA(MATCH(B1465, 'Factor Schedule'!$B$3:$B$2002, -1)),1,IF(INDEX('Factor Schedule'!$B$3:$C$2002,MATCH(B1465, 'Factor Schedule'!$B$3:$B$2002, -1), 1)=B1465,MATCH(B1465, 'Factor Schedule'!$B$3:$B$2002, -1),MATCH(B1465, 'Factor Schedule'!$B$3:$B$2002, -1)+1)))</f>
        <v/>
      </c>
      <c r="L1465" s="11" t="str" cm="1">
        <f t="array" aca="1" ref="L1465" ca="1">IF(B1465="","",ROUND(J1465*_xlfn.IFNA(INDEX('Factor Schedule'!$B$3:$C$2002,K1465, 2), 1), 2))</f>
        <v/>
      </c>
      <c r="M1465" s="11" t="str">
        <f ca="1">IF(B1465="", "", IF(OR(LOWER('Terms&amp;Conditions + Transaction'!$B$12)&lt;&gt;"compound", B1465=$C$2, B1465=E1465), L1465, L1465+IF(LOWER('Terms&amp;Conditions + Transaction'!$B$13)&lt;&gt;"y", SUMIFS($T$8:$T$2007, $B$8:$B$2007, "&gt;="&amp;E1465, $B$8:$B$2007, "&lt;"&amp;B1465), SUMIFS($U$8:$U$1007, $B$8:$B$2007, "&gt;="&amp;E1465, $B$8:$B$2007, "&lt;"&amp;B1465))))</f>
        <v/>
      </c>
      <c r="N1465" s="18" t="str">
        <f ca="1">IF(OR(B1465 = "", F1465=""), "", MIN(ForwardDays(B1465,-'Terms&amp;Conditions + Transaction'!$B$22, 'Terms&amp;Conditions + Transaction'!$B$23, 'Holiday Schedule'!$B$3:$B$1002),ForwardDays(F1465,-'Terms&amp;Conditions + Transaction'!$B$22, 'Terms&amp;Conditions + Transaction'!$B$23, 'Holiday Schedule'!$B$3:$B$1002)))</f>
        <v/>
      </c>
      <c r="O1465" s="42" t="str">
        <f ca="1">IF(B1465="", "", IF(ISNA(MATCH(N1465, SOFR_INDEX!$A$2:$A$2001, -1)),1,IF(INDEX(SOFR_INDEX!$A$2:$E$2001,MATCH(N1465, SOFR_INDEX!$A$2:$A$2001, -1), 1)=N1465,MATCH(N1465, SOFR_INDEX!$A$2:$A$2001, -1),MATCH(N1465, SOFR_INDEX!$A$2:$A$2001, -1)+1)))</f>
        <v/>
      </c>
      <c r="P1465" s="40" t="str" cm="1">
        <f t="array" aca="1" ref="P1465" ca="1">IF(OR(B1465="", F1465=""), "", INDEX(SOFR_INDEX!$B$2:$E$2001, O1465,$P$4) * IF(LEFT($P$3, 3)="180", 2, IF(LEFT($P$3, 2)="90", 4, IF(LEFT($P$3, 2)="30", 12, 1)))/100)</f>
        <v/>
      </c>
      <c r="Q1465" s="43" t="str">
        <f ca="1">IF(OR(B1465="", F1465=""), "", P1465+'Terms&amp;Conditions + Transaction'!$B$11/10000)</f>
        <v/>
      </c>
      <c r="R1465" s="43" t="str">
        <f t="shared" ca="1" si="137"/>
        <v/>
      </c>
      <c r="S1465" t="str">
        <f ca="1">IF(B1465="",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Transaction'!$C$7*(F1465-E1465), 365), 360))))</f>
        <v/>
      </c>
      <c r="T1465" s="49" t="str">
        <f t="shared" ca="1" si="138"/>
        <v/>
      </c>
      <c r="U1465" s="49" t="str">
        <f t="shared" ca="1" si="139"/>
        <v/>
      </c>
      <c r="V1465" s="49" t="str">
        <f t="shared" ca="1" si="140"/>
        <v/>
      </c>
      <c r="W1465" s="11" t="str">
        <f t="shared" ca="1" si="141"/>
        <v/>
      </c>
      <c r="X1465" s="11" t="str">
        <f t="shared" ca="1" si="142"/>
        <v/>
      </c>
    </row>
    <row r="1466" spans="2:24" x14ac:dyDescent="0.25">
      <c r="B1466" s="82" t="str">
        <f ca="1">IF(B1465&lt;MIN($C$3, 'Terms&amp;Conditions + Transaction'!$B$6), B1465+1, "")</f>
        <v/>
      </c>
      <c r="C1466" t="str">
        <f ca="1">IF(B1466="", "", IF(AND(WEEKDAY(B1466, 2)&lt;=5, ISERROR(VLOOKUP(B1466, 'Holiday Schedule'!$B$3:$B$1002, 1, FALSE))), 1, 0))</f>
        <v/>
      </c>
      <c r="D1466" t="str">
        <f ca="1">IF(B1466="", "", IF(LOWER('Terms&amp;Conditions + Transaction'!$C$15)="act", 1, IF(DAY(B1466)=31, 0, IF(AND(DAY(B1466+1)=1, MONTH(B1466+1)=3), 31-DAY(B1466), 1))))</f>
        <v/>
      </c>
      <c r="E1466" s="18" t="str">
        <f ca="1">IF(B1466="", "", IFERROR(VLOOKUP(B1466, 'Accrual Schedule'!$B$3:$B$122, 1, TRUE), ""))</f>
        <v/>
      </c>
      <c r="F1466" s="18" t="str" cm="1">
        <f t="array" aca="1" ref="F1466" ca="1">IF(B1466="", "", INDEX('Accrual Schedule'!$B$3:$B$122, MATCH(B1466, 'Accrual Schedule'!$B$3:$B$122, 1)+1, 1))</f>
        <v/>
      </c>
      <c r="G1466" s="18" t="str" cm="1">
        <f t="array" aca="1" ref="G1466" ca="1">IF(B1466="", "", INDEX('Accrual Schedule'!$B$3:$B$122, MATCH(H1466, 'Accrual Schedule'!$B$3:$B$122, 1)-1, 1))</f>
        <v/>
      </c>
      <c r="H1466" s="18" t="str">
        <f ca="1">IF(B1466="", "", INDEX('Accrual Schedule'!$B$3:$B$122, MATCH(I1466, 'Accrual Schedule'!$C$3:$C$122, 1), 1))</f>
        <v/>
      </c>
      <c r="I1466" s="18" t="str" cm="1">
        <f t="array" aca="1" ref="I1466" ca="1">IF(B1466="", "", _xlfn.IFNA(INDEX('Accrual Schedule'!$C$4:$C$122, MATCH(B1466, 'Accrual Schedule'!$C$4:$C$122, 1)+1, 1), INDEX('Accrual Schedule'!$C$4:$C$122, 1, 1)))</f>
        <v/>
      </c>
      <c r="J1466" s="11" t="str">
        <f ca="1">IF(B1466="","",'Terms&amp;Conditions + Transaction'!$F$5-SUMIF(Dispositions!$B$3:$B$32,"&lt;="&amp;B1466,Dispositions!$C$3:$C$32))</f>
        <v/>
      </c>
      <c r="K1466" s="84" t="str">
        <f ca="1">IF(B1466="", "", IF(ISNA(MATCH(B1466, 'Factor Schedule'!$B$3:$B$2002, -1)),1,IF(INDEX('Factor Schedule'!$B$3:$C$2002,MATCH(B1466, 'Factor Schedule'!$B$3:$B$2002, -1), 1)=B1466,MATCH(B1466, 'Factor Schedule'!$B$3:$B$2002, -1),MATCH(B1466, 'Factor Schedule'!$B$3:$B$2002, -1)+1)))</f>
        <v/>
      </c>
      <c r="L1466" s="11" t="str" cm="1">
        <f t="array" aca="1" ref="L1466" ca="1">IF(B1466="","",ROUND(J1466*_xlfn.IFNA(INDEX('Factor Schedule'!$B$3:$C$2002,K1466, 2), 1), 2))</f>
        <v/>
      </c>
      <c r="M1466" s="11" t="str">
        <f ca="1">IF(B1466="", "", IF(OR(LOWER('Terms&amp;Conditions + Transaction'!$B$12)&lt;&gt;"compound", B1466=$C$2, B1466=E1466), L1466, L1466+IF(LOWER('Terms&amp;Conditions + Transaction'!$B$13)&lt;&gt;"y", SUMIFS($T$8:$T$2007, $B$8:$B$2007, "&gt;="&amp;E1466, $B$8:$B$2007, "&lt;"&amp;B1466), SUMIFS($U$8:$U$1007, $B$8:$B$2007, "&gt;="&amp;E1466, $B$8:$B$2007, "&lt;"&amp;B1466))))</f>
        <v/>
      </c>
      <c r="N1466" s="18" t="str">
        <f ca="1">IF(OR(B1466 = "", F1466=""), "", MIN(ForwardDays(B1466,-'Terms&amp;Conditions + Transaction'!$B$22, 'Terms&amp;Conditions + Transaction'!$B$23, 'Holiday Schedule'!$B$3:$B$1002),ForwardDays(F1466,-'Terms&amp;Conditions + Transaction'!$B$22, 'Terms&amp;Conditions + Transaction'!$B$23, 'Holiday Schedule'!$B$3:$B$1002)))</f>
        <v/>
      </c>
      <c r="O1466" s="42" t="str">
        <f ca="1">IF(B1466="", "", IF(ISNA(MATCH(N1466, SOFR_INDEX!$A$2:$A$2001, -1)),1,IF(INDEX(SOFR_INDEX!$A$2:$E$2001,MATCH(N1466, SOFR_INDEX!$A$2:$A$2001, -1), 1)=N1466,MATCH(N1466, SOFR_INDEX!$A$2:$A$2001, -1),MATCH(N1466, SOFR_INDEX!$A$2:$A$2001, -1)+1)))</f>
        <v/>
      </c>
      <c r="P1466" s="40" t="str" cm="1">
        <f t="array" aca="1" ref="P1466" ca="1">IF(OR(B1466="", F1466=""), "", INDEX(SOFR_INDEX!$B$2:$E$2001, O1466,$P$4) * IF(LEFT($P$3, 3)="180", 2, IF(LEFT($P$3, 2)="90", 4, IF(LEFT($P$3, 2)="30", 12, 1)))/100)</f>
        <v/>
      </c>
      <c r="Q1466" s="43" t="str">
        <f ca="1">IF(OR(B1466="", F1466=""), "", P1466+'Terms&amp;Conditions + Transaction'!$B$11/10000)</f>
        <v/>
      </c>
      <c r="R1466" s="43" t="str">
        <f t="shared" ca="1" si="137"/>
        <v/>
      </c>
      <c r="S1466" t="str">
        <f ca="1">IF(B1466="",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Transaction'!$C$7*(F1466-E1466), 365), 360))))</f>
        <v/>
      </c>
      <c r="T1466" s="49" t="str">
        <f t="shared" ca="1" si="138"/>
        <v/>
      </c>
      <c r="U1466" s="49" t="str">
        <f t="shared" ca="1" si="139"/>
        <v/>
      </c>
      <c r="V1466" s="49" t="str">
        <f t="shared" ca="1" si="140"/>
        <v/>
      </c>
      <c r="W1466" s="11" t="str">
        <f t="shared" ca="1" si="141"/>
        <v/>
      </c>
      <c r="X1466" s="11" t="str">
        <f t="shared" ca="1" si="142"/>
        <v/>
      </c>
    </row>
    <row r="1467" spans="2:24" x14ac:dyDescent="0.25">
      <c r="B1467" s="82" t="str">
        <f ca="1">IF(B1466&lt;MIN($C$3, 'Terms&amp;Conditions + Transaction'!$B$6), B1466+1, "")</f>
        <v/>
      </c>
      <c r="C1467" t="str">
        <f ca="1">IF(B1467="", "", IF(AND(WEEKDAY(B1467, 2)&lt;=5, ISERROR(VLOOKUP(B1467, 'Holiday Schedule'!$B$3:$B$1002, 1, FALSE))), 1, 0))</f>
        <v/>
      </c>
      <c r="D1467" t="str">
        <f ca="1">IF(B1467="", "", IF(LOWER('Terms&amp;Conditions + Transaction'!$C$15)="act", 1, IF(DAY(B1467)=31, 0, IF(AND(DAY(B1467+1)=1, MONTH(B1467+1)=3), 31-DAY(B1467), 1))))</f>
        <v/>
      </c>
      <c r="E1467" s="18" t="str">
        <f ca="1">IF(B1467="", "", IFERROR(VLOOKUP(B1467, 'Accrual Schedule'!$B$3:$B$122, 1, TRUE), ""))</f>
        <v/>
      </c>
      <c r="F1467" s="18" t="str" cm="1">
        <f t="array" aca="1" ref="F1467" ca="1">IF(B1467="", "", INDEX('Accrual Schedule'!$B$3:$B$122, MATCH(B1467, 'Accrual Schedule'!$B$3:$B$122, 1)+1, 1))</f>
        <v/>
      </c>
      <c r="G1467" s="18" t="str" cm="1">
        <f t="array" aca="1" ref="G1467" ca="1">IF(B1467="", "", INDEX('Accrual Schedule'!$B$3:$B$122, MATCH(H1467, 'Accrual Schedule'!$B$3:$B$122, 1)-1, 1))</f>
        <v/>
      </c>
      <c r="H1467" s="18" t="str">
        <f ca="1">IF(B1467="", "", INDEX('Accrual Schedule'!$B$3:$B$122, MATCH(I1467, 'Accrual Schedule'!$C$3:$C$122, 1), 1))</f>
        <v/>
      </c>
      <c r="I1467" s="18" t="str" cm="1">
        <f t="array" aca="1" ref="I1467" ca="1">IF(B1467="", "", _xlfn.IFNA(INDEX('Accrual Schedule'!$C$4:$C$122, MATCH(B1467, 'Accrual Schedule'!$C$4:$C$122, 1)+1, 1), INDEX('Accrual Schedule'!$C$4:$C$122, 1, 1)))</f>
        <v/>
      </c>
      <c r="J1467" s="11" t="str">
        <f ca="1">IF(B1467="","",'Terms&amp;Conditions + Transaction'!$F$5-SUMIF(Dispositions!$B$3:$B$32,"&lt;="&amp;B1467,Dispositions!$C$3:$C$32))</f>
        <v/>
      </c>
      <c r="K1467" s="84" t="str">
        <f ca="1">IF(B1467="", "", IF(ISNA(MATCH(B1467, 'Factor Schedule'!$B$3:$B$2002, -1)),1,IF(INDEX('Factor Schedule'!$B$3:$C$2002,MATCH(B1467, 'Factor Schedule'!$B$3:$B$2002, -1), 1)=B1467,MATCH(B1467, 'Factor Schedule'!$B$3:$B$2002, -1),MATCH(B1467, 'Factor Schedule'!$B$3:$B$2002, -1)+1)))</f>
        <v/>
      </c>
      <c r="L1467" s="11" t="str" cm="1">
        <f t="array" aca="1" ref="L1467" ca="1">IF(B1467="","",ROUND(J1467*_xlfn.IFNA(INDEX('Factor Schedule'!$B$3:$C$2002,K1467, 2), 1), 2))</f>
        <v/>
      </c>
      <c r="M1467" s="11" t="str">
        <f ca="1">IF(B1467="", "", IF(OR(LOWER('Terms&amp;Conditions + Transaction'!$B$12)&lt;&gt;"compound", B1467=$C$2, B1467=E1467), L1467, L1467+IF(LOWER('Terms&amp;Conditions + Transaction'!$B$13)&lt;&gt;"y", SUMIFS($T$8:$T$2007, $B$8:$B$2007, "&gt;="&amp;E1467, $B$8:$B$2007, "&lt;"&amp;B1467), SUMIFS($U$8:$U$1007, $B$8:$B$2007, "&gt;="&amp;E1467, $B$8:$B$2007, "&lt;"&amp;B1467))))</f>
        <v/>
      </c>
      <c r="N1467" s="18" t="str">
        <f ca="1">IF(OR(B1467 = "", F1467=""), "", MIN(ForwardDays(B1467,-'Terms&amp;Conditions + Transaction'!$B$22, 'Terms&amp;Conditions + Transaction'!$B$23, 'Holiday Schedule'!$B$3:$B$1002),ForwardDays(F1467,-'Terms&amp;Conditions + Transaction'!$B$22, 'Terms&amp;Conditions + Transaction'!$B$23, 'Holiday Schedule'!$B$3:$B$1002)))</f>
        <v/>
      </c>
      <c r="O1467" s="42" t="str">
        <f ca="1">IF(B1467="", "", IF(ISNA(MATCH(N1467, SOFR_INDEX!$A$2:$A$2001, -1)),1,IF(INDEX(SOFR_INDEX!$A$2:$E$2001,MATCH(N1467, SOFR_INDEX!$A$2:$A$2001, -1), 1)=N1467,MATCH(N1467, SOFR_INDEX!$A$2:$A$2001, -1),MATCH(N1467, SOFR_INDEX!$A$2:$A$2001, -1)+1)))</f>
        <v/>
      </c>
      <c r="P1467" s="40" t="str" cm="1">
        <f t="array" aca="1" ref="P1467" ca="1">IF(OR(B1467="", F1467=""), "", INDEX(SOFR_INDEX!$B$2:$E$2001, O1467,$P$4) * IF(LEFT($P$3, 3)="180", 2, IF(LEFT($P$3, 2)="90", 4, IF(LEFT($P$3, 2)="30", 12, 1)))/100)</f>
        <v/>
      </c>
      <c r="Q1467" s="43" t="str">
        <f ca="1">IF(OR(B1467="", F1467=""), "", P1467+'Terms&amp;Conditions + Transaction'!$B$11/10000)</f>
        <v/>
      </c>
      <c r="R1467" s="43" t="str">
        <f t="shared" ca="1" si="137"/>
        <v/>
      </c>
      <c r="S1467" t="str">
        <f ca="1">IF(B1467="",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Transaction'!$C$7*(F1467-E1467), 365), 360))))</f>
        <v/>
      </c>
      <c r="T1467" s="49" t="str">
        <f t="shared" ca="1" si="138"/>
        <v/>
      </c>
      <c r="U1467" s="49" t="str">
        <f t="shared" ca="1" si="139"/>
        <v/>
      </c>
      <c r="V1467" s="49" t="str">
        <f t="shared" ca="1" si="140"/>
        <v/>
      </c>
      <c r="W1467" s="11" t="str">
        <f t="shared" ca="1" si="141"/>
        <v/>
      </c>
      <c r="X1467" s="11" t="str">
        <f t="shared" ca="1" si="142"/>
        <v/>
      </c>
    </row>
    <row r="1468" spans="2:24" x14ac:dyDescent="0.25">
      <c r="B1468" s="82" t="str">
        <f ca="1">IF(B1467&lt;MIN($C$3, 'Terms&amp;Conditions + Transaction'!$B$6), B1467+1, "")</f>
        <v/>
      </c>
      <c r="C1468" t="str">
        <f ca="1">IF(B1468="", "", IF(AND(WEEKDAY(B1468, 2)&lt;=5, ISERROR(VLOOKUP(B1468, 'Holiday Schedule'!$B$3:$B$1002, 1, FALSE))), 1, 0))</f>
        <v/>
      </c>
      <c r="D1468" t="str">
        <f ca="1">IF(B1468="", "", IF(LOWER('Terms&amp;Conditions + Transaction'!$C$15)="act", 1, IF(DAY(B1468)=31, 0, IF(AND(DAY(B1468+1)=1, MONTH(B1468+1)=3), 31-DAY(B1468), 1))))</f>
        <v/>
      </c>
      <c r="E1468" s="18" t="str">
        <f ca="1">IF(B1468="", "", IFERROR(VLOOKUP(B1468, 'Accrual Schedule'!$B$3:$B$122, 1, TRUE), ""))</f>
        <v/>
      </c>
      <c r="F1468" s="18" t="str" cm="1">
        <f t="array" aca="1" ref="F1468" ca="1">IF(B1468="", "", INDEX('Accrual Schedule'!$B$3:$B$122, MATCH(B1468, 'Accrual Schedule'!$B$3:$B$122, 1)+1, 1))</f>
        <v/>
      </c>
      <c r="G1468" s="18" t="str" cm="1">
        <f t="array" aca="1" ref="G1468" ca="1">IF(B1468="", "", INDEX('Accrual Schedule'!$B$3:$B$122, MATCH(H1468, 'Accrual Schedule'!$B$3:$B$122, 1)-1, 1))</f>
        <v/>
      </c>
      <c r="H1468" s="18" t="str">
        <f ca="1">IF(B1468="", "", INDEX('Accrual Schedule'!$B$3:$B$122, MATCH(I1468, 'Accrual Schedule'!$C$3:$C$122, 1), 1))</f>
        <v/>
      </c>
      <c r="I1468" s="18" t="str" cm="1">
        <f t="array" aca="1" ref="I1468" ca="1">IF(B1468="", "", _xlfn.IFNA(INDEX('Accrual Schedule'!$C$4:$C$122, MATCH(B1468, 'Accrual Schedule'!$C$4:$C$122, 1)+1, 1), INDEX('Accrual Schedule'!$C$4:$C$122, 1, 1)))</f>
        <v/>
      </c>
      <c r="J1468" s="11" t="str">
        <f ca="1">IF(B1468="","",'Terms&amp;Conditions + Transaction'!$F$5-SUMIF(Dispositions!$B$3:$B$32,"&lt;="&amp;B1468,Dispositions!$C$3:$C$32))</f>
        <v/>
      </c>
      <c r="K1468" s="84" t="str">
        <f ca="1">IF(B1468="", "", IF(ISNA(MATCH(B1468, 'Factor Schedule'!$B$3:$B$2002, -1)),1,IF(INDEX('Factor Schedule'!$B$3:$C$2002,MATCH(B1468, 'Factor Schedule'!$B$3:$B$2002, -1), 1)=B1468,MATCH(B1468, 'Factor Schedule'!$B$3:$B$2002, -1),MATCH(B1468, 'Factor Schedule'!$B$3:$B$2002, -1)+1)))</f>
        <v/>
      </c>
      <c r="L1468" s="11" t="str" cm="1">
        <f t="array" aca="1" ref="L1468" ca="1">IF(B1468="","",ROUND(J1468*_xlfn.IFNA(INDEX('Factor Schedule'!$B$3:$C$2002,K1468, 2), 1), 2))</f>
        <v/>
      </c>
      <c r="M1468" s="11" t="str">
        <f ca="1">IF(B1468="", "", IF(OR(LOWER('Terms&amp;Conditions + Transaction'!$B$12)&lt;&gt;"compound", B1468=$C$2, B1468=E1468), L1468, L1468+IF(LOWER('Terms&amp;Conditions + Transaction'!$B$13)&lt;&gt;"y", SUMIFS($T$8:$T$2007, $B$8:$B$2007, "&gt;="&amp;E1468, $B$8:$B$2007, "&lt;"&amp;B1468), SUMIFS($U$8:$U$1007, $B$8:$B$2007, "&gt;="&amp;E1468, $B$8:$B$2007, "&lt;"&amp;B1468))))</f>
        <v/>
      </c>
      <c r="N1468" s="18" t="str">
        <f ca="1">IF(OR(B1468 = "", F1468=""), "", MIN(ForwardDays(B1468,-'Terms&amp;Conditions + Transaction'!$B$22, 'Terms&amp;Conditions + Transaction'!$B$23, 'Holiday Schedule'!$B$3:$B$1002),ForwardDays(F1468,-'Terms&amp;Conditions + Transaction'!$B$22, 'Terms&amp;Conditions + Transaction'!$B$23, 'Holiday Schedule'!$B$3:$B$1002)))</f>
        <v/>
      </c>
      <c r="O1468" s="42" t="str">
        <f ca="1">IF(B1468="", "", IF(ISNA(MATCH(N1468, SOFR_INDEX!$A$2:$A$2001, -1)),1,IF(INDEX(SOFR_INDEX!$A$2:$E$2001,MATCH(N1468, SOFR_INDEX!$A$2:$A$2001, -1), 1)=N1468,MATCH(N1468, SOFR_INDEX!$A$2:$A$2001, -1),MATCH(N1468, SOFR_INDEX!$A$2:$A$2001, -1)+1)))</f>
        <v/>
      </c>
      <c r="P1468" s="40" t="str" cm="1">
        <f t="array" aca="1" ref="P1468" ca="1">IF(OR(B1468="", F1468=""), "", INDEX(SOFR_INDEX!$B$2:$E$2001, O1468,$P$4) * IF(LEFT($P$3, 3)="180", 2, IF(LEFT($P$3, 2)="90", 4, IF(LEFT($P$3, 2)="30", 12, 1)))/100)</f>
        <v/>
      </c>
      <c r="Q1468" s="43" t="str">
        <f ca="1">IF(OR(B1468="", F1468=""), "", P1468+'Terms&amp;Conditions + Transaction'!$B$11/10000)</f>
        <v/>
      </c>
      <c r="R1468" s="43" t="str">
        <f t="shared" ca="1" si="137"/>
        <v/>
      </c>
      <c r="S1468" t="str">
        <f ca="1">IF(B1468="",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Transaction'!$C$7*(F1468-E1468), 365), 360))))</f>
        <v/>
      </c>
      <c r="T1468" s="49" t="str">
        <f t="shared" ca="1" si="138"/>
        <v/>
      </c>
      <c r="U1468" s="49" t="str">
        <f t="shared" ca="1" si="139"/>
        <v/>
      </c>
      <c r="V1468" s="49" t="str">
        <f t="shared" ca="1" si="140"/>
        <v/>
      </c>
      <c r="W1468" s="11" t="str">
        <f t="shared" ca="1" si="141"/>
        <v/>
      </c>
      <c r="X1468" s="11" t="str">
        <f t="shared" ca="1" si="142"/>
        <v/>
      </c>
    </row>
    <row r="1469" spans="2:24" x14ac:dyDescent="0.25">
      <c r="B1469" s="82" t="str">
        <f ca="1">IF(B1468&lt;MIN($C$3, 'Terms&amp;Conditions + Transaction'!$B$6), B1468+1, "")</f>
        <v/>
      </c>
      <c r="C1469" t="str">
        <f ca="1">IF(B1469="", "", IF(AND(WEEKDAY(B1469, 2)&lt;=5, ISERROR(VLOOKUP(B1469, 'Holiday Schedule'!$B$3:$B$1002, 1, FALSE))), 1, 0))</f>
        <v/>
      </c>
      <c r="D1469" t="str">
        <f ca="1">IF(B1469="", "", IF(LOWER('Terms&amp;Conditions + Transaction'!$C$15)="act", 1, IF(DAY(B1469)=31, 0, IF(AND(DAY(B1469+1)=1, MONTH(B1469+1)=3), 31-DAY(B1469), 1))))</f>
        <v/>
      </c>
      <c r="E1469" s="18" t="str">
        <f ca="1">IF(B1469="", "", IFERROR(VLOOKUP(B1469, 'Accrual Schedule'!$B$3:$B$122, 1, TRUE), ""))</f>
        <v/>
      </c>
      <c r="F1469" s="18" t="str" cm="1">
        <f t="array" aca="1" ref="F1469" ca="1">IF(B1469="", "", INDEX('Accrual Schedule'!$B$3:$B$122, MATCH(B1469, 'Accrual Schedule'!$B$3:$B$122, 1)+1, 1))</f>
        <v/>
      </c>
      <c r="G1469" s="18" t="str" cm="1">
        <f t="array" aca="1" ref="G1469" ca="1">IF(B1469="", "", INDEX('Accrual Schedule'!$B$3:$B$122, MATCH(H1469, 'Accrual Schedule'!$B$3:$B$122, 1)-1, 1))</f>
        <v/>
      </c>
      <c r="H1469" s="18" t="str">
        <f ca="1">IF(B1469="", "", INDEX('Accrual Schedule'!$B$3:$B$122, MATCH(I1469, 'Accrual Schedule'!$C$3:$C$122, 1), 1))</f>
        <v/>
      </c>
      <c r="I1469" s="18" t="str" cm="1">
        <f t="array" aca="1" ref="I1469" ca="1">IF(B1469="", "", _xlfn.IFNA(INDEX('Accrual Schedule'!$C$4:$C$122, MATCH(B1469, 'Accrual Schedule'!$C$4:$C$122, 1)+1, 1), INDEX('Accrual Schedule'!$C$4:$C$122, 1, 1)))</f>
        <v/>
      </c>
      <c r="J1469" s="11" t="str">
        <f ca="1">IF(B1469="","",'Terms&amp;Conditions + Transaction'!$F$5-SUMIF(Dispositions!$B$3:$B$32,"&lt;="&amp;B1469,Dispositions!$C$3:$C$32))</f>
        <v/>
      </c>
      <c r="K1469" s="84" t="str">
        <f ca="1">IF(B1469="", "", IF(ISNA(MATCH(B1469, 'Factor Schedule'!$B$3:$B$2002, -1)),1,IF(INDEX('Factor Schedule'!$B$3:$C$2002,MATCH(B1469, 'Factor Schedule'!$B$3:$B$2002, -1), 1)=B1469,MATCH(B1469, 'Factor Schedule'!$B$3:$B$2002, -1),MATCH(B1469, 'Factor Schedule'!$B$3:$B$2002, -1)+1)))</f>
        <v/>
      </c>
      <c r="L1469" s="11" t="str" cm="1">
        <f t="array" aca="1" ref="L1469" ca="1">IF(B1469="","",ROUND(J1469*_xlfn.IFNA(INDEX('Factor Schedule'!$B$3:$C$2002,K1469, 2), 1), 2))</f>
        <v/>
      </c>
      <c r="M1469" s="11" t="str">
        <f ca="1">IF(B1469="", "", IF(OR(LOWER('Terms&amp;Conditions + Transaction'!$B$12)&lt;&gt;"compound", B1469=$C$2, B1469=E1469), L1469, L1469+IF(LOWER('Terms&amp;Conditions + Transaction'!$B$13)&lt;&gt;"y", SUMIFS($T$8:$T$2007, $B$8:$B$2007, "&gt;="&amp;E1469, $B$8:$B$2007, "&lt;"&amp;B1469), SUMIFS($U$8:$U$1007, $B$8:$B$2007, "&gt;="&amp;E1469, $B$8:$B$2007, "&lt;"&amp;B1469))))</f>
        <v/>
      </c>
      <c r="N1469" s="18" t="str">
        <f ca="1">IF(OR(B1469 = "", F1469=""), "", MIN(ForwardDays(B1469,-'Terms&amp;Conditions + Transaction'!$B$22, 'Terms&amp;Conditions + Transaction'!$B$23, 'Holiday Schedule'!$B$3:$B$1002),ForwardDays(F1469,-'Terms&amp;Conditions + Transaction'!$B$22, 'Terms&amp;Conditions + Transaction'!$B$23, 'Holiday Schedule'!$B$3:$B$1002)))</f>
        <v/>
      </c>
      <c r="O1469" s="42" t="str">
        <f ca="1">IF(B1469="", "", IF(ISNA(MATCH(N1469, SOFR_INDEX!$A$2:$A$2001, -1)),1,IF(INDEX(SOFR_INDEX!$A$2:$E$2001,MATCH(N1469, SOFR_INDEX!$A$2:$A$2001, -1), 1)=N1469,MATCH(N1469, SOFR_INDEX!$A$2:$A$2001, -1),MATCH(N1469, SOFR_INDEX!$A$2:$A$2001, -1)+1)))</f>
        <v/>
      </c>
      <c r="P1469" s="40" t="str" cm="1">
        <f t="array" aca="1" ref="P1469" ca="1">IF(OR(B1469="", F1469=""), "", INDEX(SOFR_INDEX!$B$2:$E$2001, O1469,$P$4) * IF(LEFT($P$3, 3)="180", 2, IF(LEFT($P$3, 2)="90", 4, IF(LEFT($P$3, 2)="30", 12, 1)))/100)</f>
        <v/>
      </c>
      <c r="Q1469" s="43" t="str">
        <f ca="1">IF(OR(B1469="", F1469=""), "", P1469+'Terms&amp;Conditions + Transaction'!$B$11/10000)</f>
        <v/>
      </c>
      <c r="R1469" s="43" t="str">
        <f t="shared" ca="1" si="137"/>
        <v/>
      </c>
      <c r="S1469" t="str">
        <f ca="1">IF(B1469="",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Transaction'!$C$7*(F1469-E1469), 365), 360))))</f>
        <v/>
      </c>
      <c r="T1469" s="49" t="str">
        <f t="shared" ca="1" si="138"/>
        <v/>
      </c>
      <c r="U1469" s="49" t="str">
        <f t="shared" ca="1" si="139"/>
        <v/>
      </c>
      <c r="V1469" s="49" t="str">
        <f t="shared" ca="1" si="140"/>
        <v/>
      </c>
      <c r="W1469" s="11" t="str">
        <f t="shared" ca="1" si="141"/>
        <v/>
      </c>
      <c r="X1469" s="11" t="str">
        <f t="shared" ca="1" si="142"/>
        <v/>
      </c>
    </row>
    <row r="1470" spans="2:24" x14ac:dyDescent="0.25">
      <c r="B1470" s="82" t="str">
        <f ca="1">IF(B1469&lt;MIN($C$3, 'Terms&amp;Conditions + Transaction'!$B$6), B1469+1, "")</f>
        <v/>
      </c>
      <c r="C1470" t="str">
        <f ca="1">IF(B1470="", "", IF(AND(WEEKDAY(B1470, 2)&lt;=5, ISERROR(VLOOKUP(B1470, 'Holiday Schedule'!$B$3:$B$1002, 1, FALSE))), 1, 0))</f>
        <v/>
      </c>
      <c r="D1470" t="str">
        <f ca="1">IF(B1470="", "", IF(LOWER('Terms&amp;Conditions + Transaction'!$C$15)="act", 1, IF(DAY(B1470)=31, 0, IF(AND(DAY(B1470+1)=1, MONTH(B1470+1)=3), 31-DAY(B1470), 1))))</f>
        <v/>
      </c>
      <c r="E1470" s="18" t="str">
        <f ca="1">IF(B1470="", "", IFERROR(VLOOKUP(B1470, 'Accrual Schedule'!$B$3:$B$122, 1, TRUE), ""))</f>
        <v/>
      </c>
      <c r="F1470" s="18" t="str" cm="1">
        <f t="array" aca="1" ref="F1470" ca="1">IF(B1470="", "", INDEX('Accrual Schedule'!$B$3:$B$122, MATCH(B1470, 'Accrual Schedule'!$B$3:$B$122, 1)+1, 1))</f>
        <v/>
      </c>
      <c r="G1470" s="18" t="str" cm="1">
        <f t="array" aca="1" ref="G1470" ca="1">IF(B1470="", "", INDEX('Accrual Schedule'!$B$3:$B$122, MATCH(H1470, 'Accrual Schedule'!$B$3:$B$122, 1)-1, 1))</f>
        <v/>
      </c>
      <c r="H1470" s="18" t="str">
        <f ca="1">IF(B1470="", "", INDEX('Accrual Schedule'!$B$3:$B$122, MATCH(I1470, 'Accrual Schedule'!$C$3:$C$122, 1), 1))</f>
        <v/>
      </c>
      <c r="I1470" s="18" t="str" cm="1">
        <f t="array" aca="1" ref="I1470" ca="1">IF(B1470="", "", _xlfn.IFNA(INDEX('Accrual Schedule'!$C$4:$C$122, MATCH(B1470, 'Accrual Schedule'!$C$4:$C$122, 1)+1, 1), INDEX('Accrual Schedule'!$C$4:$C$122, 1, 1)))</f>
        <v/>
      </c>
      <c r="J1470" s="11" t="str">
        <f ca="1">IF(B1470="","",'Terms&amp;Conditions + Transaction'!$F$5-SUMIF(Dispositions!$B$3:$B$32,"&lt;="&amp;B1470,Dispositions!$C$3:$C$32))</f>
        <v/>
      </c>
      <c r="K1470" s="84" t="str">
        <f ca="1">IF(B1470="", "", IF(ISNA(MATCH(B1470, 'Factor Schedule'!$B$3:$B$2002, -1)),1,IF(INDEX('Factor Schedule'!$B$3:$C$2002,MATCH(B1470, 'Factor Schedule'!$B$3:$B$2002, -1), 1)=B1470,MATCH(B1470, 'Factor Schedule'!$B$3:$B$2002, -1),MATCH(B1470, 'Factor Schedule'!$B$3:$B$2002, -1)+1)))</f>
        <v/>
      </c>
      <c r="L1470" s="11" t="str" cm="1">
        <f t="array" aca="1" ref="L1470" ca="1">IF(B1470="","",ROUND(J1470*_xlfn.IFNA(INDEX('Factor Schedule'!$B$3:$C$2002,K1470, 2), 1), 2))</f>
        <v/>
      </c>
      <c r="M1470" s="11" t="str">
        <f ca="1">IF(B1470="", "", IF(OR(LOWER('Terms&amp;Conditions + Transaction'!$B$12)&lt;&gt;"compound", B1470=$C$2, B1470=E1470), L1470, L1470+IF(LOWER('Terms&amp;Conditions + Transaction'!$B$13)&lt;&gt;"y", SUMIFS($T$8:$T$2007, $B$8:$B$2007, "&gt;="&amp;E1470, $B$8:$B$2007, "&lt;"&amp;B1470), SUMIFS($U$8:$U$1007, $B$8:$B$2007, "&gt;="&amp;E1470, $B$8:$B$2007, "&lt;"&amp;B1470))))</f>
        <v/>
      </c>
      <c r="N1470" s="18" t="str">
        <f ca="1">IF(OR(B1470 = "", F1470=""), "", MIN(ForwardDays(B1470,-'Terms&amp;Conditions + Transaction'!$B$22, 'Terms&amp;Conditions + Transaction'!$B$23, 'Holiday Schedule'!$B$3:$B$1002),ForwardDays(F1470,-'Terms&amp;Conditions + Transaction'!$B$22, 'Terms&amp;Conditions + Transaction'!$B$23, 'Holiday Schedule'!$B$3:$B$1002)))</f>
        <v/>
      </c>
      <c r="O1470" s="42" t="str">
        <f ca="1">IF(B1470="", "", IF(ISNA(MATCH(N1470, SOFR_INDEX!$A$2:$A$2001, -1)),1,IF(INDEX(SOFR_INDEX!$A$2:$E$2001,MATCH(N1470, SOFR_INDEX!$A$2:$A$2001, -1), 1)=N1470,MATCH(N1470, SOFR_INDEX!$A$2:$A$2001, -1),MATCH(N1470, SOFR_INDEX!$A$2:$A$2001, -1)+1)))</f>
        <v/>
      </c>
      <c r="P1470" s="40" t="str" cm="1">
        <f t="array" aca="1" ref="P1470" ca="1">IF(OR(B1470="", F1470=""), "", INDEX(SOFR_INDEX!$B$2:$E$2001, O1470,$P$4) * IF(LEFT($P$3, 3)="180", 2, IF(LEFT($P$3, 2)="90", 4, IF(LEFT($P$3, 2)="30", 12, 1)))/100)</f>
        <v/>
      </c>
      <c r="Q1470" s="43" t="str">
        <f ca="1">IF(OR(B1470="", F1470=""), "", P1470+'Terms&amp;Conditions + Transaction'!$B$11/10000)</f>
        <v/>
      </c>
      <c r="R1470" s="43" t="str">
        <f t="shared" ca="1" si="137"/>
        <v/>
      </c>
      <c r="S1470" t="str">
        <f ca="1">IF(B1470="",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Transaction'!$C$7*(F1470-E1470), 365), 360))))</f>
        <v/>
      </c>
      <c r="T1470" s="49" t="str">
        <f t="shared" ca="1" si="138"/>
        <v/>
      </c>
      <c r="U1470" s="49" t="str">
        <f t="shared" ca="1" si="139"/>
        <v/>
      </c>
      <c r="V1470" s="49" t="str">
        <f t="shared" ca="1" si="140"/>
        <v/>
      </c>
      <c r="W1470" s="11" t="str">
        <f t="shared" ca="1" si="141"/>
        <v/>
      </c>
      <c r="X1470" s="11" t="str">
        <f t="shared" ca="1" si="142"/>
        <v/>
      </c>
    </row>
    <row r="1471" spans="2:24" x14ac:dyDescent="0.25">
      <c r="B1471" s="82" t="str">
        <f ca="1">IF(B1470&lt;MIN($C$3, 'Terms&amp;Conditions + Transaction'!$B$6), B1470+1, "")</f>
        <v/>
      </c>
      <c r="C1471" t="str">
        <f ca="1">IF(B1471="", "", IF(AND(WEEKDAY(B1471, 2)&lt;=5, ISERROR(VLOOKUP(B1471, 'Holiday Schedule'!$B$3:$B$1002, 1, FALSE))), 1, 0))</f>
        <v/>
      </c>
      <c r="D1471" t="str">
        <f ca="1">IF(B1471="", "", IF(LOWER('Terms&amp;Conditions + Transaction'!$C$15)="act", 1, IF(DAY(B1471)=31, 0, IF(AND(DAY(B1471+1)=1, MONTH(B1471+1)=3), 31-DAY(B1471), 1))))</f>
        <v/>
      </c>
      <c r="E1471" s="18" t="str">
        <f ca="1">IF(B1471="", "", IFERROR(VLOOKUP(B1471, 'Accrual Schedule'!$B$3:$B$122, 1, TRUE), ""))</f>
        <v/>
      </c>
      <c r="F1471" s="18" t="str" cm="1">
        <f t="array" aca="1" ref="F1471" ca="1">IF(B1471="", "", INDEX('Accrual Schedule'!$B$3:$B$122, MATCH(B1471, 'Accrual Schedule'!$B$3:$B$122, 1)+1, 1))</f>
        <v/>
      </c>
      <c r="G1471" s="18" t="str" cm="1">
        <f t="array" aca="1" ref="G1471" ca="1">IF(B1471="", "", INDEX('Accrual Schedule'!$B$3:$B$122, MATCH(H1471, 'Accrual Schedule'!$B$3:$B$122, 1)-1, 1))</f>
        <v/>
      </c>
      <c r="H1471" s="18" t="str">
        <f ca="1">IF(B1471="", "", INDEX('Accrual Schedule'!$B$3:$B$122, MATCH(I1471, 'Accrual Schedule'!$C$3:$C$122, 1), 1))</f>
        <v/>
      </c>
      <c r="I1471" s="18" t="str" cm="1">
        <f t="array" aca="1" ref="I1471" ca="1">IF(B1471="", "", _xlfn.IFNA(INDEX('Accrual Schedule'!$C$4:$C$122, MATCH(B1471, 'Accrual Schedule'!$C$4:$C$122, 1)+1, 1), INDEX('Accrual Schedule'!$C$4:$C$122, 1, 1)))</f>
        <v/>
      </c>
      <c r="J1471" s="11" t="str">
        <f ca="1">IF(B1471="","",'Terms&amp;Conditions + Transaction'!$F$5-SUMIF(Dispositions!$B$3:$B$32,"&lt;="&amp;B1471,Dispositions!$C$3:$C$32))</f>
        <v/>
      </c>
      <c r="K1471" s="84" t="str">
        <f ca="1">IF(B1471="", "", IF(ISNA(MATCH(B1471, 'Factor Schedule'!$B$3:$B$2002, -1)),1,IF(INDEX('Factor Schedule'!$B$3:$C$2002,MATCH(B1471, 'Factor Schedule'!$B$3:$B$2002, -1), 1)=B1471,MATCH(B1471, 'Factor Schedule'!$B$3:$B$2002, -1),MATCH(B1471, 'Factor Schedule'!$B$3:$B$2002, -1)+1)))</f>
        <v/>
      </c>
      <c r="L1471" s="11" t="str" cm="1">
        <f t="array" aca="1" ref="L1471" ca="1">IF(B1471="","",ROUND(J1471*_xlfn.IFNA(INDEX('Factor Schedule'!$B$3:$C$2002,K1471, 2), 1), 2))</f>
        <v/>
      </c>
      <c r="M1471" s="11" t="str">
        <f ca="1">IF(B1471="", "", IF(OR(LOWER('Terms&amp;Conditions + Transaction'!$B$12)&lt;&gt;"compound", B1471=$C$2, B1471=E1471), L1471, L1471+IF(LOWER('Terms&amp;Conditions + Transaction'!$B$13)&lt;&gt;"y", SUMIFS($T$8:$T$2007, $B$8:$B$2007, "&gt;="&amp;E1471, $B$8:$B$2007, "&lt;"&amp;B1471), SUMIFS($U$8:$U$1007, $B$8:$B$2007, "&gt;="&amp;E1471, $B$8:$B$2007, "&lt;"&amp;B1471))))</f>
        <v/>
      </c>
      <c r="N1471" s="18" t="str">
        <f ca="1">IF(OR(B1471 = "", F1471=""), "", MIN(ForwardDays(B1471,-'Terms&amp;Conditions + Transaction'!$B$22, 'Terms&amp;Conditions + Transaction'!$B$23, 'Holiday Schedule'!$B$3:$B$1002),ForwardDays(F1471,-'Terms&amp;Conditions + Transaction'!$B$22, 'Terms&amp;Conditions + Transaction'!$B$23, 'Holiday Schedule'!$B$3:$B$1002)))</f>
        <v/>
      </c>
      <c r="O1471" s="42" t="str">
        <f ca="1">IF(B1471="", "", IF(ISNA(MATCH(N1471, SOFR_INDEX!$A$2:$A$2001, -1)),1,IF(INDEX(SOFR_INDEX!$A$2:$E$2001,MATCH(N1471, SOFR_INDEX!$A$2:$A$2001, -1), 1)=N1471,MATCH(N1471, SOFR_INDEX!$A$2:$A$2001, -1),MATCH(N1471, SOFR_INDEX!$A$2:$A$2001, -1)+1)))</f>
        <v/>
      </c>
      <c r="P1471" s="40" t="str" cm="1">
        <f t="array" aca="1" ref="P1471" ca="1">IF(OR(B1471="", F1471=""), "", INDEX(SOFR_INDEX!$B$2:$E$2001, O1471,$P$4) * IF(LEFT($P$3, 3)="180", 2, IF(LEFT($P$3, 2)="90", 4, IF(LEFT($P$3, 2)="30", 12, 1)))/100)</f>
        <v/>
      </c>
      <c r="Q1471" s="43" t="str">
        <f ca="1">IF(OR(B1471="", F1471=""), "", P1471+'Terms&amp;Conditions + Transaction'!$B$11/10000)</f>
        <v/>
      </c>
      <c r="R1471" s="43" t="str">
        <f t="shared" ca="1" si="137"/>
        <v/>
      </c>
      <c r="S1471" t="str">
        <f ca="1">IF(B1471="",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Transaction'!$C$7*(F1471-E1471), 365), 360))))</f>
        <v/>
      </c>
      <c r="T1471" s="49" t="str">
        <f t="shared" ca="1" si="138"/>
        <v/>
      </c>
      <c r="U1471" s="49" t="str">
        <f t="shared" ca="1" si="139"/>
        <v/>
      </c>
      <c r="V1471" s="49" t="str">
        <f t="shared" ca="1" si="140"/>
        <v/>
      </c>
      <c r="W1471" s="11" t="str">
        <f t="shared" ca="1" si="141"/>
        <v/>
      </c>
      <c r="X1471" s="11" t="str">
        <f t="shared" ca="1" si="142"/>
        <v/>
      </c>
    </row>
    <row r="1472" spans="2:24" x14ac:dyDescent="0.25">
      <c r="B1472" s="82" t="str">
        <f ca="1">IF(B1471&lt;MIN($C$3, 'Terms&amp;Conditions + Transaction'!$B$6), B1471+1, "")</f>
        <v/>
      </c>
      <c r="C1472" t="str">
        <f ca="1">IF(B1472="", "", IF(AND(WEEKDAY(B1472, 2)&lt;=5, ISERROR(VLOOKUP(B1472, 'Holiday Schedule'!$B$3:$B$1002, 1, FALSE))), 1, 0))</f>
        <v/>
      </c>
      <c r="D1472" t="str">
        <f ca="1">IF(B1472="", "", IF(LOWER('Terms&amp;Conditions + Transaction'!$C$15)="act", 1, IF(DAY(B1472)=31, 0, IF(AND(DAY(B1472+1)=1, MONTH(B1472+1)=3), 31-DAY(B1472), 1))))</f>
        <v/>
      </c>
      <c r="E1472" s="18" t="str">
        <f ca="1">IF(B1472="", "", IFERROR(VLOOKUP(B1472, 'Accrual Schedule'!$B$3:$B$122, 1, TRUE), ""))</f>
        <v/>
      </c>
      <c r="F1472" s="18" t="str" cm="1">
        <f t="array" aca="1" ref="F1472" ca="1">IF(B1472="", "", INDEX('Accrual Schedule'!$B$3:$B$122, MATCH(B1472, 'Accrual Schedule'!$B$3:$B$122, 1)+1, 1))</f>
        <v/>
      </c>
      <c r="G1472" s="18" t="str" cm="1">
        <f t="array" aca="1" ref="G1472" ca="1">IF(B1472="", "", INDEX('Accrual Schedule'!$B$3:$B$122, MATCH(H1472, 'Accrual Schedule'!$B$3:$B$122, 1)-1, 1))</f>
        <v/>
      </c>
      <c r="H1472" s="18" t="str">
        <f ca="1">IF(B1472="", "", INDEX('Accrual Schedule'!$B$3:$B$122, MATCH(I1472, 'Accrual Schedule'!$C$3:$C$122, 1), 1))</f>
        <v/>
      </c>
      <c r="I1472" s="18" t="str" cm="1">
        <f t="array" aca="1" ref="I1472" ca="1">IF(B1472="", "", _xlfn.IFNA(INDEX('Accrual Schedule'!$C$4:$C$122, MATCH(B1472, 'Accrual Schedule'!$C$4:$C$122, 1)+1, 1), INDEX('Accrual Schedule'!$C$4:$C$122, 1, 1)))</f>
        <v/>
      </c>
      <c r="J1472" s="11" t="str">
        <f ca="1">IF(B1472="","",'Terms&amp;Conditions + Transaction'!$F$5-SUMIF(Dispositions!$B$3:$B$32,"&lt;="&amp;B1472,Dispositions!$C$3:$C$32))</f>
        <v/>
      </c>
      <c r="K1472" s="84" t="str">
        <f ca="1">IF(B1472="", "", IF(ISNA(MATCH(B1472, 'Factor Schedule'!$B$3:$B$2002, -1)),1,IF(INDEX('Factor Schedule'!$B$3:$C$2002,MATCH(B1472, 'Factor Schedule'!$B$3:$B$2002, -1), 1)=B1472,MATCH(B1472, 'Factor Schedule'!$B$3:$B$2002, -1),MATCH(B1472, 'Factor Schedule'!$B$3:$B$2002, -1)+1)))</f>
        <v/>
      </c>
      <c r="L1472" s="11" t="str" cm="1">
        <f t="array" aca="1" ref="L1472" ca="1">IF(B1472="","",ROUND(J1472*_xlfn.IFNA(INDEX('Factor Schedule'!$B$3:$C$2002,K1472, 2), 1), 2))</f>
        <v/>
      </c>
      <c r="M1472" s="11" t="str">
        <f ca="1">IF(B1472="", "", IF(OR(LOWER('Terms&amp;Conditions + Transaction'!$B$12)&lt;&gt;"compound", B1472=$C$2, B1472=E1472), L1472, L1472+IF(LOWER('Terms&amp;Conditions + Transaction'!$B$13)&lt;&gt;"y", SUMIFS($T$8:$T$2007, $B$8:$B$2007, "&gt;="&amp;E1472, $B$8:$B$2007, "&lt;"&amp;B1472), SUMIFS($U$8:$U$1007, $B$8:$B$2007, "&gt;="&amp;E1472, $B$8:$B$2007, "&lt;"&amp;B1472))))</f>
        <v/>
      </c>
      <c r="N1472" s="18" t="str">
        <f ca="1">IF(OR(B1472 = "", F1472=""), "", MIN(ForwardDays(B1472,-'Terms&amp;Conditions + Transaction'!$B$22, 'Terms&amp;Conditions + Transaction'!$B$23, 'Holiday Schedule'!$B$3:$B$1002),ForwardDays(F1472,-'Terms&amp;Conditions + Transaction'!$B$22, 'Terms&amp;Conditions + Transaction'!$B$23, 'Holiday Schedule'!$B$3:$B$1002)))</f>
        <v/>
      </c>
      <c r="O1472" s="42" t="str">
        <f ca="1">IF(B1472="", "", IF(ISNA(MATCH(N1472, SOFR_INDEX!$A$2:$A$2001, -1)),1,IF(INDEX(SOFR_INDEX!$A$2:$E$2001,MATCH(N1472, SOFR_INDEX!$A$2:$A$2001, -1), 1)=N1472,MATCH(N1472, SOFR_INDEX!$A$2:$A$2001, -1),MATCH(N1472, SOFR_INDEX!$A$2:$A$2001, -1)+1)))</f>
        <v/>
      </c>
      <c r="P1472" s="40" t="str" cm="1">
        <f t="array" aca="1" ref="P1472" ca="1">IF(OR(B1472="", F1472=""), "", INDEX(SOFR_INDEX!$B$2:$E$2001, O1472,$P$4) * IF(LEFT($P$3, 3)="180", 2, IF(LEFT($P$3, 2)="90", 4, IF(LEFT($P$3, 2)="30", 12, 1)))/100)</f>
        <v/>
      </c>
      <c r="Q1472" s="43" t="str">
        <f ca="1">IF(OR(B1472="", F1472=""), "", P1472+'Terms&amp;Conditions + Transaction'!$B$11/10000)</f>
        <v/>
      </c>
      <c r="R1472" s="43" t="str">
        <f t="shared" ca="1" si="137"/>
        <v/>
      </c>
      <c r="S1472" t="str">
        <f ca="1">IF(B1472="",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Transaction'!$C$7*(F1472-E1472), 365), 360))))</f>
        <v/>
      </c>
      <c r="T1472" s="49" t="str">
        <f t="shared" ca="1" si="138"/>
        <v/>
      </c>
      <c r="U1472" s="49" t="str">
        <f t="shared" ca="1" si="139"/>
        <v/>
      </c>
      <c r="V1472" s="49" t="str">
        <f t="shared" ca="1" si="140"/>
        <v/>
      </c>
      <c r="W1472" s="11" t="str">
        <f t="shared" ca="1" si="141"/>
        <v/>
      </c>
      <c r="X1472" s="11" t="str">
        <f t="shared" ca="1" si="142"/>
        <v/>
      </c>
    </row>
    <row r="1473" spans="2:24" x14ac:dyDescent="0.25">
      <c r="B1473" s="82" t="str">
        <f ca="1">IF(B1472&lt;MIN($C$3, 'Terms&amp;Conditions + Transaction'!$B$6), B1472+1, "")</f>
        <v/>
      </c>
      <c r="C1473" t="str">
        <f ca="1">IF(B1473="", "", IF(AND(WEEKDAY(B1473, 2)&lt;=5, ISERROR(VLOOKUP(B1473, 'Holiday Schedule'!$B$3:$B$1002, 1, FALSE))), 1, 0))</f>
        <v/>
      </c>
      <c r="D1473" t="str">
        <f ca="1">IF(B1473="", "", IF(LOWER('Terms&amp;Conditions + Transaction'!$C$15)="act", 1, IF(DAY(B1473)=31, 0, IF(AND(DAY(B1473+1)=1, MONTH(B1473+1)=3), 31-DAY(B1473), 1))))</f>
        <v/>
      </c>
      <c r="E1473" s="18" t="str">
        <f ca="1">IF(B1473="", "", IFERROR(VLOOKUP(B1473, 'Accrual Schedule'!$B$3:$B$122, 1, TRUE), ""))</f>
        <v/>
      </c>
      <c r="F1473" s="18" t="str" cm="1">
        <f t="array" aca="1" ref="F1473" ca="1">IF(B1473="", "", INDEX('Accrual Schedule'!$B$3:$B$122, MATCH(B1473, 'Accrual Schedule'!$B$3:$B$122, 1)+1, 1))</f>
        <v/>
      </c>
      <c r="G1473" s="18" t="str" cm="1">
        <f t="array" aca="1" ref="G1473" ca="1">IF(B1473="", "", INDEX('Accrual Schedule'!$B$3:$B$122, MATCH(H1473, 'Accrual Schedule'!$B$3:$B$122, 1)-1, 1))</f>
        <v/>
      </c>
      <c r="H1473" s="18" t="str">
        <f ca="1">IF(B1473="", "", INDEX('Accrual Schedule'!$B$3:$B$122, MATCH(I1473, 'Accrual Schedule'!$C$3:$C$122, 1), 1))</f>
        <v/>
      </c>
      <c r="I1473" s="18" t="str" cm="1">
        <f t="array" aca="1" ref="I1473" ca="1">IF(B1473="", "", _xlfn.IFNA(INDEX('Accrual Schedule'!$C$4:$C$122, MATCH(B1473, 'Accrual Schedule'!$C$4:$C$122, 1)+1, 1), INDEX('Accrual Schedule'!$C$4:$C$122, 1, 1)))</f>
        <v/>
      </c>
      <c r="J1473" s="11" t="str">
        <f ca="1">IF(B1473="","",'Terms&amp;Conditions + Transaction'!$F$5-SUMIF(Dispositions!$B$3:$B$32,"&lt;="&amp;B1473,Dispositions!$C$3:$C$32))</f>
        <v/>
      </c>
      <c r="K1473" s="84" t="str">
        <f ca="1">IF(B1473="", "", IF(ISNA(MATCH(B1473, 'Factor Schedule'!$B$3:$B$2002, -1)),1,IF(INDEX('Factor Schedule'!$B$3:$C$2002,MATCH(B1473, 'Factor Schedule'!$B$3:$B$2002, -1), 1)=B1473,MATCH(B1473, 'Factor Schedule'!$B$3:$B$2002, -1),MATCH(B1473, 'Factor Schedule'!$B$3:$B$2002, -1)+1)))</f>
        <v/>
      </c>
      <c r="L1473" s="11" t="str" cm="1">
        <f t="array" aca="1" ref="L1473" ca="1">IF(B1473="","",ROUND(J1473*_xlfn.IFNA(INDEX('Factor Schedule'!$B$3:$C$2002,K1473, 2), 1), 2))</f>
        <v/>
      </c>
      <c r="M1473" s="11" t="str">
        <f ca="1">IF(B1473="", "", IF(OR(LOWER('Terms&amp;Conditions + Transaction'!$B$12)&lt;&gt;"compound", B1473=$C$2, B1473=E1473), L1473, L1473+IF(LOWER('Terms&amp;Conditions + Transaction'!$B$13)&lt;&gt;"y", SUMIFS($T$8:$T$2007, $B$8:$B$2007, "&gt;="&amp;E1473, $B$8:$B$2007, "&lt;"&amp;B1473), SUMIFS($U$8:$U$1007, $B$8:$B$2007, "&gt;="&amp;E1473, $B$8:$B$2007, "&lt;"&amp;B1473))))</f>
        <v/>
      </c>
      <c r="N1473" s="18" t="str">
        <f ca="1">IF(OR(B1473 = "", F1473=""), "", MIN(ForwardDays(B1473,-'Terms&amp;Conditions + Transaction'!$B$22, 'Terms&amp;Conditions + Transaction'!$B$23, 'Holiday Schedule'!$B$3:$B$1002),ForwardDays(F1473,-'Terms&amp;Conditions + Transaction'!$B$22, 'Terms&amp;Conditions + Transaction'!$B$23, 'Holiday Schedule'!$B$3:$B$1002)))</f>
        <v/>
      </c>
      <c r="O1473" s="42" t="str">
        <f ca="1">IF(B1473="", "", IF(ISNA(MATCH(N1473, SOFR_INDEX!$A$2:$A$2001, -1)),1,IF(INDEX(SOFR_INDEX!$A$2:$E$2001,MATCH(N1473, SOFR_INDEX!$A$2:$A$2001, -1), 1)=N1473,MATCH(N1473, SOFR_INDEX!$A$2:$A$2001, -1),MATCH(N1473, SOFR_INDEX!$A$2:$A$2001, -1)+1)))</f>
        <v/>
      </c>
      <c r="P1473" s="40" t="str" cm="1">
        <f t="array" aca="1" ref="P1473" ca="1">IF(OR(B1473="", F1473=""), "", INDEX(SOFR_INDEX!$B$2:$E$2001, O1473,$P$4) * IF(LEFT($P$3, 3)="180", 2, IF(LEFT($P$3, 2)="90", 4, IF(LEFT($P$3, 2)="30", 12, 1)))/100)</f>
        <v/>
      </c>
      <c r="Q1473" s="43" t="str">
        <f ca="1">IF(OR(B1473="", F1473=""), "", P1473+'Terms&amp;Conditions + Transaction'!$B$11/10000)</f>
        <v/>
      </c>
      <c r="R1473" s="43" t="str">
        <f t="shared" ca="1" si="137"/>
        <v/>
      </c>
      <c r="S1473" t="str">
        <f ca="1">IF(B1473="",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Transaction'!$C$7*(F1473-E1473), 365), 360))))</f>
        <v/>
      </c>
      <c r="T1473" s="49" t="str">
        <f t="shared" ca="1" si="138"/>
        <v/>
      </c>
      <c r="U1473" s="49" t="str">
        <f t="shared" ca="1" si="139"/>
        <v/>
      </c>
      <c r="V1473" s="49" t="str">
        <f t="shared" ca="1" si="140"/>
        <v/>
      </c>
      <c r="W1473" s="11" t="str">
        <f t="shared" ca="1" si="141"/>
        <v/>
      </c>
      <c r="X1473" s="11" t="str">
        <f t="shared" ca="1" si="142"/>
        <v/>
      </c>
    </row>
    <row r="1474" spans="2:24" x14ac:dyDescent="0.25">
      <c r="B1474" s="82" t="str">
        <f ca="1">IF(B1473&lt;MIN($C$3, 'Terms&amp;Conditions + Transaction'!$B$6), B1473+1, "")</f>
        <v/>
      </c>
      <c r="C1474" t="str">
        <f ca="1">IF(B1474="", "", IF(AND(WEEKDAY(B1474, 2)&lt;=5, ISERROR(VLOOKUP(B1474, 'Holiday Schedule'!$B$3:$B$1002, 1, FALSE))), 1, 0))</f>
        <v/>
      </c>
      <c r="D1474" t="str">
        <f ca="1">IF(B1474="", "", IF(LOWER('Terms&amp;Conditions + Transaction'!$C$15)="act", 1, IF(DAY(B1474)=31, 0, IF(AND(DAY(B1474+1)=1, MONTH(B1474+1)=3), 31-DAY(B1474), 1))))</f>
        <v/>
      </c>
      <c r="E1474" s="18" t="str">
        <f ca="1">IF(B1474="", "", IFERROR(VLOOKUP(B1474, 'Accrual Schedule'!$B$3:$B$122, 1, TRUE), ""))</f>
        <v/>
      </c>
      <c r="F1474" s="18" t="str" cm="1">
        <f t="array" aca="1" ref="F1474" ca="1">IF(B1474="", "", INDEX('Accrual Schedule'!$B$3:$B$122, MATCH(B1474, 'Accrual Schedule'!$B$3:$B$122, 1)+1, 1))</f>
        <v/>
      </c>
      <c r="G1474" s="18" t="str" cm="1">
        <f t="array" aca="1" ref="G1474" ca="1">IF(B1474="", "", INDEX('Accrual Schedule'!$B$3:$B$122, MATCH(H1474, 'Accrual Schedule'!$B$3:$B$122, 1)-1, 1))</f>
        <v/>
      </c>
      <c r="H1474" s="18" t="str">
        <f ca="1">IF(B1474="", "", INDEX('Accrual Schedule'!$B$3:$B$122, MATCH(I1474, 'Accrual Schedule'!$C$3:$C$122, 1), 1))</f>
        <v/>
      </c>
      <c r="I1474" s="18" t="str" cm="1">
        <f t="array" aca="1" ref="I1474" ca="1">IF(B1474="", "", _xlfn.IFNA(INDEX('Accrual Schedule'!$C$4:$C$122, MATCH(B1474, 'Accrual Schedule'!$C$4:$C$122, 1)+1, 1), INDEX('Accrual Schedule'!$C$4:$C$122, 1, 1)))</f>
        <v/>
      </c>
      <c r="J1474" s="11" t="str">
        <f ca="1">IF(B1474="","",'Terms&amp;Conditions + Transaction'!$F$5-SUMIF(Dispositions!$B$3:$B$32,"&lt;="&amp;B1474,Dispositions!$C$3:$C$32))</f>
        <v/>
      </c>
      <c r="K1474" s="84" t="str">
        <f ca="1">IF(B1474="", "", IF(ISNA(MATCH(B1474, 'Factor Schedule'!$B$3:$B$2002, -1)),1,IF(INDEX('Factor Schedule'!$B$3:$C$2002,MATCH(B1474, 'Factor Schedule'!$B$3:$B$2002, -1), 1)=B1474,MATCH(B1474, 'Factor Schedule'!$B$3:$B$2002, -1),MATCH(B1474, 'Factor Schedule'!$B$3:$B$2002, -1)+1)))</f>
        <v/>
      </c>
      <c r="L1474" s="11" t="str" cm="1">
        <f t="array" aca="1" ref="L1474" ca="1">IF(B1474="","",ROUND(J1474*_xlfn.IFNA(INDEX('Factor Schedule'!$B$3:$C$2002,K1474, 2), 1), 2))</f>
        <v/>
      </c>
      <c r="M1474" s="11" t="str">
        <f ca="1">IF(B1474="", "", IF(OR(LOWER('Terms&amp;Conditions + Transaction'!$B$12)&lt;&gt;"compound", B1474=$C$2, B1474=E1474), L1474, L1474+IF(LOWER('Terms&amp;Conditions + Transaction'!$B$13)&lt;&gt;"y", SUMIFS($T$8:$T$2007, $B$8:$B$2007, "&gt;="&amp;E1474, $B$8:$B$2007, "&lt;"&amp;B1474), SUMIFS($U$8:$U$1007, $B$8:$B$2007, "&gt;="&amp;E1474, $B$8:$B$2007, "&lt;"&amp;B1474))))</f>
        <v/>
      </c>
      <c r="N1474" s="18" t="str">
        <f ca="1">IF(OR(B1474 = "", F1474=""), "", MIN(ForwardDays(B1474,-'Terms&amp;Conditions + Transaction'!$B$22, 'Terms&amp;Conditions + Transaction'!$B$23, 'Holiday Schedule'!$B$3:$B$1002),ForwardDays(F1474,-'Terms&amp;Conditions + Transaction'!$B$22, 'Terms&amp;Conditions + Transaction'!$B$23, 'Holiday Schedule'!$B$3:$B$1002)))</f>
        <v/>
      </c>
      <c r="O1474" s="42" t="str">
        <f ca="1">IF(B1474="", "", IF(ISNA(MATCH(N1474, SOFR_INDEX!$A$2:$A$2001, -1)),1,IF(INDEX(SOFR_INDEX!$A$2:$E$2001,MATCH(N1474, SOFR_INDEX!$A$2:$A$2001, -1), 1)=N1474,MATCH(N1474, SOFR_INDEX!$A$2:$A$2001, -1),MATCH(N1474, SOFR_INDEX!$A$2:$A$2001, -1)+1)))</f>
        <v/>
      </c>
      <c r="P1474" s="40" t="str" cm="1">
        <f t="array" aca="1" ref="P1474" ca="1">IF(OR(B1474="", F1474=""), "", INDEX(SOFR_INDEX!$B$2:$E$2001, O1474,$P$4) * IF(LEFT($P$3, 3)="180", 2, IF(LEFT($P$3, 2)="90", 4, IF(LEFT($P$3, 2)="30", 12, 1)))/100)</f>
        <v/>
      </c>
      <c r="Q1474" s="43" t="str">
        <f ca="1">IF(OR(B1474="", F1474=""), "", P1474+'Terms&amp;Conditions + Transaction'!$B$11/10000)</f>
        <v/>
      </c>
      <c r="R1474" s="43" t="str">
        <f t="shared" ca="1" si="137"/>
        <v/>
      </c>
      <c r="S1474" t="str">
        <f ca="1">IF(B1474="",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Transaction'!$C$7*(F1474-E1474), 365), 360))))</f>
        <v/>
      </c>
      <c r="T1474" s="49" t="str">
        <f t="shared" ca="1" si="138"/>
        <v/>
      </c>
      <c r="U1474" s="49" t="str">
        <f t="shared" ca="1" si="139"/>
        <v/>
      </c>
      <c r="V1474" s="49" t="str">
        <f t="shared" ca="1" si="140"/>
        <v/>
      </c>
      <c r="W1474" s="11" t="str">
        <f t="shared" ca="1" si="141"/>
        <v/>
      </c>
      <c r="X1474" s="11" t="str">
        <f t="shared" ca="1" si="142"/>
        <v/>
      </c>
    </row>
    <row r="1475" spans="2:24" x14ac:dyDescent="0.25">
      <c r="B1475" s="82" t="str">
        <f ca="1">IF(B1474&lt;MIN($C$3, 'Terms&amp;Conditions + Transaction'!$B$6), B1474+1, "")</f>
        <v/>
      </c>
      <c r="C1475" t="str">
        <f ca="1">IF(B1475="", "", IF(AND(WEEKDAY(B1475, 2)&lt;=5, ISERROR(VLOOKUP(B1475, 'Holiday Schedule'!$B$3:$B$1002, 1, FALSE))), 1, 0))</f>
        <v/>
      </c>
      <c r="D1475" t="str">
        <f ca="1">IF(B1475="", "", IF(LOWER('Terms&amp;Conditions + Transaction'!$C$15)="act", 1, IF(DAY(B1475)=31, 0, IF(AND(DAY(B1475+1)=1, MONTH(B1475+1)=3), 31-DAY(B1475), 1))))</f>
        <v/>
      </c>
      <c r="E1475" s="18" t="str">
        <f ca="1">IF(B1475="", "", IFERROR(VLOOKUP(B1475, 'Accrual Schedule'!$B$3:$B$122, 1, TRUE), ""))</f>
        <v/>
      </c>
      <c r="F1475" s="18" t="str" cm="1">
        <f t="array" aca="1" ref="F1475" ca="1">IF(B1475="", "", INDEX('Accrual Schedule'!$B$3:$B$122, MATCH(B1475, 'Accrual Schedule'!$B$3:$B$122, 1)+1, 1))</f>
        <v/>
      </c>
      <c r="G1475" s="18" t="str" cm="1">
        <f t="array" aca="1" ref="G1475" ca="1">IF(B1475="", "", INDEX('Accrual Schedule'!$B$3:$B$122, MATCH(H1475, 'Accrual Schedule'!$B$3:$B$122, 1)-1, 1))</f>
        <v/>
      </c>
      <c r="H1475" s="18" t="str">
        <f ca="1">IF(B1475="", "", INDEX('Accrual Schedule'!$B$3:$B$122, MATCH(I1475, 'Accrual Schedule'!$C$3:$C$122, 1), 1))</f>
        <v/>
      </c>
      <c r="I1475" s="18" t="str" cm="1">
        <f t="array" aca="1" ref="I1475" ca="1">IF(B1475="", "", _xlfn.IFNA(INDEX('Accrual Schedule'!$C$4:$C$122, MATCH(B1475, 'Accrual Schedule'!$C$4:$C$122, 1)+1, 1), INDEX('Accrual Schedule'!$C$4:$C$122, 1, 1)))</f>
        <v/>
      </c>
      <c r="J1475" s="11" t="str">
        <f ca="1">IF(B1475="","",'Terms&amp;Conditions + Transaction'!$F$5-SUMIF(Dispositions!$B$3:$B$32,"&lt;="&amp;B1475,Dispositions!$C$3:$C$32))</f>
        <v/>
      </c>
      <c r="K1475" s="84" t="str">
        <f ca="1">IF(B1475="", "", IF(ISNA(MATCH(B1475, 'Factor Schedule'!$B$3:$B$2002, -1)),1,IF(INDEX('Factor Schedule'!$B$3:$C$2002,MATCH(B1475, 'Factor Schedule'!$B$3:$B$2002, -1), 1)=B1475,MATCH(B1475, 'Factor Schedule'!$B$3:$B$2002, -1),MATCH(B1475, 'Factor Schedule'!$B$3:$B$2002, -1)+1)))</f>
        <v/>
      </c>
      <c r="L1475" s="11" t="str" cm="1">
        <f t="array" aca="1" ref="L1475" ca="1">IF(B1475="","",ROUND(J1475*_xlfn.IFNA(INDEX('Factor Schedule'!$B$3:$C$2002,K1475, 2), 1), 2))</f>
        <v/>
      </c>
      <c r="M1475" s="11" t="str">
        <f ca="1">IF(B1475="", "", IF(OR(LOWER('Terms&amp;Conditions + Transaction'!$B$12)&lt;&gt;"compound", B1475=$C$2, B1475=E1475), L1475, L1475+IF(LOWER('Terms&amp;Conditions + Transaction'!$B$13)&lt;&gt;"y", SUMIFS($T$8:$T$2007, $B$8:$B$2007, "&gt;="&amp;E1475, $B$8:$B$2007, "&lt;"&amp;B1475), SUMIFS($U$8:$U$1007, $B$8:$B$2007, "&gt;="&amp;E1475, $B$8:$B$2007, "&lt;"&amp;B1475))))</f>
        <v/>
      </c>
      <c r="N1475" s="18" t="str">
        <f ca="1">IF(OR(B1475 = "", F1475=""), "", MIN(ForwardDays(B1475,-'Terms&amp;Conditions + Transaction'!$B$22, 'Terms&amp;Conditions + Transaction'!$B$23, 'Holiday Schedule'!$B$3:$B$1002),ForwardDays(F1475,-'Terms&amp;Conditions + Transaction'!$B$22, 'Terms&amp;Conditions + Transaction'!$B$23, 'Holiday Schedule'!$B$3:$B$1002)))</f>
        <v/>
      </c>
      <c r="O1475" s="42" t="str">
        <f ca="1">IF(B1475="", "", IF(ISNA(MATCH(N1475, SOFR_INDEX!$A$2:$A$2001, -1)),1,IF(INDEX(SOFR_INDEX!$A$2:$E$2001,MATCH(N1475, SOFR_INDEX!$A$2:$A$2001, -1), 1)=N1475,MATCH(N1475, SOFR_INDEX!$A$2:$A$2001, -1),MATCH(N1475, SOFR_INDEX!$A$2:$A$2001, -1)+1)))</f>
        <v/>
      </c>
      <c r="P1475" s="40" t="str" cm="1">
        <f t="array" aca="1" ref="P1475" ca="1">IF(OR(B1475="", F1475=""), "", INDEX(SOFR_INDEX!$B$2:$E$2001, O1475,$P$4) * IF(LEFT($P$3, 3)="180", 2, IF(LEFT($P$3, 2)="90", 4, IF(LEFT($P$3, 2)="30", 12, 1)))/100)</f>
        <v/>
      </c>
      <c r="Q1475" s="43" t="str">
        <f ca="1">IF(OR(B1475="", F1475=""), "", P1475+'Terms&amp;Conditions + Transaction'!$B$11/10000)</f>
        <v/>
      </c>
      <c r="R1475" s="43" t="str">
        <f t="shared" ca="1" si="137"/>
        <v/>
      </c>
      <c r="S1475" t="str">
        <f ca="1">IF(B1475="",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Transaction'!$C$7*(F1475-E1475), 365), 360))))</f>
        <v/>
      </c>
      <c r="T1475" s="49" t="str">
        <f t="shared" ca="1" si="138"/>
        <v/>
      </c>
      <c r="U1475" s="49" t="str">
        <f t="shared" ca="1" si="139"/>
        <v/>
      </c>
      <c r="V1475" s="49" t="str">
        <f t="shared" ca="1" si="140"/>
        <v/>
      </c>
      <c r="W1475" s="11" t="str">
        <f t="shared" ca="1" si="141"/>
        <v/>
      </c>
      <c r="X1475" s="11" t="str">
        <f t="shared" ca="1" si="142"/>
        <v/>
      </c>
    </row>
    <row r="1476" spans="2:24" x14ac:dyDescent="0.25">
      <c r="B1476" s="82" t="str">
        <f ca="1">IF(B1475&lt;MIN($C$3, 'Terms&amp;Conditions + Transaction'!$B$6), B1475+1, "")</f>
        <v/>
      </c>
      <c r="C1476" t="str">
        <f ca="1">IF(B1476="", "", IF(AND(WEEKDAY(B1476, 2)&lt;=5, ISERROR(VLOOKUP(B1476, 'Holiday Schedule'!$B$3:$B$1002, 1, FALSE))), 1, 0))</f>
        <v/>
      </c>
      <c r="D1476" t="str">
        <f ca="1">IF(B1476="", "", IF(LOWER('Terms&amp;Conditions + Transaction'!$C$15)="act", 1, IF(DAY(B1476)=31, 0, IF(AND(DAY(B1476+1)=1, MONTH(B1476+1)=3), 31-DAY(B1476), 1))))</f>
        <v/>
      </c>
      <c r="E1476" s="18" t="str">
        <f ca="1">IF(B1476="", "", IFERROR(VLOOKUP(B1476, 'Accrual Schedule'!$B$3:$B$122, 1, TRUE), ""))</f>
        <v/>
      </c>
      <c r="F1476" s="18" t="str" cm="1">
        <f t="array" aca="1" ref="F1476" ca="1">IF(B1476="", "", INDEX('Accrual Schedule'!$B$3:$B$122, MATCH(B1476, 'Accrual Schedule'!$B$3:$B$122, 1)+1, 1))</f>
        <v/>
      </c>
      <c r="G1476" s="18" t="str" cm="1">
        <f t="array" aca="1" ref="G1476" ca="1">IF(B1476="", "", INDEX('Accrual Schedule'!$B$3:$B$122, MATCH(H1476, 'Accrual Schedule'!$B$3:$B$122, 1)-1, 1))</f>
        <v/>
      </c>
      <c r="H1476" s="18" t="str">
        <f ca="1">IF(B1476="", "", INDEX('Accrual Schedule'!$B$3:$B$122, MATCH(I1476, 'Accrual Schedule'!$C$3:$C$122, 1), 1))</f>
        <v/>
      </c>
      <c r="I1476" s="18" t="str" cm="1">
        <f t="array" aca="1" ref="I1476" ca="1">IF(B1476="", "", _xlfn.IFNA(INDEX('Accrual Schedule'!$C$4:$C$122, MATCH(B1476, 'Accrual Schedule'!$C$4:$C$122, 1)+1, 1), INDEX('Accrual Schedule'!$C$4:$C$122, 1, 1)))</f>
        <v/>
      </c>
      <c r="J1476" s="11" t="str">
        <f ca="1">IF(B1476="","",'Terms&amp;Conditions + Transaction'!$F$5-SUMIF(Dispositions!$B$3:$B$32,"&lt;="&amp;B1476,Dispositions!$C$3:$C$32))</f>
        <v/>
      </c>
      <c r="K1476" s="84" t="str">
        <f ca="1">IF(B1476="", "", IF(ISNA(MATCH(B1476, 'Factor Schedule'!$B$3:$B$2002, -1)),1,IF(INDEX('Factor Schedule'!$B$3:$C$2002,MATCH(B1476, 'Factor Schedule'!$B$3:$B$2002, -1), 1)=B1476,MATCH(B1476, 'Factor Schedule'!$B$3:$B$2002, -1),MATCH(B1476, 'Factor Schedule'!$B$3:$B$2002, -1)+1)))</f>
        <v/>
      </c>
      <c r="L1476" s="11" t="str" cm="1">
        <f t="array" aca="1" ref="L1476" ca="1">IF(B1476="","",ROUND(J1476*_xlfn.IFNA(INDEX('Factor Schedule'!$B$3:$C$2002,K1476, 2), 1), 2))</f>
        <v/>
      </c>
      <c r="M1476" s="11" t="str">
        <f ca="1">IF(B1476="", "", IF(OR(LOWER('Terms&amp;Conditions + Transaction'!$B$12)&lt;&gt;"compound", B1476=$C$2, B1476=E1476), L1476, L1476+IF(LOWER('Terms&amp;Conditions + Transaction'!$B$13)&lt;&gt;"y", SUMIFS($T$8:$T$2007, $B$8:$B$2007, "&gt;="&amp;E1476, $B$8:$B$2007, "&lt;"&amp;B1476), SUMIFS($U$8:$U$1007, $B$8:$B$2007, "&gt;="&amp;E1476, $B$8:$B$2007, "&lt;"&amp;B1476))))</f>
        <v/>
      </c>
      <c r="N1476" s="18" t="str">
        <f ca="1">IF(OR(B1476 = "", F1476=""), "", MIN(ForwardDays(B1476,-'Terms&amp;Conditions + Transaction'!$B$22, 'Terms&amp;Conditions + Transaction'!$B$23, 'Holiday Schedule'!$B$3:$B$1002),ForwardDays(F1476,-'Terms&amp;Conditions + Transaction'!$B$22, 'Terms&amp;Conditions + Transaction'!$B$23, 'Holiday Schedule'!$B$3:$B$1002)))</f>
        <v/>
      </c>
      <c r="O1476" s="42" t="str">
        <f ca="1">IF(B1476="", "", IF(ISNA(MATCH(N1476, SOFR_INDEX!$A$2:$A$2001, -1)),1,IF(INDEX(SOFR_INDEX!$A$2:$E$2001,MATCH(N1476, SOFR_INDEX!$A$2:$A$2001, -1), 1)=N1476,MATCH(N1476, SOFR_INDEX!$A$2:$A$2001, -1),MATCH(N1476, SOFR_INDEX!$A$2:$A$2001, -1)+1)))</f>
        <v/>
      </c>
      <c r="P1476" s="40" t="str" cm="1">
        <f t="array" aca="1" ref="P1476" ca="1">IF(OR(B1476="", F1476=""), "", INDEX(SOFR_INDEX!$B$2:$E$2001, O1476,$P$4) * IF(LEFT($P$3, 3)="180", 2, IF(LEFT($P$3, 2)="90", 4, IF(LEFT($P$3, 2)="30", 12, 1)))/100)</f>
        <v/>
      </c>
      <c r="Q1476" s="43" t="str">
        <f ca="1">IF(OR(B1476="", F1476=""), "", P1476+'Terms&amp;Conditions + Transaction'!$B$11/10000)</f>
        <v/>
      </c>
      <c r="R1476" s="43" t="str">
        <f t="shared" ca="1" si="137"/>
        <v/>
      </c>
      <c r="S1476" t="str">
        <f ca="1">IF(B1476="",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Transaction'!$C$7*(F1476-E1476), 365), 360))))</f>
        <v/>
      </c>
      <c r="T1476" s="49" t="str">
        <f t="shared" ca="1" si="138"/>
        <v/>
      </c>
      <c r="U1476" s="49" t="str">
        <f t="shared" ca="1" si="139"/>
        <v/>
      </c>
      <c r="V1476" s="49" t="str">
        <f t="shared" ca="1" si="140"/>
        <v/>
      </c>
      <c r="W1476" s="11" t="str">
        <f t="shared" ca="1" si="141"/>
        <v/>
      </c>
      <c r="X1476" s="11" t="str">
        <f t="shared" ca="1" si="142"/>
        <v/>
      </c>
    </row>
    <row r="1477" spans="2:24" x14ac:dyDescent="0.25">
      <c r="B1477" s="82" t="str">
        <f ca="1">IF(B1476&lt;MIN($C$3, 'Terms&amp;Conditions + Transaction'!$B$6), B1476+1, "")</f>
        <v/>
      </c>
      <c r="C1477" t="str">
        <f ca="1">IF(B1477="", "", IF(AND(WEEKDAY(B1477, 2)&lt;=5, ISERROR(VLOOKUP(B1477, 'Holiday Schedule'!$B$3:$B$1002, 1, FALSE))), 1, 0))</f>
        <v/>
      </c>
      <c r="D1477" t="str">
        <f ca="1">IF(B1477="", "", IF(LOWER('Terms&amp;Conditions + Transaction'!$C$15)="act", 1, IF(DAY(B1477)=31, 0, IF(AND(DAY(B1477+1)=1, MONTH(B1477+1)=3), 31-DAY(B1477), 1))))</f>
        <v/>
      </c>
      <c r="E1477" s="18" t="str">
        <f ca="1">IF(B1477="", "", IFERROR(VLOOKUP(B1477, 'Accrual Schedule'!$B$3:$B$122, 1, TRUE), ""))</f>
        <v/>
      </c>
      <c r="F1477" s="18" t="str" cm="1">
        <f t="array" aca="1" ref="F1477" ca="1">IF(B1477="", "", INDEX('Accrual Schedule'!$B$3:$B$122, MATCH(B1477, 'Accrual Schedule'!$B$3:$B$122, 1)+1, 1))</f>
        <v/>
      </c>
      <c r="G1477" s="18" t="str" cm="1">
        <f t="array" aca="1" ref="G1477" ca="1">IF(B1477="", "", INDEX('Accrual Schedule'!$B$3:$B$122, MATCH(H1477, 'Accrual Schedule'!$B$3:$B$122, 1)-1, 1))</f>
        <v/>
      </c>
      <c r="H1477" s="18" t="str">
        <f ca="1">IF(B1477="", "", INDEX('Accrual Schedule'!$B$3:$B$122, MATCH(I1477, 'Accrual Schedule'!$C$3:$C$122, 1), 1))</f>
        <v/>
      </c>
      <c r="I1477" s="18" t="str" cm="1">
        <f t="array" aca="1" ref="I1477" ca="1">IF(B1477="", "", _xlfn.IFNA(INDEX('Accrual Schedule'!$C$4:$C$122, MATCH(B1477, 'Accrual Schedule'!$C$4:$C$122, 1)+1, 1), INDEX('Accrual Schedule'!$C$4:$C$122, 1, 1)))</f>
        <v/>
      </c>
      <c r="J1477" s="11" t="str">
        <f ca="1">IF(B1477="","",'Terms&amp;Conditions + Transaction'!$F$5-SUMIF(Dispositions!$B$3:$B$32,"&lt;="&amp;B1477,Dispositions!$C$3:$C$32))</f>
        <v/>
      </c>
      <c r="K1477" s="84" t="str">
        <f ca="1">IF(B1477="", "", IF(ISNA(MATCH(B1477, 'Factor Schedule'!$B$3:$B$2002, -1)),1,IF(INDEX('Factor Schedule'!$B$3:$C$2002,MATCH(B1477, 'Factor Schedule'!$B$3:$B$2002, -1), 1)=B1477,MATCH(B1477, 'Factor Schedule'!$B$3:$B$2002, -1),MATCH(B1477, 'Factor Schedule'!$B$3:$B$2002, -1)+1)))</f>
        <v/>
      </c>
      <c r="L1477" s="11" t="str" cm="1">
        <f t="array" aca="1" ref="L1477" ca="1">IF(B1477="","",ROUND(J1477*_xlfn.IFNA(INDEX('Factor Schedule'!$B$3:$C$2002,K1477, 2), 1), 2))</f>
        <v/>
      </c>
      <c r="M1477" s="11" t="str">
        <f ca="1">IF(B1477="", "", IF(OR(LOWER('Terms&amp;Conditions + Transaction'!$B$12)&lt;&gt;"compound", B1477=$C$2, B1477=E1477), L1477, L1477+IF(LOWER('Terms&amp;Conditions + Transaction'!$B$13)&lt;&gt;"y", SUMIFS($T$8:$T$2007, $B$8:$B$2007, "&gt;="&amp;E1477, $B$8:$B$2007, "&lt;"&amp;B1477), SUMIFS($U$8:$U$1007, $B$8:$B$2007, "&gt;="&amp;E1477, $B$8:$B$2007, "&lt;"&amp;B1477))))</f>
        <v/>
      </c>
      <c r="N1477" s="18" t="str">
        <f ca="1">IF(OR(B1477 = "", F1477=""), "", MIN(ForwardDays(B1477,-'Terms&amp;Conditions + Transaction'!$B$22, 'Terms&amp;Conditions + Transaction'!$B$23, 'Holiday Schedule'!$B$3:$B$1002),ForwardDays(F1477,-'Terms&amp;Conditions + Transaction'!$B$22, 'Terms&amp;Conditions + Transaction'!$B$23, 'Holiday Schedule'!$B$3:$B$1002)))</f>
        <v/>
      </c>
      <c r="O1477" s="42" t="str">
        <f ca="1">IF(B1477="", "", IF(ISNA(MATCH(N1477, SOFR_INDEX!$A$2:$A$2001, -1)),1,IF(INDEX(SOFR_INDEX!$A$2:$E$2001,MATCH(N1477, SOFR_INDEX!$A$2:$A$2001, -1), 1)=N1477,MATCH(N1477, SOFR_INDEX!$A$2:$A$2001, -1),MATCH(N1477, SOFR_INDEX!$A$2:$A$2001, -1)+1)))</f>
        <v/>
      </c>
      <c r="P1477" s="40" t="str" cm="1">
        <f t="array" aca="1" ref="P1477" ca="1">IF(OR(B1477="", F1477=""), "", INDEX(SOFR_INDEX!$B$2:$E$2001, O1477,$P$4) * IF(LEFT($P$3, 3)="180", 2, IF(LEFT($P$3, 2)="90", 4, IF(LEFT($P$3, 2)="30", 12, 1)))/100)</f>
        <v/>
      </c>
      <c r="Q1477" s="43" t="str">
        <f ca="1">IF(OR(B1477="", F1477=""), "", P1477+'Terms&amp;Conditions + Transaction'!$B$11/10000)</f>
        <v/>
      </c>
      <c r="R1477" s="43" t="str">
        <f t="shared" ca="1" si="137"/>
        <v/>
      </c>
      <c r="S1477" t="str">
        <f ca="1">IF(B1477="",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Transaction'!$C$7*(F1477-E1477), 365), 360))))</f>
        <v/>
      </c>
      <c r="T1477" s="49" t="str">
        <f t="shared" ca="1" si="138"/>
        <v/>
      </c>
      <c r="U1477" s="49" t="str">
        <f t="shared" ca="1" si="139"/>
        <v/>
      </c>
      <c r="V1477" s="49" t="str">
        <f t="shared" ca="1" si="140"/>
        <v/>
      </c>
      <c r="W1477" s="11" t="str">
        <f t="shared" ca="1" si="141"/>
        <v/>
      </c>
      <c r="X1477" s="11" t="str">
        <f t="shared" ca="1" si="142"/>
        <v/>
      </c>
    </row>
    <row r="1478" spans="2:24" x14ac:dyDescent="0.25">
      <c r="B1478" s="82" t="str">
        <f ca="1">IF(B1477&lt;MIN($C$3, 'Terms&amp;Conditions + Transaction'!$B$6), B1477+1, "")</f>
        <v/>
      </c>
      <c r="C1478" t="str">
        <f ca="1">IF(B1478="", "", IF(AND(WEEKDAY(B1478, 2)&lt;=5, ISERROR(VLOOKUP(B1478, 'Holiday Schedule'!$B$3:$B$1002, 1, FALSE))), 1, 0))</f>
        <v/>
      </c>
      <c r="D1478" t="str">
        <f ca="1">IF(B1478="", "", IF(LOWER('Terms&amp;Conditions + Transaction'!$C$15)="act", 1, IF(DAY(B1478)=31, 0, IF(AND(DAY(B1478+1)=1, MONTH(B1478+1)=3), 31-DAY(B1478), 1))))</f>
        <v/>
      </c>
      <c r="E1478" s="18" t="str">
        <f ca="1">IF(B1478="", "", IFERROR(VLOOKUP(B1478, 'Accrual Schedule'!$B$3:$B$122, 1, TRUE), ""))</f>
        <v/>
      </c>
      <c r="F1478" s="18" t="str" cm="1">
        <f t="array" aca="1" ref="F1478" ca="1">IF(B1478="", "", INDEX('Accrual Schedule'!$B$3:$B$122, MATCH(B1478, 'Accrual Schedule'!$B$3:$B$122, 1)+1, 1))</f>
        <v/>
      </c>
      <c r="G1478" s="18" t="str" cm="1">
        <f t="array" aca="1" ref="G1478" ca="1">IF(B1478="", "", INDEX('Accrual Schedule'!$B$3:$B$122, MATCH(H1478, 'Accrual Schedule'!$B$3:$B$122, 1)-1, 1))</f>
        <v/>
      </c>
      <c r="H1478" s="18" t="str">
        <f ca="1">IF(B1478="", "", INDEX('Accrual Schedule'!$B$3:$B$122, MATCH(I1478, 'Accrual Schedule'!$C$3:$C$122, 1), 1))</f>
        <v/>
      </c>
      <c r="I1478" s="18" t="str" cm="1">
        <f t="array" aca="1" ref="I1478" ca="1">IF(B1478="", "", _xlfn.IFNA(INDEX('Accrual Schedule'!$C$4:$C$122, MATCH(B1478, 'Accrual Schedule'!$C$4:$C$122, 1)+1, 1), INDEX('Accrual Schedule'!$C$4:$C$122, 1, 1)))</f>
        <v/>
      </c>
      <c r="J1478" s="11" t="str">
        <f ca="1">IF(B1478="","",'Terms&amp;Conditions + Transaction'!$F$5-SUMIF(Dispositions!$B$3:$B$32,"&lt;="&amp;B1478,Dispositions!$C$3:$C$32))</f>
        <v/>
      </c>
      <c r="K1478" s="84" t="str">
        <f ca="1">IF(B1478="", "", IF(ISNA(MATCH(B1478, 'Factor Schedule'!$B$3:$B$2002, -1)),1,IF(INDEX('Factor Schedule'!$B$3:$C$2002,MATCH(B1478, 'Factor Schedule'!$B$3:$B$2002, -1), 1)=B1478,MATCH(B1478, 'Factor Schedule'!$B$3:$B$2002, -1),MATCH(B1478, 'Factor Schedule'!$B$3:$B$2002, -1)+1)))</f>
        <v/>
      </c>
      <c r="L1478" s="11" t="str" cm="1">
        <f t="array" aca="1" ref="L1478" ca="1">IF(B1478="","",ROUND(J1478*_xlfn.IFNA(INDEX('Factor Schedule'!$B$3:$C$2002,K1478, 2), 1), 2))</f>
        <v/>
      </c>
      <c r="M1478" s="11" t="str">
        <f ca="1">IF(B1478="", "", IF(OR(LOWER('Terms&amp;Conditions + Transaction'!$B$12)&lt;&gt;"compound", B1478=$C$2, B1478=E1478), L1478, L1478+IF(LOWER('Terms&amp;Conditions + Transaction'!$B$13)&lt;&gt;"y", SUMIFS($T$8:$T$2007, $B$8:$B$2007, "&gt;="&amp;E1478, $B$8:$B$2007, "&lt;"&amp;B1478), SUMIFS($U$8:$U$1007, $B$8:$B$2007, "&gt;="&amp;E1478, $B$8:$B$2007, "&lt;"&amp;B1478))))</f>
        <v/>
      </c>
      <c r="N1478" s="18" t="str">
        <f ca="1">IF(OR(B1478 = "", F1478=""), "", MIN(ForwardDays(B1478,-'Terms&amp;Conditions + Transaction'!$B$22, 'Terms&amp;Conditions + Transaction'!$B$23, 'Holiday Schedule'!$B$3:$B$1002),ForwardDays(F1478,-'Terms&amp;Conditions + Transaction'!$B$22, 'Terms&amp;Conditions + Transaction'!$B$23, 'Holiday Schedule'!$B$3:$B$1002)))</f>
        <v/>
      </c>
      <c r="O1478" s="42" t="str">
        <f ca="1">IF(B1478="", "", IF(ISNA(MATCH(N1478, SOFR_INDEX!$A$2:$A$2001, -1)),1,IF(INDEX(SOFR_INDEX!$A$2:$E$2001,MATCH(N1478, SOFR_INDEX!$A$2:$A$2001, -1), 1)=N1478,MATCH(N1478, SOFR_INDEX!$A$2:$A$2001, -1),MATCH(N1478, SOFR_INDEX!$A$2:$A$2001, -1)+1)))</f>
        <v/>
      </c>
      <c r="P1478" s="40" t="str" cm="1">
        <f t="array" aca="1" ref="P1478" ca="1">IF(OR(B1478="", F1478=""), "", INDEX(SOFR_INDEX!$B$2:$E$2001, O1478,$P$4) * IF(LEFT($P$3, 3)="180", 2, IF(LEFT($P$3, 2)="90", 4, IF(LEFT($P$3, 2)="30", 12, 1)))/100)</f>
        <v/>
      </c>
      <c r="Q1478" s="43" t="str">
        <f ca="1">IF(OR(B1478="", F1478=""), "", P1478+'Terms&amp;Conditions + Transaction'!$B$11/10000)</f>
        <v/>
      </c>
      <c r="R1478" s="43" t="str">
        <f t="shared" ca="1" si="137"/>
        <v/>
      </c>
      <c r="S1478" t="str">
        <f ca="1">IF(B1478="",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Transaction'!$C$7*(F1478-E1478), 365), 360))))</f>
        <v/>
      </c>
      <c r="T1478" s="49" t="str">
        <f t="shared" ca="1" si="138"/>
        <v/>
      </c>
      <c r="U1478" s="49" t="str">
        <f t="shared" ca="1" si="139"/>
        <v/>
      </c>
      <c r="V1478" s="49" t="str">
        <f t="shared" ca="1" si="140"/>
        <v/>
      </c>
      <c r="W1478" s="11" t="str">
        <f t="shared" ca="1" si="141"/>
        <v/>
      </c>
      <c r="X1478" s="11" t="str">
        <f t="shared" ca="1" si="142"/>
        <v/>
      </c>
    </row>
    <row r="1479" spans="2:24" x14ac:dyDescent="0.25">
      <c r="B1479" s="82" t="str">
        <f ca="1">IF(B1478&lt;MIN($C$3, 'Terms&amp;Conditions + Transaction'!$B$6), B1478+1, "")</f>
        <v/>
      </c>
      <c r="C1479" t="str">
        <f ca="1">IF(B1479="", "", IF(AND(WEEKDAY(B1479, 2)&lt;=5, ISERROR(VLOOKUP(B1479, 'Holiday Schedule'!$B$3:$B$1002, 1, FALSE))), 1, 0))</f>
        <v/>
      </c>
      <c r="D1479" t="str">
        <f ca="1">IF(B1479="", "", IF(LOWER('Terms&amp;Conditions + Transaction'!$C$15)="act", 1, IF(DAY(B1479)=31, 0, IF(AND(DAY(B1479+1)=1, MONTH(B1479+1)=3), 31-DAY(B1479), 1))))</f>
        <v/>
      </c>
      <c r="E1479" s="18" t="str">
        <f ca="1">IF(B1479="", "", IFERROR(VLOOKUP(B1479, 'Accrual Schedule'!$B$3:$B$122, 1, TRUE), ""))</f>
        <v/>
      </c>
      <c r="F1479" s="18" t="str" cm="1">
        <f t="array" aca="1" ref="F1479" ca="1">IF(B1479="", "", INDEX('Accrual Schedule'!$B$3:$B$122, MATCH(B1479, 'Accrual Schedule'!$B$3:$B$122, 1)+1, 1))</f>
        <v/>
      </c>
      <c r="G1479" s="18" t="str" cm="1">
        <f t="array" aca="1" ref="G1479" ca="1">IF(B1479="", "", INDEX('Accrual Schedule'!$B$3:$B$122, MATCH(H1479, 'Accrual Schedule'!$B$3:$B$122, 1)-1, 1))</f>
        <v/>
      </c>
      <c r="H1479" s="18" t="str">
        <f ca="1">IF(B1479="", "", INDEX('Accrual Schedule'!$B$3:$B$122, MATCH(I1479, 'Accrual Schedule'!$C$3:$C$122, 1), 1))</f>
        <v/>
      </c>
      <c r="I1479" s="18" t="str" cm="1">
        <f t="array" aca="1" ref="I1479" ca="1">IF(B1479="", "", _xlfn.IFNA(INDEX('Accrual Schedule'!$C$4:$C$122, MATCH(B1479, 'Accrual Schedule'!$C$4:$C$122, 1)+1, 1), INDEX('Accrual Schedule'!$C$4:$C$122, 1, 1)))</f>
        <v/>
      </c>
      <c r="J1479" s="11" t="str">
        <f ca="1">IF(B1479="","",'Terms&amp;Conditions + Transaction'!$F$5-SUMIF(Dispositions!$B$3:$B$32,"&lt;="&amp;B1479,Dispositions!$C$3:$C$32))</f>
        <v/>
      </c>
      <c r="K1479" s="84" t="str">
        <f ca="1">IF(B1479="", "", IF(ISNA(MATCH(B1479, 'Factor Schedule'!$B$3:$B$2002, -1)),1,IF(INDEX('Factor Schedule'!$B$3:$C$2002,MATCH(B1479, 'Factor Schedule'!$B$3:$B$2002, -1), 1)=B1479,MATCH(B1479, 'Factor Schedule'!$B$3:$B$2002, -1),MATCH(B1479, 'Factor Schedule'!$B$3:$B$2002, -1)+1)))</f>
        <v/>
      </c>
      <c r="L1479" s="11" t="str" cm="1">
        <f t="array" aca="1" ref="L1479" ca="1">IF(B1479="","",ROUND(J1479*_xlfn.IFNA(INDEX('Factor Schedule'!$B$3:$C$2002,K1479, 2), 1), 2))</f>
        <v/>
      </c>
      <c r="M1479" s="11" t="str">
        <f ca="1">IF(B1479="", "", IF(OR(LOWER('Terms&amp;Conditions + Transaction'!$B$12)&lt;&gt;"compound", B1479=$C$2, B1479=E1479), L1479, L1479+IF(LOWER('Terms&amp;Conditions + Transaction'!$B$13)&lt;&gt;"y", SUMIFS($T$8:$T$2007, $B$8:$B$2007, "&gt;="&amp;E1479, $B$8:$B$2007, "&lt;"&amp;B1479), SUMIFS($U$8:$U$1007, $B$8:$B$2007, "&gt;="&amp;E1479, $B$8:$B$2007, "&lt;"&amp;B1479))))</f>
        <v/>
      </c>
      <c r="N1479" s="18" t="str">
        <f ca="1">IF(OR(B1479 = "", F1479=""), "", MIN(ForwardDays(B1479,-'Terms&amp;Conditions + Transaction'!$B$22, 'Terms&amp;Conditions + Transaction'!$B$23, 'Holiday Schedule'!$B$3:$B$1002),ForwardDays(F1479,-'Terms&amp;Conditions + Transaction'!$B$22, 'Terms&amp;Conditions + Transaction'!$B$23, 'Holiday Schedule'!$B$3:$B$1002)))</f>
        <v/>
      </c>
      <c r="O1479" s="42" t="str">
        <f ca="1">IF(B1479="", "", IF(ISNA(MATCH(N1479, SOFR_INDEX!$A$2:$A$2001, -1)),1,IF(INDEX(SOFR_INDEX!$A$2:$E$2001,MATCH(N1479, SOFR_INDEX!$A$2:$A$2001, -1), 1)=N1479,MATCH(N1479, SOFR_INDEX!$A$2:$A$2001, -1),MATCH(N1479, SOFR_INDEX!$A$2:$A$2001, -1)+1)))</f>
        <v/>
      </c>
      <c r="P1479" s="40" t="str" cm="1">
        <f t="array" aca="1" ref="P1479" ca="1">IF(OR(B1479="", F1479=""), "", INDEX(SOFR_INDEX!$B$2:$E$2001, O1479,$P$4) * IF(LEFT($P$3, 3)="180", 2, IF(LEFT($P$3, 2)="90", 4, IF(LEFT($P$3, 2)="30", 12, 1)))/100)</f>
        <v/>
      </c>
      <c r="Q1479" s="43" t="str">
        <f ca="1">IF(OR(B1479="", F1479=""), "", P1479+'Terms&amp;Conditions + Transaction'!$B$11/10000)</f>
        <v/>
      </c>
      <c r="R1479" s="43" t="str">
        <f t="shared" ca="1" si="137"/>
        <v/>
      </c>
      <c r="S1479" t="str">
        <f ca="1">IF(B1479="",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Transaction'!$C$7*(F1479-E1479), 365), 360))))</f>
        <v/>
      </c>
      <c r="T1479" s="49" t="str">
        <f t="shared" ca="1" si="138"/>
        <v/>
      </c>
      <c r="U1479" s="49" t="str">
        <f t="shared" ca="1" si="139"/>
        <v/>
      </c>
      <c r="V1479" s="49" t="str">
        <f t="shared" ca="1" si="140"/>
        <v/>
      </c>
      <c r="W1479" s="11" t="str">
        <f t="shared" ca="1" si="141"/>
        <v/>
      </c>
      <c r="X1479" s="11" t="str">
        <f t="shared" ca="1" si="142"/>
        <v/>
      </c>
    </row>
    <row r="1480" spans="2:24" x14ac:dyDescent="0.25">
      <c r="B1480" s="82" t="str">
        <f ca="1">IF(B1479&lt;MIN($C$3, 'Terms&amp;Conditions + Transaction'!$B$6), B1479+1, "")</f>
        <v/>
      </c>
      <c r="C1480" t="str">
        <f ca="1">IF(B1480="", "", IF(AND(WEEKDAY(B1480, 2)&lt;=5, ISERROR(VLOOKUP(B1480, 'Holiday Schedule'!$B$3:$B$1002, 1, FALSE))), 1, 0))</f>
        <v/>
      </c>
      <c r="D1480" t="str">
        <f ca="1">IF(B1480="", "", IF(LOWER('Terms&amp;Conditions + Transaction'!$C$15)="act", 1, IF(DAY(B1480)=31, 0, IF(AND(DAY(B1480+1)=1, MONTH(B1480+1)=3), 31-DAY(B1480), 1))))</f>
        <v/>
      </c>
      <c r="E1480" s="18" t="str">
        <f ca="1">IF(B1480="", "", IFERROR(VLOOKUP(B1480, 'Accrual Schedule'!$B$3:$B$122, 1, TRUE), ""))</f>
        <v/>
      </c>
      <c r="F1480" s="18" t="str" cm="1">
        <f t="array" aca="1" ref="F1480" ca="1">IF(B1480="", "", INDEX('Accrual Schedule'!$B$3:$B$122, MATCH(B1480, 'Accrual Schedule'!$B$3:$B$122, 1)+1, 1))</f>
        <v/>
      </c>
      <c r="G1480" s="18" t="str" cm="1">
        <f t="array" aca="1" ref="G1480" ca="1">IF(B1480="", "", INDEX('Accrual Schedule'!$B$3:$B$122, MATCH(H1480, 'Accrual Schedule'!$B$3:$B$122, 1)-1, 1))</f>
        <v/>
      </c>
      <c r="H1480" s="18" t="str">
        <f ca="1">IF(B1480="", "", INDEX('Accrual Schedule'!$B$3:$B$122, MATCH(I1480, 'Accrual Schedule'!$C$3:$C$122, 1), 1))</f>
        <v/>
      </c>
      <c r="I1480" s="18" t="str" cm="1">
        <f t="array" aca="1" ref="I1480" ca="1">IF(B1480="", "", _xlfn.IFNA(INDEX('Accrual Schedule'!$C$4:$C$122, MATCH(B1480, 'Accrual Schedule'!$C$4:$C$122, 1)+1, 1), INDEX('Accrual Schedule'!$C$4:$C$122, 1, 1)))</f>
        <v/>
      </c>
      <c r="J1480" s="11" t="str">
        <f ca="1">IF(B1480="","",'Terms&amp;Conditions + Transaction'!$F$5-SUMIF(Dispositions!$B$3:$B$32,"&lt;="&amp;B1480,Dispositions!$C$3:$C$32))</f>
        <v/>
      </c>
      <c r="K1480" s="84" t="str">
        <f ca="1">IF(B1480="", "", IF(ISNA(MATCH(B1480, 'Factor Schedule'!$B$3:$B$2002, -1)),1,IF(INDEX('Factor Schedule'!$B$3:$C$2002,MATCH(B1480, 'Factor Schedule'!$B$3:$B$2002, -1), 1)=B1480,MATCH(B1480, 'Factor Schedule'!$B$3:$B$2002, -1),MATCH(B1480, 'Factor Schedule'!$B$3:$B$2002, -1)+1)))</f>
        <v/>
      </c>
      <c r="L1480" s="11" t="str" cm="1">
        <f t="array" aca="1" ref="L1480" ca="1">IF(B1480="","",ROUND(J1480*_xlfn.IFNA(INDEX('Factor Schedule'!$B$3:$C$2002,K1480, 2), 1), 2))</f>
        <v/>
      </c>
      <c r="M1480" s="11" t="str">
        <f ca="1">IF(B1480="", "", IF(OR(LOWER('Terms&amp;Conditions + Transaction'!$B$12)&lt;&gt;"compound", B1480=$C$2, B1480=E1480), L1480, L1480+IF(LOWER('Terms&amp;Conditions + Transaction'!$B$13)&lt;&gt;"y", SUMIFS($T$8:$T$2007, $B$8:$B$2007, "&gt;="&amp;E1480, $B$8:$B$2007, "&lt;"&amp;B1480), SUMIFS($U$8:$U$1007, $B$8:$B$2007, "&gt;="&amp;E1480, $B$8:$B$2007, "&lt;"&amp;B1480))))</f>
        <v/>
      </c>
      <c r="N1480" s="18" t="str">
        <f ca="1">IF(OR(B1480 = "", F1480=""), "", MIN(ForwardDays(B1480,-'Terms&amp;Conditions + Transaction'!$B$22, 'Terms&amp;Conditions + Transaction'!$B$23, 'Holiday Schedule'!$B$3:$B$1002),ForwardDays(F1480,-'Terms&amp;Conditions + Transaction'!$B$22, 'Terms&amp;Conditions + Transaction'!$B$23, 'Holiday Schedule'!$B$3:$B$1002)))</f>
        <v/>
      </c>
      <c r="O1480" s="42" t="str">
        <f ca="1">IF(B1480="", "", IF(ISNA(MATCH(N1480, SOFR_INDEX!$A$2:$A$2001, -1)),1,IF(INDEX(SOFR_INDEX!$A$2:$E$2001,MATCH(N1480, SOFR_INDEX!$A$2:$A$2001, -1), 1)=N1480,MATCH(N1480, SOFR_INDEX!$A$2:$A$2001, -1),MATCH(N1480, SOFR_INDEX!$A$2:$A$2001, -1)+1)))</f>
        <v/>
      </c>
      <c r="P1480" s="40" t="str" cm="1">
        <f t="array" aca="1" ref="P1480" ca="1">IF(OR(B1480="", F1480=""), "", INDEX(SOFR_INDEX!$B$2:$E$2001, O1480,$P$4) * IF(LEFT($P$3, 3)="180", 2, IF(LEFT($P$3, 2)="90", 4, IF(LEFT($P$3, 2)="30", 12, 1)))/100)</f>
        <v/>
      </c>
      <c r="Q1480" s="43" t="str">
        <f ca="1">IF(OR(B1480="", F1480=""), "", P1480+'Terms&amp;Conditions + Transaction'!$B$11/10000)</f>
        <v/>
      </c>
      <c r="R1480" s="43" t="str">
        <f t="shared" ref="R1480:R1543" ca="1" si="143">IF(OR(B1480="", B1481=""), "", (V1480/L1480)/((B1481-$B$8)/S1480))</f>
        <v/>
      </c>
      <c r="S1480" t="str">
        <f ca="1">IF(B1480="",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Transaction'!$C$7*(F1480-E1480), 365), 360))))</f>
        <v/>
      </c>
      <c r="T1480" s="49" t="str">
        <f t="shared" ca="1" si="138"/>
        <v/>
      </c>
      <c r="U1480" s="49" t="str">
        <f t="shared" ca="1" si="139"/>
        <v/>
      </c>
      <c r="V1480" s="49" t="str">
        <f t="shared" ca="1" si="140"/>
        <v/>
      </c>
      <c r="W1480" s="11" t="str">
        <f t="shared" ca="1" si="141"/>
        <v/>
      </c>
      <c r="X1480" s="11" t="str">
        <f t="shared" ca="1" si="142"/>
        <v/>
      </c>
    </row>
    <row r="1481" spans="2:24" x14ac:dyDescent="0.25">
      <c r="B1481" s="82" t="str">
        <f ca="1">IF(B1480&lt;MIN($C$3, 'Terms&amp;Conditions + Transaction'!$B$6), B1480+1, "")</f>
        <v/>
      </c>
      <c r="C1481" t="str">
        <f ca="1">IF(B1481="", "", IF(AND(WEEKDAY(B1481, 2)&lt;=5, ISERROR(VLOOKUP(B1481, 'Holiday Schedule'!$B$3:$B$1002, 1, FALSE))), 1, 0))</f>
        <v/>
      </c>
      <c r="D1481" t="str">
        <f ca="1">IF(B1481="", "", IF(LOWER('Terms&amp;Conditions + Transaction'!$C$15)="act", 1, IF(DAY(B1481)=31, 0, IF(AND(DAY(B1481+1)=1, MONTH(B1481+1)=3), 31-DAY(B1481), 1))))</f>
        <v/>
      </c>
      <c r="E1481" s="18" t="str">
        <f ca="1">IF(B1481="", "", IFERROR(VLOOKUP(B1481, 'Accrual Schedule'!$B$3:$B$122, 1, TRUE), ""))</f>
        <v/>
      </c>
      <c r="F1481" s="18" t="str" cm="1">
        <f t="array" aca="1" ref="F1481" ca="1">IF(B1481="", "", INDEX('Accrual Schedule'!$B$3:$B$122, MATCH(B1481, 'Accrual Schedule'!$B$3:$B$122, 1)+1, 1))</f>
        <v/>
      </c>
      <c r="G1481" s="18" t="str" cm="1">
        <f t="array" aca="1" ref="G1481" ca="1">IF(B1481="", "", INDEX('Accrual Schedule'!$B$3:$B$122, MATCH(H1481, 'Accrual Schedule'!$B$3:$B$122, 1)-1, 1))</f>
        <v/>
      </c>
      <c r="H1481" s="18" t="str">
        <f ca="1">IF(B1481="", "", INDEX('Accrual Schedule'!$B$3:$B$122, MATCH(I1481, 'Accrual Schedule'!$C$3:$C$122, 1), 1))</f>
        <v/>
      </c>
      <c r="I1481" s="18" t="str" cm="1">
        <f t="array" aca="1" ref="I1481" ca="1">IF(B1481="", "", _xlfn.IFNA(INDEX('Accrual Schedule'!$C$4:$C$122, MATCH(B1481, 'Accrual Schedule'!$C$4:$C$122, 1)+1, 1), INDEX('Accrual Schedule'!$C$4:$C$122, 1, 1)))</f>
        <v/>
      </c>
      <c r="J1481" s="11" t="str">
        <f ca="1">IF(B1481="","",'Terms&amp;Conditions + Transaction'!$F$5-SUMIF(Dispositions!$B$3:$B$32,"&lt;="&amp;B1481,Dispositions!$C$3:$C$32))</f>
        <v/>
      </c>
      <c r="K1481" s="84" t="str">
        <f ca="1">IF(B1481="", "", IF(ISNA(MATCH(B1481, 'Factor Schedule'!$B$3:$B$2002, -1)),1,IF(INDEX('Factor Schedule'!$B$3:$C$2002,MATCH(B1481, 'Factor Schedule'!$B$3:$B$2002, -1), 1)=B1481,MATCH(B1481, 'Factor Schedule'!$B$3:$B$2002, -1),MATCH(B1481, 'Factor Schedule'!$B$3:$B$2002, -1)+1)))</f>
        <v/>
      </c>
      <c r="L1481" s="11" t="str" cm="1">
        <f t="array" aca="1" ref="L1481" ca="1">IF(B1481="","",ROUND(J1481*_xlfn.IFNA(INDEX('Factor Schedule'!$B$3:$C$2002,K1481, 2), 1), 2))</f>
        <v/>
      </c>
      <c r="M1481" s="11" t="str">
        <f ca="1">IF(B1481="", "", IF(OR(LOWER('Terms&amp;Conditions + Transaction'!$B$12)&lt;&gt;"compound", B1481=$C$2, B1481=E1481), L1481, L1481+IF(LOWER('Terms&amp;Conditions + Transaction'!$B$13)&lt;&gt;"y", SUMIFS($T$8:$T$2007, $B$8:$B$2007, "&gt;="&amp;E1481, $B$8:$B$2007, "&lt;"&amp;B1481), SUMIFS($U$8:$U$1007, $B$8:$B$2007, "&gt;="&amp;E1481, $B$8:$B$2007, "&lt;"&amp;B1481))))</f>
        <v/>
      </c>
      <c r="N1481" s="18" t="str">
        <f ca="1">IF(OR(B1481 = "", F1481=""), "", MIN(ForwardDays(B1481,-'Terms&amp;Conditions + Transaction'!$B$22, 'Terms&amp;Conditions + Transaction'!$B$23, 'Holiday Schedule'!$B$3:$B$1002),ForwardDays(F1481,-'Terms&amp;Conditions + Transaction'!$B$22, 'Terms&amp;Conditions + Transaction'!$B$23, 'Holiday Schedule'!$B$3:$B$1002)))</f>
        <v/>
      </c>
      <c r="O1481" s="42" t="str">
        <f ca="1">IF(B1481="", "", IF(ISNA(MATCH(N1481, SOFR_INDEX!$A$2:$A$2001, -1)),1,IF(INDEX(SOFR_INDEX!$A$2:$E$2001,MATCH(N1481, SOFR_INDEX!$A$2:$A$2001, -1), 1)=N1481,MATCH(N1481, SOFR_INDEX!$A$2:$A$2001, -1),MATCH(N1481, SOFR_INDEX!$A$2:$A$2001, -1)+1)))</f>
        <v/>
      </c>
      <c r="P1481" s="40" t="str" cm="1">
        <f t="array" aca="1" ref="P1481" ca="1">IF(OR(B1481="", F1481=""), "", INDEX(SOFR_INDEX!$B$2:$E$2001, O1481,$P$4) * IF(LEFT($P$3, 3)="180", 2, IF(LEFT($P$3, 2)="90", 4, IF(LEFT($P$3, 2)="30", 12, 1)))/100)</f>
        <v/>
      </c>
      <c r="Q1481" s="43" t="str">
        <f ca="1">IF(OR(B1481="", F1481=""), "", P1481+'Terms&amp;Conditions + Transaction'!$B$11/10000)</f>
        <v/>
      </c>
      <c r="R1481" s="43" t="str">
        <f t="shared" ca="1" si="143"/>
        <v/>
      </c>
      <c r="S1481" t="str">
        <f ca="1">IF(B1481="",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Transaction'!$C$7*(F1481-E1481), 365), 360))))</f>
        <v/>
      </c>
      <c r="T1481" s="49" t="str">
        <f t="shared" ca="1" si="138"/>
        <v/>
      </c>
      <c r="U1481" s="49" t="str">
        <f t="shared" ca="1" si="139"/>
        <v/>
      </c>
      <c r="V1481" s="49" t="str">
        <f t="shared" ca="1" si="140"/>
        <v/>
      </c>
      <c r="W1481" s="11" t="str">
        <f t="shared" ca="1" si="141"/>
        <v/>
      </c>
      <c r="X1481" s="11" t="str">
        <f t="shared" ca="1" si="142"/>
        <v/>
      </c>
    </row>
    <row r="1482" spans="2:24" x14ac:dyDescent="0.25">
      <c r="B1482" s="82" t="str">
        <f ca="1">IF(B1481&lt;MIN($C$3, 'Terms&amp;Conditions + Transaction'!$B$6), B1481+1, "")</f>
        <v/>
      </c>
      <c r="C1482" t="str">
        <f ca="1">IF(B1482="", "", IF(AND(WEEKDAY(B1482, 2)&lt;=5, ISERROR(VLOOKUP(B1482, 'Holiday Schedule'!$B$3:$B$1002, 1, FALSE))), 1, 0))</f>
        <v/>
      </c>
      <c r="D1482" t="str">
        <f ca="1">IF(B1482="", "", IF(LOWER('Terms&amp;Conditions + Transaction'!$C$15)="act", 1, IF(DAY(B1482)=31, 0, IF(AND(DAY(B1482+1)=1, MONTH(B1482+1)=3), 31-DAY(B1482), 1))))</f>
        <v/>
      </c>
      <c r="E1482" s="18" t="str">
        <f ca="1">IF(B1482="", "", IFERROR(VLOOKUP(B1482, 'Accrual Schedule'!$B$3:$B$122, 1, TRUE), ""))</f>
        <v/>
      </c>
      <c r="F1482" s="18" t="str" cm="1">
        <f t="array" aca="1" ref="F1482" ca="1">IF(B1482="", "", INDEX('Accrual Schedule'!$B$3:$B$122, MATCH(B1482, 'Accrual Schedule'!$B$3:$B$122, 1)+1, 1))</f>
        <v/>
      </c>
      <c r="G1482" s="18" t="str" cm="1">
        <f t="array" aca="1" ref="G1482" ca="1">IF(B1482="", "", INDEX('Accrual Schedule'!$B$3:$B$122, MATCH(H1482, 'Accrual Schedule'!$B$3:$B$122, 1)-1, 1))</f>
        <v/>
      </c>
      <c r="H1482" s="18" t="str">
        <f ca="1">IF(B1482="", "", INDEX('Accrual Schedule'!$B$3:$B$122, MATCH(I1482, 'Accrual Schedule'!$C$3:$C$122, 1), 1))</f>
        <v/>
      </c>
      <c r="I1482" s="18" t="str" cm="1">
        <f t="array" aca="1" ref="I1482" ca="1">IF(B1482="", "", _xlfn.IFNA(INDEX('Accrual Schedule'!$C$4:$C$122, MATCH(B1482, 'Accrual Schedule'!$C$4:$C$122, 1)+1, 1), INDEX('Accrual Schedule'!$C$4:$C$122, 1, 1)))</f>
        <v/>
      </c>
      <c r="J1482" s="11" t="str">
        <f ca="1">IF(B1482="","",'Terms&amp;Conditions + Transaction'!$F$5-SUMIF(Dispositions!$B$3:$B$32,"&lt;="&amp;B1482,Dispositions!$C$3:$C$32))</f>
        <v/>
      </c>
      <c r="K1482" s="84" t="str">
        <f ca="1">IF(B1482="", "", IF(ISNA(MATCH(B1482, 'Factor Schedule'!$B$3:$B$2002, -1)),1,IF(INDEX('Factor Schedule'!$B$3:$C$2002,MATCH(B1482, 'Factor Schedule'!$B$3:$B$2002, -1), 1)=B1482,MATCH(B1482, 'Factor Schedule'!$B$3:$B$2002, -1),MATCH(B1482, 'Factor Schedule'!$B$3:$B$2002, -1)+1)))</f>
        <v/>
      </c>
      <c r="L1482" s="11" t="str" cm="1">
        <f t="array" aca="1" ref="L1482" ca="1">IF(B1482="","",ROUND(J1482*_xlfn.IFNA(INDEX('Factor Schedule'!$B$3:$C$2002,K1482, 2), 1), 2))</f>
        <v/>
      </c>
      <c r="M1482" s="11" t="str">
        <f ca="1">IF(B1482="", "", IF(OR(LOWER('Terms&amp;Conditions + Transaction'!$B$12)&lt;&gt;"compound", B1482=$C$2, B1482=E1482), L1482, L1482+IF(LOWER('Terms&amp;Conditions + Transaction'!$B$13)&lt;&gt;"y", SUMIFS($T$8:$T$2007, $B$8:$B$2007, "&gt;="&amp;E1482, $B$8:$B$2007, "&lt;"&amp;B1482), SUMIFS($U$8:$U$1007, $B$8:$B$2007, "&gt;="&amp;E1482, $B$8:$B$2007, "&lt;"&amp;B1482))))</f>
        <v/>
      </c>
      <c r="N1482" s="18" t="str">
        <f ca="1">IF(OR(B1482 = "", F1482=""), "", MIN(ForwardDays(B1482,-'Terms&amp;Conditions + Transaction'!$B$22, 'Terms&amp;Conditions + Transaction'!$B$23, 'Holiday Schedule'!$B$3:$B$1002),ForwardDays(F1482,-'Terms&amp;Conditions + Transaction'!$B$22, 'Terms&amp;Conditions + Transaction'!$B$23, 'Holiday Schedule'!$B$3:$B$1002)))</f>
        <v/>
      </c>
      <c r="O1482" s="42" t="str">
        <f ca="1">IF(B1482="", "", IF(ISNA(MATCH(N1482, SOFR_INDEX!$A$2:$A$2001, -1)),1,IF(INDEX(SOFR_INDEX!$A$2:$E$2001,MATCH(N1482, SOFR_INDEX!$A$2:$A$2001, -1), 1)=N1482,MATCH(N1482, SOFR_INDEX!$A$2:$A$2001, -1),MATCH(N1482, SOFR_INDEX!$A$2:$A$2001, -1)+1)))</f>
        <v/>
      </c>
      <c r="P1482" s="40" t="str" cm="1">
        <f t="array" aca="1" ref="P1482" ca="1">IF(OR(B1482="", F1482=""), "", INDEX(SOFR_INDEX!$B$2:$E$2001, O1482,$P$4) * IF(LEFT($P$3, 3)="180", 2, IF(LEFT($P$3, 2)="90", 4, IF(LEFT($P$3, 2)="30", 12, 1)))/100)</f>
        <v/>
      </c>
      <c r="Q1482" s="43" t="str">
        <f ca="1">IF(OR(B1482="", F1482=""), "", P1482+'Terms&amp;Conditions + Transaction'!$B$11/10000)</f>
        <v/>
      </c>
      <c r="R1482" s="43" t="str">
        <f t="shared" ca="1" si="143"/>
        <v/>
      </c>
      <c r="S1482" t="str">
        <f ca="1">IF(B1482="",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Transaction'!$C$7*(F1482-E1482), 365), 360))))</f>
        <v/>
      </c>
      <c r="T1482" s="49" t="str">
        <f t="shared" ca="1" si="138"/>
        <v/>
      </c>
      <c r="U1482" s="49" t="str">
        <f t="shared" ca="1" si="139"/>
        <v/>
      </c>
      <c r="V1482" s="49" t="str">
        <f t="shared" ca="1" si="140"/>
        <v/>
      </c>
      <c r="W1482" s="11" t="str">
        <f t="shared" ca="1" si="141"/>
        <v/>
      </c>
      <c r="X1482" s="11" t="str">
        <f t="shared" ca="1" si="142"/>
        <v/>
      </c>
    </row>
    <row r="1483" spans="2:24" x14ac:dyDescent="0.25">
      <c r="B1483" s="82" t="str">
        <f ca="1">IF(B1482&lt;MIN($C$3, 'Terms&amp;Conditions + Transaction'!$B$6), B1482+1, "")</f>
        <v/>
      </c>
      <c r="C1483" t="str">
        <f ca="1">IF(B1483="", "", IF(AND(WEEKDAY(B1483, 2)&lt;=5, ISERROR(VLOOKUP(B1483, 'Holiday Schedule'!$B$3:$B$1002, 1, FALSE))), 1, 0))</f>
        <v/>
      </c>
      <c r="D1483" t="str">
        <f ca="1">IF(B1483="", "", IF(LOWER('Terms&amp;Conditions + Transaction'!$C$15)="act", 1, IF(DAY(B1483)=31, 0, IF(AND(DAY(B1483+1)=1, MONTH(B1483+1)=3), 31-DAY(B1483), 1))))</f>
        <v/>
      </c>
      <c r="E1483" s="18" t="str">
        <f ca="1">IF(B1483="", "", IFERROR(VLOOKUP(B1483, 'Accrual Schedule'!$B$3:$B$122, 1, TRUE), ""))</f>
        <v/>
      </c>
      <c r="F1483" s="18" t="str" cm="1">
        <f t="array" aca="1" ref="F1483" ca="1">IF(B1483="", "", INDEX('Accrual Schedule'!$B$3:$B$122, MATCH(B1483, 'Accrual Schedule'!$B$3:$B$122, 1)+1, 1))</f>
        <v/>
      </c>
      <c r="G1483" s="18" t="str" cm="1">
        <f t="array" aca="1" ref="G1483" ca="1">IF(B1483="", "", INDEX('Accrual Schedule'!$B$3:$B$122, MATCH(H1483, 'Accrual Schedule'!$B$3:$B$122, 1)-1, 1))</f>
        <v/>
      </c>
      <c r="H1483" s="18" t="str">
        <f ca="1">IF(B1483="", "", INDEX('Accrual Schedule'!$B$3:$B$122, MATCH(I1483, 'Accrual Schedule'!$C$3:$C$122, 1), 1))</f>
        <v/>
      </c>
      <c r="I1483" s="18" t="str" cm="1">
        <f t="array" aca="1" ref="I1483" ca="1">IF(B1483="", "", _xlfn.IFNA(INDEX('Accrual Schedule'!$C$4:$C$122, MATCH(B1483, 'Accrual Schedule'!$C$4:$C$122, 1)+1, 1), INDEX('Accrual Schedule'!$C$4:$C$122, 1, 1)))</f>
        <v/>
      </c>
      <c r="J1483" s="11" t="str">
        <f ca="1">IF(B1483="","",'Terms&amp;Conditions + Transaction'!$F$5-SUMIF(Dispositions!$B$3:$B$32,"&lt;="&amp;B1483,Dispositions!$C$3:$C$32))</f>
        <v/>
      </c>
      <c r="K1483" s="84" t="str">
        <f ca="1">IF(B1483="", "", IF(ISNA(MATCH(B1483, 'Factor Schedule'!$B$3:$B$2002, -1)),1,IF(INDEX('Factor Schedule'!$B$3:$C$2002,MATCH(B1483, 'Factor Schedule'!$B$3:$B$2002, -1), 1)=B1483,MATCH(B1483, 'Factor Schedule'!$B$3:$B$2002, -1),MATCH(B1483, 'Factor Schedule'!$B$3:$B$2002, -1)+1)))</f>
        <v/>
      </c>
      <c r="L1483" s="11" t="str" cm="1">
        <f t="array" aca="1" ref="L1483" ca="1">IF(B1483="","",ROUND(J1483*_xlfn.IFNA(INDEX('Factor Schedule'!$B$3:$C$2002,K1483, 2), 1), 2))</f>
        <v/>
      </c>
      <c r="M1483" s="11" t="str">
        <f ca="1">IF(B1483="", "", IF(OR(LOWER('Terms&amp;Conditions + Transaction'!$B$12)&lt;&gt;"compound", B1483=$C$2, B1483=E1483), L1483, L1483+IF(LOWER('Terms&amp;Conditions + Transaction'!$B$13)&lt;&gt;"y", SUMIFS($T$8:$T$2007, $B$8:$B$2007, "&gt;="&amp;E1483, $B$8:$B$2007, "&lt;"&amp;B1483), SUMIFS($U$8:$U$1007, $B$8:$B$2007, "&gt;="&amp;E1483, $B$8:$B$2007, "&lt;"&amp;B1483))))</f>
        <v/>
      </c>
      <c r="N1483" s="18" t="str">
        <f ca="1">IF(OR(B1483 = "", F1483=""), "", MIN(ForwardDays(B1483,-'Terms&amp;Conditions + Transaction'!$B$22, 'Terms&amp;Conditions + Transaction'!$B$23, 'Holiday Schedule'!$B$3:$B$1002),ForwardDays(F1483,-'Terms&amp;Conditions + Transaction'!$B$22, 'Terms&amp;Conditions + Transaction'!$B$23, 'Holiday Schedule'!$B$3:$B$1002)))</f>
        <v/>
      </c>
      <c r="O1483" s="42" t="str">
        <f ca="1">IF(B1483="", "", IF(ISNA(MATCH(N1483, SOFR_INDEX!$A$2:$A$2001, -1)),1,IF(INDEX(SOFR_INDEX!$A$2:$E$2001,MATCH(N1483, SOFR_INDEX!$A$2:$A$2001, -1), 1)=N1483,MATCH(N1483, SOFR_INDEX!$A$2:$A$2001, -1),MATCH(N1483, SOFR_INDEX!$A$2:$A$2001, -1)+1)))</f>
        <v/>
      </c>
      <c r="P1483" s="40" t="str" cm="1">
        <f t="array" aca="1" ref="P1483" ca="1">IF(OR(B1483="", F1483=""), "", INDEX(SOFR_INDEX!$B$2:$E$2001, O1483,$P$4) * IF(LEFT($P$3, 3)="180", 2, IF(LEFT($P$3, 2)="90", 4, IF(LEFT($P$3, 2)="30", 12, 1)))/100)</f>
        <v/>
      </c>
      <c r="Q1483" s="43" t="str">
        <f ca="1">IF(OR(B1483="", F1483=""), "", P1483+'Terms&amp;Conditions + Transaction'!$B$11/10000)</f>
        <v/>
      </c>
      <c r="R1483" s="43" t="str">
        <f t="shared" ca="1" si="143"/>
        <v/>
      </c>
      <c r="S1483" t="str">
        <f ca="1">IF(B1483="",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Transaction'!$C$7*(F1483-E1483), 365), 360))))</f>
        <v/>
      </c>
      <c r="T1483" s="49" t="str">
        <f t="shared" ref="T1483:T1546" ca="1" si="144">IF(OR(B1483="", F1483=""), "", IF(S1483&gt;0, D1483*M1483* P1483/S1483, 0))</f>
        <v/>
      </c>
      <c r="U1483" s="49" t="str">
        <f t="shared" ref="U1483:U1546" ca="1" si="145">IF(OR(B1483="", F1483=""), "", IF(S1483&gt;0, D1483*M1483* Q1483/S1483, 0))</f>
        <v/>
      </c>
      <c r="V1483" s="49" t="str">
        <f t="shared" ref="V1483:V1546" ca="1" si="146">IF(B1483="","",SUMIFS($U$8:$U$1007, $B$8:$B$1007,"&gt;="&amp;G1483,$B$8:$B$1007,"&lt;="&amp;B1483))</f>
        <v/>
      </c>
      <c r="W1483" s="11" t="str">
        <f t="shared" ref="W1483:W1546" ca="1" si="147">IF(B1483="","",ROUND(V1483, 2))</f>
        <v/>
      </c>
      <c r="X1483" s="11" t="str">
        <f t="shared" ref="X1483:X1546" ca="1" si="148">IF(B1483="","",IF(B1482="","",IF(B1483=I1482,ROUND(SUMIFS($U$8:$U$1007, $B$8:$B$1007,"&gt;="&amp;G1482,$B$8:$B$1007,"&lt;"&amp;H1482), 2),"")))</f>
        <v/>
      </c>
    </row>
    <row r="1484" spans="2:24" x14ac:dyDescent="0.25">
      <c r="B1484" s="82" t="str">
        <f ca="1">IF(B1483&lt;MIN($C$3, 'Terms&amp;Conditions + Transaction'!$B$6), B1483+1, "")</f>
        <v/>
      </c>
      <c r="C1484" t="str">
        <f ca="1">IF(B1484="", "", IF(AND(WEEKDAY(B1484, 2)&lt;=5, ISERROR(VLOOKUP(B1484, 'Holiday Schedule'!$B$3:$B$1002, 1, FALSE))), 1, 0))</f>
        <v/>
      </c>
      <c r="D1484" t="str">
        <f ca="1">IF(B1484="", "", IF(LOWER('Terms&amp;Conditions + Transaction'!$C$15)="act", 1, IF(DAY(B1484)=31, 0, IF(AND(DAY(B1484+1)=1, MONTH(B1484+1)=3), 31-DAY(B1484), 1))))</f>
        <v/>
      </c>
      <c r="E1484" s="18" t="str">
        <f ca="1">IF(B1484="", "", IFERROR(VLOOKUP(B1484, 'Accrual Schedule'!$B$3:$B$122, 1, TRUE), ""))</f>
        <v/>
      </c>
      <c r="F1484" s="18" t="str" cm="1">
        <f t="array" aca="1" ref="F1484" ca="1">IF(B1484="", "", INDEX('Accrual Schedule'!$B$3:$B$122, MATCH(B1484, 'Accrual Schedule'!$B$3:$B$122, 1)+1, 1))</f>
        <v/>
      </c>
      <c r="G1484" s="18" t="str" cm="1">
        <f t="array" aca="1" ref="G1484" ca="1">IF(B1484="", "", INDEX('Accrual Schedule'!$B$3:$B$122, MATCH(H1484, 'Accrual Schedule'!$B$3:$B$122, 1)-1, 1))</f>
        <v/>
      </c>
      <c r="H1484" s="18" t="str">
        <f ca="1">IF(B1484="", "", INDEX('Accrual Schedule'!$B$3:$B$122, MATCH(I1484, 'Accrual Schedule'!$C$3:$C$122, 1), 1))</f>
        <v/>
      </c>
      <c r="I1484" s="18" t="str" cm="1">
        <f t="array" aca="1" ref="I1484" ca="1">IF(B1484="", "", _xlfn.IFNA(INDEX('Accrual Schedule'!$C$4:$C$122, MATCH(B1484, 'Accrual Schedule'!$C$4:$C$122, 1)+1, 1), INDEX('Accrual Schedule'!$C$4:$C$122, 1, 1)))</f>
        <v/>
      </c>
      <c r="J1484" s="11" t="str">
        <f ca="1">IF(B1484="","",'Terms&amp;Conditions + Transaction'!$F$5-SUMIF(Dispositions!$B$3:$B$32,"&lt;="&amp;B1484,Dispositions!$C$3:$C$32))</f>
        <v/>
      </c>
      <c r="K1484" s="84" t="str">
        <f ca="1">IF(B1484="", "", IF(ISNA(MATCH(B1484, 'Factor Schedule'!$B$3:$B$2002, -1)),1,IF(INDEX('Factor Schedule'!$B$3:$C$2002,MATCH(B1484, 'Factor Schedule'!$B$3:$B$2002, -1), 1)=B1484,MATCH(B1484, 'Factor Schedule'!$B$3:$B$2002, -1),MATCH(B1484, 'Factor Schedule'!$B$3:$B$2002, -1)+1)))</f>
        <v/>
      </c>
      <c r="L1484" s="11" t="str" cm="1">
        <f t="array" aca="1" ref="L1484" ca="1">IF(B1484="","",ROUND(J1484*_xlfn.IFNA(INDEX('Factor Schedule'!$B$3:$C$2002,K1484, 2), 1), 2))</f>
        <v/>
      </c>
      <c r="M1484" s="11" t="str">
        <f ca="1">IF(B1484="", "", IF(OR(LOWER('Terms&amp;Conditions + Transaction'!$B$12)&lt;&gt;"compound", B1484=$C$2, B1484=E1484), L1484, L1484+IF(LOWER('Terms&amp;Conditions + Transaction'!$B$13)&lt;&gt;"y", SUMIFS($T$8:$T$2007, $B$8:$B$2007, "&gt;="&amp;E1484, $B$8:$B$2007, "&lt;"&amp;B1484), SUMIFS($U$8:$U$1007, $B$8:$B$2007, "&gt;="&amp;E1484, $B$8:$B$2007, "&lt;"&amp;B1484))))</f>
        <v/>
      </c>
      <c r="N1484" s="18" t="str">
        <f ca="1">IF(OR(B1484 = "", F1484=""), "", MIN(ForwardDays(B1484,-'Terms&amp;Conditions + Transaction'!$B$22, 'Terms&amp;Conditions + Transaction'!$B$23, 'Holiday Schedule'!$B$3:$B$1002),ForwardDays(F1484,-'Terms&amp;Conditions + Transaction'!$B$22, 'Terms&amp;Conditions + Transaction'!$B$23, 'Holiday Schedule'!$B$3:$B$1002)))</f>
        <v/>
      </c>
      <c r="O1484" s="42" t="str">
        <f ca="1">IF(B1484="", "", IF(ISNA(MATCH(N1484, SOFR_INDEX!$A$2:$A$2001, -1)),1,IF(INDEX(SOFR_INDEX!$A$2:$E$2001,MATCH(N1484, SOFR_INDEX!$A$2:$A$2001, -1), 1)=N1484,MATCH(N1484, SOFR_INDEX!$A$2:$A$2001, -1),MATCH(N1484, SOFR_INDEX!$A$2:$A$2001, -1)+1)))</f>
        <v/>
      </c>
      <c r="P1484" s="40" t="str" cm="1">
        <f t="array" aca="1" ref="P1484" ca="1">IF(OR(B1484="", F1484=""), "", INDEX(SOFR_INDEX!$B$2:$E$2001, O1484,$P$4) * IF(LEFT($P$3, 3)="180", 2, IF(LEFT($P$3, 2)="90", 4, IF(LEFT($P$3, 2)="30", 12, 1)))/100)</f>
        <v/>
      </c>
      <c r="Q1484" s="43" t="str">
        <f ca="1">IF(OR(B1484="", F1484=""), "", P1484+'Terms&amp;Conditions + Transaction'!$B$11/10000)</f>
        <v/>
      </c>
      <c r="R1484" s="43" t="str">
        <f t="shared" ca="1" si="143"/>
        <v/>
      </c>
      <c r="S1484" t="str">
        <f ca="1">IF(B1484="",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Transaction'!$C$7*(F1484-E1484), 365), 360))))</f>
        <v/>
      </c>
      <c r="T1484" s="49" t="str">
        <f t="shared" ca="1" si="144"/>
        <v/>
      </c>
      <c r="U1484" s="49" t="str">
        <f t="shared" ca="1" si="145"/>
        <v/>
      </c>
      <c r="V1484" s="49" t="str">
        <f t="shared" ca="1" si="146"/>
        <v/>
      </c>
      <c r="W1484" s="11" t="str">
        <f t="shared" ca="1" si="147"/>
        <v/>
      </c>
      <c r="X1484" s="11" t="str">
        <f t="shared" ca="1" si="148"/>
        <v/>
      </c>
    </row>
    <row r="1485" spans="2:24" x14ac:dyDescent="0.25">
      <c r="B1485" s="82" t="str">
        <f ca="1">IF(B1484&lt;MIN($C$3, 'Terms&amp;Conditions + Transaction'!$B$6), B1484+1, "")</f>
        <v/>
      </c>
      <c r="C1485" t="str">
        <f ca="1">IF(B1485="", "", IF(AND(WEEKDAY(B1485, 2)&lt;=5, ISERROR(VLOOKUP(B1485, 'Holiday Schedule'!$B$3:$B$1002, 1, FALSE))), 1, 0))</f>
        <v/>
      </c>
      <c r="D1485" t="str">
        <f ca="1">IF(B1485="", "", IF(LOWER('Terms&amp;Conditions + Transaction'!$C$15)="act", 1, IF(DAY(B1485)=31, 0, IF(AND(DAY(B1485+1)=1, MONTH(B1485+1)=3), 31-DAY(B1485), 1))))</f>
        <v/>
      </c>
      <c r="E1485" s="18" t="str">
        <f ca="1">IF(B1485="", "", IFERROR(VLOOKUP(B1485, 'Accrual Schedule'!$B$3:$B$122, 1, TRUE), ""))</f>
        <v/>
      </c>
      <c r="F1485" s="18" t="str" cm="1">
        <f t="array" aca="1" ref="F1485" ca="1">IF(B1485="", "", INDEX('Accrual Schedule'!$B$3:$B$122, MATCH(B1485, 'Accrual Schedule'!$B$3:$B$122, 1)+1, 1))</f>
        <v/>
      </c>
      <c r="G1485" s="18" t="str" cm="1">
        <f t="array" aca="1" ref="G1485" ca="1">IF(B1485="", "", INDEX('Accrual Schedule'!$B$3:$B$122, MATCH(H1485, 'Accrual Schedule'!$B$3:$B$122, 1)-1, 1))</f>
        <v/>
      </c>
      <c r="H1485" s="18" t="str">
        <f ca="1">IF(B1485="", "", INDEX('Accrual Schedule'!$B$3:$B$122, MATCH(I1485, 'Accrual Schedule'!$C$3:$C$122, 1), 1))</f>
        <v/>
      </c>
      <c r="I1485" s="18" t="str" cm="1">
        <f t="array" aca="1" ref="I1485" ca="1">IF(B1485="", "", _xlfn.IFNA(INDEX('Accrual Schedule'!$C$4:$C$122, MATCH(B1485, 'Accrual Schedule'!$C$4:$C$122, 1)+1, 1), INDEX('Accrual Schedule'!$C$4:$C$122, 1, 1)))</f>
        <v/>
      </c>
      <c r="J1485" s="11" t="str">
        <f ca="1">IF(B1485="","",'Terms&amp;Conditions + Transaction'!$F$5-SUMIF(Dispositions!$B$3:$B$32,"&lt;="&amp;B1485,Dispositions!$C$3:$C$32))</f>
        <v/>
      </c>
      <c r="K1485" s="84" t="str">
        <f ca="1">IF(B1485="", "", IF(ISNA(MATCH(B1485, 'Factor Schedule'!$B$3:$B$2002, -1)),1,IF(INDEX('Factor Schedule'!$B$3:$C$2002,MATCH(B1485, 'Factor Schedule'!$B$3:$B$2002, -1), 1)=B1485,MATCH(B1485, 'Factor Schedule'!$B$3:$B$2002, -1),MATCH(B1485, 'Factor Schedule'!$B$3:$B$2002, -1)+1)))</f>
        <v/>
      </c>
      <c r="L1485" s="11" t="str" cm="1">
        <f t="array" aca="1" ref="L1485" ca="1">IF(B1485="","",ROUND(J1485*_xlfn.IFNA(INDEX('Factor Schedule'!$B$3:$C$2002,K1485, 2), 1), 2))</f>
        <v/>
      </c>
      <c r="M1485" s="11" t="str">
        <f ca="1">IF(B1485="", "", IF(OR(LOWER('Terms&amp;Conditions + Transaction'!$B$12)&lt;&gt;"compound", B1485=$C$2, B1485=E1485), L1485, L1485+IF(LOWER('Terms&amp;Conditions + Transaction'!$B$13)&lt;&gt;"y", SUMIFS($T$8:$T$2007, $B$8:$B$2007, "&gt;="&amp;E1485, $B$8:$B$2007, "&lt;"&amp;B1485), SUMIFS($U$8:$U$1007, $B$8:$B$2007, "&gt;="&amp;E1485, $B$8:$B$2007, "&lt;"&amp;B1485))))</f>
        <v/>
      </c>
      <c r="N1485" s="18" t="str">
        <f ca="1">IF(OR(B1485 = "", F1485=""), "", MIN(ForwardDays(B1485,-'Terms&amp;Conditions + Transaction'!$B$22, 'Terms&amp;Conditions + Transaction'!$B$23, 'Holiday Schedule'!$B$3:$B$1002),ForwardDays(F1485,-'Terms&amp;Conditions + Transaction'!$B$22, 'Terms&amp;Conditions + Transaction'!$B$23, 'Holiday Schedule'!$B$3:$B$1002)))</f>
        <v/>
      </c>
      <c r="O1485" s="42" t="str">
        <f ca="1">IF(B1485="", "", IF(ISNA(MATCH(N1485, SOFR_INDEX!$A$2:$A$2001, -1)),1,IF(INDEX(SOFR_INDEX!$A$2:$E$2001,MATCH(N1485, SOFR_INDEX!$A$2:$A$2001, -1), 1)=N1485,MATCH(N1485, SOFR_INDEX!$A$2:$A$2001, -1),MATCH(N1485, SOFR_INDEX!$A$2:$A$2001, -1)+1)))</f>
        <v/>
      </c>
      <c r="P1485" s="40" t="str" cm="1">
        <f t="array" aca="1" ref="P1485" ca="1">IF(OR(B1485="", F1485=""), "", INDEX(SOFR_INDEX!$B$2:$E$2001, O1485,$P$4) * IF(LEFT($P$3, 3)="180", 2, IF(LEFT($P$3, 2)="90", 4, IF(LEFT($P$3, 2)="30", 12, 1)))/100)</f>
        <v/>
      </c>
      <c r="Q1485" s="43" t="str">
        <f ca="1">IF(OR(B1485="", F1485=""), "", P1485+'Terms&amp;Conditions + Transaction'!$B$11/10000)</f>
        <v/>
      </c>
      <c r="R1485" s="43" t="str">
        <f t="shared" ca="1" si="143"/>
        <v/>
      </c>
      <c r="S1485" t="str">
        <f ca="1">IF(B1485="",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Transaction'!$C$7*(F1485-E1485), 365), 360))))</f>
        <v/>
      </c>
      <c r="T1485" s="49" t="str">
        <f t="shared" ca="1" si="144"/>
        <v/>
      </c>
      <c r="U1485" s="49" t="str">
        <f t="shared" ca="1" si="145"/>
        <v/>
      </c>
      <c r="V1485" s="49" t="str">
        <f t="shared" ca="1" si="146"/>
        <v/>
      </c>
      <c r="W1485" s="11" t="str">
        <f t="shared" ca="1" si="147"/>
        <v/>
      </c>
      <c r="X1485" s="11" t="str">
        <f t="shared" ca="1" si="148"/>
        <v/>
      </c>
    </row>
    <row r="1486" spans="2:24" x14ac:dyDescent="0.25">
      <c r="B1486" s="82" t="str">
        <f ca="1">IF(B1485&lt;MIN($C$3, 'Terms&amp;Conditions + Transaction'!$B$6), B1485+1, "")</f>
        <v/>
      </c>
      <c r="C1486" t="str">
        <f ca="1">IF(B1486="", "", IF(AND(WEEKDAY(B1486, 2)&lt;=5, ISERROR(VLOOKUP(B1486, 'Holiday Schedule'!$B$3:$B$1002, 1, FALSE))), 1, 0))</f>
        <v/>
      </c>
      <c r="D1486" t="str">
        <f ca="1">IF(B1486="", "", IF(LOWER('Terms&amp;Conditions + Transaction'!$C$15)="act", 1, IF(DAY(B1486)=31, 0, IF(AND(DAY(B1486+1)=1, MONTH(B1486+1)=3), 31-DAY(B1486), 1))))</f>
        <v/>
      </c>
      <c r="E1486" s="18" t="str">
        <f ca="1">IF(B1486="", "", IFERROR(VLOOKUP(B1486, 'Accrual Schedule'!$B$3:$B$122, 1, TRUE), ""))</f>
        <v/>
      </c>
      <c r="F1486" s="18" t="str" cm="1">
        <f t="array" aca="1" ref="F1486" ca="1">IF(B1486="", "", INDEX('Accrual Schedule'!$B$3:$B$122, MATCH(B1486, 'Accrual Schedule'!$B$3:$B$122, 1)+1, 1))</f>
        <v/>
      </c>
      <c r="G1486" s="18" t="str" cm="1">
        <f t="array" aca="1" ref="G1486" ca="1">IF(B1486="", "", INDEX('Accrual Schedule'!$B$3:$B$122, MATCH(H1486, 'Accrual Schedule'!$B$3:$B$122, 1)-1, 1))</f>
        <v/>
      </c>
      <c r="H1486" s="18" t="str">
        <f ca="1">IF(B1486="", "", INDEX('Accrual Schedule'!$B$3:$B$122, MATCH(I1486, 'Accrual Schedule'!$C$3:$C$122, 1), 1))</f>
        <v/>
      </c>
      <c r="I1486" s="18" t="str" cm="1">
        <f t="array" aca="1" ref="I1486" ca="1">IF(B1486="", "", _xlfn.IFNA(INDEX('Accrual Schedule'!$C$4:$C$122, MATCH(B1486, 'Accrual Schedule'!$C$4:$C$122, 1)+1, 1), INDEX('Accrual Schedule'!$C$4:$C$122, 1, 1)))</f>
        <v/>
      </c>
      <c r="J1486" s="11" t="str">
        <f ca="1">IF(B1486="","",'Terms&amp;Conditions + Transaction'!$F$5-SUMIF(Dispositions!$B$3:$B$32,"&lt;="&amp;B1486,Dispositions!$C$3:$C$32))</f>
        <v/>
      </c>
      <c r="K1486" s="84" t="str">
        <f ca="1">IF(B1486="", "", IF(ISNA(MATCH(B1486, 'Factor Schedule'!$B$3:$B$2002, -1)),1,IF(INDEX('Factor Schedule'!$B$3:$C$2002,MATCH(B1486, 'Factor Schedule'!$B$3:$B$2002, -1), 1)=B1486,MATCH(B1486, 'Factor Schedule'!$B$3:$B$2002, -1),MATCH(B1486, 'Factor Schedule'!$B$3:$B$2002, -1)+1)))</f>
        <v/>
      </c>
      <c r="L1486" s="11" t="str" cm="1">
        <f t="array" aca="1" ref="L1486" ca="1">IF(B1486="","",ROUND(J1486*_xlfn.IFNA(INDEX('Factor Schedule'!$B$3:$C$2002,K1486, 2), 1), 2))</f>
        <v/>
      </c>
      <c r="M1486" s="11" t="str">
        <f ca="1">IF(B1486="", "", IF(OR(LOWER('Terms&amp;Conditions + Transaction'!$B$12)&lt;&gt;"compound", B1486=$C$2, B1486=E1486), L1486, L1486+IF(LOWER('Terms&amp;Conditions + Transaction'!$B$13)&lt;&gt;"y", SUMIFS($T$8:$T$2007, $B$8:$B$2007, "&gt;="&amp;E1486, $B$8:$B$2007, "&lt;"&amp;B1486), SUMIFS($U$8:$U$1007, $B$8:$B$2007, "&gt;="&amp;E1486, $B$8:$B$2007, "&lt;"&amp;B1486))))</f>
        <v/>
      </c>
      <c r="N1486" s="18" t="str">
        <f ca="1">IF(OR(B1486 = "", F1486=""), "", MIN(ForwardDays(B1486,-'Terms&amp;Conditions + Transaction'!$B$22, 'Terms&amp;Conditions + Transaction'!$B$23, 'Holiday Schedule'!$B$3:$B$1002),ForwardDays(F1486,-'Terms&amp;Conditions + Transaction'!$B$22, 'Terms&amp;Conditions + Transaction'!$B$23, 'Holiday Schedule'!$B$3:$B$1002)))</f>
        <v/>
      </c>
      <c r="O1486" s="42" t="str">
        <f ca="1">IF(B1486="", "", IF(ISNA(MATCH(N1486, SOFR_INDEX!$A$2:$A$2001, -1)),1,IF(INDEX(SOFR_INDEX!$A$2:$E$2001,MATCH(N1486, SOFR_INDEX!$A$2:$A$2001, -1), 1)=N1486,MATCH(N1486, SOFR_INDEX!$A$2:$A$2001, -1),MATCH(N1486, SOFR_INDEX!$A$2:$A$2001, -1)+1)))</f>
        <v/>
      </c>
      <c r="P1486" s="40" t="str" cm="1">
        <f t="array" aca="1" ref="P1486" ca="1">IF(OR(B1486="", F1486=""), "", INDEX(SOFR_INDEX!$B$2:$E$2001, O1486,$P$4) * IF(LEFT($P$3, 3)="180", 2, IF(LEFT($P$3, 2)="90", 4, IF(LEFT($P$3, 2)="30", 12, 1)))/100)</f>
        <v/>
      </c>
      <c r="Q1486" s="43" t="str">
        <f ca="1">IF(OR(B1486="", F1486=""), "", P1486+'Terms&amp;Conditions + Transaction'!$B$11/10000)</f>
        <v/>
      </c>
      <c r="R1486" s="43" t="str">
        <f t="shared" ca="1" si="143"/>
        <v/>
      </c>
      <c r="S1486" t="str">
        <f ca="1">IF(B1486="",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Transaction'!$C$7*(F1486-E1486), 365), 360))))</f>
        <v/>
      </c>
      <c r="T1486" s="49" t="str">
        <f t="shared" ca="1" si="144"/>
        <v/>
      </c>
      <c r="U1486" s="49" t="str">
        <f t="shared" ca="1" si="145"/>
        <v/>
      </c>
      <c r="V1486" s="49" t="str">
        <f t="shared" ca="1" si="146"/>
        <v/>
      </c>
      <c r="W1486" s="11" t="str">
        <f t="shared" ca="1" si="147"/>
        <v/>
      </c>
      <c r="X1486" s="11" t="str">
        <f t="shared" ca="1" si="148"/>
        <v/>
      </c>
    </row>
    <row r="1487" spans="2:24" x14ac:dyDescent="0.25">
      <c r="B1487" s="82" t="str">
        <f ca="1">IF(B1486&lt;MIN($C$3, 'Terms&amp;Conditions + Transaction'!$B$6), B1486+1, "")</f>
        <v/>
      </c>
      <c r="C1487" t="str">
        <f ca="1">IF(B1487="", "", IF(AND(WEEKDAY(B1487, 2)&lt;=5, ISERROR(VLOOKUP(B1487, 'Holiday Schedule'!$B$3:$B$1002, 1, FALSE))), 1, 0))</f>
        <v/>
      </c>
      <c r="D1487" t="str">
        <f ca="1">IF(B1487="", "", IF(LOWER('Terms&amp;Conditions + Transaction'!$C$15)="act", 1, IF(DAY(B1487)=31, 0, IF(AND(DAY(B1487+1)=1, MONTH(B1487+1)=3), 31-DAY(B1487), 1))))</f>
        <v/>
      </c>
      <c r="E1487" s="18" t="str">
        <f ca="1">IF(B1487="", "", IFERROR(VLOOKUP(B1487, 'Accrual Schedule'!$B$3:$B$122, 1, TRUE), ""))</f>
        <v/>
      </c>
      <c r="F1487" s="18" t="str" cm="1">
        <f t="array" aca="1" ref="F1487" ca="1">IF(B1487="", "", INDEX('Accrual Schedule'!$B$3:$B$122, MATCH(B1487, 'Accrual Schedule'!$B$3:$B$122, 1)+1, 1))</f>
        <v/>
      </c>
      <c r="G1487" s="18" t="str" cm="1">
        <f t="array" aca="1" ref="G1487" ca="1">IF(B1487="", "", INDEX('Accrual Schedule'!$B$3:$B$122, MATCH(H1487, 'Accrual Schedule'!$B$3:$B$122, 1)-1, 1))</f>
        <v/>
      </c>
      <c r="H1487" s="18" t="str">
        <f ca="1">IF(B1487="", "", INDEX('Accrual Schedule'!$B$3:$B$122, MATCH(I1487, 'Accrual Schedule'!$C$3:$C$122, 1), 1))</f>
        <v/>
      </c>
      <c r="I1487" s="18" t="str" cm="1">
        <f t="array" aca="1" ref="I1487" ca="1">IF(B1487="", "", _xlfn.IFNA(INDEX('Accrual Schedule'!$C$4:$C$122, MATCH(B1487, 'Accrual Schedule'!$C$4:$C$122, 1)+1, 1), INDEX('Accrual Schedule'!$C$4:$C$122, 1, 1)))</f>
        <v/>
      </c>
      <c r="J1487" s="11" t="str">
        <f ca="1">IF(B1487="","",'Terms&amp;Conditions + Transaction'!$F$5-SUMIF(Dispositions!$B$3:$B$32,"&lt;="&amp;B1487,Dispositions!$C$3:$C$32))</f>
        <v/>
      </c>
      <c r="K1487" s="84" t="str">
        <f ca="1">IF(B1487="", "", IF(ISNA(MATCH(B1487, 'Factor Schedule'!$B$3:$B$2002, -1)),1,IF(INDEX('Factor Schedule'!$B$3:$C$2002,MATCH(B1487, 'Factor Schedule'!$B$3:$B$2002, -1), 1)=B1487,MATCH(B1487, 'Factor Schedule'!$B$3:$B$2002, -1),MATCH(B1487, 'Factor Schedule'!$B$3:$B$2002, -1)+1)))</f>
        <v/>
      </c>
      <c r="L1487" s="11" t="str" cm="1">
        <f t="array" aca="1" ref="L1487" ca="1">IF(B1487="","",ROUND(J1487*_xlfn.IFNA(INDEX('Factor Schedule'!$B$3:$C$2002,K1487, 2), 1), 2))</f>
        <v/>
      </c>
      <c r="M1487" s="11" t="str">
        <f ca="1">IF(B1487="", "", IF(OR(LOWER('Terms&amp;Conditions + Transaction'!$B$12)&lt;&gt;"compound", B1487=$C$2, B1487=E1487), L1487, L1487+IF(LOWER('Terms&amp;Conditions + Transaction'!$B$13)&lt;&gt;"y", SUMIFS($T$8:$T$2007, $B$8:$B$2007, "&gt;="&amp;E1487, $B$8:$B$2007, "&lt;"&amp;B1487), SUMIFS($U$8:$U$1007, $B$8:$B$2007, "&gt;="&amp;E1487, $B$8:$B$2007, "&lt;"&amp;B1487))))</f>
        <v/>
      </c>
      <c r="N1487" s="18" t="str">
        <f ca="1">IF(OR(B1487 = "", F1487=""), "", MIN(ForwardDays(B1487,-'Terms&amp;Conditions + Transaction'!$B$22, 'Terms&amp;Conditions + Transaction'!$B$23, 'Holiday Schedule'!$B$3:$B$1002),ForwardDays(F1487,-'Terms&amp;Conditions + Transaction'!$B$22, 'Terms&amp;Conditions + Transaction'!$B$23, 'Holiday Schedule'!$B$3:$B$1002)))</f>
        <v/>
      </c>
      <c r="O1487" s="42" t="str">
        <f ca="1">IF(B1487="", "", IF(ISNA(MATCH(N1487, SOFR_INDEX!$A$2:$A$2001, -1)),1,IF(INDEX(SOFR_INDEX!$A$2:$E$2001,MATCH(N1487, SOFR_INDEX!$A$2:$A$2001, -1), 1)=N1487,MATCH(N1487, SOFR_INDEX!$A$2:$A$2001, -1),MATCH(N1487, SOFR_INDEX!$A$2:$A$2001, -1)+1)))</f>
        <v/>
      </c>
      <c r="P1487" s="40" t="str" cm="1">
        <f t="array" aca="1" ref="P1487" ca="1">IF(OR(B1487="", F1487=""), "", INDEX(SOFR_INDEX!$B$2:$E$2001, O1487,$P$4) * IF(LEFT($P$3, 3)="180", 2, IF(LEFT($P$3, 2)="90", 4, IF(LEFT($P$3, 2)="30", 12, 1)))/100)</f>
        <v/>
      </c>
      <c r="Q1487" s="43" t="str">
        <f ca="1">IF(OR(B1487="", F1487=""), "", P1487+'Terms&amp;Conditions + Transaction'!$B$11/10000)</f>
        <v/>
      </c>
      <c r="R1487" s="43" t="str">
        <f t="shared" ca="1" si="143"/>
        <v/>
      </c>
      <c r="S1487" t="str">
        <f ca="1">IF(B1487="",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Transaction'!$C$7*(F1487-E1487), 365), 360))))</f>
        <v/>
      </c>
      <c r="T1487" s="49" t="str">
        <f t="shared" ca="1" si="144"/>
        <v/>
      </c>
      <c r="U1487" s="49" t="str">
        <f t="shared" ca="1" si="145"/>
        <v/>
      </c>
      <c r="V1487" s="49" t="str">
        <f t="shared" ca="1" si="146"/>
        <v/>
      </c>
      <c r="W1487" s="11" t="str">
        <f t="shared" ca="1" si="147"/>
        <v/>
      </c>
      <c r="X1487" s="11" t="str">
        <f t="shared" ca="1" si="148"/>
        <v/>
      </c>
    </row>
    <row r="1488" spans="2:24" x14ac:dyDescent="0.25">
      <c r="B1488" s="82" t="str">
        <f ca="1">IF(B1487&lt;MIN($C$3, 'Terms&amp;Conditions + Transaction'!$B$6), B1487+1, "")</f>
        <v/>
      </c>
      <c r="C1488" t="str">
        <f ca="1">IF(B1488="", "", IF(AND(WEEKDAY(B1488, 2)&lt;=5, ISERROR(VLOOKUP(B1488, 'Holiday Schedule'!$B$3:$B$1002, 1, FALSE))), 1, 0))</f>
        <v/>
      </c>
      <c r="D1488" t="str">
        <f ca="1">IF(B1488="", "", IF(LOWER('Terms&amp;Conditions + Transaction'!$C$15)="act", 1, IF(DAY(B1488)=31, 0, IF(AND(DAY(B1488+1)=1, MONTH(B1488+1)=3), 31-DAY(B1488), 1))))</f>
        <v/>
      </c>
      <c r="E1488" s="18" t="str">
        <f ca="1">IF(B1488="", "", IFERROR(VLOOKUP(B1488, 'Accrual Schedule'!$B$3:$B$122, 1, TRUE), ""))</f>
        <v/>
      </c>
      <c r="F1488" s="18" t="str" cm="1">
        <f t="array" aca="1" ref="F1488" ca="1">IF(B1488="", "", INDEX('Accrual Schedule'!$B$3:$B$122, MATCH(B1488, 'Accrual Schedule'!$B$3:$B$122, 1)+1, 1))</f>
        <v/>
      </c>
      <c r="G1488" s="18" t="str" cm="1">
        <f t="array" aca="1" ref="G1488" ca="1">IF(B1488="", "", INDEX('Accrual Schedule'!$B$3:$B$122, MATCH(H1488, 'Accrual Schedule'!$B$3:$B$122, 1)-1, 1))</f>
        <v/>
      </c>
      <c r="H1488" s="18" t="str">
        <f ca="1">IF(B1488="", "", INDEX('Accrual Schedule'!$B$3:$B$122, MATCH(I1488, 'Accrual Schedule'!$C$3:$C$122, 1), 1))</f>
        <v/>
      </c>
      <c r="I1488" s="18" t="str" cm="1">
        <f t="array" aca="1" ref="I1488" ca="1">IF(B1488="", "", _xlfn.IFNA(INDEX('Accrual Schedule'!$C$4:$C$122, MATCH(B1488, 'Accrual Schedule'!$C$4:$C$122, 1)+1, 1), INDEX('Accrual Schedule'!$C$4:$C$122, 1, 1)))</f>
        <v/>
      </c>
      <c r="J1488" s="11" t="str">
        <f ca="1">IF(B1488="","",'Terms&amp;Conditions + Transaction'!$F$5-SUMIF(Dispositions!$B$3:$B$32,"&lt;="&amp;B1488,Dispositions!$C$3:$C$32))</f>
        <v/>
      </c>
      <c r="K1488" s="84" t="str">
        <f ca="1">IF(B1488="", "", IF(ISNA(MATCH(B1488, 'Factor Schedule'!$B$3:$B$2002, -1)),1,IF(INDEX('Factor Schedule'!$B$3:$C$2002,MATCH(B1488, 'Factor Schedule'!$B$3:$B$2002, -1), 1)=B1488,MATCH(B1488, 'Factor Schedule'!$B$3:$B$2002, -1),MATCH(B1488, 'Factor Schedule'!$B$3:$B$2002, -1)+1)))</f>
        <v/>
      </c>
      <c r="L1488" s="11" t="str" cm="1">
        <f t="array" aca="1" ref="L1488" ca="1">IF(B1488="","",ROUND(J1488*_xlfn.IFNA(INDEX('Factor Schedule'!$B$3:$C$2002,K1488, 2), 1), 2))</f>
        <v/>
      </c>
      <c r="M1488" s="11" t="str">
        <f ca="1">IF(B1488="", "", IF(OR(LOWER('Terms&amp;Conditions + Transaction'!$B$12)&lt;&gt;"compound", B1488=$C$2, B1488=E1488), L1488, L1488+IF(LOWER('Terms&amp;Conditions + Transaction'!$B$13)&lt;&gt;"y", SUMIFS($T$8:$T$2007, $B$8:$B$2007, "&gt;="&amp;E1488, $B$8:$B$2007, "&lt;"&amp;B1488), SUMIFS($U$8:$U$1007, $B$8:$B$2007, "&gt;="&amp;E1488, $B$8:$B$2007, "&lt;"&amp;B1488))))</f>
        <v/>
      </c>
      <c r="N1488" s="18" t="str">
        <f ca="1">IF(OR(B1488 = "", F1488=""), "", MIN(ForwardDays(B1488,-'Terms&amp;Conditions + Transaction'!$B$22, 'Terms&amp;Conditions + Transaction'!$B$23, 'Holiday Schedule'!$B$3:$B$1002),ForwardDays(F1488,-'Terms&amp;Conditions + Transaction'!$B$22, 'Terms&amp;Conditions + Transaction'!$B$23, 'Holiday Schedule'!$B$3:$B$1002)))</f>
        <v/>
      </c>
      <c r="O1488" s="42" t="str">
        <f ca="1">IF(B1488="", "", IF(ISNA(MATCH(N1488, SOFR_INDEX!$A$2:$A$2001, -1)),1,IF(INDEX(SOFR_INDEX!$A$2:$E$2001,MATCH(N1488, SOFR_INDEX!$A$2:$A$2001, -1), 1)=N1488,MATCH(N1488, SOFR_INDEX!$A$2:$A$2001, -1),MATCH(N1488, SOFR_INDEX!$A$2:$A$2001, -1)+1)))</f>
        <v/>
      </c>
      <c r="P1488" s="40" t="str" cm="1">
        <f t="array" aca="1" ref="P1488" ca="1">IF(OR(B1488="", F1488=""), "", INDEX(SOFR_INDEX!$B$2:$E$2001, O1488,$P$4) * IF(LEFT($P$3, 3)="180", 2, IF(LEFT($P$3, 2)="90", 4, IF(LEFT($P$3, 2)="30", 12, 1)))/100)</f>
        <v/>
      </c>
      <c r="Q1488" s="43" t="str">
        <f ca="1">IF(OR(B1488="", F1488=""), "", P1488+'Terms&amp;Conditions + Transaction'!$B$11/10000)</f>
        <v/>
      </c>
      <c r="R1488" s="43" t="str">
        <f t="shared" ca="1" si="143"/>
        <v/>
      </c>
      <c r="S1488" t="str">
        <f ca="1">IF(B1488="",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Transaction'!$C$7*(F1488-E1488), 365), 360))))</f>
        <v/>
      </c>
      <c r="T1488" s="49" t="str">
        <f t="shared" ca="1" si="144"/>
        <v/>
      </c>
      <c r="U1488" s="49" t="str">
        <f t="shared" ca="1" si="145"/>
        <v/>
      </c>
      <c r="V1488" s="49" t="str">
        <f t="shared" ca="1" si="146"/>
        <v/>
      </c>
      <c r="W1488" s="11" t="str">
        <f t="shared" ca="1" si="147"/>
        <v/>
      </c>
      <c r="X1488" s="11" t="str">
        <f t="shared" ca="1" si="148"/>
        <v/>
      </c>
    </row>
    <row r="1489" spans="2:24" x14ac:dyDescent="0.25">
      <c r="B1489" s="82" t="str">
        <f ca="1">IF(B1488&lt;MIN($C$3, 'Terms&amp;Conditions + Transaction'!$B$6), B1488+1, "")</f>
        <v/>
      </c>
      <c r="C1489" t="str">
        <f ca="1">IF(B1489="", "", IF(AND(WEEKDAY(B1489, 2)&lt;=5, ISERROR(VLOOKUP(B1489, 'Holiday Schedule'!$B$3:$B$1002, 1, FALSE))), 1, 0))</f>
        <v/>
      </c>
      <c r="D1489" t="str">
        <f ca="1">IF(B1489="", "", IF(LOWER('Terms&amp;Conditions + Transaction'!$C$15)="act", 1, IF(DAY(B1489)=31, 0, IF(AND(DAY(B1489+1)=1, MONTH(B1489+1)=3), 31-DAY(B1489), 1))))</f>
        <v/>
      </c>
      <c r="E1489" s="18" t="str">
        <f ca="1">IF(B1489="", "", IFERROR(VLOOKUP(B1489, 'Accrual Schedule'!$B$3:$B$122, 1, TRUE), ""))</f>
        <v/>
      </c>
      <c r="F1489" s="18" t="str" cm="1">
        <f t="array" aca="1" ref="F1489" ca="1">IF(B1489="", "", INDEX('Accrual Schedule'!$B$3:$B$122, MATCH(B1489, 'Accrual Schedule'!$B$3:$B$122, 1)+1, 1))</f>
        <v/>
      </c>
      <c r="G1489" s="18" t="str" cm="1">
        <f t="array" aca="1" ref="G1489" ca="1">IF(B1489="", "", INDEX('Accrual Schedule'!$B$3:$B$122, MATCH(H1489, 'Accrual Schedule'!$B$3:$B$122, 1)-1, 1))</f>
        <v/>
      </c>
      <c r="H1489" s="18" t="str">
        <f ca="1">IF(B1489="", "", INDEX('Accrual Schedule'!$B$3:$B$122, MATCH(I1489, 'Accrual Schedule'!$C$3:$C$122, 1), 1))</f>
        <v/>
      </c>
      <c r="I1489" s="18" t="str" cm="1">
        <f t="array" aca="1" ref="I1489" ca="1">IF(B1489="", "", _xlfn.IFNA(INDEX('Accrual Schedule'!$C$4:$C$122, MATCH(B1489, 'Accrual Schedule'!$C$4:$C$122, 1)+1, 1), INDEX('Accrual Schedule'!$C$4:$C$122, 1, 1)))</f>
        <v/>
      </c>
      <c r="J1489" s="11" t="str">
        <f ca="1">IF(B1489="","",'Terms&amp;Conditions + Transaction'!$F$5-SUMIF(Dispositions!$B$3:$B$32,"&lt;="&amp;B1489,Dispositions!$C$3:$C$32))</f>
        <v/>
      </c>
      <c r="K1489" s="84" t="str">
        <f ca="1">IF(B1489="", "", IF(ISNA(MATCH(B1489, 'Factor Schedule'!$B$3:$B$2002, -1)),1,IF(INDEX('Factor Schedule'!$B$3:$C$2002,MATCH(B1489, 'Factor Schedule'!$B$3:$B$2002, -1), 1)=B1489,MATCH(B1489, 'Factor Schedule'!$B$3:$B$2002, -1),MATCH(B1489, 'Factor Schedule'!$B$3:$B$2002, -1)+1)))</f>
        <v/>
      </c>
      <c r="L1489" s="11" t="str" cm="1">
        <f t="array" aca="1" ref="L1489" ca="1">IF(B1489="","",ROUND(J1489*_xlfn.IFNA(INDEX('Factor Schedule'!$B$3:$C$2002,K1489, 2), 1), 2))</f>
        <v/>
      </c>
      <c r="M1489" s="11" t="str">
        <f ca="1">IF(B1489="", "", IF(OR(LOWER('Terms&amp;Conditions + Transaction'!$B$12)&lt;&gt;"compound", B1489=$C$2, B1489=E1489), L1489, L1489+IF(LOWER('Terms&amp;Conditions + Transaction'!$B$13)&lt;&gt;"y", SUMIFS($T$8:$T$2007, $B$8:$B$2007, "&gt;="&amp;E1489, $B$8:$B$2007, "&lt;"&amp;B1489), SUMIFS($U$8:$U$1007, $B$8:$B$2007, "&gt;="&amp;E1489, $B$8:$B$2007, "&lt;"&amp;B1489))))</f>
        <v/>
      </c>
      <c r="N1489" s="18" t="str">
        <f ca="1">IF(OR(B1489 = "", F1489=""), "", MIN(ForwardDays(B1489,-'Terms&amp;Conditions + Transaction'!$B$22, 'Terms&amp;Conditions + Transaction'!$B$23, 'Holiday Schedule'!$B$3:$B$1002),ForwardDays(F1489,-'Terms&amp;Conditions + Transaction'!$B$22, 'Terms&amp;Conditions + Transaction'!$B$23, 'Holiday Schedule'!$B$3:$B$1002)))</f>
        <v/>
      </c>
      <c r="O1489" s="42" t="str">
        <f ca="1">IF(B1489="", "", IF(ISNA(MATCH(N1489, SOFR_INDEX!$A$2:$A$2001, -1)),1,IF(INDEX(SOFR_INDEX!$A$2:$E$2001,MATCH(N1489, SOFR_INDEX!$A$2:$A$2001, -1), 1)=N1489,MATCH(N1489, SOFR_INDEX!$A$2:$A$2001, -1),MATCH(N1489, SOFR_INDEX!$A$2:$A$2001, -1)+1)))</f>
        <v/>
      </c>
      <c r="P1489" s="40" t="str" cm="1">
        <f t="array" aca="1" ref="P1489" ca="1">IF(OR(B1489="", F1489=""), "", INDEX(SOFR_INDEX!$B$2:$E$2001, O1489,$P$4) * IF(LEFT($P$3, 3)="180", 2, IF(LEFT($P$3, 2)="90", 4, IF(LEFT($P$3, 2)="30", 12, 1)))/100)</f>
        <v/>
      </c>
      <c r="Q1489" s="43" t="str">
        <f ca="1">IF(OR(B1489="", F1489=""), "", P1489+'Terms&amp;Conditions + Transaction'!$B$11/10000)</f>
        <v/>
      </c>
      <c r="R1489" s="43" t="str">
        <f t="shared" ca="1" si="143"/>
        <v/>
      </c>
      <c r="S1489" t="str">
        <f ca="1">IF(B1489="",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Transaction'!$C$7*(F1489-E1489), 365), 360))))</f>
        <v/>
      </c>
      <c r="T1489" s="49" t="str">
        <f t="shared" ca="1" si="144"/>
        <v/>
      </c>
      <c r="U1489" s="49" t="str">
        <f t="shared" ca="1" si="145"/>
        <v/>
      </c>
      <c r="V1489" s="49" t="str">
        <f t="shared" ca="1" si="146"/>
        <v/>
      </c>
      <c r="W1489" s="11" t="str">
        <f t="shared" ca="1" si="147"/>
        <v/>
      </c>
      <c r="X1489" s="11" t="str">
        <f t="shared" ca="1" si="148"/>
        <v/>
      </c>
    </row>
    <row r="1490" spans="2:24" x14ac:dyDescent="0.25">
      <c r="B1490" s="82" t="str">
        <f ca="1">IF(B1489&lt;MIN($C$3, 'Terms&amp;Conditions + Transaction'!$B$6), B1489+1, "")</f>
        <v/>
      </c>
      <c r="C1490" t="str">
        <f ca="1">IF(B1490="", "", IF(AND(WEEKDAY(B1490, 2)&lt;=5, ISERROR(VLOOKUP(B1490, 'Holiday Schedule'!$B$3:$B$1002, 1, FALSE))), 1, 0))</f>
        <v/>
      </c>
      <c r="D1490" t="str">
        <f ca="1">IF(B1490="", "", IF(LOWER('Terms&amp;Conditions + Transaction'!$C$15)="act", 1, IF(DAY(B1490)=31, 0, IF(AND(DAY(B1490+1)=1, MONTH(B1490+1)=3), 31-DAY(B1490), 1))))</f>
        <v/>
      </c>
      <c r="E1490" s="18" t="str">
        <f ca="1">IF(B1490="", "", IFERROR(VLOOKUP(B1490, 'Accrual Schedule'!$B$3:$B$122, 1, TRUE), ""))</f>
        <v/>
      </c>
      <c r="F1490" s="18" t="str" cm="1">
        <f t="array" aca="1" ref="F1490" ca="1">IF(B1490="", "", INDEX('Accrual Schedule'!$B$3:$B$122, MATCH(B1490, 'Accrual Schedule'!$B$3:$B$122, 1)+1, 1))</f>
        <v/>
      </c>
      <c r="G1490" s="18" t="str" cm="1">
        <f t="array" aca="1" ref="G1490" ca="1">IF(B1490="", "", INDEX('Accrual Schedule'!$B$3:$B$122, MATCH(H1490, 'Accrual Schedule'!$B$3:$B$122, 1)-1, 1))</f>
        <v/>
      </c>
      <c r="H1490" s="18" t="str">
        <f ca="1">IF(B1490="", "", INDEX('Accrual Schedule'!$B$3:$B$122, MATCH(I1490, 'Accrual Schedule'!$C$3:$C$122, 1), 1))</f>
        <v/>
      </c>
      <c r="I1490" s="18" t="str" cm="1">
        <f t="array" aca="1" ref="I1490" ca="1">IF(B1490="", "", _xlfn.IFNA(INDEX('Accrual Schedule'!$C$4:$C$122, MATCH(B1490, 'Accrual Schedule'!$C$4:$C$122, 1)+1, 1), INDEX('Accrual Schedule'!$C$4:$C$122, 1, 1)))</f>
        <v/>
      </c>
      <c r="J1490" s="11" t="str">
        <f ca="1">IF(B1490="","",'Terms&amp;Conditions + Transaction'!$F$5-SUMIF(Dispositions!$B$3:$B$32,"&lt;="&amp;B1490,Dispositions!$C$3:$C$32))</f>
        <v/>
      </c>
      <c r="K1490" s="84" t="str">
        <f ca="1">IF(B1490="", "", IF(ISNA(MATCH(B1490, 'Factor Schedule'!$B$3:$B$2002, -1)),1,IF(INDEX('Factor Schedule'!$B$3:$C$2002,MATCH(B1490, 'Factor Schedule'!$B$3:$B$2002, -1), 1)=B1490,MATCH(B1490, 'Factor Schedule'!$B$3:$B$2002, -1),MATCH(B1490, 'Factor Schedule'!$B$3:$B$2002, -1)+1)))</f>
        <v/>
      </c>
      <c r="L1490" s="11" t="str" cm="1">
        <f t="array" aca="1" ref="L1490" ca="1">IF(B1490="","",ROUND(J1490*_xlfn.IFNA(INDEX('Factor Schedule'!$B$3:$C$2002,K1490, 2), 1), 2))</f>
        <v/>
      </c>
      <c r="M1490" s="11" t="str">
        <f ca="1">IF(B1490="", "", IF(OR(LOWER('Terms&amp;Conditions + Transaction'!$B$12)&lt;&gt;"compound", B1490=$C$2, B1490=E1490), L1490, L1490+IF(LOWER('Terms&amp;Conditions + Transaction'!$B$13)&lt;&gt;"y", SUMIFS($T$8:$T$2007, $B$8:$B$2007, "&gt;="&amp;E1490, $B$8:$B$2007, "&lt;"&amp;B1490), SUMIFS($U$8:$U$1007, $B$8:$B$2007, "&gt;="&amp;E1490, $B$8:$B$2007, "&lt;"&amp;B1490))))</f>
        <v/>
      </c>
      <c r="N1490" s="18" t="str">
        <f ca="1">IF(OR(B1490 = "", F1490=""), "", MIN(ForwardDays(B1490,-'Terms&amp;Conditions + Transaction'!$B$22, 'Terms&amp;Conditions + Transaction'!$B$23, 'Holiday Schedule'!$B$3:$B$1002),ForwardDays(F1490,-'Terms&amp;Conditions + Transaction'!$B$22, 'Terms&amp;Conditions + Transaction'!$B$23, 'Holiday Schedule'!$B$3:$B$1002)))</f>
        <v/>
      </c>
      <c r="O1490" s="42" t="str">
        <f ca="1">IF(B1490="", "", IF(ISNA(MATCH(N1490, SOFR_INDEX!$A$2:$A$2001, -1)),1,IF(INDEX(SOFR_INDEX!$A$2:$E$2001,MATCH(N1490, SOFR_INDEX!$A$2:$A$2001, -1), 1)=N1490,MATCH(N1490, SOFR_INDEX!$A$2:$A$2001, -1),MATCH(N1490, SOFR_INDEX!$A$2:$A$2001, -1)+1)))</f>
        <v/>
      </c>
      <c r="P1490" s="40" t="str" cm="1">
        <f t="array" aca="1" ref="P1490" ca="1">IF(OR(B1490="", F1490=""), "", INDEX(SOFR_INDEX!$B$2:$E$2001, O1490,$P$4) * IF(LEFT($P$3, 3)="180", 2, IF(LEFT($P$3, 2)="90", 4, IF(LEFT($P$3, 2)="30", 12, 1)))/100)</f>
        <v/>
      </c>
      <c r="Q1490" s="43" t="str">
        <f ca="1">IF(OR(B1490="", F1490=""), "", P1490+'Terms&amp;Conditions + Transaction'!$B$11/10000)</f>
        <v/>
      </c>
      <c r="R1490" s="43" t="str">
        <f t="shared" ca="1" si="143"/>
        <v/>
      </c>
      <c r="S1490" t="str">
        <f ca="1">IF(B1490="",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Transaction'!$C$7*(F1490-E1490), 365), 360))))</f>
        <v/>
      </c>
      <c r="T1490" s="49" t="str">
        <f t="shared" ca="1" si="144"/>
        <v/>
      </c>
      <c r="U1490" s="49" t="str">
        <f t="shared" ca="1" si="145"/>
        <v/>
      </c>
      <c r="V1490" s="49" t="str">
        <f t="shared" ca="1" si="146"/>
        <v/>
      </c>
      <c r="W1490" s="11" t="str">
        <f t="shared" ca="1" si="147"/>
        <v/>
      </c>
      <c r="X1490" s="11" t="str">
        <f t="shared" ca="1" si="148"/>
        <v/>
      </c>
    </row>
    <row r="1491" spans="2:24" x14ac:dyDescent="0.25">
      <c r="B1491" s="82" t="str">
        <f ca="1">IF(B1490&lt;MIN($C$3, 'Terms&amp;Conditions + Transaction'!$B$6), B1490+1, "")</f>
        <v/>
      </c>
      <c r="C1491" t="str">
        <f ca="1">IF(B1491="", "", IF(AND(WEEKDAY(B1491, 2)&lt;=5, ISERROR(VLOOKUP(B1491, 'Holiday Schedule'!$B$3:$B$1002, 1, FALSE))), 1, 0))</f>
        <v/>
      </c>
      <c r="D1491" t="str">
        <f ca="1">IF(B1491="", "", IF(LOWER('Terms&amp;Conditions + Transaction'!$C$15)="act", 1, IF(DAY(B1491)=31, 0, IF(AND(DAY(B1491+1)=1, MONTH(B1491+1)=3), 31-DAY(B1491), 1))))</f>
        <v/>
      </c>
      <c r="E1491" s="18" t="str">
        <f ca="1">IF(B1491="", "", IFERROR(VLOOKUP(B1491, 'Accrual Schedule'!$B$3:$B$122, 1, TRUE), ""))</f>
        <v/>
      </c>
      <c r="F1491" s="18" t="str" cm="1">
        <f t="array" aca="1" ref="F1491" ca="1">IF(B1491="", "", INDEX('Accrual Schedule'!$B$3:$B$122, MATCH(B1491, 'Accrual Schedule'!$B$3:$B$122, 1)+1, 1))</f>
        <v/>
      </c>
      <c r="G1491" s="18" t="str" cm="1">
        <f t="array" aca="1" ref="G1491" ca="1">IF(B1491="", "", INDEX('Accrual Schedule'!$B$3:$B$122, MATCH(H1491, 'Accrual Schedule'!$B$3:$B$122, 1)-1, 1))</f>
        <v/>
      </c>
      <c r="H1491" s="18" t="str">
        <f ca="1">IF(B1491="", "", INDEX('Accrual Schedule'!$B$3:$B$122, MATCH(I1491, 'Accrual Schedule'!$C$3:$C$122, 1), 1))</f>
        <v/>
      </c>
      <c r="I1491" s="18" t="str" cm="1">
        <f t="array" aca="1" ref="I1491" ca="1">IF(B1491="", "", _xlfn.IFNA(INDEX('Accrual Schedule'!$C$4:$C$122, MATCH(B1491, 'Accrual Schedule'!$C$4:$C$122, 1)+1, 1), INDEX('Accrual Schedule'!$C$4:$C$122, 1, 1)))</f>
        <v/>
      </c>
      <c r="J1491" s="11" t="str">
        <f ca="1">IF(B1491="","",'Terms&amp;Conditions + Transaction'!$F$5-SUMIF(Dispositions!$B$3:$B$32,"&lt;="&amp;B1491,Dispositions!$C$3:$C$32))</f>
        <v/>
      </c>
      <c r="K1491" s="84" t="str">
        <f ca="1">IF(B1491="", "", IF(ISNA(MATCH(B1491, 'Factor Schedule'!$B$3:$B$2002, -1)),1,IF(INDEX('Factor Schedule'!$B$3:$C$2002,MATCH(B1491, 'Factor Schedule'!$B$3:$B$2002, -1), 1)=B1491,MATCH(B1491, 'Factor Schedule'!$B$3:$B$2002, -1),MATCH(B1491, 'Factor Schedule'!$B$3:$B$2002, -1)+1)))</f>
        <v/>
      </c>
      <c r="L1491" s="11" t="str" cm="1">
        <f t="array" aca="1" ref="L1491" ca="1">IF(B1491="","",ROUND(J1491*_xlfn.IFNA(INDEX('Factor Schedule'!$B$3:$C$2002,K1491, 2), 1), 2))</f>
        <v/>
      </c>
      <c r="M1491" s="11" t="str">
        <f ca="1">IF(B1491="", "", IF(OR(LOWER('Terms&amp;Conditions + Transaction'!$B$12)&lt;&gt;"compound", B1491=$C$2, B1491=E1491), L1491, L1491+IF(LOWER('Terms&amp;Conditions + Transaction'!$B$13)&lt;&gt;"y", SUMIFS($T$8:$T$2007, $B$8:$B$2007, "&gt;="&amp;E1491, $B$8:$B$2007, "&lt;"&amp;B1491), SUMIFS($U$8:$U$1007, $B$8:$B$2007, "&gt;="&amp;E1491, $B$8:$B$2007, "&lt;"&amp;B1491))))</f>
        <v/>
      </c>
      <c r="N1491" s="18" t="str">
        <f ca="1">IF(OR(B1491 = "", F1491=""), "", MIN(ForwardDays(B1491,-'Terms&amp;Conditions + Transaction'!$B$22, 'Terms&amp;Conditions + Transaction'!$B$23, 'Holiday Schedule'!$B$3:$B$1002),ForwardDays(F1491,-'Terms&amp;Conditions + Transaction'!$B$22, 'Terms&amp;Conditions + Transaction'!$B$23, 'Holiday Schedule'!$B$3:$B$1002)))</f>
        <v/>
      </c>
      <c r="O1491" s="42" t="str">
        <f ca="1">IF(B1491="", "", IF(ISNA(MATCH(N1491, SOFR_INDEX!$A$2:$A$2001, -1)),1,IF(INDEX(SOFR_INDEX!$A$2:$E$2001,MATCH(N1491, SOFR_INDEX!$A$2:$A$2001, -1), 1)=N1491,MATCH(N1491, SOFR_INDEX!$A$2:$A$2001, -1),MATCH(N1491, SOFR_INDEX!$A$2:$A$2001, -1)+1)))</f>
        <v/>
      </c>
      <c r="P1491" s="40" t="str" cm="1">
        <f t="array" aca="1" ref="P1491" ca="1">IF(OR(B1491="", F1491=""), "", INDEX(SOFR_INDEX!$B$2:$E$2001, O1491,$P$4) * IF(LEFT($P$3, 3)="180", 2, IF(LEFT($P$3, 2)="90", 4, IF(LEFT($P$3, 2)="30", 12, 1)))/100)</f>
        <v/>
      </c>
      <c r="Q1491" s="43" t="str">
        <f ca="1">IF(OR(B1491="", F1491=""), "", P1491+'Terms&amp;Conditions + Transaction'!$B$11/10000)</f>
        <v/>
      </c>
      <c r="R1491" s="43" t="str">
        <f t="shared" ca="1" si="143"/>
        <v/>
      </c>
      <c r="S1491" t="str">
        <f ca="1">IF(B1491="",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Transaction'!$C$7*(F1491-E1491), 365), 360))))</f>
        <v/>
      </c>
      <c r="T1491" s="49" t="str">
        <f t="shared" ca="1" si="144"/>
        <v/>
      </c>
      <c r="U1491" s="49" t="str">
        <f t="shared" ca="1" si="145"/>
        <v/>
      </c>
      <c r="V1491" s="49" t="str">
        <f t="shared" ca="1" si="146"/>
        <v/>
      </c>
      <c r="W1491" s="11" t="str">
        <f t="shared" ca="1" si="147"/>
        <v/>
      </c>
      <c r="X1491" s="11" t="str">
        <f t="shared" ca="1" si="148"/>
        <v/>
      </c>
    </row>
    <row r="1492" spans="2:24" x14ac:dyDescent="0.25">
      <c r="B1492" s="82" t="str">
        <f ca="1">IF(B1491&lt;MIN($C$3, 'Terms&amp;Conditions + Transaction'!$B$6), B1491+1, "")</f>
        <v/>
      </c>
      <c r="C1492" t="str">
        <f ca="1">IF(B1492="", "", IF(AND(WEEKDAY(B1492, 2)&lt;=5, ISERROR(VLOOKUP(B1492, 'Holiday Schedule'!$B$3:$B$1002, 1, FALSE))), 1, 0))</f>
        <v/>
      </c>
      <c r="D1492" t="str">
        <f ca="1">IF(B1492="", "", IF(LOWER('Terms&amp;Conditions + Transaction'!$C$15)="act", 1, IF(DAY(B1492)=31, 0, IF(AND(DAY(B1492+1)=1, MONTH(B1492+1)=3), 31-DAY(B1492), 1))))</f>
        <v/>
      </c>
      <c r="E1492" s="18" t="str">
        <f ca="1">IF(B1492="", "", IFERROR(VLOOKUP(B1492, 'Accrual Schedule'!$B$3:$B$122, 1, TRUE), ""))</f>
        <v/>
      </c>
      <c r="F1492" s="18" t="str" cm="1">
        <f t="array" aca="1" ref="F1492" ca="1">IF(B1492="", "", INDEX('Accrual Schedule'!$B$3:$B$122, MATCH(B1492, 'Accrual Schedule'!$B$3:$B$122, 1)+1, 1))</f>
        <v/>
      </c>
      <c r="G1492" s="18" t="str" cm="1">
        <f t="array" aca="1" ref="G1492" ca="1">IF(B1492="", "", INDEX('Accrual Schedule'!$B$3:$B$122, MATCH(H1492, 'Accrual Schedule'!$B$3:$B$122, 1)-1, 1))</f>
        <v/>
      </c>
      <c r="H1492" s="18" t="str">
        <f ca="1">IF(B1492="", "", INDEX('Accrual Schedule'!$B$3:$B$122, MATCH(I1492, 'Accrual Schedule'!$C$3:$C$122, 1), 1))</f>
        <v/>
      </c>
      <c r="I1492" s="18" t="str" cm="1">
        <f t="array" aca="1" ref="I1492" ca="1">IF(B1492="", "", _xlfn.IFNA(INDEX('Accrual Schedule'!$C$4:$C$122, MATCH(B1492, 'Accrual Schedule'!$C$4:$C$122, 1)+1, 1), INDEX('Accrual Schedule'!$C$4:$C$122, 1, 1)))</f>
        <v/>
      </c>
      <c r="J1492" s="11" t="str">
        <f ca="1">IF(B1492="","",'Terms&amp;Conditions + Transaction'!$F$5-SUMIF(Dispositions!$B$3:$B$32,"&lt;="&amp;B1492,Dispositions!$C$3:$C$32))</f>
        <v/>
      </c>
      <c r="K1492" s="84" t="str">
        <f ca="1">IF(B1492="", "", IF(ISNA(MATCH(B1492, 'Factor Schedule'!$B$3:$B$2002, -1)),1,IF(INDEX('Factor Schedule'!$B$3:$C$2002,MATCH(B1492, 'Factor Schedule'!$B$3:$B$2002, -1), 1)=B1492,MATCH(B1492, 'Factor Schedule'!$B$3:$B$2002, -1),MATCH(B1492, 'Factor Schedule'!$B$3:$B$2002, -1)+1)))</f>
        <v/>
      </c>
      <c r="L1492" s="11" t="str" cm="1">
        <f t="array" aca="1" ref="L1492" ca="1">IF(B1492="","",ROUND(J1492*_xlfn.IFNA(INDEX('Factor Schedule'!$B$3:$C$2002,K1492, 2), 1), 2))</f>
        <v/>
      </c>
      <c r="M1492" s="11" t="str">
        <f ca="1">IF(B1492="", "", IF(OR(LOWER('Terms&amp;Conditions + Transaction'!$B$12)&lt;&gt;"compound", B1492=$C$2, B1492=E1492), L1492, L1492+IF(LOWER('Terms&amp;Conditions + Transaction'!$B$13)&lt;&gt;"y", SUMIFS($T$8:$T$2007, $B$8:$B$2007, "&gt;="&amp;E1492, $B$8:$B$2007, "&lt;"&amp;B1492), SUMIFS($U$8:$U$1007, $B$8:$B$2007, "&gt;="&amp;E1492, $B$8:$B$2007, "&lt;"&amp;B1492))))</f>
        <v/>
      </c>
      <c r="N1492" s="18" t="str">
        <f ca="1">IF(OR(B1492 = "", F1492=""), "", MIN(ForwardDays(B1492,-'Terms&amp;Conditions + Transaction'!$B$22, 'Terms&amp;Conditions + Transaction'!$B$23, 'Holiday Schedule'!$B$3:$B$1002),ForwardDays(F1492,-'Terms&amp;Conditions + Transaction'!$B$22, 'Terms&amp;Conditions + Transaction'!$B$23, 'Holiday Schedule'!$B$3:$B$1002)))</f>
        <v/>
      </c>
      <c r="O1492" s="42" t="str">
        <f ca="1">IF(B1492="", "", IF(ISNA(MATCH(N1492, SOFR_INDEX!$A$2:$A$2001, -1)),1,IF(INDEX(SOFR_INDEX!$A$2:$E$2001,MATCH(N1492, SOFR_INDEX!$A$2:$A$2001, -1), 1)=N1492,MATCH(N1492, SOFR_INDEX!$A$2:$A$2001, -1),MATCH(N1492, SOFR_INDEX!$A$2:$A$2001, -1)+1)))</f>
        <v/>
      </c>
      <c r="P1492" s="40" t="str" cm="1">
        <f t="array" aca="1" ref="P1492" ca="1">IF(OR(B1492="", F1492=""), "", INDEX(SOFR_INDEX!$B$2:$E$2001, O1492,$P$4) * IF(LEFT($P$3, 3)="180", 2, IF(LEFT($P$3, 2)="90", 4, IF(LEFT($P$3, 2)="30", 12, 1)))/100)</f>
        <v/>
      </c>
      <c r="Q1492" s="43" t="str">
        <f ca="1">IF(OR(B1492="", F1492=""), "", P1492+'Terms&amp;Conditions + Transaction'!$B$11/10000)</f>
        <v/>
      </c>
      <c r="R1492" s="43" t="str">
        <f t="shared" ca="1" si="143"/>
        <v/>
      </c>
      <c r="S1492" t="str">
        <f ca="1">IF(B1492="",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Transaction'!$C$7*(F1492-E1492), 365), 360))))</f>
        <v/>
      </c>
      <c r="T1492" s="49" t="str">
        <f t="shared" ca="1" si="144"/>
        <v/>
      </c>
      <c r="U1492" s="49" t="str">
        <f t="shared" ca="1" si="145"/>
        <v/>
      </c>
      <c r="V1492" s="49" t="str">
        <f t="shared" ca="1" si="146"/>
        <v/>
      </c>
      <c r="W1492" s="11" t="str">
        <f t="shared" ca="1" si="147"/>
        <v/>
      </c>
      <c r="X1492" s="11" t="str">
        <f t="shared" ca="1" si="148"/>
        <v/>
      </c>
    </row>
    <row r="1493" spans="2:24" x14ac:dyDescent="0.25">
      <c r="B1493" s="82" t="str">
        <f ca="1">IF(B1492&lt;MIN($C$3, 'Terms&amp;Conditions + Transaction'!$B$6), B1492+1, "")</f>
        <v/>
      </c>
      <c r="C1493" t="str">
        <f ca="1">IF(B1493="", "", IF(AND(WEEKDAY(B1493, 2)&lt;=5, ISERROR(VLOOKUP(B1493, 'Holiday Schedule'!$B$3:$B$1002, 1, FALSE))), 1, 0))</f>
        <v/>
      </c>
      <c r="D1493" t="str">
        <f ca="1">IF(B1493="", "", IF(LOWER('Terms&amp;Conditions + Transaction'!$C$15)="act", 1, IF(DAY(B1493)=31, 0, IF(AND(DAY(B1493+1)=1, MONTH(B1493+1)=3), 31-DAY(B1493), 1))))</f>
        <v/>
      </c>
      <c r="E1493" s="18" t="str">
        <f ca="1">IF(B1493="", "", IFERROR(VLOOKUP(B1493, 'Accrual Schedule'!$B$3:$B$122, 1, TRUE), ""))</f>
        <v/>
      </c>
      <c r="F1493" s="18" t="str" cm="1">
        <f t="array" aca="1" ref="F1493" ca="1">IF(B1493="", "", INDEX('Accrual Schedule'!$B$3:$B$122, MATCH(B1493, 'Accrual Schedule'!$B$3:$B$122, 1)+1, 1))</f>
        <v/>
      </c>
      <c r="G1493" s="18" t="str" cm="1">
        <f t="array" aca="1" ref="G1493" ca="1">IF(B1493="", "", INDEX('Accrual Schedule'!$B$3:$B$122, MATCH(H1493, 'Accrual Schedule'!$B$3:$B$122, 1)-1, 1))</f>
        <v/>
      </c>
      <c r="H1493" s="18" t="str">
        <f ca="1">IF(B1493="", "", INDEX('Accrual Schedule'!$B$3:$B$122, MATCH(I1493, 'Accrual Schedule'!$C$3:$C$122, 1), 1))</f>
        <v/>
      </c>
      <c r="I1493" s="18" t="str" cm="1">
        <f t="array" aca="1" ref="I1493" ca="1">IF(B1493="", "", _xlfn.IFNA(INDEX('Accrual Schedule'!$C$4:$C$122, MATCH(B1493, 'Accrual Schedule'!$C$4:$C$122, 1)+1, 1), INDEX('Accrual Schedule'!$C$4:$C$122, 1, 1)))</f>
        <v/>
      </c>
      <c r="J1493" s="11" t="str">
        <f ca="1">IF(B1493="","",'Terms&amp;Conditions + Transaction'!$F$5-SUMIF(Dispositions!$B$3:$B$32,"&lt;="&amp;B1493,Dispositions!$C$3:$C$32))</f>
        <v/>
      </c>
      <c r="K1493" s="84" t="str">
        <f ca="1">IF(B1493="", "", IF(ISNA(MATCH(B1493, 'Factor Schedule'!$B$3:$B$2002, -1)),1,IF(INDEX('Factor Schedule'!$B$3:$C$2002,MATCH(B1493, 'Factor Schedule'!$B$3:$B$2002, -1), 1)=B1493,MATCH(B1493, 'Factor Schedule'!$B$3:$B$2002, -1),MATCH(B1493, 'Factor Schedule'!$B$3:$B$2002, -1)+1)))</f>
        <v/>
      </c>
      <c r="L1493" s="11" t="str" cm="1">
        <f t="array" aca="1" ref="L1493" ca="1">IF(B1493="","",ROUND(J1493*_xlfn.IFNA(INDEX('Factor Schedule'!$B$3:$C$2002,K1493, 2), 1), 2))</f>
        <v/>
      </c>
      <c r="M1493" s="11" t="str">
        <f ca="1">IF(B1493="", "", IF(OR(LOWER('Terms&amp;Conditions + Transaction'!$B$12)&lt;&gt;"compound", B1493=$C$2, B1493=E1493), L1493, L1493+IF(LOWER('Terms&amp;Conditions + Transaction'!$B$13)&lt;&gt;"y", SUMIFS($T$8:$T$2007, $B$8:$B$2007, "&gt;="&amp;E1493, $B$8:$B$2007, "&lt;"&amp;B1493), SUMIFS($U$8:$U$1007, $B$8:$B$2007, "&gt;="&amp;E1493, $B$8:$B$2007, "&lt;"&amp;B1493))))</f>
        <v/>
      </c>
      <c r="N1493" s="18" t="str">
        <f ca="1">IF(OR(B1493 = "", F1493=""), "", MIN(ForwardDays(B1493,-'Terms&amp;Conditions + Transaction'!$B$22, 'Terms&amp;Conditions + Transaction'!$B$23, 'Holiday Schedule'!$B$3:$B$1002),ForwardDays(F1493,-'Terms&amp;Conditions + Transaction'!$B$22, 'Terms&amp;Conditions + Transaction'!$B$23, 'Holiday Schedule'!$B$3:$B$1002)))</f>
        <v/>
      </c>
      <c r="O1493" s="42" t="str">
        <f ca="1">IF(B1493="", "", IF(ISNA(MATCH(N1493, SOFR_INDEX!$A$2:$A$2001, -1)),1,IF(INDEX(SOFR_INDEX!$A$2:$E$2001,MATCH(N1493, SOFR_INDEX!$A$2:$A$2001, -1), 1)=N1493,MATCH(N1493, SOFR_INDEX!$A$2:$A$2001, -1),MATCH(N1493, SOFR_INDEX!$A$2:$A$2001, -1)+1)))</f>
        <v/>
      </c>
      <c r="P1493" s="40" t="str" cm="1">
        <f t="array" aca="1" ref="P1493" ca="1">IF(OR(B1493="", F1493=""), "", INDEX(SOFR_INDEX!$B$2:$E$2001, O1493,$P$4) * IF(LEFT($P$3, 3)="180", 2, IF(LEFT($P$3, 2)="90", 4, IF(LEFT($P$3, 2)="30", 12, 1)))/100)</f>
        <v/>
      </c>
      <c r="Q1493" s="43" t="str">
        <f ca="1">IF(OR(B1493="", F1493=""), "", P1493+'Terms&amp;Conditions + Transaction'!$B$11/10000)</f>
        <v/>
      </c>
      <c r="R1493" s="43" t="str">
        <f t="shared" ca="1" si="143"/>
        <v/>
      </c>
      <c r="S1493" t="str">
        <f ca="1">IF(B1493="",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Transaction'!$C$7*(F1493-E1493), 365), 360))))</f>
        <v/>
      </c>
      <c r="T1493" s="49" t="str">
        <f t="shared" ca="1" si="144"/>
        <v/>
      </c>
      <c r="U1493" s="49" t="str">
        <f t="shared" ca="1" si="145"/>
        <v/>
      </c>
      <c r="V1493" s="49" t="str">
        <f t="shared" ca="1" si="146"/>
        <v/>
      </c>
      <c r="W1493" s="11" t="str">
        <f t="shared" ca="1" si="147"/>
        <v/>
      </c>
      <c r="X1493" s="11" t="str">
        <f t="shared" ca="1" si="148"/>
        <v/>
      </c>
    </row>
    <row r="1494" spans="2:24" x14ac:dyDescent="0.25">
      <c r="B1494" s="82" t="str">
        <f ca="1">IF(B1493&lt;MIN($C$3, 'Terms&amp;Conditions + Transaction'!$B$6), B1493+1, "")</f>
        <v/>
      </c>
      <c r="C1494" t="str">
        <f ca="1">IF(B1494="", "", IF(AND(WEEKDAY(B1494, 2)&lt;=5, ISERROR(VLOOKUP(B1494, 'Holiday Schedule'!$B$3:$B$1002, 1, FALSE))), 1, 0))</f>
        <v/>
      </c>
      <c r="D1494" t="str">
        <f ca="1">IF(B1494="", "", IF(LOWER('Terms&amp;Conditions + Transaction'!$C$15)="act", 1, IF(DAY(B1494)=31, 0, IF(AND(DAY(B1494+1)=1, MONTH(B1494+1)=3), 31-DAY(B1494), 1))))</f>
        <v/>
      </c>
      <c r="E1494" s="18" t="str">
        <f ca="1">IF(B1494="", "", IFERROR(VLOOKUP(B1494, 'Accrual Schedule'!$B$3:$B$122, 1, TRUE), ""))</f>
        <v/>
      </c>
      <c r="F1494" s="18" t="str" cm="1">
        <f t="array" aca="1" ref="F1494" ca="1">IF(B1494="", "", INDEX('Accrual Schedule'!$B$3:$B$122, MATCH(B1494, 'Accrual Schedule'!$B$3:$B$122, 1)+1, 1))</f>
        <v/>
      </c>
      <c r="G1494" s="18" t="str" cm="1">
        <f t="array" aca="1" ref="G1494" ca="1">IF(B1494="", "", INDEX('Accrual Schedule'!$B$3:$B$122, MATCH(H1494, 'Accrual Schedule'!$B$3:$B$122, 1)-1, 1))</f>
        <v/>
      </c>
      <c r="H1494" s="18" t="str">
        <f ca="1">IF(B1494="", "", INDEX('Accrual Schedule'!$B$3:$B$122, MATCH(I1494, 'Accrual Schedule'!$C$3:$C$122, 1), 1))</f>
        <v/>
      </c>
      <c r="I1494" s="18" t="str" cm="1">
        <f t="array" aca="1" ref="I1494" ca="1">IF(B1494="", "", _xlfn.IFNA(INDEX('Accrual Schedule'!$C$4:$C$122, MATCH(B1494, 'Accrual Schedule'!$C$4:$C$122, 1)+1, 1), INDEX('Accrual Schedule'!$C$4:$C$122, 1, 1)))</f>
        <v/>
      </c>
      <c r="J1494" s="11" t="str">
        <f ca="1">IF(B1494="","",'Terms&amp;Conditions + Transaction'!$F$5-SUMIF(Dispositions!$B$3:$B$32,"&lt;="&amp;B1494,Dispositions!$C$3:$C$32))</f>
        <v/>
      </c>
      <c r="K1494" s="84" t="str">
        <f ca="1">IF(B1494="", "", IF(ISNA(MATCH(B1494, 'Factor Schedule'!$B$3:$B$2002, -1)),1,IF(INDEX('Factor Schedule'!$B$3:$C$2002,MATCH(B1494, 'Factor Schedule'!$B$3:$B$2002, -1), 1)=B1494,MATCH(B1494, 'Factor Schedule'!$B$3:$B$2002, -1),MATCH(B1494, 'Factor Schedule'!$B$3:$B$2002, -1)+1)))</f>
        <v/>
      </c>
      <c r="L1494" s="11" t="str" cm="1">
        <f t="array" aca="1" ref="L1494" ca="1">IF(B1494="","",ROUND(J1494*_xlfn.IFNA(INDEX('Factor Schedule'!$B$3:$C$2002,K1494, 2), 1), 2))</f>
        <v/>
      </c>
      <c r="M1494" s="11" t="str">
        <f ca="1">IF(B1494="", "", IF(OR(LOWER('Terms&amp;Conditions + Transaction'!$B$12)&lt;&gt;"compound", B1494=$C$2, B1494=E1494), L1494, L1494+IF(LOWER('Terms&amp;Conditions + Transaction'!$B$13)&lt;&gt;"y", SUMIFS($T$8:$T$2007, $B$8:$B$2007, "&gt;="&amp;E1494, $B$8:$B$2007, "&lt;"&amp;B1494), SUMIFS($U$8:$U$1007, $B$8:$B$2007, "&gt;="&amp;E1494, $B$8:$B$2007, "&lt;"&amp;B1494))))</f>
        <v/>
      </c>
      <c r="N1494" s="18" t="str">
        <f ca="1">IF(OR(B1494 = "", F1494=""), "", MIN(ForwardDays(B1494,-'Terms&amp;Conditions + Transaction'!$B$22, 'Terms&amp;Conditions + Transaction'!$B$23, 'Holiday Schedule'!$B$3:$B$1002),ForwardDays(F1494,-'Terms&amp;Conditions + Transaction'!$B$22, 'Terms&amp;Conditions + Transaction'!$B$23, 'Holiday Schedule'!$B$3:$B$1002)))</f>
        <v/>
      </c>
      <c r="O1494" s="42" t="str">
        <f ca="1">IF(B1494="", "", IF(ISNA(MATCH(N1494, SOFR_INDEX!$A$2:$A$2001, -1)),1,IF(INDEX(SOFR_INDEX!$A$2:$E$2001,MATCH(N1494, SOFR_INDEX!$A$2:$A$2001, -1), 1)=N1494,MATCH(N1494, SOFR_INDEX!$A$2:$A$2001, -1),MATCH(N1494, SOFR_INDEX!$A$2:$A$2001, -1)+1)))</f>
        <v/>
      </c>
      <c r="P1494" s="40" t="str" cm="1">
        <f t="array" aca="1" ref="P1494" ca="1">IF(OR(B1494="", F1494=""), "", INDEX(SOFR_INDEX!$B$2:$E$2001, O1494,$P$4) * IF(LEFT($P$3, 3)="180", 2, IF(LEFT($P$3, 2)="90", 4, IF(LEFT($P$3, 2)="30", 12, 1)))/100)</f>
        <v/>
      </c>
      <c r="Q1494" s="43" t="str">
        <f ca="1">IF(OR(B1494="", F1494=""), "", P1494+'Terms&amp;Conditions + Transaction'!$B$11/10000)</f>
        <v/>
      </c>
      <c r="R1494" s="43" t="str">
        <f t="shared" ca="1" si="143"/>
        <v/>
      </c>
      <c r="S1494" t="str">
        <f ca="1">IF(B1494="",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Transaction'!$C$7*(F1494-E1494), 365), 360))))</f>
        <v/>
      </c>
      <c r="T1494" s="49" t="str">
        <f t="shared" ca="1" si="144"/>
        <v/>
      </c>
      <c r="U1494" s="49" t="str">
        <f t="shared" ca="1" si="145"/>
        <v/>
      </c>
      <c r="V1494" s="49" t="str">
        <f t="shared" ca="1" si="146"/>
        <v/>
      </c>
      <c r="W1494" s="11" t="str">
        <f t="shared" ca="1" si="147"/>
        <v/>
      </c>
      <c r="X1494" s="11" t="str">
        <f t="shared" ca="1" si="148"/>
        <v/>
      </c>
    </row>
    <row r="1495" spans="2:24" x14ac:dyDescent="0.25">
      <c r="B1495" s="82" t="str">
        <f ca="1">IF(B1494&lt;MIN($C$3, 'Terms&amp;Conditions + Transaction'!$B$6), B1494+1, "")</f>
        <v/>
      </c>
      <c r="C1495" t="str">
        <f ca="1">IF(B1495="", "", IF(AND(WEEKDAY(B1495, 2)&lt;=5, ISERROR(VLOOKUP(B1495, 'Holiday Schedule'!$B$3:$B$1002, 1, FALSE))), 1, 0))</f>
        <v/>
      </c>
      <c r="D1495" t="str">
        <f ca="1">IF(B1495="", "", IF(LOWER('Terms&amp;Conditions + Transaction'!$C$15)="act", 1, IF(DAY(B1495)=31, 0, IF(AND(DAY(B1495+1)=1, MONTH(B1495+1)=3), 31-DAY(B1495), 1))))</f>
        <v/>
      </c>
      <c r="E1495" s="18" t="str">
        <f ca="1">IF(B1495="", "", IFERROR(VLOOKUP(B1495, 'Accrual Schedule'!$B$3:$B$122, 1, TRUE), ""))</f>
        <v/>
      </c>
      <c r="F1495" s="18" t="str" cm="1">
        <f t="array" aca="1" ref="F1495" ca="1">IF(B1495="", "", INDEX('Accrual Schedule'!$B$3:$B$122, MATCH(B1495, 'Accrual Schedule'!$B$3:$B$122, 1)+1, 1))</f>
        <v/>
      </c>
      <c r="G1495" s="18" t="str" cm="1">
        <f t="array" aca="1" ref="G1495" ca="1">IF(B1495="", "", INDEX('Accrual Schedule'!$B$3:$B$122, MATCH(H1495, 'Accrual Schedule'!$B$3:$B$122, 1)-1, 1))</f>
        <v/>
      </c>
      <c r="H1495" s="18" t="str">
        <f ca="1">IF(B1495="", "", INDEX('Accrual Schedule'!$B$3:$B$122, MATCH(I1495, 'Accrual Schedule'!$C$3:$C$122, 1), 1))</f>
        <v/>
      </c>
      <c r="I1495" s="18" t="str" cm="1">
        <f t="array" aca="1" ref="I1495" ca="1">IF(B1495="", "", _xlfn.IFNA(INDEX('Accrual Schedule'!$C$4:$C$122, MATCH(B1495, 'Accrual Schedule'!$C$4:$C$122, 1)+1, 1), INDEX('Accrual Schedule'!$C$4:$C$122, 1, 1)))</f>
        <v/>
      </c>
      <c r="J1495" s="11" t="str">
        <f ca="1">IF(B1495="","",'Terms&amp;Conditions + Transaction'!$F$5-SUMIF(Dispositions!$B$3:$B$32,"&lt;="&amp;B1495,Dispositions!$C$3:$C$32))</f>
        <v/>
      </c>
      <c r="K1495" s="84" t="str">
        <f ca="1">IF(B1495="", "", IF(ISNA(MATCH(B1495, 'Factor Schedule'!$B$3:$B$2002, -1)),1,IF(INDEX('Factor Schedule'!$B$3:$C$2002,MATCH(B1495, 'Factor Schedule'!$B$3:$B$2002, -1), 1)=B1495,MATCH(B1495, 'Factor Schedule'!$B$3:$B$2002, -1),MATCH(B1495, 'Factor Schedule'!$B$3:$B$2002, -1)+1)))</f>
        <v/>
      </c>
      <c r="L1495" s="11" t="str" cm="1">
        <f t="array" aca="1" ref="L1495" ca="1">IF(B1495="","",ROUND(J1495*_xlfn.IFNA(INDEX('Factor Schedule'!$B$3:$C$2002,K1495, 2), 1), 2))</f>
        <v/>
      </c>
      <c r="M1495" s="11" t="str">
        <f ca="1">IF(B1495="", "", IF(OR(LOWER('Terms&amp;Conditions + Transaction'!$B$12)&lt;&gt;"compound", B1495=$C$2, B1495=E1495), L1495, L1495+IF(LOWER('Terms&amp;Conditions + Transaction'!$B$13)&lt;&gt;"y", SUMIFS($T$8:$T$2007, $B$8:$B$2007, "&gt;="&amp;E1495, $B$8:$B$2007, "&lt;"&amp;B1495), SUMIFS($U$8:$U$1007, $B$8:$B$2007, "&gt;="&amp;E1495, $B$8:$B$2007, "&lt;"&amp;B1495))))</f>
        <v/>
      </c>
      <c r="N1495" s="18" t="str">
        <f ca="1">IF(OR(B1495 = "", F1495=""), "", MIN(ForwardDays(B1495,-'Terms&amp;Conditions + Transaction'!$B$22, 'Terms&amp;Conditions + Transaction'!$B$23, 'Holiday Schedule'!$B$3:$B$1002),ForwardDays(F1495,-'Terms&amp;Conditions + Transaction'!$B$22, 'Terms&amp;Conditions + Transaction'!$B$23, 'Holiday Schedule'!$B$3:$B$1002)))</f>
        <v/>
      </c>
      <c r="O1495" s="42" t="str">
        <f ca="1">IF(B1495="", "", IF(ISNA(MATCH(N1495, SOFR_INDEX!$A$2:$A$2001, -1)),1,IF(INDEX(SOFR_INDEX!$A$2:$E$2001,MATCH(N1495, SOFR_INDEX!$A$2:$A$2001, -1), 1)=N1495,MATCH(N1495, SOFR_INDEX!$A$2:$A$2001, -1),MATCH(N1495, SOFR_INDEX!$A$2:$A$2001, -1)+1)))</f>
        <v/>
      </c>
      <c r="P1495" s="40" t="str" cm="1">
        <f t="array" aca="1" ref="P1495" ca="1">IF(OR(B1495="", F1495=""), "", INDEX(SOFR_INDEX!$B$2:$E$2001, O1495,$P$4) * IF(LEFT($P$3, 3)="180", 2, IF(LEFT($P$3, 2)="90", 4, IF(LEFT($P$3, 2)="30", 12, 1)))/100)</f>
        <v/>
      </c>
      <c r="Q1495" s="43" t="str">
        <f ca="1">IF(OR(B1495="", F1495=""), "", P1495+'Terms&amp;Conditions + Transaction'!$B$11/10000)</f>
        <v/>
      </c>
      <c r="R1495" s="43" t="str">
        <f t="shared" ca="1" si="143"/>
        <v/>
      </c>
      <c r="S1495" t="str">
        <f ca="1">IF(B1495="",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Transaction'!$C$7*(F1495-E1495), 365), 360))))</f>
        <v/>
      </c>
      <c r="T1495" s="49" t="str">
        <f t="shared" ca="1" si="144"/>
        <v/>
      </c>
      <c r="U1495" s="49" t="str">
        <f t="shared" ca="1" si="145"/>
        <v/>
      </c>
      <c r="V1495" s="49" t="str">
        <f t="shared" ca="1" si="146"/>
        <v/>
      </c>
      <c r="W1495" s="11" t="str">
        <f t="shared" ca="1" si="147"/>
        <v/>
      </c>
      <c r="X1495" s="11" t="str">
        <f t="shared" ca="1" si="148"/>
        <v/>
      </c>
    </row>
    <row r="1496" spans="2:24" x14ac:dyDescent="0.25">
      <c r="B1496" s="82" t="str">
        <f ca="1">IF(B1495&lt;MIN($C$3, 'Terms&amp;Conditions + Transaction'!$B$6), B1495+1, "")</f>
        <v/>
      </c>
      <c r="C1496" t="str">
        <f ca="1">IF(B1496="", "", IF(AND(WEEKDAY(B1496, 2)&lt;=5, ISERROR(VLOOKUP(B1496, 'Holiday Schedule'!$B$3:$B$1002, 1, FALSE))), 1, 0))</f>
        <v/>
      </c>
      <c r="D1496" t="str">
        <f ca="1">IF(B1496="", "", IF(LOWER('Terms&amp;Conditions + Transaction'!$C$15)="act", 1, IF(DAY(B1496)=31, 0, IF(AND(DAY(B1496+1)=1, MONTH(B1496+1)=3), 31-DAY(B1496), 1))))</f>
        <v/>
      </c>
      <c r="E1496" s="18" t="str">
        <f ca="1">IF(B1496="", "", IFERROR(VLOOKUP(B1496, 'Accrual Schedule'!$B$3:$B$122, 1, TRUE), ""))</f>
        <v/>
      </c>
      <c r="F1496" s="18" t="str" cm="1">
        <f t="array" aca="1" ref="F1496" ca="1">IF(B1496="", "", INDEX('Accrual Schedule'!$B$3:$B$122, MATCH(B1496, 'Accrual Schedule'!$B$3:$B$122, 1)+1, 1))</f>
        <v/>
      </c>
      <c r="G1496" s="18" t="str" cm="1">
        <f t="array" aca="1" ref="G1496" ca="1">IF(B1496="", "", INDEX('Accrual Schedule'!$B$3:$B$122, MATCH(H1496, 'Accrual Schedule'!$B$3:$B$122, 1)-1, 1))</f>
        <v/>
      </c>
      <c r="H1496" s="18" t="str">
        <f ca="1">IF(B1496="", "", INDEX('Accrual Schedule'!$B$3:$B$122, MATCH(I1496, 'Accrual Schedule'!$C$3:$C$122, 1), 1))</f>
        <v/>
      </c>
      <c r="I1496" s="18" t="str" cm="1">
        <f t="array" aca="1" ref="I1496" ca="1">IF(B1496="", "", _xlfn.IFNA(INDEX('Accrual Schedule'!$C$4:$C$122, MATCH(B1496, 'Accrual Schedule'!$C$4:$C$122, 1)+1, 1), INDEX('Accrual Schedule'!$C$4:$C$122, 1, 1)))</f>
        <v/>
      </c>
      <c r="J1496" s="11" t="str">
        <f ca="1">IF(B1496="","",'Terms&amp;Conditions + Transaction'!$F$5-SUMIF(Dispositions!$B$3:$B$32,"&lt;="&amp;B1496,Dispositions!$C$3:$C$32))</f>
        <v/>
      </c>
      <c r="K1496" s="84" t="str">
        <f ca="1">IF(B1496="", "", IF(ISNA(MATCH(B1496, 'Factor Schedule'!$B$3:$B$2002, -1)),1,IF(INDEX('Factor Schedule'!$B$3:$C$2002,MATCH(B1496, 'Factor Schedule'!$B$3:$B$2002, -1), 1)=B1496,MATCH(B1496, 'Factor Schedule'!$B$3:$B$2002, -1),MATCH(B1496, 'Factor Schedule'!$B$3:$B$2002, -1)+1)))</f>
        <v/>
      </c>
      <c r="L1496" s="11" t="str" cm="1">
        <f t="array" aca="1" ref="L1496" ca="1">IF(B1496="","",ROUND(J1496*_xlfn.IFNA(INDEX('Factor Schedule'!$B$3:$C$2002,K1496, 2), 1), 2))</f>
        <v/>
      </c>
      <c r="M1496" s="11" t="str">
        <f ca="1">IF(B1496="", "", IF(OR(LOWER('Terms&amp;Conditions + Transaction'!$B$12)&lt;&gt;"compound", B1496=$C$2, B1496=E1496), L1496, L1496+IF(LOWER('Terms&amp;Conditions + Transaction'!$B$13)&lt;&gt;"y", SUMIFS($T$8:$T$2007, $B$8:$B$2007, "&gt;="&amp;E1496, $B$8:$B$2007, "&lt;"&amp;B1496), SUMIFS($U$8:$U$1007, $B$8:$B$2007, "&gt;="&amp;E1496, $B$8:$B$2007, "&lt;"&amp;B1496))))</f>
        <v/>
      </c>
      <c r="N1496" s="18" t="str">
        <f ca="1">IF(OR(B1496 = "", F1496=""), "", MIN(ForwardDays(B1496,-'Terms&amp;Conditions + Transaction'!$B$22, 'Terms&amp;Conditions + Transaction'!$B$23, 'Holiday Schedule'!$B$3:$B$1002),ForwardDays(F1496,-'Terms&amp;Conditions + Transaction'!$B$22, 'Terms&amp;Conditions + Transaction'!$B$23, 'Holiday Schedule'!$B$3:$B$1002)))</f>
        <v/>
      </c>
      <c r="O1496" s="42" t="str">
        <f ca="1">IF(B1496="", "", IF(ISNA(MATCH(N1496, SOFR_INDEX!$A$2:$A$2001, -1)),1,IF(INDEX(SOFR_INDEX!$A$2:$E$2001,MATCH(N1496, SOFR_INDEX!$A$2:$A$2001, -1), 1)=N1496,MATCH(N1496, SOFR_INDEX!$A$2:$A$2001, -1),MATCH(N1496, SOFR_INDEX!$A$2:$A$2001, -1)+1)))</f>
        <v/>
      </c>
      <c r="P1496" s="40" t="str" cm="1">
        <f t="array" aca="1" ref="P1496" ca="1">IF(OR(B1496="", F1496=""), "", INDEX(SOFR_INDEX!$B$2:$E$2001, O1496,$P$4) * IF(LEFT($P$3, 3)="180", 2, IF(LEFT($P$3, 2)="90", 4, IF(LEFT($P$3, 2)="30", 12, 1)))/100)</f>
        <v/>
      </c>
      <c r="Q1496" s="43" t="str">
        <f ca="1">IF(OR(B1496="", F1496=""), "", P1496+'Terms&amp;Conditions + Transaction'!$B$11/10000)</f>
        <v/>
      </c>
      <c r="R1496" s="43" t="str">
        <f t="shared" ca="1" si="143"/>
        <v/>
      </c>
      <c r="S1496" t="str">
        <f ca="1">IF(B1496="",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Transaction'!$C$7*(F1496-E1496), 365), 360))))</f>
        <v/>
      </c>
      <c r="T1496" s="49" t="str">
        <f t="shared" ca="1" si="144"/>
        <v/>
      </c>
      <c r="U1496" s="49" t="str">
        <f t="shared" ca="1" si="145"/>
        <v/>
      </c>
      <c r="V1496" s="49" t="str">
        <f t="shared" ca="1" si="146"/>
        <v/>
      </c>
      <c r="W1496" s="11" t="str">
        <f t="shared" ca="1" si="147"/>
        <v/>
      </c>
      <c r="X1496" s="11" t="str">
        <f t="shared" ca="1" si="148"/>
        <v/>
      </c>
    </row>
    <row r="1497" spans="2:24" x14ac:dyDescent="0.25">
      <c r="B1497" s="82" t="str">
        <f ca="1">IF(B1496&lt;MIN($C$3, 'Terms&amp;Conditions + Transaction'!$B$6), B1496+1, "")</f>
        <v/>
      </c>
      <c r="C1497" t="str">
        <f ca="1">IF(B1497="", "", IF(AND(WEEKDAY(B1497, 2)&lt;=5, ISERROR(VLOOKUP(B1497, 'Holiday Schedule'!$B$3:$B$1002, 1, FALSE))), 1, 0))</f>
        <v/>
      </c>
      <c r="D1497" t="str">
        <f ca="1">IF(B1497="", "", IF(LOWER('Terms&amp;Conditions + Transaction'!$C$15)="act", 1, IF(DAY(B1497)=31, 0, IF(AND(DAY(B1497+1)=1, MONTH(B1497+1)=3), 31-DAY(B1497), 1))))</f>
        <v/>
      </c>
      <c r="E1497" s="18" t="str">
        <f ca="1">IF(B1497="", "", IFERROR(VLOOKUP(B1497, 'Accrual Schedule'!$B$3:$B$122, 1, TRUE), ""))</f>
        <v/>
      </c>
      <c r="F1497" s="18" t="str" cm="1">
        <f t="array" aca="1" ref="F1497" ca="1">IF(B1497="", "", INDEX('Accrual Schedule'!$B$3:$B$122, MATCH(B1497, 'Accrual Schedule'!$B$3:$B$122, 1)+1, 1))</f>
        <v/>
      </c>
      <c r="G1497" s="18" t="str" cm="1">
        <f t="array" aca="1" ref="G1497" ca="1">IF(B1497="", "", INDEX('Accrual Schedule'!$B$3:$B$122, MATCH(H1497, 'Accrual Schedule'!$B$3:$B$122, 1)-1, 1))</f>
        <v/>
      </c>
      <c r="H1497" s="18" t="str">
        <f ca="1">IF(B1497="", "", INDEX('Accrual Schedule'!$B$3:$B$122, MATCH(I1497, 'Accrual Schedule'!$C$3:$C$122, 1), 1))</f>
        <v/>
      </c>
      <c r="I1497" s="18" t="str" cm="1">
        <f t="array" aca="1" ref="I1497" ca="1">IF(B1497="", "", _xlfn.IFNA(INDEX('Accrual Schedule'!$C$4:$C$122, MATCH(B1497, 'Accrual Schedule'!$C$4:$C$122, 1)+1, 1), INDEX('Accrual Schedule'!$C$4:$C$122, 1, 1)))</f>
        <v/>
      </c>
      <c r="J1497" s="11" t="str">
        <f ca="1">IF(B1497="","",'Terms&amp;Conditions + Transaction'!$F$5-SUMIF(Dispositions!$B$3:$B$32,"&lt;="&amp;B1497,Dispositions!$C$3:$C$32))</f>
        <v/>
      </c>
      <c r="K1497" s="84" t="str">
        <f ca="1">IF(B1497="", "", IF(ISNA(MATCH(B1497, 'Factor Schedule'!$B$3:$B$2002, -1)),1,IF(INDEX('Factor Schedule'!$B$3:$C$2002,MATCH(B1497, 'Factor Schedule'!$B$3:$B$2002, -1), 1)=B1497,MATCH(B1497, 'Factor Schedule'!$B$3:$B$2002, -1),MATCH(B1497, 'Factor Schedule'!$B$3:$B$2002, -1)+1)))</f>
        <v/>
      </c>
      <c r="L1497" s="11" t="str" cm="1">
        <f t="array" aca="1" ref="L1497" ca="1">IF(B1497="","",ROUND(J1497*_xlfn.IFNA(INDEX('Factor Schedule'!$B$3:$C$2002,K1497, 2), 1), 2))</f>
        <v/>
      </c>
      <c r="M1497" s="11" t="str">
        <f ca="1">IF(B1497="", "", IF(OR(LOWER('Terms&amp;Conditions + Transaction'!$B$12)&lt;&gt;"compound", B1497=$C$2, B1497=E1497), L1497, L1497+IF(LOWER('Terms&amp;Conditions + Transaction'!$B$13)&lt;&gt;"y", SUMIFS($T$8:$T$2007, $B$8:$B$2007, "&gt;="&amp;E1497, $B$8:$B$2007, "&lt;"&amp;B1497), SUMIFS($U$8:$U$1007, $B$8:$B$2007, "&gt;="&amp;E1497, $B$8:$B$2007, "&lt;"&amp;B1497))))</f>
        <v/>
      </c>
      <c r="N1497" s="18" t="str">
        <f ca="1">IF(OR(B1497 = "", F1497=""), "", MIN(ForwardDays(B1497,-'Terms&amp;Conditions + Transaction'!$B$22, 'Terms&amp;Conditions + Transaction'!$B$23, 'Holiday Schedule'!$B$3:$B$1002),ForwardDays(F1497,-'Terms&amp;Conditions + Transaction'!$B$22, 'Terms&amp;Conditions + Transaction'!$B$23, 'Holiday Schedule'!$B$3:$B$1002)))</f>
        <v/>
      </c>
      <c r="O1497" s="42" t="str">
        <f ca="1">IF(B1497="", "", IF(ISNA(MATCH(N1497, SOFR_INDEX!$A$2:$A$2001, -1)),1,IF(INDEX(SOFR_INDEX!$A$2:$E$2001,MATCH(N1497, SOFR_INDEX!$A$2:$A$2001, -1), 1)=N1497,MATCH(N1497, SOFR_INDEX!$A$2:$A$2001, -1),MATCH(N1497, SOFR_INDEX!$A$2:$A$2001, -1)+1)))</f>
        <v/>
      </c>
      <c r="P1497" s="40" t="str" cm="1">
        <f t="array" aca="1" ref="P1497" ca="1">IF(OR(B1497="", F1497=""), "", INDEX(SOFR_INDEX!$B$2:$E$2001, O1497,$P$4) * IF(LEFT($P$3, 3)="180", 2, IF(LEFT($P$3, 2)="90", 4, IF(LEFT($P$3, 2)="30", 12, 1)))/100)</f>
        <v/>
      </c>
      <c r="Q1497" s="43" t="str">
        <f ca="1">IF(OR(B1497="", F1497=""), "", P1497+'Terms&amp;Conditions + Transaction'!$B$11/10000)</f>
        <v/>
      </c>
      <c r="R1497" s="43" t="str">
        <f t="shared" ca="1" si="143"/>
        <v/>
      </c>
      <c r="S1497" t="str">
        <f ca="1">IF(B1497="",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Transaction'!$C$7*(F1497-E1497), 365), 360))))</f>
        <v/>
      </c>
      <c r="T1497" s="49" t="str">
        <f t="shared" ca="1" si="144"/>
        <v/>
      </c>
      <c r="U1497" s="49" t="str">
        <f t="shared" ca="1" si="145"/>
        <v/>
      </c>
      <c r="V1497" s="49" t="str">
        <f t="shared" ca="1" si="146"/>
        <v/>
      </c>
      <c r="W1497" s="11" t="str">
        <f t="shared" ca="1" si="147"/>
        <v/>
      </c>
      <c r="X1497" s="11" t="str">
        <f t="shared" ca="1" si="148"/>
        <v/>
      </c>
    </row>
    <row r="1498" spans="2:24" x14ac:dyDescent="0.25">
      <c r="B1498" s="82" t="str">
        <f ca="1">IF(B1497&lt;MIN($C$3, 'Terms&amp;Conditions + Transaction'!$B$6), B1497+1, "")</f>
        <v/>
      </c>
      <c r="C1498" t="str">
        <f ca="1">IF(B1498="", "", IF(AND(WEEKDAY(B1498, 2)&lt;=5, ISERROR(VLOOKUP(B1498, 'Holiday Schedule'!$B$3:$B$1002, 1, FALSE))), 1, 0))</f>
        <v/>
      </c>
      <c r="D1498" t="str">
        <f ca="1">IF(B1498="", "", IF(LOWER('Terms&amp;Conditions + Transaction'!$C$15)="act", 1, IF(DAY(B1498)=31, 0, IF(AND(DAY(B1498+1)=1, MONTH(B1498+1)=3), 31-DAY(B1498), 1))))</f>
        <v/>
      </c>
      <c r="E1498" s="18" t="str">
        <f ca="1">IF(B1498="", "", IFERROR(VLOOKUP(B1498, 'Accrual Schedule'!$B$3:$B$122, 1, TRUE), ""))</f>
        <v/>
      </c>
      <c r="F1498" s="18" t="str" cm="1">
        <f t="array" aca="1" ref="F1498" ca="1">IF(B1498="", "", INDEX('Accrual Schedule'!$B$3:$B$122, MATCH(B1498, 'Accrual Schedule'!$B$3:$B$122, 1)+1, 1))</f>
        <v/>
      </c>
      <c r="G1498" s="18" t="str" cm="1">
        <f t="array" aca="1" ref="G1498" ca="1">IF(B1498="", "", INDEX('Accrual Schedule'!$B$3:$B$122, MATCH(H1498, 'Accrual Schedule'!$B$3:$B$122, 1)-1, 1))</f>
        <v/>
      </c>
      <c r="H1498" s="18" t="str">
        <f ca="1">IF(B1498="", "", INDEX('Accrual Schedule'!$B$3:$B$122, MATCH(I1498, 'Accrual Schedule'!$C$3:$C$122, 1), 1))</f>
        <v/>
      </c>
      <c r="I1498" s="18" t="str" cm="1">
        <f t="array" aca="1" ref="I1498" ca="1">IF(B1498="", "", _xlfn.IFNA(INDEX('Accrual Schedule'!$C$4:$C$122, MATCH(B1498, 'Accrual Schedule'!$C$4:$C$122, 1)+1, 1), INDEX('Accrual Schedule'!$C$4:$C$122, 1, 1)))</f>
        <v/>
      </c>
      <c r="J1498" s="11" t="str">
        <f ca="1">IF(B1498="","",'Terms&amp;Conditions + Transaction'!$F$5-SUMIF(Dispositions!$B$3:$B$32,"&lt;="&amp;B1498,Dispositions!$C$3:$C$32))</f>
        <v/>
      </c>
      <c r="K1498" s="84" t="str">
        <f ca="1">IF(B1498="", "", IF(ISNA(MATCH(B1498, 'Factor Schedule'!$B$3:$B$2002, -1)),1,IF(INDEX('Factor Schedule'!$B$3:$C$2002,MATCH(B1498, 'Factor Schedule'!$B$3:$B$2002, -1), 1)=B1498,MATCH(B1498, 'Factor Schedule'!$B$3:$B$2002, -1),MATCH(B1498, 'Factor Schedule'!$B$3:$B$2002, -1)+1)))</f>
        <v/>
      </c>
      <c r="L1498" s="11" t="str" cm="1">
        <f t="array" aca="1" ref="L1498" ca="1">IF(B1498="","",ROUND(J1498*_xlfn.IFNA(INDEX('Factor Schedule'!$B$3:$C$2002,K1498, 2), 1), 2))</f>
        <v/>
      </c>
      <c r="M1498" s="11" t="str">
        <f ca="1">IF(B1498="", "", IF(OR(LOWER('Terms&amp;Conditions + Transaction'!$B$12)&lt;&gt;"compound", B1498=$C$2, B1498=E1498), L1498, L1498+IF(LOWER('Terms&amp;Conditions + Transaction'!$B$13)&lt;&gt;"y", SUMIFS($T$8:$T$2007, $B$8:$B$2007, "&gt;="&amp;E1498, $B$8:$B$2007, "&lt;"&amp;B1498), SUMIFS($U$8:$U$1007, $B$8:$B$2007, "&gt;="&amp;E1498, $B$8:$B$2007, "&lt;"&amp;B1498))))</f>
        <v/>
      </c>
      <c r="N1498" s="18" t="str">
        <f ca="1">IF(OR(B1498 = "", F1498=""), "", MIN(ForwardDays(B1498,-'Terms&amp;Conditions + Transaction'!$B$22, 'Terms&amp;Conditions + Transaction'!$B$23, 'Holiday Schedule'!$B$3:$B$1002),ForwardDays(F1498,-'Terms&amp;Conditions + Transaction'!$B$22, 'Terms&amp;Conditions + Transaction'!$B$23, 'Holiday Schedule'!$B$3:$B$1002)))</f>
        <v/>
      </c>
      <c r="O1498" s="42" t="str">
        <f ca="1">IF(B1498="", "", IF(ISNA(MATCH(N1498, SOFR_INDEX!$A$2:$A$2001, -1)),1,IF(INDEX(SOFR_INDEX!$A$2:$E$2001,MATCH(N1498, SOFR_INDEX!$A$2:$A$2001, -1), 1)=N1498,MATCH(N1498, SOFR_INDEX!$A$2:$A$2001, -1),MATCH(N1498, SOFR_INDEX!$A$2:$A$2001, -1)+1)))</f>
        <v/>
      </c>
      <c r="P1498" s="40" t="str" cm="1">
        <f t="array" aca="1" ref="P1498" ca="1">IF(OR(B1498="", F1498=""), "", INDEX(SOFR_INDEX!$B$2:$E$2001, O1498,$P$4) * IF(LEFT($P$3, 3)="180", 2, IF(LEFT($P$3, 2)="90", 4, IF(LEFT($P$3, 2)="30", 12, 1)))/100)</f>
        <v/>
      </c>
      <c r="Q1498" s="43" t="str">
        <f ca="1">IF(OR(B1498="", F1498=""), "", P1498+'Terms&amp;Conditions + Transaction'!$B$11/10000)</f>
        <v/>
      </c>
      <c r="R1498" s="43" t="str">
        <f t="shared" ca="1" si="143"/>
        <v/>
      </c>
      <c r="S1498" t="str">
        <f ca="1">IF(B1498="",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Transaction'!$C$7*(F1498-E1498), 365), 360))))</f>
        <v/>
      </c>
      <c r="T1498" s="49" t="str">
        <f t="shared" ca="1" si="144"/>
        <v/>
      </c>
      <c r="U1498" s="49" t="str">
        <f t="shared" ca="1" si="145"/>
        <v/>
      </c>
      <c r="V1498" s="49" t="str">
        <f t="shared" ca="1" si="146"/>
        <v/>
      </c>
      <c r="W1498" s="11" t="str">
        <f t="shared" ca="1" si="147"/>
        <v/>
      </c>
      <c r="X1498" s="11" t="str">
        <f t="shared" ca="1" si="148"/>
        <v/>
      </c>
    </row>
    <row r="1499" spans="2:24" x14ac:dyDescent="0.25">
      <c r="B1499" s="82" t="str">
        <f ca="1">IF(B1498&lt;MIN($C$3, 'Terms&amp;Conditions + Transaction'!$B$6), B1498+1, "")</f>
        <v/>
      </c>
      <c r="C1499" t="str">
        <f ca="1">IF(B1499="", "", IF(AND(WEEKDAY(B1499, 2)&lt;=5, ISERROR(VLOOKUP(B1499, 'Holiday Schedule'!$B$3:$B$1002, 1, FALSE))), 1, 0))</f>
        <v/>
      </c>
      <c r="D1499" t="str">
        <f ca="1">IF(B1499="", "", IF(LOWER('Terms&amp;Conditions + Transaction'!$C$15)="act", 1, IF(DAY(B1499)=31, 0, IF(AND(DAY(B1499+1)=1, MONTH(B1499+1)=3), 31-DAY(B1499), 1))))</f>
        <v/>
      </c>
      <c r="E1499" s="18" t="str">
        <f ca="1">IF(B1499="", "", IFERROR(VLOOKUP(B1499, 'Accrual Schedule'!$B$3:$B$122, 1, TRUE), ""))</f>
        <v/>
      </c>
      <c r="F1499" s="18" t="str" cm="1">
        <f t="array" aca="1" ref="F1499" ca="1">IF(B1499="", "", INDEX('Accrual Schedule'!$B$3:$B$122, MATCH(B1499, 'Accrual Schedule'!$B$3:$B$122, 1)+1, 1))</f>
        <v/>
      </c>
      <c r="G1499" s="18" t="str" cm="1">
        <f t="array" aca="1" ref="G1499" ca="1">IF(B1499="", "", INDEX('Accrual Schedule'!$B$3:$B$122, MATCH(H1499, 'Accrual Schedule'!$B$3:$B$122, 1)-1, 1))</f>
        <v/>
      </c>
      <c r="H1499" s="18" t="str">
        <f ca="1">IF(B1499="", "", INDEX('Accrual Schedule'!$B$3:$B$122, MATCH(I1499, 'Accrual Schedule'!$C$3:$C$122, 1), 1))</f>
        <v/>
      </c>
      <c r="I1499" s="18" t="str" cm="1">
        <f t="array" aca="1" ref="I1499" ca="1">IF(B1499="", "", _xlfn.IFNA(INDEX('Accrual Schedule'!$C$4:$C$122, MATCH(B1499, 'Accrual Schedule'!$C$4:$C$122, 1)+1, 1), INDEX('Accrual Schedule'!$C$4:$C$122, 1, 1)))</f>
        <v/>
      </c>
      <c r="J1499" s="11" t="str">
        <f ca="1">IF(B1499="","",'Terms&amp;Conditions + Transaction'!$F$5-SUMIF(Dispositions!$B$3:$B$32,"&lt;="&amp;B1499,Dispositions!$C$3:$C$32))</f>
        <v/>
      </c>
      <c r="K1499" s="84" t="str">
        <f ca="1">IF(B1499="", "", IF(ISNA(MATCH(B1499, 'Factor Schedule'!$B$3:$B$2002, -1)),1,IF(INDEX('Factor Schedule'!$B$3:$C$2002,MATCH(B1499, 'Factor Schedule'!$B$3:$B$2002, -1), 1)=B1499,MATCH(B1499, 'Factor Schedule'!$B$3:$B$2002, -1),MATCH(B1499, 'Factor Schedule'!$B$3:$B$2002, -1)+1)))</f>
        <v/>
      </c>
      <c r="L1499" s="11" t="str" cm="1">
        <f t="array" aca="1" ref="L1499" ca="1">IF(B1499="","",ROUND(J1499*_xlfn.IFNA(INDEX('Factor Schedule'!$B$3:$C$2002,K1499, 2), 1), 2))</f>
        <v/>
      </c>
      <c r="M1499" s="11" t="str">
        <f ca="1">IF(B1499="", "", IF(OR(LOWER('Terms&amp;Conditions + Transaction'!$B$12)&lt;&gt;"compound", B1499=$C$2, B1499=E1499), L1499, L1499+IF(LOWER('Terms&amp;Conditions + Transaction'!$B$13)&lt;&gt;"y", SUMIFS($T$8:$T$2007, $B$8:$B$2007, "&gt;="&amp;E1499, $B$8:$B$2007, "&lt;"&amp;B1499), SUMIFS($U$8:$U$1007, $B$8:$B$2007, "&gt;="&amp;E1499, $B$8:$B$2007, "&lt;"&amp;B1499))))</f>
        <v/>
      </c>
      <c r="N1499" s="18" t="str">
        <f ca="1">IF(OR(B1499 = "", F1499=""), "", MIN(ForwardDays(B1499,-'Terms&amp;Conditions + Transaction'!$B$22, 'Terms&amp;Conditions + Transaction'!$B$23, 'Holiday Schedule'!$B$3:$B$1002),ForwardDays(F1499,-'Terms&amp;Conditions + Transaction'!$B$22, 'Terms&amp;Conditions + Transaction'!$B$23, 'Holiday Schedule'!$B$3:$B$1002)))</f>
        <v/>
      </c>
      <c r="O1499" s="42" t="str">
        <f ca="1">IF(B1499="", "", IF(ISNA(MATCH(N1499, SOFR_INDEX!$A$2:$A$2001, -1)),1,IF(INDEX(SOFR_INDEX!$A$2:$E$2001,MATCH(N1499, SOFR_INDEX!$A$2:$A$2001, -1), 1)=N1499,MATCH(N1499, SOFR_INDEX!$A$2:$A$2001, -1),MATCH(N1499, SOFR_INDEX!$A$2:$A$2001, -1)+1)))</f>
        <v/>
      </c>
      <c r="P1499" s="40" t="str" cm="1">
        <f t="array" aca="1" ref="P1499" ca="1">IF(OR(B1499="", F1499=""), "", INDEX(SOFR_INDEX!$B$2:$E$2001, O1499,$P$4) * IF(LEFT($P$3, 3)="180", 2, IF(LEFT($P$3, 2)="90", 4, IF(LEFT($P$3, 2)="30", 12, 1)))/100)</f>
        <v/>
      </c>
      <c r="Q1499" s="43" t="str">
        <f ca="1">IF(OR(B1499="", F1499=""), "", P1499+'Terms&amp;Conditions + Transaction'!$B$11/10000)</f>
        <v/>
      </c>
      <c r="R1499" s="43" t="str">
        <f t="shared" ca="1" si="143"/>
        <v/>
      </c>
      <c r="S1499" t="str">
        <f ca="1">IF(B1499="",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Transaction'!$C$7*(F1499-E1499), 365), 360))))</f>
        <v/>
      </c>
      <c r="T1499" s="49" t="str">
        <f t="shared" ca="1" si="144"/>
        <v/>
      </c>
      <c r="U1499" s="49" t="str">
        <f t="shared" ca="1" si="145"/>
        <v/>
      </c>
      <c r="V1499" s="49" t="str">
        <f t="shared" ca="1" si="146"/>
        <v/>
      </c>
      <c r="W1499" s="11" t="str">
        <f t="shared" ca="1" si="147"/>
        <v/>
      </c>
      <c r="X1499" s="11" t="str">
        <f t="shared" ca="1" si="148"/>
        <v/>
      </c>
    </row>
    <row r="1500" spans="2:24" x14ac:dyDescent="0.25">
      <c r="B1500" s="82" t="str">
        <f ca="1">IF(B1499&lt;MIN($C$3, 'Terms&amp;Conditions + Transaction'!$B$6), B1499+1, "")</f>
        <v/>
      </c>
      <c r="C1500" t="str">
        <f ca="1">IF(B1500="", "", IF(AND(WEEKDAY(B1500, 2)&lt;=5, ISERROR(VLOOKUP(B1500, 'Holiday Schedule'!$B$3:$B$1002, 1, FALSE))), 1, 0))</f>
        <v/>
      </c>
      <c r="D1500" t="str">
        <f ca="1">IF(B1500="", "", IF(LOWER('Terms&amp;Conditions + Transaction'!$C$15)="act", 1, IF(DAY(B1500)=31, 0, IF(AND(DAY(B1500+1)=1, MONTH(B1500+1)=3), 31-DAY(B1500), 1))))</f>
        <v/>
      </c>
      <c r="E1500" s="18" t="str">
        <f ca="1">IF(B1500="", "", IFERROR(VLOOKUP(B1500, 'Accrual Schedule'!$B$3:$B$122, 1, TRUE), ""))</f>
        <v/>
      </c>
      <c r="F1500" s="18" t="str" cm="1">
        <f t="array" aca="1" ref="F1500" ca="1">IF(B1500="", "", INDEX('Accrual Schedule'!$B$3:$B$122, MATCH(B1500, 'Accrual Schedule'!$B$3:$B$122, 1)+1, 1))</f>
        <v/>
      </c>
      <c r="G1500" s="18" t="str" cm="1">
        <f t="array" aca="1" ref="G1500" ca="1">IF(B1500="", "", INDEX('Accrual Schedule'!$B$3:$B$122, MATCH(H1500, 'Accrual Schedule'!$B$3:$B$122, 1)-1, 1))</f>
        <v/>
      </c>
      <c r="H1500" s="18" t="str">
        <f ca="1">IF(B1500="", "", INDEX('Accrual Schedule'!$B$3:$B$122, MATCH(I1500, 'Accrual Schedule'!$C$3:$C$122, 1), 1))</f>
        <v/>
      </c>
      <c r="I1500" s="18" t="str" cm="1">
        <f t="array" aca="1" ref="I1500" ca="1">IF(B1500="", "", _xlfn.IFNA(INDEX('Accrual Schedule'!$C$4:$C$122, MATCH(B1500, 'Accrual Schedule'!$C$4:$C$122, 1)+1, 1), INDEX('Accrual Schedule'!$C$4:$C$122, 1, 1)))</f>
        <v/>
      </c>
      <c r="J1500" s="11" t="str">
        <f ca="1">IF(B1500="","",'Terms&amp;Conditions + Transaction'!$F$5-SUMIF(Dispositions!$B$3:$B$32,"&lt;="&amp;B1500,Dispositions!$C$3:$C$32))</f>
        <v/>
      </c>
      <c r="K1500" s="84" t="str">
        <f ca="1">IF(B1500="", "", IF(ISNA(MATCH(B1500, 'Factor Schedule'!$B$3:$B$2002, -1)),1,IF(INDEX('Factor Schedule'!$B$3:$C$2002,MATCH(B1500, 'Factor Schedule'!$B$3:$B$2002, -1), 1)=B1500,MATCH(B1500, 'Factor Schedule'!$B$3:$B$2002, -1),MATCH(B1500, 'Factor Schedule'!$B$3:$B$2002, -1)+1)))</f>
        <v/>
      </c>
      <c r="L1500" s="11" t="str" cm="1">
        <f t="array" aca="1" ref="L1500" ca="1">IF(B1500="","",ROUND(J1500*_xlfn.IFNA(INDEX('Factor Schedule'!$B$3:$C$2002,K1500, 2), 1), 2))</f>
        <v/>
      </c>
      <c r="M1500" s="11" t="str">
        <f ca="1">IF(B1500="", "", IF(OR(LOWER('Terms&amp;Conditions + Transaction'!$B$12)&lt;&gt;"compound", B1500=$C$2, B1500=E1500), L1500, L1500+IF(LOWER('Terms&amp;Conditions + Transaction'!$B$13)&lt;&gt;"y", SUMIFS($T$8:$T$2007, $B$8:$B$2007, "&gt;="&amp;E1500, $B$8:$B$2007, "&lt;"&amp;B1500), SUMIFS($U$8:$U$1007, $B$8:$B$2007, "&gt;="&amp;E1500, $B$8:$B$2007, "&lt;"&amp;B1500))))</f>
        <v/>
      </c>
      <c r="N1500" s="18" t="str">
        <f ca="1">IF(OR(B1500 = "", F1500=""), "", MIN(ForwardDays(B1500,-'Terms&amp;Conditions + Transaction'!$B$22, 'Terms&amp;Conditions + Transaction'!$B$23, 'Holiday Schedule'!$B$3:$B$1002),ForwardDays(F1500,-'Terms&amp;Conditions + Transaction'!$B$22, 'Terms&amp;Conditions + Transaction'!$B$23, 'Holiday Schedule'!$B$3:$B$1002)))</f>
        <v/>
      </c>
      <c r="O1500" s="42" t="str">
        <f ca="1">IF(B1500="", "", IF(ISNA(MATCH(N1500, SOFR_INDEX!$A$2:$A$2001, -1)),1,IF(INDEX(SOFR_INDEX!$A$2:$E$2001,MATCH(N1500, SOFR_INDEX!$A$2:$A$2001, -1), 1)=N1500,MATCH(N1500, SOFR_INDEX!$A$2:$A$2001, -1),MATCH(N1500, SOFR_INDEX!$A$2:$A$2001, -1)+1)))</f>
        <v/>
      </c>
      <c r="P1500" s="40" t="str" cm="1">
        <f t="array" aca="1" ref="P1500" ca="1">IF(OR(B1500="", F1500=""), "", INDEX(SOFR_INDEX!$B$2:$E$2001, O1500,$P$4) * IF(LEFT($P$3, 3)="180", 2, IF(LEFT($P$3, 2)="90", 4, IF(LEFT($P$3, 2)="30", 12, 1)))/100)</f>
        <v/>
      </c>
      <c r="Q1500" s="43" t="str">
        <f ca="1">IF(OR(B1500="", F1500=""), "", P1500+'Terms&amp;Conditions + Transaction'!$B$11/10000)</f>
        <v/>
      </c>
      <c r="R1500" s="43" t="str">
        <f t="shared" ca="1" si="143"/>
        <v/>
      </c>
      <c r="S1500" t="str">
        <f ca="1">IF(B1500="",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Transaction'!$C$7*(F1500-E1500), 365), 360))))</f>
        <v/>
      </c>
      <c r="T1500" s="49" t="str">
        <f t="shared" ca="1" si="144"/>
        <v/>
      </c>
      <c r="U1500" s="49" t="str">
        <f t="shared" ca="1" si="145"/>
        <v/>
      </c>
      <c r="V1500" s="49" t="str">
        <f t="shared" ca="1" si="146"/>
        <v/>
      </c>
      <c r="W1500" s="11" t="str">
        <f t="shared" ca="1" si="147"/>
        <v/>
      </c>
      <c r="X1500" s="11" t="str">
        <f t="shared" ca="1" si="148"/>
        <v/>
      </c>
    </row>
    <row r="1501" spans="2:24" x14ac:dyDescent="0.25">
      <c r="B1501" s="82" t="str">
        <f ca="1">IF(B1500&lt;MIN($C$3, 'Terms&amp;Conditions + Transaction'!$B$6), B1500+1, "")</f>
        <v/>
      </c>
      <c r="C1501" t="str">
        <f ca="1">IF(B1501="", "", IF(AND(WEEKDAY(B1501, 2)&lt;=5, ISERROR(VLOOKUP(B1501, 'Holiday Schedule'!$B$3:$B$1002, 1, FALSE))), 1, 0))</f>
        <v/>
      </c>
      <c r="D1501" t="str">
        <f ca="1">IF(B1501="", "", IF(LOWER('Terms&amp;Conditions + Transaction'!$C$15)="act", 1, IF(DAY(B1501)=31, 0, IF(AND(DAY(B1501+1)=1, MONTH(B1501+1)=3), 31-DAY(B1501), 1))))</f>
        <v/>
      </c>
      <c r="E1501" s="18" t="str">
        <f ca="1">IF(B1501="", "", IFERROR(VLOOKUP(B1501, 'Accrual Schedule'!$B$3:$B$122, 1, TRUE), ""))</f>
        <v/>
      </c>
      <c r="F1501" s="18" t="str" cm="1">
        <f t="array" aca="1" ref="F1501" ca="1">IF(B1501="", "", INDEX('Accrual Schedule'!$B$3:$B$122, MATCH(B1501, 'Accrual Schedule'!$B$3:$B$122, 1)+1, 1))</f>
        <v/>
      </c>
      <c r="G1501" s="18" t="str" cm="1">
        <f t="array" aca="1" ref="G1501" ca="1">IF(B1501="", "", INDEX('Accrual Schedule'!$B$3:$B$122, MATCH(H1501, 'Accrual Schedule'!$B$3:$B$122, 1)-1, 1))</f>
        <v/>
      </c>
      <c r="H1501" s="18" t="str">
        <f ca="1">IF(B1501="", "", INDEX('Accrual Schedule'!$B$3:$B$122, MATCH(I1501, 'Accrual Schedule'!$C$3:$C$122, 1), 1))</f>
        <v/>
      </c>
      <c r="I1501" s="18" t="str" cm="1">
        <f t="array" aca="1" ref="I1501" ca="1">IF(B1501="", "", _xlfn.IFNA(INDEX('Accrual Schedule'!$C$4:$C$122, MATCH(B1501, 'Accrual Schedule'!$C$4:$C$122, 1)+1, 1), INDEX('Accrual Schedule'!$C$4:$C$122, 1, 1)))</f>
        <v/>
      </c>
      <c r="J1501" s="11" t="str">
        <f ca="1">IF(B1501="","",'Terms&amp;Conditions + Transaction'!$F$5-SUMIF(Dispositions!$B$3:$B$32,"&lt;="&amp;B1501,Dispositions!$C$3:$C$32))</f>
        <v/>
      </c>
      <c r="K1501" s="84" t="str">
        <f ca="1">IF(B1501="", "", IF(ISNA(MATCH(B1501, 'Factor Schedule'!$B$3:$B$2002, -1)),1,IF(INDEX('Factor Schedule'!$B$3:$C$2002,MATCH(B1501, 'Factor Schedule'!$B$3:$B$2002, -1), 1)=B1501,MATCH(B1501, 'Factor Schedule'!$B$3:$B$2002, -1),MATCH(B1501, 'Factor Schedule'!$B$3:$B$2002, -1)+1)))</f>
        <v/>
      </c>
      <c r="L1501" s="11" t="str" cm="1">
        <f t="array" aca="1" ref="L1501" ca="1">IF(B1501="","",ROUND(J1501*_xlfn.IFNA(INDEX('Factor Schedule'!$B$3:$C$2002,K1501, 2), 1), 2))</f>
        <v/>
      </c>
      <c r="M1501" s="11" t="str">
        <f ca="1">IF(B1501="", "", IF(OR(LOWER('Terms&amp;Conditions + Transaction'!$B$12)&lt;&gt;"compound", B1501=$C$2, B1501=E1501), L1501, L1501+IF(LOWER('Terms&amp;Conditions + Transaction'!$B$13)&lt;&gt;"y", SUMIFS($T$8:$T$2007, $B$8:$B$2007, "&gt;="&amp;E1501, $B$8:$B$2007, "&lt;"&amp;B1501), SUMIFS($U$8:$U$1007, $B$8:$B$2007, "&gt;="&amp;E1501, $B$8:$B$2007, "&lt;"&amp;B1501))))</f>
        <v/>
      </c>
      <c r="N1501" s="18" t="str">
        <f ca="1">IF(OR(B1501 = "", F1501=""), "", MIN(ForwardDays(B1501,-'Terms&amp;Conditions + Transaction'!$B$22, 'Terms&amp;Conditions + Transaction'!$B$23, 'Holiday Schedule'!$B$3:$B$1002),ForwardDays(F1501,-'Terms&amp;Conditions + Transaction'!$B$22, 'Terms&amp;Conditions + Transaction'!$B$23, 'Holiday Schedule'!$B$3:$B$1002)))</f>
        <v/>
      </c>
      <c r="O1501" s="42" t="str">
        <f ca="1">IF(B1501="", "", IF(ISNA(MATCH(N1501, SOFR_INDEX!$A$2:$A$2001, -1)),1,IF(INDEX(SOFR_INDEX!$A$2:$E$2001,MATCH(N1501, SOFR_INDEX!$A$2:$A$2001, -1), 1)=N1501,MATCH(N1501, SOFR_INDEX!$A$2:$A$2001, -1),MATCH(N1501, SOFR_INDEX!$A$2:$A$2001, -1)+1)))</f>
        <v/>
      </c>
      <c r="P1501" s="40" t="str" cm="1">
        <f t="array" aca="1" ref="P1501" ca="1">IF(OR(B1501="", F1501=""), "", INDEX(SOFR_INDEX!$B$2:$E$2001, O1501,$P$4) * IF(LEFT($P$3, 3)="180", 2, IF(LEFT($P$3, 2)="90", 4, IF(LEFT($P$3, 2)="30", 12, 1)))/100)</f>
        <v/>
      </c>
      <c r="Q1501" s="43" t="str">
        <f ca="1">IF(OR(B1501="", F1501=""), "", P1501+'Terms&amp;Conditions + Transaction'!$B$11/10000)</f>
        <v/>
      </c>
      <c r="R1501" s="43" t="str">
        <f t="shared" ca="1" si="143"/>
        <v/>
      </c>
      <c r="S1501" t="str">
        <f ca="1">IF(B1501="",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Transaction'!$C$7*(F1501-E1501), 365), 360))))</f>
        <v/>
      </c>
      <c r="T1501" s="49" t="str">
        <f t="shared" ca="1" si="144"/>
        <v/>
      </c>
      <c r="U1501" s="49" t="str">
        <f t="shared" ca="1" si="145"/>
        <v/>
      </c>
      <c r="V1501" s="49" t="str">
        <f t="shared" ca="1" si="146"/>
        <v/>
      </c>
      <c r="W1501" s="11" t="str">
        <f t="shared" ca="1" si="147"/>
        <v/>
      </c>
      <c r="X1501" s="11" t="str">
        <f t="shared" ca="1" si="148"/>
        <v/>
      </c>
    </row>
    <row r="1502" spans="2:24" x14ac:dyDescent="0.25">
      <c r="B1502" s="82" t="str">
        <f ca="1">IF(B1501&lt;MIN($C$3, 'Terms&amp;Conditions + Transaction'!$B$6), B1501+1, "")</f>
        <v/>
      </c>
      <c r="C1502" t="str">
        <f ca="1">IF(B1502="", "", IF(AND(WEEKDAY(B1502, 2)&lt;=5, ISERROR(VLOOKUP(B1502, 'Holiday Schedule'!$B$3:$B$1002, 1, FALSE))), 1, 0))</f>
        <v/>
      </c>
      <c r="D1502" t="str">
        <f ca="1">IF(B1502="", "", IF(LOWER('Terms&amp;Conditions + Transaction'!$C$15)="act", 1, IF(DAY(B1502)=31, 0, IF(AND(DAY(B1502+1)=1, MONTH(B1502+1)=3), 31-DAY(B1502), 1))))</f>
        <v/>
      </c>
      <c r="E1502" s="18" t="str">
        <f ca="1">IF(B1502="", "", IFERROR(VLOOKUP(B1502, 'Accrual Schedule'!$B$3:$B$122, 1, TRUE), ""))</f>
        <v/>
      </c>
      <c r="F1502" s="18" t="str" cm="1">
        <f t="array" aca="1" ref="F1502" ca="1">IF(B1502="", "", INDEX('Accrual Schedule'!$B$3:$B$122, MATCH(B1502, 'Accrual Schedule'!$B$3:$B$122, 1)+1, 1))</f>
        <v/>
      </c>
      <c r="G1502" s="18" t="str" cm="1">
        <f t="array" aca="1" ref="G1502" ca="1">IF(B1502="", "", INDEX('Accrual Schedule'!$B$3:$B$122, MATCH(H1502, 'Accrual Schedule'!$B$3:$B$122, 1)-1, 1))</f>
        <v/>
      </c>
      <c r="H1502" s="18" t="str">
        <f ca="1">IF(B1502="", "", INDEX('Accrual Schedule'!$B$3:$B$122, MATCH(I1502, 'Accrual Schedule'!$C$3:$C$122, 1), 1))</f>
        <v/>
      </c>
      <c r="I1502" s="18" t="str" cm="1">
        <f t="array" aca="1" ref="I1502" ca="1">IF(B1502="", "", _xlfn.IFNA(INDEX('Accrual Schedule'!$C$4:$C$122, MATCH(B1502, 'Accrual Schedule'!$C$4:$C$122, 1)+1, 1), INDEX('Accrual Schedule'!$C$4:$C$122, 1, 1)))</f>
        <v/>
      </c>
      <c r="J1502" s="11" t="str">
        <f ca="1">IF(B1502="","",'Terms&amp;Conditions + Transaction'!$F$5-SUMIF(Dispositions!$B$3:$B$32,"&lt;="&amp;B1502,Dispositions!$C$3:$C$32))</f>
        <v/>
      </c>
      <c r="K1502" s="84" t="str">
        <f ca="1">IF(B1502="", "", IF(ISNA(MATCH(B1502, 'Factor Schedule'!$B$3:$B$2002, -1)),1,IF(INDEX('Factor Schedule'!$B$3:$C$2002,MATCH(B1502, 'Factor Schedule'!$B$3:$B$2002, -1), 1)=B1502,MATCH(B1502, 'Factor Schedule'!$B$3:$B$2002, -1),MATCH(B1502, 'Factor Schedule'!$B$3:$B$2002, -1)+1)))</f>
        <v/>
      </c>
      <c r="L1502" s="11" t="str" cm="1">
        <f t="array" aca="1" ref="L1502" ca="1">IF(B1502="","",ROUND(J1502*_xlfn.IFNA(INDEX('Factor Schedule'!$B$3:$C$2002,K1502, 2), 1), 2))</f>
        <v/>
      </c>
      <c r="M1502" s="11" t="str">
        <f ca="1">IF(B1502="", "", IF(OR(LOWER('Terms&amp;Conditions + Transaction'!$B$12)&lt;&gt;"compound", B1502=$C$2, B1502=E1502), L1502, L1502+IF(LOWER('Terms&amp;Conditions + Transaction'!$B$13)&lt;&gt;"y", SUMIFS($T$8:$T$2007, $B$8:$B$2007, "&gt;="&amp;E1502, $B$8:$B$2007, "&lt;"&amp;B1502), SUMIFS($U$8:$U$1007, $B$8:$B$2007, "&gt;="&amp;E1502, $B$8:$B$2007, "&lt;"&amp;B1502))))</f>
        <v/>
      </c>
      <c r="N1502" s="18" t="str">
        <f ca="1">IF(OR(B1502 = "", F1502=""), "", MIN(ForwardDays(B1502,-'Terms&amp;Conditions + Transaction'!$B$22, 'Terms&amp;Conditions + Transaction'!$B$23, 'Holiday Schedule'!$B$3:$B$1002),ForwardDays(F1502,-'Terms&amp;Conditions + Transaction'!$B$22, 'Terms&amp;Conditions + Transaction'!$B$23, 'Holiday Schedule'!$B$3:$B$1002)))</f>
        <v/>
      </c>
      <c r="O1502" s="42" t="str">
        <f ca="1">IF(B1502="", "", IF(ISNA(MATCH(N1502, SOFR_INDEX!$A$2:$A$2001, -1)),1,IF(INDEX(SOFR_INDEX!$A$2:$E$2001,MATCH(N1502, SOFR_INDEX!$A$2:$A$2001, -1), 1)=N1502,MATCH(N1502, SOFR_INDEX!$A$2:$A$2001, -1),MATCH(N1502, SOFR_INDEX!$A$2:$A$2001, -1)+1)))</f>
        <v/>
      </c>
      <c r="P1502" s="40" t="str" cm="1">
        <f t="array" aca="1" ref="P1502" ca="1">IF(OR(B1502="", F1502=""), "", INDEX(SOFR_INDEX!$B$2:$E$2001, O1502,$P$4) * IF(LEFT($P$3, 3)="180", 2, IF(LEFT($P$3, 2)="90", 4, IF(LEFT($P$3, 2)="30", 12, 1)))/100)</f>
        <v/>
      </c>
      <c r="Q1502" s="43" t="str">
        <f ca="1">IF(OR(B1502="", F1502=""), "", P1502+'Terms&amp;Conditions + Transaction'!$B$11/10000)</f>
        <v/>
      </c>
      <c r="R1502" s="43" t="str">
        <f t="shared" ca="1" si="143"/>
        <v/>
      </c>
      <c r="S1502" t="str">
        <f ca="1">IF(B1502="",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Transaction'!$C$7*(F1502-E1502), 365), 360))))</f>
        <v/>
      </c>
      <c r="T1502" s="49" t="str">
        <f t="shared" ca="1" si="144"/>
        <v/>
      </c>
      <c r="U1502" s="49" t="str">
        <f t="shared" ca="1" si="145"/>
        <v/>
      </c>
      <c r="V1502" s="49" t="str">
        <f t="shared" ca="1" si="146"/>
        <v/>
      </c>
      <c r="W1502" s="11" t="str">
        <f t="shared" ca="1" si="147"/>
        <v/>
      </c>
      <c r="X1502" s="11" t="str">
        <f t="shared" ca="1" si="148"/>
        <v/>
      </c>
    </row>
    <row r="1503" spans="2:24" x14ac:dyDescent="0.25">
      <c r="B1503" s="82" t="str">
        <f ca="1">IF(B1502&lt;MIN($C$3, 'Terms&amp;Conditions + Transaction'!$B$6), B1502+1, "")</f>
        <v/>
      </c>
      <c r="C1503" t="str">
        <f ca="1">IF(B1503="", "", IF(AND(WEEKDAY(B1503, 2)&lt;=5, ISERROR(VLOOKUP(B1503, 'Holiday Schedule'!$B$3:$B$1002, 1, FALSE))), 1, 0))</f>
        <v/>
      </c>
      <c r="D1503" t="str">
        <f ca="1">IF(B1503="", "", IF(LOWER('Terms&amp;Conditions + Transaction'!$C$15)="act", 1, IF(DAY(B1503)=31, 0, IF(AND(DAY(B1503+1)=1, MONTH(B1503+1)=3), 31-DAY(B1503), 1))))</f>
        <v/>
      </c>
      <c r="E1503" s="18" t="str">
        <f ca="1">IF(B1503="", "", IFERROR(VLOOKUP(B1503, 'Accrual Schedule'!$B$3:$B$122, 1, TRUE), ""))</f>
        <v/>
      </c>
      <c r="F1503" s="18" t="str" cm="1">
        <f t="array" aca="1" ref="F1503" ca="1">IF(B1503="", "", INDEX('Accrual Schedule'!$B$3:$B$122, MATCH(B1503, 'Accrual Schedule'!$B$3:$B$122, 1)+1, 1))</f>
        <v/>
      </c>
      <c r="G1503" s="18" t="str" cm="1">
        <f t="array" aca="1" ref="G1503" ca="1">IF(B1503="", "", INDEX('Accrual Schedule'!$B$3:$B$122, MATCH(H1503, 'Accrual Schedule'!$B$3:$B$122, 1)-1, 1))</f>
        <v/>
      </c>
      <c r="H1503" s="18" t="str">
        <f ca="1">IF(B1503="", "", INDEX('Accrual Schedule'!$B$3:$B$122, MATCH(I1503, 'Accrual Schedule'!$C$3:$C$122, 1), 1))</f>
        <v/>
      </c>
      <c r="I1503" s="18" t="str" cm="1">
        <f t="array" aca="1" ref="I1503" ca="1">IF(B1503="", "", _xlfn.IFNA(INDEX('Accrual Schedule'!$C$4:$C$122, MATCH(B1503, 'Accrual Schedule'!$C$4:$C$122, 1)+1, 1), INDEX('Accrual Schedule'!$C$4:$C$122, 1, 1)))</f>
        <v/>
      </c>
      <c r="J1503" s="11" t="str">
        <f ca="1">IF(B1503="","",'Terms&amp;Conditions + Transaction'!$F$5-SUMIF(Dispositions!$B$3:$B$32,"&lt;="&amp;B1503,Dispositions!$C$3:$C$32))</f>
        <v/>
      </c>
      <c r="K1503" s="84" t="str">
        <f ca="1">IF(B1503="", "", IF(ISNA(MATCH(B1503, 'Factor Schedule'!$B$3:$B$2002, -1)),1,IF(INDEX('Factor Schedule'!$B$3:$C$2002,MATCH(B1503, 'Factor Schedule'!$B$3:$B$2002, -1), 1)=B1503,MATCH(B1503, 'Factor Schedule'!$B$3:$B$2002, -1),MATCH(B1503, 'Factor Schedule'!$B$3:$B$2002, -1)+1)))</f>
        <v/>
      </c>
      <c r="L1503" s="11" t="str" cm="1">
        <f t="array" aca="1" ref="L1503" ca="1">IF(B1503="","",ROUND(J1503*_xlfn.IFNA(INDEX('Factor Schedule'!$B$3:$C$2002,K1503, 2), 1), 2))</f>
        <v/>
      </c>
      <c r="M1503" s="11" t="str">
        <f ca="1">IF(B1503="", "", IF(OR(LOWER('Terms&amp;Conditions + Transaction'!$B$12)&lt;&gt;"compound", B1503=$C$2, B1503=E1503), L1503, L1503+IF(LOWER('Terms&amp;Conditions + Transaction'!$B$13)&lt;&gt;"y", SUMIFS($T$8:$T$2007, $B$8:$B$2007, "&gt;="&amp;E1503, $B$8:$B$2007, "&lt;"&amp;B1503), SUMIFS($U$8:$U$1007, $B$8:$B$2007, "&gt;="&amp;E1503, $B$8:$B$2007, "&lt;"&amp;B1503))))</f>
        <v/>
      </c>
      <c r="N1503" s="18" t="str">
        <f ca="1">IF(OR(B1503 = "", F1503=""), "", MIN(ForwardDays(B1503,-'Terms&amp;Conditions + Transaction'!$B$22, 'Terms&amp;Conditions + Transaction'!$B$23, 'Holiday Schedule'!$B$3:$B$1002),ForwardDays(F1503,-'Terms&amp;Conditions + Transaction'!$B$22, 'Terms&amp;Conditions + Transaction'!$B$23, 'Holiday Schedule'!$B$3:$B$1002)))</f>
        <v/>
      </c>
      <c r="O1503" s="42" t="str">
        <f ca="1">IF(B1503="", "", IF(ISNA(MATCH(N1503, SOFR_INDEX!$A$2:$A$2001, -1)),1,IF(INDEX(SOFR_INDEX!$A$2:$E$2001,MATCH(N1503, SOFR_INDEX!$A$2:$A$2001, -1), 1)=N1503,MATCH(N1503, SOFR_INDEX!$A$2:$A$2001, -1),MATCH(N1503, SOFR_INDEX!$A$2:$A$2001, -1)+1)))</f>
        <v/>
      </c>
      <c r="P1503" s="40" t="str" cm="1">
        <f t="array" aca="1" ref="P1503" ca="1">IF(OR(B1503="", F1503=""), "", INDEX(SOFR_INDEX!$B$2:$E$2001, O1503,$P$4) * IF(LEFT($P$3, 3)="180", 2, IF(LEFT($P$3, 2)="90", 4, IF(LEFT($P$3, 2)="30", 12, 1)))/100)</f>
        <v/>
      </c>
      <c r="Q1503" s="43" t="str">
        <f ca="1">IF(OR(B1503="", F1503=""), "", P1503+'Terms&amp;Conditions + Transaction'!$B$11/10000)</f>
        <v/>
      </c>
      <c r="R1503" s="43" t="str">
        <f t="shared" ca="1" si="143"/>
        <v/>
      </c>
      <c r="S1503" t="str">
        <f ca="1">IF(B1503="",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Transaction'!$C$7*(F1503-E1503), 365), 360))))</f>
        <v/>
      </c>
      <c r="T1503" s="49" t="str">
        <f t="shared" ca="1" si="144"/>
        <v/>
      </c>
      <c r="U1503" s="49" t="str">
        <f t="shared" ca="1" si="145"/>
        <v/>
      </c>
      <c r="V1503" s="49" t="str">
        <f t="shared" ca="1" si="146"/>
        <v/>
      </c>
      <c r="W1503" s="11" t="str">
        <f t="shared" ca="1" si="147"/>
        <v/>
      </c>
      <c r="X1503" s="11" t="str">
        <f t="shared" ca="1" si="148"/>
        <v/>
      </c>
    </row>
    <row r="1504" spans="2:24" x14ac:dyDescent="0.25">
      <c r="B1504" s="82" t="str">
        <f ca="1">IF(B1503&lt;MIN($C$3, 'Terms&amp;Conditions + Transaction'!$B$6), B1503+1, "")</f>
        <v/>
      </c>
      <c r="C1504" t="str">
        <f ca="1">IF(B1504="", "", IF(AND(WEEKDAY(B1504, 2)&lt;=5, ISERROR(VLOOKUP(B1504, 'Holiday Schedule'!$B$3:$B$1002, 1, FALSE))), 1, 0))</f>
        <v/>
      </c>
      <c r="D1504" t="str">
        <f ca="1">IF(B1504="", "", IF(LOWER('Terms&amp;Conditions + Transaction'!$C$15)="act", 1, IF(DAY(B1504)=31, 0, IF(AND(DAY(B1504+1)=1, MONTH(B1504+1)=3), 31-DAY(B1504), 1))))</f>
        <v/>
      </c>
      <c r="E1504" s="18" t="str">
        <f ca="1">IF(B1504="", "", IFERROR(VLOOKUP(B1504, 'Accrual Schedule'!$B$3:$B$122, 1, TRUE), ""))</f>
        <v/>
      </c>
      <c r="F1504" s="18" t="str" cm="1">
        <f t="array" aca="1" ref="F1504" ca="1">IF(B1504="", "", INDEX('Accrual Schedule'!$B$3:$B$122, MATCH(B1504, 'Accrual Schedule'!$B$3:$B$122, 1)+1, 1))</f>
        <v/>
      </c>
      <c r="G1504" s="18" t="str" cm="1">
        <f t="array" aca="1" ref="G1504" ca="1">IF(B1504="", "", INDEX('Accrual Schedule'!$B$3:$B$122, MATCH(H1504, 'Accrual Schedule'!$B$3:$B$122, 1)-1, 1))</f>
        <v/>
      </c>
      <c r="H1504" s="18" t="str">
        <f ca="1">IF(B1504="", "", INDEX('Accrual Schedule'!$B$3:$B$122, MATCH(I1504, 'Accrual Schedule'!$C$3:$C$122, 1), 1))</f>
        <v/>
      </c>
      <c r="I1504" s="18" t="str" cm="1">
        <f t="array" aca="1" ref="I1504" ca="1">IF(B1504="", "", _xlfn.IFNA(INDEX('Accrual Schedule'!$C$4:$C$122, MATCH(B1504, 'Accrual Schedule'!$C$4:$C$122, 1)+1, 1), INDEX('Accrual Schedule'!$C$4:$C$122, 1, 1)))</f>
        <v/>
      </c>
      <c r="J1504" s="11" t="str">
        <f ca="1">IF(B1504="","",'Terms&amp;Conditions + Transaction'!$F$5-SUMIF(Dispositions!$B$3:$B$32,"&lt;="&amp;B1504,Dispositions!$C$3:$C$32))</f>
        <v/>
      </c>
      <c r="K1504" s="84" t="str">
        <f ca="1">IF(B1504="", "", IF(ISNA(MATCH(B1504, 'Factor Schedule'!$B$3:$B$2002, -1)),1,IF(INDEX('Factor Schedule'!$B$3:$C$2002,MATCH(B1504, 'Factor Schedule'!$B$3:$B$2002, -1), 1)=B1504,MATCH(B1504, 'Factor Schedule'!$B$3:$B$2002, -1),MATCH(B1504, 'Factor Schedule'!$B$3:$B$2002, -1)+1)))</f>
        <v/>
      </c>
      <c r="L1504" s="11" t="str" cm="1">
        <f t="array" aca="1" ref="L1504" ca="1">IF(B1504="","",ROUND(J1504*_xlfn.IFNA(INDEX('Factor Schedule'!$B$3:$C$2002,K1504, 2), 1), 2))</f>
        <v/>
      </c>
      <c r="M1504" s="11" t="str">
        <f ca="1">IF(B1504="", "", IF(OR(LOWER('Terms&amp;Conditions + Transaction'!$B$12)&lt;&gt;"compound", B1504=$C$2, B1504=E1504), L1504, L1504+IF(LOWER('Terms&amp;Conditions + Transaction'!$B$13)&lt;&gt;"y", SUMIFS($T$8:$T$2007, $B$8:$B$2007, "&gt;="&amp;E1504, $B$8:$B$2007, "&lt;"&amp;B1504), SUMIFS($U$8:$U$1007, $B$8:$B$2007, "&gt;="&amp;E1504, $B$8:$B$2007, "&lt;"&amp;B1504))))</f>
        <v/>
      </c>
      <c r="N1504" s="18" t="str">
        <f ca="1">IF(OR(B1504 = "", F1504=""), "", MIN(ForwardDays(B1504,-'Terms&amp;Conditions + Transaction'!$B$22, 'Terms&amp;Conditions + Transaction'!$B$23, 'Holiday Schedule'!$B$3:$B$1002),ForwardDays(F1504,-'Terms&amp;Conditions + Transaction'!$B$22, 'Terms&amp;Conditions + Transaction'!$B$23, 'Holiday Schedule'!$B$3:$B$1002)))</f>
        <v/>
      </c>
      <c r="O1504" s="42" t="str">
        <f ca="1">IF(B1504="", "", IF(ISNA(MATCH(N1504, SOFR_INDEX!$A$2:$A$2001, -1)),1,IF(INDEX(SOFR_INDEX!$A$2:$E$2001,MATCH(N1504, SOFR_INDEX!$A$2:$A$2001, -1), 1)=N1504,MATCH(N1504, SOFR_INDEX!$A$2:$A$2001, -1),MATCH(N1504, SOFR_INDEX!$A$2:$A$2001, -1)+1)))</f>
        <v/>
      </c>
      <c r="P1504" s="40" t="str" cm="1">
        <f t="array" aca="1" ref="P1504" ca="1">IF(OR(B1504="", F1504=""), "", INDEX(SOFR_INDEX!$B$2:$E$2001, O1504,$P$4) * IF(LEFT($P$3, 3)="180", 2, IF(LEFT($P$3, 2)="90", 4, IF(LEFT($P$3, 2)="30", 12, 1)))/100)</f>
        <v/>
      </c>
      <c r="Q1504" s="43" t="str">
        <f ca="1">IF(OR(B1504="", F1504=""), "", P1504+'Terms&amp;Conditions + Transaction'!$B$11/10000)</f>
        <v/>
      </c>
      <c r="R1504" s="43" t="str">
        <f t="shared" ca="1" si="143"/>
        <v/>
      </c>
      <c r="S1504" t="str">
        <f ca="1">IF(B1504="",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Transaction'!$C$7*(F1504-E1504), 365), 360))))</f>
        <v/>
      </c>
      <c r="T1504" s="49" t="str">
        <f t="shared" ca="1" si="144"/>
        <v/>
      </c>
      <c r="U1504" s="49" t="str">
        <f t="shared" ca="1" si="145"/>
        <v/>
      </c>
      <c r="V1504" s="49" t="str">
        <f t="shared" ca="1" si="146"/>
        <v/>
      </c>
      <c r="W1504" s="11" t="str">
        <f t="shared" ca="1" si="147"/>
        <v/>
      </c>
      <c r="X1504" s="11" t="str">
        <f t="shared" ca="1" si="148"/>
        <v/>
      </c>
    </row>
    <row r="1505" spans="2:24" x14ac:dyDescent="0.25">
      <c r="B1505" s="82" t="str">
        <f ca="1">IF(B1504&lt;MIN($C$3, 'Terms&amp;Conditions + Transaction'!$B$6), B1504+1, "")</f>
        <v/>
      </c>
      <c r="C1505" t="str">
        <f ca="1">IF(B1505="", "", IF(AND(WEEKDAY(B1505, 2)&lt;=5, ISERROR(VLOOKUP(B1505, 'Holiday Schedule'!$B$3:$B$1002, 1, FALSE))), 1, 0))</f>
        <v/>
      </c>
      <c r="D1505" t="str">
        <f ca="1">IF(B1505="", "", IF(LOWER('Terms&amp;Conditions + Transaction'!$C$15)="act", 1, IF(DAY(B1505)=31, 0, IF(AND(DAY(B1505+1)=1, MONTH(B1505+1)=3), 31-DAY(B1505), 1))))</f>
        <v/>
      </c>
      <c r="E1505" s="18" t="str">
        <f ca="1">IF(B1505="", "", IFERROR(VLOOKUP(B1505, 'Accrual Schedule'!$B$3:$B$122, 1, TRUE), ""))</f>
        <v/>
      </c>
      <c r="F1505" s="18" t="str" cm="1">
        <f t="array" aca="1" ref="F1505" ca="1">IF(B1505="", "", INDEX('Accrual Schedule'!$B$3:$B$122, MATCH(B1505, 'Accrual Schedule'!$B$3:$B$122, 1)+1, 1))</f>
        <v/>
      </c>
      <c r="G1505" s="18" t="str" cm="1">
        <f t="array" aca="1" ref="G1505" ca="1">IF(B1505="", "", INDEX('Accrual Schedule'!$B$3:$B$122, MATCH(H1505, 'Accrual Schedule'!$B$3:$B$122, 1)-1, 1))</f>
        <v/>
      </c>
      <c r="H1505" s="18" t="str">
        <f ca="1">IF(B1505="", "", INDEX('Accrual Schedule'!$B$3:$B$122, MATCH(I1505, 'Accrual Schedule'!$C$3:$C$122, 1), 1))</f>
        <v/>
      </c>
      <c r="I1505" s="18" t="str" cm="1">
        <f t="array" aca="1" ref="I1505" ca="1">IF(B1505="", "", _xlfn.IFNA(INDEX('Accrual Schedule'!$C$4:$C$122, MATCH(B1505, 'Accrual Schedule'!$C$4:$C$122, 1)+1, 1), INDEX('Accrual Schedule'!$C$4:$C$122, 1, 1)))</f>
        <v/>
      </c>
      <c r="J1505" s="11" t="str">
        <f ca="1">IF(B1505="","",'Terms&amp;Conditions + Transaction'!$F$5-SUMIF(Dispositions!$B$3:$B$32,"&lt;="&amp;B1505,Dispositions!$C$3:$C$32))</f>
        <v/>
      </c>
      <c r="K1505" s="84" t="str">
        <f ca="1">IF(B1505="", "", IF(ISNA(MATCH(B1505, 'Factor Schedule'!$B$3:$B$2002, -1)),1,IF(INDEX('Factor Schedule'!$B$3:$C$2002,MATCH(B1505, 'Factor Schedule'!$B$3:$B$2002, -1), 1)=B1505,MATCH(B1505, 'Factor Schedule'!$B$3:$B$2002, -1),MATCH(B1505, 'Factor Schedule'!$B$3:$B$2002, -1)+1)))</f>
        <v/>
      </c>
      <c r="L1505" s="11" t="str" cm="1">
        <f t="array" aca="1" ref="L1505" ca="1">IF(B1505="","",ROUND(J1505*_xlfn.IFNA(INDEX('Factor Schedule'!$B$3:$C$2002,K1505, 2), 1), 2))</f>
        <v/>
      </c>
      <c r="M1505" s="11" t="str">
        <f ca="1">IF(B1505="", "", IF(OR(LOWER('Terms&amp;Conditions + Transaction'!$B$12)&lt;&gt;"compound", B1505=$C$2, B1505=E1505), L1505, L1505+IF(LOWER('Terms&amp;Conditions + Transaction'!$B$13)&lt;&gt;"y", SUMIFS($T$8:$T$2007, $B$8:$B$2007, "&gt;="&amp;E1505, $B$8:$B$2007, "&lt;"&amp;B1505), SUMIFS($U$8:$U$1007, $B$8:$B$2007, "&gt;="&amp;E1505, $B$8:$B$2007, "&lt;"&amp;B1505))))</f>
        <v/>
      </c>
      <c r="N1505" s="18" t="str">
        <f ca="1">IF(OR(B1505 = "", F1505=""), "", MIN(ForwardDays(B1505,-'Terms&amp;Conditions + Transaction'!$B$22, 'Terms&amp;Conditions + Transaction'!$B$23, 'Holiday Schedule'!$B$3:$B$1002),ForwardDays(F1505,-'Terms&amp;Conditions + Transaction'!$B$22, 'Terms&amp;Conditions + Transaction'!$B$23, 'Holiday Schedule'!$B$3:$B$1002)))</f>
        <v/>
      </c>
      <c r="O1505" s="42" t="str">
        <f ca="1">IF(B1505="", "", IF(ISNA(MATCH(N1505, SOFR_INDEX!$A$2:$A$2001, -1)),1,IF(INDEX(SOFR_INDEX!$A$2:$E$2001,MATCH(N1505, SOFR_INDEX!$A$2:$A$2001, -1), 1)=N1505,MATCH(N1505, SOFR_INDEX!$A$2:$A$2001, -1),MATCH(N1505, SOFR_INDEX!$A$2:$A$2001, -1)+1)))</f>
        <v/>
      </c>
      <c r="P1505" s="40" t="str" cm="1">
        <f t="array" aca="1" ref="P1505" ca="1">IF(OR(B1505="", F1505=""), "", INDEX(SOFR_INDEX!$B$2:$E$2001, O1505,$P$4) * IF(LEFT($P$3, 3)="180", 2, IF(LEFT($P$3, 2)="90", 4, IF(LEFT($P$3, 2)="30", 12, 1)))/100)</f>
        <v/>
      </c>
      <c r="Q1505" s="43" t="str">
        <f ca="1">IF(OR(B1505="", F1505=""), "", P1505+'Terms&amp;Conditions + Transaction'!$B$11/10000)</f>
        <v/>
      </c>
      <c r="R1505" s="43" t="str">
        <f t="shared" ca="1" si="143"/>
        <v/>
      </c>
      <c r="S1505" t="str">
        <f ca="1">IF(B1505="",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Transaction'!$C$7*(F1505-E1505), 365), 360))))</f>
        <v/>
      </c>
      <c r="T1505" s="49" t="str">
        <f t="shared" ca="1" si="144"/>
        <v/>
      </c>
      <c r="U1505" s="49" t="str">
        <f t="shared" ca="1" si="145"/>
        <v/>
      </c>
      <c r="V1505" s="49" t="str">
        <f t="shared" ca="1" si="146"/>
        <v/>
      </c>
      <c r="W1505" s="11" t="str">
        <f t="shared" ca="1" si="147"/>
        <v/>
      </c>
      <c r="X1505" s="11" t="str">
        <f t="shared" ca="1" si="148"/>
        <v/>
      </c>
    </row>
    <row r="1506" spans="2:24" x14ac:dyDescent="0.25">
      <c r="B1506" s="82" t="str">
        <f ca="1">IF(B1505&lt;MIN($C$3, 'Terms&amp;Conditions + Transaction'!$B$6), B1505+1, "")</f>
        <v/>
      </c>
      <c r="C1506" t="str">
        <f ca="1">IF(B1506="", "", IF(AND(WEEKDAY(B1506, 2)&lt;=5, ISERROR(VLOOKUP(B1506, 'Holiday Schedule'!$B$3:$B$1002, 1, FALSE))), 1, 0))</f>
        <v/>
      </c>
      <c r="D1506" t="str">
        <f ca="1">IF(B1506="", "", IF(LOWER('Terms&amp;Conditions + Transaction'!$C$15)="act", 1, IF(DAY(B1506)=31, 0, IF(AND(DAY(B1506+1)=1, MONTH(B1506+1)=3), 31-DAY(B1506), 1))))</f>
        <v/>
      </c>
      <c r="E1506" s="18" t="str">
        <f ca="1">IF(B1506="", "", IFERROR(VLOOKUP(B1506, 'Accrual Schedule'!$B$3:$B$122, 1, TRUE), ""))</f>
        <v/>
      </c>
      <c r="F1506" s="18" t="str" cm="1">
        <f t="array" aca="1" ref="F1506" ca="1">IF(B1506="", "", INDEX('Accrual Schedule'!$B$3:$B$122, MATCH(B1506, 'Accrual Schedule'!$B$3:$B$122, 1)+1, 1))</f>
        <v/>
      </c>
      <c r="G1506" s="18" t="str" cm="1">
        <f t="array" aca="1" ref="G1506" ca="1">IF(B1506="", "", INDEX('Accrual Schedule'!$B$3:$B$122, MATCH(H1506, 'Accrual Schedule'!$B$3:$B$122, 1)-1, 1))</f>
        <v/>
      </c>
      <c r="H1506" s="18" t="str">
        <f ca="1">IF(B1506="", "", INDEX('Accrual Schedule'!$B$3:$B$122, MATCH(I1506, 'Accrual Schedule'!$C$3:$C$122, 1), 1))</f>
        <v/>
      </c>
      <c r="I1506" s="18" t="str" cm="1">
        <f t="array" aca="1" ref="I1506" ca="1">IF(B1506="", "", _xlfn.IFNA(INDEX('Accrual Schedule'!$C$4:$C$122, MATCH(B1506, 'Accrual Schedule'!$C$4:$C$122, 1)+1, 1), INDEX('Accrual Schedule'!$C$4:$C$122, 1, 1)))</f>
        <v/>
      </c>
      <c r="J1506" s="11" t="str">
        <f ca="1">IF(B1506="","",'Terms&amp;Conditions + Transaction'!$F$5-SUMIF(Dispositions!$B$3:$B$32,"&lt;="&amp;B1506,Dispositions!$C$3:$C$32))</f>
        <v/>
      </c>
      <c r="K1506" s="84" t="str">
        <f ca="1">IF(B1506="", "", IF(ISNA(MATCH(B1506, 'Factor Schedule'!$B$3:$B$2002, -1)),1,IF(INDEX('Factor Schedule'!$B$3:$C$2002,MATCH(B1506, 'Factor Schedule'!$B$3:$B$2002, -1), 1)=B1506,MATCH(B1506, 'Factor Schedule'!$B$3:$B$2002, -1),MATCH(B1506, 'Factor Schedule'!$B$3:$B$2002, -1)+1)))</f>
        <v/>
      </c>
      <c r="L1506" s="11" t="str" cm="1">
        <f t="array" aca="1" ref="L1506" ca="1">IF(B1506="","",ROUND(J1506*_xlfn.IFNA(INDEX('Factor Schedule'!$B$3:$C$2002,K1506, 2), 1), 2))</f>
        <v/>
      </c>
      <c r="M1506" s="11" t="str">
        <f ca="1">IF(B1506="", "", IF(OR(LOWER('Terms&amp;Conditions + Transaction'!$B$12)&lt;&gt;"compound", B1506=$C$2, B1506=E1506), L1506, L1506+IF(LOWER('Terms&amp;Conditions + Transaction'!$B$13)&lt;&gt;"y", SUMIFS($T$8:$T$2007, $B$8:$B$2007, "&gt;="&amp;E1506, $B$8:$B$2007, "&lt;"&amp;B1506), SUMIFS($U$8:$U$1007, $B$8:$B$2007, "&gt;="&amp;E1506, $B$8:$B$2007, "&lt;"&amp;B1506))))</f>
        <v/>
      </c>
      <c r="N1506" s="18" t="str">
        <f ca="1">IF(OR(B1506 = "", F1506=""), "", MIN(ForwardDays(B1506,-'Terms&amp;Conditions + Transaction'!$B$22, 'Terms&amp;Conditions + Transaction'!$B$23, 'Holiday Schedule'!$B$3:$B$1002),ForwardDays(F1506,-'Terms&amp;Conditions + Transaction'!$B$22, 'Terms&amp;Conditions + Transaction'!$B$23, 'Holiday Schedule'!$B$3:$B$1002)))</f>
        <v/>
      </c>
      <c r="O1506" s="42" t="str">
        <f ca="1">IF(B1506="", "", IF(ISNA(MATCH(N1506, SOFR_INDEX!$A$2:$A$2001, -1)),1,IF(INDEX(SOFR_INDEX!$A$2:$E$2001,MATCH(N1506, SOFR_INDEX!$A$2:$A$2001, -1), 1)=N1506,MATCH(N1506, SOFR_INDEX!$A$2:$A$2001, -1),MATCH(N1506, SOFR_INDEX!$A$2:$A$2001, -1)+1)))</f>
        <v/>
      </c>
      <c r="P1506" s="40" t="str" cm="1">
        <f t="array" aca="1" ref="P1506" ca="1">IF(OR(B1506="", F1506=""), "", INDEX(SOFR_INDEX!$B$2:$E$2001, O1506,$P$4) * IF(LEFT($P$3, 3)="180", 2, IF(LEFT($P$3, 2)="90", 4, IF(LEFT($P$3, 2)="30", 12, 1)))/100)</f>
        <v/>
      </c>
      <c r="Q1506" s="43" t="str">
        <f ca="1">IF(OR(B1506="", F1506=""), "", P1506+'Terms&amp;Conditions + Transaction'!$B$11/10000)</f>
        <v/>
      </c>
      <c r="R1506" s="43" t="str">
        <f t="shared" ca="1" si="143"/>
        <v/>
      </c>
      <c r="S1506" t="str">
        <f ca="1">IF(B1506="",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Transaction'!$C$7*(F1506-E1506), 365), 360))))</f>
        <v/>
      </c>
      <c r="T1506" s="49" t="str">
        <f t="shared" ca="1" si="144"/>
        <v/>
      </c>
      <c r="U1506" s="49" t="str">
        <f t="shared" ca="1" si="145"/>
        <v/>
      </c>
      <c r="V1506" s="49" t="str">
        <f t="shared" ca="1" si="146"/>
        <v/>
      </c>
      <c r="W1506" s="11" t="str">
        <f t="shared" ca="1" si="147"/>
        <v/>
      </c>
      <c r="X1506" s="11" t="str">
        <f t="shared" ca="1" si="148"/>
        <v/>
      </c>
    </row>
    <row r="1507" spans="2:24" x14ac:dyDescent="0.25">
      <c r="B1507" s="82" t="str">
        <f ca="1">IF(B1506&lt;MIN($C$3, 'Terms&amp;Conditions + Transaction'!$B$6), B1506+1, "")</f>
        <v/>
      </c>
      <c r="C1507" t="str">
        <f ca="1">IF(B1507="", "", IF(AND(WEEKDAY(B1507, 2)&lt;=5, ISERROR(VLOOKUP(B1507, 'Holiday Schedule'!$B$3:$B$1002, 1, FALSE))), 1, 0))</f>
        <v/>
      </c>
      <c r="D1507" t="str">
        <f ca="1">IF(B1507="", "", IF(LOWER('Terms&amp;Conditions + Transaction'!$C$15)="act", 1, IF(DAY(B1507)=31, 0, IF(AND(DAY(B1507+1)=1, MONTH(B1507+1)=3), 31-DAY(B1507), 1))))</f>
        <v/>
      </c>
      <c r="E1507" s="18" t="str">
        <f ca="1">IF(B1507="", "", IFERROR(VLOOKUP(B1507, 'Accrual Schedule'!$B$3:$B$122, 1, TRUE), ""))</f>
        <v/>
      </c>
      <c r="F1507" s="18" t="str" cm="1">
        <f t="array" aca="1" ref="F1507" ca="1">IF(B1507="", "", INDEX('Accrual Schedule'!$B$3:$B$122, MATCH(B1507, 'Accrual Schedule'!$B$3:$B$122, 1)+1, 1))</f>
        <v/>
      </c>
      <c r="G1507" s="18" t="str" cm="1">
        <f t="array" aca="1" ref="G1507" ca="1">IF(B1507="", "", INDEX('Accrual Schedule'!$B$3:$B$122, MATCH(H1507, 'Accrual Schedule'!$B$3:$B$122, 1)-1, 1))</f>
        <v/>
      </c>
      <c r="H1507" s="18" t="str">
        <f ca="1">IF(B1507="", "", INDEX('Accrual Schedule'!$B$3:$B$122, MATCH(I1507, 'Accrual Schedule'!$C$3:$C$122, 1), 1))</f>
        <v/>
      </c>
      <c r="I1507" s="18" t="str" cm="1">
        <f t="array" aca="1" ref="I1507" ca="1">IF(B1507="", "", _xlfn.IFNA(INDEX('Accrual Schedule'!$C$4:$C$122, MATCH(B1507, 'Accrual Schedule'!$C$4:$C$122, 1)+1, 1), INDEX('Accrual Schedule'!$C$4:$C$122, 1, 1)))</f>
        <v/>
      </c>
      <c r="J1507" s="11" t="str">
        <f ca="1">IF(B1507="","",'Terms&amp;Conditions + Transaction'!$F$5-SUMIF(Dispositions!$B$3:$B$32,"&lt;="&amp;B1507,Dispositions!$C$3:$C$32))</f>
        <v/>
      </c>
      <c r="K1507" s="84" t="str">
        <f ca="1">IF(B1507="", "", IF(ISNA(MATCH(B1507, 'Factor Schedule'!$B$3:$B$2002, -1)),1,IF(INDEX('Factor Schedule'!$B$3:$C$2002,MATCH(B1507, 'Factor Schedule'!$B$3:$B$2002, -1), 1)=B1507,MATCH(B1507, 'Factor Schedule'!$B$3:$B$2002, -1),MATCH(B1507, 'Factor Schedule'!$B$3:$B$2002, -1)+1)))</f>
        <v/>
      </c>
      <c r="L1507" s="11" t="str" cm="1">
        <f t="array" aca="1" ref="L1507" ca="1">IF(B1507="","",ROUND(J1507*_xlfn.IFNA(INDEX('Factor Schedule'!$B$3:$C$2002,K1507, 2), 1), 2))</f>
        <v/>
      </c>
      <c r="M1507" s="11" t="str">
        <f ca="1">IF(B1507="", "", IF(OR(LOWER('Terms&amp;Conditions + Transaction'!$B$12)&lt;&gt;"compound", B1507=$C$2, B1507=E1507), L1507, L1507+IF(LOWER('Terms&amp;Conditions + Transaction'!$B$13)&lt;&gt;"y", SUMIFS($T$8:$T$2007, $B$8:$B$2007, "&gt;="&amp;E1507, $B$8:$B$2007, "&lt;"&amp;B1507), SUMIFS($U$8:$U$1007, $B$8:$B$2007, "&gt;="&amp;E1507, $B$8:$B$2007, "&lt;"&amp;B1507))))</f>
        <v/>
      </c>
      <c r="N1507" s="18" t="str">
        <f ca="1">IF(OR(B1507 = "", F1507=""), "", MIN(ForwardDays(B1507,-'Terms&amp;Conditions + Transaction'!$B$22, 'Terms&amp;Conditions + Transaction'!$B$23, 'Holiday Schedule'!$B$3:$B$1002),ForwardDays(F1507,-'Terms&amp;Conditions + Transaction'!$B$22, 'Terms&amp;Conditions + Transaction'!$B$23, 'Holiday Schedule'!$B$3:$B$1002)))</f>
        <v/>
      </c>
      <c r="O1507" s="42" t="str">
        <f ca="1">IF(B1507="", "", IF(ISNA(MATCH(N1507, SOFR_INDEX!$A$2:$A$2001, -1)),1,IF(INDEX(SOFR_INDEX!$A$2:$E$2001,MATCH(N1507, SOFR_INDEX!$A$2:$A$2001, -1), 1)=N1507,MATCH(N1507, SOFR_INDEX!$A$2:$A$2001, -1),MATCH(N1507, SOFR_INDEX!$A$2:$A$2001, -1)+1)))</f>
        <v/>
      </c>
      <c r="P1507" s="40" t="str" cm="1">
        <f t="array" aca="1" ref="P1507" ca="1">IF(OR(B1507="", F1507=""), "", INDEX(SOFR_INDEX!$B$2:$E$2001, O1507,$P$4) * IF(LEFT($P$3, 3)="180", 2, IF(LEFT($P$3, 2)="90", 4, IF(LEFT($P$3, 2)="30", 12, 1)))/100)</f>
        <v/>
      </c>
      <c r="Q1507" s="43" t="str">
        <f ca="1">IF(OR(B1507="", F1507=""), "", P1507+'Terms&amp;Conditions + Transaction'!$B$11/10000)</f>
        <v/>
      </c>
      <c r="R1507" s="43" t="str">
        <f t="shared" ca="1" si="143"/>
        <v/>
      </c>
      <c r="S1507" t="str">
        <f ca="1">IF(B1507="",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Transaction'!$C$7*(F1507-E1507), 365), 360))))</f>
        <v/>
      </c>
      <c r="T1507" s="49" t="str">
        <f t="shared" ca="1" si="144"/>
        <v/>
      </c>
      <c r="U1507" s="49" t="str">
        <f t="shared" ca="1" si="145"/>
        <v/>
      </c>
      <c r="V1507" s="49" t="str">
        <f t="shared" ca="1" si="146"/>
        <v/>
      </c>
      <c r="W1507" s="11" t="str">
        <f t="shared" ca="1" si="147"/>
        <v/>
      </c>
      <c r="X1507" s="11" t="str">
        <f t="shared" ca="1" si="148"/>
        <v/>
      </c>
    </row>
    <row r="1508" spans="2:24" x14ac:dyDescent="0.25">
      <c r="B1508" s="82" t="str">
        <f ca="1">IF(B1507&lt;MIN($C$3, 'Terms&amp;Conditions + Transaction'!$B$6), B1507+1, "")</f>
        <v/>
      </c>
      <c r="C1508" t="str">
        <f ca="1">IF(B1508="", "", IF(AND(WEEKDAY(B1508, 2)&lt;=5, ISERROR(VLOOKUP(B1508, 'Holiday Schedule'!$B$3:$B$1002, 1, FALSE))), 1, 0))</f>
        <v/>
      </c>
      <c r="D1508" t="str">
        <f ca="1">IF(B1508="", "", IF(LOWER('Terms&amp;Conditions + Transaction'!$C$15)="act", 1, IF(DAY(B1508)=31, 0, IF(AND(DAY(B1508+1)=1, MONTH(B1508+1)=3), 31-DAY(B1508), 1))))</f>
        <v/>
      </c>
      <c r="E1508" s="18" t="str">
        <f ca="1">IF(B1508="", "", IFERROR(VLOOKUP(B1508, 'Accrual Schedule'!$B$3:$B$122, 1, TRUE), ""))</f>
        <v/>
      </c>
      <c r="F1508" s="18" t="str" cm="1">
        <f t="array" aca="1" ref="F1508" ca="1">IF(B1508="", "", INDEX('Accrual Schedule'!$B$3:$B$122, MATCH(B1508, 'Accrual Schedule'!$B$3:$B$122, 1)+1, 1))</f>
        <v/>
      </c>
      <c r="G1508" s="18" t="str" cm="1">
        <f t="array" aca="1" ref="G1508" ca="1">IF(B1508="", "", INDEX('Accrual Schedule'!$B$3:$B$122, MATCH(H1508, 'Accrual Schedule'!$B$3:$B$122, 1)-1, 1))</f>
        <v/>
      </c>
      <c r="H1508" s="18" t="str">
        <f ca="1">IF(B1508="", "", INDEX('Accrual Schedule'!$B$3:$B$122, MATCH(I1508, 'Accrual Schedule'!$C$3:$C$122, 1), 1))</f>
        <v/>
      </c>
      <c r="I1508" s="18" t="str" cm="1">
        <f t="array" aca="1" ref="I1508" ca="1">IF(B1508="", "", _xlfn.IFNA(INDEX('Accrual Schedule'!$C$4:$C$122, MATCH(B1508, 'Accrual Schedule'!$C$4:$C$122, 1)+1, 1), INDEX('Accrual Schedule'!$C$4:$C$122, 1, 1)))</f>
        <v/>
      </c>
      <c r="J1508" s="11" t="str">
        <f ca="1">IF(B1508="","",'Terms&amp;Conditions + Transaction'!$F$5-SUMIF(Dispositions!$B$3:$B$32,"&lt;="&amp;B1508,Dispositions!$C$3:$C$32))</f>
        <v/>
      </c>
      <c r="K1508" s="84" t="str">
        <f ca="1">IF(B1508="", "", IF(ISNA(MATCH(B1508, 'Factor Schedule'!$B$3:$B$2002, -1)),1,IF(INDEX('Factor Schedule'!$B$3:$C$2002,MATCH(B1508, 'Factor Schedule'!$B$3:$B$2002, -1), 1)=B1508,MATCH(B1508, 'Factor Schedule'!$B$3:$B$2002, -1),MATCH(B1508, 'Factor Schedule'!$B$3:$B$2002, -1)+1)))</f>
        <v/>
      </c>
      <c r="L1508" s="11" t="str" cm="1">
        <f t="array" aca="1" ref="L1508" ca="1">IF(B1508="","",ROUND(J1508*_xlfn.IFNA(INDEX('Factor Schedule'!$B$3:$C$2002,K1508, 2), 1), 2))</f>
        <v/>
      </c>
      <c r="M1508" s="11" t="str">
        <f ca="1">IF(B1508="", "", IF(OR(LOWER('Terms&amp;Conditions + Transaction'!$B$12)&lt;&gt;"compound", B1508=$C$2, B1508=E1508), L1508, L1508+IF(LOWER('Terms&amp;Conditions + Transaction'!$B$13)&lt;&gt;"y", SUMIFS($T$8:$T$2007, $B$8:$B$2007, "&gt;="&amp;E1508, $B$8:$B$2007, "&lt;"&amp;B1508), SUMIFS($U$8:$U$1007, $B$8:$B$2007, "&gt;="&amp;E1508, $B$8:$B$2007, "&lt;"&amp;B1508))))</f>
        <v/>
      </c>
      <c r="N1508" s="18" t="str">
        <f ca="1">IF(OR(B1508 = "", F1508=""), "", MIN(ForwardDays(B1508,-'Terms&amp;Conditions + Transaction'!$B$22, 'Terms&amp;Conditions + Transaction'!$B$23, 'Holiday Schedule'!$B$3:$B$1002),ForwardDays(F1508,-'Terms&amp;Conditions + Transaction'!$B$22, 'Terms&amp;Conditions + Transaction'!$B$23, 'Holiday Schedule'!$B$3:$B$1002)))</f>
        <v/>
      </c>
      <c r="O1508" s="42" t="str">
        <f ca="1">IF(B1508="", "", IF(ISNA(MATCH(N1508, SOFR_INDEX!$A$2:$A$2001, -1)),1,IF(INDEX(SOFR_INDEX!$A$2:$E$2001,MATCH(N1508, SOFR_INDEX!$A$2:$A$2001, -1), 1)=N1508,MATCH(N1508, SOFR_INDEX!$A$2:$A$2001, -1),MATCH(N1508, SOFR_INDEX!$A$2:$A$2001, -1)+1)))</f>
        <v/>
      </c>
      <c r="P1508" s="40" t="str" cm="1">
        <f t="array" aca="1" ref="P1508" ca="1">IF(OR(B1508="", F1508=""), "", INDEX(SOFR_INDEX!$B$2:$E$2001, O1508,$P$4) * IF(LEFT($P$3, 3)="180", 2, IF(LEFT($P$3, 2)="90", 4, IF(LEFT($P$3, 2)="30", 12, 1)))/100)</f>
        <v/>
      </c>
      <c r="Q1508" s="43" t="str">
        <f ca="1">IF(OR(B1508="", F1508=""), "", P1508+'Terms&amp;Conditions + Transaction'!$B$11/10000)</f>
        <v/>
      </c>
      <c r="R1508" s="43" t="str">
        <f t="shared" ca="1" si="143"/>
        <v/>
      </c>
      <c r="S1508" t="str">
        <f ca="1">IF(B1508="",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Transaction'!$C$7*(F1508-E1508), 365), 360))))</f>
        <v/>
      </c>
      <c r="T1508" s="49" t="str">
        <f t="shared" ca="1" si="144"/>
        <v/>
      </c>
      <c r="U1508" s="49" t="str">
        <f t="shared" ca="1" si="145"/>
        <v/>
      </c>
      <c r="V1508" s="49" t="str">
        <f t="shared" ca="1" si="146"/>
        <v/>
      </c>
      <c r="W1508" s="11" t="str">
        <f t="shared" ca="1" si="147"/>
        <v/>
      </c>
      <c r="X1508" s="11" t="str">
        <f t="shared" ca="1" si="148"/>
        <v/>
      </c>
    </row>
    <row r="1509" spans="2:24" x14ac:dyDescent="0.25">
      <c r="B1509" s="82" t="str">
        <f ca="1">IF(B1508&lt;MIN($C$3, 'Terms&amp;Conditions + Transaction'!$B$6), B1508+1, "")</f>
        <v/>
      </c>
      <c r="C1509" t="str">
        <f ca="1">IF(B1509="", "", IF(AND(WEEKDAY(B1509, 2)&lt;=5, ISERROR(VLOOKUP(B1509, 'Holiday Schedule'!$B$3:$B$1002, 1, FALSE))), 1, 0))</f>
        <v/>
      </c>
      <c r="D1509" t="str">
        <f ca="1">IF(B1509="", "", IF(LOWER('Terms&amp;Conditions + Transaction'!$C$15)="act", 1, IF(DAY(B1509)=31, 0, IF(AND(DAY(B1509+1)=1, MONTH(B1509+1)=3), 31-DAY(B1509), 1))))</f>
        <v/>
      </c>
      <c r="E1509" s="18" t="str">
        <f ca="1">IF(B1509="", "", IFERROR(VLOOKUP(B1509, 'Accrual Schedule'!$B$3:$B$122, 1, TRUE), ""))</f>
        <v/>
      </c>
      <c r="F1509" s="18" t="str" cm="1">
        <f t="array" aca="1" ref="F1509" ca="1">IF(B1509="", "", INDEX('Accrual Schedule'!$B$3:$B$122, MATCH(B1509, 'Accrual Schedule'!$B$3:$B$122, 1)+1, 1))</f>
        <v/>
      </c>
      <c r="G1509" s="18" t="str" cm="1">
        <f t="array" aca="1" ref="G1509" ca="1">IF(B1509="", "", INDEX('Accrual Schedule'!$B$3:$B$122, MATCH(H1509, 'Accrual Schedule'!$B$3:$B$122, 1)-1, 1))</f>
        <v/>
      </c>
      <c r="H1509" s="18" t="str">
        <f ca="1">IF(B1509="", "", INDEX('Accrual Schedule'!$B$3:$B$122, MATCH(I1509, 'Accrual Schedule'!$C$3:$C$122, 1), 1))</f>
        <v/>
      </c>
      <c r="I1509" s="18" t="str" cm="1">
        <f t="array" aca="1" ref="I1509" ca="1">IF(B1509="", "", _xlfn.IFNA(INDEX('Accrual Schedule'!$C$4:$C$122, MATCH(B1509, 'Accrual Schedule'!$C$4:$C$122, 1)+1, 1), INDEX('Accrual Schedule'!$C$4:$C$122, 1, 1)))</f>
        <v/>
      </c>
      <c r="J1509" s="11" t="str">
        <f ca="1">IF(B1509="","",'Terms&amp;Conditions + Transaction'!$F$5-SUMIF(Dispositions!$B$3:$B$32,"&lt;="&amp;B1509,Dispositions!$C$3:$C$32))</f>
        <v/>
      </c>
      <c r="K1509" s="84" t="str">
        <f ca="1">IF(B1509="", "", IF(ISNA(MATCH(B1509, 'Factor Schedule'!$B$3:$B$2002, -1)),1,IF(INDEX('Factor Schedule'!$B$3:$C$2002,MATCH(B1509, 'Factor Schedule'!$B$3:$B$2002, -1), 1)=B1509,MATCH(B1509, 'Factor Schedule'!$B$3:$B$2002, -1),MATCH(B1509, 'Factor Schedule'!$B$3:$B$2002, -1)+1)))</f>
        <v/>
      </c>
      <c r="L1509" s="11" t="str" cm="1">
        <f t="array" aca="1" ref="L1509" ca="1">IF(B1509="","",ROUND(J1509*_xlfn.IFNA(INDEX('Factor Schedule'!$B$3:$C$2002,K1509, 2), 1), 2))</f>
        <v/>
      </c>
      <c r="M1509" s="11" t="str">
        <f ca="1">IF(B1509="", "", IF(OR(LOWER('Terms&amp;Conditions + Transaction'!$B$12)&lt;&gt;"compound", B1509=$C$2, B1509=E1509), L1509, L1509+IF(LOWER('Terms&amp;Conditions + Transaction'!$B$13)&lt;&gt;"y", SUMIFS($T$8:$T$2007, $B$8:$B$2007, "&gt;="&amp;E1509, $B$8:$B$2007, "&lt;"&amp;B1509), SUMIFS($U$8:$U$1007, $B$8:$B$2007, "&gt;="&amp;E1509, $B$8:$B$2007, "&lt;"&amp;B1509))))</f>
        <v/>
      </c>
      <c r="N1509" s="18" t="str">
        <f ca="1">IF(OR(B1509 = "", F1509=""), "", MIN(ForwardDays(B1509,-'Terms&amp;Conditions + Transaction'!$B$22, 'Terms&amp;Conditions + Transaction'!$B$23, 'Holiday Schedule'!$B$3:$B$1002),ForwardDays(F1509,-'Terms&amp;Conditions + Transaction'!$B$22, 'Terms&amp;Conditions + Transaction'!$B$23, 'Holiday Schedule'!$B$3:$B$1002)))</f>
        <v/>
      </c>
      <c r="O1509" s="42" t="str">
        <f ca="1">IF(B1509="", "", IF(ISNA(MATCH(N1509, SOFR_INDEX!$A$2:$A$2001, -1)),1,IF(INDEX(SOFR_INDEX!$A$2:$E$2001,MATCH(N1509, SOFR_INDEX!$A$2:$A$2001, -1), 1)=N1509,MATCH(N1509, SOFR_INDEX!$A$2:$A$2001, -1),MATCH(N1509, SOFR_INDEX!$A$2:$A$2001, -1)+1)))</f>
        <v/>
      </c>
      <c r="P1509" s="40" t="str" cm="1">
        <f t="array" aca="1" ref="P1509" ca="1">IF(OR(B1509="", F1509=""), "", INDEX(SOFR_INDEX!$B$2:$E$2001, O1509,$P$4) * IF(LEFT($P$3, 3)="180", 2, IF(LEFT($P$3, 2)="90", 4, IF(LEFT($P$3, 2)="30", 12, 1)))/100)</f>
        <v/>
      </c>
      <c r="Q1509" s="43" t="str">
        <f ca="1">IF(OR(B1509="", F1509=""), "", P1509+'Terms&amp;Conditions + Transaction'!$B$11/10000)</f>
        <v/>
      </c>
      <c r="R1509" s="43" t="str">
        <f t="shared" ca="1" si="143"/>
        <v/>
      </c>
      <c r="S1509" t="str">
        <f ca="1">IF(B1509="",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Transaction'!$C$7*(F1509-E1509), 365), 360))))</f>
        <v/>
      </c>
      <c r="T1509" s="49" t="str">
        <f t="shared" ca="1" si="144"/>
        <v/>
      </c>
      <c r="U1509" s="49" t="str">
        <f t="shared" ca="1" si="145"/>
        <v/>
      </c>
      <c r="V1509" s="49" t="str">
        <f t="shared" ca="1" si="146"/>
        <v/>
      </c>
      <c r="W1509" s="11" t="str">
        <f t="shared" ca="1" si="147"/>
        <v/>
      </c>
      <c r="X1509" s="11" t="str">
        <f t="shared" ca="1" si="148"/>
        <v/>
      </c>
    </row>
    <row r="1510" spans="2:24" x14ac:dyDescent="0.25">
      <c r="B1510" s="82" t="str">
        <f ca="1">IF(B1509&lt;MIN($C$3, 'Terms&amp;Conditions + Transaction'!$B$6), B1509+1, "")</f>
        <v/>
      </c>
      <c r="C1510" t="str">
        <f ca="1">IF(B1510="", "", IF(AND(WEEKDAY(B1510, 2)&lt;=5, ISERROR(VLOOKUP(B1510, 'Holiday Schedule'!$B$3:$B$1002, 1, FALSE))), 1, 0))</f>
        <v/>
      </c>
      <c r="D1510" t="str">
        <f ca="1">IF(B1510="", "", IF(LOWER('Terms&amp;Conditions + Transaction'!$C$15)="act", 1, IF(DAY(B1510)=31, 0, IF(AND(DAY(B1510+1)=1, MONTH(B1510+1)=3), 31-DAY(B1510), 1))))</f>
        <v/>
      </c>
      <c r="E1510" s="18" t="str">
        <f ca="1">IF(B1510="", "", IFERROR(VLOOKUP(B1510, 'Accrual Schedule'!$B$3:$B$122, 1, TRUE), ""))</f>
        <v/>
      </c>
      <c r="F1510" s="18" t="str" cm="1">
        <f t="array" aca="1" ref="F1510" ca="1">IF(B1510="", "", INDEX('Accrual Schedule'!$B$3:$B$122, MATCH(B1510, 'Accrual Schedule'!$B$3:$B$122, 1)+1, 1))</f>
        <v/>
      </c>
      <c r="G1510" s="18" t="str" cm="1">
        <f t="array" aca="1" ref="G1510" ca="1">IF(B1510="", "", INDEX('Accrual Schedule'!$B$3:$B$122, MATCH(H1510, 'Accrual Schedule'!$B$3:$B$122, 1)-1, 1))</f>
        <v/>
      </c>
      <c r="H1510" s="18" t="str">
        <f ca="1">IF(B1510="", "", INDEX('Accrual Schedule'!$B$3:$B$122, MATCH(I1510, 'Accrual Schedule'!$C$3:$C$122, 1), 1))</f>
        <v/>
      </c>
      <c r="I1510" s="18" t="str" cm="1">
        <f t="array" aca="1" ref="I1510" ca="1">IF(B1510="", "", _xlfn.IFNA(INDEX('Accrual Schedule'!$C$4:$C$122, MATCH(B1510, 'Accrual Schedule'!$C$4:$C$122, 1)+1, 1), INDEX('Accrual Schedule'!$C$4:$C$122, 1, 1)))</f>
        <v/>
      </c>
      <c r="J1510" s="11" t="str">
        <f ca="1">IF(B1510="","",'Terms&amp;Conditions + Transaction'!$F$5-SUMIF(Dispositions!$B$3:$B$32,"&lt;="&amp;B1510,Dispositions!$C$3:$C$32))</f>
        <v/>
      </c>
      <c r="K1510" s="84" t="str">
        <f ca="1">IF(B1510="", "", IF(ISNA(MATCH(B1510, 'Factor Schedule'!$B$3:$B$2002, -1)),1,IF(INDEX('Factor Schedule'!$B$3:$C$2002,MATCH(B1510, 'Factor Schedule'!$B$3:$B$2002, -1), 1)=B1510,MATCH(B1510, 'Factor Schedule'!$B$3:$B$2002, -1),MATCH(B1510, 'Factor Schedule'!$B$3:$B$2002, -1)+1)))</f>
        <v/>
      </c>
      <c r="L1510" s="11" t="str" cm="1">
        <f t="array" aca="1" ref="L1510" ca="1">IF(B1510="","",ROUND(J1510*_xlfn.IFNA(INDEX('Factor Schedule'!$B$3:$C$2002,K1510, 2), 1), 2))</f>
        <v/>
      </c>
      <c r="M1510" s="11" t="str">
        <f ca="1">IF(B1510="", "", IF(OR(LOWER('Terms&amp;Conditions + Transaction'!$B$12)&lt;&gt;"compound", B1510=$C$2, B1510=E1510), L1510, L1510+IF(LOWER('Terms&amp;Conditions + Transaction'!$B$13)&lt;&gt;"y", SUMIFS($T$8:$T$2007, $B$8:$B$2007, "&gt;="&amp;E1510, $B$8:$B$2007, "&lt;"&amp;B1510), SUMIFS($U$8:$U$1007, $B$8:$B$2007, "&gt;="&amp;E1510, $B$8:$B$2007, "&lt;"&amp;B1510))))</f>
        <v/>
      </c>
      <c r="N1510" s="18" t="str">
        <f ca="1">IF(OR(B1510 = "", F1510=""), "", MIN(ForwardDays(B1510,-'Terms&amp;Conditions + Transaction'!$B$22, 'Terms&amp;Conditions + Transaction'!$B$23, 'Holiday Schedule'!$B$3:$B$1002),ForwardDays(F1510,-'Terms&amp;Conditions + Transaction'!$B$22, 'Terms&amp;Conditions + Transaction'!$B$23, 'Holiday Schedule'!$B$3:$B$1002)))</f>
        <v/>
      </c>
      <c r="O1510" s="42" t="str">
        <f ca="1">IF(B1510="", "", IF(ISNA(MATCH(N1510, SOFR_INDEX!$A$2:$A$2001, -1)),1,IF(INDEX(SOFR_INDEX!$A$2:$E$2001,MATCH(N1510, SOFR_INDEX!$A$2:$A$2001, -1), 1)=N1510,MATCH(N1510, SOFR_INDEX!$A$2:$A$2001, -1),MATCH(N1510, SOFR_INDEX!$A$2:$A$2001, -1)+1)))</f>
        <v/>
      </c>
      <c r="P1510" s="40" t="str" cm="1">
        <f t="array" aca="1" ref="P1510" ca="1">IF(OR(B1510="", F1510=""), "", INDEX(SOFR_INDEX!$B$2:$E$2001, O1510,$P$4) * IF(LEFT($P$3, 3)="180", 2, IF(LEFT($P$3, 2)="90", 4, IF(LEFT($P$3, 2)="30", 12, 1)))/100)</f>
        <v/>
      </c>
      <c r="Q1510" s="43" t="str">
        <f ca="1">IF(OR(B1510="", F1510=""), "", P1510+'Terms&amp;Conditions + Transaction'!$B$11/10000)</f>
        <v/>
      </c>
      <c r="R1510" s="43" t="str">
        <f t="shared" ca="1" si="143"/>
        <v/>
      </c>
      <c r="S1510" t="str">
        <f ca="1">IF(B1510="",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Transaction'!$C$7*(F1510-E1510), 365), 360))))</f>
        <v/>
      </c>
      <c r="T1510" s="49" t="str">
        <f t="shared" ca="1" si="144"/>
        <v/>
      </c>
      <c r="U1510" s="49" t="str">
        <f t="shared" ca="1" si="145"/>
        <v/>
      </c>
      <c r="V1510" s="49" t="str">
        <f t="shared" ca="1" si="146"/>
        <v/>
      </c>
      <c r="W1510" s="11" t="str">
        <f t="shared" ca="1" si="147"/>
        <v/>
      </c>
      <c r="X1510" s="11" t="str">
        <f t="shared" ca="1" si="148"/>
        <v/>
      </c>
    </row>
    <row r="1511" spans="2:24" x14ac:dyDescent="0.25">
      <c r="B1511" s="82" t="str">
        <f ca="1">IF(B1510&lt;MIN($C$3, 'Terms&amp;Conditions + Transaction'!$B$6), B1510+1, "")</f>
        <v/>
      </c>
      <c r="C1511" t="str">
        <f ca="1">IF(B1511="", "", IF(AND(WEEKDAY(B1511, 2)&lt;=5, ISERROR(VLOOKUP(B1511, 'Holiday Schedule'!$B$3:$B$1002, 1, FALSE))), 1, 0))</f>
        <v/>
      </c>
      <c r="D1511" t="str">
        <f ca="1">IF(B1511="", "", IF(LOWER('Terms&amp;Conditions + Transaction'!$C$15)="act", 1, IF(DAY(B1511)=31, 0, IF(AND(DAY(B1511+1)=1, MONTH(B1511+1)=3), 31-DAY(B1511), 1))))</f>
        <v/>
      </c>
      <c r="E1511" s="18" t="str">
        <f ca="1">IF(B1511="", "", IFERROR(VLOOKUP(B1511, 'Accrual Schedule'!$B$3:$B$122, 1, TRUE), ""))</f>
        <v/>
      </c>
      <c r="F1511" s="18" t="str" cm="1">
        <f t="array" aca="1" ref="F1511" ca="1">IF(B1511="", "", INDEX('Accrual Schedule'!$B$3:$B$122, MATCH(B1511, 'Accrual Schedule'!$B$3:$B$122, 1)+1, 1))</f>
        <v/>
      </c>
      <c r="G1511" s="18" t="str" cm="1">
        <f t="array" aca="1" ref="G1511" ca="1">IF(B1511="", "", INDEX('Accrual Schedule'!$B$3:$B$122, MATCH(H1511, 'Accrual Schedule'!$B$3:$B$122, 1)-1, 1))</f>
        <v/>
      </c>
      <c r="H1511" s="18" t="str">
        <f ca="1">IF(B1511="", "", INDEX('Accrual Schedule'!$B$3:$B$122, MATCH(I1511, 'Accrual Schedule'!$C$3:$C$122, 1), 1))</f>
        <v/>
      </c>
      <c r="I1511" s="18" t="str" cm="1">
        <f t="array" aca="1" ref="I1511" ca="1">IF(B1511="", "", _xlfn.IFNA(INDEX('Accrual Schedule'!$C$4:$C$122, MATCH(B1511, 'Accrual Schedule'!$C$4:$C$122, 1)+1, 1), INDEX('Accrual Schedule'!$C$4:$C$122, 1, 1)))</f>
        <v/>
      </c>
      <c r="J1511" s="11" t="str">
        <f ca="1">IF(B1511="","",'Terms&amp;Conditions + Transaction'!$F$5-SUMIF(Dispositions!$B$3:$B$32,"&lt;="&amp;B1511,Dispositions!$C$3:$C$32))</f>
        <v/>
      </c>
      <c r="K1511" s="84" t="str">
        <f ca="1">IF(B1511="", "", IF(ISNA(MATCH(B1511, 'Factor Schedule'!$B$3:$B$2002, -1)),1,IF(INDEX('Factor Schedule'!$B$3:$C$2002,MATCH(B1511, 'Factor Schedule'!$B$3:$B$2002, -1), 1)=B1511,MATCH(B1511, 'Factor Schedule'!$B$3:$B$2002, -1),MATCH(B1511, 'Factor Schedule'!$B$3:$B$2002, -1)+1)))</f>
        <v/>
      </c>
      <c r="L1511" s="11" t="str" cm="1">
        <f t="array" aca="1" ref="L1511" ca="1">IF(B1511="","",ROUND(J1511*_xlfn.IFNA(INDEX('Factor Schedule'!$B$3:$C$2002,K1511, 2), 1), 2))</f>
        <v/>
      </c>
      <c r="M1511" s="11" t="str">
        <f ca="1">IF(B1511="", "", IF(OR(LOWER('Terms&amp;Conditions + Transaction'!$B$12)&lt;&gt;"compound", B1511=$C$2, B1511=E1511), L1511, L1511+IF(LOWER('Terms&amp;Conditions + Transaction'!$B$13)&lt;&gt;"y", SUMIFS($T$8:$T$2007, $B$8:$B$2007, "&gt;="&amp;E1511, $B$8:$B$2007, "&lt;"&amp;B1511), SUMIFS($U$8:$U$1007, $B$8:$B$2007, "&gt;="&amp;E1511, $B$8:$B$2007, "&lt;"&amp;B1511))))</f>
        <v/>
      </c>
      <c r="N1511" s="18" t="str">
        <f ca="1">IF(OR(B1511 = "", F1511=""), "", MIN(ForwardDays(B1511,-'Terms&amp;Conditions + Transaction'!$B$22, 'Terms&amp;Conditions + Transaction'!$B$23, 'Holiday Schedule'!$B$3:$B$1002),ForwardDays(F1511,-'Terms&amp;Conditions + Transaction'!$B$22, 'Terms&amp;Conditions + Transaction'!$B$23, 'Holiday Schedule'!$B$3:$B$1002)))</f>
        <v/>
      </c>
      <c r="O1511" s="42" t="str">
        <f ca="1">IF(B1511="", "", IF(ISNA(MATCH(N1511, SOFR_INDEX!$A$2:$A$2001, -1)),1,IF(INDEX(SOFR_INDEX!$A$2:$E$2001,MATCH(N1511, SOFR_INDEX!$A$2:$A$2001, -1), 1)=N1511,MATCH(N1511, SOFR_INDEX!$A$2:$A$2001, -1),MATCH(N1511, SOFR_INDEX!$A$2:$A$2001, -1)+1)))</f>
        <v/>
      </c>
      <c r="P1511" s="40" t="str" cm="1">
        <f t="array" aca="1" ref="P1511" ca="1">IF(OR(B1511="", F1511=""), "", INDEX(SOFR_INDEX!$B$2:$E$2001, O1511,$P$4) * IF(LEFT($P$3, 3)="180", 2, IF(LEFT($P$3, 2)="90", 4, IF(LEFT($P$3, 2)="30", 12, 1)))/100)</f>
        <v/>
      </c>
      <c r="Q1511" s="43" t="str">
        <f ca="1">IF(OR(B1511="", F1511=""), "", P1511+'Terms&amp;Conditions + Transaction'!$B$11/10000)</f>
        <v/>
      </c>
      <c r="R1511" s="43" t="str">
        <f t="shared" ca="1" si="143"/>
        <v/>
      </c>
      <c r="S1511" t="str">
        <f ca="1">IF(B1511="",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Transaction'!$C$7*(F1511-E1511), 365), 360))))</f>
        <v/>
      </c>
      <c r="T1511" s="49" t="str">
        <f t="shared" ca="1" si="144"/>
        <v/>
      </c>
      <c r="U1511" s="49" t="str">
        <f t="shared" ca="1" si="145"/>
        <v/>
      </c>
      <c r="V1511" s="49" t="str">
        <f t="shared" ca="1" si="146"/>
        <v/>
      </c>
      <c r="W1511" s="11" t="str">
        <f t="shared" ca="1" si="147"/>
        <v/>
      </c>
      <c r="X1511" s="11" t="str">
        <f t="shared" ca="1" si="148"/>
        <v/>
      </c>
    </row>
    <row r="1512" spans="2:24" x14ac:dyDescent="0.25">
      <c r="B1512" s="82" t="str">
        <f ca="1">IF(B1511&lt;MIN($C$3, 'Terms&amp;Conditions + Transaction'!$B$6), B1511+1, "")</f>
        <v/>
      </c>
      <c r="C1512" t="str">
        <f ca="1">IF(B1512="", "", IF(AND(WEEKDAY(B1512, 2)&lt;=5, ISERROR(VLOOKUP(B1512, 'Holiday Schedule'!$B$3:$B$1002, 1, FALSE))), 1, 0))</f>
        <v/>
      </c>
      <c r="D1512" t="str">
        <f ca="1">IF(B1512="", "", IF(LOWER('Terms&amp;Conditions + Transaction'!$C$15)="act", 1, IF(DAY(B1512)=31, 0, IF(AND(DAY(B1512+1)=1, MONTH(B1512+1)=3), 31-DAY(B1512), 1))))</f>
        <v/>
      </c>
      <c r="E1512" s="18" t="str">
        <f ca="1">IF(B1512="", "", IFERROR(VLOOKUP(B1512, 'Accrual Schedule'!$B$3:$B$122, 1, TRUE), ""))</f>
        <v/>
      </c>
      <c r="F1512" s="18" t="str" cm="1">
        <f t="array" aca="1" ref="F1512" ca="1">IF(B1512="", "", INDEX('Accrual Schedule'!$B$3:$B$122, MATCH(B1512, 'Accrual Schedule'!$B$3:$B$122, 1)+1, 1))</f>
        <v/>
      </c>
      <c r="G1512" s="18" t="str" cm="1">
        <f t="array" aca="1" ref="G1512" ca="1">IF(B1512="", "", INDEX('Accrual Schedule'!$B$3:$B$122, MATCH(H1512, 'Accrual Schedule'!$B$3:$B$122, 1)-1, 1))</f>
        <v/>
      </c>
      <c r="H1512" s="18" t="str">
        <f ca="1">IF(B1512="", "", INDEX('Accrual Schedule'!$B$3:$B$122, MATCH(I1512, 'Accrual Schedule'!$C$3:$C$122, 1), 1))</f>
        <v/>
      </c>
      <c r="I1512" s="18" t="str" cm="1">
        <f t="array" aca="1" ref="I1512" ca="1">IF(B1512="", "", _xlfn.IFNA(INDEX('Accrual Schedule'!$C$4:$C$122, MATCH(B1512, 'Accrual Schedule'!$C$4:$C$122, 1)+1, 1), INDEX('Accrual Schedule'!$C$4:$C$122, 1, 1)))</f>
        <v/>
      </c>
      <c r="J1512" s="11" t="str">
        <f ca="1">IF(B1512="","",'Terms&amp;Conditions + Transaction'!$F$5-SUMIF(Dispositions!$B$3:$B$32,"&lt;="&amp;B1512,Dispositions!$C$3:$C$32))</f>
        <v/>
      </c>
      <c r="K1512" s="84" t="str">
        <f ca="1">IF(B1512="", "", IF(ISNA(MATCH(B1512, 'Factor Schedule'!$B$3:$B$2002, -1)),1,IF(INDEX('Factor Schedule'!$B$3:$C$2002,MATCH(B1512, 'Factor Schedule'!$B$3:$B$2002, -1), 1)=B1512,MATCH(B1512, 'Factor Schedule'!$B$3:$B$2002, -1),MATCH(B1512, 'Factor Schedule'!$B$3:$B$2002, -1)+1)))</f>
        <v/>
      </c>
      <c r="L1512" s="11" t="str" cm="1">
        <f t="array" aca="1" ref="L1512" ca="1">IF(B1512="","",ROUND(J1512*_xlfn.IFNA(INDEX('Factor Schedule'!$B$3:$C$2002,K1512, 2), 1), 2))</f>
        <v/>
      </c>
      <c r="M1512" s="11" t="str">
        <f ca="1">IF(B1512="", "", IF(OR(LOWER('Terms&amp;Conditions + Transaction'!$B$12)&lt;&gt;"compound", B1512=$C$2, B1512=E1512), L1512, L1512+IF(LOWER('Terms&amp;Conditions + Transaction'!$B$13)&lt;&gt;"y", SUMIFS($T$8:$T$2007, $B$8:$B$2007, "&gt;="&amp;E1512, $B$8:$B$2007, "&lt;"&amp;B1512), SUMIFS($U$8:$U$1007, $B$8:$B$2007, "&gt;="&amp;E1512, $B$8:$B$2007, "&lt;"&amp;B1512))))</f>
        <v/>
      </c>
      <c r="N1512" s="18" t="str">
        <f ca="1">IF(OR(B1512 = "", F1512=""), "", MIN(ForwardDays(B1512,-'Terms&amp;Conditions + Transaction'!$B$22, 'Terms&amp;Conditions + Transaction'!$B$23, 'Holiday Schedule'!$B$3:$B$1002),ForwardDays(F1512,-'Terms&amp;Conditions + Transaction'!$B$22, 'Terms&amp;Conditions + Transaction'!$B$23, 'Holiday Schedule'!$B$3:$B$1002)))</f>
        <v/>
      </c>
      <c r="O1512" s="42" t="str">
        <f ca="1">IF(B1512="", "", IF(ISNA(MATCH(N1512, SOFR_INDEX!$A$2:$A$2001, -1)),1,IF(INDEX(SOFR_INDEX!$A$2:$E$2001,MATCH(N1512, SOFR_INDEX!$A$2:$A$2001, -1), 1)=N1512,MATCH(N1512, SOFR_INDEX!$A$2:$A$2001, -1),MATCH(N1512, SOFR_INDEX!$A$2:$A$2001, -1)+1)))</f>
        <v/>
      </c>
      <c r="P1512" s="40" t="str" cm="1">
        <f t="array" aca="1" ref="P1512" ca="1">IF(OR(B1512="", F1512=""), "", INDEX(SOFR_INDEX!$B$2:$E$2001, O1512,$P$4) * IF(LEFT($P$3, 3)="180", 2, IF(LEFT($P$3, 2)="90", 4, IF(LEFT($P$3, 2)="30", 12, 1)))/100)</f>
        <v/>
      </c>
      <c r="Q1512" s="43" t="str">
        <f ca="1">IF(OR(B1512="", F1512=""), "", P1512+'Terms&amp;Conditions + Transaction'!$B$11/10000)</f>
        <v/>
      </c>
      <c r="R1512" s="43" t="str">
        <f t="shared" ca="1" si="143"/>
        <v/>
      </c>
      <c r="S1512" t="str">
        <f ca="1">IF(B1512="",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Transaction'!$C$7*(F1512-E1512), 365), 360))))</f>
        <v/>
      </c>
      <c r="T1512" s="49" t="str">
        <f t="shared" ca="1" si="144"/>
        <v/>
      </c>
      <c r="U1512" s="49" t="str">
        <f t="shared" ca="1" si="145"/>
        <v/>
      </c>
      <c r="V1512" s="49" t="str">
        <f t="shared" ca="1" si="146"/>
        <v/>
      </c>
      <c r="W1512" s="11" t="str">
        <f t="shared" ca="1" si="147"/>
        <v/>
      </c>
      <c r="X1512" s="11" t="str">
        <f t="shared" ca="1" si="148"/>
        <v/>
      </c>
    </row>
    <row r="1513" spans="2:24" x14ac:dyDescent="0.25">
      <c r="B1513" s="82" t="str">
        <f ca="1">IF(B1512&lt;MIN($C$3, 'Terms&amp;Conditions + Transaction'!$B$6), B1512+1, "")</f>
        <v/>
      </c>
      <c r="C1513" t="str">
        <f ca="1">IF(B1513="", "", IF(AND(WEEKDAY(B1513, 2)&lt;=5, ISERROR(VLOOKUP(B1513, 'Holiday Schedule'!$B$3:$B$1002, 1, FALSE))), 1, 0))</f>
        <v/>
      </c>
      <c r="D1513" t="str">
        <f ca="1">IF(B1513="", "", IF(LOWER('Terms&amp;Conditions + Transaction'!$C$15)="act", 1, IF(DAY(B1513)=31, 0, IF(AND(DAY(B1513+1)=1, MONTH(B1513+1)=3), 31-DAY(B1513), 1))))</f>
        <v/>
      </c>
      <c r="E1513" s="18" t="str">
        <f ca="1">IF(B1513="", "", IFERROR(VLOOKUP(B1513, 'Accrual Schedule'!$B$3:$B$122, 1, TRUE), ""))</f>
        <v/>
      </c>
      <c r="F1513" s="18" t="str" cm="1">
        <f t="array" aca="1" ref="F1513" ca="1">IF(B1513="", "", INDEX('Accrual Schedule'!$B$3:$B$122, MATCH(B1513, 'Accrual Schedule'!$B$3:$B$122, 1)+1, 1))</f>
        <v/>
      </c>
      <c r="G1513" s="18" t="str" cm="1">
        <f t="array" aca="1" ref="G1513" ca="1">IF(B1513="", "", INDEX('Accrual Schedule'!$B$3:$B$122, MATCH(H1513, 'Accrual Schedule'!$B$3:$B$122, 1)-1, 1))</f>
        <v/>
      </c>
      <c r="H1513" s="18" t="str">
        <f ca="1">IF(B1513="", "", INDEX('Accrual Schedule'!$B$3:$B$122, MATCH(I1513, 'Accrual Schedule'!$C$3:$C$122, 1), 1))</f>
        <v/>
      </c>
      <c r="I1513" s="18" t="str" cm="1">
        <f t="array" aca="1" ref="I1513" ca="1">IF(B1513="", "", _xlfn.IFNA(INDEX('Accrual Schedule'!$C$4:$C$122, MATCH(B1513, 'Accrual Schedule'!$C$4:$C$122, 1)+1, 1), INDEX('Accrual Schedule'!$C$4:$C$122, 1, 1)))</f>
        <v/>
      </c>
      <c r="J1513" s="11" t="str">
        <f ca="1">IF(B1513="","",'Terms&amp;Conditions + Transaction'!$F$5-SUMIF(Dispositions!$B$3:$B$32,"&lt;="&amp;B1513,Dispositions!$C$3:$C$32))</f>
        <v/>
      </c>
      <c r="K1513" s="84" t="str">
        <f ca="1">IF(B1513="", "", IF(ISNA(MATCH(B1513, 'Factor Schedule'!$B$3:$B$2002, -1)),1,IF(INDEX('Factor Schedule'!$B$3:$C$2002,MATCH(B1513, 'Factor Schedule'!$B$3:$B$2002, -1), 1)=B1513,MATCH(B1513, 'Factor Schedule'!$B$3:$B$2002, -1),MATCH(B1513, 'Factor Schedule'!$B$3:$B$2002, -1)+1)))</f>
        <v/>
      </c>
      <c r="L1513" s="11" t="str" cm="1">
        <f t="array" aca="1" ref="L1513" ca="1">IF(B1513="","",ROUND(J1513*_xlfn.IFNA(INDEX('Factor Schedule'!$B$3:$C$2002,K1513, 2), 1), 2))</f>
        <v/>
      </c>
      <c r="M1513" s="11" t="str">
        <f ca="1">IF(B1513="", "", IF(OR(LOWER('Terms&amp;Conditions + Transaction'!$B$12)&lt;&gt;"compound", B1513=$C$2, B1513=E1513), L1513, L1513+IF(LOWER('Terms&amp;Conditions + Transaction'!$B$13)&lt;&gt;"y", SUMIFS($T$8:$T$2007, $B$8:$B$2007, "&gt;="&amp;E1513, $B$8:$B$2007, "&lt;"&amp;B1513), SUMIFS($U$8:$U$1007, $B$8:$B$2007, "&gt;="&amp;E1513, $B$8:$B$2007, "&lt;"&amp;B1513))))</f>
        <v/>
      </c>
      <c r="N1513" s="18" t="str">
        <f ca="1">IF(OR(B1513 = "", F1513=""), "", MIN(ForwardDays(B1513,-'Terms&amp;Conditions + Transaction'!$B$22, 'Terms&amp;Conditions + Transaction'!$B$23, 'Holiday Schedule'!$B$3:$B$1002),ForwardDays(F1513,-'Terms&amp;Conditions + Transaction'!$B$22, 'Terms&amp;Conditions + Transaction'!$B$23, 'Holiday Schedule'!$B$3:$B$1002)))</f>
        <v/>
      </c>
      <c r="O1513" s="42" t="str">
        <f ca="1">IF(B1513="", "", IF(ISNA(MATCH(N1513, SOFR_INDEX!$A$2:$A$2001, -1)),1,IF(INDEX(SOFR_INDEX!$A$2:$E$2001,MATCH(N1513, SOFR_INDEX!$A$2:$A$2001, -1), 1)=N1513,MATCH(N1513, SOFR_INDEX!$A$2:$A$2001, -1),MATCH(N1513, SOFR_INDEX!$A$2:$A$2001, -1)+1)))</f>
        <v/>
      </c>
      <c r="P1513" s="40" t="str" cm="1">
        <f t="array" aca="1" ref="P1513" ca="1">IF(OR(B1513="", F1513=""), "", INDEX(SOFR_INDEX!$B$2:$E$2001, O1513,$P$4) * IF(LEFT($P$3, 3)="180", 2, IF(LEFT($P$3, 2)="90", 4, IF(LEFT($P$3, 2)="30", 12, 1)))/100)</f>
        <v/>
      </c>
      <c r="Q1513" s="43" t="str">
        <f ca="1">IF(OR(B1513="", F1513=""), "", P1513+'Terms&amp;Conditions + Transaction'!$B$11/10000)</f>
        <v/>
      </c>
      <c r="R1513" s="43" t="str">
        <f t="shared" ca="1" si="143"/>
        <v/>
      </c>
      <c r="S1513" t="str">
        <f ca="1">IF(B1513="",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Transaction'!$C$7*(F1513-E1513), 365), 360))))</f>
        <v/>
      </c>
      <c r="T1513" s="49" t="str">
        <f t="shared" ca="1" si="144"/>
        <v/>
      </c>
      <c r="U1513" s="49" t="str">
        <f t="shared" ca="1" si="145"/>
        <v/>
      </c>
      <c r="V1513" s="49" t="str">
        <f t="shared" ca="1" si="146"/>
        <v/>
      </c>
      <c r="W1513" s="11" t="str">
        <f t="shared" ca="1" si="147"/>
        <v/>
      </c>
      <c r="X1513" s="11" t="str">
        <f t="shared" ca="1" si="148"/>
        <v/>
      </c>
    </row>
    <row r="1514" spans="2:24" x14ac:dyDescent="0.25">
      <c r="B1514" s="82" t="str">
        <f ca="1">IF(B1513&lt;MIN($C$3, 'Terms&amp;Conditions + Transaction'!$B$6), B1513+1, "")</f>
        <v/>
      </c>
      <c r="C1514" t="str">
        <f ca="1">IF(B1514="", "", IF(AND(WEEKDAY(B1514, 2)&lt;=5, ISERROR(VLOOKUP(B1514, 'Holiday Schedule'!$B$3:$B$1002, 1, FALSE))), 1, 0))</f>
        <v/>
      </c>
      <c r="D1514" t="str">
        <f ca="1">IF(B1514="", "", IF(LOWER('Terms&amp;Conditions + Transaction'!$C$15)="act", 1, IF(DAY(B1514)=31, 0, IF(AND(DAY(B1514+1)=1, MONTH(B1514+1)=3), 31-DAY(B1514), 1))))</f>
        <v/>
      </c>
      <c r="E1514" s="18" t="str">
        <f ca="1">IF(B1514="", "", IFERROR(VLOOKUP(B1514, 'Accrual Schedule'!$B$3:$B$122, 1, TRUE), ""))</f>
        <v/>
      </c>
      <c r="F1514" s="18" t="str" cm="1">
        <f t="array" aca="1" ref="F1514" ca="1">IF(B1514="", "", INDEX('Accrual Schedule'!$B$3:$B$122, MATCH(B1514, 'Accrual Schedule'!$B$3:$B$122, 1)+1, 1))</f>
        <v/>
      </c>
      <c r="G1514" s="18" t="str" cm="1">
        <f t="array" aca="1" ref="G1514" ca="1">IF(B1514="", "", INDEX('Accrual Schedule'!$B$3:$B$122, MATCH(H1514, 'Accrual Schedule'!$B$3:$B$122, 1)-1, 1))</f>
        <v/>
      </c>
      <c r="H1514" s="18" t="str">
        <f ca="1">IF(B1514="", "", INDEX('Accrual Schedule'!$B$3:$B$122, MATCH(I1514, 'Accrual Schedule'!$C$3:$C$122, 1), 1))</f>
        <v/>
      </c>
      <c r="I1514" s="18" t="str" cm="1">
        <f t="array" aca="1" ref="I1514" ca="1">IF(B1514="", "", _xlfn.IFNA(INDEX('Accrual Schedule'!$C$4:$C$122, MATCH(B1514, 'Accrual Schedule'!$C$4:$C$122, 1)+1, 1), INDEX('Accrual Schedule'!$C$4:$C$122, 1, 1)))</f>
        <v/>
      </c>
      <c r="J1514" s="11" t="str">
        <f ca="1">IF(B1514="","",'Terms&amp;Conditions + Transaction'!$F$5-SUMIF(Dispositions!$B$3:$B$32,"&lt;="&amp;B1514,Dispositions!$C$3:$C$32))</f>
        <v/>
      </c>
      <c r="K1514" s="84" t="str">
        <f ca="1">IF(B1514="", "", IF(ISNA(MATCH(B1514, 'Factor Schedule'!$B$3:$B$2002, -1)),1,IF(INDEX('Factor Schedule'!$B$3:$C$2002,MATCH(B1514, 'Factor Schedule'!$B$3:$B$2002, -1), 1)=B1514,MATCH(B1514, 'Factor Schedule'!$B$3:$B$2002, -1),MATCH(B1514, 'Factor Schedule'!$B$3:$B$2002, -1)+1)))</f>
        <v/>
      </c>
      <c r="L1514" s="11" t="str" cm="1">
        <f t="array" aca="1" ref="L1514" ca="1">IF(B1514="","",ROUND(J1514*_xlfn.IFNA(INDEX('Factor Schedule'!$B$3:$C$2002,K1514, 2), 1), 2))</f>
        <v/>
      </c>
      <c r="M1514" s="11" t="str">
        <f ca="1">IF(B1514="", "", IF(OR(LOWER('Terms&amp;Conditions + Transaction'!$B$12)&lt;&gt;"compound", B1514=$C$2, B1514=E1514), L1514, L1514+IF(LOWER('Terms&amp;Conditions + Transaction'!$B$13)&lt;&gt;"y", SUMIFS($T$8:$T$2007, $B$8:$B$2007, "&gt;="&amp;E1514, $B$8:$B$2007, "&lt;"&amp;B1514), SUMIFS($U$8:$U$1007, $B$8:$B$2007, "&gt;="&amp;E1514, $B$8:$B$2007, "&lt;"&amp;B1514))))</f>
        <v/>
      </c>
      <c r="N1514" s="18" t="str">
        <f ca="1">IF(OR(B1514 = "", F1514=""), "", MIN(ForwardDays(B1514,-'Terms&amp;Conditions + Transaction'!$B$22, 'Terms&amp;Conditions + Transaction'!$B$23, 'Holiday Schedule'!$B$3:$B$1002),ForwardDays(F1514,-'Terms&amp;Conditions + Transaction'!$B$22, 'Terms&amp;Conditions + Transaction'!$B$23, 'Holiday Schedule'!$B$3:$B$1002)))</f>
        <v/>
      </c>
      <c r="O1514" s="42" t="str">
        <f ca="1">IF(B1514="", "", IF(ISNA(MATCH(N1514, SOFR_INDEX!$A$2:$A$2001, -1)),1,IF(INDEX(SOFR_INDEX!$A$2:$E$2001,MATCH(N1514, SOFR_INDEX!$A$2:$A$2001, -1), 1)=N1514,MATCH(N1514, SOFR_INDEX!$A$2:$A$2001, -1),MATCH(N1514, SOFR_INDEX!$A$2:$A$2001, -1)+1)))</f>
        <v/>
      </c>
      <c r="P1514" s="40" t="str" cm="1">
        <f t="array" aca="1" ref="P1514" ca="1">IF(OR(B1514="", F1514=""), "", INDEX(SOFR_INDEX!$B$2:$E$2001, O1514,$P$4) * IF(LEFT($P$3, 3)="180", 2, IF(LEFT($P$3, 2)="90", 4, IF(LEFT($P$3, 2)="30", 12, 1)))/100)</f>
        <v/>
      </c>
      <c r="Q1514" s="43" t="str">
        <f ca="1">IF(OR(B1514="", F1514=""), "", P1514+'Terms&amp;Conditions + Transaction'!$B$11/10000)</f>
        <v/>
      </c>
      <c r="R1514" s="43" t="str">
        <f t="shared" ca="1" si="143"/>
        <v/>
      </c>
      <c r="S1514" t="str">
        <f ca="1">IF(B1514="",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Transaction'!$C$7*(F1514-E1514), 365), 360))))</f>
        <v/>
      </c>
      <c r="T1514" s="49" t="str">
        <f t="shared" ca="1" si="144"/>
        <v/>
      </c>
      <c r="U1514" s="49" t="str">
        <f t="shared" ca="1" si="145"/>
        <v/>
      </c>
      <c r="V1514" s="49" t="str">
        <f t="shared" ca="1" si="146"/>
        <v/>
      </c>
      <c r="W1514" s="11" t="str">
        <f t="shared" ca="1" si="147"/>
        <v/>
      </c>
      <c r="X1514" s="11" t="str">
        <f t="shared" ca="1" si="148"/>
        <v/>
      </c>
    </row>
    <row r="1515" spans="2:24" x14ac:dyDescent="0.25">
      <c r="B1515" s="82" t="str">
        <f ca="1">IF(B1514&lt;MIN($C$3, 'Terms&amp;Conditions + Transaction'!$B$6), B1514+1, "")</f>
        <v/>
      </c>
      <c r="C1515" t="str">
        <f ca="1">IF(B1515="", "", IF(AND(WEEKDAY(B1515, 2)&lt;=5, ISERROR(VLOOKUP(B1515, 'Holiday Schedule'!$B$3:$B$1002, 1, FALSE))), 1, 0))</f>
        <v/>
      </c>
      <c r="D1515" t="str">
        <f ca="1">IF(B1515="", "", IF(LOWER('Terms&amp;Conditions + Transaction'!$C$15)="act", 1, IF(DAY(B1515)=31, 0, IF(AND(DAY(B1515+1)=1, MONTH(B1515+1)=3), 31-DAY(B1515), 1))))</f>
        <v/>
      </c>
      <c r="E1515" s="18" t="str">
        <f ca="1">IF(B1515="", "", IFERROR(VLOOKUP(B1515, 'Accrual Schedule'!$B$3:$B$122, 1, TRUE), ""))</f>
        <v/>
      </c>
      <c r="F1515" s="18" t="str" cm="1">
        <f t="array" aca="1" ref="F1515" ca="1">IF(B1515="", "", INDEX('Accrual Schedule'!$B$3:$B$122, MATCH(B1515, 'Accrual Schedule'!$B$3:$B$122, 1)+1, 1))</f>
        <v/>
      </c>
      <c r="G1515" s="18" t="str" cm="1">
        <f t="array" aca="1" ref="G1515" ca="1">IF(B1515="", "", INDEX('Accrual Schedule'!$B$3:$B$122, MATCH(H1515, 'Accrual Schedule'!$B$3:$B$122, 1)-1, 1))</f>
        <v/>
      </c>
      <c r="H1515" s="18" t="str">
        <f ca="1">IF(B1515="", "", INDEX('Accrual Schedule'!$B$3:$B$122, MATCH(I1515, 'Accrual Schedule'!$C$3:$C$122, 1), 1))</f>
        <v/>
      </c>
      <c r="I1515" s="18" t="str" cm="1">
        <f t="array" aca="1" ref="I1515" ca="1">IF(B1515="", "", _xlfn.IFNA(INDEX('Accrual Schedule'!$C$4:$C$122, MATCH(B1515, 'Accrual Schedule'!$C$4:$C$122, 1)+1, 1), INDEX('Accrual Schedule'!$C$4:$C$122, 1, 1)))</f>
        <v/>
      </c>
      <c r="J1515" s="11" t="str">
        <f ca="1">IF(B1515="","",'Terms&amp;Conditions + Transaction'!$F$5-SUMIF(Dispositions!$B$3:$B$32,"&lt;="&amp;B1515,Dispositions!$C$3:$C$32))</f>
        <v/>
      </c>
      <c r="K1515" s="84" t="str">
        <f ca="1">IF(B1515="", "", IF(ISNA(MATCH(B1515, 'Factor Schedule'!$B$3:$B$2002, -1)),1,IF(INDEX('Factor Schedule'!$B$3:$C$2002,MATCH(B1515, 'Factor Schedule'!$B$3:$B$2002, -1), 1)=B1515,MATCH(B1515, 'Factor Schedule'!$B$3:$B$2002, -1),MATCH(B1515, 'Factor Schedule'!$B$3:$B$2002, -1)+1)))</f>
        <v/>
      </c>
      <c r="L1515" s="11" t="str" cm="1">
        <f t="array" aca="1" ref="L1515" ca="1">IF(B1515="","",ROUND(J1515*_xlfn.IFNA(INDEX('Factor Schedule'!$B$3:$C$2002,K1515, 2), 1), 2))</f>
        <v/>
      </c>
      <c r="M1515" s="11" t="str">
        <f ca="1">IF(B1515="", "", IF(OR(LOWER('Terms&amp;Conditions + Transaction'!$B$12)&lt;&gt;"compound", B1515=$C$2, B1515=E1515), L1515, L1515+IF(LOWER('Terms&amp;Conditions + Transaction'!$B$13)&lt;&gt;"y", SUMIFS($T$8:$T$2007, $B$8:$B$2007, "&gt;="&amp;E1515, $B$8:$B$2007, "&lt;"&amp;B1515), SUMIFS($U$8:$U$1007, $B$8:$B$2007, "&gt;="&amp;E1515, $B$8:$B$2007, "&lt;"&amp;B1515))))</f>
        <v/>
      </c>
      <c r="N1515" s="18" t="str">
        <f ca="1">IF(OR(B1515 = "", F1515=""), "", MIN(ForwardDays(B1515,-'Terms&amp;Conditions + Transaction'!$B$22, 'Terms&amp;Conditions + Transaction'!$B$23, 'Holiday Schedule'!$B$3:$B$1002),ForwardDays(F1515,-'Terms&amp;Conditions + Transaction'!$B$22, 'Terms&amp;Conditions + Transaction'!$B$23, 'Holiday Schedule'!$B$3:$B$1002)))</f>
        <v/>
      </c>
      <c r="O1515" s="42" t="str">
        <f ca="1">IF(B1515="", "", IF(ISNA(MATCH(N1515, SOFR_INDEX!$A$2:$A$2001, -1)),1,IF(INDEX(SOFR_INDEX!$A$2:$E$2001,MATCH(N1515, SOFR_INDEX!$A$2:$A$2001, -1), 1)=N1515,MATCH(N1515, SOFR_INDEX!$A$2:$A$2001, -1),MATCH(N1515, SOFR_INDEX!$A$2:$A$2001, -1)+1)))</f>
        <v/>
      </c>
      <c r="P1515" s="40" t="str" cm="1">
        <f t="array" aca="1" ref="P1515" ca="1">IF(OR(B1515="", F1515=""), "", INDEX(SOFR_INDEX!$B$2:$E$2001, O1515,$P$4) * IF(LEFT($P$3, 3)="180", 2, IF(LEFT($P$3, 2)="90", 4, IF(LEFT($P$3, 2)="30", 12, 1)))/100)</f>
        <v/>
      </c>
      <c r="Q1515" s="43" t="str">
        <f ca="1">IF(OR(B1515="", F1515=""), "", P1515+'Terms&amp;Conditions + Transaction'!$B$11/10000)</f>
        <v/>
      </c>
      <c r="R1515" s="43" t="str">
        <f t="shared" ca="1" si="143"/>
        <v/>
      </c>
      <c r="S1515" t="str">
        <f ca="1">IF(B1515="",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Transaction'!$C$7*(F1515-E1515), 365), 360))))</f>
        <v/>
      </c>
      <c r="T1515" s="49" t="str">
        <f t="shared" ca="1" si="144"/>
        <v/>
      </c>
      <c r="U1515" s="49" t="str">
        <f t="shared" ca="1" si="145"/>
        <v/>
      </c>
      <c r="V1515" s="49" t="str">
        <f t="shared" ca="1" si="146"/>
        <v/>
      </c>
      <c r="W1515" s="11" t="str">
        <f t="shared" ca="1" si="147"/>
        <v/>
      </c>
      <c r="X1515" s="11" t="str">
        <f t="shared" ca="1" si="148"/>
        <v/>
      </c>
    </row>
    <row r="1516" spans="2:24" x14ac:dyDescent="0.25">
      <c r="B1516" s="82" t="str">
        <f ca="1">IF(B1515&lt;MIN($C$3, 'Terms&amp;Conditions + Transaction'!$B$6), B1515+1, "")</f>
        <v/>
      </c>
      <c r="C1516" t="str">
        <f ca="1">IF(B1516="", "", IF(AND(WEEKDAY(B1516, 2)&lt;=5, ISERROR(VLOOKUP(B1516, 'Holiday Schedule'!$B$3:$B$1002, 1, FALSE))), 1, 0))</f>
        <v/>
      </c>
      <c r="D1516" t="str">
        <f ca="1">IF(B1516="", "", IF(LOWER('Terms&amp;Conditions + Transaction'!$C$15)="act", 1, IF(DAY(B1516)=31, 0, IF(AND(DAY(B1516+1)=1, MONTH(B1516+1)=3), 31-DAY(B1516), 1))))</f>
        <v/>
      </c>
      <c r="E1516" s="18" t="str">
        <f ca="1">IF(B1516="", "", IFERROR(VLOOKUP(B1516, 'Accrual Schedule'!$B$3:$B$122, 1, TRUE), ""))</f>
        <v/>
      </c>
      <c r="F1516" s="18" t="str" cm="1">
        <f t="array" aca="1" ref="F1516" ca="1">IF(B1516="", "", INDEX('Accrual Schedule'!$B$3:$B$122, MATCH(B1516, 'Accrual Schedule'!$B$3:$B$122, 1)+1, 1))</f>
        <v/>
      </c>
      <c r="G1516" s="18" t="str" cm="1">
        <f t="array" aca="1" ref="G1516" ca="1">IF(B1516="", "", INDEX('Accrual Schedule'!$B$3:$B$122, MATCH(H1516, 'Accrual Schedule'!$B$3:$B$122, 1)-1, 1))</f>
        <v/>
      </c>
      <c r="H1516" s="18" t="str">
        <f ca="1">IF(B1516="", "", INDEX('Accrual Schedule'!$B$3:$B$122, MATCH(I1516, 'Accrual Schedule'!$C$3:$C$122, 1), 1))</f>
        <v/>
      </c>
      <c r="I1516" s="18" t="str" cm="1">
        <f t="array" aca="1" ref="I1516" ca="1">IF(B1516="", "", _xlfn.IFNA(INDEX('Accrual Schedule'!$C$4:$C$122, MATCH(B1516, 'Accrual Schedule'!$C$4:$C$122, 1)+1, 1), INDEX('Accrual Schedule'!$C$4:$C$122, 1, 1)))</f>
        <v/>
      </c>
      <c r="J1516" s="11" t="str">
        <f ca="1">IF(B1516="","",'Terms&amp;Conditions + Transaction'!$F$5-SUMIF(Dispositions!$B$3:$B$32,"&lt;="&amp;B1516,Dispositions!$C$3:$C$32))</f>
        <v/>
      </c>
      <c r="K1516" s="84" t="str">
        <f ca="1">IF(B1516="", "", IF(ISNA(MATCH(B1516, 'Factor Schedule'!$B$3:$B$2002, -1)),1,IF(INDEX('Factor Schedule'!$B$3:$C$2002,MATCH(B1516, 'Factor Schedule'!$B$3:$B$2002, -1), 1)=B1516,MATCH(B1516, 'Factor Schedule'!$B$3:$B$2002, -1),MATCH(B1516, 'Factor Schedule'!$B$3:$B$2002, -1)+1)))</f>
        <v/>
      </c>
      <c r="L1516" s="11" t="str" cm="1">
        <f t="array" aca="1" ref="L1516" ca="1">IF(B1516="","",ROUND(J1516*_xlfn.IFNA(INDEX('Factor Schedule'!$B$3:$C$2002,K1516, 2), 1), 2))</f>
        <v/>
      </c>
      <c r="M1516" s="11" t="str">
        <f ca="1">IF(B1516="", "", IF(OR(LOWER('Terms&amp;Conditions + Transaction'!$B$12)&lt;&gt;"compound", B1516=$C$2, B1516=E1516), L1516, L1516+IF(LOWER('Terms&amp;Conditions + Transaction'!$B$13)&lt;&gt;"y", SUMIFS($T$8:$T$2007, $B$8:$B$2007, "&gt;="&amp;E1516, $B$8:$B$2007, "&lt;"&amp;B1516), SUMIFS($U$8:$U$1007, $B$8:$B$2007, "&gt;="&amp;E1516, $B$8:$B$2007, "&lt;"&amp;B1516))))</f>
        <v/>
      </c>
      <c r="N1516" s="18" t="str">
        <f ca="1">IF(OR(B1516 = "", F1516=""), "", MIN(ForwardDays(B1516,-'Terms&amp;Conditions + Transaction'!$B$22, 'Terms&amp;Conditions + Transaction'!$B$23, 'Holiday Schedule'!$B$3:$B$1002),ForwardDays(F1516,-'Terms&amp;Conditions + Transaction'!$B$22, 'Terms&amp;Conditions + Transaction'!$B$23, 'Holiday Schedule'!$B$3:$B$1002)))</f>
        <v/>
      </c>
      <c r="O1516" s="42" t="str">
        <f ca="1">IF(B1516="", "", IF(ISNA(MATCH(N1516, SOFR_INDEX!$A$2:$A$2001, -1)),1,IF(INDEX(SOFR_INDEX!$A$2:$E$2001,MATCH(N1516, SOFR_INDEX!$A$2:$A$2001, -1), 1)=N1516,MATCH(N1516, SOFR_INDEX!$A$2:$A$2001, -1),MATCH(N1516, SOFR_INDEX!$A$2:$A$2001, -1)+1)))</f>
        <v/>
      </c>
      <c r="P1516" s="40" t="str" cm="1">
        <f t="array" aca="1" ref="P1516" ca="1">IF(OR(B1516="", F1516=""), "", INDEX(SOFR_INDEX!$B$2:$E$2001, O1516,$P$4) * IF(LEFT($P$3, 3)="180", 2, IF(LEFT($P$3, 2)="90", 4, IF(LEFT($P$3, 2)="30", 12, 1)))/100)</f>
        <v/>
      </c>
      <c r="Q1516" s="43" t="str">
        <f ca="1">IF(OR(B1516="", F1516=""), "", P1516+'Terms&amp;Conditions + Transaction'!$B$11/10000)</f>
        <v/>
      </c>
      <c r="R1516" s="43" t="str">
        <f t="shared" ca="1" si="143"/>
        <v/>
      </c>
      <c r="S1516" t="str">
        <f ca="1">IF(B1516="",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Transaction'!$C$7*(F1516-E1516), 365), 360))))</f>
        <v/>
      </c>
      <c r="T1516" s="49" t="str">
        <f t="shared" ca="1" si="144"/>
        <v/>
      </c>
      <c r="U1516" s="49" t="str">
        <f t="shared" ca="1" si="145"/>
        <v/>
      </c>
      <c r="V1516" s="49" t="str">
        <f t="shared" ca="1" si="146"/>
        <v/>
      </c>
      <c r="W1516" s="11" t="str">
        <f t="shared" ca="1" si="147"/>
        <v/>
      </c>
      <c r="X1516" s="11" t="str">
        <f t="shared" ca="1" si="148"/>
        <v/>
      </c>
    </row>
    <row r="1517" spans="2:24" x14ac:dyDescent="0.25">
      <c r="B1517" s="82" t="str">
        <f ca="1">IF(B1516&lt;MIN($C$3, 'Terms&amp;Conditions + Transaction'!$B$6), B1516+1, "")</f>
        <v/>
      </c>
      <c r="C1517" t="str">
        <f ca="1">IF(B1517="", "", IF(AND(WEEKDAY(B1517, 2)&lt;=5, ISERROR(VLOOKUP(B1517, 'Holiday Schedule'!$B$3:$B$1002, 1, FALSE))), 1, 0))</f>
        <v/>
      </c>
      <c r="D1517" t="str">
        <f ca="1">IF(B1517="", "", IF(LOWER('Terms&amp;Conditions + Transaction'!$C$15)="act", 1, IF(DAY(B1517)=31, 0, IF(AND(DAY(B1517+1)=1, MONTH(B1517+1)=3), 31-DAY(B1517), 1))))</f>
        <v/>
      </c>
      <c r="E1517" s="18" t="str">
        <f ca="1">IF(B1517="", "", IFERROR(VLOOKUP(B1517, 'Accrual Schedule'!$B$3:$B$122, 1, TRUE), ""))</f>
        <v/>
      </c>
      <c r="F1517" s="18" t="str" cm="1">
        <f t="array" aca="1" ref="F1517" ca="1">IF(B1517="", "", INDEX('Accrual Schedule'!$B$3:$B$122, MATCH(B1517, 'Accrual Schedule'!$B$3:$B$122, 1)+1, 1))</f>
        <v/>
      </c>
      <c r="G1517" s="18" t="str" cm="1">
        <f t="array" aca="1" ref="G1517" ca="1">IF(B1517="", "", INDEX('Accrual Schedule'!$B$3:$B$122, MATCH(H1517, 'Accrual Schedule'!$B$3:$B$122, 1)-1, 1))</f>
        <v/>
      </c>
      <c r="H1517" s="18" t="str">
        <f ca="1">IF(B1517="", "", INDEX('Accrual Schedule'!$B$3:$B$122, MATCH(I1517, 'Accrual Schedule'!$C$3:$C$122, 1), 1))</f>
        <v/>
      </c>
      <c r="I1517" s="18" t="str" cm="1">
        <f t="array" aca="1" ref="I1517" ca="1">IF(B1517="", "", _xlfn.IFNA(INDEX('Accrual Schedule'!$C$4:$C$122, MATCH(B1517, 'Accrual Schedule'!$C$4:$C$122, 1)+1, 1), INDEX('Accrual Schedule'!$C$4:$C$122, 1, 1)))</f>
        <v/>
      </c>
      <c r="J1517" s="11" t="str">
        <f ca="1">IF(B1517="","",'Terms&amp;Conditions + Transaction'!$F$5-SUMIF(Dispositions!$B$3:$B$32,"&lt;="&amp;B1517,Dispositions!$C$3:$C$32))</f>
        <v/>
      </c>
      <c r="K1517" s="84" t="str">
        <f ca="1">IF(B1517="", "", IF(ISNA(MATCH(B1517, 'Factor Schedule'!$B$3:$B$2002, -1)),1,IF(INDEX('Factor Schedule'!$B$3:$C$2002,MATCH(B1517, 'Factor Schedule'!$B$3:$B$2002, -1), 1)=B1517,MATCH(B1517, 'Factor Schedule'!$B$3:$B$2002, -1),MATCH(B1517, 'Factor Schedule'!$B$3:$B$2002, -1)+1)))</f>
        <v/>
      </c>
      <c r="L1517" s="11" t="str" cm="1">
        <f t="array" aca="1" ref="L1517" ca="1">IF(B1517="","",ROUND(J1517*_xlfn.IFNA(INDEX('Factor Schedule'!$B$3:$C$2002,K1517, 2), 1), 2))</f>
        <v/>
      </c>
      <c r="M1517" s="11" t="str">
        <f ca="1">IF(B1517="", "", IF(OR(LOWER('Terms&amp;Conditions + Transaction'!$B$12)&lt;&gt;"compound", B1517=$C$2, B1517=E1517), L1517, L1517+IF(LOWER('Terms&amp;Conditions + Transaction'!$B$13)&lt;&gt;"y", SUMIFS($T$8:$T$2007, $B$8:$B$2007, "&gt;="&amp;E1517, $B$8:$B$2007, "&lt;"&amp;B1517), SUMIFS($U$8:$U$1007, $B$8:$B$2007, "&gt;="&amp;E1517, $B$8:$B$2007, "&lt;"&amp;B1517))))</f>
        <v/>
      </c>
      <c r="N1517" s="18" t="str">
        <f ca="1">IF(OR(B1517 = "", F1517=""), "", MIN(ForwardDays(B1517,-'Terms&amp;Conditions + Transaction'!$B$22, 'Terms&amp;Conditions + Transaction'!$B$23, 'Holiday Schedule'!$B$3:$B$1002),ForwardDays(F1517,-'Terms&amp;Conditions + Transaction'!$B$22, 'Terms&amp;Conditions + Transaction'!$B$23, 'Holiday Schedule'!$B$3:$B$1002)))</f>
        <v/>
      </c>
      <c r="O1517" s="42" t="str">
        <f ca="1">IF(B1517="", "", IF(ISNA(MATCH(N1517, SOFR_INDEX!$A$2:$A$2001, -1)),1,IF(INDEX(SOFR_INDEX!$A$2:$E$2001,MATCH(N1517, SOFR_INDEX!$A$2:$A$2001, -1), 1)=N1517,MATCH(N1517, SOFR_INDEX!$A$2:$A$2001, -1),MATCH(N1517, SOFR_INDEX!$A$2:$A$2001, -1)+1)))</f>
        <v/>
      </c>
      <c r="P1517" s="40" t="str" cm="1">
        <f t="array" aca="1" ref="P1517" ca="1">IF(OR(B1517="", F1517=""), "", INDEX(SOFR_INDEX!$B$2:$E$2001, O1517,$P$4) * IF(LEFT($P$3, 3)="180", 2, IF(LEFT($P$3, 2)="90", 4, IF(LEFT($P$3, 2)="30", 12, 1)))/100)</f>
        <v/>
      </c>
      <c r="Q1517" s="43" t="str">
        <f ca="1">IF(OR(B1517="", F1517=""), "", P1517+'Terms&amp;Conditions + Transaction'!$B$11/10000)</f>
        <v/>
      </c>
      <c r="R1517" s="43" t="str">
        <f t="shared" ca="1" si="143"/>
        <v/>
      </c>
      <c r="S1517" t="str">
        <f ca="1">IF(B1517="",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Transaction'!$C$7*(F1517-E1517), 365), 360))))</f>
        <v/>
      </c>
      <c r="T1517" s="49" t="str">
        <f t="shared" ca="1" si="144"/>
        <v/>
      </c>
      <c r="U1517" s="49" t="str">
        <f t="shared" ca="1" si="145"/>
        <v/>
      </c>
      <c r="V1517" s="49" t="str">
        <f t="shared" ca="1" si="146"/>
        <v/>
      </c>
      <c r="W1517" s="11" t="str">
        <f t="shared" ca="1" si="147"/>
        <v/>
      </c>
      <c r="X1517" s="11" t="str">
        <f t="shared" ca="1" si="148"/>
        <v/>
      </c>
    </row>
    <row r="1518" spans="2:24" x14ac:dyDescent="0.25">
      <c r="B1518" s="82" t="str">
        <f ca="1">IF(B1517&lt;MIN($C$3, 'Terms&amp;Conditions + Transaction'!$B$6), B1517+1, "")</f>
        <v/>
      </c>
      <c r="C1518" t="str">
        <f ca="1">IF(B1518="", "", IF(AND(WEEKDAY(B1518, 2)&lt;=5, ISERROR(VLOOKUP(B1518, 'Holiday Schedule'!$B$3:$B$1002, 1, FALSE))), 1, 0))</f>
        <v/>
      </c>
      <c r="D1518" t="str">
        <f ca="1">IF(B1518="", "", IF(LOWER('Terms&amp;Conditions + Transaction'!$C$15)="act", 1, IF(DAY(B1518)=31, 0, IF(AND(DAY(B1518+1)=1, MONTH(B1518+1)=3), 31-DAY(B1518), 1))))</f>
        <v/>
      </c>
      <c r="E1518" s="18" t="str">
        <f ca="1">IF(B1518="", "", IFERROR(VLOOKUP(B1518, 'Accrual Schedule'!$B$3:$B$122, 1, TRUE), ""))</f>
        <v/>
      </c>
      <c r="F1518" s="18" t="str" cm="1">
        <f t="array" aca="1" ref="F1518" ca="1">IF(B1518="", "", INDEX('Accrual Schedule'!$B$3:$B$122, MATCH(B1518, 'Accrual Schedule'!$B$3:$B$122, 1)+1, 1))</f>
        <v/>
      </c>
      <c r="G1518" s="18" t="str" cm="1">
        <f t="array" aca="1" ref="G1518" ca="1">IF(B1518="", "", INDEX('Accrual Schedule'!$B$3:$B$122, MATCH(H1518, 'Accrual Schedule'!$B$3:$B$122, 1)-1, 1))</f>
        <v/>
      </c>
      <c r="H1518" s="18" t="str">
        <f ca="1">IF(B1518="", "", INDEX('Accrual Schedule'!$B$3:$B$122, MATCH(I1518, 'Accrual Schedule'!$C$3:$C$122, 1), 1))</f>
        <v/>
      </c>
      <c r="I1518" s="18" t="str" cm="1">
        <f t="array" aca="1" ref="I1518" ca="1">IF(B1518="", "", _xlfn.IFNA(INDEX('Accrual Schedule'!$C$4:$C$122, MATCH(B1518, 'Accrual Schedule'!$C$4:$C$122, 1)+1, 1), INDEX('Accrual Schedule'!$C$4:$C$122, 1, 1)))</f>
        <v/>
      </c>
      <c r="J1518" s="11" t="str">
        <f ca="1">IF(B1518="","",'Terms&amp;Conditions + Transaction'!$F$5-SUMIF(Dispositions!$B$3:$B$32,"&lt;="&amp;B1518,Dispositions!$C$3:$C$32))</f>
        <v/>
      </c>
      <c r="K1518" s="84" t="str">
        <f ca="1">IF(B1518="", "", IF(ISNA(MATCH(B1518, 'Factor Schedule'!$B$3:$B$2002, -1)),1,IF(INDEX('Factor Schedule'!$B$3:$C$2002,MATCH(B1518, 'Factor Schedule'!$B$3:$B$2002, -1), 1)=B1518,MATCH(B1518, 'Factor Schedule'!$B$3:$B$2002, -1),MATCH(B1518, 'Factor Schedule'!$B$3:$B$2002, -1)+1)))</f>
        <v/>
      </c>
      <c r="L1518" s="11" t="str" cm="1">
        <f t="array" aca="1" ref="L1518" ca="1">IF(B1518="","",ROUND(J1518*_xlfn.IFNA(INDEX('Factor Schedule'!$B$3:$C$2002,K1518, 2), 1), 2))</f>
        <v/>
      </c>
      <c r="M1518" s="11" t="str">
        <f ca="1">IF(B1518="", "", IF(OR(LOWER('Terms&amp;Conditions + Transaction'!$B$12)&lt;&gt;"compound", B1518=$C$2, B1518=E1518), L1518, L1518+IF(LOWER('Terms&amp;Conditions + Transaction'!$B$13)&lt;&gt;"y", SUMIFS($T$8:$T$2007, $B$8:$B$2007, "&gt;="&amp;E1518, $B$8:$B$2007, "&lt;"&amp;B1518), SUMIFS($U$8:$U$1007, $B$8:$B$2007, "&gt;="&amp;E1518, $B$8:$B$2007, "&lt;"&amp;B1518))))</f>
        <v/>
      </c>
      <c r="N1518" s="18" t="str">
        <f ca="1">IF(OR(B1518 = "", F1518=""), "", MIN(ForwardDays(B1518,-'Terms&amp;Conditions + Transaction'!$B$22, 'Terms&amp;Conditions + Transaction'!$B$23, 'Holiday Schedule'!$B$3:$B$1002),ForwardDays(F1518,-'Terms&amp;Conditions + Transaction'!$B$22, 'Terms&amp;Conditions + Transaction'!$B$23, 'Holiday Schedule'!$B$3:$B$1002)))</f>
        <v/>
      </c>
      <c r="O1518" s="42" t="str">
        <f ca="1">IF(B1518="", "", IF(ISNA(MATCH(N1518, SOFR_INDEX!$A$2:$A$2001, -1)),1,IF(INDEX(SOFR_INDEX!$A$2:$E$2001,MATCH(N1518, SOFR_INDEX!$A$2:$A$2001, -1), 1)=N1518,MATCH(N1518, SOFR_INDEX!$A$2:$A$2001, -1),MATCH(N1518, SOFR_INDEX!$A$2:$A$2001, -1)+1)))</f>
        <v/>
      </c>
      <c r="P1518" s="40" t="str" cm="1">
        <f t="array" aca="1" ref="P1518" ca="1">IF(OR(B1518="", F1518=""), "", INDEX(SOFR_INDEX!$B$2:$E$2001, O1518,$P$4) * IF(LEFT($P$3, 3)="180", 2, IF(LEFT($P$3, 2)="90", 4, IF(LEFT($P$3, 2)="30", 12, 1)))/100)</f>
        <v/>
      </c>
      <c r="Q1518" s="43" t="str">
        <f ca="1">IF(OR(B1518="", F1518=""), "", P1518+'Terms&amp;Conditions + Transaction'!$B$11/10000)</f>
        <v/>
      </c>
      <c r="R1518" s="43" t="str">
        <f t="shared" ca="1" si="143"/>
        <v/>
      </c>
      <c r="S1518" t="str">
        <f ca="1">IF(B1518="",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Transaction'!$C$7*(F1518-E1518), 365), 360))))</f>
        <v/>
      </c>
      <c r="T1518" s="49" t="str">
        <f t="shared" ca="1" si="144"/>
        <v/>
      </c>
      <c r="U1518" s="49" t="str">
        <f t="shared" ca="1" si="145"/>
        <v/>
      </c>
      <c r="V1518" s="49" t="str">
        <f t="shared" ca="1" si="146"/>
        <v/>
      </c>
      <c r="W1518" s="11" t="str">
        <f t="shared" ca="1" si="147"/>
        <v/>
      </c>
      <c r="X1518" s="11" t="str">
        <f t="shared" ca="1" si="148"/>
        <v/>
      </c>
    </row>
    <row r="1519" spans="2:24" x14ac:dyDescent="0.25">
      <c r="B1519" s="82" t="str">
        <f ca="1">IF(B1518&lt;MIN($C$3, 'Terms&amp;Conditions + Transaction'!$B$6), B1518+1, "")</f>
        <v/>
      </c>
      <c r="C1519" t="str">
        <f ca="1">IF(B1519="", "", IF(AND(WEEKDAY(B1519, 2)&lt;=5, ISERROR(VLOOKUP(B1519, 'Holiday Schedule'!$B$3:$B$1002, 1, FALSE))), 1, 0))</f>
        <v/>
      </c>
      <c r="D1519" t="str">
        <f ca="1">IF(B1519="", "", IF(LOWER('Terms&amp;Conditions + Transaction'!$C$15)="act", 1, IF(DAY(B1519)=31, 0, IF(AND(DAY(B1519+1)=1, MONTH(B1519+1)=3), 31-DAY(B1519), 1))))</f>
        <v/>
      </c>
      <c r="E1519" s="18" t="str">
        <f ca="1">IF(B1519="", "", IFERROR(VLOOKUP(B1519, 'Accrual Schedule'!$B$3:$B$122, 1, TRUE), ""))</f>
        <v/>
      </c>
      <c r="F1519" s="18" t="str" cm="1">
        <f t="array" aca="1" ref="F1519" ca="1">IF(B1519="", "", INDEX('Accrual Schedule'!$B$3:$B$122, MATCH(B1519, 'Accrual Schedule'!$B$3:$B$122, 1)+1, 1))</f>
        <v/>
      </c>
      <c r="G1519" s="18" t="str" cm="1">
        <f t="array" aca="1" ref="G1519" ca="1">IF(B1519="", "", INDEX('Accrual Schedule'!$B$3:$B$122, MATCH(H1519, 'Accrual Schedule'!$B$3:$B$122, 1)-1, 1))</f>
        <v/>
      </c>
      <c r="H1519" s="18" t="str">
        <f ca="1">IF(B1519="", "", INDEX('Accrual Schedule'!$B$3:$B$122, MATCH(I1519, 'Accrual Schedule'!$C$3:$C$122, 1), 1))</f>
        <v/>
      </c>
      <c r="I1519" s="18" t="str" cm="1">
        <f t="array" aca="1" ref="I1519" ca="1">IF(B1519="", "", _xlfn.IFNA(INDEX('Accrual Schedule'!$C$4:$C$122, MATCH(B1519, 'Accrual Schedule'!$C$4:$C$122, 1)+1, 1), INDEX('Accrual Schedule'!$C$4:$C$122, 1, 1)))</f>
        <v/>
      </c>
      <c r="J1519" s="11" t="str">
        <f ca="1">IF(B1519="","",'Terms&amp;Conditions + Transaction'!$F$5-SUMIF(Dispositions!$B$3:$B$32,"&lt;="&amp;B1519,Dispositions!$C$3:$C$32))</f>
        <v/>
      </c>
      <c r="K1519" s="84" t="str">
        <f ca="1">IF(B1519="", "", IF(ISNA(MATCH(B1519, 'Factor Schedule'!$B$3:$B$2002, -1)),1,IF(INDEX('Factor Schedule'!$B$3:$C$2002,MATCH(B1519, 'Factor Schedule'!$B$3:$B$2002, -1), 1)=B1519,MATCH(B1519, 'Factor Schedule'!$B$3:$B$2002, -1),MATCH(B1519, 'Factor Schedule'!$B$3:$B$2002, -1)+1)))</f>
        <v/>
      </c>
      <c r="L1519" s="11" t="str" cm="1">
        <f t="array" aca="1" ref="L1519" ca="1">IF(B1519="","",ROUND(J1519*_xlfn.IFNA(INDEX('Factor Schedule'!$B$3:$C$2002,K1519, 2), 1), 2))</f>
        <v/>
      </c>
      <c r="M1519" s="11" t="str">
        <f ca="1">IF(B1519="", "", IF(OR(LOWER('Terms&amp;Conditions + Transaction'!$B$12)&lt;&gt;"compound", B1519=$C$2, B1519=E1519), L1519, L1519+IF(LOWER('Terms&amp;Conditions + Transaction'!$B$13)&lt;&gt;"y", SUMIFS($T$8:$T$2007, $B$8:$B$2007, "&gt;="&amp;E1519, $B$8:$B$2007, "&lt;"&amp;B1519), SUMIFS($U$8:$U$1007, $B$8:$B$2007, "&gt;="&amp;E1519, $B$8:$B$2007, "&lt;"&amp;B1519))))</f>
        <v/>
      </c>
      <c r="N1519" s="18" t="str">
        <f ca="1">IF(OR(B1519 = "", F1519=""), "", MIN(ForwardDays(B1519,-'Terms&amp;Conditions + Transaction'!$B$22, 'Terms&amp;Conditions + Transaction'!$B$23, 'Holiday Schedule'!$B$3:$B$1002),ForwardDays(F1519,-'Terms&amp;Conditions + Transaction'!$B$22, 'Terms&amp;Conditions + Transaction'!$B$23, 'Holiday Schedule'!$B$3:$B$1002)))</f>
        <v/>
      </c>
      <c r="O1519" s="42" t="str">
        <f ca="1">IF(B1519="", "", IF(ISNA(MATCH(N1519, SOFR_INDEX!$A$2:$A$2001, -1)),1,IF(INDEX(SOFR_INDEX!$A$2:$E$2001,MATCH(N1519, SOFR_INDEX!$A$2:$A$2001, -1), 1)=N1519,MATCH(N1519, SOFR_INDEX!$A$2:$A$2001, -1),MATCH(N1519, SOFR_INDEX!$A$2:$A$2001, -1)+1)))</f>
        <v/>
      </c>
      <c r="P1519" s="40" t="str" cm="1">
        <f t="array" aca="1" ref="P1519" ca="1">IF(OR(B1519="", F1519=""), "", INDEX(SOFR_INDEX!$B$2:$E$2001, O1519,$P$4) * IF(LEFT($P$3, 3)="180", 2, IF(LEFT($P$3, 2)="90", 4, IF(LEFT($P$3, 2)="30", 12, 1)))/100)</f>
        <v/>
      </c>
      <c r="Q1519" s="43" t="str">
        <f ca="1">IF(OR(B1519="", F1519=""), "", P1519+'Terms&amp;Conditions + Transaction'!$B$11/10000)</f>
        <v/>
      </c>
      <c r="R1519" s="43" t="str">
        <f t="shared" ca="1" si="143"/>
        <v/>
      </c>
      <c r="S1519" t="str">
        <f ca="1">IF(B1519="",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Transaction'!$C$7*(F1519-E1519), 365), 360))))</f>
        <v/>
      </c>
      <c r="T1519" s="49" t="str">
        <f t="shared" ca="1" si="144"/>
        <v/>
      </c>
      <c r="U1519" s="49" t="str">
        <f t="shared" ca="1" si="145"/>
        <v/>
      </c>
      <c r="V1519" s="49" t="str">
        <f t="shared" ca="1" si="146"/>
        <v/>
      </c>
      <c r="W1519" s="11" t="str">
        <f t="shared" ca="1" si="147"/>
        <v/>
      </c>
      <c r="X1519" s="11" t="str">
        <f t="shared" ca="1" si="148"/>
        <v/>
      </c>
    </row>
    <row r="1520" spans="2:24" x14ac:dyDescent="0.25">
      <c r="B1520" s="82" t="str">
        <f ca="1">IF(B1519&lt;MIN($C$3, 'Terms&amp;Conditions + Transaction'!$B$6), B1519+1, "")</f>
        <v/>
      </c>
      <c r="C1520" t="str">
        <f ca="1">IF(B1520="", "", IF(AND(WEEKDAY(B1520, 2)&lt;=5, ISERROR(VLOOKUP(B1520, 'Holiday Schedule'!$B$3:$B$1002, 1, FALSE))), 1, 0))</f>
        <v/>
      </c>
      <c r="D1520" t="str">
        <f ca="1">IF(B1520="", "", IF(LOWER('Terms&amp;Conditions + Transaction'!$C$15)="act", 1, IF(DAY(B1520)=31, 0, IF(AND(DAY(B1520+1)=1, MONTH(B1520+1)=3), 31-DAY(B1520), 1))))</f>
        <v/>
      </c>
      <c r="E1520" s="18" t="str">
        <f ca="1">IF(B1520="", "", IFERROR(VLOOKUP(B1520, 'Accrual Schedule'!$B$3:$B$122, 1, TRUE), ""))</f>
        <v/>
      </c>
      <c r="F1520" s="18" t="str" cm="1">
        <f t="array" aca="1" ref="F1520" ca="1">IF(B1520="", "", INDEX('Accrual Schedule'!$B$3:$B$122, MATCH(B1520, 'Accrual Schedule'!$B$3:$B$122, 1)+1, 1))</f>
        <v/>
      </c>
      <c r="G1520" s="18" t="str" cm="1">
        <f t="array" aca="1" ref="G1520" ca="1">IF(B1520="", "", INDEX('Accrual Schedule'!$B$3:$B$122, MATCH(H1520, 'Accrual Schedule'!$B$3:$B$122, 1)-1, 1))</f>
        <v/>
      </c>
      <c r="H1520" s="18" t="str">
        <f ca="1">IF(B1520="", "", INDEX('Accrual Schedule'!$B$3:$B$122, MATCH(I1520, 'Accrual Schedule'!$C$3:$C$122, 1), 1))</f>
        <v/>
      </c>
      <c r="I1520" s="18" t="str" cm="1">
        <f t="array" aca="1" ref="I1520" ca="1">IF(B1520="", "", _xlfn.IFNA(INDEX('Accrual Schedule'!$C$4:$C$122, MATCH(B1520, 'Accrual Schedule'!$C$4:$C$122, 1)+1, 1), INDEX('Accrual Schedule'!$C$4:$C$122, 1, 1)))</f>
        <v/>
      </c>
      <c r="J1520" s="11" t="str">
        <f ca="1">IF(B1520="","",'Terms&amp;Conditions + Transaction'!$F$5-SUMIF(Dispositions!$B$3:$B$32,"&lt;="&amp;B1520,Dispositions!$C$3:$C$32))</f>
        <v/>
      </c>
      <c r="K1520" s="84" t="str">
        <f ca="1">IF(B1520="", "", IF(ISNA(MATCH(B1520, 'Factor Schedule'!$B$3:$B$2002, -1)),1,IF(INDEX('Factor Schedule'!$B$3:$C$2002,MATCH(B1520, 'Factor Schedule'!$B$3:$B$2002, -1), 1)=B1520,MATCH(B1520, 'Factor Schedule'!$B$3:$B$2002, -1),MATCH(B1520, 'Factor Schedule'!$B$3:$B$2002, -1)+1)))</f>
        <v/>
      </c>
      <c r="L1520" s="11" t="str" cm="1">
        <f t="array" aca="1" ref="L1520" ca="1">IF(B1520="","",ROUND(J1520*_xlfn.IFNA(INDEX('Factor Schedule'!$B$3:$C$2002,K1520, 2), 1), 2))</f>
        <v/>
      </c>
      <c r="M1520" s="11" t="str">
        <f ca="1">IF(B1520="", "", IF(OR(LOWER('Terms&amp;Conditions + Transaction'!$B$12)&lt;&gt;"compound", B1520=$C$2, B1520=E1520), L1520, L1520+IF(LOWER('Terms&amp;Conditions + Transaction'!$B$13)&lt;&gt;"y", SUMIFS($T$8:$T$2007, $B$8:$B$2007, "&gt;="&amp;E1520, $B$8:$B$2007, "&lt;"&amp;B1520), SUMIFS($U$8:$U$1007, $B$8:$B$2007, "&gt;="&amp;E1520, $B$8:$B$2007, "&lt;"&amp;B1520))))</f>
        <v/>
      </c>
      <c r="N1520" s="18" t="str">
        <f ca="1">IF(OR(B1520 = "", F1520=""), "", MIN(ForwardDays(B1520,-'Terms&amp;Conditions + Transaction'!$B$22, 'Terms&amp;Conditions + Transaction'!$B$23, 'Holiday Schedule'!$B$3:$B$1002),ForwardDays(F1520,-'Terms&amp;Conditions + Transaction'!$B$22, 'Terms&amp;Conditions + Transaction'!$B$23, 'Holiday Schedule'!$B$3:$B$1002)))</f>
        <v/>
      </c>
      <c r="O1520" s="42" t="str">
        <f ca="1">IF(B1520="", "", IF(ISNA(MATCH(N1520, SOFR_INDEX!$A$2:$A$2001, -1)),1,IF(INDEX(SOFR_INDEX!$A$2:$E$2001,MATCH(N1520, SOFR_INDEX!$A$2:$A$2001, -1), 1)=N1520,MATCH(N1520, SOFR_INDEX!$A$2:$A$2001, -1),MATCH(N1520, SOFR_INDEX!$A$2:$A$2001, -1)+1)))</f>
        <v/>
      </c>
      <c r="P1520" s="40" t="str" cm="1">
        <f t="array" aca="1" ref="P1520" ca="1">IF(OR(B1520="", F1520=""), "", INDEX(SOFR_INDEX!$B$2:$E$2001, O1520,$P$4) * IF(LEFT($P$3, 3)="180", 2, IF(LEFT($P$3, 2)="90", 4, IF(LEFT($P$3, 2)="30", 12, 1)))/100)</f>
        <v/>
      </c>
      <c r="Q1520" s="43" t="str">
        <f ca="1">IF(OR(B1520="", F1520=""), "", P1520+'Terms&amp;Conditions + Transaction'!$B$11/10000)</f>
        <v/>
      </c>
      <c r="R1520" s="43" t="str">
        <f t="shared" ca="1" si="143"/>
        <v/>
      </c>
      <c r="S1520" t="str">
        <f ca="1">IF(B1520="",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Transaction'!$C$7*(F1520-E1520), 365), 360))))</f>
        <v/>
      </c>
      <c r="T1520" s="49" t="str">
        <f t="shared" ca="1" si="144"/>
        <v/>
      </c>
      <c r="U1520" s="49" t="str">
        <f t="shared" ca="1" si="145"/>
        <v/>
      </c>
      <c r="V1520" s="49" t="str">
        <f t="shared" ca="1" si="146"/>
        <v/>
      </c>
      <c r="W1520" s="11" t="str">
        <f t="shared" ca="1" si="147"/>
        <v/>
      </c>
      <c r="X1520" s="11" t="str">
        <f t="shared" ca="1" si="148"/>
        <v/>
      </c>
    </row>
    <row r="1521" spans="2:24" x14ac:dyDescent="0.25">
      <c r="B1521" s="82" t="str">
        <f ca="1">IF(B1520&lt;MIN($C$3, 'Terms&amp;Conditions + Transaction'!$B$6), B1520+1, "")</f>
        <v/>
      </c>
      <c r="C1521" t="str">
        <f ca="1">IF(B1521="", "", IF(AND(WEEKDAY(B1521, 2)&lt;=5, ISERROR(VLOOKUP(B1521, 'Holiday Schedule'!$B$3:$B$1002, 1, FALSE))), 1, 0))</f>
        <v/>
      </c>
      <c r="D1521" t="str">
        <f ca="1">IF(B1521="", "", IF(LOWER('Terms&amp;Conditions + Transaction'!$C$15)="act", 1, IF(DAY(B1521)=31, 0, IF(AND(DAY(B1521+1)=1, MONTH(B1521+1)=3), 31-DAY(B1521), 1))))</f>
        <v/>
      </c>
      <c r="E1521" s="18" t="str">
        <f ca="1">IF(B1521="", "", IFERROR(VLOOKUP(B1521, 'Accrual Schedule'!$B$3:$B$122, 1, TRUE), ""))</f>
        <v/>
      </c>
      <c r="F1521" s="18" t="str" cm="1">
        <f t="array" aca="1" ref="F1521" ca="1">IF(B1521="", "", INDEX('Accrual Schedule'!$B$3:$B$122, MATCH(B1521, 'Accrual Schedule'!$B$3:$B$122, 1)+1, 1))</f>
        <v/>
      </c>
      <c r="G1521" s="18" t="str" cm="1">
        <f t="array" aca="1" ref="G1521" ca="1">IF(B1521="", "", INDEX('Accrual Schedule'!$B$3:$B$122, MATCH(H1521, 'Accrual Schedule'!$B$3:$B$122, 1)-1, 1))</f>
        <v/>
      </c>
      <c r="H1521" s="18" t="str">
        <f ca="1">IF(B1521="", "", INDEX('Accrual Schedule'!$B$3:$B$122, MATCH(I1521, 'Accrual Schedule'!$C$3:$C$122, 1), 1))</f>
        <v/>
      </c>
      <c r="I1521" s="18" t="str" cm="1">
        <f t="array" aca="1" ref="I1521" ca="1">IF(B1521="", "", _xlfn.IFNA(INDEX('Accrual Schedule'!$C$4:$C$122, MATCH(B1521, 'Accrual Schedule'!$C$4:$C$122, 1)+1, 1), INDEX('Accrual Schedule'!$C$4:$C$122, 1, 1)))</f>
        <v/>
      </c>
      <c r="J1521" s="11" t="str">
        <f ca="1">IF(B1521="","",'Terms&amp;Conditions + Transaction'!$F$5-SUMIF(Dispositions!$B$3:$B$32,"&lt;="&amp;B1521,Dispositions!$C$3:$C$32))</f>
        <v/>
      </c>
      <c r="K1521" s="84" t="str">
        <f ca="1">IF(B1521="", "", IF(ISNA(MATCH(B1521, 'Factor Schedule'!$B$3:$B$2002, -1)),1,IF(INDEX('Factor Schedule'!$B$3:$C$2002,MATCH(B1521, 'Factor Schedule'!$B$3:$B$2002, -1), 1)=B1521,MATCH(B1521, 'Factor Schedule'!$B$3:$B$2002, -1),MATCH(B1521, 'Factor Schedule'!$B$3:$B$2002, -1)+1)))</f>
        <v/>
      </c>
      <c r="L1521" s="11" t="str" cm="1">
        <f t="array" aca="1" ref="L1521" ca="1">IF(B1521="","",ROUND(J1521*_xlfn.IFNA(INDEX('Factor Schedule'!$B$3:$C$2002,K1521, 2), 1), 2))</f>
        <v/>
      </c>
      <c r="M1521" s="11" t="str">
        <f ca="1">IF(B1521="", "", IF(OR(LOWER('Terms&amp;Conditions + Transaction'!$B$12)&lt;&gt;"compound", B1521=$C$2, B1521=E1521), L1521, L1521+IF(LOWER('Terms&amp;Conditions + Transaction'!$B$13)&lt;&gt;"y", SUMIFS($T$8:$T$2007, $B$8:$B$2007, "&gt;="&amp;E1521, $B$8:$B$2007, "&lt;"&amp;B1521), SUMIFS($U$8:$U$1007, $B$8:$B$2007, "&gt;="&amp;E1521, $B$8:$B$2007, "&lt;"&amp;B1521))))</f>
        <v/>
      </c>
      <c r="N1521" s="18" t="str">
        <f ca="1">IF(OR(B1521 = "", F1521=""), "", MIN(ForwardDays(B1521,-'Terms&amp;Conditions + Transaction'!$B$22, 'Terms&amp;Conditions + Transaction'!$B$23, 'Holiday Schedule'!$B$3:$B$1002),ForwardDays(F1521,-'Terms&amp;Conditions + Transaction'!$B$22, 'Terms&amp;Conditions + Transaction'!$B$23, 'Holiday Schedule'!$B$3:$B$1002)))</f>
        <v/>
      </c>
      <c r="O1521" s="42" t="str">
        <f ca="1">IF(B1521="", "", IF(ISNA(MATCH(N1521, SOFR_INDEX!$A$2:$A$2001, -1)),1,IF(INDEX(SOFR_INDEX!$A$2:$E$2001,MATCH(N1521, SOFR_INDEX!$A$2:$A$2001, -1), 1)=N1521,MATCH(N1521, SOFR_INDEX!$A$2:$A$2001, -1),MATCH(N1521, SOFR_INDEX!$A$2:$A$2001, -1)+1)))</f>
        <v/>
      </c>
      <c r="P1521" s="40" t="str" cm="1">
        <f t="array" aca="1" ref="P1521" ca="1">IF(OR(B1521="", F1521=""), "", INDEX(SOFR_INDEX!$B$2:$E$2001, O1521,$P$4) * IF(LEFT($P$3, 3)="180", 2, IF(LEFT($P$3, 2)="90", 4, IF(LEFT($P$3, 2)="30", 12, 1)))/100)</f>
        <v/>
      </c>
      <c r="Q1521" s="43" t="str">
        <f ca="1">IF(OR(B1521="", F1521=""), "", P1521+'Terms&amp;Conditions + Transaction'!$B$11/10000)</f>
        <v/>
      </c>
      <c r="R1521" s="43" t="str">
        <f t="shared" ca="1" si="143"/>
        <v/>
      </c>
      <c r="S1521" t="str">
        <f ca="1">IF(B1521="",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Transaction'!$C$7*(F1521-E1521), 365), 360))))</f>
        <v/>
      </c>
      <c r="T1521" s="49" t="str">
        <f t="shared" ca="1" si="144"/>
        <v/>
      </c>
      <c r="U1521" s="49" t="str">
        <f t="shared" ca="1" si="145"/>
        <v/>
      </c>
      <c r="V1521" s="49" t="str">
        <f t="shared" ca="1" si="146"/>
        <v/>
      </c>
      <c r="W1521" s="11" t="str">
        <f t="shared" ca="1" si="147"/>
        <v/>
      </c>
      <c r="X1521" s="11" t="str">
        <f t="shared" ca="1" si="148"/>
        <v/>
      </c>
    </row>
    <row r="1522" spans="2:24" x14ac:dyDescent="0.25">
      <c r="B1522" s="82" t="str">
        <f ca="1">IF(B1521&lt;MIN($C$3, 'Terms&amp;Conditions + Transaction'!$B$6), B1521+1, "")</f>
        <v/>
      </c>
      <c r="C1522" t="str">
        <f ca="1">IF(B1522="", "", IF(AND(WEEKDAY(B1522, 2)&lt;=5, ISERROR(VLOOKUP(B1522, 'Holiday Schedule'!$B$3:$B$1002, 1, FALSE))), 1, 0))</f>
        <v/>
      </c>
      <c r="D1522" t="str">
        <f ca="1">IF(B1522="", "", IF(LOWER('Terms&amp;Conditions + Transaction'!$C$15)="act", 1, IF(DAY(B1522)=31, 0, IF(AND(DAY(B1522+1)=1, MONTH(B1522+1)=3), 31-DAY(B1522), 1))))</f>
        <v/>
      </c>
      <c r="E1522" s="18" t="str">
        <f ca="1">IF(B1522="", "", IFERROR(VLOOKUP(B1522, 'Accrual Schedule'!$B$3:$B$122, 1, TRUE), ""))</f>
        <v/>
      </c>
      <c r="F1522" s="18" t="str" cm="1">
        <f t="array" aca="1" ref="F1522" ca="1">IF(B1522="", "", INDEX('Accrual Schedule'!$B$3:$B$122, MATCH(B1522, 'Accrual Schedule'!$B$3:$B$122, 1)+1, 1))</f>
        <v/>
      </c>
      <c r="G1522" s="18" t="str" cm="1">
        <f t="array" aca="1" ref="G1522" ca="1">IF(B1522="", "", INDEX('Accrual Schedule'!$B$3:$B$122, MATCH(H1522, 'Accrual Schedule'!$B$3:$B$122, 1)-1, 1))</f>
        <v/>
      </c>
      <c r="H1522" s="18" t="str">
        <f ca="1">IF(B1522="", "", INDEX('Accrual Schedule'!$B$3:$B$122, MATCH(I1522, 'Accrual Schedule'!$C$3:$C$122, 1), 1))</f>
        <v/>
      </c>
      <c r="I1522" s="18" t="str" cm="1">
        <f t="array" aca="1" ref="I1522" ca="1">IF(B1522="", "", _xlfn.IFNA(INDEX('Accrual Schedule'!$C$4:$C$122, MATCH(B1522, 'Accrual Schedule'!$C$4:$C$122, 1)+1, 1), INDEX('Accrual Schedule'!$C$4:$C$122, 1, 1)))</f>
        <v/>
      </c>
      <c r="J1522" s="11" t="str">
        <f ca="1">IF(B1522="","",'Terms&amp;Conditions + Transaction'!$F$5-SUMIF(Dispositions!$B$3:$B$32,"&lt;="&amp;B1522,Dispositions!$C$3:$C$32))</f>
        <v/>
      </c>
      <c r="K1522" s="84" t="str">
        <f ca="1">IF(B1522="", "", IF(ISNA(MATCH(B1522, 'Factor Schedule'!$B$3:$B$2002, -1)),1,IF(INDEX('Factor Schedule'!$B$3:$C$2002,MATCH(B1522, 'Factor Schedule'!$B$3:$B$2002, -1), 1)=B1522,MATCH(B1522, 'Factor Schedule'!$B$3:$B$2002, -1),MATCH(B1522, 'Factor Schedule'!$B$3:$B$2002, -1)+1)))</f>
        <v/>
      </c>
      <c r="L1522" s="11" t="str" cm="1">
        <f t="array" aca="1" ref="L1522" ca="1">IF(B1522="","",ROUND(J1522*_xlfn.IFNA(INDEX('Factor Schedule'!$B$3:$C$2002,K1522, 2), 1), 2))</f>
        <v/>
      </c>
      <c r="M1522" s="11" t="str">
        <f ca="1">IF(B1522="", "", IF(OR(LOWER('Terms&amp;Conditions + Transaction'!$B$12)&lt;&gt;"compound", B1522=$C$2, B1522=E1522), L1522, L1522+IF(LOWER('Terms&amp;Conditions + Transaction'!$B$13)&lt;&gt;"y", SUMIFS($T$8:$T$2007, $B$8:$B$2007, "&gt;="&amp;E1522, $B$8:$B$2007, "&lt;"&amp;B1522), SUMIFS($U$8:$U$1007, $B$8:$B$2007, "&gt;="&amp;E1522, $B$8:$B$2007, "&lt;"&amp;B1522))))</f>
        <v/>
      </c>
      <c r="N1522" s="18" t="str">
        <f ca="1">IF(OR(B1522 = "", F1522=""), "", MIN(ForwardDays(B1522,-'Terms&amp;Conditions + Transaction'!$B$22, 'Terms&amp;Conditions + Transaction'!$B$23, 'Holiday Schedule'!$B$3:$B$1002),ForwardDays(F1522,-'Terms&amp;Conditions + Transaction'!$B$22, 'Terms&amp;Conditions + Transaction'!$B$23, 'Holiday Schedule'!$B$3:$B$1002)))</f>
        <v/>
      </c>
      <c r="O1522" s="42" t="str">
        <f ca="1">IF(B1522="", "", IF(ISNA(MATCH(N1522, SOFR_INDEX!$A$2:$A$2001, -1)),1,IF(INDEX(SOFR_INDEX!$A$2:$E$2001,MATCH(N1522, SOFR_INDEX!$A$2:$A$2001, -1), 1)=N1522,MATCH(N1522, SOFR_INDEX!$A$2:$A$2001, -1),MATCH(N1522, SOFR_INDEX!$A$2:$A$2001, -1)+1)))</f>
        <v/>
      </c>
      <c r="P1522" s="40" t="str" cm="1">
        <f t="array" aca="1" ref="P1522" ca="1">IF(OR(B1522="", F1522=""), "", INDEX(SOFR_INDEX!$B$2:$E$2001, O1522,$P$4) * IF(LEFT($P$3, 3)="180", 2, IF(LEFT($P$3, 2)="90", 4, IF(LEFT($P$3, 2)="30", 12, 1)))/100)</f>
        <v/>
      </c>
      <c r="Q1522" s="43" t="str">
        <f ca="1">IF(OR(B1522="", F1522=""), "", P1522+'Terms&amp;Conditions + Transaction'!$B$11/10000)</f>
        <v/>
      </c>
      <c r="R1522" s="43" t="str">
        <f t="shared" ca="1" si="143"/>
        <v/>
      </c>
      <c r="S1522" t="str">
        <f ca="1">IF(B1522="",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Transaction'!$C$7*(F1522-E1522), 365), 360))))</f>
        <v/>
      </c>
      <c r="T1522" s="49" t="str">
        <f t="shared" ca="1" si="144"/>
        <v/>
      </c>
      <c r="U1522" s="49" t="str">
        <f t="shared" ca="1" si="145"/>
        <v/>
      </c>
      <c r="V1522" s="49" t="str">
        <f t="shared" ca="1" si="146"/>
        <v/>
      </c>
      <c r="W1522" s="11" t="str">
        <f t="shared" ca="1" si="147"/>
        <v/>
      </c>
      <c r="X1522" s="11" t="str">
        <f t="shared" ca="1" si="148"/>
        <v/>
      </c>
    </row>
    <row r="1523" spans="2:24" x14ac:dyDescent="0.25">
      <c r="B1523" s="82" t="str">
        <f ca="1">IF(B1522&lt;MIN($C$3, 'Terms&amp;Conditions + Transaction'!$B$6), B1522+1, "")</f>
        <v/>
      </c>
      <c r="C1523" t="str">
        <f ca="1">IF(B1523="", "", IF(AND(WEEKDAY(B1523, 2)&lt;=5, ISERROR(VLOOKUP(B1523, 'Holiday Schedule'!$B$3:$B$1002, 1, FALSE))), 1, 0))</f>
        <v/>
      </c>
      <c r="D1523" t="str">
        <f ca="1">IF(B1523="", "", IF(LOWER('Terms&amp;Conditions + Transaction'!$C$15)="act", 1, IF(DAY(B1523)=31, 0, IF(AND(DAY(B1523+1)=1, MONTH(B1523+1)=3), 31-DAY(B1523), 1))))</f>
        <v/>
      </c>
      <c r="E1523" s="18" t="str">
        <f ca="1">IF(B1523="", "", IFERROR(VLOOKUP(B1523, 'Accrual Schedule'!$B$3:$B$122, 1, TRUE), ""))</f>
        <v/>
      </c>
      <c r="F1523" s="18" t="str" cm="1">
        <f t="array" aca="1" ref="F1523" ca="1">IF(B1523="", "", INDEX('Accrual Schedule'!$B$3:$B$122, MATCH(B1523, 'Accrual Schedule'!$B$3:$B$122, 1)+1, 1))</f>
        <v/>
      </c>
      <c r="G1523" s="18" t="str" cm="1">
        <f t="array" aca="1" ref="G1523" ca="1">IF(B1523="", "", INDEX('Accrual Schedule'!$B$3:$B$122, MATCH(H1523, 'Accrual Schedule'!$B$3:$B$122, 1)-1, 1))</f>
        <v/>
      </c>
      <c r="H1523" s="18" t="str">
        <f ca="1">IF(B1523="", "", INDEX('Accrual Schedule'!$B$3:$B$122, MATCH(I1523, 'Accrual Schedule'!$C$3:$C$122, 1), 1))</f>
        <v/>
      </c>
      <c r="I1523" s="18" t="str" cm="1">
        <f t="array" aca="1" ref="I1523" ca="1">IF(B1523="", "", _xlfn.IFNA(INDEX('Accrual Schedule'!$C$4:$C$122, MATCH(B1523, 'Accrual Schedule'!$C$4:$C$122, 1)+1, 1), INDEX('Accrual Schedule'!$C$4:$C$122, 1, 1)))</f>
        <v/>
      </c>
      <c r="J1523" s="11" t="str">
        <f ca="1">IF(B1523="","",'Terms&amp;Conditions + Transaction'!$F$5-SUMIF(Dispositions!$B$3:$B$32,"&lt;="&amp;B1523,Dispositions!$C$3:$C$32))</f>
        <v/>
      </c>
      <c r="K1523" s="84" t="str">
        <f ca="1">IF(B1523="", "", IF(ISNA(MATCH(B1523, 'Factor Schedule'!$B$3:$B$2002, -1)),1,IF(INDEX('Factor Schedule'!$B$3:$C$2002,MATCH(B1523, 'Factor Schedule'!$B$3:$B$2002, -1), 1)=B1523,MATCH(B1523, 'Factor Schedule'!$B$3:$B$2002, -1),MATCH(B1523, 'Factor Schedule'!$B$3:$B$2002, -1)+1)))</f>
        <v/>
      </c>
      <c r="L1523" s="11" t="str" cm="1">
        <f t="array" aca="1" ref="L1523" ca="1">IF(B1523="","",ROUND(J1523*_xlfn.IFNA(INDEX('Factor Schedule'!$B$3:$C$2002,K1523, 2), 1), 2))</f>
        <v/>
      </c>
      <c r="M1523" s="11" t="str">
        <f ca="1">IF(B1523="", "", IF(OR(LOWER('Terms&amp;Conditions + Transaction'!$B$12)&lt;&gt;"compound", B1523=$C$2, B1523=E1523), L1523, L1523+IF(LOWER('Terms&amp;Conditions + Transaction'!$B$13)&lt;&gt;"y", SUMIFS($T$8:$T$2007, $B$8:$B$2007, "&gt;="&amp;E1523, $B$8:$B$2007, "&lt;"&amp;B1523), SUMIFS($U$8:$U$1007, $B$8:$B$2007, "&gt;="&amp;E1523, $B$8:$B$2007, "&lt;"&amp;B1523))))</f>
        <v/>
      </c>
      <c r="N1523" s="18" t="str">
        <f ca="1">IF(OR(B1523 = "", F1523=""), "", MIN(ForwardDays(B1523,-'Terms&amp;Conditions + Transaction'!$B$22, 'Terms&amp;Conditions + Transaction'!$B$23, 'Holiday Schedule'!$B$3:$B$1002),ForwardDays(F1523,-'Terms&amp;Conditions + Transaction'!$B$22, 'Terms&amp;Conditions + Transaction'!$B$23, 'Holiday Schedule'!$B$3:$B$1002)))</f>
        <v/>
      </c>
      <c r="O1523" s="42" t="str">
        <f ca="1">IF(B1523="", "", IF(ISNA(MATCH(N1523, SOFR_INDEX!$A$2:$A$2001, -1)),1,IF(INDEX(SOFR_INDEX!$A$2:$E$2001,MATCH(N1523, SOFR_INDEX!$A$2:$A$2001, -1), 1)=N1523,MATCH(N1523, SOFR_INDEX!$A$2:$A$2001, -1),MATCH(N1523, SOFR_INDEX!$A$2:$A$2001, -1)+1)))</f>
        <v/>
      </c>
      <c r="P1523" s="40" t="str" cm="1">
        <f t="array" aca="1" ref="P1523" ca="1">IF(OR(B1523="", F1523=""), "", INDEX(SOFR_INDEX!$B$2:$E$2001, O1523,$P$4) * IF(LEFT($P$3, 3)="180", 2, IF(LEFT($P$3, 2)="90", 4, IF(LEFT($P$3, 2)="30", 12, 1)))/100)</f>
        <v/>
      </c>
      <c r="Q1523" s="43" t="str">
        <f ca="1">IF(OR(B1523="", F1523=""), "", P1523+'Terms&amp;Conditions + Transaction'!$B$11/10000)</f>
        <v/>
      </c>
      <c r="R1523" s="43" t="str">
        <f t="shared" ca="1" si="143"/>
        <v/>
      </c>
      <c r="S1523" t="str">
        <f ca="1">IF(B1523="",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Transaction'!$C$7*(F1523-E1523), 365), 360))))</f>
        <v/>
      </c>
      <c r="T1523" s="49" t="str">
        <f t="shared" ca="1" si="144"/>
        <v/>
      </c>
      <c r="U1523" s="49" t="str">
        <f t="shared" ca="1" si="145"/>
        <v/>
      </c>
      <c r="V1523" s="49" t="str">
        <f t="shared" ca="1" si="146"/>
        <v/>
      </c>
      <c r="W1523" s="11" t="str">
        <f t="shared" ca="1" si="147"/>
        <v/>
      </c>
      <c r="X1523" s="11" t="str">
        <f t="shared" ca="1" si="148"/>
        <v/>
      </c>
    </row>
    <row r="1524" spans="2:24" x14ac:dyDescent="0.25">
      <c r="B1524" s="82" t="str">
        <f ca="1">IF(B1523&lt;MIN($C$3, 'Terms&amp;Conditions + Transaction'!$B$6), B1523+1, "")</f>
        <v/>
      </c>
      <c r="C1524" t="str">
        <f ca="1">IF(B1524="", "", IF(AND(WEEKDAY(B1524, 2)&lt;=5, ISERROR(VLOOKUP(B1524, 'Holiday Schedule'!$B$3:$B$1002, 1, FALSE))), 1, 0))</f>
        <v/>
      </c>
      <c r="D1524" t="str">
        <f ca="1">IF(B1524="", "", IF(LOWER('Terms&amp;Conditions + Transaction'!$C$15)="act", 1, IF(DAY(B1524)=31, 0, IF(AND(DAY(B1524+1)=1, MONTH(B1524+1)=3), 31-DAY(B1524), 1))))</f>
        <v/>
      </c>
      <c r="E1524" s="18" t="str">
        <f ca="1">IF(B1524="", "", IFERROR(VLOOKUP(B1524, 'Accrual Schedule'!$B$3:$B$122, 1, TRUE), ""))</f>
        <v/>
      </c>
      <c r="F1524" s="18" t="str" cm="1">
        <f t="array" aca="1" ref="F1524" ca="1">IF(B1524="", "", INDEX('Accrual Schedule'!$B$3:$B$122, MATCH(B1524, 'Accrual Schedule'!$B$3:$B$122, 1)+1, 1))</f>
        <v/>
      </c>
      <c r="G1524" s="18" t="str" cm="1">
        <f t="array" aca="1" ref="G1524" ca="1">IF(B1524="", "", INDEX('Accrual Schedule'!$B$3:$B$122, MATCH(H1524, 'Accrual Schedule'!$B$3:$B$122, 1)-1, 1))</f>
        <v/>
      </c>
      <c r="H1524" s="18" t="str">
        <f ca="1">IF(B1524="", "", INDEX('Accrual Schedule'!$B$3:$B$122, MATCH(I1524, 'Accrual Schedule'!$C$3:$C$122, 1), 1))</f>
        <v/>
      </c>
      <c r="I1524" s="18" t="str" cm="1">
        <f t="array" aca="1" ref="I1524" ca="1">IF(B1524="", "", _xlfn.IFNA(INDEX('Accrual Schedule'!$C$4:$C$122, MATCH(B1524, 'Accrual Schedule'!$C$4:$C$122, 1)+1, 1), INDEX('Accrual Schedule'!$C$4:$C$122, 1, 1)))</f>
        <v/>
      </c>
      <c r="J1524" s="11" t="str">
        <f ca="1">IF(B1524="","",'Terms&amp;Conditions + Transaction'!$F$5-SUMIF(Dispositions!$B$3:$B$32,"&lt;="&amp;B1524,Dispositions!$C$3:$C$32))</f>
        <v/>
      </c>
      <c r="K1524" s="84" t="str">
        <f ca="1">IF(B1524="", "", IF(ISNA(MATCH(B1524, 'Factor Schedule'!$B$3:$B$2002, -1)),1,IF(INDEX('Factor Schedule'!$B$3:$C$2002,MATCH(B1524, 'Factor Schedule'!$B$3:$B$2002, -1), 1)=B1524,MATCH(B1524, 'Factor Schedule'!$B$3:$B$2002, -1),MATCH(B1524, 'Factor Schedule'!$B$3:$B$2002, -1)+1)))</f>
        <v/>
      </c>
      <c r="L1524" s="11" t="str" cm="1">
        <f t="array" aca="1" ref="L1524" ca="1">IF(B1524="","",ROUND(J1524*_xlfn.IFNA(INDEX('Factor Schedule'!$B$3:$C$2002,K1524, 2), 1), 2))</f>
        <v/>
      </c>
      <c r="M1524" s="11" t="str">
        <f ca="1">IF(B1524="", "", IF(OR(LOWER('Terms&amp;Conditions + Transaction'!$B$12)&lt;&gt;"compound", B1524=$C$2, B1524=E1524), L1524, L1524+IF(LOWER('Terms&amp;Conditions + Transaction'!$B$13)&lt;&gt;"y", SUMIFS($T$8:$T$2007, $B$8:$B$2007, "&gt;="&amp;E1524, $B$8:$B$2007, "&lt;"&amp;B1524), SUMIFS($U$8:$U$1007, $B$8:$B$2007, "&gt;="&amp;E1524, $B$8:$B$2007, "&lt;"&amp;B1524))))</f>
        <v/>
      </c>
      <c r="N1524" s="18" t="str">
        <f ca="1">IF(OR(B1524 = "", F1524=""), "", MIN(ForwardDays(B1524,-'Terms&amp;Conditions + Transaction'!$B$22, 'Terms&amp;Conditions + Transaction'!$B$23, 'Holiday Schedule'!$B$3:$B$1002),ForwardDays(F1524,-'Terms&amp;Conditions + Transaction'!$B$22, 'Terms&amp;Conditions + Transaction'!$B$23, 'Holiday Schedule'!$B$3:$B$1002)))</f>
        <v/>
      </c>
      <c r="O1524" s="42" t="str">
        <f ca="1">IF(B1524="", "", IF(ISNA(MATCH(N1524, SOFR_INDEX!$A$2:$A$2001, -1)),1,IF(INDEX(SOFR_INDEX!$A$2:$E$2001,MATCH(N1524, SOFR_INDEX!$A$2:$A$2001, -1), 1)=N1524,MATCH(N1524, SOFR_INDEX!$A$2:$A$2001, -1),MATCH(N1524, SOFR_INDEX!$A$2:$A$2001, -1)+1)))</f>
        <v/>
      </c>
      <c r="P1524" s="40" t="str" cm="1">
        <f t="array" aca="1" ref="P1524" ca="1">IF(OR(B1524="", F1524=""), "", INDEX(SOFR_INDEX!$B$2:$E$2001, O1524,$P$4) * IF(LEFT($P$3, 3)="180", 2, IF(LEFT($P$3, 2)="90", 4, IF(LEFT($P$3, 2)="30", 12, 1)))/100)</f>
        <v/>
      </c>
      <c r="Q1524" s="43" t="str">
        <f ca="1">IF(OR(B1524="", F1524=""), "", P1524+'Terms&amp;Conditions + Transaction'!$B$11/10000)</f>
        <v/>
      </c>
      <c r="R1524" s="43" t="str">
        <f t="shared" ca="1" si="143"/>
        <v/>
      </c>
      <c r="S1524" t="str">
        <f ca="1">IF(B1524="",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Transaction'!$C$7*(F1524-E1524), 365), 360))))</f>
        <v/>
      </c>
      <c r="T1524" s="49" t="str">
        <f t="shared" ca="1" si="144"/>
        <v/>
      </c>
      <c r="U1524" s="49" t="str">
        <f t="shared" ca="1" si="145"/>
        <v/>
      </c>
      <c r="V1524" s="49" t="str">
        <f t="shared" ca="1" si="146"/>
        <v/>
      </c>
      <c r="W1524" s="11" t="str">
        <f t="shared" ca="1" si="147"/>
        <v/>
      </c>
      <c r="X1524" s="11" t="str">
        <f t="shared" ca="1" si="148"/>
        <v/>
      </c>
    </row>
    <row r="1525" spans="2:24" x14ac:dyDescent="0.25">
      <c r="B1525" s="82" t="str">
        <f ca="1">IF(B1524&lt;MIN($C$3, 'Terms&amp;Conditions + Transaction'!$B$6), B1524+1, "")</f>
        <v/>
      </c>
      <c r="C1525" t="str">
        <f ca="1">IF(B1525="", "", IF(AND(WEEKDAY(B1525, 2)&lt;=5, ISERROR(VLOOKUP(B1525, 'Holiday Schedule'!$B$3:$B$1002, 1, FALSE))), 1, 0))</f>
        <v/>
      </c>
      <c r="D1525" t="str">
        <f ca="1">IF(B1525="", "", IF(LOWER('Terms&amp;Conditions + Transaction'!$C$15)="act", 1, IF(DAY(B1525)=31, 0, IF(AND(DAY(B1525+1)=1, MONTH(B1525+1)=3), 31-DAY(B1525), 1))))</f>
        <v/>
      </c>
      <c r="E1525" s="18" t="str">
        <f ca="1">IF(B1525="", "", IFERROR(VLOOKUP(B1525, 'Accrual Schedule'!$B$3:$B$122, 1, TRUE), ""))</f>
        <v/>
      </c>
      <c r="F1525" s="18" t="str" cm="1">
        <f t="array" aca="1" ref="F1525" ca="1">IF(B1525="", "", INDEX('Accrual Schedule'!$B$3:$B$122, MATCH(B1525, 'Accrual Schedule'!$B$3:$B$122, 1)+1, 1))</f>
        <v/>
      </c>
      <c r="G1525" s="18" t="str" cm="1">
        <f t="array" aca="1" ref="G1525" ca="1">IF(B1525="", "", INDEX('Accrual Schedule'!$B$3:$B$122, MATCH(H1525, 'Accrual Schedule'!$B$3:$B$122, 1)-1, 1))</f>
        <v/>
      </c>
      <c r="H1525" s="18" t="str">
        <f ca="1">IF(B1525="", "", INDEX('Accrual Schedule'!$B$3:$B$122, MATCH(I1525, 'Accrual Schedule'!$C$3:$C$122, 1), 1))</f>
        <v/>
      </c>
      <c r="I1525" s="18" t="str" cm="1">
        <f t="array" aca="1" ref="I1525" ca="1">IF(B1525="", "", _xlfn.IFNA(INDEX('Accrual Schedule'!$C$4:$C$122, MATCH(B1525, 'Accrual Schedule'!$C$4:$C$122, 1)+1, 1), INDEX('Accrual Schedule'!$C$4:$C$122, 1, 1)))</f>
        <v/>
      </c>
      <c r="J1525" s="11" t="str">
        <f ca="1">IF(B1525="","",'Terms&amp;Conditions + Transaction'!$F$5-SUMIF(Dispositions!$B$3:$B$32,"&lt;="&amp;B1525,Dispositions!$C$3:$C$32))</f>
        <v/>
      </c>
      <c r="K1525" s="84" t="str">
        <f ca="1">IF(B1525="", "", IF(ISNA(MATCH(B1525, 'Factor Schedule'!$B$3:$B$2002, -1)),1,IF(INDEX('Factor Schedule'!$B$3:$C$2002,MATCH(B1525, 'Factor Schedule'!$B$3:$B$2002, -1), 1)=B1525,MATCH(B1525, 'Factor Schedule'!$B$3:$B$2002, -1),MATCH(B1525, 'Factor Schedule'!$B$3:$B$2002, -1)+1)))</f>
        <v/>
      </c>
      <c r="L1525" s="11" t="str" cm="1">
        <f t="array" aca="1" ref="L1525" ca="1">IF(B1525="","",ROUND(J1525*_xlfn.IFNA(INDEX('Factor Schedule'!$B$3:$C$2002,K1525, 2), 1), 2))</f>
        <v/>
      </c>
      <c r="M1525" s="11" t="str">
        <f ca="1">IF(B1525="", "", IF(OR(LOWER('Terms&amp;Conditions + Transaction'!$B$12)&lt;&gt;"compound", B1525=$C$2, B1525=E1525), L1525, L1525+IF(LOWER('Terms&amp;Conditions + Transaction'!$B$13)&lt;&gt;"y", SUMIFS($T$8:$T$2007, $B$8:$B$2007, "&gt;="&amp;E1525, $B$8:$B$2007, "&lt;"&amp;B1525), SUMIFS($U$8:$U$1007, $B$8:$B$2007, "&gt;="&amp;E1525, $B$8:$B$2007, "&lt;"&amp;B1525))))</f>
        <v/>
      </c>
      <c r="N1525" s="18" t="str">
        <f ca="1">IF(OR(B1525 = "", F1525=""), "", MIN(ForwardDays(B1525,-'Terms&amp;Conditions + Transaction'!$B$22, 'Terms&amp;Conditions + Transaction'!$B$23, 'Holiday Schedule'!$B$3:$B$1002),ForwardDays(F1525,-'Terms&amp;Conditions + Transaction'!$B$22, 'Terms&amp;Conditions + Transaction'!$B$23, 'Holiday Schedule'!$B$3:$B$1002)))</f>
        <v/>
      </c>
      <c r="O1525" s="42" t="str">
        <f ca="1">IF(B1525="", "", IF(ISNA(MATCH(N1525, SOFR_INDEX!$A$2:$A$2001, -1)),1,IF(INDEX(SOFR_INDEX!$A$2:$E$2001,MATCH(N1525, SOFR_INDEX!$A$2:$A$2001, -1), 1)=N1525,MATCH(N1525, SOFR_INDEX!$A$2:$A$2001, -1),MATCH(N1525, SOFR_INDEX!$A$2:$A$2001, -1)+1)))</f>
        <v/>
      </c>
      <c r="P1525" s="40" t="str" cm="1">
        <f t="array" aca="1" ref="P1525" ca="1">IF(OR(B1525="", F1525=""), "", INDEX(SOFR_INDEX!$B$2:$E$2001, O1525,$P$4) * IF(LEFT($P$3, 3)="180", 2, IF(LEFT($P$3, 2)="90", 4, IF(LEFT($P$3, 2)="30", 12, 1)))/100)</f>
        <v/>
      </c>
      <c r="Q1525" s="43" t="str">
        <f ca="1">IF(OR(B1525="", F1525=""), "", P1525+'Terms&amp;Conditions + Transaction'!$B$11/10000)</f>
        <v/>
      </c>
      <c r="R1525" s="43" t="str">
        <f t="shared" ca="1" si="143"/>
        <v/>
      </c>
      <c r="S1525" t="str">
        <f ca="1">IF(B1525="",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Transaction'!$C$7*(F1525-E1525), 365), 360))))</f>
        <v/>
      </c>
      <c r="T1525" s="49" t="str">
        <f t="shared" ca="1" si="144"/>
        <v/>
      </c>
      <c r="U1525" s="49" t="str">
        <f t="shared" ca="1" si="145"/>
        <v/>
      </c>
      <c r="V1525" s="49" t="str">
        <f t="shared" ca="1" si="146"/>
        <v/>
      </c>
      <c r="W1525" s="11" t="str">
        <f t="shared" ca="1" si="147"/>
        <v/>
      </c>
      <c r="X1525" s="11" t="str">
        <f t="shared" ca="1" si="148"/>
        <v/>
      </c>
    </row>
    <row r="1526" spans="2:24" x14ac:dyDescent="0.25">
      <c r="B1526" s="82" t="str">
        <f ca="1">IF(B1525&lt;MIN($C$3, 'Terms&amp;Conditions + Transaction'!$B$6), B1525+1, "")</f>
        <v/>
      </c>
      <c r="C1526" t="str">
        <f ca="1">IF(B1526="", "", IF(AND(WEEKDAY(B1526, 2)&lt;=5, ISERROR(VLOOKUP(B1526, 'Holiday Schedule'!$B$3:$B$1002, 1, FALSE))), 1, 0))</f>
        <v/>
      </c>
      <c r="D1526" t="str">
        <f ca="1">IF(B1526="", "", IF(LOWER('Terms&amp;Conditions + Transaction'!$C$15)="act", 1, IF(DAY(B1526)=31, 0, IF(AND(DAY(B1526+1)=1, MONTH(B1526+1)=3), 31-DAY(B1526), 1))))</f>
        <v/>
      </c>
      <c r="E1526" s="18" t="str">
        <f ca="1">IF(B1526="", "", IFERROR(VLOOKUP(B1526, 'Accrual Schedule'!$B$3:$B$122, 1, TRUE), ""))</f>
        <v/>
      </c>
      <c r="F1526" s="18" t="str" cm="1">
        <f t="array" aca="1" ref="F1526" ca="1">IF(B1526="", "", INDEX('Accrual Schedule'!$B$3:$B$122, MATCH(B1526, 'Accrual Schedule'!$B$3:$B$122, 1)+1, 1))</f>
        <v/>
      </c>
      <c r="G1526" s="18" t="str" cm="1">
        <f t="array" aca="1" ref="G1526" ca="1">IF(B1526="", "", INDEX('Accrual Schedule'!$B$3:$B$122, MATCH(H1526, 'Accrual Schedule'!$B$3:$B$122, 1)-1, 1))</f>
        <v/>
      </c>
      <c r="H1526" s="18" t="str">
        <f ca="1">IF(B1526="", "", INDEX('Accrual Schedule'!$B$3:$B$122, MATCH(I1526, 'Accrual Schedule'!$C$3:$C$122, 1), 1))</f>
        <v/>
      </c>
      <c r="I1526" s="18" t="str" cm="1">
        <f t="array" aca="1" ref="I1526" ca="1">IF(B1526="", "", _xlfn.IFNA(INDEX('Accrual Schedule'!$C$4:$C$122, MATCH(B1526, 'Accrual Schedule'!$C$4:$C$122, 1)+1, 1), INDEX('Accrual Schedule'!$C$4:$C$122, 1, 1)))</f>
        <v/>
      </c>
      <c r="J1526" s="11" t="str">
        <f ca="1">IF(B1526="","",'Terms&amp;Conditions + Transaction'!$F$5-SUMIF(Dispositions!$B$3:$B$32,"&lt;="&amp;B1526,Dispositions!$C$3:$C$32))</f>
        <v/>
      </c>
      <c r="K1526" s="84" t="str">
        <f ca="1">IF(B1526="", "", IF(ISNA(MATCH(B1526, 'Factor Schedule'!$B$3:$B$2002, -1)),1,IF(INDEX('Factor Schedule'!$B$3:$C$2002,MATCH(B1526, 'Factor Schedule'!$B$3:$B$2002, -1), 1)=B1526,MATCH(B1526, 'Factor Schedule'!$B$3:$B$2002, -1),MATCH(B1526, 'Factor Schedule'!$B$3:$B$2002, -1)+1)))</f>
        <v/>
      </c>
      <c r="L1526" s="11" t="str" cm="1">
        <f t="array" aca="1" ref="L1526" ca="1">IF(B1526="","",ROUND(J1526*_xlfn.IFNA(INDEX('Factor Schedule'!$B$3:$C$2002,K1526, 2), 1), 2))</f>
        <v/>
      </c>
      <c r="M1526" s="11" t="str">
        <f ca="1">IF(B1526="", "", IF(OR(LOWER('Terms&amp;Conditions + Transaction'!$B$12)&lt;&gt;"compound", B1526=$C$2, B1526=E1526), L1526, L1526+IF(LOWER('Terms&amp;Conditions + Transaction'!$B$13)&lt;&gt;"y", SUMIFS($T$8:$T$2007, $B$8:$B$2007, "&gt;="&amp;E1526, $B$8:$B$2007, "&lt;"&amp;B1526), SUMIFS($U$8:$U$1007, $B$8:$B$2007, "&gt;="&amp;E1526, $B$8:$B$2007, "&lt;"&amp;B1526))))</f>
        <v/>
      </c>
      <c r="N1526" s="18" t="str">
        <f ca="1">IF(OR(B1526 = "", F1526=""), "", MIN(ForwardDays(B1526,-'Terms&amp;Conditions + Transaction'!$B$22, 'Terms&amp;Conditions + Transaction'!$B$23, 'Holiday Schedule'!$B$3:$B$1002),ForwardDays(F1526,-'Terms&amp;Conditions + Transaction'!$B$22, 'Terms&amp;Conditions + Transaction'!$B$23, 'Holiday Schedule'!$B$3:$B$1002)))</f>
        <v/>
      </c>
      <c r="O1526" s="42" t="str">
        <f ca="1">IF(B1526="", "", IF(ISNA(MATCH(N1526, SOFR_INDEX!$A$2:$A$2001, -1)),1,IF(INDEX(SOFR_INDEX!$A$2:$E$2001,MATCH(N1526, SOFR_INDEX!$A$2:$A$2001, -1), 1)=N1526,MATCH(N1526, SOFR_INDEX!$A$2:$A$2001, -1),MATCH(N1526, SOFR_INDEX!$A$2:$A$2001, -1)+1)))</f>
        <v/>
      </c>
      <c r="P1526" s="40" t="str" cm="1">
        <f t="array" aca="1" ref="P1526" ca="1">IF(OR(B1526="", F1526=""), "", INDEX(SOFR_INDEX!$B$2:$E$2001, O1526,$P$4) * IF(LEFT($P$3, 3)="180", 2, IF(LEFT($P$3, 2)="90", 4, IF(LEFT($P$3, 2)="30", 12, 1)))/100)</f>
        <v/>
      </c>
      <c r="Q1526" s="43" t="str">
        <f ca="1">IF(OR(B1526="", F1526=""), "", P1526+'Terms&amp;Conditions + Transaction'!$B$11/10000)</f>
        <v/>
      </c>
      <c r="R1526" s="43" t="str">
        <f t="shared" ca="1" si="143"/>
        <v/>
      </c>
      <c r="S1526" t="str">
        <f ca="1">IF(B1526="",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Transaction'!$C$7*(F1526-E1526), 365), 360))))</f>
        <v/>
      </c>
      <c r="T1526" s="49" t="str">
        <f t="shared" ca="1" si="144"/>
        <v/>
      </c>
      <c r="U1526" s="49" t="str">
        <f t="shared" ca="1" si="145"/>
        <v/>
      </c>
      <c r="V1526" s="49" t="str">
        <f t="shared" ca="1" si="146"/>
        <v/>
      </c>
      <c r="W1526" s="11" t="str">
        <f t="shared" ca="1" si="147"/>
        <v/>
      </c>
      <c r="X1526" s="11" t="str">
        <f t="shared" ca="1" si="148"/>
        <v/>
      </c>
    </row>
    <row r="1527" spans="2:24" x14ac:dyDescent="0.25">
      <c r="B1527" s="82" t="str">
        <f ca="1">IF(B1526&lt;MIN($C$3, 'Terms&amp;Conditions + Transaction'!$B$6), B1526+1, "")</f>
        <v/>
      </c>
      <c r="C1527" t="str">
        <f ca="1">IF(B1527="", "", IF(AND(WEEKDAY(B1527, 2)&lt;=5, ISERROR(VLOOKUP(B1527, 'Holiday Schedule'!$B$3:$B$1002, 1, FALSE))), 1, 0))</f>
        <v/>
      </c>
      <c r="D1527" t="str">
        <f ca="1">IF(B1527="", "", IF(LOWER('Terms&amp;Conditions + Transaction'!$C$15)="act", 1, IF(DAY(B1527)=31, 0, IF(AND(DAY(B1527+1)=1, MONTH(B1527+1)=3), 31-DAY(B1527), 1))))</f>
        <v/>
      </c>
      <c r="E1527" s="18" t="str">
        <f ca="1">IF(B1527="", "", IFERROR(VLOOKUP(B1527, 'Accrual Schedule'!$B$3:$B$122, 1, TRUE), ""))</f>
        <v/>
      </c>
      <c r="F1527" s="18" t="str" cm="1">
        <f t="array" aca="1" ref="F1527" ca="1">IF(B1527="", "", INDEX('Accrual Schedule'!$B$3:$B$122, MATCH(B1527, 'Accrual Schedule'!$B$3:$B$122, 1)+1, 1))</f>
        <v/>
      </c>
      <c r="G1527" s="18" t="str" cm="1">
        <f t="array" aca="1" ref="G1527" ca="1">IF(B1527="", "", INDEX('Accrual Schedule'!$B$3:$B$122, MATCH(H1527, 'Accrual Schedule'!$B$3:$B$122, 1)-1, 1))</f>
        <v/>
      </c>
      <c r="H1527" s="18" t="str">
        <f ca="1">IF(B1527="", "", INDEX('Accrual Schedule'!$B$3:$B$122, MATCH(I1527, 'Accrual Schedule'!$C$3:$C$122, 1), 1))</f>
        <v/>
      </c>
      <c r="I1527" s="18" t="str" cm="1">
        <f t="array" aca="1" ref="I1527" ca="1">IF(B1527="", "", _xlfn.IFNA(INDEX('Accrual Schedule'!$C$4:$C$122, MATCH(B1527, 'Accrual Schedule'!$C$4:$C$122, 1)+1, 1), INDEX('Accrual Schedule'!$C$4:$C$122, 1, 1)))</f>
        <v/>
      </c>
      <c r="J1527" s="11" t="str">
        <f ca="1">IF(B1527="","",'Terms&amp;Conditions + Transaction'!$F$5-SUMIF(Dispositions!$B$3:$B$32,"&lt;="&amp;B1527,Dispositions!$C$3:$C$32))</f>
        <v/>
      </c>
      <c r="K1527" s="84" t="str">
        <f ca="1">IF(B1527="", "", IF(ISNA(MATCH(B1527, 'Factor Schedule'!$B$3:$B$2002, -1)),1,IF(INDEX('Factor Schedule'!$B$3:$C$2002,MATCH(B1527, 'Factor Schedule'!$B$3:$B$2002, -1), 1)=B1527,MATCH(B1527, 'Factor Schedule'!$B$3:$B$2002, -1),MATCH(B1527, 'Factor Schedule'!$B$3:$B$2002, -1)+1)))</f>
        <v/>
      </c>
      <c r="L1527" s="11" t="str" cm="1">
        <f t="array" aca="1" ref="L1527" ca="1">IF(B1527="","",ROUND(J1527*_xlfn.IFNA(INDEX('Factor Schedule'!$B$3:$C$2002,K1527, 2), 1), 2))</f>
        <v/>
      </c>
      <c r="M1527" s="11" t="str">
        <f ca="1">IF(B1527="", "", IF(OR(LOWER('Terms&amp;Conditions + Transaction'!$B$12)&lt;&gt;"compound", B1527=$C$2, B1527=E1527), L1527, L1527+IF(LOWER('Terms&amp;Conditions + Transaction'!$B$13)&lt;&gt;"y", SUMIFS($T$8:$T$2007, $B$8:$B$2007, "&gt;="&amp;E1527, $B$8:$B$2007, "&lt;"&amp;B1527), SUMIFS($U$8:$U$1007, $B$8:$B$2007, "&gt;="&amp;E1527, $B$8:$B$2007, "&lt;"&amp;B1527))))</f>
        <v/>
      </c>
      <c r="N1527" s="18" t="str">
        <f ca="1">IF(OR(B1527 = "", F1527=""), "", MIN(ForwardDays(B1527,-'Terms&amp;Conditions + Transaction'!$B$22, 'Terms&amp;Conditions + Transaction'!$B$23, 'Holiday Schedule'!$B$3:$B$1002),ForwardDays(F1527,-'Terms&amp;Conditions + Transaction'!$B$22, 'Terms&amp;Conditions + Transaction'!$B$23, 'Holiday Schedule'!$B$3:$B$1002)))</f>
        <v/>
      </c>
      <c r="O1527" s="42" t="str">
        <f ca="1">IF(B1527="", "", IF(ISNA(MATCH(N1527, SOFR_INDEX!$A$2:$A$2001, -1)),1,IF(INDEX(SOFR_INDEX!$A$2:$E$2001,MATCH(N1527, SOFR_INDEX!$A$2:$A$2001, -1), 1)=N1527,MATCH(N1527, SOFR_INDEX!$A$2:$A$2001, -1),MATCH(N1527, SOFR_INDEX!$A$2:$A$2001, -1)+1)))</f>
        <v/>
      </c>
      <c r="P1527" s="40" t="str" cm="1">
        <f t="array" aca="1" ref="P1527" ca="1">IF(OR(B1527="", F1527=""), "", INDEX(SOFR_INDEX!$B$2:$E$2001, O1527,$P$4) * IF(LEFT($P$3, 3)="180", 2, IF(LEFT($P$3, 2)="90", 4, IF(LEFT($P$3, 2)="30", 12, 1)))/100)</f>
        <v/>
      </c>
      <c r="Q1527" s="43" t="str">
        <f ca="1">IF(OR(B1527="", F1527=""), "", P1527+'Terms&amp;Conditions + Transaction'!$B$11/10000)</f>
        <v/>
      </c>
      <c r="R1527" s="43" t="str">
        <f t="shared" ca="1" si="143"/>
        <v/>
      </c>
      <c r="S1527" t="str">
        <f ca="1">IF(B1527="",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Transaction'!$C$7*(F1527-E1527), 365), 360))))</f>
        <v/>
      </c>
      <c r="T1527" s="49" t="str">
        <f t="shared" ca="1" si="144"/>
        <v/>
      </c>
      <c r="U1527" s="49" t="str">
        <f t="shared" ca="1" si="145"/>
        <v/>
      </c>
      <c r="V1527" s="49" t="str">
        <f t="shared" ca="1" si="146"/>
        <v/>
      </c>
      <c r="W1527" s="11" t="str">
        <f t="shared" ca="1" si="147"/>
        <v/>
      </c>
      <c r="X1527" s="11" t="str">
        <f t="shared" ca="1" si="148"/>
        <v/>
      </c>
    </row>
    <row r="1528" spans="2:24" x14ac:dyDescent="0.25">
      <c r="B1528" s="82" t="str">
        <f ca="1">IF(B1527&lt;MIN($C$3, 'Terms&amp;Conditions + Transaction'!$B$6), B1527+1, "")</f>
        <v/>
      </c>
      <c r="C1528" t="str">
        <f ca="1">IF(B1528="", "", IF(AND(WEEKDAY(B1528, 2)&lt;=5, ISERROR(VLOOKUP(B1528, 'Holiday Schedule'!$B$3:$B$1002, 1, FALSE))), 1, 0))</f>
        <v/>
      </c>
      <c r="D1528" t="str">
        <f ca="1">IF(B1528="", "", IF(LOWER('Terms&amp;Conditions + Transaction'!$C$15)="act", 1, IF(DAY(B1528)=31, 0, IF(AND(DAY(B1528+1)=1, MONTH(B1528+1)=3), 31-DAY(B1528), 1))))</f>
        <v/>
      </c>
      <c r="E1528" s="18" t="str">
        <f ca="1">IF(B1528="", "", IFERROR(VLOOKUP(B1528, 'Accrual Schedule'!$B$3:$B$122, 1, TRUE), ""))</f>
        <v/>
      </c>
      <c r="F1528" s="18" t="str" cm="1">
        <f t="array" aca="1" ref="F1528" ca="1">IF(B1528="", "", INDEX('Accrual Schedule'!$B$3:$B$122, MATCH(B1528, 'Accrual Schedule'!$B$3:$B$122, 1)+1, 1))</f>
        <v/>
      </c>
      <c r="G1528" s="18" t="str" cm="1">
        <f t="array" aca="1" ref="G1528" ca="1">IF(B1528="", "", INDEX('Accrual Schedule'!$B$3:$B$122, MATCH(H1528, 'Accrual Schedule'!$B$3:$B$122, 1)-1, 1))</f>
        <v/>
      </c>
      <c r="H1528" s="18" t="str">
        <f ca="1">IF(B1528="", "", INDEX('Accrual Schedule'!$B$3:$B$122, MATCH(I1528, 'Accrual Schedule'!$C$3:$C$122, 1), 1))</f>
        <v/>
      </c>
      <c r="I1528" s="18" t="str" cm="1">
        <f t="array" aca="1" ref="I1528" ca="1">IF(B1528="", "", _xlfn.IFNA(INDEX('Accrual Schedule'!$C$4:$C$122, MATCH(B1528, 'Accrual Schedule'!$C$4:$C$122, 1)+1, 1), INDEX('Accrual Schedule'!$C$4:$C$122, 1, 1)))</f>
        <v/>
      </c>
      <c r="J1528" s="11" t="str">
        <f ca="1">IF(B1528="","",'Terms&amp;Conditions + Transaction'!$F$5-SUMIF(Dispositions!$B$3:$B$32,"&lt;="&amp;B1528,Dispositions!$C$3:$C$32))</f>
        <v/>
      </c>
      <c r="K1528" s="84" t="str">
        <f ca="1">IF(B1528="", "", IF(ISNA(MATCH(B1528, 'Factor Schedule'!$B$3:$B$2002, -1)),1,IF(INDEX('Factor Schedule'!$B$3:$C$2002,MATCH(B1528, 'Factor Schedule'!$B$3:$B$2002, -1), 1)=B1528,MATCH(B1528, 'Factor Schedule'!$B$3:$B$2002, -1),MATCH(B1528, 'Factor Schedule'!$B$3:$B$2002, -1)+1)))</f>
        <v/>
      </c>
      <c r="L1528" s="11" t="str" cm="1">
        <f t="array" aca="1" ref="L1528" ca="1">IF(B1528="","",ROUND(J1528*_xlfn.IFNA(INDEX('Factor Schedule'!$B$3:$C$2002,K1528, 2), 1), 2))</f>
        <v/>
      </c>
      <c r="M1528" s="11" t="str">
        <f ca="1">IF(B1528="", "", IF(OR(LOWER('Terms&amp;Conditions + Transaction'!$B$12)&lt;&gt;"compound", B1528=$C$2, B1528=E1528), L1528, L1528+IF(LOWER('Terms&amp;Conditions + Transaction'!$B$13)&lt;&gt;"y", SUMIFS($T$8:$T$2007, $B$8:$B$2007, "&gt;="&amp;E1528, $B$8:$B$2007, "&lt;"&amp;B1528), SUMIFS($U$8:$U$1007, $B$8:$B$2007, "&gt;="&amp;E1528, $B$8:$B$2007, "&lt;"&amp;B1528))))</f>
        <v/>
      </c>
      <c r="N1528" s="18" t="str">
        <f ca="1">IF(OR(B1528 = "", F1528=""), "", MIN(ForwardDays(B1528,-'Terms&amp;Conditions + Transaction'!$B$22, 'Terms&amp;Conditions + Transaction'!$B$23, 'Holiday Schedule'!$B$3:$B$1002),ForwardDays(F1528,-'Terms&amp;Conditions + Transaction'!$B$22, 'Terms&amp;Conditions + Transaction'!$B$23, 'Holiday Schedule'!$B$3:$B$1002)))</f>
        <v/>
      </c>
      <c r="O1528" s="42" t="str">
        <f ca="1">IF(B1528="", "", IF(ISNA(MATCH(N1528, SOFR_INDEX!$A$2:$A$2001, -1)),1,IF(INDEX(SOFR_INDEX!$A$2:$E$2001,MATCH(N1528, SOFR_INDEX!$A$2:$A$2001, -1), 1)=N1528,MATCH(N1528, SOFR_INDEX!$A$2:$A$2001, -1),MATCH(N1528, SOFR_INDEX!$A$2:$A$2001, -1)+1)))</f>
        <v/>
      </c>
      <c r="P1528" s="40" t="str" cm="1">
        <f t="array" aca="1" ref="P1528" ca="1">IF(OR(B1528="", F1528=""), "", INDEX(SOFR_INDEX!$B$2:$E$2001, O1528,$P$4) * IF(LEFT($P$3, 3)="180", 2, IF(LEFT($P$3, 2)="90", 4, IF(LEFT($P$3, 2)="30", 12, 1)))/100)</f>
        <v/>
      </c>
      <c r="Q1528" s="43" t="str">
        <f ca="1">IF(OR(B1528="", F1528=""), "", P1528+'Terms&amp;Conditions + Transaction'!$B$11/10000)</f>
        <v/>
      </c>
      <c r="R1528" s="43" t="str">
        <f t="shared" ca="1" si="143"/>
        <v/>
      </c>
      <c r="S1528" t="str">
        <f ca="1">IF(B1528="",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Transaction'!$C$7*(F1528-E1528), 365), 360))))</f>
        <v/>
      </c>
      <c r="T1528" s="49" t="str">
        <f t="shared" ca="1" si="144"/>
        <v/>
      </c>
      <c r="U1528" s="49" t="str">
        <f t="shared" ca="1" si="145"/>
        <v/>
      </c>
      <c r="V1528" s="49" t="str">
        <f t="shared" ca="1" si="146"/>
        <v/>
      </c>
      <c r="W1528" s="11" t="str">
        <f t="shared" ca="1" si="147"/>
        <v/>
      </c>
      <c r="X1528" s="11" t="str">
        <f t="shared" ca="1" si="148"/>
        <v/>
      </c>
    </row>
    <row r="1529" spans="2:24" x14ac:dyDescent="0.25">
      <c r="B1529" s="82" t="str">
        <f ca="1">IF(B1528&lt;MIN($C$3, 'Terms&amp;Conditions + Transaction'!$B$6), B1528+1, "")</f>
        <v/>
      </c>
      <c r="C1529" t="str">
        <f ca="1">IF(B1529="", "", IF(AND(WEEKDAY(B1529, 2)&lt;=5, ISERROR(VLOOKUP(B1529, 'Holiday Schedule'!$B$3:$B$1002, 1, FALSE))), 1, 0))</f>
        <v/>
      </c>
      <c r="D1529" t="str">
        <f ca="1">IF(B1529="", "", IF(LOWER('Terms&amp;Conditions + Transaction'!$C$15)="act", 1, IF(DAY(B1529)=31, 0, IF(AND(DAY(B1529+1)=1, MONTH(B1529+1)=3), 31-DAY(B1529), 1))))</f>
        <v/>
      </c>
      <c r="E1529" s="18" t="str">
        <f ca="1">IF(B1529="", "", IFERROR(VLOOKUP(B1529, 'Accrual Schedule'!$B$3:$B$122, 1, TRUE), ""))</f>
        <v/>
      </c>
      <c r="F1529" s="18" t="str" cm="1">
        <f t="array" aca="1" ref="F1529" ca="1">IF(B1529="", "", INDEX('Accrual Schedule'!$B$3:$B$122, MATCH(B1529, 'Accrual Schedule'!$B$3:$B$122, 1)+1, 1))</f>
        <v/>
      </c>
      <c r="G1529" s="18" t="str" cm="1">
        <f t="array" aca="1" ref="G1529" ca="1">IF(B1529="", "", INDEX('Accrual Schedule'!$B$3:$B$122, MATCH(H1529, 'Accrual Schedule'!$B$3:$B$122, 1)-1, 1))</f>
        <v/>
      </c>
      <c r="H1529" s="18" t="str">
        <f ca="1">IF(B1529="", "", INDEX('Accrual Schedule'!$B$3:$B$122, MATCH(I1529, 'Accrual Schedule'!$C$3:$C$122, 1), 1))</f>
        <v/>
      </c>
      <c r="I1529" s="18" t="str" cm="1">
        <f t="array" aca="1" ref="I1529" ca="1">IF(B1529="", "", _xlfn.IFNA(INDEX('Accrual Schedule'!$C$4:$C$122, MATCH(B1529, 'Accrual Schedule'!$C$4:$C$122, 1)+1, 1), INDEX('Accrual Schedule'!$C$4:$C$122, 1, 1)))</f>
        <v/>
      </c>
      <c r="J1529" s="11" t="str">
        <f ca="1">IF(B1529="","",'Terms&amp;Conditions + Transaction'!$F$5-SUMIF(Dispositions!$B$3:$B$32,"&lt;="&amp;B1529,Dispositions!$C$3:$C$32))</f>
        <v/>
      </c>
      <c r="K1529" s="84" t="str">
        <f ca="1">IF(B1529="", "", IF(ISNA(MATCH(B1529, 'Factor Schedule'!$B$3:$B$2002, -1)),1,IF(INDEX('Factor Schedule'!$B$3:$C$2002,MATCH(B1529, 'Factor Schedule'!$B$3:$B$2002, -1), 1)=B1529,MATCH(B1529, 'Factor Schedule'!$B$3:$B$2002, -1),MATCH(B1529, 'Factor Schedule'!$B$3:$B$2002, -1)+1)))</f>
        <v/>
      </c>
      <c r="L1529" s="11" t="str" cm="1">
        <f t="array" aca="1" ref="L1529" ca="1">IF(B1529="","",ROUND(J1529*_xlfn.IFNA(INDEX('Factor Schedule'!$B$3:$C$2002,K1529, 2), 1), 2))</f>
        <v/>
      </c>
      <c r="M1529" s="11" t="str">
        <f ca="1">IF(B1529="", "", IF(OR(LOWER('Terms&amp;Conditions + Transaction'!$B$12)&lt;&gt;"compound", B1529=$C$2, B1529=E1529), L1529, L1529+IF(LOWER('Terms&amp;Conditions + Transaction'!$B$13)&lt;&gt;"y", SUMIFS($T$8:$T$2007, $B$8:$B$2007, "&gt;="&amp;E1529, $B$8:$B$2007, "&lt;"&amp;B1529), SUMIFS($U$8:$U$1007, $B$8:$B$2007, "&gt;="&amp;E1529, $B$8:$B$2007, "&lt;"&amp;B1529))))</f>
        <v/>
      </c>
      <c r="N1529" s="18" t="str">
        <f ca="1">IF(OR(B1529 = "", F1529=""), "", MIN(ForwardDays(B1529,-'Terms&amp;Conditions + Transaction'!$B$22, 'Terms&amp;Conditions + Transaction'!$B$23, 'Holiday Schedule'!$B$3:$B$1002),ForwardDays(F1529,-'Terms&amp;Conditions + Transaction'!$B$22, 'Terms&amp;Conditions + Transaction'!$B$23, 'Holiday Schedule'!$B$3:$B$1002)))</f>
        <v/>
      </c>
      <c r="O1529" s="42" t="str">
        <f ca="1">IF(B1529="", "", IF(ISNA(MATCH(N1529, SOFR_INDEX!$A$2:$A$2001, -1)),1,IF(INDEX(SOFR_INDEX!$A$2:$E$2001,MATCH(N1529, SOFR_INDEX!$A$2:$A$2001, -1), 1)=N1529,MATCH(N1529, SOFR_INDEX!$A$2:$A$2001, -1),MATCH(N1529, SOFR_INDEX!$A$2:$A$2001, -1)+1)))</f>
        <v/>
      </c>
      <c r="P1529" s="40" t="str" cm="1">
        <f t="array" aca="1" ref="P1529" ca="1">IF(OR(B1529="", F1529=""), "", INDEX(SOFR_INDEX!$B$2:$E$2001, O1529,$P$4) * IF(LEFT($P$3, 3)="180", 2, IF(LEFT($P$3, 2)="90", 4, IF(LEFT($P$3, 2)="30", 12, 1)))/100)</f>
        <v/>
      </c>
      <c r="Q1529" s="43" t="str">
        <f ca="1">IF(OR(B1529="", F1529=""), "", P1529+'Terms&amp;Conditions + Transaction'!$B$11/10000)</f>
        <v/>
      </c>
      <c r="R1529" s="43" t="str">
        <f t="shared" ca="1" si="143"/>
        <v/>
      </c>
      <c r="S1529" t="str">
        <f ca="1">IF(B1529="",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Transaction'!$C$7*(F1529-E1529), 365), 360))))</f>
        <v/>
      </c>
      <c r="T1529" s="49" t="str">
        <f t="shared" ca="1" si="144"/>
        <v/>
      </c>
      <c r="U1529" s="49" t="str">
        <f t="shared" ca="1" si="145"/>
        <v/>
      </c>
      <c r="V1529" s="49" t="str">
        <f t="shared" ca="1" si="146"/>
        <v/>
      </c>
      <c r="W1529" s="11" t="str">
        <f t="shared" ca="1" si="147"/>
        <v/>
      </c>
      <c r="X1529" s="11" t="str">
        <f t="shared" ca="1" si="148"/>
        <v/>
      </c>
    </row>
    <row r="1530" spans="2:24" x14ac:dyDescent="0.25">
      <c r="B1530" s="82" t="str">
        <f ca="1">IF(B1529&lt;MIN($C$3, 'Terms&amp;Conditions + Transaction'!$B$6), B1529+1, "")</f>
        <v/>
      </c>
      <c r="C1530" t="str">
        <f ca="1">IF(B1530="", "", IF(AND(WEEKDAY(B1530, 2)&lt;=5, ISERROR(VLOOKUP(B1530, 'Holiday Schedule'!$B$3:$B$1002, 1, FALSE))), 1, 0))</f>
        <v/>
      </c>
      <c r="D1530" t="str">
        <f ca="1">IF(B1530="", "", IF(LOWER('Terms&amp;Conditions + Transaction'!$C$15)="act", 1, IF(DAY(B1530)=31, 0, IF(AND(DAY(B1530+1)=1, MONTH(B1530+1)=3), 31-DAY(B1530), 1))))</f>
        <v/>
      </c>
      <c r="E1530" s="18" t="str">
        <f ca="1">IF(B1530="", "", IFERROR(VLOOKUP(B1530, 'Accrual Schedule'!$B$3:$B$122, 1, TRUE), ""))</f>
        <v/>
      </c>
      <c r="F1530" s="18" t="str" cm="1">
        <f t="array" aca="1" ref="F1530" ca="1">IF(B1530="", "", INDEX('Accrual Schedule'!$B$3:$B$122, MATCH(B1530, 'Accrual Schedule'!$B$3:$B$122, 1)+1, 1))</f>
        <v/>
      </c>
      <c r="G1530" s="18" t="str" cm="1">
        <f t="array" aca="1" ref="G1530" ca="1">IF(B1530="", "", INDEX('Accrual Schedule'!$B$3:$B$122, MATCH(H1530, 'Accrual Schedule'!$B$3:$B$122, 1)-1, 1))</f>
        <v/>
      </c>
      <c r="H1530" s="18" t="str">
        <f ca="1">IF(B1530="", "", INDEX('Accrual Schedule'!$B$3:$B$122, MATCH(I1530, 'Accrual Schedule'!$C$3:$C$122, 1), 1))</f>
        <v/>
      </c>
      <c r="I1530" s="18" t="str" cm="1">
        <f t="array" aca="1" ref="I1530" ca="1">IF(B1530="", "", _xlfn.IFNA(INDEX('Accrual Schedule'!$C$4:$C$122, MATCH(B1530, 'Accrual Schedule'!$C$4:$C$122, 1)+1, 1), INDEX('Accrual Schedule'!$C$4:$C$122, 1, 1)))</f>
        <v/>
      </c>
      <c r="J1530" s="11" t="str">
        <f ca="1">IF(B1530="","",'Terms&amp;Conditions + Transaction'!$F$5-SUMIF(Dispositions!$B$3:$B$32,"&lt;="&amp;B1530,Dispositions!$C$3:$C$32))</f>
        <v/>
      </c>
      <c r="K1530" s="84" t="str">
        <f ca="1">IF(B1530="", "", IF(ISNA(MATCH(B1530, 'Factor Schedule'!$B$3:$B$2002, -1)),1,IF(INDEX('Factor Schedule'!$B$3:$C$2002,MATCH(B1530, 'Factor Schedule'!$B$3:$B$2002, -1), 1)=B1530,MATCH(B1530, 'Factor Schedule'!$B$3:$B$2002, -1),MATCH(B1530, 'Factor Schedule'!$B$3:$B$2002, -1)+1)))</f>
        <v/>
      </c>
      <c r="L1530" s="11" t="str" cm="1">
        <f t="array" aca="1" ref="L1530" ca="1">IF(B1530="","",ROUND(J1530*_xlfn.IFNA(INDEX('Factor Schedule'!$B$3:$C$2002,K1530, 2), 1), 2))</f>
        <v/>
      </c>
      <c r="M1530" s="11" t="str">
        <f ca="1">IF(B1530="", "", IF(OR(LOWER('Terms&amp;Conditions + Transaction'!$B$12)&lt;&gt;"compound", B1530=$C$2, B1530=E1530), L1530, L1530+IF(LOWER('Terms&amp;Conditions + Transaction'!$B$13)&lt;&gt;"y", SUMIFS($T$8:$T$2007, $B$8:$B$2007, "&gt;="&amp;E1530, $B$8:$B$2007, "&lt;"&amp;B1530), SUMIFS($U$8:$U$1007, $B$8:$B$2007, "&gt;="&amp;E1530, $B$8:$B$2007, "&lt;"&amp;B1530))))</f>
        <v/>
      </c>
      <c r="N1530" s="18" t="str">
        <f ca="1">IF(OR(B1530 = "", F1530=""), "", MIN(ForwardDays(B1530,-'Terms&amp;Conditions + Transaction'!$B$22, 'Terms&amp;Conditions + Transaction'!$B$23, 'Holiday Schedule'!$B$3:$B$1002),ForwardDays(F1530,-'Terms&amp;Conditions + Transaction'!$B$22, 'Terms&amp;Conditions + Transaction'!$B$23, 'Holiday Schedule'!$B$3:$B$1002)))</f>
        <v/>
      </c>
      <c r="O1530" s="42" t="str">
        <f ca="1">IF(B1530="", "", IF(ISNA(MATCH(N1530, SOFR_INDEX!$A$2:$A$2001, -1)),1,IF(INDEX(SOFR_INDEX!$A$2:$E$2001,MATCH(N1530, SOFR_INDEX!$A$2:$A$2001, -1), 1)=N1530,MATCH(N1530, SOFR_INDEX!$A$2:$A$2001, -1),MATCH(N1530, SOFR_INDEX!$A$2:$A$2001, -1)+1)))</f>
        <v/>
      </c>
      <c r="P1530" s="40" t="str" cm="1">
        <f t="array" aca="1" ref="P1530" ca="1">IF(OR(B1530="", F1530=""), "", INDEX(SOFR_INDEX!$B$2:$E$2001, O1530,$P$4) * IF(LEFT($P$3, 3)="180", 2, IF(LEFT($P$3, 2)="90", 4, IF(LEFT($P$3, 2)="30", 12, 1)))/100)</f>
        <v/>
      </c>
      <c r="Q1530" s="43" t="str">
        <f ca="1">IF(OR(B1530="", F1530=""), "", P1530+'Terms&amp;Conditions + Transaction'!$B$11/10000)</f>
        <v/>
      </c>
      <c r="R1530" s="43" t="str">
        <f t="shared" ca="1" si="143"/>
        <v/>
      </c>
      <c r="S1530" t="str">
        <f ca="1">IF(B1530="",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Transaction'!$C$7*(F1530-E1530), 365), 360))))</f>
        <v/>
      </c>
      <c r="T1530" s="49" t="str">
        <f t="shared" ca="1" si="144"/>
        <v/>
      </c>
      <c r="U1530" s="49" t="str">
        <f t="shared" ca="1" si="145"/>
        <v/>
      </c>
      <c r="V1530" s="49" t="str">
        <f t="shared" ca="1" si="146"/>
        <v/>
      </c>
      <c r="W1530" s="11" t="str">
        <f t="shared" ca="1" si="147"/>
        <v/>
      </c>
      <c r="X1530" s="11" t="str">
        <f t="shared" ca="1" si="148"/>
        <v/>
      </c>
    </row>
    <row r="1531" spans="2:24" x14ac:dyDescent="0.25">
      <c r="B1531" s="82" t="str">
        <f ca="1">IF(B1530&lt;MIN($C$3, 'Terms&amp;Conditions + Transaction'!$B$6), B1530+1, "")</f>
        <v/>
      </c>
      <c r="C1531" t="str">
        <f ca="1">IF(B1531="", "", IF(AND(WEEKDAY(B1531, 2)&lt;=5, ISERROR(VLOOKUP(B1531, 'Holiday Schedule'!$B$3:$B$1002, 1, FALSE))), 1, 0))</f>
        <v/>
      </c>
      <c r="D1531" t="str">
        <f ca="1">IF(B1531="", "", IF(LOWER('Terms&amp;Conditions + Transaction'!$C$15)="act", 1, IF(DAY(B1531)=31, 0, IF(AND(DAY(B1531+1)=1, MONTH(B1531+1)=3), 31-DAY(B1531), 1))))</f>
        <v/>
      </c>
      <c r="E1531" s="18" t="str">
        <f ca="1">IF(B1531="", "", IFERROR(VLOOKUP(B1531, 'Accrual Schedule'!$B$3:$B$122, 1, TRUE), ""))</f>
        <v/>
      </c>
      <c r="F1531" s="18" t="str" cm="1">
        <f t="array" aca="1" ref="F1531" ca="1">IF(B1531="", "", INDEX('Accrual Schedule'!$B$3:$B$122, MATCH(B1531, 'Accrual Schedule'!$B$3:$B$122, 1)+1, 1))</f>
        <v/>
      </c>
      <c r="G1531" s="18" t="str" cm="1">
        <f t="array" aca="1" ref="G1531" ca="1">IF(B1531="", "", INDEX('Accrual Schedule'!$B$3:$B$122, MATCH(H1531, 'Accrual Schedule'!$B$3:$B$122, 1)-1, 1))</f>
        <v/>
      </c>
      <c r="H1531" s="18" t="str">
        <f ca="1">IF(B1531="", "", INDEX('Accrual Schedule'!$B$3:$B$122, MATCH(I1531, 'Accrual Schedule'!$C$3:$C$122, 1), 1))</f>
        <v/>
      </c>
      <c r="I1531" s="18" t="str" cm="1">
        <f t="array" aca="1" ref="I1531" ca="1">IF(B1531="", "", _xlfn.IFNA(INDEX('Accrual Schedule'!$C$4:$C$122, MATCH(B1531, 'Accrual Schedule'!$C$4:$C$122, 1)+1, 1), INDEX('Accrual Schedule'!$C$4:$C$122, 1, 1)))</f>
        <v/>
      </c>
      <c r="J1531" s="11" t="str">
        <f ca="1">IF(B1531="","",'Terms&amp;Conditions + Transaction'!$F$5-SUMIF(Dispositions!$B$3:$B$32,"&lt;="&amp;B1531,Dispositions!$C$3:$C$32))</f>
        <v/>
      </c>
      <c r="K1531" s="84" t="str">
        <f ca="1">IF(B1531="", "", IF(ISNA(MATCH(B1531, 'Factor Schedule'!$B$3:$B$2002, -1)),1,IF(INDEX('Factor Schedule'!$B$3:$C$2002,MATCH(B1531, 'Factor Schedule'!$B$3:$B$2002, -1), 1)=B1531,MATCH(B1531, 'Factor Schedule'!$B$3:$B$2002, -1),MATCH(B1531, 'Factor Schedule'!$B$3:$B$2002, -1)+1)))</f>
        <v/>
      </c>
      <c r="L1531" s="11" t="str" cm="1">
        <f t="array" aca="1" ref="L1531" ca="1">IF(B1531="","",ROUND(J1531*_xlfn.IFNA(INDEX('Factor Schedule'!$B$3:$C$2002,K1531, 2), 1), 2))</f>
        <v/>
      </c>
      <c r="M1531" s="11" t="str">
        <f ca="1">IF(B1531="", "", IF(OR(LOWER('Terms&amp;Conditions + Transaction'!$B$12)&lt;&gt;"compound", B1531=$C$2, B1531=E1531), L1531, L1531+IF(LOWER('Terms&amp;Conditions + Transaction'!$B$13)&lt;&gt;"y", SUMIFS($T$8:$T$2007, $B$8:$B$2007, "&gt;="&amp;E1531, $B$8:$B$2007, "&lt;"&amp;B1531), SUMIFS($U$8:$U$1007, $B$8:$B$2007, "&gt;="&amp;E1531, $B$8:$B$2007, "&lt;"&amp;B1531))))</f>
        <v/>
      </c>
      <c r="N1531" s="18" t="str">
        <f ca="1">IF(OR(B1531 = "", F1531=""), "", MIN(ForwardDays(B1531,-'Terms&amp;Conditions + Transaction'!$B$22, 'Terms&amp;Conditions + Transaction'!$B$23, 'Holiday Schedule'!$B$3:$B$1002),ForwardDays(F1531,-'Terms&amp;Conditions + Transaction'!$B$22, 'Terms&amp;Conditions + Transaction'!$B$23, 'Holiday Schedule'!$B$3:$B$1002)))</f>
        <v/>
      </c>
      <c r="O1531" s="42" t="str">
        <f ca="1">IF(B1531="", "", IF(ISNA(MATCH(N1531, SOFR_INDEX!$A$2:$A$2001, -1)),1,IF(INDEX(SOFR_INDEX!$A$2:$E$2001,MATCH(N1531, SOFR_INDEX!$A$2:$A$2001, -1), 1)=N1531,MATCH(N1531, SOFR_INDEX!$A$2:$A$2001, -1),MATCH(N1531, SOFR_INDEX!$A$2:$A$2001, -1)+1)))</f>
        <v/>
      </c>
      <c r="P1531" s="40" t="str" cm="1">
        <f t="array" aca="1" ref="P1531" ca="1">IF(OR(B1531="", F1531=""), "", INDEX(SOFR_INDEX!$B$2:$E$2001, O1531,$P$4) * IF(LEFT($P$3, 3)="180", 2, IF(LEFT($P$3, 2)="90", 4, IF(LEFT($P$3, 2)="30", 12, 1)))/100)</f>
        <v/>
      </c>
      <c r="Q1531" s="43" t="str">
        <f ca="1">IF(OR(B1531="", F1531=""), "", P1531+'Terms&amp;Conditions + Transaction'!$B$11/10000)</f>
        <v/>
      </c>
      <c r="R1531" s="43" t="str">
        <f t="shared" ca="1" si="143"/>
        <v/>
      </c>
      <c r="S1531" t="str">
        <f ca="1">IF(B1531="",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Transaction'!$C$7*(F1531-E1531), 365), 360))))</f>
        <v/>
      </c>
      <c r="T1531" s="49" t="str">
        <f t="shared" ca="1" si="144"/>
        <v/>
      </c>
      <c r="U1531" s="49" t="str">
        <f t="shared" ca="1" si="145"/>
        <v/>
      </c>
      <c r="V1531" s="49" t="str">
        <f t="shared" ca="1" si="146"/>
        <v/>
      </c>
      <c r="W1531" s="11" t="str">
        <f t="shared" ca="1" si="147"/>
        <v/>
      </c>
      <c r="X1531" s="11" t="str">
        <f t="shared" ca="1" si="148"/>
        <v/>
      </c>
    </row>
    <row r="1532" spans="2:24" x14ac:dyDescent="0.25">
      <c r="B1532" s="82" t="str">
        <f ca="1">IF(B1531&lt;MIN($C$3, 'Terms&amp;Conditions + Transaction'!$B$6), B1531+1, "")</f>
        <v/>
      </c>
      <c r="C1532" t="str">
        <f ca="1">IF(B1532="", "", IF(AND(WEEKDAY(B1532, 2)&lt;=5, ISERROR(VLOOKUP(B1532, 'Holiday Schedule'!$B$3:$B$1002, 1, FALSE))), 1, 0))</f>
        <v/>
      </c>
      <c r="D1532" t="str">
        <f ca="1">IF(B1532="", "", IF(LOWER('Terms&amp;Conditions + Transaction'!$C$15)="act", 1, IF(DAY(B1532)=31, 0, IF(AND(DAY(B1532+1)=1, MONTH(B1532+1)=3), 31-DAY(B1532), 1))))</f>
        <v/>
      </c>
      <c r="E1532" s="18" t="str">
        <f ca="1">IF(B1532="", "", IFERROR(VLOOKUP(B1532, 'Accrual Schedule'!$B$3:$B$122, 1, TRUE), ""))</f>
        <v/>
      </c>
      <c r="F1532" s="18" t="str" cm="1">
        <f t="array" aca="1" ref="F1532" ca="1">IF(B1532="", "", INDEX('Accrual Schedule'!$B$3:$B$122, MATCH(B1532, 'Accrual Schedule'!$B$3:$B$122, 1)+1, 1))</f>
        <v/>
      </c>
      <c r="G1532" s="18" t="str" cm="1">
        <f t="array" aca="1" ref="G1532" ca="1">IF(B1532="", "", INDEX('Accrual Schedule'!$B$3:$B$122, MATCH(H1532, 'Accrual Schedule'!$B$3:$B$122, 1)-1, 1))</f>
        <v/>
      </c>
      <c r="H1532" s="18" t="str">
        <f ca="1">IF(B1532="", "", INDEX('Accrual Schedule'!$B$3:$B$122, MATCH(I1532, 'Accrual Schedule'!$C$3:$C$122, 1), 1))</f>
        <v/>
      </c>
      <c r="I1532" s="18" t="str" cm="1">
        <f t="array" aca="1" ref="I1532" ca="1">IF(B1532="", "", _xlfn.IFNA(INDEX('Accrual Schedule'!$C$4:$C$122, MATCH(B1532, 'Accrual Schedule'!$C$4:$C$122, 1)+1, 1), INDEX('Accrual Schedule'!$C$4:$C$122, 1, 1)))</f>
        <v/>
      </c>
      <c r="J1532" s="11" t="str">
        <f ca="1">IF(B1532="","",'Terms&amp;Conditions + Transaction'!$F$5-SUMIF(Dispositions!$B$3:$B$32,"&lt;="&amp;B1532,Dispositions!$C$3:$C$32))</f>
        <v/>
      </c>
      <c r="K1532" s="84" t="str">
        <f ca="1">IF(B1532="", "", IF(ISNA(MATCH(B1532, 'Factor Schedule'!$B$3:$B$2002, -1)),1,IF(INDEX('Factor Schedule'!$B$3:$C$2002,MATCH(B1532, 'Factor Schedule'!$B$3:$B$2002, -1), 1)=B1532,MATCH(B1532, 'Factor Schedule'!$B$3:$B$2002, -1),MATCH(B1532, 'Factor Schedule'!$B$3:$B$2002, -1)+1)))</f>
        <v/>
      </c>
      <c r="L1532" s="11" t="str" cm="1">
        <f t="array" aca="1" ref="L1532" ca="1">IF(B1532="","",ROUND(J1532*_xlfn.IFNA(INDEX('Factor Schedule'!$B$3:$C$2002,K1532, 2), 1), 2))</f>
        <v/>
      </c>
      <c r="M1532" s="11" t="str">
        <f ca="1">IF(B1532="", "", IF(OR(LOWER('Terms&amp;Conditions + Transaction'!$B$12)&lt;&gt;"compound", B1532=$C$2, B1532=E1532), L1532, L1532+IF(LOWER('Terms&amp;Conditions + Transaction'!$B$13)&lt;&gt;"y", SUMIFS($T$8:$T$2007, $B$8:$B$2007, "&gt;="&amp;E1532, $B$8:$B$2007, "&lt;"&amp;B1532), SUMIFS($U$8:$U$1007, $B$8:$B$2007, "&gt;="&amp;E1532, $B$8:$B$2007, "&lt;"&amp;B1532))))</f>
        <v/>
      </c>
      <c r="N1532" s="18" t="str">
        <f ca="1">IF(OR(B1532 = "", F1532=""), "", MIN(ForwardDays(B1532,-'Terms&amp;Conditions + Transaction'!$B$22, 'Terms&amp;Conditions + Transaction'!$B$23, 'Holiday Schedule'!$B$3:$B$1002),ForwardDays(F1532,-'Terms&amp;Conditions + Transaction'!$B$22, 'Terms&amp;Conditions + Transaction'!$B$23, 'Holiday Schedule'!$B$3:$B$1002)))</f>
        <v/>
      </c>
      <c r="O1532" s="42" t="str">
        <f ca="1">IF(B1532="", "", IF(ISNA(MATCH(N1532, SOFR_INDEX!$A$2:$A$2001, -1)),1,IF(INDEX(SOFR_INDEX!$A$2:$E$2001,MATCH(N1532, SOFR_INDEX!$A$2:$A$2001, -1), 1)=N1532,MATCH(N1532, SOFR_INDEX!$A$2:$A$2001, -1),MATCH(N1532, SOFR_INDEX!$A$2:$A$2001, -1)+1)))</f>
        <v/>
      </c>
      <c r="P1532" s="40" t="str" cm="1">
        <f t="array" aca="1" ref="P1532" ca="1">IF(OR(B1532="", F1532=""), "", INDEX(SOFR_INDEX!$B$2:$E$2001, O1532,$P$4) * IF(LEFT($P$3, 3)="180", 2, IF(LEFT($P$3, 2)="90", 4, IF(LEFT($P$3, 2)="30", 12, 1)))/100)</f>
        <v/>
      </c>
      <c r="Q1532" s="43" t="str">
        <f ca="1">IF(OR(B1532="", F1532=""), "", P1532+'Terms&amp;Conditions + Transaction'!$B$11/10000)</f>
        <v/>
      </c>
      <c r="R1532" s="43" t="str">
        <f t="shared" ca="1" si="143"/>
        <v/>
      </c>
      <c r="S1532" t="str">
        <f ca="1">IF(B1532="",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Transaction'!$C$7*(F1532-E1532), 365), 360))))</f>
        <v/>
      </c>
      <c r="T1532" s="49" t="str">
        <f t="shared" ca="1" si="144"/>
        <v/>
      </c>
      <c r="U1532" s="49" t="str">
        <f t="shared" ca="1" si="145"/>
        <v/>
      </c>
      <c r="V1532" s="49" t="str">
        <f t="shared" ca="1" si="146"/>
        <v/>
      </c>
      <c r="W1532" s="11" t="str">
        <f t="shared" ca="1" si="147"/>
        <v/>
      </c>
      <c r="X1532" s="11" t="str">
        <f t="shared" ca="1" si="148"/>
        <v/>
      </c>
    </row>
    <row r="1533" spans="2:24" x14ac:dyDescent="0.25">
      <c r="B1533" s="82" t="str">
        <f ca="1">IF(B1532&lt;MIN($C$3, 'Terms&amp;Conditions + Transaction'!$B$6), B1532+1, "")</f>
        <v/>
      </c>
      <c r="C1533" t="str">
        <f ca="1">IF(B1533="", "", IF(AND(WEEKDAY(B1533, 2)&lt;=5, ISERROR(VLOOKUP(B1533, 'Holiday Schedule'!$B$3:$B$1002, 1, FALSE))), 1, 0))</f>
        <v/>
      </c>
      <c r="D1533" t="str">
        <f ca="1">IF(B1533="", "", IF(LOWER('Terms&amp;Conditions + Transaction'!$C$15)="act", 1, IF(DAY(B1533)=31, 0, IF(AND(DAY(B1533+1)=1, MONTH(B1533+1)=3), 31-DAY(B1533), 1))))</f>
        <v/>
      </c>
      <c r="E1533" s="18" t="str">
        <f ca="1">IF(B1533="", "", IFERROR(VLOOKUP(B1533, 'Accrual Schedule'!$B$3:$B$122, 1, TRUE), ""))</f>
        <v/>
      </c>
      <c r="F1533" s="18" t="str" cm="1">
        <f t="array" aca="1" ref="F1533" ca="1">IF(B1533="", "", INDEX('Accrual Schedule'!$B$3:$B$122, MATCH(B1533, 'Accrual Schedule'!$B$3:$B$122, 1)+1, 1))</f>
        <v/>
      </c>
      <c r="G1533" s="18" t="str" cm="1">
        <f t="array" aca="1" ref="G1533" ca="1">IF(B1533="", "", INDEX('Accrual Schedule'!$B$3:$B$122, MATCH(H1533, 'Accrual Schedule'!$B$3:$B$122, 1)-1, 1))</f>
        <v/>
      </c>
      <c r="H1533" s="18" t="str">
        <f ca="1">IF(B1533="", "", INDEX('Accrual Schedule'!$B$3:$B$122, MATCH(I1533, 'Accrual Schedule'!$C$3:$C$122, 1), 1))</f>
        <v/>
      </c>
      <c r="I1533" s="18" t="str" cm="1">
        <f t="array" aca="1" ref="I1533" ca="1">IF(B1533="", "", _xlfn.IFNA(INDEX('Accrual Schedule'!$C$4:$C$122, MATCH(B1533, 'Accrual Schedule'!$C$4:$C$122, 1)+1, 1), INDEX('Accrual Schedule'!$C$4:$C$122, 1, 1)))</f>
        <v/>
      </c>
      <c r="J1533" s="11" t="str">
        <f ca="1">IF(B1533="","",'Terms&amp;Conditions + Transaction'!$F$5-SUMIF(Dispositions!$B$3:$B$32,"&lt;="&amp;B1533,Dispositions!$C$3:$C$32))</f>
        <v/>
      </c>
      <c r="K1533" s="84" t="str">
        <f ca="1">IF(B1533="", "", IF(ISNA(MATCH(B1533, 'Factor Schedule'!$B$3:$B$2002, -1)),1,IF(INDEX('Factor Schedule'!$B$3:$C$2002,MATCH(B1533, 'Factor Schedule'!$B$3:$B$2002, -1), 1)=B1533,MATCH(B1533, 'Factor Schedule'!$B$3:$B$2002, -1),MATCH(B1533, 'Factor Schedule'!$B$3:$B$2002, -1)+1)))</f>
        <v/>
      </c>
      <c r="L1533" s="11" t="str" cm="1">
        <f t="array" aca="1" ref="L1533" ca="1">IF(B1533="","",ROUND(J1533*_xlfn.IFNA(INDEX('Factor Schedule'!$B$3:$C$2002,K1533, 2), 1), 2))</f>
        <v/>
      </c>
      <c r="M1533" s="11" t="str">
        <f ca="1">IF(B1533="", "", IF(OR(LOWER('Terms&amp;Conditions + Transaction'!$B$12)&lt;&gt;"compound", B1533=$C$2, B1533=E1533), L1533, L1533+IF(LOWER('Terms&amp;Conditions + Transaction'!$B$13)&lt;&gt;"y", SUMIFS($T$8:$T$2007, $B$8:$B$2007, "&gt;="&amp;E1533, $B$8:$B$2007, "&lt;"&amp;B1533), SUMIFS($U$8:$U$1007, $B$8:$B$2007, "&gt;="&amp;E1533, $B$8:$B$2007, "&lt;"&amp;B1533))))</f>
        <v/>
      </c>
      <c r="N1533" s="18" t="str">
        <f ca="1">IF(OR(B1533 = "", F1533=""), "", MIN(ForwardDays(B1533,-'Terms&amp;Conditions + Transaction'!$B$22, 'Terms&amp;Conditions + Transaction'!$B$23, 'Holiday Schedule'!$B$3:$B$1002),ForwardDays(F1533,-'Terms&amp;Conditions + Transaction'!$B$22, 'Terms&amp;Conditions + Transaction'!$B$23, 'Holiday Schedule'!$B$3:$B$1002)))</f>
        <v/>
      </c>
      <c r="O1533" s="42" t="str">
        <f ca="1">IF(B1533="", "", IF(ISNA(MATCH(N1533, SOFR_INDEX!$A$2:$A$2001, -1)),1,IF(INDEX(SOFR_INDEX!$A$2:$E$2001,MATCH(N1533, SOFR_INDEX!$A$2:$A$2001, -1), 1)=N1533,MATCH(N1533, SOFR_INDEX!$A$2:$A$2001, -1),MATCH(N1533, SOFR_INDEX!$A$2:$A$2001, -1)+1)))</f>
        <v/>
      </c>
      <c r="P1533" s="40" t="str" cm="1">
        <f t="array" aca="1" ref="P1533" ca="1">IF(OR(B1533="", F1533=""), "", INDEX(SOFR_INDEX!$B$2:$E$2001, O1533,$P$4) * IF(LEFT($P$3, 3)="180", 2, IF(LEFT($P$3, 2)="90", 4, IF(LEFT($P$3, 2)="30", 12, 1)))/100)</f>
        <v/>
      </c>
      <c r="Q1533" s="43" t="str">
        <f ca="1">IF(OR(B1533="", F1533=""), "", P1533+'Terms&amp;Conditions + Transaction'!$B$11/10000)</f>
        <v/>
      </c>
      <c r="R1533" s="43" t="str">
        <f t="shared" ca="1" si="143"/>
        <v/>
      </c>
      <c r="S1533" t="str">
        <f ca="1">IF(B1533="",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Transaction'!$C$7*(F1533-E1533), 365), 360))))</f>
        <v/>
      </c>
      <c r="T1533" s="49" t="str">
        <f t="shared" ca="1" si="144"/>
        <v/>
      </c>
      <c r="U1533" s="49" t="str">
        <f t="shared" ca="1" si="145"/>
        <v/>
      </c>
      <c r="V1533" s="49" t="str">
        <f t="shared" ca="1" si="146"/>
        <v/>
      </c>
      <c r="W1533" s="11" t="str">
        <f t="shared" ca="1" si="147"/>
        <v/>
      </c>
      <c r="X1533" s="11" t="str">
        <f t="shared" ca="1" si="148"/>
        <v/>
      </c>
    </row>
    <row r="1534" spans="2:24" x14ac:dyDescent="0.25">
      <c r="B1534" s="82" t="str">
        <f ca="1">IF(B1533&lt;MIN($C$3, 'Terms&amp;Conditions + Transaction'!$B$6), B1533+1, "")</f>
        <v/>
      </c>
      <c r="C1534" t="str">
        <f ca="1">IF(B1534="", "", IF(AND(WEEKDAY(B1534, 2)&lt;=5, ISERROR(VLOOKUP(B1534, 'Holiday Schedule'!$B$3:$B$1002, 1, FALSE))), 1, 0))</f>
        <v/>
      </c>
      <c r="D1534" t="str">
        <f ca="1">IF(B1534="", "", IF(LOWER('Terms&amp;Conditions + Transaction'!$C$15)="act", 1, IF(DAY(B1534)=31, 0, IF(AND(DAY(B1534+1)=1, MONTH(B1534+1)=3), 31-DAY(B1534), 1))))</f>
        <v/>
      </c>
      <c r="E1534" s="18" t="str">
        <f ca="1">IF(B1534="", "", IFERROR(VLOOKUP(B1534, 'Accrual Schedule'!$B$3:$B$122, 1, TRUE), ""))</f>
        <v/>
      </c>
      <c r="F1534" s="18" t="str" cm="1">
        <f t="array" aca="1" ref="F1534" ca="1">IF(B1534="", "", INDEX('Accrual Schedule'!$B$3:$B$122, MATCH(B1534, 'Accrual Schedule'!$B$3:$B$122, 1)+1, 1))</f>
        <v/>
      </c>
      <c r="G1534" s="18" t="str" cm="1">
        <f t="array" aca="1" ref="G1534" ca="1">IF(B1534="", "", INDEX('Accrual Schedule'!$B$3:$B$122, MATCH(H1534, 'Accrual Schedule'!$B$3:$B$122, 1)-1, 1))</f>
        <v/>
      </c>
      <c r="H1534" s="18" t="str">
        <f ca="1">IF(B1534="", "", INDEX('Accrual Schedule'!$B$3:$B$122, MATCH(I1534, 'Accrual Schedule'!$C$3:$C$122, 1), 1))</f>
        <v/>
      </c>
      <c r="I1534" s="18" t="str" cm="1">
        <f t="array" aca="1" ref="I1534" ca="1">IF(B1534="", "", _xlfn.IFNA(INDEX('Accrual Schedule'!$C$4:$C$122, MATCH(B1534, 'Accrual Schedule'!$C$4:$C$122, 1)+1, 1), INDEX('Accrual Schedule'!$C$4:$C$122, 1, 1)))</f>
        <v/>
      </c>
      <c r="J1534" s="11" t="str">
        <f ca="1">IF(B1534="","",'Terms&amp;Conditions + Transaction'!$F$5-SUMIF(Dispositions!$B$3:$B$32,"&lt;="&amp;B1534,Dispositions!$C$3:$C$32))</f>
        <v/>
      </c>
      <c r="K1534" s="84" t="str">
        <f ca="1">IF(B1534="", "", IF(ISNA(MATCH(B1534, 'Factor Schedule'!$B$3:$B$2002, -1)),1,IF(INDEX('Factor Schedule'!$B$3:$C$2002,MATCH(B1534, 'Factor Schedule'!$B$3:$B$2002, -1), 1)=B1534,MATCH(B1534, 'Factor Schedule'!$B$3:$B$2002, -1),MATCH(B1534, 'Factor Schedule'!$B$3:$B$2002, -1)+1)))</f>
        <v/>
      </c>
      <c r="L1534" s="11" t="str" cm="1">
        <f t="array" aca="1" ref="L1534" ca="1">IF(B1534="","",ROUND(J1534*_xlfn.IFNA(INDEX('Factor Schedule'!$B$3:$C$2002,K1534, 2), 1), 2))</f>
        <v/>
      </c>
      <c r="M1534" s="11" t="str">
        <f ca="1">IF(B1534="", "", IF(OR(LOWER('Terms&amp;Conditions + Transaction'!$B$12)&lt;&gt;"compound", B1534=$C$2, B1534=E1534), L1534, L1534+IF(LOWER('Terms&amp;Conditions + Transaction'!$B$13)&lt;&gt;"y", SUMIFS($T$8:$T$2007, $B$8:$B$2007, "&gt;="&amp;E1534, $B$8:$B$2007, "&lt;"&amp;B1534), SUMIFS($U$8:$U$1007, $B$8:$B$2007, "&gt;="&amp;E1534, $B$8:$B$2007, "&lt;"&amp;B1534))))</f>
        <v/>
      </c>
      <c r="N1534" s="18" t="str">
        <f ca="1">IF(OR(B1534 = "", F1534=""), "", MIN(ForwardDays(B1534,-'Terms&amp;Conditions + Transaction'!$B$22, 'Terms&amp;Conditions + Transaction'!$B$23, 'Holiday Schedule'!$B$3:$B$1002),ForwardDays(F1534,-'Terms&amp;Conditions + Transaction'!$B$22, 'Terms&amp;Conditions + Transaction'!$B$23, 'Holiday Schedule'!$B$3:$B$1002)))</f>
        <v/>
      </c>
      <c r="O1534" s="42" t="str">
        <f ca="1">IF(B1534="", "", IF(ISNA(MATCH(N1534, SOFR_INDEX!$A$2:$A$2001, -1)),1,IF(INDEX(SOFR_INDEX!$A$2:$E$2001,MATCH(N1534, SOFR_INDEX!$A$2:$A$2001, -1), 1)=N1534,MATCH(N1534, SOFR_INDEX!$A$2:$A$2001, -1),MATCH(N1534, SOFR_INDEX!$A$2:$A$2001, -1)+1)))</f>
        <v/>
      </c>
      <c r="P1534" s="40" t="str" cm="1">
        <f t="array" aca="1" ref="P1534" ca="1">IF(OR(B1534="", F1534=""), "", INDEX(SOFR_INDEX!$B$2:$E$2001, O1534,$P$4) * IF(LEFT($P$3, 3)="180", 2, IF(LEFT($P$3, 2)="90", 4, IF(LEFT($P$3, 2)="30", 12, 1)))/100)</f>
        <v/>
      </c>
      <c r="Q1534" s="43" t="str">
        <f ca="1">IF(OR(B1534="", F1534=""), "", P1534+'Terms&amp;Conditions + Transaction'!$B$11/10000)</f>
        <v/>
      </c>
      <c r="R1534" s="43" t="str">
        <f t="shared" ca="1" si="143"/>
        <v/>
      </c>
      <c r="S1534" t="str">
        <f ca="1">IF(B1534="",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Transaction'!$C$7*(F1534-E1534), 365), 360))))</f>
        <v/>
      </c>
      <c r="T1534" s="49" t="str">
        <f t="shared" ca="1" si="144"/>
        <v/>
      </c>
      <c r="U1534" s="49" t="str">
        <f t="shared" ca="1" si="145"/>
        <v/>
      </c>
      <c r="V1534" s="49" t="str">
        <f t="shared" ca="1" si="146"/>
        <v/>
      </c>
      <c r="W1534" s="11" t="str">
        <f t="shared" ca="1" si="147"/>
        <v/>
      </c>
      <c r="X1534" s="11" t="str">
        <f t="shared" ca="1" si="148"/>
        <v/>
      </c>
    </row>
    <row r="1535" spans="2:24" x14ac:dyDescent="0.25">
      <c r="B1535" s="82" t="str">
        <f ca="1">IF(B1534&lt;MIN($C$3, 'Terms&amp;Conditions + Transaction'!$B$6), B1534+1, "")</f>
        <v/>
      </c>
      <c r="C1535" t="str">
        <f ca="1">IF(B1535="", "", IF(AND(WEEKDAY(B1535, 2)&lt;=5, ISERROR(VLOOKUP(B1535, 'Holiday Schedule'!$B$3:$B$1002, 1, FALSE))), 1, 0))</f>
        <v/>
      </c>
      <c r="D1535" t="str">
        <f ca="1">IF(B1535="", "", IF(LOWER('Terms&amp;Conditions + Transaction'!$C$15)="act", 1, IF(DAY(B1535)=31, 0, IF(AND(DAY(B1535+1)=1, MONTH(B1535+1)=3), 31-DAY(B1535), 1))))</f>
        <v/>
      </c>
      <c r="E1535" s="18" t="str">
        <f ca="1">IF(B1535="", "", IFERROR(VLOOKUP(B1535, 'Accrual Schedule'!$B$3:$B$122, 1, TRUE), ""))</f>
        <v/>
      </c>
      <c r="F1535" s="18" t="str" cm="1">
        <f t="array" aca="1" ref="F1535" ca="1">IF(B1535="", "", INDEX('Accrual Schedule'!$B$3:$B$122, MATCH(B1535, 'Accrual Schedule'!$B$3:$B$122, 1)+1, 1))</f>
        <v/>
      </c>
      <c r="G1535" s="18" t="str" cm="1">
        <f t="array" aca="1" ref="G1535" ca="1">IF(B1535="", "", INDEX('Accrual Schedule'!$B$3:$B$122, MATCH(H1535, 'Accrual Schedule'!$B$3:$B$122, 1)-1, 1))</f>
        <v/>
      </c>
      <c r="H1535" s="18" t="str">
        <f ca="1">IF(B1535="", "", INDEX('Accrual Schedule'!$B$3:$B$122, MATCH(I1535, 'Accrual Schedule'!$C$3:$C$122, 1), 1))</f>
        <v/>
      </c>
      <c r="I1535" s="18" t="str" cm="1">
        <f t="array" aca="1" ref="I1535" ca="1">IF(B1535="", "", _xlfn.IFNA(INDEX('Accrual Schedule'!$C$4:$C$122, MATCH(B1535, 'Accrual Schedule'!$C$4:$C$122, 1)+1, 1), INDEX('Accrual Schedule'!$C$4:$C$122, 1, 1)))</f>
        <v/>
      </c>
      <c r="J1535" s="11" t="str">
        <f ca="1">IF(B1535="","",'Terms&amp;Conditions + Transaction'!$F$5-SUMIF(Dispositions!$B$3:$B$32,"&lt;="&amp;B1535,Dispositions!$C$3:$C$32))</f>
        <v/>
      </c>
      <c r="K1535" s="84" t="str">
        <f ca="1">IF(B1535="", "", IF(ISNA(MATCH(B1535, 'Factor Schedule'!$B$3:$B$2002, -1)),1,IF(INDEX('Factor Schedule'!$B$3:$C$2002,MATCH(B1535, 'Factor Schedule'!$B$3:$B$2002, -1), 1)=B1535,MATCH(B1535, 'Factor Schedule'!$B$3:$B$2002, -1),MATCH(B1535, 'Factor Schedule'!$B$3:$B$2002, -1)+1)))</f>
        <v/>
      </c>
      <c r="L1535" s="11" t="str" cm="1">
        <f t="array" aca="1" ref="L1535" ca="1">IF(B1535="","",ROUND(J1535*_xlfn.IFNA(INDEX('Factor Schedule'!$B$3:$C$2002,K1535, 2), 1), 2))</f>
        <v/>
      </c>
      <c r="M1535" s="11" t="str">
        <f ca="1">IF(B1535="", "", IF(OR(LOWER('Terms&amp;Conditions + Transaction'!$B$12)&lt;&gt;"compound", B1535=$C$2, B1535=E1535), L1535, L1535+IF(LOWER('Terms&amp;Conditions + Transaction'!$B$13)&lt;&gt;"y", SUMIFS($T$8:$T$2007, $B$8:$B$2007, "&gt;="&amp;E1535, $B$8:$B$2007, "&lt;"&amp;B1535), SUMIFS($U$8:$U$1007, $B$8:$B$2007, "&gt;="&amp;E1535, $B$8:$B$2007, "&lt;"&amp;B1535))))</f>
        <v/>
      </c>
      <c r="N1535" s="18" t="str">
        <f ca="1">IF(OR(B1535 = "", F1535=""), "", MIN(ForwardDays(B1535,-'Terms&amp;Conditions + Transaction'!$B$22, 'Terms&amp;Conditions + Transaction'!$B$23, 'Holiday Schedule'!$B$3:$B$1002),ForwardDays(F1535,-'Terms&amp;Conditions + Transaction'!$B$22, 'Terms&amp;Conditions + Transaction'!$B$23, 'Holiday Schedule'!$B$3:$B$1002)))</f>
        <v/>
      </c>
      <c r="O1535" s="42" t="str">
        <f ca="1">IF(B1535="", "", IF(ISNA(MATCH(N1535, SOFR_INDEX!$A$2:$A$2001, -1)),1,IF(INDEX(SOFR_INDEX!$A$2:$E$2001,MATCH(N1535, SOFR_INDEX!$A$2:$A$2001, -1), 1)=N1535,MATCH(N1535, SOFR_INDEX!$A$2:$A$2001, -1),MATCH(N1535, SOFR_INDEX!$A$2:$A$2001, -1)+1)))</f>
        <v/>
      </c>
      <c r="P1535" s="40" t="str" cm="1">
        <f t="array" aca="1" ref="P1535" ca="1">IF(OR(B1535="", F1535=""), "", INDEX(SOFR_INDEX!$B$2:$E$2001, O1535,$P$4) * IF(LEFT($P$3, 3)="180", 2, IF(LEFT($P$3, 2)="90", 4, IF(LEFT($P$3, 2)="30", 12, 1)))/100)</f>
        <v/>
      </c>
      <c r="Q1535" s="43" t="str">
        <f ca="1">IF(OR(B1535="", F1535=""), "", P1535+'Terms&amp;Conditions + Transaction'!$B$11/10000)</f>
        <v/>
      </c>
      <c r="R1535" s="43" t="str">
        <f t="shared" ca="1" si="143"/>
        <v/>
      </c>
      <c r="S1535" t="str">
        <f ca="1">IF(B1535="",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Transaction'!$C$7*(F1535-E1535), 365), 360))))</f>
        <v/>
      </c>
      <c r="T1535" s="49" t="str">
        <f t="shared" ca="1" si="144"/>
        <v/>
      </c>
      <c r="U1535" s="49" t="str">
        <f t="shared" ca="1" si="145"/>
        <v/>
      </c>
      <c r="V1535" s="49" t="str">
        <f t="shared" ca="1" si="146"/>
        <v/>
      </c>
      <c r="W1535" s="11" t="str">
        <f t="shared" ca="1" si="147"/>
        <v/>
      </c>
      <c r="X1535" s="11" t="str">
        <f t="shared" ca="1" si="148"/>
        <v/>
      </c>
    </row>
    <row r="1536" spans="2:24" x14ac:dyDescent="0.25">
      <c r="B1536" s="82" t="str">
        <f ca="1">IF(B1535&lt;MIN($C$3, 'Terms&amp;Conditions + Transaction'!$B$6), B1535+1, "")</f>
        <v/>
      </c>
      <c r="C1536" t="str">
        <f ca="1">IF(B1536="", "", IF(AND(WEEKDAY(B1536, 2)&lt;=5, ISERROR(VLOOKUP(B1536, 'Holiday Schedule'!$B$3:$B$1002, 1, FALSE))), 1, 0))</f>
        <v/>
      </c>
      <c r="D1536" t="str">
        <f ca="1">IF(B1536="", "", IF(LOWER('Terms&amp;Conditions + Transaction'!$C$15)="act", 1, IF(DAY(B1536)=31, 0, IF(AND(DAY(B1536+1)=1, MONTH(B1536+1)=3), 31-DAY(B1536), 1))))</f>
        <v/>
      </c>
      <c r="E1536" s="18" t="str">
        <f ca="1">IF(B1536="", "", IFERROR(VLOOKUP(B1536, 'Accrual Schedule'!$B$3:$B$122, 1, TRUE), ""))</f>
        <v/>
      </c>
      <c r="F1536" s="18" t="str" cm="1">
        <f t="array" aca="1" ref="F1536" ca="1">IF(B1536="", "", INDEX('Accrual Schedule'!$B$3:$B$122, MATCH(B1536, 'Accrual Schedule'!$B$3:$B$122, 1)+1, 1))</f>
        <v/>
      </c>
      <c r="G1536" s="18" t="str" cm="1">
        <f t="array" aca="1" ref="G1536" ca="1">IF(B1536="", "", INDEX('Accrual Schedule'!$B$3:$B$122, MATCH(H1536, 'Accrual Schedule'!$B$3:$B$122, 1)-1, 1))</f>
        <v/>
      </c>
      <c r="H1536" s="18" t="str">
        <f ca="1">IF(B1536="", "", INDEX('Accrual Schedule'!$B$3:$B$122, MATCH(I1536, 'Accrual Schedule'!$C$3:$C$122, 1), 1))</f>
        <v/>
      </c>
      <c r="I1536" s="18" t="str" cm="1">
        <f t="array" aca="1" ref="I1536" ca="1">IF(B1536="", "", _xlfn.IFNA(INDEX('Accrual Schedule'!$C$4:$C$122, MATCH(B1536, 'Accrual Schedule'!$C$4:$C$122, 1)+1, 1), INDEX('Accrual Schedule'!$C$4:$C$122, 1, 1)))</f>
        <v/>
      </c>
      <c r="J1536" s="11" t="str">
        <f ca="1">IF(B1536="","",'Terms&amp;Conditions + Transaction'!$F$5-SUMIF(Dispositions!$B$3:$B$32,"&lt;="&amp;B1536,Dispositions!$C$3:$C$32))</f>
        <v/>
      </c>
      <c r="K1536" s="84" t="str">
        <f ca="1">IF(B1536="", "", IF(ISNA(MATCH(B1536, 'Factor Schedule'!$B$3:$B$2002, -1)),1,IF(INDEX('Factor Schedule'!$B$3:$C$2002,MATCH(B1536, 'Factor Schedule'!$B$3:$B$2002, -1), 1)=B1536,MATCH(B1536, 'Factor Schedule'!$B$3:$B$2002, -1),MATCH(B1536, 'Factor Schedule'!$B$3:$B$2002, -1)+1)))</f>
        <v/>
      </c>
      <c r="L1536" s="11" t="str" cm="1">
        <f t="array" aca="1" ref="L1536" ca="1">IF(B1536="","",ROUND(J1536*_xlfn.IFNA(INDEX('Factor Schedule'!$B$3:$C$2002,K1536, 2), 1), 2))</f>
        <v/>
      </c>
      <c r="M1536" s="11" t="str">
        <f ca="1">IF(B1536="", "", IF(OR(LOWER('Terms&amp;Conditions + Transaction'!$B$12)&lt;&gt;"compound", B1536=$C$2, B1536=E1536), L1536, L1536+IF(LOWER('Terms&amp;Conditions + Transaction'!$B$13)&lt;&gt;"y", SUMIFS($T$8:$T$2007, $B$8:$B$2007, "&gt;="&amp;E1536, $B$8:$B$2007, "&lt;"&amp;B1536), SUMIFS($U$8:$U$1007, $B$8:$B$2007, "&gt;="&amp;E1536, $B$8:$B$2007, "&lt;"&amp;B1536))))</f>
        <v/>
      </c>
      <c r="N1536" s="18" t="str">
        <f ca="1">IF(OR(B1536 = "", F1536=""), "", MIN(ForwardDays(B1536,-'Terms&amp;Conditions + Transaction'!$B$22, 'Terms&amp;Conditions + Transaction'!$B$23, 'Holiday Schedule'!$B$3:$B$1002),ForwardDays(F1536,-'Terms&amp;Conditions + Transaction'!$B$22, 'Terms&amp;Conditions + Transaction'!$B$23, 'Holiday Schedule'!$B$3:$B$1002)))</f>
        <v/>
      </c>
      <c r="O1536" s="42" t="str">
        <f ca="1">IF(B1536="", "", IF(ISNA(MATCH(N1536, SOFR_INDEX!$A$2:$A$2001, -1)),1,IF(INDEX(SOFR_INDEX!$A$2:$E$2001,MATCH(N1536, SOFR_INDEX!$A$2:$A$2001, -1), 1)=N1536,MATCH(N1536, SOFR_INDEX!$A$2:$A$2001, -1),MATCH(N1536, SOFR_INDEX!$A$2:$A$2001, -1)+1)))</f>
        <v/>
      </c>
      <c r="P1536" s="40" t="str" cm="1">
        <f t="array" aca="1" ref="P1536" ca="1">IF(OR(B1536="", F1536=""), "", INDEX(SOFR_INDEX!$B$2:$E$2001, O1536,$P$4) * IF(LEFT($P$3, 3)="180", 2, IF(LEFT($P$3, 2)="90", 4, IF(LEFT($P$3, 2)="30", 12, 1)))/100)</f>
        <v/>
      </c>
      <c r="Q1536" s="43" t="str">
        <f ca="1">IF(OR(B1536="", F1536=""), "", P1536+'Terms&amp;Conditions + Transaction'!$B$11/10000)</f>
        <v/>
      </c>
      <c r="R1536" s="43" t="str">
        <f t="shared" ca="1" si="143"/>
        <v/>
      </c>
      <c r="S1536" t="str">
        <f ca="1">IF(B1536="",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Transaction'!$C$7*(F1536-E1536), 365), 360))))</f>
        <v/>
      </c>
      <c r="T1536" s="49" t="str">
        <f t="shared" ca="1" si="144"/>
        <v/>
      </c>
      <c r="U1536" s="49" t="str">
        <f t="shared" ca="1" si="145"/>
        <v/>
      </c>
      <c r="V1536" s="49" t="str">
        <f t="shared" ca="1" si="146"/>
        <v/>
      </c>
      <c r="W1536" s="11" t="str">
        <f t="shared" ca="1" si="147"/>
        <v/>
      </c>
      <c r="X1536" s="11" t="str">
        <f t="shared" ca="1" si="148"/>
        <v/>
      </c>
    </row>
    <row r="1537" spans="2:24" x14ac:dyDescent="0.25">
      <c r="B1537" s="82" t="str">
        <f ca="1">IF(B1536&lt;MIN($C$3, 'Terms&amp;Conditions + Transaction'!$B$6), B1536+1, "")</f>
        <v/>
      </c>
      <c r="C1537" t="str">
        <f ca="1">IF(B1537="", "", IF(AND(WEEKDAY(B1537, 2)&lt;=5, ISERROR(VLOOKUP(B1537, 'Holiday Schedule'!$B$3:$B$1002, 1, FALSE))), 1, 0))</f>
        <v/>
      </c>
      <c r="D1537" t="str">
        <f ca="1">IF(B1537="", "", IF(LOWER('Terms&amp;Conditions + Transaction'!$C$15)="act", 1, IF(DAY(B1537)=31, 0, IF(AND(DAY(B1537+1)=1, MONTH(B1537+1)=3), 31-DAY(B1537), 1))))</f>
        <v/>
      </c>
      <c r="E1537" s="18" t="str">
        <f ca="1">IF(B1537="", "", IFERROR(VLOOKUP(B1537, 'Accrual Schedule'!$B$3:$B$122, 1, TRUE), ""))</f>
        <v/>
      </c>
      <c r="F1537" s="18" t="str" cm="1">
        <f t="array" aca="1" ref="F1537" ca="1">IF(B1537="", "", INDEX('Accrual Schedule'!$B$3:$B$122, MATCH(B1537, 'Accrual Schedule'!$B$3:$B$122, 1)+1, 1))</f>
        <v/>
      </c>
      <c r="G1537" s="18" t="str" cm="1">
        <f t="array" aca="1" ref="G1537" ca="1">IF(B1537="", "", INDEX('Accrual Schedule'!$B$3:$B$122, MATCH(H1537, 'Accrual Schedule'!$B$3:$B$122, 1)-1, 1))</f>
        <v/>
      </c>
      <c r="H1537" s="18" t="str">
        <f ca="1">IF(B1537="", "", INDEX('Accrual Schedule'!$B$3:$B$122, MATCH(I1537, 'Accrual Schedule'!$C$3:$C$122, 1), 1))</f>
        <v/>
      </c>
      <c r="I1537" s="18" t="str" cm="1">
        <f t="array" aca="1" ref="I1537" ca="1">IF(B1537="", "", _xlfn.IFNA(INDEX('Accrual Schedule'!$C$4:$C$122, MATCH(B1537, 'Accrual Schedule'!$C$4:$C$122, 1)+1, 1), INDEX('Accrual Schedule'!$C$4:$C$122, 1, 1)))</f>
        <v/>
      </c>
      <c r="J1537" s="11" t="str">
        <f ca="1">IF(B1537="","",'Terms&amp;Conditions + Transaction'!$F$5-SUMIF(Dispositions!$B$3:$B$32,"&lt;="&amp;B1537,Dispositions!$C$3:$C$32))</f>
        <v/>
      </c>
      <c r="K1537" s="84" t="str">
        <f ca="1">IF(B1537="", "", IF(ISNA(MATCH(B1537, 'Factor Schedule'!$B$3:$B$2002, -1)),1,IF(INDEX('Factor Schedule'!$B$3:$C$2002,MATCH(B1537, 'Factor Schedule'!$B$3:$B$2002, -1), 1)=B1537,MATCH(B1537, 'Factor Schedule'!$B$3:$B$2002, -1),MATCH(B1537, 'Factor Schedule'!$B$3:$B$2002, -1)+1)))</f>
        <v/>
      </c>
      <c r="L1537" s="11" t="str" cm="1">
        <f t="array" aca="1" ref="L1537" ca="1">IF(B1537="","",ROUND(J1537*_xlfn.IFNA(INDEX('Factor Schedule'!$B$3:$C$2002,K1537, 2), 1), 2))</f>
        <v/>
      </c>
      <c r="M1537" s="11" t="str">
        <f ca="1">IF(B1537="", "", IF(OR(LOWER('Terms&amp;Conditions + Transaction'!$B$12)&lt;&gt;"compound", B1537=$C$2, B1537=E1537), L1537, L1537+IF(LOWER('Terms&amp;Conditions + Transaction'!$B$13)&lt;&gt;"y", SUMIFS($T$8:$T$2007, $B$8:$B$2007, "&gt;="&amp;E1537, $B$8:$B$2007, "&lt;"&amp;B1537), SUMIFS($U$8:$U$1007, $B$8:$B$2007, "&gt;="&amp;E1537, $B$8:$B$2007, "&lt;"&amp;B1537))))</f>
        <v/>
      </c>
      <c r="N1537" s="18" t="str">
        <f ca="1">IF(OR(B1537 = "", F1537=""), "", MIN(ForwardDays(B1537,-'Terms&amp;Conditions + Transaction'!$B$22, 'Terms&amp;Conditions + Transaction'!$B$23, 'Holiday Schedule'!$B$3:$B$1002),ForwardDays(F1537,-'Terms&amp;Conditions + Transaction'!$B$22, 'Terms&amp;Conditions + Transaction'!$B$23, 'Holiday Schedule'!$B$3:$B$1002)))</f>
        <v/>
      </c>
      <c r="O1537" s="42" t="str">
        <f ca="1">IF(B1537="", "", IF(ISNA(MATCH(N1537, SOFR_INDEX!$A$2:$A$2001, -1)),1,IF(INDEX(SOFR_INDEX!$A$2:$E$2001,MATCH(N1537, SOFR_INDEX!$A$2:$A$2001, -1), 1)=N1537,MATCH(N1537, SOFR_INDEX!$A$2:$A$2001, -1),MATCH(N1537, SOFR_INDEX!$A$2:$A$2001, -1)+1)))</f>
        <v/>
      </c>
      <c r="P1537" s="40" t="str" cm="1">
        <f t="array" aca="1" ref="P1537" ca="1">IF(OR(B1537="", F1537=""), "", INDEX(SOFR_INDEX!$B$2:$E$2001, O1537,$P$4) * IF(LEFT($P$3, 3)="180", 2, IF(LEFT($P$3, 2)="90", 4, IF(LEFT($P$3, 2)="30", 12, 1)))/100)</f>
        <v/>
      </c>
      <c r="Q1537" s="43" t="str">
        <f ca="1">IF(OR(B1537="", F1537=""), "", P1537+'Terms&amp;Conditions + Transaction'!$B$11/10000)</f>
        <v/>
      </c>
      <c r="R1537" s="43" t="str">
        <f t="shared" ca="1" si="143"/>
        <v/>
      </c>
      <c r="S1537" t="str">
        <f ca="1">IF(B1537="",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Transaction'!$C$7*(F1537-E1537), 365), 360))))</f>
        <v/>
      </c>
      <c r="T1537" s="49" t="str">
        <f t="shared" ca="1" si="144"/>
        <v/>
      </c>
      <c r="U1537" s="49" t="str">
        <f t="shared" ca="1" si="145"/>
        <v/>
      </c>
      <c r="V1537" s="49" t="str">
        <f t="shared" ca="1" si="146"/>
        <v/>
      </c>
      <c r="W1537" s="11" t="str">
        <f t="shared" ca="1" si="147"/>
        <v/>
      </c>
      <c r="X1537" s="11" t="str">
        <f t="shared" ca="1" si="148"/>
        <v/>
      </c>
    </row>
    <row r="1538" spans="2:24" x14ac:dyDescent="0.25">
      <c r="B1538" s="82" t="str">
        <f ca="1">IF(B1537&lt;MIN($C$3, 'Terms&amp;Conditions + Transaction'!$B$6), B1537+1, "")</f>
        <v/>
      </c>
      <c r="C1538" t="str">
        <f ca="1">IF(B1538="", "", IF(AND(WEEKDAY(B1538, 2)&lt;=5, ISERROR(VLOOKUP(B1538, 'Holiday Schedule'!$B$3:$B$1002, 1, FALSE))), 1, 0))</f>
        <v/>
      </c>
      <c r="D1538" t="str">
        <f ca="1">IF(B1538="", "", IF(LOWER('Terms&amp;Conditions + Transaction'!$C$15)="act", 1, IF(DAY(B1538)=31, 0, IF(AND(DAY(B1538+1)=1, MONTH(B1538+1)=3), 31-DAY(B1538), 1))))</f>
        <v/>
      </c>
      <c r="E1538" s="18" t="str">
        <f ca="1">IF(B1538="", "", IFERROR(VLOOKUP(B1538, 'Accrual Schedule'!$B$3:$B$122, 1, TRUE), ""))</f>
        <v/>
      </c>
      <c r="F1538" s="18" t="str" cm="1">
        <f t="array" aca="1" ref="F1538" ca="1">IF(B1538="", "", INDEX('Accrual Schedule'!$B$3:$B$122, MATCH(B1538, 'Accrual Schedule'!$B$3:$B$122, 1)+1, 1))</f>
        <v/>
      </c>
      <c r="G1538" s="18" t="str" cm="1">
        <f t="array" aca="1" ref="G1538" ca="1">IF(B1538="", "", INDEX('Accrual Schedule'!$B$3:$B$122, MATCH(H1538, 'Accrual Schedule'!$B$3:$B$122, 1)-1, 1))</f>
        <v/>
      </c>
      <c r="H1538" s="18" t="str">
        <f ca="1">IF(B1538="", "", INDEX('Accrual Schedule'!$B$3:$B$122, MATCH(I1538, 'Accrual Schedule'!$C$3:$C$122, 1), 1))</f>
        <v/>
      </c>
      <c r="I1538" s="18" t="str" cm="1">
        <f t="array" aca="1" ref="I1538" ca="1">IF(B1538="", "", _xlfn.IFNA(INDEX('Accrual Schedule'!$C$4:$C$122, MATCH(B1538, 'Accrual Schedule'!$C$4:$C$122, 1)+1, 1), INDEX('Accrual Schedule'!$C$4:$C$122, 1, 1)))</f>
        <v/>
      </c>
      <c r="J1538" s="11" t="str">
        <f ca="1">IF(B1538="","",'Terms&amp;Conditions + Transaction'!$F$5-SUMIF(Dispositions!$B$3:$B$32,"&lt;="&amp;B1538,Dispositions!$C$3:$C$32))</f>
        <v/>
      </c>
      <c r="K1538" s="84" t="str">
        <f ca="1">IF(B1538="", "", IF(ISNA(MATCH(B1538, 'Factor Schedule'!$B$3:$B$2002, -1)),1,IF(INDEX('Factor Schedule'!$B$3:$C$2002,MATCH(B1538, 'Factor Schedule'!$B$3:$B$2002, -1), 1)=B1538,MATCH(B1538, 'Factor Schedule'!$B$3:$B$2002, -1),MATCH(B1538, 'Factor Schedule'!$B$3:$B$2002, -1)+1)))</f>
        <v/>
      </c>
      <c r="L1538" s="11" t="str" cm="1">
        <f t="array" aca="1" ref="L1538" ca="1">IF(B1538="","",ROUND(J1538*_xlfn.IFNA(INDEX('Factor Schedule'!$B$3:$C$2002,K1538, 2), 1), 2))</f>
        <v/>
      </c>
      <c r="M1538" s="11" t="str">
        <f ca="1">IF(B1538="", "", IF(OR(LOWER('Terms&amp;Conditions + Transaction'!$B$12)&lt;&gt;"compound", B1538=$C$2, B1538=E1538), L1538, L1538+IF(LOWER('Terms&amp;Conditions + Transaction'!$B$13)&lt;&gt;"y", SUMIFS($T$8:$T$2007, $B$8:$B$2007, "&gt;="&amp;E1538, $B$8:$B$2007, "&lt;"&amp;B1538), SUMIFS($U$8:$U$1007, $B$8:$B$2007, "&gt;="&amp;E1538, $B$8:$B$2007, "&lt;"&amp;B1538))))</f>
        <v/>
      </c>
      <c r="N1538" s="18" t="str">
        <f ca="1">IF(OR(B1538 = "", F1538=""), "", MIN(ForwardDays(B1538,-'Terms&amp;Conditions + Transaction'!$B$22, 'Terms&amp;Conditions + Transaction'!$B$23, 'Holiday Schedule'!$B$3:$B$1002),ForwardDays(F1538,-'Terms&amp;Conditions + Transaction'!$B$22, 'Terms&amp;Conditions + Transaction'!$B$23, 'Holiday Schedule'!$B$3:$B$1002)))</f>
        <v/>
      </c>
      <c r="O1538" s="42" t="str">
        <f ca="1">IF(B1538="", "", IF(ISNA(MATCH(N1538, SOFR_INDEX!$A$2:$A$2001, -1)),1,IF(INDEX(SOFR_INDEX!$A$2:$E$2001,MATCH(N1538, SOFR_INDEX!$A$2:$A$2001, -1), 1)=N1538,MATCH(N1538, SOFR_INDEX!$A$2:$A$2001, -1),MATCH(N1538, SOFR_INDEX!$A$2:$A$2001, -1)+1)))</f>
        <v/>
      </c>
      <c r="P1538" s="40" t="str" cm="1">
        <f t="array" aca="1" ref="P1538" ca="1">IF(OR(B1538="", F1538=""), "", INDEX(SOFR_INDEX!$B$2:$E$2001, O1538,$P$4) * IF(LEFT($P$3, 3)="180", 2, IF(LEFT($P$3, 2)="90", 4, IF(LEFT($P$3, 2)="30", 12, 1)))/100)</f>
        <v/>
      </c>
      <c r="Q1538" s="43" t="str">
        <f ca="1">IF(OR(B1538="", F1538=""), "", P1538+'Terms&amp;Conditions + Transaction'!$B$11/10000)</f>
        <v/>
      </c>
      <c r="R1538" s="43" t="str">
        <f t="shared" ca="1" si="143"/>
        <v/>
      </c>
      <c r="S1538" t="str">
        <f ca="1">IF(B1538="",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Transaction'!$C$7*(F1538-E1538), 365), 360))))</f>
        <v/>
      </c>
      <c r="T1538" s="49" t="str">
        <f t="shared" ca="1" si="144"/>
        <v/>
      </c>
      <c r="U1538" s="49" t="str">
        <f t="shared" ca="1" si="145"/>
        <v/>
      </c>
      <c r="V1538" s="49" t="str">
        <f t="shared" ca="1" si="146"/>
        <v/>
      </c>
      <c r="W1538" s="11" t="str">
        <f t="shared" ca="1" si="147"/>
        <v/>
      </c>
      <c r="X1538" s="11" t="str">
        <f t="shared" ca="1" si="148"/>
        <v/>
      </c>
    </row>
    <row r="1539" spans="2:24" x14ac:dyDescent="0.25">
      <c r="B1539" s="82" t="str">
        <f ca="1">IF(B1538&lt;MIN($C$3, 'Terms&amp;Conditions + Transaction'!$B$6), B1538+1, "")</f>
        <v/>
      </c>
      <c r="C1539" t="str">
        <f ca="1">IF(B1539="", "", IF(AND(WEEKDAY(B1539, 2)&lt;=5, ISERROR(VLOOKUP(B1539, 'Holiday Schedule'!$B$3:$B$1002, 1, FALSE))), 1, 0))</f>
        <v/>
      </c>
      <c r="D1539" t="str">
        <f ca="1">IF(B1539="", "", IF(LOWER('Terms&amp;Conditions + Transaction'!$C$15)="act", 1, IF(DAY(B1539)=31, 0, IF(AND(DAY(B1539+1)=1, MONTH(B1539+1)=3), 31-DAY(B1539), 1))))</f>
        <v/>
      </c>
      <c r="E1539" s="18" t="str">
        <f ca="1">IF(B1539="", "", IFERROR(VLOOKUP(B1539, 'Accrual Schedule'!$B$3:$B$122, 1, TRUE), ""))</f>
        <v/>
      </c>
      <c r="F1539" s="18" t="str" cm="1">
        <f t="array" aca="1" ref="F1539" ca="1">IF(B1539="", "", INDEX('Accrual Schedule'!$B$3:$B$122, MATCH(B1539, 'Accrual Schedule'!$B$3:$B$122, 1)+1, 1))</f>
        <v/>
      </c>
      <c r="G1539" s="18" t="str" cm="1">
        <f t="array" aca="1" ref="G1539" ca="1">IF(B1539="", "", INDEX('Accrual Schedule'!$B$3:$B$122, MATCH(H1539, 'Accrual Schedule'!$B$3:$B$122, 1)-1, 1))</f>
        <v/>
      </c>
      <c r="H1539" s="18" t="str">
        <f ca="1">IF(B1539="", "", INDEX('Accrual Schedule'!$B$3:$B$122, MATCH(I1539, 'Accrual Schedule'!$C$3:$C$122, 1), 1))</f>
        <v/>
      </c>
      <c r="I1539" s="18" t="str" cm="1">
        <f t="array" aca="1" ref="I1539" ca="1">IF(B1539="", "", _xlfn.IFNA(INDEX('Accrual Schedule'!$C$4:$C$122, MATCH(B1539, 'Accrual Schedule'!$C$4:$C$122, 1)+1, 1), INDEX('Accrual Schedule'!$C$4:$C$122, 1, 1)))</f>
        <v/>
      </c>
      <c r="J1539" s="11" t="str">
        <f ca="1">IF(B1539="","",'Terms&amp;Conditions + Transaction'!$F$5-SUMIF(Dispositions!$B$3:$B$32,"&lt;="&amp;B1539,Dispositions!$C$3:$C$32))</f>
        <v/>
      </c>
      <c r="K1539" s="84" t="str">
        <f ca="1">IF(B1539="", "", IF(ISNA(MATCH(B1539, 'Factor Schedule'!$B$3:$B$2002, -1)),1,IF(INDEX('Factor Schedule'!$B$3:$C$2002,MATCH(B1539, 'Factor Schedule'!$B$3:$B$2002, -1), 1)=B1539,MATCH(B1539, 'Factor Schedule'!$B$3:$B$2002, -1),MATCH(B1539, 'Factor Schedule'!$B$3:$B$2002, -1)+1)))</f>
        <v/>
      </c>
      <c r="L1539" s="11" t="str" cm="1">
        <f t="array" aca="1" ref="L1539" ca="1">IF(B1539="","",ROUND(J1539*_xlfn.IFNA(INDEX('Factor Schedule'!$B$3:$C$2002,K1539, 2), 1), 2))</f>
        <v/>
      </c>
      <c r="M1539" s="11" t="str">
        <f ca="1">IF(B1539="", "", IF(OR(LOWER('Terms&amp;Conditions + Transaction'!$B$12)&lt;&gt;"compound", B1539=$C$2, B1539=E1539), L1539, L1539+IF(LOWER('Terms&amp;Conditions + Transaction'!$B$13)&lt;&gt;"y", SUMIFS($T$8:$T$2007, $B$8:$B$2007, "&gt;="&amp;E1539, $B$8:$B$2007, "&lt;"&amp;B1539), SUMIFS($U$8:$U$1007, $B$8:$B$2007, "&gt;="&amp;E1539, $B$8:$B$2007, "&lt;"&amp;B1539))))</f>
        <v/>
      </c>
      <c r="N1539" s="18" t="str">
        <f ca="1">IF(OR(B1539 = "", F1539=""), "", MIN(ForwardDays(B1539,-'Terms&amp;Conditions + Transaction'!$B$22, 'Terms&amp;Conditions + Transaction'!$B$23, 'Holiday Schedule'!$B$3:$B$1002),ForwardDays(F1539,-'Terms&amp;Conditions + Transaction'!$B$22, 'Terms&amp;Conditions + Transaction'!$B$23, 'Holiday Schedule'!$B$3:$B$1002)))</f>
        <v/>
      </c>
      <c r="O1539" s="42" t="str">
        <f ca="1">IF(B1539="", "", IF(ISNA(MATCH(N1539, SOFR_INDEX!$A$2:$A$2001, -1)),1,IF(INDEX(SOFR_INDEX!$A$2:$E$2001,MATCH(N1539, SOFR_INDEX!$A$2:$A$2001, -1), 1)=N1539,MATCH(N1539, SOFR_INDEX!$A$2:$A$2001, -1),MATCH(N1539, SOFR_INDEX!$A$2:$A$2001, -1)+1)))</f>
        <v/>
      </c>
      <c r="P1539" s="40" t="str" cm="1">
        <f t="array" aca="1" ref="P1539" ca="1">IF(OR(B1539="", F1539=""), "", INDEX(SOFR_INDEX!$B$2:$E$2001, O1539,$P$4) * IF(LEFT($P$3, 3)="180", 2, IF(LEFT($P$3, 2)="90", 4, IF(LEFT($P$3, 2)="30", 12, 1)))/100)</f>
        <v/>
      </c>
      <c r="Q1539" s="43" t="str">
        <f ca="1">IF(OR(B1539="", F1539=""), "", P1539+'Terms&amp;Conditions + Transaction'!$B$11/10000)</f>
        <v/>
      </c>
      <c r="R1539" s="43" t="str">
        <f t="shared" ca="1" si="143"/>
        <v/>
      </c>
      <c r="S1539" t="str">
        <f ca="1">IF(B1539="",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Transaction'!$C$7*(F1539-E1539), 365), 360))))</f>
        <v/>
      </c>
      <c r="T1539" s="49" t="str">
        <f t="shared" ca="1" si="144"/>
        <v/>
      </c>
      <c r="U1539" s="49" t="str">
        <f t="shared" ca="1" si="145"/>
        <v/>
      </c>
      <c r="V1539" s="49" t="str">
        <f t="shared" ca="1" si="146"/>
        <v/>
      </c>
      <c r="W1539" s="11" t="str">
        <f t="shared" ca="1" si="147"/>
        <v/>
      </c>
      <c r="X1539" s="11" t="str">
        <f t="shared" ca="1" si="148"/>
        <v/>
      </c>
    </row>
    <row r="1540" spans="2:24" x14ac:dyDescent="0.25">
      <c r="B1540" s="82" t="str">
        <f ca="1">IF(B1539&lt;MIN($C$3, 'Terms&amp;Conditions + Transaction'!$B$6), B1539+1, "")</f>
        <v/>
      </c>
      <c r="C1540" t="str">
        <f ca="1">IF(B1540="", "", IF(AND(WEEKDAY(B1540, 2)&lt;=5, ISERROR(VLOOKUP(B1540, 'Holiday Schedule'!$B$3:$B$1002, 1, FALSE))), 1, 0))</f>
        <v/>
      </c>
      <c r="D1540" t="str">
        <f ca="1">IF(B1540="", "", IF(LOWER('Terms&amp;Conditions + Transaction'!$C$15)="act", 1, IF(DAY(B1540)=31, 0, IF(AND(DAY(B1540+1)=1, MONTH(B1540+1)=3), 31-DAY(B1540), 1))))</f>
        <v/>
      </c>
      <c r="E1540" s="18" t="str">
        <f ca="1">IF(B1540="", "", IFERROR(VLOOKUP(B1540, 'Accrual Schedule'!$B$3:$B$122, 1, TRUE), ""))</f>
        <v/>
      </c>
      <c r="F1540" s="18" t="str" cm="1">
        <f t="array" aca="1" ref="F1540" ca="1">IF(B1540="", "", INDEX('Accrual Schedule'!$B$3:$B$122, MATCH(B1540, 'Accrual Schedule'!$B$3:$B$122, 1)+1, 1))</f>
        <v/>
      </c>
      <c r="G1540" s="18" t="str" cm="1">
        <f t="array" aca="1" ref="G1540" ca="1">IF(B1540="", "", INDEX('Accrual Schedule'!$B$3:$B$122, MATCH(H1540, 'Accrual Schedule'!$B$3:$B$122, 1)-1, 1))</f>
        <v/>
      </c>
      <c r="H1540" s="18" t="str">
        <f ca="1">IF(B1540="", "", INDEX('Accrual Schedule'!$B$3:$B$122, MATCH(I1540, 'Accrual Schedule'!$C$3:$C$122, 1), 1))</f>
        <v/>
      </c>
      <c r="I1540" s="18" t="str" cm="1">
        <f t="array" aca="1" ref="I1540" ca="1">IF(B1540="", "", _xlfn.IFNA(INDEX('Accrual Schedule'!$C$4:$C$122, MATCH(B1540, 'Accrual Schedule'!$C$4:$C$122, 1)+1, 1), INDEX('Accrual Schedule'!$C$4:$C$122, 1, 1)))</f>
        <v/>
      </c>
      <c r="J1540" s="11" t="str">
        <f ca="1">IF(B1540="","",'Terms&amp;Conditions + Transaction'!$F$5-SUMIF(Dispositions!$B$3:$B$32,"&lt;="&amp;B1540,Dispositions!$C$3:$C$32))</f>
        <v/>
      </c>
      <c r="K1540" s="84" t="str">
        <f ca="1">IF(B1540="", "", IF(ISNA(MATCH(B1540, 'Factor Schedule'!$B$3:$B$2002, -1)),1,IF(INDEX('Factor Schedule'!$B$3:$C$2002,MATCH(B1540, 'Factor Schedule'!$B$3:$B$2002, -1), 1)=B1540,MATCH(B1540, 'Factor Schedule'!$B$3:$B$2002, -1),MATCH(B1540, 'Factor Schedule'!$B$3:$B$2002, -1)+1)))</f>
        <v/>
      </c>
      <c r="L1540" s="11" t="str" cm="1">
        <f t="array" aca="1" ref="L1540" ca="1">IF(B1540="","",ROUND(J1540*_xlfn.IFNA(INDEX('Factor Schedule'!$B$3:$C$2002,K1540, 2), 1), 2))</f>
        <v/>
      </c>
      <c r="M1540" s="11" t="str">
        <f ca="1">IF(B1540="", "", IF(OR(LOWER('Terms&amp;Conditions + Transaction'!$B$12)&lt;&gt;"compound", B1540=$C$2, B1540=E1540), L1540, L1540+IF(LOWER('Terms&amp;Conditions + Transaction'!$B$13)&lt;&gt;"y", SUMIFS($T$8:$T$2007, $B$8:$B$2007, "&gt;="&amp;E1540, $B$8:$B$2007, "&lt;"&amp;B1540), SUMIFS($U$8:$U$1007, $B$8:$B$2007, "&gt;="&amp;E1540, $B$8:$B$2007, "&lt;"&amp;B1540))))</f>
        <v/>
      </c>
      <c r="N1540" s="18" t="str">
        <f ca="1">IF(OR(B1540 = "", F1540=""), "", MIN(ForwardDays(B1540,-'Terms&amp;Conditions + Transaction'!$B$22, 'Terms&amp;Conditions + Transaction'!$B$23, 'Holiday Schedule'!$B$3:$B$1002),ForwardDays(F1540,-'Terms&amp;Conditions + Transaction'!$B$22, 'Terms&amp;Conditions + Transaction'!$B$23, 'Holiday Schedule'!$B$3:$B$1002)))</f>
        <v/>
      </c>
      <c r="O1540" s="42" t="str">
        <f ca="1">IF(B1540="", "", IF(ISNA(MATCH(N1540, SOFR_INDEX!$A$2:$A$2001, -1)),1,IF(INDEX(SOFR_INDEX!$A$2:$E$2001,MATCH(N1540, SOFR_INDEX!$A$2:$A$2001, -1), 1)=N1540,MATCH(N1540, SOFR_INDEX!$A$2:$A$2001, -1),MATCH(N1540, SOFR_INDEX!$A$2:$A$2001, -1)+1)))</f>
        <v/>
      </c>
      <c r="P1540" s="40" t="str" cm="1">
        <f t="array" aca="1" ref="P1540" ca="1">IF(OR(B1540="", F1540=""), "", INDEX(SOFR_INDEX!$B$2:$E$2001, O1540,$P$4) * IF(LEFT($P$3, 3)="180", 2, IF(LEFT($P$3, 2)="90", 4, IF(LEFT($P$3, 2)="30", 12, 1)))/100)</f>
        <v/>
      </c>
      <c r="Q1540" s="43" t="str">
        <f ca="1">IF(OR(B1540="", F1540=""), "", P1540+'Terms&amp;Conditions + Transaction'!$B$11/10000)</f>
        <v/>
      </c>
      <c r="R1540" s="43" t="str">
        <f t="shared" ca="1" si="143"/>
        <v/>
      </c>
      <c r="S1540" t="str">
        <f ca="1">IF(B1540="",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Transaction'!$C$7*(F1540-E1540), 365), 360))))</f>
        <v/>
      </c>
      <c r="T1540" s="49" t="str">
        <f t="shared" ca="1" si="144"/>
        <v/>
      </c>
      <c r="U1540" s="49" t="str">
        <f t="shared" ca="1" si="145"/>
        <v/>
      </c>
      <c r="V1540" s="49" t="str">
        <f t="shared" ca="1" si="146"/>
        <v/>
      </c>
      <c r="W1540" s="11" t="str">
        <f t="shared" ca="1" si="147"/>
        <v/>
      </c>
      <c r="X1540" s="11" t="str">
        <f t="shared" ca="1" si="148"/>
        <v/>
      </c>
    </row>
    <row r="1541" spans="2:24" x14ac:dyDescent="0.25">
      <c r="B1541" s="82" t="str">
        <f ca="1">IF(B1540&lt;MIN($C$3, 'Terms&amp;Conditions + Transaction'!$B$6), B1540+1, "")</f>
        <v/>
      </c>
      <c r="C1541" t="str">
        <f ca="1">IF(B1541="", "", IF(AND(WEEKDAY(B1541, 2)&lt;=5, ISERROR(VLOOKUP(B1541, 'Holiday Schedule'!$B$3:$B$1002, 1, FALSE))), 1, 0))</f>
        <v/>
      </c>
      <c r="D1541" t="str">
        <f ca="1">IF(B1541="", "", IF(LOWER('Terms&amp;Conditions + Transaction'!$C$15)="act", 1, IF(DAY(B1541)=31, 0, IF(AND(DAY(B1541+1)=1, MONTH(B1541+1)=3), 31-DAY(B1541), 1))))</f>
        <v/>
      </c>
      <c r="E1541" s="18" t="str">
        <f ca="1">IF(B1541="", "", IFERROR(VLOOKUP(B1541, 'Accrual Schedule'!$B$3:$B$122, 1, TRUE), ""))</f>
        <v/>
      </c>
      <c r="F1541" s="18" t="str" cm="1">
        <f t="array" aca="1" ref="F1541" ca="1">IF(B1541="", "", INDEX('Accrual Schedule'!$B$3:$B$122, MATCH(B1541, 'Accrual Schedule'!$B$3:$B$122, 1)+1, 1))</f>
        <v/>
      </c>
      <c r="G1541" s="18" t="str" cm="1">
        <f t="array" aca="1" ref="G1541" ca="1">IF(B1541="", "", INDEX('Accrual Schedule'!$B$3:$B$122, MATCH(H1541, 'Accrual Schedule'!$B$3:$B$122, 1)-1, 1))</f>
        <v/>
      </c>
      <c r="H1541" s="18" t="str">
        <f ca="1">IF(B1541="", "", INDEX('Accrual Schedule'!$B$3:$B$122, MATCH(I1541, 'Accrual Schedule'!$C$3:$C$122, 1), 1))</f>
        <v/>
      </c>
      <c r="I1541" s="18" t="str" cm="1">
        <f t="array" aca="1" ref="I1541" ca="1">IF(B1541="", "", _xlfn.IFNA(INDEX('Accrual Schedule'!$C$4:$C$122, MATCH(B1541, 'Accrual Schedule'!$C$4:$C$122, 1)+1, 1), INDEX('Accrual Schedule'!$C$4:$C$122, 1, 1)))</f>
        <v/>
      </c>
      <c r="J1541" s="11" t="str">
        <f ca="1">IF(B1541="","",'Terms&amp;Conditions + Transaction'!$F$5-SUMIF(Dispositions!$B$3:$B$32,"&lt;="&amp;B1541,Dispositions!$C$3:$C$32))</f>
        <v/>
      </c>
      <c r="K1541" s="84" t="str">
        <f ca="1">IF(B1541="", "", IF(ISNA(MATCH(B1541, 'Factor Schedule'!$B$3:$B$2002, -1)),1,IF(INDEX('Factor Schedule'!$B$3:$C$2002,MATCH(B1541, 'Factor Schedule'!$B$3:$B$2002, -1), 1)=B1541,MATCH(B1541, 'Factor Schedule'!$B$3:$B$2002, -1),MATCH(B1541, 'Factor Schedule'!$B$3:$B$2002, -1)+1)))</f>
        <v/>
      </c>
      <c r="L1541" s="11" t="str" cm="1">
        <f t="array" aca="1" ref="L1541" ca="1">IF(B1541="","",ROUND(J1541*_xlfn.IFNA(INDEX('Factor Schedule'!$B$3:$C$2002,K1541, 2), 1), 2))</f>
        <v/>
      </c>
      <c r="M1541" s="11" t="str">
        <f ca="1">IF(B1541="", "", IF(OR(LOWER('Terms&amp;Conditions + Transaction'!$B$12)&lt;&gt;"compound", B1541=$C$2, B1541=E1541), L1541, L1541+IF(LOWER('Terms&amp;Conditions + Transaction'!$B$13)&lt;&gt;"y", SUMIFS($T$8:$T$2007, $B$8:$B$2007, "&gt;="&amp;E1541, $B$8:$B$2007, "&lt;"&amp;B1541), SUMIFS($U$8:$U$1007, $B$8:$B$2007, "&gt;="&amp;E1541, $B$8:$B$2007, "&lt;"&amp;B1541))))</f>
        <v/>
      </c>
      <c r="N1541" s="18" t="str">
        <f ca="1">IF(OR(B1541 = "", F1541=""), "", MIN(ForwardDays(B1541,-'Terms&amp;Conditions + Transaction'!$B$22, 'Terms&amp;Conditions + Transaction'!$B$23, 'Holiday Schedule'!$B$3:$B$1002),ForwardDays(F1541,-'Terms&amp;Conditions + Transaction'!$B$22, 'Terms&amp;Conditions + Transaction'!$B$23, 'Holiday Schedule'!$B$3:$B$1002)))</f>
        <v/>
      </c>
      <c r="O1541" s="42" t="str">
        <f ca="1">IF(B1541="", "", IF(ISNA(MATCH(N1541, SOFR_INDEX!$A$2:$A$2001, -1)),1,IF(INDEX(SOFR_INDEX!$A$2:$E$2001,MATCH(N1541, SOFR_INDEX!$A$2:$A$2001, -1), 1)=N1541,MATCH(N1541, SOFR_INDEX!$A$2:$A$2001, -1),MATCH(N1541, SOFR_INDEX!$A$2:$A$2001, -1)+1)))</f>
        <v/>
      </c>
      <c r="P1541" s="40" t="str" cm="1">
        <f t="array" aca="1" ref="P1541" ca="1">IF(OR(B1541="", F1541=""), "", INDEX(SOFR_INDEX!$B$2:$E$2001, O1541,$P$4) * IF(LEFT($P$3, 3)="180", 2, IF(LEFT($P$3, 2)="90", 4, IF(LEFT($P$3, 2)="30", 12, 1)))/100)</f>
        <v/>
      </c>
      <c r="Q1541" s="43" t="str">
        <f ca="1">IF(OR(B1541="", F1541=""), "", P1541+'Terms&amp;Conditions + Transaction'!$B$11/10000)</f>
        <v/>
      </c>
      <c r="R1541" s="43" t="str">
        <f t="shared" ca="1" si="143"/>
        <v/>
      </c>
      <c r="S1541" t="str">
        <f ca="1">IF(B1541="",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Transaction'!$C$7*(F1541-E1541), 365), 360))))</f>
        <v/>
      </c>
      <c r="T1541" s="49" t="str">
        <f t="shared" ca="1" si="144"/>
        <v/>
      </c>
      <c r="U1541" s="49" t="str">
        <f t="shared" ca="1" si="145"/>
        <v/>
      </c>
      <c r="V1541" s="49" t="str">
        <f t="shared" ca="1" si="146"/>
        <v/>
      </c>
      <c r="W1541" s="11" t="str">
        <f t="shared" ca="1" si="147"/>
        <v/>
      </c>
      <c r="X1541" s="11" t="str">
        <f t="shared" ca="1" si="148"/>
        <v/>
      </c>
    </row>
    <row r="1542" spans="2:24" x14ac:dyDescent="0.25">
      <c r="B1542" s="82" t="str">
        <f ca="1">IF(B1541&lt;MIN($C$3, 'Terms&amp;Conditions + Transaction'!$B$6), B1541+1, "")</f>
        <v/>
      </c>
      <c r="C1542" t="str">
        <f ca="1">IF(B1542="", "", IF(AND(WEEKDAY(B1542, 2)&lt;=5, ISERROR(VLOOKUP(B1542, 'Holiday Schedule'!$B$3:$B$1002, 1, FALSE))), 1, 0))</f>
        <v/>
      </c>
      <c r="D1542" t="str">
        <f ca="1">IF(B1542="", "", IF(LOWER('Terms&amp;Conditions + Transaction'!$C$15)="act", 1, IF(DAY(B1542)=31, 0, IF(AND(DAY(B1542+1)=1, MONTH(B1542+1)=3), 31-DAY(B1542), 1))))</f>
        <v/>
      </c>
      <c r="E1542" s="18" t="str">
        <f ca="1">IF(B1542="", "", IFERROR(VLOOKUP(B1542, 'Accrual Schedule'!$B$3:$B$122, 1, TRUE), ""))</f>
        <v/>
      </c>
      <c r="F1542" s="18" t="str" cm="1">
        <f t="array" aca="1" ref="F1542" ca="1">IF(B1542="", "", INDEX('Accrual Schedule'!$B$3:$B$122, MATCH(B1542, 'Accrual Schedule'!$B$3:$B$122, 1)+1, 1))</f>
        <v/>
      </c>
      <c r="G1542" s="18" t="str" cm="1">
        <f t="array" aca="1" ref="G1542" ca="1">IF(B1542="", "", INDEX('Accrual Schedule'!$B$3:$B$122, MATCH(H1542, 'Accrual Schedule'!$B$3:$B$122, 1)-1, 1))</f>
        <v/>
      </c>
      <c r="H1542" s="18" t="str">
        <f ca="1">IF(B1542="", "", INDEX('Accrual Schedule'!$B$3:$B$122, MATCH(I1542, 'Accrual Schedule'!$C$3:$C$122, 1), 1))</f>
        <v/>
      </c>
      <c r="I1542" s="18" t="str" cm="1">
        <f t="array" aca="1" ref="I1542" ca="1">IF(B1542="", "", _xlfn.IFNA(INDEX('Accrual Schedule'!$C$4:$C$122, MATCH(B1542, 'Accrual Schedule'!$C$4:$C$122, 1)+1, 1), INDEX('Accrual Schedule'!$C$4:$C$122, 1, 1)))</f>
        <v/>
      </c>
      <c r="J1542" s="11" t="str">
        <f ca="1">IF(B1542="","",'Terms&amp;Conditions + Transaction'!$F$5-SUMIF(Dispositions!$B$3:$B$32,"&lt;="&amp;B1542,Dispositions!$C$3:$C$32))</f>
        <v/>
      </c>
      <c r="K1542" s="84" t="str">
        <f ca="1">IF(B1542="", "", IF(ISNA(MATCH(B1542, 'Factor Schedule'!$B$3:$B$2002, -1)),1,IF(INDEX('Factor Schedule'!$B$3:$C$2002,MATCH(B1542, 'Factor Schedule'!$B$3:$B$2002, -1), 1)=B1542,MATCH(B1542, 'Factor Schedule'!$B$3:$B$2002, -1),MATCH(B1542, 'Factor Schedule'!$B$3:$B$2002, -1)+1)))</f>
        <v/>
      </c>
      <c r="L1542" s="11" t="str" cm="1">
        <f t="array" aca="1" ref="L1542" ca="1">IF(B1542="","",ROUND(J1542*_xlfn.IFNA(INDEX('Factor Schedule'!$B$3:$C$2002,K1542, 2), 1), 2))</f>
        <v/>
      </c>
      <c r="M1542" s="11" t="str">
        <f ca="1">IF(B1542="", "", IF(OR(LOWER('Terms&amp;Conditions + Transaction'!$B$12)&lt;&gt;"compound", B1542=$C$2, B1542=E1542), L1542, L1542+IF(LOWER('Terms&amp;Conditions + Transaction'!$B$13)&lt;&gt;"y", SUMIFS($T$8:$T$2007, $B$8:$B$2007, "&gt;="&amp;E1542, $B$8:$B$2007, "&lt;"&amp;B1542), SUMIFS($U$8:$U$1007, $B$8:$B$2007, "&gt;="&amp;E1542, $B$8:$B$2007, "&lt;"&amp;B1542))))</f>
        <v/>
      </c>
      <c r="N1542" s="18" t="str">
        <f ca="1">IF(OR(B1542 = "", F1542=""), "", MIN(ForwardDays(B1542,-'Terms&amp;Conditions + Transaction'!$B$22, 'Terms&amp;Conditions + Transaction'!$B$23, 'Holiday Schedule'!$B$3:$B$1002),ForwardDays(F1542,-'Terms&amp;Conditions + Transaction'!$B$22, 'Terms&amp;Conditions + Transaction'!$B$23, 'Holiday Schedule'!$B$3:$B$1002)))</f>
        <v/>
      </c>
      <c r="O1542" s="42" t="str">
        <f ca="1">IF(B1542="", "", IF(ISNA(MATCH(N1542, SOFR_INDEX!$A$2:$A$2001, -1)),1,IF(INDEX(SOFR_INDEX!$A$2:$E$2001,MATCH(N1542, SOFR_INDEX!$A$2:$A$2001, -1), 1)=N1542,MATCH(N1542, SOFR_INDEX!$A$2:$A$2001, -1),MATCH(N1542, SOFR_INDEX!$A$2:$A$2001, -1)+1)))</f>
        <v/>
      </c>
      <c r="P1542" s="40" t="str" cm="1">
        <f t="array" aca="1" ref="P1542" ca="1">IF(OR(B1542="", F1542=""), "", INDEX(SOFR_INDEX!$B$2:$E$2001, O1542,$P$4) * IF(LEFT($P$3, 3)="180", 2, IF(LEFT($P$3, 2)="90", 4, IF(LEFT($P$3, 2)="30", 12, 1)))/100)</f>
        <v/>
      </c>
      <c r="Q1542" s="43" t="str">
        <f ca="1">IF(OR(B1542="", F1542=""), "", P1542+'Terms&amp;Conditions + Transaction'!$B$11/10000)</f>
        <v/>
      </c>
      <c r="R1542" s="43" t="str">
        <f t="shared" ca="1" si="143"/>
        <v/>
      </c>
      <c r="S1542" t="str">
        <f ca="1">IF(B1542="",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Transaction'!$C$7*(F1542-E1542), 365), 360))))</f>
        <v/>
      </c>
      <c r="T1542" s="49" t="str">
        <f t="shared" ca="1" si="144"/>
        <v/>
      </c>
      <c r="U1542" s="49" t="str">
        <f t="shared" ca="1" si="145"/>
        <v/>
      </c>
      <c r="V1542" s="49" t="str">
        <f t="shared" ca="1" si="146"/>
        <v/>
      </c>
      <c r="W1542" s="11" t="str">
        <f t="shared" ca="1" si="147"/>
        <v/>
      </c>
      <c r="X1542" s="11" t="str">
        <f t="shared" ca="1" si="148"/>
        <v/>
      </c>
    </row>
    <row r="1543" spans="2:24" x14ac:dyDescent="0.25">
      <c r="B1543" s="82" t="str">
        <f ca="1">IF(B1542&lt;MIN($C$3, 'Terms&amp;Conditions + Transaction'!$B$6), B1542+1, "")</f>
        <v/>
      </c>
      <c r="C1543" t="str">
        <f ca="1">IF(B1543="", "", IF(AND(WEEKDAY(B1543, 2)&lt;=5, ISERROR(VLOOKUP(B1543, 'Holiday Schedule'!$B$3:$B$1002, 1, FALSE))), 1, 0))</f>
        <v/>
      </c>
      <c r="D1543" t="str">
        <f ca="1">IF(B1543="", "", IF(LOWER('Terms&amp;Conditions + Transaction'!$C$15)="act", 1, IF(DAY(B1543)=31, 0, IF(AND(DAY(B1543+1)=1, MONTH(B1543+1)=3), 31-DAY(B1543), 1))))</f>
        <v/>
      </c>
      <c r="E1543" s="18" t="str">
        <f ca="1">IF(B1543="", "", IFERROR(VLOOKUP(B1543, 'Accrual Schedule'!$B$3:$B$122, 1, TRUE), ""))</f>
        <v/>
      </c>
      <c r="F1543" s="18" t="str" cm="1">
        <f t="array" aca="1" ref="F1543" ca="1">IF(B1543="", "", INDEX('Accrual Schedule'!$B$3:$B$122, MATCH(B1543, 'Accrual Schedule'!$B$3:$B$122, 1)+1, 1))</f>
        <v/>
      </c>
      <c r="G1543" s="18" t="str" cm="1">
        <f t="array" aca="1" ref="G1543" ca="1">IF(B1543="", "", INDEX('Accrual Schedule'!$B$3:$B$122, MATCH(H1543, 'Accrual Schedule'!$B$3:$B$122, 1)-1, 1))</f>
        <v/>
      </c>
      <c r="H1543" s="18" t="str">
        <f ca="1">IF(B1543="", "", INDEX('Accrual Schedule'!$B$3:$B$122, MATCH(I1543, 'Accrual Schedule'!$C$3:$C$122, 1), 1))</f>
        <v/>
      </c>
      <c r="I1543" s="18" t="str" cm="1">
        <f t="array" aca="1" ref="I1543" ca="1">IF(B1543="", "", _xlfn.IFNA(INDEX('Accrual Schedule'!$C$4:$C$122, MATCH(B1543, 'Accrual Schedule'!$C$4:$C$122, 1)+1, 1), INDEX('Accrual Schedule'!$C$4:$C$122, 1, 1)))</f>
        <v/>
      </c>
      <c r="J1543" s="11" t="str">
        <f ca="1">IF(B1543="","",'Terms&amp;Conditions + Transaction'!$F$5-SUMIF(Dispositions!$B$3:$B$32,"&lt;="&amp;B1543,Dispositions!$C$3:$C$32))</f>
        <v/>
      </c>
      <c r="K1543" s="84" t="str">
        <f ca="1">IF(B1543="", "", IF(ISNA(MATCH(B1543, 'Factor Schedule'!$B$3:$B$2002, -1)),1,IF(INDEX('Factor Schedule'!$B$3:$C$2002,MATCH(B1543, 'Factor Schedule'!$B$3:$B$2002, -1), 1)=B1543,MATCH(B1543, 'Factor Schedule'!$B$3:$B$2002, -1),MATCH(B1543, 'Factor Schedule'!$B$3:$B$2002, -1)+1)))</f>
        <v/>
      </c>
      <c r="L1543" s="11" t="str" cm="1">
        <f t="array" aca="1" ref="L1543" ca="1">IF(B1543="","",ROUND(J1543*_xlfn.IFNA(INDEX('Factor Schedule'!$B$3:$C$2002,K1543, 2), 1), 2))</f>
        <v/>
      </c>
      <c r="M1543" s="11" t="str">
        <f ca="1">IF(B1543="", "", IF(OR(LOWER('Terms&amp;Conditions + Transaction'!$B$12)&lt;&gt;"compound", B1543=$C$2, B1543=E1543), L1543, L1543+IF(LOWER('Terms&amp;Conditions + Transaction'!$B$13)&lt;&gt;"y", SUMIFS($T$8:$T$2007, $B$8:$B$2007, "&gt;="&amp;E1543, $B$8:$B$2007, "&lt;"&amp;B1543), SUMIFS($U$8:$U$1007, $B$8:$B$2007, "&gt;="&amp;E1543, $B$8:$B$2007, "&lt;"&amp;B1543))))</f>
        <v/>
      </c>
      <c r="N1543" s="18" t="str">
        <f ca="1">IF(OR(B1543 = "", F1543=""), "", MIN(ForwardDays(B1543,-'Terms&amp;Conditions + Transaction'!$B$22, 'Terms&amp;Conditions + Transaction'!$B$23, 'Holiday Schedule'!$B$3:$B$1002),ForwardDays(F1543,-'Terms&amp;Conditions + Transaction'!$B$22, 'Terms&amp;Conditions + Transaction'!$B$23, 'Holiday Schedule'!$B$3:$B$1002)))</f>
        <v/>
      </c>
      <c r="O1543" s="42" t="str">
        <f ca="1">IF(B1543="", "", IF(ISNA(MATCH(N1543, SOFR_INDEX!$A$2:$A$2001, -1)),1,IF(INDEX(SOFR_INDEX!$A$2:$E$2001,MATCH(N1543, SOFR_INDEX!$A$2:$A$2001, -1), 1)=N1543,MATCH(N1543, SOFR_INDEX!$A$2:$A$2001, -1),MATCH(N1543, SOFR_INDEX!$A$2:$A$2001, -1)+1)))</f>
        <v/>
      </c>
      <c r="P1543" s="40" t="str" cm="1">
        <f t="array" aca="1" ref="P1543" ca="1">IF(OR(B1543="", F1543=""), "", INDEX(SOFR_INDEX!$B$2:$E$2001, O1543,$P$4) * IF(LEFT($P$3, 3)="180", 2, IF(LEFT($P$3, 2)="90", 4, IF(LEFT($P$3, 2)="30", 12, 1)))/100)</f>
        <v/>
      </c>
      <c r="Q1543" s="43" t="str">
        <f ca="1">IF(OR(B1543="", F1543=""), "", P1543+'Terms&amp;Conditions + Transaction'!$B$11/10000)</f>
        <v/>
      </c>
      <c r="R1543" s="43" t="str">
        <f t="shared" ca="1" si="143"/>
        <v/>
      </c>
      <c r="S1543" t="str">
        <f ca="1">IF(B1543="",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Transaction'!$C$7*(F1543-E1543), 365), 360))))</f>
        <v/>
      </c>
      <c r="T1543" s="49" t="str">
        <f t="shared" ca="1" si="144"/>
        <v/>
      </c>
      <c r="U1543" s="49" t="str">
        <f t="shared" ca="1" si="145"/>
        <v/>
      </c>
      <c r="V1543" s="49" t="str">
        <f t="shared" ca="1" si="146"/>
        <v/>
      </c>
      <c r="W1543" s="11" t="str">
        <f t="shared" ca="1" si="147"/>
        <v/>
      </c>
      <c r="X1543" s="11" t="str">
        <f t="shared" ca="1" si="148"/>
        <v/>
      </c>
    </row>
    <row r="1544" spans="2:24" x14ac:dyDescent="0.25">
      <c r="B1544" s="82" t="str">
        <f ca="1">IF(B1543&lt;MIN($C$3, 'Terms&amp;Conditions + Transaction'!$B$6), B1543+1, "")</f>
        <v/>
      </c>
      <c r="C1544" t="str">
        <f ca="1">IF(B1544="", "", IF(AND(WEEKDAY(B1544, 2)&lt;=5, ISERROR(VLOOKUP(B1544, 'Holiday Schedule'!$B$3:$B$1002, 1, FALSE))), 1, 0))</f>
        <v/>
      </c>
      <c r="D1544" t="str">
        <f ca="1">IF(B1544="", "", IF(LOWER('Terms&amp;Conditions + Transaction'!$C$15)="act", 1, IF(DAY(B1544)=31, 0, IF(AND(DAY(B1544+1)=1, MONTH(B1544+1)=3), 31-DAY(B1544), 1))))</f>
        <v/>
      </c>
      <c r="E1544" s="18" t="str">
        <f ca="1">IF(B1544="", "", IFERROR(VLOOKUP(B1544, 'Accrual Schedule'!$B$3:$B$122, 1, TRUE), ""))</f>
        <v/>
      </c>
      <c r="F1544" s="18" t="str" cm="1">
        <f t="array" aca="1" ref="F1544" ca="1">IF(B1544="", "", INDEX('Accrual Schedule'!$B$3:$B$122, MATCH(B1544, 'Accrual Schedule'!$B$3:$B$122, 1)+1, 1))</f>
        <v/>
      </c>
      <c r="G1544" s="18" t="str" cm="1">
        <f t="array" aca="1" ref="G1544" ca="1">IF(B1544="", "", INDEX('Accrual Schedule'!$B$3:$B$122, MATCH(H1544, 'Accrual Schedule'!$B$3:$B$122, 1)-1, 1))</f>
        <v/>
      </c>
      <c r="H1544" s="18" t="str">
        <f ca="1">IF(B1544="", "", INDEX('Accrual Schedule'!$B$3:$B$122, MATCH(I1544, 'Accrual Schedule'!$C$3:$C$122, 1), 1))</f>
        <v/>
      </c>
      <c r="I1544" s="18" t="str" cm="1">
        <f t="array" aca="1" ref="I1544" ca="1">IF(B1544="", "", _xlfn.IFNA(INDEX('Accrual Schedule'!$C$4:$C$122, MATCH(B1544, 'Accrual Schedule'!$C$4:$C$122, 1)+1, 1), INDEX('Accrual Schedule'!$C$4:$C$122, 1, 1)))</f>
        <v/>
      </c>
      <c r="J1544" s="11" t="str">
        <f ca="1">IF(B1544="","",'Terms&amp;Conditions + Transaction'!$F$5-SUMIF(Dispositions!$B$3:$B$32,"&lt;="&amp;B1544,Dispositions!$C$3:$C$32))</f>
        <v/>
      </c>
      <c r="K1544" s="84" t="str">
        <f ca="1">IF(B1544="", "", IF(ISNA(MATCH(B1544, 'Factor Schedule'!$B$3:$B$2002, -1)),1,IF(INDEX('Factor Schedule'!$B$3:$C$2002,MATCH(B1544, 'Factor Schedule'!$B$3:$B$2002, -1), 1)=B1544,MATCH(B1544, 'Factor Schedule'!$B$3:$B$2002, -1),MATCH(B1544, 'Factor Schedule'!$B$3:$B$2002, -1)+1)))</f>
        <v/>
      </c>
      <c r="L1544" s="11" t="str" cm="1">
        <f t="array" aca="1" ref="L1544" ca="1">IF(B1544="","",ROUND(J1544*_xlfn.IFNA(INDEX('Factor Schedule'!$B$3:$C$2002,K1544, 2), 1), 2))</f>
        <v/>
      </c>
      <c r="M1544" s="11" t="str">
        <f ca="1">IF(B1544="", "", IF(OR(LOWER('Terms&amp;Conditions + Transaction'!$B$12)&lt;&gt;"compound", B1544=$C$2, B1544=E1544), L1544, L1544+IF(LOWER('Terms&amp;Conditions + Transaction'!$B$13)&lt;&gt;"y", SUMIFS($T$8:$T$2007, $B$8:$B$2007, "&gt;="&amp;E1544, $B$8:$B$2007, "&lt;"&amp;B1544), SUMIFS($U$8:$U$1007, $B$8:$B$2007, "&gt;="&amp;E1544, $B$8:$B$2007, "&lt;"&amp;B1544))))</f>
        <v/>
      </c>
      <c r="N1544" s="18" t="str">
        <f ca="1">IF(OR(B1544 = "", F1544=""), "", MIN(ForwardDays(B1544,-'Terms&amp;Conditions + Transaction'!$B$22, 'Terms&amp;Conditions + Transaction'!$B$23, 'Holiday Schedule'!$B$3:$B$1002),ForwardDays(F1544,-'Terms&amp;Conditions + Transaction'!$B$22, 'Terms&amp;Conditions + Transaction'!$B$23, 'Holiday Schedule'!$B$3:$B$1002)))</f>
        <v/>
      </c>
      <c r="O1544" s="42" t="str">
        <f ca="1">IF(B1544="", "", IF(ISNA(MATCH(N1544, SOFR_INDEX!$A$2:$A$2001, -1)),1,IF(INDEX(SOFR_INDEX!$A$2:$E$2001,MATCH(N1544, SOFR_INDEX!$A$2:$A$2001, -1), 1)=N1544,MATCH(N1544, SOFR_INDEX!$A$2:$A$2001, -1),MATCH(N1544, SOFR_INDEX!$A$2:$A$2001, -1)+1)))</f>
        <v/>
      </c>
      <c r="P1544" s="40" t="str" cm="1">
        <f t="array" aca="1" ref="P1544" ca="1">IF(OR(B1544="", F1544=""), "", INDEX(SOFR_INDEX!$B$2:$E$2001, O1544,$P$4) * IF(LEFT($P$3, 3)="180", 2, IF(LEFT($P$3, 2)="90", 4, IF(LEFT($P$3, 2)="30", 12, 1)))/100)</f>
        <v/>
      </c>
      <c r="Q1544" s="43" t="str">
        <f ca="1">IF(OR(B1544="", F1544=""), "", P1544+'Terms&amp;Conditions + Transaction'!$B$11/10000)</f>
        <v/>
      </c>
      <c r="R1544" s="43" t="str">
        <f t="shared" ref="R1544:R1607" ca="1" si="149">IF(OR(B1544="", B1545=""), "", (V1544/L1544)/((B1545-$B$8)/S1544))</f>
        <v/>
      </c>
      <c r="S1544" t="str">
        <f ca="1">IF(B1544="",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Transaction'!$C$7*(F1544-E1544), 365), 360))))</f>
        <v/>
      </c>
      <c r="T1544" s="49" t="str">
        <f t="shared" ca="1" si="144"/>
        <v/>
      </c>
      <c r="U1544" s="49" t="str">
        <f t="shared" ca="1" si="145"/>
        <v/>
      </c>
      <c r="V1544" s="49" t="str">
        <f t="shared" ca="1" si="146"/>
        <v/>
      </c>
      <c r="W1544" s="11" t="str">
        <f t="shared" ca="1" si="147"/>
        <v/>
      </c>
      <c r="X1544" s="11" t="str">
        <f t="shared" ca="1" si="148"/>
        <v/>
      </c>
    </row>
    <row r="1545" spans="2:24" x14ac:dyDescent="0.25">
      <c r="B1545" s="82" t="str">
        <f ca="1">IF(B1544&lt;MIN($C$3, 'Terms&amp;Conditions + Transaction'!$B$6), B1544+1, "")</f>
        <v/>
      </c>
      <c r="C1545" t="str">
        <f ca="1">IF(B1545="", "", IF(AND(WEEKDAY(B1545, 2)&lt;=5, ISERROR(VLOOKUP(B1545, 'Holiday Schedule'!$B$3:$B$1002, 1, FALSE))), 1, 0))</f>
        <v/>
      </c>
      <c r="D1545" t="str">
        <f ca="1">IF(B1545="", "", IF(LOWER('Terms&amp;Conditions + Transaction'!$C$15)="act", 1, IF(DAY(B1545)=31, 0, IF(AND(DAY(B1545+1)=1, MONTH(B1545+1)=3), 31-DAY(B1545), 1))))</f>
        <v/>
      </c>
      <c r="E1545" s="18" t="str">
        <f ca="1">IF(B1545="", "", IFERROR(VLOOKUP(B1545, 'Accrual Schedule'!$B$3:$B$122, 1, TRUE), ""))</f>
        <v/>
      </c>
      <c r="F1545" s="18" t="str" cm="1">
        <f t="array" aca="1" ref="F1545" ca="1">IF(B1545="", "", INDEX('Accrual Schedule'!$B$3:$B$122, MATCH(B1545, 'Accrual Schedule'!$B$3:$B$122, 1)+1, 1))</f>
        <v/>
      </c>
      <c r="G1545" s="18" t="str" cm="1">
        <f t="array" aca="1" ref="G1545" ca="1">IF(B1545="", "", INDEX('Accrual Schedule'!$B$3:$B$122, MATCH(H1545, 'Accrual Schedule'!$B$3:$B$122, 1)-1, 1))</f>
        <v/>
      </c>
      <c r="H1545" s="18" t="str">
        <f ca="1">IF(B1545="", "", INDEX('Accrual Schedule'!$B$3:$B$122, MATCH(I1545, 'Accrual Schedule'!$C$3:$C$122, 1), 1))</f>
        <v/>
      </c>
      <c r="I1545" s="18" t="str" cm="1">
        <f t="array" aca="1" ref="I1545" ca="1">IF(B1545="", "", _xlfn.IFNA(INDEX('Accrual Schedule'!$C$4:$C$122, MATCH(B1545, 'Accrual Schedule'!$C$4:$C$122, 1)+1, 1), INDEX('Accrual Schedule'!$C$4:$C$122, 1, 1)))</f>
        <v/>
      </c>
      <c r="J1545" s="11" t="str">
        <f ca="1">IF(B1545="","",'Terms&amp;Conditions + Transaction'!$F$5-SUMIF(Dispositions!$B$3:$B$32,"&lt;="&amp;B1545,Dispositions!$C$3:$C$32))</f>
        <v/>
      </c>
      <c r="K1545" s="84" t="str">
        <f ca="1">IF(B1545="", "", IF(ISNA(MATCH(B1545, 'Factor Schedule'!$B$3:$B$2002, -1)),1,IF(INDEX('Factor Schedule'!$B$3:$C$2002,MATCH(B1545, 'Factor Schedule'!$B$3:$B$2002, -1), 1)=B1545,MATCH(B1545, 'Factor Schedule'!$B$3:$B$2002, -1),MATCH(B1545, 'Factor Schedule'!$B$3:$B$2002, -1)+1)))</f>
        <v/>
      </c>
      <c r="L1545" s="11" t="str" cm="1">
        <f t="array" aca="1" ref="L1545" ca="1">IF(B1545="","",ROUND(J1545*_xlfn.IFNA(INDEX('Factor Schedule'!$B$3:$C$2002,K1545, 2), 1), 2))</f>
        <v/>
      </c>
      <c r="M1545" s="11" t="str">
        <f ca="1">IF(B1545="", "", IF(OR(LOWER('Terms&amp;Conditions + Transaction'!$B$12)&lt;&gt;"compound", B1545=$C$2, B1545=E1545), L1545, L1545+IF(LOWER('Terms&amp;Conditions + Transaction'!$B$13)&lt;&gt;"y", SUMIFS($T$8:$T$2007, $B$8:$B$2007, "&gt;="&amp;E1545, $B$8:$B$2007, "&lt;"&amp;B1545), SUMIFS($U$8:$U$1007, $B$8:$B$2007, "&gt;="&amp;E1545, $B$8:$B$2007, "&lt;"&amp;B1545))))</f>
        <v/>
      </c>
      <c r="N1545" s="18" t="str">
        <f ca="1">IF(OR(B1545 = "", F1545=""), "", MIN(ForwardDays(B1545,-'Terms&amp;Conditions + Transaction'!$B$22, 'Terms&amp;Conditions + Transaction'!$B$23, 'Holiday Schedule'!$B$3:$B$1002),ForwardDays(F1545,-'Terms&amp;Conditions + Transaction'!$B$22, 'Terms&amp;Conditions + Transaction'!$B$23, 'Holiday Schedule'!$B$3:$B$1002)))</f>
        <v/>
      </c>
      <c r="O1545" s="42" t="str">
        <f ca="1">IF(B1545="", "", IF(ISNA(MATCH(N1545, SOFR_INDEX!$A$2:$A$2001, -1)),1,IF(INDEX(SOFR_INDEX!$A$2:$E$2001,MATCH(N1545, SOFR_INDEX!$A$2:$A$2001, -1), 1)=N1545,MATCH(N1545, SOFR_INDEX!$A$2:$A$2001, -1),MATCH(N1545, SOFR_INDEX!$A$2:$A$2001, -1)+1)))</f>
        <v/>
      </c>
      <c r="P1545" s="40" t="str" cm="1">
        <f t="array" aca="1" ref="P1545" ca="1">IF(OR(B1545="", F1545=""), "", INDEX(SOFR_INDEX!$B$2:$E$2001, O1545,$P$4) * IF(LEFT($P$3, 3)="180", 2, IF(LEFT($P$3, 2)="90", 4, IF(LEFT($P$3, 2)="30", 12, 1)))/100)</f>
        <v/>
      </c>
      <c r="Q1545" s="43" t="str">
        <f ca="1">IF(OR(B1545="", F1545=""), "", P1545+'Terms&amp;Conditions + Transaction'!$B$11/10000)</f>
        <v/>
      </c>
      <c r="R1545" s="43" t="str">
        <f t="shared" ca="1" si="149"/>
        <v/>
      </c>
      <c r="S1545" t="str">
        <f ca="1">IF(B1545="",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Transaction'!$C$7*(F1545-E1545), 365), 360))))</f>
        <v/>
      </c>
      <c r="T1545" s="49" t="str">
        <f t="shared" ca="1" si="144"/>
        <v/>
      </c>
      <c r="U1545" s="49" t="str">
        <f t="shared" ca="1" si="145"/>
        <v/>
      </c>
      <c r="V1545" s="49" t="str">
        <f t="shared" ca="1" si="146"/>
        <v/>
      </c>
      <c r="W1545" s="11" t="str">
        <f t="shared" ca="1" si="147"/>
        <v/>
      </c>
      <c r="X1545" s="11" t="str">
        <f t="shared" ca="1" si="148"/>
        <v/>
      </c>
    </row>
    <row r="1546" spans="2:24" x14ac:dyDescent="0.25">
      <c r="B1546" s="82" t="str">
        <f ca="1">IF(B1545&lt;MIN($C$3, 'Terms&amp;Conditions + Transaction'!$B$6), B1545+1, "")</f>
        <v/>
      </c>
      <c r="C1546" t="str">
        <f ca="1">IF(B1546="", "", IF(AND(WEEKDAY(B1546, 2)&lt;=5, ISERROR(VLOOKUP(B1546, 'Holiday Schedule'!$B$3:$B$1002, 1, FALSE))), 1, 0))</f>
        <v/>
      </c>
      <c r="D1546" t="str">
        <f ca="1">IF(B1546="", "", IF(LOWER('Terms&amp;Conditions + Transaction'!$C$15)="act", 1, IF(DAY(B1546)=31, 0, IF(AND(DAY(B1546+1)=1, MONTH(B1546+1)=3), 31-DAY(B1546), 1))))</f>
        <v/>
      </c>
      <c r="E1546" s="18" t="str">
        <f ca="1">IF(B1546="", "", IFERROR(VLOOKUP(B1546, 'Accrual Schedule'!$B$3:$B$122, 1, TRUE), ""))</f>
        <v/>
      </c>
      <c r="F1546" s="18" t="str" cm="1">
        <f t="array" aca="1" ref="F1546" ca="1">IF(B1546="", "", INDEX('Accrual Schedule'!$B$3:$B$122, MATCH(B1546, 'Accrual Schedule'!$B$3:$B$122, 1)+1, 1))</f>
        <v/>
      </c>
      <c r="G1546" s="18" t="str" cm="1">
        <f t="array" aca="1" ref="G1546" ca="1">IF(B1546="", "", INDEX('Accrual Schedule'!$B$3:$B$122, MATCH(H1546, 'Accrual Schedule'!$B$3:$B$122, 1)-1, 1))</f>
        <v/>
      </c>
      <c r="H1546" s="18" t="str">
        <f ca="1">IF(B1546="", "", INDEX('Accrual Schedule'!$B$3:$B$122, MATCH(I1546, 'Accrual Schedule'!$C$3:$C$122, 1), 1))</f>
        <v/>
      </c>
      <c r="I1546" s="18" t="str" cm="1">
        <f t="array" aca="1" ref="I1546" ca="1">IF(B1546="", "", _xlfn.IFNA(INDEX('Accrual Schedule'!$C$4:$C$122, MATCH(B1546, 'Accrual Schedule'!$C$4:$C$122, 1)+1, 1), INDEX('Accrual Schedule'!$C$4:$C$122, 1, 1)))</f>
        <v/>
      </c>
      <c r="J1546" s="11" t="str">
        <f ca="1">IF(B1546="","",'Terms&amp;Conditions + Transaction'!$F$5-SUMIF(Dispositions!$B$3:$B$32,"&lt;="&amp;B1546,Dispositions!$C$3:$C$32))</f>
        <v/>
      </c>
      <c r="K1546" s="84" t="str">
        <f ca="1">IF(B1546="", "", IF(ISNA(MATCH(B1546, 'Factor Schedule'!$B$3:$B$2002, -1)),1,IF(INDEX('Factor Schedule'!$B$3:$C$2002,MATCH(B1546, 'Factor Schedule'!$B$3:$B$2002, -1), 1)=B1546,MATCH(B1546, 'Factor Schedule'!$B$3:$B$2002, -1),MATCH(B1546, 'Factor Schedule'!$B$3:$B$2002, -1)+1)))</f>
        <v/>
      </c>
      <c r="L1546" s="11" t="str" cm="1">
        <f t="array" aca="1" ref="L1546" ca="1">IF(B1546="","",ROUND(J1546*_xlfn.IFNA(INDEX('Factor Schedule'!$B$3:$C$2002,K1546, 2), 1), 2))</f>
        <v/>
      </c>
      <c r="M1546" s="11" t="str">
        <f ca="1">IF(B1546="", "", IF(OR(LOWER('Terms&amp;Conditions + Transaction'!$B$12)&lt;&gt;"compound", B1546=$C$2, B1546=E1546), L1546, L1546+IF(LOWER('Terms&amp;Conditions + Transaction'!$B$13)&lt;&gt;"y", SUMIFS($T$8:$T$2007, $B$8:$B$2007, "&gt;="&amp;E1546, $B$8:$B$2007, "&lt;"&amp;B1546), SUMIFS($U$8:$U$1007, $B$8:$B$2007, "&gt;="&amp;E1546, $B$8:$B$2007, "&lt;"&amp;B1546))))</f>
        <v/>
      </c>
      <c r="N1546" s="18" t="str">
        <f ca="1">IF(OR(B1546 = "", F1546=""), "", MIN(ForwardDays(B1546,-'Terms&amp;Conditions + Transaction'!$B$22, 'Terms&amp;Conditions + Transaction'!$B$23, 'Holiday Schedule'!$B$3:$B$1002),ForwardDays(F1546,-'Terms&amp;Conditions + Transaction'!$B$22, 'Terms&amp;Conditions + Transaction'!$B$23, 'Holiday Schedule'!$B$3:$B$1002)))</f>
        <v/>
      </c>
      <c r="O1546" s="42" t="str">
        <f ca="1">IF(B1546="", "", IF(ISNA(MATCH(N1546, SOFR_INDEX!$A$2:$A$2001, -1)),1,IF(INDEX(SOFR_INDEX!$A$2:$E$2001,MATCH(N1546, SOFR_INDEX!$A$2:$A$2001, -1), 1)=N1546,MATCH(N1546, SOFR_INDEX!$A$2:$A$2001, -1),MATCH(N1546, SOFR_INDEX!$A$2:$A$2001, -1)+1)))</f>
        <v/>
      </c>
      <c r="P1546" s="40" t="str" cm="1">
        <f t="array" aca="1" ref="P1546" ca="1">IF(OR(B1546="", F1546=""), "", INDEX(SOFR_INDEX!$B$2:$E$2001, O1546,$P$4) * IF(LEFT($P$3, 3)="180", 2, IF(LEFT($P$3, 2)="90", 4, IF(LEFT($P$3, 2)="30", 12, 1)))/100)</f>
        <v/>
      </c>
      <c r="Q1546" s="43" t="str">
        <f ca="1">IF(OR(B1546="", F1546=""), "", P1546+'Terms&amp;Conditions + Transaction'!$B$11/10000)</f>
        <v/>
      </c>
      <c r="R1546" s="43" t="str">
        <f t="shared" ca="1" si="149"/>
        <v/>
      </c>
      <c r="S1546" t="str">
        <f ca="1">IF(B1546="",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Transaction'!$C$7*(F1546-E1546), 365), 360))))</f>
        <v/>
      </c>
      <c r="T1546" s="49" t="str">
        <f t="shared" ca="1" si="144"/>
        <v/>
      </c>
      <c r="U1546" s="49" t="str">
        <f t="shared" ca="1" si="145"/>
        <v/>
      </c>
      <c r="V1546" s="49" t="str">
        <f t="shared" ca="1" si="146"/>
        <v/>
      </c>
      <c r="W1546" s="11" t="str">
        <f t="shared" ca="1" si="147"/>
        <v/>
      </c>
      <c r="X1546" s="11" t="str">
        <f t="shared" ca="1" si="148"/>
        <v/>
      </c>
    </row>
    <row r="1547" spans="2:24" x14ac:dyDescent="0.25">
      <c r="B1547" s="82" t="str">
        <f ca="1">IF(B1546&lt;MIN($C$3, 'Terms&amp;Conditions + Transaction'!$B$6), B1546+1, "")</f>
        <v/>
      </c>
      <c r="C1547" t="str">
        <f ca="1">IF(B1547="", "", IF(AND(WEEKDAY(B1547, 2)&lt;=5, ISERROR(VLOOKUP(B1547, 'Holiday Schedule'!$B$3:$B$1002, 1, FALSE))), 1, 0))</f>
        <v/>
      </c>
      <c r="D1547" t="str">
        <f ca="1">IF(B1547="", "", IF(LOWER('Terms&amp;Conditions + Transaction'!$C$15)="act", 1, IF(DAY(B1547)=31, 0, IF(AND(DAY(B1547+1)=1, MONTH(B1547+1)=3), 31-DAY(B1547), 1))))</f>
        <v/>
      </c>
      <c r="E1547" s="18" t="str">
        <f ca="1">IF(B1547="", "", IFERROR(VLOOKUP(B1547, 'Accrual Schedule'!$B$3:$B$122, 1, TRUE), ""))</f>
        <v/>
      </c>
      <c r="F1547" s="18" t="str" cm="1">
        <f t="array" aca="1" ref="F1547" ca="1">IF(B1547="", "", INDEX('Accrual Schedule'!$B$3:$B$122, MATCH(B1547, 'Accrual Schedule'!$B$3:$B$122, 1)+1, 1))</f>
        <v/>
      </c>
      <c r="G1547" s="18" t="str" cm="1">
        <f t="array" aca="1" ref="G1547" ca="1">IF(B1547="", "", INDEX('Accrual Schedule'!$B$3:$B$122, MATCH(H1547, 'Accrual Schedule'!$B$3:$B$122, 1)-1, 1))</f>
        <v/>
      </c>
      <c r="H1547" s="18" t="str">
        <f ca="1">IF(B1547="", "", INDEX('Accrual Schedule'!$B$3:$B$122, MATCH(I1547, 'Accrual Schedule'!$C$3:$C$122, 1), 1))</f>
        <v/>
      </c>
      <c r="I1547" s="18" t="str" cm="1">
        <f t="array" aca="1" ref="I1547" ca="1">IF(B1547="", "", _xlfn.IFNA(INDEX('Accrual Schedule'!$C$4:$C$122, MATCH(B1547, 'Accrual Schedule'!$C$4:$C$122, 1)+1, 1), INDEX('Accrual Schedule'!$C$4:$C$122, 1, 1)))</f>
        <v/>
      </c>
      <c r="J1547" s="11" t="str">
        <f ca="1">IF(B1547="","",'Terms&amp;Conditions + Transaction'!$F$5-SUMIF(Dispositions!$B$3:$B$32,"&lt;="&amp;B1547,Dispositions!$C$3:$C$32))</f>
        <v/>
      </c>
      <c r="K1547" s="84" t="str">
        <f ca="1">IF(B1547="", "", IF(ISNA(MATCH(B1547, 'Factor Schedule'!$B$3:$B$2002, -1)),1,IF(INDEX('Factor Schedule'!$B$3:$C$2002,MATCH(B1547, 'Factor Schedule'!$B$3:$B$2002, -1), 1)=B1547,MATCH(B1547, 'Factor Schedule'!$B$3:$B$2002, -1),MATCH(B1547, 'Factor Schedule'!$B$3:$B$2002, -1)+1)))</f>
        <v/>
      </c>
      <c r="L1547" s="11" t="str" cm="1">
        <f t="array" aca="1" ref="L1547" ca="1">IF(B1547="","",ROUND(J1547*_xlfn.IFNA(INDEX('Factor Schedule'!$B$3:$C$2002,K1547, 2), 1), 2))</f>
        <v/>
      </c>
      <c r="M1547" s="11" t="str">
        <f ca="1">IF(B1547="", "", IF(OR(LOWER('Terms&amp;Conditions + Transaction'!$B$12)&lt;&gt;"compound", B1547=$C$2, B1547=E1547), L1547, L1547+IF(LOWER('Terms&amp;Conditions + Transaction'!$B$13)&lt;&gt;"y", SUMIFS($T$8:$T$2007, $B$8:$B$2007, "&gt;="&amp;E1547, $B$8:$B$2007, "&lt;"&amp;B1547), SUMIFS($U$8:$U$1007, $B$8:$B$2007, "&gt;="&amp;E1547, $B$8:$B$2007, "&lt;"&amp;B1547))))</f>
        <v/>
      </c>
      <c r="N1547" s="18" t="str">
        <f ca="1">IF(OR(B1547 = "", F1547=""), "", MIN(ForwardDays(B1547,-'Terms&amp;Conditions + Transaction'!$B$22, 'Terms&amp;Conditions + Transaction'!$B$23, 'Holiday Schedule'!$B$3:$B$1002),ForwardDays(F1547,-'Terms&amp;Conditions + Transaction'!$B$22, 'Terms&amp;Conditions + Transaction'!$B$23, 'Holiday Schedule'!$B$3:$B$1002)))</f>
        <v/>
      </c>
      <c r="O1547" s="42" t="str">
        <f ca="1">IF(B1547="", "", IF(ISNA(MATCH(N1547, SOFR_INDEX!$A$2:$A$2001, -1)),1,IF(INDEX(SOFR_INDEX!$A$2:$E$2001,MATCH(N1547, SOFR_INDEX!$A$2:$A$2001, -1), 1)=N1547,MATCH(N1547, SOFR_INDEX!$A$2:$A$2001, -1),MATCH(N1547, SOFR_INDEX!$A$2:$A$2001, -1)+1)))</f>
        <v/>
      </c>
      <c r="P1547" s="40" t="str" cm="1">
        <f t="array" aca="1" ref="P1547" ca="1">IF(OR(B1547="", F1547=""), "", INDEX(SOFR_INDEX!$B$2:$E$2001, O1547,$P$4) * IF(LEFT($P$3, 3)="180", 2, IF(LEFT($P$3, 2)="90", 4, IF(LEFT($P$3, 2)="30", 12, 1)))/100)</f>
        <v/>
      </c>
      <c r="Q1547" s="43" t="str">
        <f ca="1">IF(OR(B1547="", F1547=""), "", P1547+'Terms&amp;Conditions + Transaction'!$B$11/10000)</f>
        <v/>
      </c>
      <c r="R1547" s="43" t="str">
        <f t="shared" ca="1" si="149"/>
        <v/>
      </c>
      <c r="S1547" t="str">
        <f ca="1">IF(B1547="",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Transaction'!$C$7*(F1547-E1547), 365), 360))))</f>
        <v/>
      </c>
      <c r="T1547" s="49" t="str">
        <f t="shared" ref="T1547:T1610" ca="1" si="150">IF(OR(B1547="", F1547=""), "", IF(S1547&gt;0, D1547*M1547* P1547/S1547, 0))</f>
        <v/>
      </c>
      <c r="U1547" s="49" t="str">
        <f t="shared" ref="U1547:U1610" ca="1" si="151">IF(OR(B1547="", F1547=""), "", IF(S1547&gt;0, D1547*M1547* Q1547/S1547, 0))</f>
        <v/>
      </c>
      <c r="V1547" s="49" t="str">
        <f t="shared" ref="V1547:V1610" ca="1" si="152">IF(B1547="","",SUMIFS($U$8:$U$1007, $B$8:$B$1007,"&gt;="&amp;G1547,$B$8:$B$1007,"&lt;="&amp;B1547))</f>
        <v/>
      </c>
      <c r="W1547" s="11" t="str">
        <f t="shared" ref="W1547:W1610" ca="1" si="153">IF(B1547="","",ROUND(V1547, 2))</f>
        <v/>
      </c>
      <c r="X1547" s="11" t="str">
        <f t="shared" ref="X1547:X1610" ca="1" si="154">IF(B1547="","",IF(B1546="","",IF(B1547=I1546,ROUND(SUMIFS($U$8:$U$1007, $B$8:$B$1007,"&gt;="&amp;G1546,$B$8:$B$1007,"&lt;"&amp;H1546), 2),"")))</f>
        <v/>
      </c>
    </row>
    <row r="1548" spans="2:24" x14ac:dyDescent="0.25">
      <c r="B1548" s="82" t="str">
        <f ca="1">IF(B1547&lt;MIN($C$3, 'Terms&amp;Conditions + Transaction'!$B$6), B1547+1, "")</f>
        <v/>
      </c>
      <c r="C1548" t="str">
        <f ca="1">IF(B1548="", "", IF(AND(WEEKDAY(B1548, 2)&lt;=5, ISERROR(VLOOKUP(B1548, 'Holiday Schedule'!$B$3:$B$1002, 1, FALSE))), 1, 0))</f>
        <v/>
      </c>
      <c r="D1548" t="str">
        <f ca="1">IF(B1548="", "", IF(LOWER('Terms&amp;Conditions + Transaction'!$C$15)="act", 1, IF(DAY(B1548)=31, 0, IF(AND(DAY(B1548+1)=1, MONTH(B1548+1)=3), 31-DAY(B1548), 1))))</f>
        <v/>
      </c>
      <c r="E1548" s="18" t="str">
        <f ca="1">IF(B1548="", "", IFERROR(VLOOKUP(B1548, 'Accrual Schedule'!$B$3:$B$122, 1, TRUE), ""))</f>
        <v/>
      </c>
      <c r="F1548" s="18" t="str" cm="1">
        <f t="array" aca="1" ref="F1548" ca="1">IF(B1548="", "", INDEX('Accrual Schedule'!$B$3:$B$122, MATCH(B1548, 'Accrual Schedule'!$B$3:$B$122, 1)+1, 1))</f>
        <v/>
      </c>
      <c r="G1548" s="18" t="str" cm="1">
        <f t="array" aca="1" ref="G1548" ca="1">IF(B1548="", "", INDEX('Accrual Schedule'!$B$3:$B$122, MATCH(H1548, 'Accrual Schedule'!$B$3:$B$122, 1)-1, 1))</f>
        <v/>
      </c>
      <c r="H1548" s="18" t="str">
        <f ca="1">IF(B1548="", "", INDEX('Accrual Schedule'!$B$3:$B$122, MATCH(I1548, 'Accrual Schedule'!$C$3:$C$122, 1), 1))</f>
        <v/>
      </c>
      <c r="I1548" s="18" t="str" cm="1">
        <f t="array" aca="1" ref="I1548" ca="1">IF(B1548="", "", _xlfn.IFNA(INDEX('Accrual Schedule'!$C$4:$C$122, MATCH(B1548, 'Accrual Schedule'!$C$4:$C$122, 1)+1, 1), INDEX('Accrual Schedule'!$C$4:$C$122, 1, 1)))</f>
        <v/>
      </c>
      <c r="J1548" s="11" t="str">
        <f ca="1">IF(B1548="","",'Terms&amp;Conditions + Transaction'!$F$5-SUMIF(Dispositions!$B$3:$B$32,"&lt;="&amp;B1548,Dispositions!$C$3:$C$32))</f>
        <v/>
      </c>
      <c r="K1548" s="84" t="str">
        <f ca="1">IF(B1548="", "", IF(ISNA(MATCH(B1548, 'Factor Schedule'!$B$3:$B$2002, -1)),1,IF(INDEX('Factor Schedule'!$B$3:$C$2002,MATCH(B1548, 'Factor Schedule'!$B$3:$B$2002, -1), 1)=B1548,MATCH(B1548, 'Factor Schedule'!$B$3:$B$2002, -1),MATCH(B1548, 'Factor Schedule'!$B$3:$B$2002, -1)+1)))</f>
        <v/>
      </c>
      <c r="L1548" s="11" t="str" cm="1">
        <f t="array" aca="1" ref="L1548" ca="1">IF(B1548="","",ROUND(J1548*_xlfn.IFNA(INDEX('Factor Schedule'!$B$3:$C$2002,K1548, 2), 1), 2))</f>
        <v/>
      </c>
      <c r="M1548" s="11" t="str">
        <f ca="1">IF(B1548="", "", IF(OR(LOWER('Terms&amp;Conditions + Transaction'!$B$12)&lt;&gt;"compound", B1548=$C$2, B1548=E1548), L1548, L1548+IF(LOWER('Terms&amp;Conditions + Transaction'!$B$13)&lt;&gt;"y", SUMIFS($T$8:$T$2007, $B$8:$B$2007, "&gt;="&amp;E1548, $B$8:$B$2007, "&lt;"&amp;B1548), SUMIFS($U$8:$U$1007, $B$8:$B$2007, "&gt;="&amp;E1548, $B$8:$B$2007, "&lt;"&amp;B1548))))</f>
        <v/>
      </c>
      <c r="N1548" s="18" t="str">
        <f ca="1">IF(OR(B1548 = "", F1548=""), "", MIN(ForwardDays(B1548,-'Terms&amp;Conditions + Transaction'!$B$22, 'Terms&amp;Conditions + Transaction'!$B$23, 'Holiday Schedule'!$B$3:$B$1002),ForwardDays(F1548,-'Terms&amp;Conditions + Transaction'!$B$22, 'Terms&amp;Conditions + Transaction'!$B$23, 'Holiday Schedule'!$B$3:$B$1002)))</f>
        <v/>
      </c>
      <c r="O1548" s="42" t="str">
        <f ca="1">IF(B1548="", "", IF(ISNA(MATCH(N1548, SOFR_INDEX!$A$2:$A$2001, -1)),1,IF(INDEX(SOFR_INDEX!$A$2:$E$2001,MATCH(N1548, SOFR_INDEX!$A$2:$A$2001, -1), 1)=N1548,MATCH(N1548, SOFR_INDEX!$A$2:$A$2001, -1),MATCH(N1548, SOFR_INDEX!$A$2:$A$2001, -1)+1)))</f>
        <v/>
      </c>
      <c r="P1548" s="40" t="str" cm="1">
        <f t="array" aca="1" ref="P1548" ca="1">IF(OR(B1548="", F1548=""), "", INDEX(SOFR_INDEX!$B$2:$E$2001, O1548,$P$4) * IF(LEFT($P$3, 3)="180", 2, IF(LEFT($P$3, 2)="90", 4, IF(LEFT($P$3, 2)="30", 12, 1)))/100)</f>
        <v/>
      </c>
      <c r="Q1548" s="43" t="str">
        <f ca="1">IF(OR(B1548="", F1548=""), "", P1548+'Terms&amp;Conditions + Transaction'!$B$11/10000)</f>
        <v/>
      </c>
      <c r="R1548" s="43" t="str">
        <f t="shared" ca="1" si="149"/>
        <v/>
      </c>
      <c r="S1548" t="str">
        <f ca="1">IF(B1548="",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Transaction'!$C$7*(F1548-E1548), 365), 360))))</f>
        <v/>
      </c>
      <c r="T1548" s="49" t="str">
        <f t="shared" ca="1" si="150"/>
        <v/>
      </c>
      <c r="U1548" s="49" t="str">
        <f t="shared" ca="1" si="151"/>
        <v/>
      </c>
      <c r="V1548" s="49" t="str">
        <f t="shared" ca="1" si="152"/>
        <v/>
      </c>
      <c r="W1548" s="11" t="str">
        <f t="shared" ca="1" si="153"/>
        <v/>
      </c>
      <c r="X1548" s="11" t="str">
        <f t="shared" ca="1" si="154"/>
        <v/>
      </c>
    </row>
    <row r="1549" spans="2:24" x14ac:dyDescent="0.25">
      <c r="B1549" s="82" t="str">
        <f ca="1">IF(B1548&lt;MIN($C$3, 'Terms&amp;Conditions + Transaction'!$B$6), B1548+1, "")</f>
        <v/>
      </c>
      <c r="C1549" t="str">
        <f ca="1">IF(B1549="", "", IF(AND(WEEKDAY(B1549, 2)&lt;=5, ISERROR(VLOOKUP(B1549, 'Holiday Schedule'!$B$3:$B$1002, 1, FALSE))), 1, 0))</f>
        <v/>
      </c>
      <c r="D1549" t="str">
        <f ca="1">IF(B1549="", "", IF(LOWER('Terms&amp;Conditions + Transaction'!$C$15)="act", 1, IF(DAY(B1549)=31, 0, IF(AND(DAY(B1549+1)=1, MONTH(B1549+1)=3), 31-DAY(B1549), 1))))</f>
        <v/>
      </c>
      <c r="E1549" s="18" t="str">
        <f ca="1">IF(B1549="", "", IFERROR(VLOOKUP(B1549, 'Accrual Schedule'!$B$3:$B$122, 1, TRUE), ""))</f>
        <v/>
      </c>
      <c r="F1549" s="18" t="str" cm="1">
        <f t="array" aca="1" ref="F1549" ca="1">IF(B1549="", "", INDEX('Accrual Schedule'!$B$3:$B$122, MATCH(B1549, 'Accrual Schedule'!$B$3:$B$122, 1)+1, 1))</f>
        <v/>
      </c>
      <c r="G1549" s="18" t="str" cm="1">
        <f t="array" aca="1" ref="G1549" ca="1">IF(B1549="", "", INDEX('Accrual Schedule'!$B$3:$B$122, MATCH(H1549, 'Accrual Schedule'!$B$3:$B$122, 1)-1, 1))</f>
        <v/>
      </c>
      <c r="H1549" s="18" t="str">
        <f ca="1">IF(B1549="", "", INDEX('Accrual Schedule'!$B$3:$B$122, MATCH(I1549, 'Accrual Schedule'!$C$3:$C$122, 1), 1))</f>
        <v/>
      </c>
      <c r="I1549" s="18" t="str" cm="1">
        <f t="array" aca="1" ref="I1549" ca="1">IF(B1549="", "", _xlfn.IFNA(INDEX('Accrual Schedule'!$C$4:$C$122, MATCH(B1549, 'Accrual Schedule'!$C$4:$C$122, 1)+1, 1), INDEX('Accrual Schedule'!$C$4:$C$122, 1, 1)))</f>
        <v/>
      </c>
      <c r="J1549" s="11" t="str">
        <f ca="1">IF(B1549="","",'Terms&amp;Conditions + Transaction'!$F$5-SUMIF(Dispositions!$B$3:$B$32,"&lt;="&amp;B1549,Dispositions!$C$3:$C$32))</f>
        <v/>
      </c>
      <c r="K1549" s="84" t="str">
        <f ca="1">IF(B1549="", "", IF(ISNA(MATCH(B1549, 'Factor Schedule'!$B$3:$B$2002, -1)),1,IF(INDEX('Factor Schedule'!$B$3:$C$2002,MATCH(B1549, 'Factor Schedule'!$B$3:$B$2002, -1), 1)=B1549,MATCH(B1549, 'Factor Schedule'!$B$3:$B$2002, -1),MATCH(B1549, 'Factor Schedule'!$B$3:$B$2002, -1)+1)))</f>
        <v/>
      </c>
      <c r="L1549" s="11" t="str" cm="1">
        <f t="array" aca="1" ref="L1549" ca="1">IF(B1549="","",ROUND(J1549*_xlfn.IFNA(INDEX('Factor Schedule'!$B$3:$C$2002,K1549, 2), 1), 2))</f>
        <v/>
      </c>
      <c r="M1549" s="11" t="str">
        <f ca="1">IF(B1549="", "", IF(OR(LOWER('Terms&amp;Conditions + Transaction'!$B$12)&lt;&gt;"compound", B1549=$C$2, B1549=E1549), L1549, L1549+IF(LOWER('Terms&amp;Conditions + Transaction'!$B$13)&lt;&gt;"y", SUMIFS($T$8:$T$2007, $B$8:$B$2007, "&gt;="&amp;E1549, $B$8:$B$2007, "&lt;"&amp;B1549), SUMIFS($U$8:$U$1007, $B$8:$B$2007, "&gt;="&amp;E1549, $B$8:$B$2007, "&lt;"&amp;B1549))))</f>
        <v/>
      </c>
      <c r="N1549" s="18" t="str">
        <f ca="1">IF(OR(B1549 = "", F1549=""), "", MIN(ForwardDays(B1549,-'Terms&amp;Conditions + Transaction'!$B$22, 'Terms&amp;Conditions + Transaction'!$B$23, 'Holiday Schedule'!$B$3:$B$1002),ForwardDays(F1549,-'Terms&amp;Conditions + Transaction'!$B$22, 'Terms&amp;Conditions + Transaction'!$B$23, 'Holiday Schedule'!$B$3:$B$1002)))</f>
        <v/>
      </c>
      <c r="O1549" s="42" t="str">
        <f ca="1">IF(B1549="", "", IF(ISNA(MATCH(N1549, SOFR_INDEX!$A$2:$A$2001, -1)),1,IF(INDEX(SOFR_INDEX!$A$2:$E$2001,MATCH(N1549, SOFR_INDEX!$A$2:$A$2001, -1), 1)=N1549,MATCH(N1549, SOFR_INDEX!$A$2:$A$2001, -1),MATCH(N1549, SOFR_INDEX!$A$2:$A$2001, -1)+1)))</f>
        <v/>
      </c>
      <c r="P1549" s="40" t="str" cm="1">
        <f t="array" aca="1" ref="P1549" ca="1">IF(OR(B1549="", F1549=""), "", INDEX(SOFR_INDEX!$B$2:$E$2001, O1549,$P$4) * IF(LEFT($P$3, 3)="180", 2, IF(LEFT($P$3, 2)="90", 4, IF(LEFT($P$3, 2)="30", 12, 1)))/100)</f>
        <v/>
      </c>
      <c r="Q1549" s="43" t="str">
        <f ca="1">IF(OR(B1549="", F1549=""), "", P1549+'Terms&amp;Conditions + Transaction'!$B$11/10000)</f>
        <v/>
      </c>
      <c r="R1549" s="43" t="str">
        <f t="shared" ca="1" si="149"/>
        <v/>
      </c>
      <c r="S1549" t="str">
        <f ca="1">IF(B1549="",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Transaction'!$C$7*(F1549-E1549), 365), 360))))</f>
        <v/>
      </c>
      <c r="T1549" s="49" t="str">
        <f t="shared" ca="1" si="150"/>
        <v/>
      </c>
      <c r="U1549" s="49" t="str">
        <f t="shared" ca="1" si="151"/>
        <v/>
      </c>
      <c r="V1549" s="49" t="str">
        <f t="shared" ca="1" si="152"/>
        <v/>
      </c>
      <c r="W1549" s="11" t="str">
        <f t="shared" ca="1" si="153"/>
        <v/>
      </c>
      <c r="X1549" s="11" t="str">
        <f t="shared" ca="1" si="154"/>
        <v/>
      </c>
    </row>
    <row r="1550" spans="2:24" x14ac:dyDescent="0.25">
      <c r="B1550" s="82" t="str">
        <f ca="1">IF(B1549&lt;MIN($C$3, 'Terms&amp;Conditions + Transaction'!$B$6), B1549+1, "")</f>
        <v/>
      </c>
      <c r="C1550" t="str">
        <f ca="1">IF(B1550="", "", IF(AND(WEEKDAY(B1550, 2)&lt;=5, ISERROR(VLOOKUP(B1550, 'Holiday Schedule'!$B$3:$B$1002, 1, FALSE))), 1, 0))</f>
        <v/>
      </c>
      <c r="D1550" t="str">
        <f ca="1">IF(B1550="", "", IF(LOWER('Terms&amp;Conditions + Transaction'!$C$15)="act", 1, IF(DAY(B1550)=31, 0, IF(AND(DAY(B1550+1)=1, MONTH(B1550+1)=3), 31-DAY(B1550), 1))))</f>
        <v/>
      </c>
      <c r="E1550" s="18" t="str">
        <f ca="1">IF(B1550="", "", IFERROR(VLOOKUP(B1550, 'Accrual Schedule'!$B$3:$B$122, 1, TRUE), ""))</f>
        <v/>
      </c>
      <c r="F1550" s="18" t="str" cm="1">
        <f t="array" aca="1" ref="F1550" ca="1">IF(B1550="", "", INDEX('Accrual Schedule'!$B$3:$B$122, MATCH(B1550, 'Accrual Schedule'!$B$3:$B$122, 1)+1, 1))</f>
        <v/>
      </c>
      <c r="G1550" s="18" t="str" cm="1">
        <f t="array" aca="1" ref="G1550" ca="1">IF(B1550="", "", INDEX('Accrual Schedule'!$B$3:$B$122, MATCH(H1550, 'Accrual Schedule'!$B$3:$B$122, 1)-1, 1))</f>
        <v/>
      </c>
      <c r="H1550" s="18" t="str">
        <f ca="1">IF(B1550="", "", INDEX('Accrual Schedule'!$B$3:$B$122, MATCH(I1550, 'Accrual Schedule'!$C$3:$C$122, 1), 1))</f>
        <v/>
      </c>
      <c r="I1550" s="18" t="str" cm="1">
        <f t="array" aca="1" ref="I1550" ca="1">IF(B1550="", "", _xlfn.IFNA(INDEX('Accrual Schedule'!$C$4:$C$122, MATCH(B1550, 'Accrual Schedule'!$C$4:$C$122, 1)+1, 1), INDEX('Accrual Schedule'!$C$4:$C$122, 1, 1)))</f>
        <v/>
      </c>
      <c r="J1550" s="11" t="str">
        <f ca="1">IF(B1550="","",'Terms&amp;Conditions + Transaction'!$F$5-SUMIF(Dispositions!$B$3:$B$32,"&lt;="&amp;B1550,Dispositions!$C$3:$C$32))</f>
        <v/>
      </c>
      <c r="K1550" s="84" t="str">
        <f ca="1">IF(B1550="", "", IF(ISNA(MATCH(B1550, 'Factor Schedule'!$B$3:$B$2002, -1)),1,IF(INDEX('Factor Schedule'!$B$3:$C$2002,MATCH(B1550, 'Factor Schedule'!$B$3:$B$2002, -1), 1)=B1550,MATCH(B1550, 'Factor Schedule'!$B$3:$B$2002, -1),MATCH(B1550, 'Factor Schedule'!$B$3:$B$2002, -1)+1)))</f>
        <v/>
      </c>
      <c r="L1550" s="11" t="str" cm="1">
        <f t="array" aca="1" ref="L1550" ca="1">IF(B1550="","",ROUND(J1550*_xlfn.IFNA(INDEX('Factor Schedule'!$B$3:$C$2002,K1550, 2), 1), 2))</f>
        <v/>
      </c>
      <c r="M1550" s="11" t="str">
        <f ca="1">IF(B1550="", "", IF(OR(LOWER('Terms&amp;Conditions + Transaction'!$B$12)&lt;&gt;"compound", B1550=$C$2, B1550=E1550), L1550, L1550+IF(LOWER('Terms&amp;Conditions + Transaction'!$B$13)&lt;&gt;"y", SUMIFS($T$8:$T$2007, $B$8:$B$2007, "&gt;="&amp;E1550, $B$8:$B$2007, "&lt;"&amp;B1550), SUMIFS($U$8:$U$1007, $B$8:$B$2007, "&gt;="&amp;E1550, $B$8:$B$2007, "&lt;"&amp;B1550))))</f>
        <v/>
      </c>
      <c r="N1550" s="18" t="str">
        <f ca="1">IF(OR(B1550 = "", F1550=""), "", MIN(ForwardDays(B1550,-'Terms&amp;Conditions + Transaction'!$B$22, 'Terms&amp;Conditions + Transaction'!$B$23, 'Holiday Schedule'!$B$3:$B$1002),ForwardDays(F1550,-'Terms&amp;Conditions + Transaction'!$B$22, 'Terms&amp;Conditions + Transaction'!$B$23, 'Holiday Schedule'!$B$3:$B$1002)))</f>
        <v/>
      </c>
      <c r="O1550" s="42" t="str">
        <f ca="1">IF(B1550="", "", IF(ISNA(MATCH(N1550, SOFR_INDEX!$A$2:$A$2001, -1)),1,IF(INDEX(SOFR_INDEX!$A$2:$E$2001,MATCH(N1550, SOFR_INDEX!$A$2:$A$2001, -1), 1)=N1550,MATCH(N1550, SOFR_INDEX!$A$2:$A$2001, -1),MATCH(N1550, SOFR_INDEX!$A$2:$A$2001, -1)+1)))</f>
        <v/>
      </c>
      <c r="P1550" s="40" t="str" cm="1">
        <f t="array" aca="1" ref="P1550" ca="1">IF(OR(B1550="", F1550=""), "", INDEX(SOFR_INDEX!$B$2:$E$2001, O1550,$P$4) * IF(LEFT($P$3, 3)="180", 2, IF(LEFT($P$3, 2)="90", 4, IF(LEFT($P$3, 2)="30", 12, 1)))/100)</f>
        <v/>
      </c>
      <c r="Q1550" s="43" t="str">
        <f ca="1">IF(OR(B1550="", F1550=""), "", P1550+'Terms&amp;Conditions + Transaction'!$B$11/10000)</f>
        <v/>
      </c>
      <c r="R1550" s="43" t="str">
        <f t="shared" ca="1" si="149"/>
        <v/>
      </c>
      <c r="S1550" t="str">
        <f ca="1">IF(B1550="",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Transaction'!$C$7*(F1550-E1550), 365), 360))))</f>
        <v/>
      </c>
      <c r="T1550" s="49" t="str">
        <f t="shared" ca="1" si="150"/>
        <v/>
      </c>
      <c r="U1550" s="49" t="str">
        <f t="shared" ca="1" si="151"/>
        <v/>
      </c>
      <c r="V1550" s="49" t="str">
        <f t="shared" ca="1" si="152"/>
        <v/>
      </c>
      <c r="W1550" s="11" t="str">
        <f t="shared" ca="1" si="153"/>
        <v/>
      </c>
      <c r="X1550" s="11" t="str">
        <f t="shared" ca="1" si="154"/>
        <v/>
      </c>
    </row>
    <row r="1551" spans="2:24" x14ac:dyDescent="0.25">
      <c r="B1551" s="82" t="str">
        <f ca="1">IF(B1550&lt;MIN($C$3, 'Terms&amp;Conditions + Transaction'!$B$6), B1550+1, "")</f>
        <v/>
      </c>
      <c r="C1551" t="str">
        <f ca="1">IF(B1551="", "", IF(AND(WEEKDAY(B1551, 2)&lt;=5, ISERROR(VLOOKUP(B1551, 'Holiday Schedule'!$B$3:$B$1002, 1, FALSE))), 1, 0))</f>
        <v/>
      </c>
      <c r="D1551" t="str">
        <f ca="1">IF(B1551="", "", IF(LOWER('Terms&amp;Conditions + Transaction'!$C$15)="act", 1, IF(DAY(B1551)=31, 0, IF(AND(DAY(B1551+1)=1, MONTH(B1551+1)=3), 31-DAY(B1551), 1))))</f>
        <v/>
      </c>
      <c r="E1551" s="18" t="str">
        <f ca="1">IF(B1551="", "", IFERROR(VLOOKUP(B1551, 'Accrual Schedule'!$B$3:$B$122, 1, TRUE), ""))</f>
        <v/>
      </c>
      <c r="F1551" s="18" t="str" cm="1">
        <f t="array" aca="1" ref="F1551" ca="1">IF(B1551="", "", INDEX('Accrual Schedule'!$B$3:$B$122, MATCH(B1551, 'Accrual Schedule'!$B$3:$B$122, 1)+1, 1))</f>
        <v/>
      </c>
      <c r="G1551" s="18" t="str" cm="1">
        <f t="array" aca="1" ref="G1551" ca="1">IF(B1551="", "", INDEX('Accrual Schedule'!$B$3:$B$122, MATCH(H1551, 'Accrual Schedule'!$B$3:$B$122, 1)-1, 1))</f>
        <v/>
      </c>
      <c r="H1551" s="18" t="str">
        <f ca="1">IF(B1551="", "", INDEX('Accrual Schedule'!$B$3:$B$122, MATCH(I1551, 'Accrual Schedule'!$C$3:$C$122, 1), 1))</f>
        <v/>
      </c>
      <c r="I1551" s="18" t="str" cm="1">
        <f t="array" aca="1" ref="I1551" ca="1">IF(B1551="", "", _xlfn.IFNA(INDEX('Accrual Schedule'!$C$4:$C$122, MATCH(B1551, 'Accrual Schedule'!$C$4:$C$122, 1)+1, 1), INDEX('Accrual Schedule'!$C$4:$C$122, 1, 1)))</f>
        <v/>
      </c>
      <c r="J1551" s="11" t="str">
        <f ca="1">IF(B1551="","",'Terms&amp;Conditions + Transaction'!$F$5-SUMIF(Dispositions!$B$3:$B$32,"&lt;="&amp;B1551,Dispositions!$C$3:$C$32))</f>
        <v/>
      </c>
      <c r="K1551" s="84" t="str">
        <f ca="1">IF(B1551="", "", IF(ISNA(MATCH(B1551, 'Factor Schedule'!$B$3:$B$2002, -1)),1,IF(INDEX('Factor Schedule'!$B$3:$C$2002,MATCH(B1551, 'Factor Schedule'!$B$3:$B$2002, -1), 1)=B1551,MATCH(B1551, 'Factor Schedule'!$B$3:$B$2002, -1),MATCH(B1551, 'Factor Schedule'!$B$3:$B$2002, -1)+1)))</f>
        <v/>
      </c>
      <c r="L1551" s="11" t="str" cm="1">
        <f t="array" aca="1" ref="L1551" ca="1">IF(B1551="","",ROUND(J1551*_xlfn.IFNA(INDEX('Factor Schedule'!$B$3:$C$2002,K1551, 2), 1), 2))</f>
        <v/>
      </c>
      <c r="M1551" s="11" t="str">
        <f ca="1">IF(B1551="", "", IF(OR(LOWER('Terms&amp;Conditions + Transaction'!$B$12)&lt;&gt;"compound", B1551=$C$2, B1551=E1551), L1551, L1551+IF(LOWER('Terms&amp;Conditions + Transaction'!$B$13)&lt;&gt;"y", SUMIFS($T$8:$T$2007, $B$8:$B$2007, "&gt;="&amp;E1551, $B$8:$B$2007, "&lt;"&amp;B1551), SUMIFS($U$8:$U$1007, $B$8:$B$2007, "&gt;="&amp;E1551, $B$8:$B$2007, "&lt;"&amp;B1551))))</f>
        <v/>
      </c>
      <c r="N1551" s="18" t="str">
        <f ca="1">IF(OR(B1551 = "", F1551=""), "", MIN(ForwardDays(B1551,-'Terms&amp;Conditions + Transaction'!$B$22, 'Terms&amp;Conditions + Transaction'!$B$23, 'Holiday Schedule'!$B$3:$B$1002),ForwardDays(F1551,-'Terms&amp;Conditions + Transaction'!$B$22, 'Terms&amp;Conditions + Transaction'!$B$23, 'Holiday Schedule'!$B$3:$B$1002)))</f>
        <v/>
      </c>
      <c r="O1551" s="42" t="str">
        <f ca="1">IF(B1551="", "", IF(ISNA(MATCH(N1551, SOFR_INDEX!$A$2:$A$2001, -1)),1,IF(INDEX(SOFR_INDEX!$A$2:$E$2001,MATCH(N1551, SOFR_INDEX!$A$2:$A$2001, -1), 1)=N1551,MATCH(N1551, SOFR_INDEX!$A$2:$A$2001, -1),MATCH(N1551, SOFR_INDEX!$A$2:$A$2001, -1)+1)))</f>
        <v/>
      </c>
      <c r="P1551" s="40" t="str" cm="1">
        <f t="array" aca="1" ref="P1551" ca="1">IF(OR(B1551="", F1551=""), "", INDEX(SOFR_INDEX!$B$2:$E$2001, O1551,$P$4) * IF(LEFT($P$3, 3)="180", 2, IF(LEFT($P$3, 2)="90", 4, IF(LEFT($P$3, 2)="30", 12, 1)))/100)</f>
        <v/>
      </c>
      <c r="Q1551" s="43" t="str">
        <f ca="1">IF(OR(B1551="", F1551=""), "", P1551+'Terms&amp;Conditions + Transaction'!$B$11/10000)</f>
        <v/>
      </c>
      <c r="R1551" s="43" t="str">
        <f t="shared" ca="1" si="149"/>
        <v/>
      </c>
      <c r="S1551" t="str">
        <f ca="1">IF(B1551="",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Transaction'!$C$7*(F1551-E1551), 365), 360))))</f>
        <v/>
      </c>
      <c r="T1551" s="49" t="str">
        <f t="shared" ca="1" si="150"/>
        <v/>
      </c>
      <c r="U1551" s="49" t="str">
        <f t="shared" ca="1" si="151"/>
        <v/>
      </c>
      <c r="V1551" s="49" t="str">
        <f t="shared" ca="1" si="152"/>
        <v/>
      </c>
      <c r="W1551" s="11" t="str">
        <f t="shared" ca="1" si="153"/>
        <v/>
      </c>
      <c r="X1551" s="11" t="str">
        <f t="shared" ca="1" si="154"/>
        <v/>
      </c>
    </row>
    <row r="1552" spans="2:24" x14ac:dyDescent="0.25">
      <c r="B1552" s="82" t="str">
        <f ca="1">IF(B1551&lt;MIN($C$3, 'Terms&amp;Conditions + Transaction'!$B$6), B1551+1, "")</f>
        <v/>
      </c>
      <c r="C1552" t="str">
        <f ca="1">IF(B1552="", "", IF(AND(WEEKDAY(B1552, 2)&lt;=5, ISERROR(VLOOKUP(B1552, 'Holiday Schedule'!$B$3:$B$1002, 1, FALSE))), 1, 0))</f>
        <v/>
      </c>
      <c r="D1552" t="str">
        <f ca="1">IF(B1552="", "", IF(LOWER('Terms&amp;Conditions + Transaction'!$C$15)="act", 1, IF(DAY(B1552)=31, 0, IF(AND(DAY(B1552+1)=1, MONTH(B1552+1)=3), 31-DAY(B1552), 1))))</f>
        <v/>
      </c>
      <c r="E1552" s="18" t="str">
        <f ca="1">IF(B1552="", "", IFERROR(VLOOKUP(B1552, 'Accrual Schedule'!$B$3:$B$122, 1, TRUE), ""))</f>
        <v/>
      </c>
      <c r="F1552" s="18" t="str" cm="1">
        <f t="array" aca="1" ref="F1552" ca="1">IF(B1552="", "", INDEX('Accrual Schedule'!$B$3:$B$122, MATCH(B1552, 'Accrual Schedule'!$B$3:$B$122, 1)+1, 1))</f>
        <v/>
      </c>
      <c r="G1552" s="18" t="str" cm="1">
        <f t="array" aca="1" ref="G1552" ca="1">IF(B1552="", "", INDEX('Accrual Schedule'!$B$3:$B$122, MATCH(H1552, 'Accrual Schedule'!$B$3:$B$122, 1)-1, 1))</f>
        <v/>
      </c>
      <c r="H1552" s="18" t="str">
        <f ca="1">IF(B1552="", "", INDEX('Accrual Schedule'!$B$3:$B$122, MATCH(I1552, 'Accrual Schedule'!$C$3:$C$122, 1), 1))</f>
        <v/>
      </c>
      <c r="I1552" s="18" t="str" cm="1">
        <f t="array" aca="1" ref="I1552" ca="1">IF(B1552="", "", _xlfn.IFNA(INDEX('Accrual Schedule'!$C$4:$C$122, MATCH(B1552, 'Accrual Schedule'!$C$4:$C$122, 1)+1, 1), INDEX('Accrual Schedule'!$C$4:$C$122, 1, 1)))</f>
        <v/>
      </c>
      <c r="J1552" s="11" t="str">
        <f ca="1">IF(B1552="","",'Terms&amp;Conditions + Transaction'!$F$5-SUMIF(Dispositions!$B$3:$B$32,"&lt;="&amp;B1552,Dispositions!$C$3:$C$32))</f>
        <v/>
      </c>
      <c r="K1552" s="84" t="str">
        <f ca="1">IF(B1552="", "", IF(ISNA(MATCH(B1552, 'Factor Schedule'!$B$3:$B$2002, -1)),1,IF(INDEX('Factor Schedule'!$B$3:$C$2002,MATCH(B1552, 'Factor Schedule'!$B$3:$B$2002, -1), 1)=B1552,MATCH(B1552, 'Factor Schedule'!$B$3:$B$2002, -1),MATCH(B1552, 'Factor Schedule'!$B$3:$B$2002, -1)+1)))</f>
        <v/>
      </c>
      <c r="L1552" s="11" t="str" cm="1">
        <f t="array" aca="1" ref="L1552" ca="1">IF(B1552="","",ROUND(J1552*_xlfn.IFNA(INDEX('Factor Schedule'!$B$3:$C$2002,K1552, 2), 1), 2))</f>
        <v/>
      </c>
      <c r="M1552" s="11" t="str">
        <f ca="1">IF(B1552="", "", IF(OR(LOWER('Terms&amp;Conditions + Transaction'!$B$12)&lt;&gt;"compound", B1552=$C$2, B1552=E1552), L1552, L1552+IF(LOWER('Terms&amp;Conditions + Transaction'!$B$13)&lt;&gt;"y", SUMIFS($T$8:$T$2007, $B$8:$B$2007, "&gt;="&amp;E1552, $B$8:$B$2007, "&lt;"&amp;B1552), SUMIFS($U$8:$U$1007, $B$8:$B$2007, "&gt;="&amp;E1552, $B$8:$B$2007, "&lt;"&amp;B1552))))</f>
        <v/>
      </c>
      <c r="N1552" s="18" t="str">
        <f ca="1">IF(OR(B1552 = "", F1552=""), "", MIN(ForwardDays(B1552,-'Terms&amp;Conditions + Transaction'!$B$22, 'Terms&amp;Conditions + Transaction'!$B$23, 'Holiday Schedule'!$B$3:$B$1002),ForwardDays(F1552,-'Terms&amp;Conditions + Transaction'!$B$22, 'Terms&amp;Conditions + Transaction'!$B$23, 'Holiday Schedule'!$B$3:$B$1002)))</f>
        <v/>
      </c>
      <c r="O1552" s="42" t="str">
        <f ca="1">IF(B1552="", "", IF(ISNA(MATCH(N1552, SOFR_INDEX!$A$2:$A$2001, -1)),1,IF(INDEX(SOFR_INDEX!$A$2:$E$2001,MATCH(N1552, SOFR_INDEX!$A$2:$A$2001, -1), 1)=N1552,MATCH(N1552, SOFR_INDEX!$A$2:$A$2001, -1),MATCH(N1552, SOFR_INDEX!$A$2:$A$2001, -1)+1)))</f>
        <v/>
      </c>
      <c r="P1552" s="40" t="str" cm="1">
        <f t="array" aca="1" ref="P1552" ca="1">IF(OR(B1552="", F1552=""), "", INDEX(SOFR_INDEX!$B$2:$E$2001, O1552,$P$4) * IF(LEFT($P$3, 3)="180", 2, IF(LEFT($P$3, 2)="90", 4, IF(LEFT($P$3, 2)="30", 12, 1)))/100)</f>
        <v/>
      </c>
      <c r="Q1552" s="43" t="str">
        <f ca="1">IF(OR(B1552="", F1552=""), "", P1552+'Terms&amp;Conditions + Transaction'!$B$11/10000)</f>
        <v/>
      </c>
      <c r="R1552" s="43" t="str">
        <f t="shared" ca="1" si="149"/>
        <v/>
      </c>
      <c r="S1552" t="str">
        <f ca="1">IF(B1552="",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Transaction'!$C$7*(F1552-E1552), 365), 360))))</f>
        <v/>
      </c>
      <c r="T1552" s="49" t="str">
        <f t="shared" ca="1" si="150"/>
        <v/>
      </c>
      <c r="U1552" s="49" t="str">
        <f t="shared" ca="1" si="151"/>
        <v/>
      </c>
      <c r="V1552" s="49" t="str">
        <f t="shared" ca="1" si="152"/>
        <v/>
      </c>
      <c r="W1552" s="11" t="str">
        <f t="shared" ca="1" si="153"/>
        <v/>
      </c>
      <c r="X1552" s="11" t="str">
        <f t="shared" ca="1" si="154"/>
        <v/>
      </c>
    </row>
    <row r="1553" spans="2:24" x14ac:dyDescent="0.25">
      <c r="B1553" s="82" t="str">
        <f ca="1">IF(B1552&lt;MIN($C$3, 'Terms&amp;Conditions + Transaction'!$B$6), B1552+1, "")</f>
        <v/>
      </c>
      <c r="C1553" t="str">
        <f ca="1">IF(B1553="", "", IF(AND(WEEKDAY(B1553, 2)&lt;=5, ISERROR(VLOOKUP(B1553, 'Holiday Schedule'!$B$3:$B$1002, 1, FALSE))), 1, 0))</f>
        <v/>
      </c>
      <c r="D1553" t="str">
        <f ca="1">IF(B1553="", "", IF(LOWER('Terms&amp;Conditions + Transaction'!$C$15)="act", 1, IF(DAY(B1553)=31, 0, IF(AND(DAY(B1553+1)=1, MONTH(B1553+1)=3), 31-DAY(B1553), 1))))</f>
        <v/>
      </c>
      <c r="E1553" s="18" t="str">
        <f ca="1">IF(B1553="", "", IFERROR(VLOOKUP(B1553, 'Accrual Schedule'!$B$3:$B$122, 1, TRUE), ""))</f>
        <v/>
      </c>
      <c r="F1553" s="18" t="str" cm="1">
        <f t="array" aca="1" ref="F1553" ca="1">IF(B1553="", "", INDEX('Accrual Schedule'!$B$3:$B$122, MATCH(B1553, 'Accrual Schedule'!$B$3:$B$122, 1)+1, 1))</f>
        <v/>
      </c>
      <c r="G1553" s="18" t="str" cm="1">
        <f t="array" aca="1" ref="G1553" ca="1">IF(B1553="", "", INDEX('Accrual Schedule'!$B$3:$B$122, MATCH(H1553, 'Accrual Schedule'!$B$3:$B$122, 1)-1, 1))</f>
        <v/>
      </c>
      <c r="H1553" s="18" t="str">
        <f ca="1">IF(B1553="", "", INDEX('Accrual Schedule'!$B$3:$B$122, MATCH(I1553, 'Accrual Schedule'!$C$3:$C$122, 1), 1))</f>
        <v/>
      </c>
      <c r="I1553" s="18" t="str" cm="1">
        <f t="array" aca="1" ref="I1553" ca="1">IF(B1553="", "", _xlfn.IFNA(INDEX('Accrual Schedule'!$C$4:$C$122, MATCH(B1553, 'Accrual Schedule'!$C$4:$C$122, 1)+1, 1), INDEX('Accrual Schedule'!$C$4:$C$122, 1, 1)))</f>
        <v/>
      </c>
      <c r="J1553" s="11" t="str">
        <f ca="1">IF(B1553="","",'Terms&amp;Conditions + Transaction'!$F$5-SUMIF(Dispositions!$B$3:$B$32,"&lt;="&amp;B1553,Dispositions!$C$3:$C$32))</f>
        <v/>
      </c>
      <c r="K1553" s="84" t="str">
        <f ca="1">IF(B1553="", "", IF(ISNA(MATCH(B1553, 'Factor Schedule'!$B$3:$B$2002, -1)),1,IF(INDEX('Factor Schedule'!$B$3:$C$2002,MATCH(B1553, 'Factor Schedule'!$B$3:$B$2002, -1), 1)=B1553,MATCH(B1553, 'Factor Schedule'!$B$3:$B$2002, -1),MATCH(B1553, 'Factor Schedule'!$B$3:$B$2002, -1)+1)))</f>
        <v/>
      </c>
      <c r="L1553" s="11" t="str" cm="1">
        <f t="array" aca="1" ref="L1553" ca="1">IF(B1553="","",ROUND(J1553*_xlfn.IFNA(INDEX('Factor Schedule'!$B$3:$C$2002,K1553, 2), 1), 2))</f>
        <v/>
      </c>
      <c r="M1553" s="11" t="str">
        <f ca="1">IF(B1553="", "", IF(OR(LOWER('Terms&amp;Conditions + Transaction'!$B$12)&lt;&gt;"compound", B1553=$C$2, B1553=E1553), L1553, L1553+IF(LOWER('Terms&amp;Conditions + Transaction'!$B$13)&lt;&gt;"y", SUMIFS($T$8:$T$2007, $B$8:$B$2007, "&gt;="&amp;E1553, $B$8:$B$2007, "&lt;"&amp;B1553), SUMIFS($U$8:$U$1007, $B$8:$B$2007, "&gt;="&amp;E1553, $B$8:$B$2007, "&lt;"&amp;B1553))))</f>
        <v/>
      </c>
      <c r="N1553" s="18" t="str">
        <f ca="1">IF(OR(B1553 = "", F1553=""), "", MIN(ForwardDays(B1553,-'Terms&amp;Conditions + Transaction'!$B$22, 'Terms&amp;Conditions + Transaction'!$B$23, 'Holiday Schedule'!$B$3:$B$1002),ForwardDays(F1553,-'Terms&amp;Conditions + Transaction'!$B$22, 'Terms&amp;Conditions + Transaction'!$B$23, 'Holiday Schedule'!$B$3:$B$1002)))</f>
        <v/>
      </c>
      <c r="O1553" s="42" t="str">
        <f ca="1">IF(B1553="", "", IF(ISNA(MATCH(N1553, SOFR_INDEX!$A$2:$A$2001, -1)),1,IF(INDEX(SOFR_INDEX!$A$2:$E$2001,MATCH(N1553, SOFR_INDEX!$A$2:$A$2001, -1), 1)=N1553,MATCH(N1553, SOFR_INDEX!$A$2:$A$2001, -1),MATCH(N1553, SOFR_INDEX!$A$2:$A$2001, -1)+1)))</f>
        <v/>
      </c>
      <c r="P1553" s="40" t="str" cm="1">
        <f t="array" aca="1" ref="P1553" ca="1">IF(OR(B1553="", F1553=""), "", INDEX(SOFR_INDEX!$B$2:$E$2001, O1553,$P$4) * IF(LEFT($P$3, 3)="180", 2, IF(LEFT($P$3, 2)="90", 4, IF(LEFT($P$3, 2)="30", 12, 1)))/100)</f>
        <v/>
      </c>
      <c r="Q1553" s="43" t="str">
        <f ca="1">IF(OR(B1553="", F1553=""), "", P1553+'Terms&amp;Conditions + Transaction'!$B$11/10000)</f>
        <v/>
      </c>
      <c r="R1553" s="43" t="str">
        <f t="shared" ca="1" si="149"/>
        <v/>
      </c>
      <c r="S1553" t="str">
        <f ca="1">IF(B1553="",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Transaction'!$C$7*(F1553-E1553), 365), 360))))</f>
        <v/>
      </c>
      <c r="T1553" s="49" t="str">
        <f t="shared" ca="1" si="150"/>
        <v/>
      </c>
      <c r="U1553" s="49" t="str">
        <f t="shared" ca="1" si="151"/>
        <v/>
      </c>
      <c r="V1553" s="49" t="str">
        <f t="shared" ca="1" si="152"/>
        <v/>
      </c>
      <c r="W1553" s="11" t="str">
        <f t="shared" ca="1" si="153"/>
        <v/>
      </c>
      <c r="X1553" s="11" t="str">
        <f t="shared" ca="1" si="154"/>
        <v/>
      </c>
    </row>
    <row r="1554" spans="2:24" x14ac:dyDescent="0.25">
      <c r="B1554" s="82" t="str">
        <f ca="1">IF(B1553&lt;MIN($C$3, 'Terms&amp;Conditions + Transaction'!$B$6), B1553+1, "")</f>
        <v/>
      </c>
      <c r="C1554" t="str">
        <f ca="1">IF(B1554="", "", IF(AND(WEEKDAY(B1554, 2)&lt;=5, ISERROR(VLOOKUP(B1554, 'Holiday Schedule'!$B$3:$B$1002, 1, FALSE))), 1, 0))</f>
        <v/>
      </c>
      <c r="D1554" t="str">
        <f ca="1">IF(B1554="", "", IF(LOWER('Terms&amp;Conditions + Transaction'!$C$15)="act", 1, IF(DAY(B1554)=31, 0, IF(AND(DAY(B1554+1)=1, MONTH(B1554+1)=3), 31-DAY(B1554), 1))))</f>
        <v/>
      </c>
      <c r="E1554" s="18" t="str">
        <f ca="1">IF(B1554="", "", IFERROR(VLOOKUP(B1554, 'Accrual Schedule'!$B$3:$B$122, 1, TRUE), ""))</f>
        <v/>
      </c>
      <c r="F1554" s="18" t="str" cm="1">
        <f t="array" aca="1" ref="F1554" ca="1">IF(B1554="", "", INDEX('Accrual Schedule'!$B$3:$B$122, MATCH(B1554, 'Accrual Schedule'!$B$3:$B$122, 1)+1, 1))</f>
        <v/>
      </c>
      <c r="G1554" s="18" t="str" cm="1">
        <f t="array" aca="1" ref="G1554" ca="1">IF(B1554="", "", INDEX('Accrual Schedule'!$B$3:$B$122, MATCH(H1554, 'Accrual Schedule'!$B$3:$B$122, 1)-1, 1))</f>
        <v/>
      </c>
      <c r="H1554" s="18" t="str">
        <f ca="1">IF(B1554="", "", INDEX('Accrual Schedule'!$B$3:$B$122, MATCH(I1554, 'Accrual Schedule'!$C$3:$C$122, 1), 1))</f>
        <v/>
      </c>
      <c r="I1554" s="18" t="str" cm="1">
        <f t="array" aca="1" ref="I1554" ca="1">IF(B1554="", "", _xlfn.IFNA(INDEX('Accrual Schedule'!$C$4:$C$122, MATCH(B1554, 'Accrual Schedule'!$C$4:$C$122, 1)+1, 1), INDEX('Accrual Schedule'!$C$4:$C$122, 1, 1)))</f>
        <v/>
      </c>
      <c r="J1554" s="11" t="str">
        <f ca="1">IF(B1554="","",'Terms&amp;Conditions + Transaction'!$F$5-SUMIF(Dispositions!$B$3:$B$32,"&lt;="&amp;B1554,Dispositions!$C$3:$C$32))</f>
        <v/>
      </c>
      <c r="K1554" s="84" t="str">
        <f ca="1">IF(B1554="", "", IF(ISNA(MATCH(B1554, 'Factor Schedule'!$B$3:$B$2002, -1)),1,IF(INDEX('Factor Schedule'!$B$3:$C$2002,MATCH(B1554, 'Factor Schedule'!$B$3:$B$2002, -1), 1)=B1554,MATCH(B1554, 'Factor Schedule'!$B$3:$B$2002, -1),MATCH(B1554, 'Factor Schedule'!$B$3:$B$2002, -1)+1)))</f>
        <v/>
      </c>
      <c r="L1554" s="11" t="str" cm="1">
        <f t="array" aca="1" ref="L1554" ca="1">IF(B1554="","",ROUND(J1554*_xlfn.IFNA(INDEX('Factor Schedule'!$B$3:$C$2002,K1554, 2), 1), 2))</f>
        <v/>
      </c>
      <c r="M1554" s="11" t="str">
        <f ca="1">IF(B1554="", "", IF(OR(LOWER('Terms&amp;Conditions + Transaction'!$B$12)&lt;&gt;"compound", B1554=$C$2, B1554=E1554), L1554, L1554+IF(LOWER('Terms&amp;Conditions + Transaction'!$B$13)&lt;&gt;"y", SUMIFS($T$8:$T$2007, $B$8:$B$2007, "&gt;="&amp;E1554, $B$8:$B$2007, "&lt;"&amp;B1554), SUMIFS($U$8:$U$1007, $B$8:$B$2007, "&gt;="&amp;E1554, $B$8:$B$2007, "&lt;"&amp;B1554))))</f>
        <v/>
      </c>
      <c r="N1554" s="18" t="str">
        <f ca="1">IF(OR(B1554 = "", F1554=""), "", MIN(ForwardDays(B1554,-'Terms&amp;Conditions + Transaction'!$B$22, 'Terms&amp;Conditions + Transaction'!$B$23, 'Holiday Schedule'!$B$3:$B$1002),ForwardDays(F1554,-'Terms&amp;Conditions + Transaction'!$B$22, 'Terms&amp;Conditions + Transaction'!$B$23, 'Holiday Schedule'!$B$3:$B$1002)))</f>
        <v/>
      </c>
      <c r="O1554" s="42" t="str">
        <f ca="1">IF(B1554="", "", IF(ISNA(MATCH(N1554, SOFR_INDEX!$A$2:$A$2001, -1)),1,IF(INDEX(SOFR_INDEX!$A$2:$E$2001,MATCH(N1554, SOFR_INDEX!$A$2:$A$2001, -1), 1)=N1554,MATCH(N1554, SOFR_INDEX!$A$2:$A$2001, -1),MATCH(N1554, SOFR_INDEX!$A$2:$A$2001, -1)+1)))</f>
        <v/>
      </c>
      <c r="P1554" s="40" t="str" cm="1">
        <f t="array" aca="1" ref="P1554" ca="1">IF(OR(B1554="", F1554=""), "", INDEX(SOFR_INDEX!$B$2:$E$2001, O1554,$P$4) * IF(LEFT($P$3, 3)="180", 2, IF(LEFT($P$3, 2)="90", 4, IF(LEFT($P$3, 2)="30", 12, 1)))/100)</f>
        <v/>
      </c>
      <c r="Q1554" s="43" t="str">
        <f ca="1">IF(OR(B1554="", F1554=""), "", P1554+'Terms&amp;Conditions + Transaction'!$B$11/10000)</f>
        <v/>
      </c>
      <c r="R1554" s="43" t="str">
        <f t="shared" ca="1" si="149"/>
        <v/>
      </c>
      <c r="S1554" t="str">
        <f ca="1">IF(B1554="",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Transaction'!$C$7*(F1554-E1554), 365), 360))))</f>
        <v/>
      </c>
      <c r="T1554" s="49" t="str">
        <f t="shared" ca="1" si="150"/>
        <v/>
      </c>
      <c r="U1554" s="49" t="str">
        <f t="shared" ca="1" si="151"/>
        <v/>
      </c>
      <c r="V1554" s="49" t="str">
        <f t="shared" ca="1" si="152"/>
        <v/>
      </c>
      <c r="W1554" s="11" t="str">
        <f t="shared" ca="1" si="153"/>
        <v/>
      </c>
      <c r="X1554" s="11" t="str">
        <f t="shared" ca="1" si="154"/>
        <v/>
      </c>
    </row>
    <row r="1555" spans="2:24" x14ac:dyDescent="0.25">
      <c r="B1555" s="82" t="str">
        <f ca="1">IF(B1554&lt;MIN($C$3, 'Terms&amp;Conditions + Transaction'!$B$6), B1554+1, "")</f>
        <v/>
      </c>
      <c r="C1555" t="str">
        <f ca="1">IF(B1555="", "", IF(AND(WEEKDAY(B1555, 2)&lt;=5, ISERROR(VLOOKUP(B1555, 'Holiday Schedule'!$B$3:$B$1002, 1, FALSE))), 1, 0))</f>
        <v/>
      </c>
      <c r="D1555" t="str">
        <f ca="1">IF(B1555="", "", IF(LOWER('Terms&amp;Conditions + Transaction'!$C$15)="act", 1, IF(DAY(B1555)=31, 0, IF(AND(DAY(B1555+1)=1, MONTH(B1555+1)=3), 31-DAY(B1555), 1))))</f>
        <v/>
      </c>
      <c r="E1555" s="18" t="str">
        <f ca="1">IF(B1555="", "", IFERROR(VLOOKUP(B1555, 'Accrual Schedule'!$B$3:$B$122, 1, TRUE), ""))</f>
        <v/>
      </c>
      <c r="F1555" s="18" t="str" cm="1">
        <f t="array" aca="1" ref="F1555" ca="1">IF(B1555="", "", INDEX('Accrual Schedule'!$B$3:$B$122, MATCH(B1555, 'Accrual Schedule'!$B$3:$B$122, 1)+1, 1))</f>
        <v/>
      </c>
      <c r="G1555" s="18" t="str" cm="1">
        <f t="array" aca="1" ref="G1555" ca="1">IF(B1555="", "", INDEX('Accrual Schedule'!$B$3:$B$122, MATCH(H1555, 'Accrual Schedule'!$B$3:$B$122, 1)-1, 1))</f>
        <v/>
      </c>
      <c r="H1555" s="18" t="str">
        <f ca="1">IF(B1555="", "", INDEX('Accrual Schedule'!$B$3:$B$122, MATCH(I1555, 'Accrual Schedule'!$C$3:$C$122, 1), 1))</f>
        <v/>
      </c>
      <c r="I1555" s="18" t="str" cm="1">
        <f t="array" aca="1" ref="I1555" ca="1">IF(B1555="", "", _xlfn.IFNA(INDEX('Accrual Schedule'!$C$4:$C$122, MATCH(B1555, 'Accrual Schedule'!$C$4:$C$122, 1)+1, 1), INDEX('Accrual Schedule'!$C$4:$C$122, 1, 1)))</f>
        <v/>
      </c>
      <c r="J1555" s="11" t="str">
        <f ca="1">IF(B1555="","",'Terms&amp;Conditions + Transaction'!$F$5-SUMIF(Dispositions!$B$3:$B$32,"&lt;="&amp;B1555,Dispositions!$C$3:$C$32))</f>
        <v/>
      </c>
      <c r="K1555" s="84" t="str">
        <f ca="1">IF(B1555="", "", IF(ISNA(MATCH(B1555, 'Factor Schedule'!$B$3:$B$2002, -1)),1,IF(INDEX('Factor Schedule'!$B$3:$C$2002,MATCH(B1555, 'Factor Schedule'!$B$3:$B$2002, -1), 1)=B1555,MATCH(B1555, 'Factor Schedule'!$B$3:$B$2002, -1),MATCH(B1555, 'Factor Schedule'!$B$3:$B$2002, -1)+1)))</f>
        <v/>
      </c>
      <c r="L1555" s="11" t="str" cm="1">
        <f t="array" aca="1" ref="L1555" ca="1">IF(B1555="","",ROUND(J1555*_xlfn.IFNA(INDEX('Factor Schedule'!$B$3:$C$2002,K1555, 2), 1), 2))</f>
        <v/>
      </c>
      <c r="M1555" s="11" t="str">
        <f ca="1">IF(B1555="", "", IF(OR(LOWER('Terms&amp;Conditions + Transaction'!$B$12)&lt;&gt;"compound", B1555=$C$2, B1555=E1555), L1555, L1555+IF(LOWER('Terms&amp;Conditions + Transaction'!$B$13)&lt;&gt;"y", SUMIFS($T$8:$T$2007, $B$8:$B$2007, "&gt;="&amp;E1555, $B$8:$B$2007, "&lt;"&amp;B1555), SUMIFS($U$8:$U$1007, $B$8:$B$2007, "&gt;="&amp;E1555, $B$8:$B$2007, "&lt;"&amp;B1555))))</f>
        <v/>
      </c>
      <c r="N1555" s="18" t="str">
        <f ca="1">IF(OR(B1555 = "", F1555=""), "", MIN(ForwardDays(B1555,-'Terms&amp;Conditions + Transaction'!$B$22, 'Terms&amp;Conditions + Transaction'!$B$23, 'Holiday Schedule'!$B$3:$B$1002),ForwardDays(F1555,-'Terms&amp;Conditions + Transaction'!$B$22, 'Terms&amp;Conditions + Transaction'!$B$23, 'Holiday Schedule'!$B$3:$B$1002)))</f>
        <v/>
      </c>
      <c r="O1555" s="42" t="str">
        <f ca="1">IF(B1555="", "", IF(ISNA(MATCH(N1555, SOFR_INDEX!$A$2:$A$2001, -1)),1,IF(INDEX(SOFR_INDEX!$A$2:$E$2001,MATCH(N1555, SOFR_INDEX!$A$2:$A$2001, -1), 1)=N1555,MATCH(N1555, SOFR_INDEX!$A$2:$A$2001, -1),MATCH(N1555, SOFR_INDEX!$A$2:$A$2001, -1)+1)))</f>
        <v/>
      </c>
      <c r="P1555" s="40" t="str" cm="1">
        <f t="array" aca="1" ref="P1555" ca="1">IF(OR(B1555="", F1555=""), "", INDEX(SOFR_INDEX!$B$2:$E$2001, O1555,$P$4) * IF(LEFT($P$3, 3)="180", 2, IF(LEFT($P$3, 2)="90", 4, IF(LEFT($P$3, 2)="30", 12, 1)))/100)</f>
        <v/>
      </c>
      <c r="Q1555" s="43" t="str">
        <f ca="1">IF(OR(B1555="", F1555=""), "", P1555+'Terms&amp;Conditions + Transaction'!$B$11/10000)</f>
        <v/>
      </c>
      <c r="R1555" s="43" t="str">
        <f t="shared" ca="1" si="149"/>
        <v/>
      </c>
      <c r="S1555" t="str">
        <f ca="1">IF(B1555="",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Transaction'!$C$7*(F1555-E1555), 365), 360))))</f>
        <v/>
      </c>
      <c r="T1555" s="49" t="str">
        <f t="shared" ca="1" si="150"/>
        <v/>
      </c>
      <c r="U1555" s="49" t="str">
        <f t="shared" ca="1" si="151"/>
        <v/>
      </c>
      <c r="V1555" s="49" t="str">
        <f t="shared" ca="1" si="152"/>
        <v/>
      </c>
      <c r="W1555" s="11" t="str">
        <f t="shared" ca="1" si="153"/>
        <v/>
      </c>
      <c r="X1555" s="11" t="str">
        <f t="shared" ca="1" si="154"/>
        <v/>
      </c>
    </row>
    <row r="1556" spans="2:24" x14ac:dyDescent="0.25">
      <c r="B1556" s="82" t="str">
        <f ca="1">IF(B1555&lt;MIN($C$3, 'Terms&amp;Conditions + Transaction'!$B$6), B1555+1, "")</f>
        <v/>
      </c>
      <c r="C1556" t="str">
        <f ca="1">IF(B1556="", "", IF(AND(WEEKDAY(B1556, 2)&lt;=5, ISERROR(VLOOKUP(B1556, 'Holiday Schedule'!$B$3:$B$1002, 1, FALSE))), 1, 0))</f>
        <v/>
      </c>
      <c r="D1556" t="str">
        <f ca="1">IF(B1556="", "", IF(LOWER('Terms&amp;Conditions + Transaction'!$C$15)="act", 1, IF(DAY(B1556)=31, 0, IF(AND(DAY(B1556+1)=1, MONTH(B1556+1)=3), 31-DAY(B1556), 1))))</f>
        <v/>
      </c>
      <c r="E1556" s="18" t="str">
        <f ca="1">IF(B1556="", "", IFERROR(VLOOKUP(B1556, 'Accrual Schedule'!$B$3:$B$122, 1, TRUE), ""))</f>
        <v/>
      </c>
      <c r="F1556" s="18" t="str" cm="1">
        <f t="array" aca="1" ref="F1556" ca="1">IF(B1556="", "", INDEX('Accrual Schedule'!$B$3:$B$122, MATCH(B1556, 'Accrual Schedule'!$B$3:$B$122, 1)+1, 1))</f>
        <v/>
      </c>
      <c r="G1556" s="18" t="str" cm="1">
        <f t="array" aca="1" ref="G1556" ca="1">IF(B1556="", "", INDEX('Accrual Schedule'!$B$3:$B$122, MATCH(H1556, 'Accrual Schedule'!$B$3:$B$122, 1)-1, 1))</f>
        <v/>
      </c>
      <c r="H1556" s="18" t="str">
        <f ca="1">IF(B1556="", "", INDEX('Accrual Schedule'!$B$3:$B$122, MATCH(I1556, 'Accrual Schedule'!$C$3:$C$122, 1), 1))</f>
        <v/>
      </c>
      <c r="I1556" s="18" t="str" cm="1">
        <f t="array" aca="1" ref="I1556" ca="1">IF(B1556="", "", _xlfn.IFNA(INDEX('Accrual Schedule'!$C$4:$C$122, MATCH(B1556, 'Accrual Schedule'!$C$4:$C$122, 1)+1, 1), INDEX('Accrual Schedule'!$C$4:$C$122, 1, 1)))</f>
        <v/>
      </c>
      <c r="J1556" s="11" t="str">
        <f ca="1">IF(B1556="","",'Terms&amp;Conditions + Transaction'!$F$5-SUMIF(Dispositions!$B$3:$B$32,"&lt;="&amp;B1556,Dispositions!$C$3:$C$32))</f>
        <v/>
      </c>
      <c r="K1556" s="84" t="str">
        <f ca="1">IF(B1556="", "", IF(ISNA(MATCH(B1556, 'Factor Schedule'!$B$3:$B$2002, -1)),1,IF(INDEX('Factor Schedule'!$B$3:$C$2002,MATCH(B1556, 'Factor Schedule'!$B$3:$B$2002, -1), 1)=B1556,MATCH(B1556, 'Factor Schedule'!$B$3:$B$2002, -1),MATCH(B1556, 'Factor Schedule'!$B$3:$B$2002, -1)+1)))</f>
        <v/>
      </c>
      <c r="L1556" s="11" t="str" cm="1">
        <f t="array" aca="1" ref="L1556" ca="1">IF(B1556="","",ROUND(J1556*_xlfn.IFNA(INDEX('Factor Schedule'!$B$3:$C$2002,K1556, 2), 1), 2))</f>
        <v/>
      </c>
      <c r="M1556" s="11" t="str">
        <f ca="1">IF(B1556="", "", IF(OR(LOWER('Terms&amp;Conditions + Transaction'!$B$12)&lt;&gt;"compound", B1556=$C$2, B1556=E1556), L1556, L1556+IF(LOWER('Terms&amp;Conditions + Transaction'!$B$13)&lt;&gt;"y", SUMIFS($T$8:$T$2007, $B$8:$B$2007, "&gt;="&amp;E1556, $B$8:$B$2007, "&lt;"&amp;B1556), SUMIFS($U$8:$U$1007, $B$8:$B$2007, "&gt;="&amp;E1556, $B$8:$B$2007, "&lt;"&amp;B1556))))</f>
        <v/>
      </c>
      <c r="N1556" s="18" t="str">
        <f ca="1">IF(OR(B1556 = "", F1556=""), "", MIN(ForwardDays(B1556,-'Terms&amp;Conditions + Transaction'!$B$22, 'Terms&amp;Conditions + Transaction'!$B$23, 'Holiday Schedule'!$B$3:$B$1002),ForwardDays(F1556,-'Terms&amp;Conditions + Transaction'!$B$22, 'Terms&amp;Conditions + Transaction'!$B$23, 'Holiday Schedule'!$B$3:$B$1002)))</f>
        <v/>
      </c>
      <c r="O1556" s="42" t="str">
        <f ca="1">IF(B1556="", "", IF(ISNA(MATCH(N1556, SOFR_INDEX!$A$2:$A$2001, -1)),1,IF(INDEX(SOFR_INDEX!$A$2:$E$2001,MATCH(N1556, SOFR_INDEX!$A$2:$A$2001, -1), 1)=N1556,MATCH(N1556, SOFR_INDEX!$A$2:$A$2001, -1),MATCH(N1556, SOFR_INDEX!$A$2:$A$2001, -1)+1)))</f>
        <v/>
      </c>
      <c r="P1556" s="40" t="str" cm="1">
        <f t="array" aca="1" ref="P1556" ca="1">IF(OR(B1556="", F1556=""), "", INDEX(SOFR_INDEX!$B$2:$E$2001, O1556,$P$4) * IF(LEFT($P$3, 3)="180", 2, IF(LEFT($P$3, 2)="90", 4, IF(LEFT($P$3, 2)="30", 12, 1)))/100)</f>
        <v/>
      </c>
      <c r="Q1556" s="43" t="str">
        <f ca="1">IF(OR(B1556="", F1556=""), "", P1556+'Terms&amp;Conditions + Transaction'!$B$11/10000)</f>
        <v/>
      </c>
      <c r="R1556" s="43" t="str">
        <f t="shared" ca="1" si="149"/>
        <v/>
      </c>
      <c r="S1556" t="str">
        <f ca="1">IF(B1556="",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Transaction'!$C$7*(F1556-E1556), 365), 360))))</f>
        <v/>
      </c>
      <c r="T1556" s="49" t="str">
        <f t="shared" ca="1" si="150"/>
        <v/>
      </c>
      <c r="U1556" s="49" t="str">
        <f t="shared" ca="1" si="151"/>
        <v/>
      </c>
      <c r="V1556" s="49" t="str">
        <f t="shared" ca="1" si="152"/>
        <v/>
      </c>
      <c r="W1556" s="11" t="str">
        <f t="shared" ca="1" si="153"/>
        <v/>
      </c>
      <c r="X1556" s="11" t="str">
        <f t="shared" ca="1" si="154"/>
        <v/>
      </c>
    </row>
    <row r="1557" spans="2:24" x14ac:dyDescent="0.25">
      <c r="B1557" s="82" t="str">
        <f ca="1">IF(B1556&lt;MIN($C$3, 'Terms&amp;Conditions + Transaction'!$B$6), B1556+1, "")</f>
        <v/>
      </c>
      <c r="C1557" t="str">
        <f ca="1">IF(B1557="", "", IF(AND(WEEKDAY(B1557, 2)&lt;=5, ISERROR(VLOOKUP(B1557, 'Holiday Schedule'!$B$3:$B$1002, 1, FALSE))), 1, 0))</f>
        <v/>
      </c>
      <c r="D1557" t="str">
        <f ca="1">IF(B1557="", "", IF(LOWER('Terms&amp;Conditions + Transaction'!$C$15)="act", 1, IF(DAY(B1557)=31, 0, IF(AND(DAY(B1557+1)=1, MONTH(B1557+1)=3), 31-DAY(B1557), 1))))</f>
        <v/>
      </c>
      <c r="E1557" s="18" t="str">
        <f ca="1">IF(B1557="", "", IFERROR(VLOOKUP(B1557, 'Accrual Schedule'!$B$3:$B$122, 1, TRUE), ""))</f>
        <v/>
      </c>
      <c r="F1557" s="18" t="str" cm="1">
        <f t="array" aca="1" ref="F1557" ca="1">IF(B1557="", "", INDEX('Accrual Schedule'!$B$3:$B$122, MATCH(B1557, 'Accrual Schedule'!$B$3:$B$122, 1)+1, 1))</f>
        <v/>
      </c>
      <c r="G1557" s="18" t="str" cm="1">
        <f t="array" aca="1" ref="G1557" ca="1">IF(B1557="", "", INDEX('Accrual Schedule'!$B$3:$B$122, MATCH(H1557, 'Accrual Schedule'!$B$3:$B$122, 1)-1, 1))</f>
        <v/>
      </c>
      <c r="H1557" s="18" t="str">
        <f ca="1">IF(B1557="", "", INDEX('Accrual Schedule'!$B$3:$B$122, MATCH(I1557, 'Accrual Schedule'!$C$3:$C$122, 1), 1))</f>
        <v/>
      </c>
      <c r="I1557" s="18" t="str" cm="1">
        <f t="array" aca="1" ref="I1557" ca="1">IF(B1557="", "", _xlfn.IFNA(INDEX('Accrual Schedule'!$C$4:$C$122, MATCH(B1557, 'Accrual Schedule'!$C$4:$C$122, 1)+1, 1), INDEX('Accrual Schedule'!$C$4:$C$122, 1, 1)))</f>
        <v/>
      </c>
      <c r="J1557" s="11" t="str">
        <f ca="1">IF(B1557="","",'Terms&amp;Conditions + Transaction'!$F$5-SUMIF(Dispositions!$B$3:$B$32,"&lt;="&amp;B1557,Dispositions!$C$3:$C$32))</f>
        <v/>
      </c>
      <c r="K1557" s="84" t="str">
        <f ca="1">IF(B1557="", "", IF(ISNA(MATCH(B1557, 'Factor Schedule'!$B$3:$B$2002, -1)),1,IF(INDEX('Factor Schedule'!$B$3:$C$2002,MATCH(B1557, 'Factor Schedule'!$B$3:$B$2002, -1), 1)=B1557,MATCH(B1557, 'Factor Schedule'!$B$3:$B$2002, -1),MATCH(B1557, 'Factor Schedule'!$B$3:$B$2002, -1)+1)))</f>
        <v/>
      </c>
      <c r="L1557" s="11" t="str" cm="1">
        <f t="array" aca="1" ref="L1557" ca="1">IF(B1557="","",ROUND(J1557*_xlfn.IFNA(INDEX('Factor Schedule'!$B$3:$C$2002,K1557, 2), 1), 2))</f>
        <v/>
      </c>
      <c r="M1557" s="11" t="str">
        <f ca="1">IF(B1557="", "", IF(OR(LOWER('Terms&amp;Conditions + Transaction'!$B$12)&lt;&gt;"compound", B1557=$C$2, B1557=E1557), L1557, L1557+IF(LOWER('Terms&amp;Conditions + Transaction'!$B$13)&lt;&gt;"y", SUMIFS($T$8:$T$2007, $B$8:$B$2007, "&gt;="&amp;E1557, $B$8:$B$2007, "&lt;"&amp;B1557), SUMIFS($U$8:$U$1007, $B$8:$B$2007, "&gt;="&amp;E1557, $B$8:$B$2007, "&lt;"&amp;B1557))))</f>
        <v/>
      </c>
      <c r="N1557" s="18" t="str">
        <f ca="1">IF(OR(B1557 = "", F1557=""), "", MIN(ForwardDays(B1557,-'Terms&amp;Conditions + Transaction'!$B$22, 'Terms&amp;Conditions + Transaction'!$B$23, 'Holiday Schedule'!$B$3:$B$1002),ForwardDays(F1557,-'Terms&amp;Conditions + Transaction'!$B$22, 'Terms&amp;Conditions + Transaction'!$B$23, 'Holiday Schedule'!$B$3:$B$1002)))</f>
        <v/>
      </c>
      <c r="O1557" s="42" t="str">
        <f ca="1">IF(B1557="", "", IF(ISNA(MATCH(N1557, SOFR_INDEX!$A$2:$A$2001, -1)),1,IF(INDEX(SOFR_INDEX!$A$2:$E$2001,MATCH(N1557, SOFR_INDEX!$A$2:$A$2001, -1), 1)=N1557,MATCH(N1557, SOFR_INDEX!$A$2:$A$2001, -1),MATCH(N1557, SOFR_INDEX!$A$2:$A$2001, -1)+1)))</f>
        <v/>
      </c>
      <c r="P1557" s="40" t="str" cm="1">
        <f t="array" aca="1" ref="P1557" ca="1">IF(OR(B1557="", F1557=""), "", INDEX(SOFR_INDEX!$B$2:$E$2001, O1557,$P$4) * IF(LEFT($P$3, 3)="180", 2, IF(LEFT($P$3, 2)="90", 4, IF(LEFT($P$3, 2)="30", 12, 1)))/100)</f>
        <v/>
      </c>
      <c r="Q1557" s="43" t="str">
        <f ca="1">IF(OR(B1557="", F1557=""), "", P1557+'Terms&amp;Conditions + Transaction'!$B$11/10000)</f>
        <v/>
      </c>
      <c r="R1557" s="43" t="str">
        <f t="shared" ca="1" si="149"/>
        <v/>
      </c>
      <c r="S1557" t="str">
        <f ca="1">IF(B1557="",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Transaction'!$C$7*(F1557-E1557), 365), 360))))</f>
        <v/>
      </c>
      <c r="T1557" s="49" t="str">
        <f t="shared" ca="1" si="150"/>
        <v/>
      </c>
      <c r="U1557" s="49" t="str">
        <f t="shared" ca="1" si="151"/>
        <v/>
      </c>
      <c r="V1557" s="49" t="str">
        <f t="shared" ca="1" si="152"/>
        <v/>
      </c>
      <c r="W1557" s="11" t="str">
        <f t="shared" ca="1" si="153"/>
        <v/>
      </c>
      <c r="X1557" s="11" t="str">
        <f t="shared" ca="1" si="154"/>
        <v/>
      </c>
    </row>
    <row r="1558" spans="2:24" x14ac:dyDescent="0.25">
      <c r="B1558" s="82" t="str">
        <f ca="1">IF(B1557&lt;MIN($C$3, 'Terms&amp;Conditions + Transaction'!$B$6), B1557+1, "")</f>
        <v/>
      </c>
      <c r="C1558" t="str">
        <f ca="1">IF(B1558="", "", IF(AND(WEEKDAY(B1558, 2)&lt;=5, ISERROR(VLOOKUP(B1558, 'Holiday Schedule'!$B$3:$B$1002, 1, FALSE))), 1, 0))</f>
        <v/>
      </c>
      <c r="D1558" t="str">
        <f ca="1">IF(B1558="", "", IF(LOWER('Terms&amp;Conditions + Transaction'!$C$15)="act", 1, IF(DAY(B1558)=31, 0, IF(AND(DAY(B1558+1)=1, MONTH(B1558+1)=3), 31-DAY(B1558), 1))))</f>
        <v/>
      </c>
      <c r="E1558" s="18" t="str">
        <f ca="1">IF(B1558="", "", IFERROR(VLOOKUP(B1558, 'Accrual Schedule'!$B$3:$B$122, 1, TRUE), ""))</f>
        <v/>
      </c>
      <c r="F1558" s="18" t="str" cm="1">
        <f t="array" aca="1" ref="F1558" ca="1">IF(B1558="", "", INDEX('Accrual Schedule'!$B$3:$B$122, MATCH(B1558, 'Accrual Schedule'!$B$3:$B$122, 1)+1, 1))</f>
        <v/>
      </c>
      <c r="G1558" s="18" t="str" cm="1">
        <f t="array" aca="1" ref="G1558" ca="1">IF(B1558="", "", INDEX('Accrual Schedule'!$B$3:$B$122, MATCH(H1558, 'Accrual Schedule'!$B$3:$B$122, 1)-1, 1))</f>
        <v/>
      </c>
      <c r="H1558" s="18" t="str">
        <f ca="1">IF(B1558="", "", INDEX('Accrual Schedule'!$B$3:$B$122, MATCH(I1558, 'Accrual Schedule'!$C$3:$C$122, 1), 1))</f>
        <v/>
      </c>
      <c r="I1558" s="18" t="str" cm="1">
        <f t="array" aca="1" ref="I1558" ca="1">IF(B1558="", "", _xlfn.IFNA(INDEX('Accrual Schedule'!$C$4:$C$122, MATCH(B1558, 'Accrual Schedule'!$C$4:$C$122, 1)+1, 1), INDEX('Accrual Schedule'!$C$4:$C$122, 1, 1)))</f>
        <v/>
      </c>
      <c r="J1558" s="11" t="str">
        <f ca="1">IF(B1558="","",'Terms&amp;Conditions + Transaction'!$F$5-SUMIF(Dispositions!$B$3:$B$32,"&lt;="&amp;B1558,Dispositions!$C$3:$C$32))</f>
        <v/>
      </c>
      <c r="K1558" s="84" t="str">
        <f ca="1">IF(B1558="", "", IF(ISNA(MATCH(B1558, 'Factor Schedule'!$B$3:$B$2002, -1)),1,IF(INDEX('Factor Schedule'!$B$3:$C$2002,MATCH(B1558, 'Factor Schedule'!$B$3:$B$2002, -1), 1)=B1558,MATCH(B1558, 'Factor Schedule'!$B$3:$B$2002, -1),MATCH(B1558, 'Factor Schedule'!$B$3:$B$2002, -1)+1)))</f>
        <v/>
      </c>
      <c r="L1558" s="11" t="str" cm="1">
        <f t="array" aca="1" ref="L1558" ca="1">IF(B1558="","",ROUND(J1558*_xlfn.IFNA(INDEX('Factor Schedule'!$B$3:$C$2002,K1558, 2), 1), 2))</f>
        <v/>
      </c>
      <c r="M1558" s="11" t="str">
        <f ca="1">IF(B1558="", "", IF(OR(LOWER('Terms&amp;Conditions + Transaction'!$B$12)&lt;&gt;"compound", B1558=$C$2, B1558=E1558), L1558, L1558+IF(LOWER('Terms&amp;Conditions + Transaction'!$B$13)&lt;&gt;"y", SUMIFS($T$8:$T$2007, $B$8:$B$2007, "&gt;="&amp;E1558, $B$8:$B$2007, "&lt;"&amp;B1558), SUMIFS($U$8:$U$1007, $B$8:$B$2007, "&gt;="&amp;E1558, $B$8:$B$2007, "&lt;"&amp;B1558))))</f>
        <v/>
      </c>
      <c r="N1558" s="18" t="str">
        <f ca="1">IF(OR(B1558 = "", F1558=""), "", MIN(ForwardDays(B1558,-'Terms&amp;Conditions + Transaction'!$B$22, 'Terms&amp;Conditions + Transaction'!$B$23, 'Holiday Schedule'!$B$3:$B$1002),ForwardDays(F1558,-'Terms&amp;Conditions + Transaction'!$B$22, 'Terms&amp;Conditions + Transaction'!$B$23, 'Holiday Schedule'!$B$3:$B$1002)))</f>
        <v/>
      </c>
      <c r="O1558" s="42" t="str">
        <f ca="1">IF(B1558="", "", IF(ISNA(MATCH(N1558, SOFR_INDEX!$A$2:$A$2001, -1)),1,IF(INDEX(SOFR_INDEX!$A$2:$E$2001,MATCH(N1558, SOFR_INDEX!$A$2:$A$2001, -1), 1)=N1558,MATCH(N1558, SOFR_INDEX!$A$2:$A$2001, -1),MATCH(N1558, SOFR_INDEX!$A$2:$A$2001, -1)+1)))</f>
        <v/>
      </c>
      <c r="P1558" s="40" t="str" cm="1">
        <f t="array" aca="1" ref="P1558" ca="1">IF(OR(B1558="", F1558=""), "", INDEX(SOFR_INDEX!$B$2:$E$2001, O1558,$P$4) * IF(LEFT($P$3, 3)="180", 2, IF(LEFT($P$3, 2)="90", 4, IF(LEFT($P$3, 2)="30", 12, 1)))/100)</f>
        <v/>
      </c>
      <c r="Q1558" s="43" t="str">
        <f ca="1">IF(OR(B1558="", F1558=""), "", P1558+'Terms&amp;Conditions + Transaction'!$B$11/10000)</f>
        <v/>
      </c>
      <c r="R1558" s="43" t="str">
        <f t="shared" ca="1" si="149"/>
        <v/>
      </c>
      <c r="S1558" t="str">
        <f ca="1">IF(B1558="",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Transaction'!$C$7*(F1558-E1558), 365), 360))))</f>
        <v/>
      </c>
      <c r="T1558" s="49" t="str">
        <f t="shared" ca="1" si="150"/>
        <v/>
      </c>
      <c r="U1558" s="49" t="str">
        <f t="shared" ca="1" si="151"/>
        <v/>
      </c>
      <c r="V1558" s="49" t="str">
        <f t="shared" ca="1" si="152"/>
        <v/>
      </c>
      <c r="W1558" s="11" t="str">
        <f t="shared" ca="1" si="153"/>
        <v/>
      </c>
      <c r="X1558" s="11" t="str">
        <f t="shared" ca="1" si="154"/>
        <v/>
      </c>
    </row>
    <row r="1559" spans="2:24" x14ac:dyDescent="0.25">
      <c r="B1559" s="82" t="str">
        <f ca="1">IF(B1558&lt;MIN($C$3, 'Terms&amp;Conditions + Transaction'!$B$6), B1558+1, "")</f>
        <v/>
      </c>
      <c r="C1559" t="str">
        <f ca="1">IF(B1559="", "", IF(AND(WEEKDAY(B1559, 2)&lt;=5, ISERROR(VLOOKUP(B1559, 'Holiday Schedule'!$B$3:$B$1002, 1, FALSE))), 1, 0))</f>
        <v/>
      </c>
      <c r="D1559" t="str">
        <f ca="1">IF(B1559="", "", IF(LOWER('Terms&amp;Conditions + Transaction'!$C$15)="act", 1, IF(DAY(B1559)=31, 0, IF(AND(DAY(B1559+1)=1, MONTH(B1559+1)=3), 31-DAY(B1559), 1))))</f>
        <v/>
      </c>
      <c r="E1559" s="18" t="str">
        <f ca="1">IF(B1559="", "", IFERROR(VLOOKUP(B1559, 'Accrual Schedule'!$B$3:$B$122, 1, TRUE), ""))</f>
        <v/>
      </c>
      <c r="F1559" s="18" t="str" cm="1">
        <f t="array" aca="1" ref="F1559" ca="1">IF(B1559="", "", INDEX('Accrual Schedule'!$B$3:$B$122, MATCH(B1559, 'Accrual Schedule'!$B$3:$B$122, 1)+1, 1))</f>
        <v/>
      </c>
      <c r="G1559" s="18" t="str" cm="1">
        <f t="array" aca="1" ref="G1559" ca="1">IF(B1559="", "", INDEX('Accrual Schedule'!$B$3:$B$122, MATCH(H1559, 'Accrual Schedule'!$B$3:$B$122, 1)-1, 1))</f>
        <v/>
      </c>
      <c r="H1559" s="18" t="str">
        <f ca="1">IF(B1559="", "", INDEX('Accrual Schedule'!$B$3:$B$122, MATCH(I1559, 'Accrual Schedule'!$C$3:$C$122, 1), 1))</f>
        <v/>
      </c>
      <c r="I1559" s="18" t="str" cm="1">
        <f t="array" aca="1" ref="I1559" ca="1">IF(B1559="", "", _xlfn.IFNA(INDEX('Accrual Schedule'!$C$4:$C$122, MATCH(B1559, 'Accrual Schedule'!$C$4:$C$122, 1)+1, 1), INDEX('Accrual Schedule'!$C$4:$C$122, 1, 1)))</f>
        <v/>
      </c>
      <c r="J1559" s="11" t="str">
        <f ca="1">IF(B1559="","",'Terms&amp;Conditions + Transaction'!$F$5-SUMIF(Dispositions!$B$3:$B$32,"&lt;="&amp;B1559,Dispositions!$C$3:$C$32))</f>
        <v/>
      </c>
      <c r="K1559" s="84" t="str">
        <f ca="1">IF(B1559="", "", IF(ISNA(MATCH(B1559, 'Factor Schedule'!$B$3:$B$2002, -1)),1,IF(INDEX('Factor Schedule'!$B$3:$C$2002,MATCH(B1559, 'Factor Schedule'!$B$3:$B$2002, -1), 1)=B1559,MATCH(B1559, 'Factor Schedule'!$B$3:$B$2002, -1),MATCH(B1559, 'Factor Schedule'!$B$3:$B$2002, -1)+1)))</f>
        <v/>
      </c>
      <c r="L1559" s="11" t="str" cm="1">
        <f t="array" aca="1" ref="L1559" ca="1">IF(B1559="","",ROUND(J1559*_xlfn.IFNA(INDEX('Factor Schedule'!$B$3:$C$2002,K1559, 2), 1), 2))</f>
        <v/>
      </c>
      <c r="M1559" s="11" t="str">
        <f ca="1">IF(B1559="", "", IF(OR(LOWER('Terms&amp;Conditions + Transaction'!$B$12)&lt;&gt;"compound", B1559=$C$2, B1559=E1559), L1559, L1559+IF(LOWER('Terms&amp;Conditions + Transaction'!$B$13)&lt;&gt;"y", SUMIFS($T$8:$T$2007, $B$8:$B$2007, "&gt;="&amp;E1559, $B$8:$B$2007, "&lt;"&amp;B1559), SUMIFS($U$8:$U$1007, $B$8:$B$2007, "&gt;="&amp;E1559, $B$8:$B$2007, "&lt;"&amp;B1559))))</f>
        <v/>
      </c>
      <c r="N1559" s="18" t="str">
        <f ca="1">IF(OR(B1559 = "", F1559=""), "", MIN(ForwardDays(B1559,-'Terms&amp;Conditions + Transaction'!$B$22, 'Terms&amp;Conditions + Transaction'!$B$23, 'Holiday Schedule'!$B$3:$B$1002),ForwardDays(F1559,-'Terms&amp;Conditions + Transaction'!$B$22, 'Terms&amp;Conditions + Transaction'!$B$23, 'Holiday Schedule'!$B$3:$B$1002)))</f>
        <v/>
      </c>
      <c r="O1559" s="42" t="str">
        <f ca="1">IF(B1559="", "", IF(ISNA(MATCH(N1559, SOFR_INDEX!$A$2:$A$2001, -1)),1,IF(INDEX(SOFR_INDEX!$A$2:$E$2001,MATCH(N1559, SOFR_INDEX!$A$2:$A$2001, -1), 1)=N1559,MATCH(N1559, SOFR_INDEX!$A$2:$A$2001, -1),MATCH(N1559, SOFR_INDEX!$A$2:$A$2001, -1)+1)))</f>
        <v/>
      </c>
      <c r="P1559" s="40" t="str" cm="1">
        <f t="array" aca="1" ref="P1559" ca="1">IF(OR(B1559="", F1559=""), "", INDEX(SOFR_INDEX!$B$2:$E$2001, O1559,$P$4) * IF(LEFT($P$3, 3)="180", 2, IF(LEFT($P$3, 2)="90", 4, IF(LEFT($P$3, 2)="30", 12, 1)))/100)</f>
        <v/>
      </c>
      <c r="Q1559" s="43" t="str">
        <f ca="1">IF(OR(B1559="", F1559=""), "", P1559+'Terms&amp;Conditions + Transaction'!$B$11/10000)</f>
        <v/>
      </c>
      <c r="R1559" s="43" t="str">
        <f t="shared" ca="1" si="149"/>
        <v/>
      </c>
      <c r="S1559" t="str">
        <f ca="1">IF(B1559="",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Transaction'!$C$7*(F1559-E1559), 365), 360))))</f>
        <v/>
      </c>
      <c r="T1559" s="49" t="str">
        <f t="shared" ca="1" si="150"/>
        <v/>
      </c>
      <c r="U1559" s="49" t="str">
        <f t="shared" ca="1" si="151"/>
        <v/>
      </c>
      <c r="V1559" s="49" t="str">
        <f t="shared" ca="1" si="152"/>
        <v/>
      </c>
      <c r="W1559" s="11" t="str">
        <f t="shared" ca="1" si="153"/>
        <v/>
      </c>
      <c r="X1559" s="11" t="str">
        <f t="shared" ca="1" si="154"/>
        <v/>
      </c>
    </row>
    <row r="1560" spans="2:24" x14ac:dyDescent="0.25">
      <c r="B1560" s="82" t="str">
        <f ca="1">IF(B1559&lt;MIN($C$3, 'Terms&amp;Conditions + Transaction'!$B$6), B1559+1, "")</f>
        <v/>
      </c>
      <c r="C1560" t="str">
        <f ca="1">IF(B1560="", "", IF(AND(WEEKDAY(B1560, 2)&lt;=5, ISERROR(VLOOKUP(B1560, 'Holiday Schedule'!$B$3:$B$1002, 1, FALSE))), 1, 0))</f>
        <v/>
      </c>
      <c r="D1560" t="str">
        <f ca="1">IF(B1560="", "", IF(LOWER('Terms&amp;Conditions + Transaction'!$C$15)="act", 1, IF(DAY(B1560)=31, 0, IF(AND(DAY(B1560+1)=1, MONTH(B1560+1)=3), 31-DAY(B1560), 1))))</f>
        <v/>
      </c>
      <c r="E1560" s="18" t="str">
        <f ca="1">IF(B1560="", "", IFERROR(VLOOKUP(B1560, 'Accrual Schedule'!$B$3:$B$122, 1, TRUE), ""))</f>
        <v/>
      </c>
      <c r="F1560" s="18" t="str" cm="1">
        <f t="array" aca="1" ref="F1560" ca="1">IF(B1560="", "", INDEX('Accrual Schedule'!$B$3:$B$122, MATCH(B1560, 'Accrual Schedule'!$B$3:$B$122, 1)+1, 1))</f>
        <v/>
      </c>
      <c r="G1560" s="18" t="str" cm="1">
        <f t="array" aca="1" ref="G1560" ca="1">IF(B1560="", "", INDEX('Accrual Schedule'!$B$3:$B$122, MATCH(H1560, 'Accrual Schedule'!$B$3:$B$122, 1)-1, 1))</f>
        <v/>
      </c>
      <c r="H1560" s="18" t="str">
        <f ca="1">IF(B1560="", "", INDEX('Accrual Schedule'!$B$3:$B$122, MATCH(I1560, 'Accrual Schedule'!$C$3:$C$122, 1), 1))</f>
        <v/>
      </c>
      <c r="I1560" s="18" t="str" cm="1">
        <f t="array" aca="1" ref="I1560" ca="1">IF(B1560="", "", _xlfn.IFNA(INDEX('Accrual Schedule'!$C$4:$C$122, MATCH(B1560, 'Accrual Schedule'!$C$4:$C$122, 1)+1, 1), INDEX('Accrual Schedule'!$C$4:$C$122, 1, 1)))</f>
        <v/>
      </c>
      <c r="J1560" s="11" t="str">
        <f ca="1">IF(B1560="","",'Terms&amp;Conditions + Transaction'!$F$5-SUMIF(Dispositions!$B$3:$B$32,"&lt;="&amp;B1560,Dispositions!$C$3:$C$32))</f>
        <v/>
      </c>
      <c r="K1560" s="84" t="str">
        <f ca="1">IF(B1560="", "", IF(ISNA(MATCH(B1560, 'Factor Schedule'!$B$3:$B$2002, -1)),1,IF(INDEX('Factor Schedule'!$B$3:$C$2002,MATCH(B1560, 'Factor Schedule'!$B$3:$B$2002, -1), 1)=B1560,MATCH(B1560, 'Factor Schedule'!$B$3:$B$2002, -1),MATCH(B1560, 'Factor Schedule'!$B$3:$B$2002, -1)+1)))</f>
        <v/>
      </c>
      <c r="L1560" s="11" t="str" cm="1">
        <f t="array" aca="1" ref="L1560" ca="1">IF(B1560="","",ROUND(J1560*_xlfn.IFNA(INDEX('Factor Schedule'!$B$3:$C$2002,K1560, 2), 1), 2))</f>
        <v/>
      </c>
      <c r="M1560" s="11" t="str">
        <f ca="1">IF(B1560="", "", IF(OR(LOWER('Terms&amp;Conditions + Transaction'!$B$12)&lt;&gt;"compound", B1560=$C$2, B1560=E1560), L1560, L1560+IF(LOWER('Terms&amp;Conditions + Transaction'!$B$13)&lt;&gt;"y", SUMIFS($T$8:$T$2007, $B$8:$B$2007, "&gt;="&amp;E1560, $B$8:$B$2007, "&lt;"&amp;B1560), SUMIFS($U$8:$U$1007, $B$8:$B$2007, "&gt;="&amp;E1560, $B$8:$B$2007, "&lt;"&amp;B1560))))</f>
        <v/>
      </c>
      <c r="N1560" s="18" t="str">
        <f ca="1">IF(OR(B1560 = "", F1560=""), "", MIN(ForwardDays(B1560,-'Terms&amp;Conditions + Transaction'!$B$22, 'Terms&amp;Conditions + Transaction'!$B$23, 'Holiday Schedule'!$B$3:$B$1002),ForwardDays(F1560,-'Terms&amp;Conditions + Transaction'!$B$22, 'Terms&amp;Conditions + Transaction'!$B$23, 'Holiday Schedule'!$B$3:$B$1002)))</f>
        <v/>
      </c>
      <c r="O1560" s="42" t="str">
        <f ca="1">IF(B1560="", "", IF(ISNA(MATCH(N1560, SOFR_INDEX!$A$2:$A$2001, -1)),1,IF(INDEX(SOFR_INDEX!$A$2:$E$2001,MATCH(N1560, SOFR_INDEX!$A$2:$A$2001, -1), 1)=N1560,MATCH(N1560, SOFR_INDEX!$A$2:$A$2001, -1),MATCH(N1560, SOFR_INDEX!$A$2:$A$2001, -1)+1)))</f>
        <v/>
      </c>
      <c r="P1560" s="40" t="str" cm="1">
        <f t="array" aca="1" ref="P1560" ca="1">IF(OR(B1560="", F1560=""), "", INDEX(SOFR_INDEX!$B$2:$E$2001, O1560,$P$4) * IF(LEFT($P$3, 3)="180", 2, IF(LEFT($P$3, 2)="90", 4, IF(LEFT($P$3, 2)="30", 12, 1)))/100)</f>
        <v/>
      </c>
      <c r="Q1560" s="43" t="str">
        <f ca="1">IF(OR(B1560="", F1560=""), "", P1560+'Terms&amp;Conditions + Transaction'!$B$11/10000)</f>
        <v/>
      </c>
      <c r="R1560" s="43" t="str">
        <f t="shared" ca="1" si="149"/>
        <v/>
      </c>
      <c r="S1560" t="str">
        <f ca="1">IF(B1560="",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Transaction'!$C$7*(F1560-E1560), 365), 360))))</f>
        <v/>
      </c>
      <c r="T1560" s="49" t="str">
        <f t="shared" ca="1" si="150"/>
        <v/>
      </c>
      <c r="U1560" s="49" t="str">
        <f t="shared" ca="1" si="151"/>
        <v/>
      </c>
      <c r="V1560" s="49" t="str">
        <f t="shared" ca="1" si="152"/>
        <v/>
      </c>
      <c r="W1560" s="11" t="str">
        <f t="shared" ca="1" si="153"/>
        <v/>
      </c>
      <c r="X1560" s="11" t="str">
        <f t="shared" ca="1" si="154"/>
        <v/>
      </c>
    </row>
    <row r="1561" spans="2:24" x14ac:dyDescent="0.25">
      <c r="B1561" s="82" t="str">
        <f ca="1">IF(B1560&lt;MIN($C$3, 'Terms&amp;Conditions + Transaction'!$B$6), B1560+1, "")</f>
        <v/>
      </c>
      <c r="C1561" t="str">
        <f ca="1">IF(B1561="", "", IF(AND(WEEKDAY(B1561, 2)&lt;=5, ISERROR(VLOOKUP(B1561, 'Holiday Schedule'!$B$3:$B$1002, 1, FALSE))), 1, 0))</f>
        <v/>
      </c>
      <c r="D1561" t="str">
        <f ca="1">IF(B1561="", "", IF(LOWER('Terms&amp;Conditions + Transaction'!$C$15)="act", 1, IF(DAY(B1561)=31, 0, IF(AND(DAY(B1561+1)=1, MONTH(B1561+1)=3), 31-DAY(B1561), 1))))</f>
        <v/>
      </c>
      <c r="E1561" s="18" t="str">
        <f ca="1">IF(B1561="", "", IFERROR(VLOOKUP(B1561, 'Accrual Schedule'!$B$3:$B$122, 1, TRUE), ""))</f>
        <v/>
      </c>
      <c r="F1561" s="18" t="str" cm="1">
        <f t="array" aca="1" ref="F1561" ca="1">IF(B1561="", "", INDEX('Accrual Schedule'!$B$3:$B$122, MATCH(B1561, 'Accrual Schedule'!$B$3:$B$122, 1)+1, 1))</f>
        <v/>
      </c>
      <c r="G1561" s="18" t="str" cm="1">
        <f t="array" aca="1" ref="G1561" ca="1">IF(B1561="", "", INDEX('Accrual Schedule'!$B$3:$B$122, MATCH(H1561, 'Accrual Schedule'!$B$3:$B$122, 1)-1, 1))</f>
        <v/>
      </c>
      <c r="H1561" s="18" t="str">
        <f ca="1">IF(B1561="", "", INDEX('Accrual Schedule'!$B$3:$B$122, MATCH(I1561, 'Accrual Schedule'!$C$3:$C$122, 1), 1))</f>
        <v/>
      </c>
      <c r="I1561" s="18" t="str" cm="1">
        <f t="array" aca="1" ref="I1561" ca="1">IF(B1561="", "", _xlfn.IFNA(INDEX('Accrual Schedule'!$C$4:$C$122, MATCH(B1561, 'Accrual Schedule'!$C$4:$C$122, 1)+1, 1), INDEX('Accrual Schedule'!$C$4:$C$122, 1, 1)))</f>
        <v/>
      </c>
      <c r="J1561" s="11" t="str">
        <f ca="1">IF(B1561="","",'Terms&amp;Conditions + Transaction'!$F$5-SUMIF(Dispositions!$B$3:$B$32,"&lt;="&amp;B1561,Dispositions!$C$3:$C$32))</f>
        <v/>
      </c>
      <c r="K1561" s="84" t="str">
        <f ca="1">IF(B1561="", "", IF(ISNA(MATCH(B1561, 'Factor Schedule'!$B$3:$B$2002, -1)),1,IF(INDEX('Factor Schedule'!$B$3:$C$2002,MATCH(B1561, 'Factor Schedule'!$B$3:$B$2002, -1), 1)=B1561,MATCH(B1561, 'Factor Schedule'!$B$3:$B$2002, -1),MATCH(B1561, 'Factor Schedule'!$B$3:$B$2002, -1)+1)))</f>
        <v/>
      </c>
      <c r="L1561" s="11" t="str" cm="1">
        <f t="array" aca="1" ref="L1561" ca="1">IF(B1561="","",ROUND(J1561*_xlfn.IFNA(INDEX('Factor Schedule'!$B$3:$C$2002,K1561, 2), 1), 2))</f>
        <v/>
      </c>
      <c r="M1561" s="11" t="str">
        <f ca="1">IF(B1561="", "", IF(OR(LOWER('Terms&amp;Conditions + Transaction'!$B$12)&lt;&gt;"compound", B1561=$C$2, B1561=E1561), L1561, L1561+IF(LOWER('Terms&amp;Conditions + Transaction'!$B$13)&lt;&gt;"y", SUMIFS($T$8:$T$2007, $B$8:$B$2007, "&gt;="&amp;E1561, $B$8:$B$2007, "&lt;"&amp;B1561), SUMIFS($U$8:$U$1007, $B$8:$B$2007, "&gt;="&amp;E1561, $B$8:$B$2007, "&lt;"&amp;B1561))))</f>
        <v/>
      </c>
      <c r="N1561" s="18" t="str">
        <f ca="1">IF(OR(B1561 = "", F1561=""), "", MIN(ForwardDays(B1561,-'Terms&amp;Conditions + Transaction'!$B$22, 'Terms&amp;Conditions + Transaction'!$B$23, 'Holiday Schedule'!$B$3:$B$1002),ForwardDays(F1561,-'Terms&amp;Conditions + Transaction'!$B$22, 'Terms&amp;Conditions + Transaction'!$B$23, 'Holiday Schedule'!$B$3:$B$1002)))</f>
        <v/>
      </c>
      <c r="O1561" s="42" t="str">
        <f ca="1">IF(B1561="", "", IF(ISNA(MATCH(N1561, SOFR_INDEX!$A$2:$A$2001, -1)),1,IF(INDEX(SOFR_INDEX!$A$2:$E$2001,MATCH(N1561, SOFR_INDEX!$A$2:$A$2001, -1), 1)=N1561,MATCH(N1561, SOFR_INDEX!$A$2:$A$2001, -1),MATCH(N1561, SOFR_INDEX!$A$2:$A$2001, -1)+1)))</f>
        <v/>
      </c>
      <c r="P1561" s="40" t="str" cm="1">
        <f t="array" aca="1" ref="P1561" ca="1">IF(OR(B1561="", F1561=""), "", INDEX(SOFR_INDEX!$B$2:$E$2001, O1561,$P$4) * IF(LEFT($P$3, 3)="180", 2, IF(LEFT($P$3, 2)="90", 4, IF(LEFT($P$3, 2)="30", 12, 1)))/100)</f>
        <v/>
      </c>
      <c r="Q1561" s="43" t="str">
        <f ca="1">IF(OR(B1561="", F1561=""), "", P1561+'Terms&amp;Conditions + Transaction'!$B$11/10000)</f>
        <v/>
      </c>
      <c r="R1561" s="43" t="str">
        <f t="shared" ca="1" si="149"/>
        <v/>
      </c>
      <c r="S1561" t="str">
        <f ca="1">IF(B1561="",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Transaction'!$C$7*(F1561-E1561), 365), 360))))</f>
        <v/>
      </c>
      <c r="T1561" s="49" t="str">
        <f t="shared" ca="1" si="150"/>
        <v/>
      </c>
      <c r="U1561" s="49" t="str">
        <f t="shared" ca="1" si="151"/>
        <v/>
      </c>
      <c r="V1561" s="49" t="str">
        <f t="shared" ca="1" si="152"/>
        <v/>
      </c>
      <c r="W1561" s="11" t="str">
        <f t="shared" ca="1" si="153"/>
        <v/>
      </c>
      <c r="X1561" s="11" t="str">
        <f t="shared" ca="1" si="154"/>
        <v/>
      </c>
    </row>
    <row r="1562" spans="2:24" x14ac:dyDescent="0.25">
      <c r="B1562" s="82" t="str">
        <f ca="1">IF(B1561&lt;MIN($C$3, 'Terms&amp;Conditions + Transaction'!$B$6), B1561+1, "")</f>
        <v/>
      </c>
      <c r="C1562" t="str">
        <f ca="1">IF(B1562="", "", IF(AND(WEEKDAY(B1562, 2)&lt;=5, ISERROR(VLOOKUP(B1562, 'Holiday Schedule'!$B$3:$B$1002, 1, FALSE))), 1, 0))</f>
        <v/>
      </c>
      <c r="D1562" t="str">
        <f ca="1">IF(B1562="", "", IF(LOWER('Terms&amp;Conditions + Transaction'!$C$15)="act", 1, IF(DAY(B1562)=31, 0, IF(AND(DAY(B1562+1)=1, MONTH(B1562+1)=3), 31-DAY(B1562), 1))))</f>
        <v/>
      </c>
      <c r="E1562" s="18" t="str">
        <f ca="1">IF(B1562="", "", IFERROR(VLOOKUP(B1562, 'Accrual Schedule'!$B$3:$B$122, 1, TRUE), ""))</f>
        <v/>
      </c>
      <c r="F1562" s="18" t="str" cm="1">
        <f t="array" aca="1" ref="F1562" ca="1">IF(B1562="", "", INDEX('Accrual Schedule'!$B$3:$B$122, MATCH(B1562, 'Accrual Schedule'!$B$3:$B$122, 1)+1, 1))</f>
        <v/>
      </c>
      <c r="G1562" s="18" t="str" cm="1">
        <f t="array" aca="1" ref="G1562" ca="1">IF(B1562="", "", INDEX('Accrual Schedule'!$B$3:$B$122, MATCH(H1562, 'Accrual Schedule'!$B$3:$B$122, 1)-1, 1))</f>
        <v/>
      </c>
      <c r="H1562" s="18" t="str">
        <f ca="1">IF(B1562="", "", INDEX('Accrual Schedule'!$B$3:$B$122, MATCH(I1562, 'Accrual Schedule'!$C$3:$C$122, 1), 1))</f>
        <v/>
      </c>
      <c r="I1562" s="18" t="str" cm="1">
        <f t="array" aca="1" ref="I1562" ca="1">IF(B1562="", "", _xlfn.IFNA(INDEX('Accrual Schedule'!$C$4:$C$122, MATCH(B1562, 'Accrual Schedule'!$C$4:$C$122, 1)+1, 1), INDEX('Accrual Schedule'!$C$4:$C$122, 1, 1)))</f>
        <v/>
      </c>
      <c r="J1562" s="11" t="str">
        <f ca="1">IF(B1562="","",'Terms&amp;Conditions + Transaction'!$F$5-SUMIF(Dispositions!$B$3:$B$32,"&lt;="&amp;B1562,Dispositions!$C$3:$C$32))</f>
        <v/>
      </c>
      <c r="K1562" s="84" t="str">
        <f ca="1">IF(B1562="", "", IF(ISNA(MATCH(B1562, 'Factor Schedule'!$B$3:$B$2002, -1)),1,IF(INDEX('Factor Schedule'!$B$3:$C$2002,MATCH(B1562, 'Factor Schedule'!$B$3:$B$2002, -1), 1)=B1562,MATCH(B1562, 'Factor Schedule'!$B$3:$B$2002, -1),MATCH(B1562, 'Factor Schedule'!$B$3:$B$2002, -1)+1)))</f>
        <v/>
      </c>
      <c r="L1562" s="11" t="str" cm="1">
        <f t="array" aca="1" ref="L1562" ca="1">IF(B1562="","",ROUND(J1562*_xlfn.IFNA(INDEX('Factor Schedule'!$B$3:$C$2002,K1562, 2), 1), 2))</f>
        <v/>
      </c>
      <c r="M1562" s="11" t="str">
        <f ca="1">IF(B1562="", "", IF(OR(LOWER('Terms&amp;Conditions + Transaction'!$B$12)&lt;&gt;"compound", B1562=$C$2, B1562=E1562), L1562, L1562+IF(LOWER('Terms&amp;Conditions + Transaction'!$B$13)&lt;&gt;"y", SUMIFS($T$8:$T$2007, $B$8:$B$2007, "&gt;="&amp;E1562, $B$8:$B$2007, "&lt;"&amp;B1562), SUMIFS($U$8:$U$1007, $B$8:$B$2007, "&gt;="&amp;E1562, $B$8:$B$2007, "&lt;"&amp;B1562))))</f>
        <v/>
      </c>
      <c r="N1562" s="18" t="str">
        <f ca="1">IF(OR(B1562 = "", F1562=""), "", MIN(ForwardDays(B1562,-'Terms&amp;Conditions + Transaction'!$B$22, 'Terms&amp;Conditions + Transaction'!$B$23, 'Holiday Schedule'!$B$3:$B$1002),ForwardDays(F1562,-'Terms&amp;Conditions + Transaction'!$B$22, 'Terms&amp;Conditions + Transaction'!$B$23, 'Holiday Schedule'!$B$3:$B$1002)))</f>
        <v/>
      </c>
      <c r="O1562" s="42" t="str">
        <f ca="1">IF(B1562="", "", IF(ISNA(MATCH(N1562, SOFR_INDEX!$A$2:$A$2001, -1)),1,IF(INDEX(SOFR_INDEX!$A$2:$E$2001,MATCH(N1562, SOFR_INDEX!$A$2:$A$2001, -1), 1)=N1562,MATCH(N1562, SOFR_INDEX!$A$2:$A$2001, -1),MATCH(N1562, SOFR_INDEX!$A$2:$A$2001, -1)+1)))</f>
        <v/>
      </c>
      <c r="P1562" s="40" t="str" cm="1">
        <f t="array" aca="1" ref="P1562" ca="1">IF(OR(B1562="", F1562=""), "", INDEX(SOFR_INDEX!$B$2:$E$2001, O1562,$P$4) * IF(LEFT($P$3, 3)="180", 2, IF(LEFT($P$3, 2)="90", 4, IF(LEFT($P$3, 2)="30", 12, 1)))/100)</f>
        <v/>
      </c>
      <c r="Q1562" s="43" t="str">
        <f ca="1">IF(OR(B1562="", F1562=""), "", P1562+'Terms&amp;Conditions + Transaction'!$B$11/10000)</f>
        <v/>
      </c>
      <c r="R1562" s="43" t="str">
        <f t="shared" ca="1" si="149"/>
        <v/>
      </c>
      <c r="S1562" t="str">
        <f ca="1">IF(B1562="",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Transaction'!$C$7*(F1562-E1562), 365), 360))))</f>
        <v/>
      </c>
      <c r="T1562" s="49" t="str">
        <f t="shared" ca="1" si="150"/>
        <v/>
      </c>
      <c r="U1562" s="49" t="str">
        <f t="shared" ca="1" si="151"/>
        <v/>
      </c>
      <c r="V1562" s="49" t="str">
        <f t="shared" ca="1" si="152"/>
        <v/>
      </c>
      <c r="W1562" s="11" t="str">
        <f t="shared" ca="1" si="153"/>
        <v/>
      </c>
      <c r="X1562" s="11" t="str">
        <f t="shared" ca="1" si="154"/>
        <v/>
      </c>
    </row>
    <row r="1563" spans="2:24" x14ac:dyDescent="0.25">
      <c r="B1563" s="82" t="str">
        <f ca="1">IF(B1562&lt;MIN($C$3, 'Terms&amp;Conditions + Transaction'!$B$6), B1562+1, "")</f>
        <v/>
      </c>
      <c r="C1563" t="str">
        <f ca="1">IF(B1563="", "", IF(AND(WEEKDAY(B1563, 2)&lt;=5, ISERROR(VLOOKUP(B1563, 'Holiday Schedule'!$B$3:$B$1002, 1, FALSE))), 1, 0))</f>
        <v/>
      </c>
      <c r="D1563" t="str">
        <f ca="1">IF(B1563="", "", IF(LOWER('Terms&amp;Conditions + Transaction'!$C$15)="act", 1, IF(DAY(B1563)=31, 0, IF(AND(DAY(B1563+1)=1, MONTH(B1563+1)=3), 31-DAY(B1563), 1))))</f>
        <v/>
      </c>
      <c r="E1563" s="18" t="str">
        <f ca="1">IF(B1563="", "", IFERROR(VLOOKUP(B1563, 'Accrual Schedule'!$B$3:$B$122, 1, TRUE), ""))</f>
        <v/>
      </c>
      <c r="F1563" s="18" t="str" cm="1">
        <f t="array" aca="1" ref="F1563" ca="1">IF(B1563="", "", INDEX('Accrual Schedule'!$B$3:$B$122, MATCH(B1563, 'Accrual Schedule'!$B$3:$B$122, 1)+1, 1))</f>
        <v/>
      </c>
      <c r="G1563" s="18" t="str" cm="1">
        <f t="array" aca="1" ref="G1563" ca="1">IF(B1563="", "", INDEX('Accrual Schedule'!$B$3:$B$122, MATCH(H1563, 'Accrual Schedule'!$B$3:$B$122, 1)-1, 1))</f>
        <v/>
      </c>
      <c r="H1563" s="18" t="str">
        <f ca="1">IF(B1563="", "", INDEX('Accrual Schedule'!$B$3:$B$122, MATCH(I1563, 'Accrual Schedule'!$C$3:$C$122, 1), 1))</f>
        <v/>
      </c>
      <c r="I1563" s="18" t="str" cm="1">
        <f t="array" aca="1" ref="I1563" ca="1">IF(B1563="", "", _xlfn.IFNA(INDEX('Accrual Schedule'!$C$4:$C$122, MATCH(B1563, 'Accrual Schedule'!$C$4:$C$122, 1)+1, 1), INDEX('Accrual Schedule'!$C$4:$C$122, 1, 1)))</f>
        <v/>
      </c>
      <c r="J1563" s="11" t="str">
        <f ca="1">IF(B1563="","",'Terms&amp;Conditions + Transaction'!$F$5-SUMIF(Dispositions!$B$3:$B$32,"&lt;="&amp;B1563,Dispositions!$C$3:$C$32))</f>
        <v/>
      </c>
      <c r="K1563" s="84" t="str">
        <f ca="1">IF(B1563="", "", IF(ISNA(MATCH(B1563, 'Factor Schedule'!$B$3:$B$2002, -1)),1,IF(INDEX('Factor Schedule'!$B$3:$C$2002,MATCH(B1563, 'Factor Schedule'!$B$3:$B$2002, -1), 1)=B1563,MATCH(B1563, 'Factor Schedule'!$B$3:$B$2002, -1),MATCH(B1563, 'Factor Schedule'!$B$3:$B$2002, -1)+1)))</f>
        <v/>
      </c>
      <c r="L1563" s="11" t="str" cm="1">
        <f t="array" aca="1" ref="L1563" ca="1">IF(B1563="","",ROUND(J1563*_xlfn.IFNA(INDEX('Factor Schedule'!$B$3:$C$2002,K1563, 2), 1), 2))</f>
        <v/>
      </c>
      <c r="M1563" s="11" t="str">
        <f ca="1">IF(B1563="", "", IF(OR(LOWER('Terms&amp;Conditions + Transaction'!$B$12)&lt;&gt;"compound", B1563=$C$2, B1563=E1563), L1563, L1563+IF(LOWER('Terms&amp;Conditions + Transaction'!$B$13)&lt;&gt;"y", SUMIFS($T$8:$T$2007, $B$8:$B$2007, "&gt;="&amp;E1563, $B$8:$B$2007, "&lt;"&amp;B1563), SUMIFS($U$8:$U$1007, $B$8:$B$2007, "&gt;="&amp;E1563, $B$8:$B$2007, "&lt;"&amp;B1563))))</f>
        <v/>
      </c>
      <c r="N1563" s="18" t="str">
        <f ca="1">IF(OR(B1563 = "", F1563=""), "", MIN(ForwardDays(B1563,-'Terms&amp;Conditions + Transaction'!$B$22, 'Terms&amp;Conditions + Transaction'!$B$23, 'Holiday Schedule'!$B$3:$B$1002),ForwardDays(F1563,-'Terms&amp;Conditions + Transaction'!$B$22, 'Terms&amp;Conditions + Transaction'!$B$23, 'Holiday Schedule'!$B$3:$B$1002)))</f>
        <v/>
      </c>
      <c r="O1563" s="42" t="str">
        <f ca="1">IF(B1563="", "", IF(ISNA(MATCH(N1563, SOFR_INDEX!$A$2:$A$2001, -1)),1,IF(INDEX(SOFR_INDEX!$A$2:$E$2001,MATCH(N1563, SOFR_INDEX!$A$2:$A$2001, -1), 1)=N1563,MATCH(N1563, SOFR_INDEX!$A$2:$A$2001, -1),MATCH(N1563, SOFR_INDEX!$A$2:$A$2001, -1)+1)))</f>
        <v/>
      </c>
      <c r="P1563" s="40" t="str" cm="1">
        <f t="array" aca="1" ref="P1563" ca="1">IF(OR(B1563="", F1563=""), "", INDEX(SOFR_INDEX!$B$2:$E$2001, O1563,$P$4) * IF(LEFT($P$3, 3)="180", 2, IF(LEFT($P$3, 2)="90", 4, IF(LEFT($P$3, 2)="30", 12, 1)))/100)</f>
        <v/>
      </c>
      <c r="Q1563" s="43" t="str">
        <f ca="1">IF(OR(B1563="", F1563=""), "", P1563+'Terms&amp;Conditions + Transaction'!$B$11/10000)</f>
        <v/>
      </c>
      <c r="R1563" s="43" t="str">
        <f t="shared" ca="1" si="149"/>
        <v/>
      </c>
      <c r="S1563" t="str">
        <f ca="1">IF(B1563="",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Transaction'!$C$7*(F1563-E1563), 365), 360))))</f>
        <v/>
      </c>
      <c r="T1563" s="49" t="str">
        <f t="shared" ca="1" si="150"/>
        <v/>
      </c>
      <c r="U1563" s="49" t="str">
        <f t="shared" ca="1" si="151"/>
        <v/>
      </c>
      <c r="V1563" s="49" t="str">
        <f t="shared" ca="1" si="152"/>
        <v/>
      </c>
      <c r="W1563" s="11" t="str">
        <f t="shared" ca="1" si="153"/>
        <v/>
      </c>
      <c r="X1563" s="11" t="str">
        <f t="shared" ca="1" si="154"/>
        <v/>
      </c>
    </row>
    <row r="1564" spans="2:24" x14ac:dyDescent="0.25">
      <c r="B1564" s="82" t="str">
        <f ca="1">IF(B1563&lt;MIN($C$3, 'Terms&amp;Conditions + Transaction'!$B$6), B1563+1, "")</f>
        <v/>
      </c>
      <c r="C1564" t="str">
        <f ca="1">IF(B1564="", "", IF(AND(WEEKDAY(B1564, 2)&lt;=5, ISERROR(VLOOKUP(B1564, 'Holiday Schedule'!$B$3:$B$1002, 1, FALSE))), 1, 0))</f>
        <v/>
      </c>
      <c r="D1564" t="str">
        <f ca="1">IF(B1564="", "", IF(LOWER('Terms&amp;Conditions + Transaction'!$C$15)="act", 1, IF(DAY(B1564)=31, 0, IF(AND(DAY(B1564+1)=1, MONTH(B1564+1)=3), 31-DAY(B1564), 1))))</f>
        <v/>
      </c>
      <c r="E1564" s="18" t="str">
        <f ca="1">IF(B1564="", "", IFERROR(VLOOKUP(B1564, 'Accrual Schedule'!$B$3:$B$122, 1, TRUE), ""))</f>
        <v/>
      </c>
      <c r="F1564" s="18" t="str" cm="1">
        <f t="array" aca="1" ref="F1564" ca="1">IF(B1564="", "", INDEX('Accrual Schedule'!$B$3:$B$122, MATCH(B1564, 'Accrual Schedule'!$B$3:$B$122, 1)+1, 1))</f>
        <v/>
      </c>
      <c r="G1564" s="18" t="str" cm="1">
        <f t="array" aca="1" ref="G1564" ca="1">IF(B1564="", "", INDEX('Accrual Schedule'!$B$3:$B$122, MATCH(H1564, 'Accrual Schedule'!$B$3:$B$122, 1)-1, 1))</f>
        <v/>
      </c>
      <c r="H1564" s="18" t="str">
        <f ca="1">IF(B1564="", "", INDEX('Accrual Schedule'!$B$3:$B$122, MATCH(I1564, 'Accrual Schedule'!$C$3:$C$122, 1), 1))</f>
        <v/>
      </c>
      <c r="I1564" s="18" t="str" cm="1">
        <f t="array" aca="1" ref="I1564" ca="1">IF(B1564="", "", _xlfn.IFNA(INDEX('Accrual Schedule'!$C$4:$C$122, MATCH(B1564, 'Accrual Schedule'!$C$4:$C$122, 1)+1, 1), INDEX('Accrual Schedule'!$C$4:$C$122, 1, 1)))</f>
        <v/>
      </c>
      <c r="J1564" s="11" t="str">
        <f ca="1">IF(B1564="","",'Terms&amp;Conditions + Transaction'!$F$5-SUMIF(Dispositions!$B$3:$B$32,"&lt;="&amp;B1564,Dispositions!$C$3:$C$32))</f>
        <v/>
      </c>
      <c r="K1564" s="84" t="str">
        <f ca="1">IF(B1564="", "", IF(ISNA(MATCH(B1564, 'Factor Schedule'!$B$3:$B$2002, -1)),1,IF(INDEX('Factor Schedule'!$B$3:$C$2002,MATCH(B1564, 'Factor Schedule'!$B$3:$B$2002, -1), 1)=B1564,MATCH(B1564, 'Factor Schedule'!$B$3:$B$2002, -1),MATCH(B1564, 'Factor Schedule'!$B$3:$B$2002, -1)+1)))</f>
        <v/>
      </c>
      <c r="L1564" s="11" t="str" cm="1">
        <f t="array" aca="1" ref="L1564" ca="1">IF(B1564="","",ROUND(J1564*_xlfn.IFNA(INDEX('Factor Schedule'!$B$3:$C$2002,K1564, 2), 1), 2))</f>
        <v/>
      </c>
      <c r="M1564" s="11" t="str">
        <f ca="1">IF(B1564="", "", IF(OR(LOWER('Terms&amp;Conditions + Transaction'!$B$12)&lt;&gt;"compound", B1564=$C$2, B1564=E1564), L1564, L1564+IF(LOWER('Terms&amp;Conditions + Transaction'!$B$13)&lt;&gt;"y", SUMIFS($T$8:$T$2007, $B$8:$B$2007, "&gt;="&amp;E1564, $B$8:$B$2007, "&lt;"&amp;B1564), SUMIFS($U$8:$U$1007, $B$8:$B$2007, "&gt;="&amp;E1564, $B$8:$B$2007, "&lt;"&amp;B1564))))</f>
        <v/>
      </c>
      <c r="N1564" s="18" t="str">
        <f ca="1">IF(OR(B1564 = "", F1564=""), "", MIN(ForwardDays(B1564,-'Terms&amp;Conditions + Transaction'!$B$22, 'Terms&amp;Conditions + Transaction'!$B$23, 'Holiday Schedule'!$B$3:$B$1002),ForwardDays(F1564,-'Terms&amp;Conditions + Transaction'!$B$22, 'Terms&amp;Conditions + Transaction'!$B$23, 'Holiday Schedule'!$B$3:$B$1002)))</f>
        <v/>
      </c>
      <c r="O1564" s="42" t="str">
        <f ca="1">IF(B1564="", "", IF(ISNA(MATCH(N1564, SOFR_INDEX!$A$2:$A$2001, -1)),1,IF(INDEX(SOFR_INDEX!$A$2:$E$2001,MATCH(N1564, SOFR_INDEX!$A$2:$A$2001, -1), 1)=N1564,MATCH(N1564, SOFR_INDEX!$A$2:$A$2001, -1),MATCH(N1564, SOFR_INDEX!$A$2:$A$2001, -1)+1)))</f>
        <v/>
      </c>
      <c r="P1564" s="40" t="str" cm="1">
        <f t="array" aca="1" ref="P1564" ca="1">IF(OR(B1564="", F1564=""), "", INDEX(SOFR_INDEX!$B$2:$E$2001, O1564,$P$4) * IF(LEFT($P$3, 3)="180", 2, IF(LEFT($P$3, 2)="90", 4, IF(LEFT($P$3, 2)="30", 12, 1)))/100)</f>
        <v/>
      </c>
      <c r="Q1564" s="43" t="str">
        <f ca="1">IF(OR(B1564="", F1564=""), "", P1564+'Terms&amp;Conditions + Transaction'!$B$11/10000)</f>
        <v/>
      </c>
      <c r="R1564" s="43" t="str">
        <f t="shared" ca="1" si="149"/>
        <v/>
      </c>
      <c r="S1564" t="str">
        <f ca="1">IF(B1564="",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Transaction'!$C$7*(F1564-E1564), 365), 360))))</f>
        <v/>
      </c>
      <c r="T1564" s="49" t="str">
        <f t="shared" ca="1" si="150"/>
        <v/>
      </c>
      <c r="U1564" s="49" t="str">
        <f t="shared" ca="1" si="151"/>
        <v/>
      </c>
      <c r="V1564" s="49" t="str">
        <f t="shared" ca="1" si="152"/>
        <v/>
      </c>
      <c r="W1564" s="11" t="str">
        <f t="shared" ca="1" si="153"/>
        <v/>
      </c>
      <c r="X1564" s="11" t="str">
        <f t="shared" ca="1" si="154"/>
        <v/>
      </c>
    </row>
    <row r="1565" spans="2:24" x14ac:dyDescent="0.25">
      <c r="B1565" s="82" t="str">
        <f ca="1">IF(B1564&lt;MIN($C$3, 'Terms&amp;Conditions + Transaction'!$B$6), B1564+1, "")</f>
        <v/>
      </c>
      <c r="C1565" t="str">
        <f ca="1">IF(B1565="", "", IF(AND(WEEKDAY(B1565, 2)&lt;=5, ISERROR(VLOOKUP(B1565, 'Holiday Schedule'!$B$3:$B$1002, 1, FALSE))), 1, 0))</f>
        <v/>
      </c>
      <c r="D1565" t="str">
        <f ca="1">IF(B1565="", "", IF(LOWER('Terms&amp;Conditions + Transaction'!$C$15)="act", 1, IF(DAY(B1565)=31, 0, IF(AND(DAY(B1565+1)=1, MONTH(B1565+1)=3), 31-DAY(B1565), 1))))</f>
        <v/>
      </c>
      <c r="E1565" s="18" t="str">
        <f ca="1">IF(B1565="", "", IFERROR(VLOOKUP(B1565, 'Accrual Schedule'!$B$3:$B$122, 1, TRUE), ""))</f>
        <v/>
      </c>
      <c r="F1565" s="18" t="str" cm="1">
        <f t="array" aca="1" ref="F1565" ca="1">IF(B1565="", "", INDEX('Accrual Schedule'!$B$3:$B$122, MATCH(B1565, 'Accrual Schedule'!$B$3:$B$122, 1)+1, 1))</f>
        <v/>
      </c>
      <c r="G1565" s="18" t="str" cm="1">
        <f t="array" aca="1" ref="G1565" ca="1">IF(B1565="", "", INDEX('Accrual Schedule'!$B$3:$B$122, MATCH(H1565, 'Accrual Schedule'!$B$3:$B$122, 1)-1, 1))</f>
        <v/>
      </c>
      <c r="H1565" s="18" t="str">
        <f ca="1">IF(B1565="", "", INDEX('Accrual Schedule'!$B$3:$B$122, MATCH(I1565, 'Accrual Schedule'!$C$3:$C$122, 1), 1))</f>
        <v/>
      </c>
      <c r="I1565" s="18" t="str" cm="1">
        <f t="array" aca="1" ref="I1565" ca="1">IF(B1565="", "", _xlfn.IFNA(INDEX('Accrual Schedule'!$C$4:$C$122, MATCH(B1565, 'Accrual Schedule'!$C$4:$C$122, 1)+1, 1), INDEX('Accrual Schedule'!$C$4:$C$122, 1, 1)))</f>
        <v/>
      </c>
      <c r="J1565" s="11" t="str">
        <f ca="1">IF(B1565="","",'Terms&amp;Conditions + Transaction'!$F$5-SUMIF(Dispositions!$B$3:$B$32,"&lt;="&amp;B1565,Dispositions!$C$3:$C$32))</f>
        <v/>
      </c>
      <c r="K1565" s="84" t="str">
        <f ca="1">IF(B1565="", "", IF(ISNA(MATCH(B1565, 'Factor Schedule'!$B$3:$B$2002, -1)),1,IF(INDEX('Factor Schedule'!$B$3:$C$2002,MATCH(B1565, 'Factor Schedule'!$B$3:$B$2002, -1), 1)=B1565,MATCH(B1565, 'Factor Schedule'!$B$3:$B$2002, -1),MATCH(B1565, 'Factor Schedule'!$B$3:$B$2002, -1)+1)))</f>
        <v/>
      </c>
      <c r="L1565" s="11" t="str" cm="1">
        <f t="array" aca="1" ref="L1565" ca="1">IF(B1565="","",ROUND(J1565*_xlfn.IFNA(INDEX('Factor Schedule'!$B$3:$C$2002,K1565, 2), 1), 2))</f>
        <v/>
      </c>
      <c r="M1565" s="11" t="str">
        <f ca="1">IF(B1565="", "", IF(OR(LOWER('Terms&amp;Conditions + Transaction'!$B$12)&lt;&gt;"compound", B1565=$C$2, B1565=E1565), L1565, L1565+IF(LOWER('Terms&amp;Conditions + Transaction'!$B$13)&lt;&gt;"y", SUMIFS($T$8:$T$2007, $B$8:$B$2007, "&gt;="&amp;E1565, $B$8:$B$2007, "&lt;"&amp;B1565), SUMIFS($U$8:$U$1007, $B$8:$B$2007, "&gt;="&amp;E1565, $B$8:$B$2007, "&lt;"&amp;B1565))))</f>
        <v/>
      </c>
      <c r="N1565" s="18" t="str">
        <f ca="1">IF(OR(B1565 = "", F1565=""), "", MIN(ForwardDays(B1565,-'Terms&amp;Conditions + Transaction'!$B$22, 'Terms&amp;Conditions + Transaction'!$B$23, 'Holiday Schedule'!$B$3:$B$1002),ForwardDays(F1565,-'Terms&amp;Conditions + Transaction'!$B$22, 'Terms&amp;Conditions + Transaction'!$B$23, 'Holiday Schedule'!$B$3:$B$1002)))</f>
        <v/>
      </c>
      <c r="O1565" s="42" t="str">
        <f ca="1">IF(B1565="", "", IF(ISNA(MATCH(N1565, SOFR_INDEX!$A$2:$A$2001, -1)),1,IF(INDEX(SOFR_INDEX!$A$2:$E$2001,MATCH(N1565, SOFR_INDEX!$A$2:$A$2001, -1), 1)=N1565,MATCH(N1565, SOFR_INDEX!$A$2:$A$2001, -1),MATCH(N1565, SOFR_INDEX!$A$2:$A$2001, -1)+1)))</f>
        <v/>
      </c>
      <c r="P1565" s="40" t="str" cm="1">
        <f t="array" aca="1" ref="P1565" ca="1">IF(OR(B1565="", F1565=""), "", INDEX(SOFR_INDEX!$B$2:$E$2001, O1565,$P$4) * IF(LEFT($P$3, 3)="180", 2, IF(LEFT($P$3, 2)="90", 4, IF(LEFT($P$3, 2)="30", 12, 1)))/100)</f>
        <v/>
      </c>
      <c r="Q1565" s="43" t="str">
        <f ca="1">IF(OR(B1565="", F1565=""), "", P1565+'Terms&amp;Conditions + Transaction'!$B$11/10000)</f>
        <v/>
      </c>
      <c r="R1565" s="43" t="str">
        <f t="shared" ca="1" si="149"/>
        <v/>
      </c>
      <c r="S1565" t="str">
        <f ca="1">IF(B1565="",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Transaction'!$C$7*(F1565-E1565), 365), 360))))</f>
        <v/>
      </c>
      <c r="T1565" s="49" t="str">
        <f t="shared" ca="1" si="150"/>
        <v/>
      </c>
      <c r="U1565" s="49" t="str">
        <f t="shared" ca="1" si="151"/>
        <v/>
      </c>
      <c r="V1565" s="49" t="str">
        <f t="shared" ca="1" si="152"/>
        <v/>
      </c>
      <c r="W1565" s="11" t="str">
        <f t="shared" ca="1" si="153"/>
        <v/>
      </c>
      <c r="X1565" s="11" t="str">
        <f t="shared" ca="1" si="154"/>
        <v/>
      </c>
    </row>
    <row r="1566" spans="2:24" x14ac:dyDescent="0.25">
      <c r="B1566" s="82" t="str">
        <f ca="1">IF(B1565&lt;MIN($C$3, 'Terms&amp;Conditions + Transaction'!$B$6), B1565+1, "")</f>
        <v/>
      </c>
      <c r="C1566" t="str">
        <f ca="1">IF(B1566="", "", IF(AND(WEEKDAY(B1566, 2)&lt;=5, ISERROR(VLOOKUP(B1566, 'Holiday Schedule'!$B$3:$B$1002, 1, FALSE))), 1, 0))</f>
        <v/>
      </c>
      <c r="D1566" t="str">
        <f ca="1">IF(B1566="", "", IF(LOWER('Terms&amp;Conditions + Transaction'!$C$15)="act", 1, IF(DAY(B1566)=31, 0, IF(AND(DAY(B1566+1)=1, MONTH(B1566+1)=3), 31-DAY(B1566), 1))))</f>
        <v/>
      </c>
      <c r="E1566" s="18" t="str">
        <f ca="1">IF(B1566="", "", IFERROR(VLOOKUP(B1566, 'Accrual Schedule'!$B$3:$B$122, 1, TRUE), ""))</f>
        <v/>
      </c>
      <c r="F1566" s="18" t="str" cm="1">
        <f t="array" aca="1" ref="F1566" ca="1">IF(B1566="", "", INDEX('Accrual Schedule'!$B$3:$B$122, MATCH(B1566, 'Accrual Schedule'!$B$3:$B$122, 1)+1, 1))</f>
        <v/>
      </c>
      <c r="G1566" s="18" t="str" cm="1">
        <f t="array" aca="1" ref="G1566" ca="1">IF(B1566="", "", INDEX('Accrual Schedule'!$B$3:$B$122, MATCH(H1566, 'Accrual Schedule'!$B$3:$B$122, 1)-1, 1))</f>
        <v/>
      </c>
      <c r="H1566" s="18" t="str">
        <f ca="1">IF(B1566="", "", INDEX('Accrual Schedule'!$B$3:$B$122, MATCH(I1566, 'Accrual Schedule'!$C$3:$C$122, 1), 1))</f>
        <v/>
      </c>
      <c r="I1566" s="18" t="str" cm="1">
        <f t="array" aca="1" ref="I1566" ca="1">IF(B1566="", "", _xlfn.IFNA(INDEX('Accrual Schedule'!$C$4:$C$122, MATCH(B1566, 'Accrual Schedule'!$C$4:$C$122, 1)+1, 1), INDEX('Accrual Schedule'!$C$4:$C$122, 1, 1)))</f>
        <v/>
      </c>
      <c r="J1566" s="11" t="str">
        <f ca="1">IF(B1566="","",'Terms&amp;Conditions + Transaction'!$F$5-SUMIF(Dispositions!$B$3:$B$32,"&lt;="&amp;B1566,Dispositions!$C$3:$C$32))</f>
        <v/>
      </c>
      <c r="K1566" s="84" t="str">
        <f ca="1">IF(B1566="", "", IF(ISNA(MATCH(B1566, 'Factor Schedule'!$B$3:$B$2002, -1)),1,IF(INDEX('Factor Schedule'!$B$3:$C$2002,MATCH(B1566, 'Factor Schedule'!$B$3:$B$2002, -1), 1)=B1566,MATCH(B1566, 'Factor Schedule'!$B$3:$B$2002, -1),MATCH(B1566, 'Factor Schedule'!$B$3:$B$2002, -1)+1)))</f>
        <v/>
      </c>
      <c r="L1566" s="11" t="str" cm="1">
        <f t="array" aca="1" ref="L1566" ca="1">IF(B1566="","",ROUND(J1566*_xlfn.IFNA(INDEX('Factor Schedule'!$B$3:$C$2002,K1566, 2), 1), 2))</f>
        <v/>
      </c>
      <c r="M1566" s="11" t="str">
        <f ca="1">IF(B1566="", "", IF(OR(LOWER('Terms&amp;Conditions + Transaction'!$B$12)&lt;&gt;"compound", B1566=$C$2, B1566=E1566), L1566, L1566+IF(LOWER('Terms&amp;Conditions + Transaction'!$B$13)&lt;&gt;"y", SUMIFS($T$8:$T$2007, $B$8:$B$2007, "&gt;="&amp;E1566, $B$8:$B$2007, "&lt;"&amp;B1566), SUMIFS($U$8:$U$1007, $B$8:$B$2007, "&gt;="&amp;E1566, $B$8:$B$2007, "&lt;"&amp;B1566))))</f>
        <v/>
      </c>
      <c r="N1566" s="18" t="str">
        <f ca="1">IF(OR(B1566 = "", F1566=""), "", MIN(ForwardDays(B1566,-'Terms&amp;Conditions + Transaction'!$B$22, 'Terms&amp;Conditions + Transaction'!$B$23, 'Holiday Schedule'!$B$3:$B$1002),ForwardDays(F1566,-'Terms&amp;Conditions + Transaction'!$B$22, 'Terms&amp;Conditions + Transaction'!$B$23, 'Holiday Schedule'!$B$3:$B$1002)))</f>
        <v/>
      </c>
      <c r="O1566" s="42" t="str">
        <f ca="1">IF(B1566="", "", IF(ISNA(MATCH(N1566, SOFR_INDEX!$A$2:$A$2001, -1)),1,IF(INDEX(SOFR_INDEX!$A$2:$E$2001,MATCH(N1566, SOFR_INDEX!$A$2:$A$2001, -1), 1)=N1566,MATCH(N1566, SOFR_INDEX!$A$2:$A$2001, -1),MATCH(N1566, SOFR_INDEX!$A$2:$A$2001, -1)+1)))</f>
        <v/>
      </c>
      <c r="P1566" s="40" t="str" cm="1">
        <f t="array" aca="1" ref="P1566" ca="1">IF(OR(B1566="", F1566=""), "", INDEX(SOFR_INDEX!$B$2:$E$2001, O1566,$P$4) * IF(LEFT($P$3, 3)="180", 2, IF(LEFT($P$3, 2)="90", 4, IF(LEFT($P$3, 2)="30", 12, 1)))/100)</f>
        <v/>
      </c>
      <c r="Q1566" s="43" t="str">
        <f ca="1">IF(OR(B1566="", F1566=""), "", P1566+'Terms&amp;Conditions + Transaction'!$B$11/10000)</f>
        <v/>
      </c>
      <c r="R1566" s="43" t="str">
        <f t="shared" ca="1" si="149"/>
        <v/>
      </c>
      <c r="S1566" t="str">
        <f ca="1">IF(B1566="",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Transaction'!$C$7*(F1566-E1566), 365), 360))))</f>
        <v/>
      </c>
      <c r="T1566" s="49" t="str">
        <f t="shared" ca="1" si="150"/>
        <v/>
      </c>
      <c r="U1566" s="49" t="str">
        <f t="shared" ca="1" si="151"/>
        <v/>
      </c>
      <c r="V1566" s="49" t="str">
        <f t="shared" ca="1" si="152"/>
        <v/>
      </c>
      <c r="W1566" s="11" t="str">
        <f t="shared" ca="1" si="153"/>
        <v/>
      </c>
      <c r="X1566" s="11" t="str">
        <f t="shared" ca="1" si="154"/>
        <v/>
      </c>
    </row>
    <row r="1567" spans="2:24" x14ac:dyDescent="0.25">
      <c r="B1567" s="82" t="str">
        <f ca="1">IF(B1566&lt;MIN($C$3, 'Terms&amp;Conditions + Transaction'!$B$6), B1566+1, "")</f>
        <v/>
      </c>
      <c r="C1567" t="str">
        <f ca="1">IF(B1567="", "", IF(AND(WEEKDAY(B1567, 2)&lt;=5, ISERROR(VLOOKUP(B1567, 'Holiday Schedule'!$B$3:$B$1002, 1, FALSE))), 1, 0))</f>
        <v/>
      </c>
      <c r="D1567" t="str">
        <f ca="1">IF(B1567="", "", IF(LOWER('Terms&amp;Conditions + Transaction'!$C$15)="act", 1, IF(DAY(B1567)=31, 0, IF(AND(DAY(B1567+1)=1, MONTH(B1567+1)=3), 31-DAY(B1567), 1))))</f>
        <v/>
      </c>
      <c r="E1567" s="18" t="str">
        <f ca="1">IF(B1567="", "", IFERROR(VLOOKUP(B1567, 'Accrual Schedule'!$B$3:$B$122, 1, TRUE), ""))</f>
        <v/>
      </c>
      <c r="F1567" s="18" t="str" cm="1">
        <f t="array" aca="1" ref="F1567" ca="1">IF(B1567="", "", INDEX('Accrual Schedule'!$B$3:$B$122, MATCH(B1567, 'Accrual Schedule'!$B$3:$B$122, 1)+1, 1))</f>
        <v/>
      </c>
      <c r="G1567" s="18" t="str" cm="1">
        <f t="array" aca="1" ref="G1567" ca="1">IF(B1567="", "", INDEX('Accrual Schedule'!$B$3:$B$122, MATCH(H1567, 'Accrual Schedule'!$B$3:$B$122, 1)-1, 1))</f>
        <v/>
      </c>
      <c r="H1567" s="18" t="str">
        <f ca="1">IF(B1567="", "", INDEX('Accrual Schedule'!$B$3:$B$122, MATCH(I1567, 'Accrual Schedule'!$C$3:$C$122, 1), 1))</f>
        <v/>
      </c>
      <c r="I1567" s="18" t="str" cm="1">
        <f t="array" aca="1" ref="I1567" ca="1">IF(B1567="", "", _xlfn.IFNA(INDEX('Accrual Schedule'!$C$4:$C$122, MATCH(B1567, 'Accrual Schedule'!$C$4:$C$122, 1)+1, 1), INDEX('Accrual Schedule'!$C$4:$C$122, 1, 1)))</f>
        <v/>
      </c>
      <c r="J1567" s="11" t="str">
        <f ca="1">IF(B1567="","",'Terms&amp;Conditions + Transaction'!$F$5-SUMIF(Dispositions!$B$3:$B$32,"&lt;="&amp;B1567,Dispositions!$C$3:$C$32))</f>
        <v/>
      </c>
      <c r="K1567" s="84" t="str">
        <f ca="1">IF(B1567="", "", IF(ISNA(MATCH(B1567, 'Factor Schedule'!$B$3:$B$2002, -1)),1,IF(INDEX('Factor Schedule'!$B$3:$C$2002,MATCH(B1567, 'Factor Schedule'!$B$3:$B$2002, -1), 1)=B1567,MATCH(B1567, 'Factor Schedule'!$B$3:$B$2002, -1),MATCH(B1567, 'Factor Schedule'!$B$3:$B$2002, -1)+1)))</f>
        <v/>
      </c>
      <c r="L1567" s="11" t="str" cm="1">
        <f t="array" aca="1" ref="L1567" ca="1">IF(B1567="","",ROUND(J1567*_xlfn.IFNA(INDEX('Factor Schedule'!$B$3:$C$2002,K1567, 2), 1), 2))</f>
        <v/>
      </c>
      <c r="M1567" s="11" t="str">
        <f ca="1">IF(B1567="", "", IF(OR(LOWER('Terms&amp;Conditions + Transaction'!$B$12)&lt;&gt;"compound", B1567=$C$2, B1567=E1567), L1567, L1567+IF(LOWER('Terms&amp;Conditions + Transaction'!$B$13)&lt;&gt;"y", SUMIFS($T$8:$T$2007, $B$8:$B$2007, "&gt;="&amp;E1567, $B$8:$B$2007, "&lt;"&amp;B1567), SUMIFS($U$8:$U$1007, $B$8:$B$2007, "&gt;="&amp;E1567, $B$8:$B$2007, "&lt;"&amp;B1567))))</f>
        <v/>
      </c>
      <c r="N1567" s="18" t="str">
        <f ca="1">IF(OR(B1567 = "", F1567=""), "", MIN(ForwardDays(B1567,-'Terms&amp;Conditions + Transaction'!$B$22, 'Terms&amp;Conditions + Transaction'!$B$23, 'Holiday Schedule'!$B$3:$B$1002),ForwardDays(F1567,-'Terms&amp;Conditions + Transaction'!$B$22, 'Terms&amp;Conditions + Transaction'!$B$23, 'Holiday Schedule'!$B$3:$B$1002)))</f>
        <v/>
      </c>
      <c r="O1567" s="42" t="str">
        <f ca="1">IF(B1567="", "", IF(ISNA(MATCH(N1567, SOFR_INDEX!$A$2:$A$2001, -1)),1,IF(INDEX(SOFR_INDEX!$A$2:$E$2001,MATCH(N1567, SOFR_INDEX!$A$2:$A$2001, -1), 1)=N1567,MATCH(N1567, SOFR_INDEX!$A$2:$A$2001, -1),MATCH(N1567, SOFR_INDEX!$A$2:$A$2001, -1)+1)))</f>
        <v/>
      </c>
      <c r="P1567" s="40" t="str" cm="1">
        <f t="array" aca="1" ref="P1567" ca="1">IF(OR(B1567="", F1567=""), "", INDEX(SOFR_INDEX!$B$2:$E$2001, O1567,$P$4) * IF(LEFT($P$3, 3)="180", 2, IF(LEFT($P$3, 2)="90", 4, IF(LEFT($P$3, 2)="30", 12, 1)))/100)</f>
        <v/>
      </c>
      <c r="Q1567" s="43" t="str">
        <f ca="1">IF(OR(B1567="", F1567=""), "", P1567+'Terms&amp;Conditions + Transaction'!$B$11/10000)</f>
        <v/>
      </c>
      <c r="R1567" s="43" t="str">
        <f t="shared" ca="1" si="149"/>
        <v/>
      </c>
      <c r="S1567" t="str">
        <f ca="1">IF(B1567="",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Transaction'!$C$7*(F1567-E1567), 365), 360))))</f>
        <v/>
      </c>
      <c r="T1567" s="49" t="str">
        <f t="shared" ca="1" si="150"/>
        <v/>
      </c>
      <c r="U1567" s="49" t="str">
        <f t="shared" ca="1" si="151"/>
        <v/>
      </c>
      <c r="V1567" s="49" t="str">
        <f t="shared" ca="1" si="152"/>
        <v/>
      </c>
      <c r="W1567" s="11" t="str">
        <f t="shared" ca="1" si="153"/>
        <v/>
      </c>
      <c r="X1567" s="11" t="str">
        <f t="shared" ca="1" si="154"/>
        <v/>
      </c>
    </row>
    <row r="1568" spans="2:24" x14ac:dyDescent="0.25">
      <c r="B1568" s="82" t="str">
        <f ca="1">IF(B1567&lt;MIN($C$3, 'Terms&amp;Conditions + Transaction'!$B$6), B1567+1, "")</f>
        <v/>
      </c>
      <c r="C1568" t="str">
        <f ca="1">IF(B1568="", "", IF(AND(WEEKDAY(B1568, 2)&lt;=5, ISERROR(VLOOKUP(B1568, 'Holiday Schedule'!$B$3:$B$1002, 1, FALSE))), 1, 0))</f>
        <v/>
      </c>
      <c r="D1568" t="str">
        <f ca="1">IF(B1568="", "", IF(LOWER('Terms&amp;Conditions + Transaction'!$C$15)="act", 1, IF(DAY(B1568)=31, 0, IF(AND(DAY(B1568+1)=1, MONTH(B1568+1)=3), 31-DAY(B1568), 1))))</f>
        <v/>
      </c>
      <c r="E1568" s="18" t="str">
        <f ca="1">IF(B1568="", "", IFERROR(VLOOKUP(B1568, 'Accrual Schedule'!$B$3:$B$122, 1, TRUE), ""))</f>
        <v/>
      </c>
      <c r="F1568" s="18" t="str" cm="1">
        <f t="array" aca="1" ref="F1568" ca="1">IF(B1568="", "", INDEX('Accrual Schedule'!$B$3:$B$122, MATCH(B1568, 'Accrual Schedule'!$B$3:$B$122, 1)+1, 1))</f>
        <v/>
      </c>
      <c r="G1568" s="18" t="str" cm="1">
        <f t="array" aca="1" ref="G1568" ca="1">IF(B1568="", "", INDEX('Accrual Schedule'!$B$3:$B$122, MATCH(H1568, 'Accrual Schedule'!$B$3:$B$122, 1)-1, 1))</f>
        <v/>
      </c>
      <c r="H1568" s="18" t="str">
        <f ca="1">IF(B1568="", "", INDEX('Accrual Schedule'!$B$3:$B$122, MATCH(I1568, 'Accrual Schedule'!$C$3:$C$122, 1), 1))</f>
        <v/>
      </c>
      <c r="I1568" s="18" t="str" cm="1">
        <f t="array" aca="1" ref="I1568" ca="1">IF(B1568="", "", _xlfn.IFNA(INDEX('Accrual Schedule'!$C$4:$C$122, MATCH(B1568, 'Accrual Schedule'!$C$4:$C$122, 1)+1, 1), INDEX('Accrual Schedule'!$C$4:$C$122, 1, 1)))</f>
        <v/>
      </c>
      <c r="J1568" s="11" t="str">
        <f ca="1">IF(B1568="","",'Terms&amp;Conditions + Transaction'!$F$5-SUMIF(Dispositions!$B$3:$B$32,"&lt;="&amp;B1568,Dispositions!$C$3:$C$32))</f>
        <v/>
      </c>
      <c r="K1568" s="84" t="str">
        <f ca="1">IF(B1568="", "", IF(ISNA(MATCH(B1568, 'Factor Schedule'!$B$3:$B$2002, -1)),1,IF(INDEX('Factor Schedule'!$B$3:$C$2002,MATCH(B1568, 'Factor Schedule'!$B$3:$B$2002, -1), 1)=B1568,MATCH(B1568, 'Factor Schedule'!$B$3:$B$2002, -1),MATCH(B1568, 'Factor Schedule'!$B$3:$B$2002, -1)+1)))</f>
        <v/>
      </c>
      <c r="L1568" s="11" t="str" cm="1">
        <f t="array" aca="1" ref="L1568" ca="1">IF(B1568="","",ROUND(J1568*_xlfn.IFNA(INDEX('Factor Schedule'!$B$3:$C$2002,K1568, 2), 1), 2))</f>
        <v/>
      </c>
      <c r="M1568" s="11" t="str">
        <f ca="1">IF(B1568="", "", IF(OR(LOWER('Terms&amp;Conditions + Transaction'!$B$12)&lt;&gt;"compound", B1568=$C$2, B1568=E1568), L1568, L1568+IF(LOWER('Terms&amp;Conditions + Transaction'!$B$13)&lt;&gt;"y", SUMIFS($T$8:$T$2007, $B$8:$B$2007, "&gt;="&amp;E1568, $B$8:$B$2007, "&lt;"&amp;B1568), SUMIFS($U$8:$U$1007, $B$8:$B$2007, "&gt;="&amp;E1568, $B$8:$B$2007, "&lt;"&amp;B1568))))</f>
        <v/>
      </c>
      <c r="N1568" s="18" t="str">
        <f ca="1">IF(OR(B1568 = "", F1568=""), "", MIN(ForwardDays(B1568,-'Terms&amp;Conditions + Transaction'!$B$22, 'Terms&amp;Conditions + Transaction'!$B$23, 'Holiday Schedule'!$B$3:$B$1002),ForwardDays(F1568,-'Terms&amp;Conditions + Transaction'!$B$22, 'Terms&amp;Conditions + Transaction'!$B$23, 'Holiday Schedule'!$B$3:$B$1002)))</f>
        <v/>
      </c>
      <c r="O1568" s="42" t="str">
        <f ca="1">IF(B1568="", "", IF(ISNA(MATCH(N1568, SOFR_INDEX!$A$2:$A$2001, -1)),1,IF(INDEX(SOFR_INDEX!$A$2:$E$2001,MATCH(N1568, SOFR_INDEX!$A$2:$A$2001, -1), 1)=N1568,MATCH(N1568, SOFR_INDEX!$A$2:$A$2001, -1),MATCH(N1568, SOFR_INDEX!$A$2:$A$2001, -1)+1)))</f>
        <v/>
      </c>
      <c r="P1568" s="40" t="str" cm="1">
        <f t="array" aca="1" ref="P1568" ca="1">IF(OR(B1568="", F1568=""), "", INDEX(SOFR_INDEX!$B$2:$E$2001, O1568,$P$4) * IF(LEFT($P$3, 3)="180", 2, IF(LEFT($P$3, 2)="90", 4, IF(LEFT($P$3, 2)="30", 12, 1)))/100)</f>
        <v/>
      </c>
      <c r="Q1568" s="43" t="str">
        <f ca="1">IF(OR(B1568="", F1568=""), "", P1568+'Terms&amp;Conditions + Transaction'!$B$11/10000)</f>
        <v/>
      </c>
      <c r="R1568" s="43" t="str">
        <f t="shared" ca="1" si="149"/>
        <v/>
      </c>
      <c r="S1568" t="str">
        <f ca="1">IF(B1568="",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Transaction'!$C$7*(F1568-E1568), 365), 360))))</f>
        <v/>
      </c>
      <c r="T1568" s="49" t="str">
        <f t="shared" ca="1" si="150"/>
        <v/>
      </c>
      <c r="U1568" s="49" t="str">
        <f t="shared" ca="1" si="151"/>
        <v/>
      </c>
      <c r="V1568" s="49" t="str">
        <f t="shared" ca="1" si="152"/>
        <v/>
      </c>
      <c r="W1568" s="11" t="str">
        <f t="shared" ca="1" si="153"/>
        <v/>
      </c>
      <c r="X1568" s="11" t="str">
        <f t="shared" ca="1" si="154"/>
        <v/>
      </c>
    </row>
    <row r="1569" spans="2:24" x14ac:dyDescent="0.25">
      <c r="B1569" s="82" t="str">
        <f ca="1">IF(B1568&lt;MIN($C$3, 'Terms&amp;Conditions + Transaction'!$B$6), B1568+1, "")</f>
        <v/>
      </c>
      <c r="C1569" t="str">
        <f ca="1">IF(B1569="", "", IF(AND(WEEKDAY(B1569, 2)&lt;=5, ISERROR(VLOOKUP(B1569, 'Holiday Schedule'!$B$3:$B$1002, 1, FALSE))), 1, 0))</f>
        <v/>
      </c>
      <c r="D1569" t="str">
        <f ca="1">IF(B1569="", "", IF(LOWER('Terms&amp;Conditions + Transaction'!$C$15)="act", 1, IF(DAY(B1569)=31, 0, IF(AND(DAY(B1569+1)=1, MONTH(B1569+1)=3), 31-DAY(B1569), 1))))</f>
        <v/>
      </c>
      <c r="E1569" s="18" t="str">
        <f ca="1">IF(B1569="", "", IFERROR(VLOOKUP(B1569, 'Accrual Schedule'!$B$3:$B$122, 1, TRUE), ""))</f>
        <v/>
      </c>
      <c r="F1569" s="18" t="str" cm="1">
        <f t="array" aca="1" ref="F1569" ca="1">IF(B1569="", "", INDEX('Accrual Schedule'!$B$3:$B$122, MATCH(B1569, 'Accrual Schedule'!$B$3:$B$122, 1)+1, 1))</f>
        <v/>
      </c>
      <c r="G1569" s="18" t="str" cm="1">
        <f t="array" aca="1" ref="G1569" ca="1">IF(B1569="", "", INDEX('Accrual Schedule'!$B$3:$B$122, MATCH(H1569, 'Accrual Schedule'!$B$3:$B$122, 1)-1, 1))</f>
        <v/>
      </c>
      <c r="H1569" s="18" t="str">
        <f ca="1">IF(B1569="", "", INDEX('Accrual Schedule'!$B$3:$B$122, MATCH(I1569, 'Accrual Schedule'!$C$3:$C$122, 1), 1))</f>
        <v/>
      </c>
      <c r="I1569" s="18" t="str" cm="1">
        <f t="array" aca="1" ref="I1569" ca="1">IF(B1569="", "", _xlfn.IFNA(INDEX('Accrual Schedule'!$C$4:$C$122, MATCH(B1569, 'Accrual Schedule'!$C$4:$C$122, 1)+1, 1), INDEX('Accrual Schedule'!$C$4:$C$122, 1, 1)))</f>
        <v/>
      </c>
      <c r="J1569" s="11" t="str">
        <f ca="1">IF(B1569="","",'Terms&amp;Conditions + Transaction'!$F$5-SUMIF(Dispositions!$B$3:$B$32,"&lt;="&amp;B1569,Dispositions!$C$3:$C$32))</f>
        <v/>
      </c>
      <c r="K1569" s="84" t="str">
        <f ca="1">IF(B1569="", "", IF(ISNA(MATCH(B1569, 'Factor Schedule'!$B$3:$B$2002, -1)),1,IF(INDEX('Factor Schedule'!$B$3:$C$2002,MATCH(B1569, 'Factor Schedule'!$B$3:$B$2002, -1), 1)=B1569,MATCH(B1569, 'Factor Schedule'!$B$3:$B$2002, -1),MATCH(B1569, 'Factor Schedule'!$B$3:$B$2002, -1)+1)))</f>
        <v/>
      </c>
      <c r="L1569" s="11" t="str" cm="1">
        <f t="array" aca="1" ref="L1569" ca="1">IF(B1569="","",ROUND(J1569*_xlfn.IFNA(INDEX('Factor Schedule'!$B$3:$C$2002,K1569, 2), 1), 2))</f>
        <v/>
      </c>
      <c r="M1569" s="11" t="str">
        <f ca="1">IF(B1569="", "", IF(OR(LOWER('Terms&amp;Conditions + Transaction'!$B$12)&lt;&gt;"compound", B1569=$C$2, B1569=E1569), L1569, L1569+IF(LOWER('Terms&amp;Conditions + Transaction'!$B$13)&lt;&gt;"y", SUMIFS($T$8:$T$2007, $B$8:$B$2007, "&gt;="&amp;E1569, $B$8:$B$2007, "&lt;"&amp;B1569), SUMIFS($U$8:$U$1007, $B$8:$B$2007, "&gt;="&amp;E1569, $B$8:$B$2007, "&lt;"&amp;B1569))))</f>
        <v/>
      </c>
      <c r="N1569" s="18" t="str">
        <f ca="1">IF(OR(B1569 = "", F1569=""), "", MIN(ForwardDays(B1569,-'Terms&amp;Conditions + Transaction'!$B$22, 'Terms&amp;Conditions + Transaction'!$B$23, 'Holiday Schedule'!$B$3:$B$1002),ForwardDays(F1569,-'Terms&amp;Conditions + Transaction'!$B$22, 'Terms&amp;Conditions + Transaction'!$B$23, 'Holiday Schedule'!$B$3:$B$1002)))</f>
        <v/>
      </c>
      <c r="O1569" s="42" t="str">
        <f ca="1">IF(B1569="", "", IF(ISNA(MATCH(N1569, SOFR_INDEX!$A$2:$A$2001, -1)),1,IF(INDEX(SOFR_INDEX!$A$2:$E$2001,MATCH(N1569, SOFR_INDEX!$A$2:$A$2001, -1), 1)=N1569,MATCH(N1569, SOFR_INDEX!$A$2:$A$2001, -1),MATCH(N1569, SOFR_INDEX!$A$2:$A$2001, -1)+1)))</f>
        <v/>
      </c>
      <c r="P1569" s="40" t="str" cm="1">
        <f t="array" aca="1" ref="P1569" ca="1">IF(OR(B1569="", F1569=""), "", INDEX(SOFR_INDEX!$B$2:$E$2001, O1569,$P$4) * IF(LEFT($P$3, 3)="180", 2, IF(LEFT($P$3, 2)="90", 4, IF(LEFT($P$3, 2)="30", 12, 1)))/100)</f>
        <v/>
      </c>
      <c r="Q1569" s="43" t="str">
        <f ca="1">IF(OR(B1569="", F1569=""), "", P1569+'Terms&amp;Conditions + Transaction'!$B$11/10000)</f>
        <v/>
      </c>
      <c r="R1569" s="43" t="str">
        <f t="shared" ca="1" si="149"/>
        <v/>
      </c>
      <c r="S1569" t="str">
        <f ca="1">IF(B1569="",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Transaction'!$C$7*(F1569-E1569), 365), 360))))</f>
        <v/>
      </c>
      <c r="T1569" s="49" t="str">
        <f t="shared" ca="1" si="150"/>
        <v/>
      </c>
      <c r="U1569" s="49" t="str">
        <f t="shared" ca="1" si="151"/>
        <v/>
      </c>
      <c r="V1569" s="49" t="str">
        <f t="shared" ca="1" si="152"/>
        <v/>
      </c>
      <c r="W1569" s="11" t="str">
        <f t="shared" ca="1" si="153"/>
        <v/>
      </c>
      <c r="X1569" s="11" t="str">
        <f t="shared" ca="1" si="154"/>
        <v/>
      </c>
    </row>
    <row r="1570" spans="2:24" x14ac:dyDescent="0.25">
      <c r="B1570" s="82" t="str">
        <f ca="1">IF(B1569&lt;MIN($C$3, 'Terms&amp;Conditions + Transaction'!$B$6), B1569+1, "")</f>
        <v/>
      </c>
      <c r="C1570" t="str">
        <f ca="1">IF(B1570="", "", IF(AND(WEEKDAY(B1570, 2)&lt;=5, ISERROR(VLOOKUP(B1570, 'Holiday Schedule'!$B$3:$B$1002, 1, FALSE))), 1, 0))</f>
        <v/>
      </c>
      <c r="D1570" t="str">
        <f ca="1">IF(B1570="", "", IF(LOWER('Terms&amp;Conditions + Transaction'!$C$15)="act", 1, IF(DAY(B1570)=31, 0, IF(AND(DAY(B1570+1)=1, MONTH(B1570+1)=3), 31-DAY(B1570), 1))))</f>
        <v/>
      </c>
      <c r="E1570" s="18" t="str">
        <f ca="1">IF(B1570="", "", IFERROR(VLOOKUP(B1570, 'Accrual Schedule'!$B$3:$B$122, 1, TRUE), ""))</f>
        <v/>
      </c>
      <c r="F1570" s="18" t="str" cm="1">
        <f t="array" aca="1" ref="F1570" ca="1">IF(B1570="", "", INDEX('Accrual Schedule'!$B$3:$B$122, MATCH(B1570, 'Accrual Schedule'!$B$3:$B$122, 1)+1, 1))</f>
        <v/>
      </c>
      <c r="G1570" s="18" t="str" cm="1">
        <f t="array" aca="1" ref="G1570" ca="1">IF(B1570="", "", INDEX('Accrual Schedule'!$B$3:$B$122, MATCH(H1570, 'Accrual Schedule'!$B$3:$B$122, 1)-1, 1))</f>
        <v/>
      </c>
      <c r="H1570" s="18" t="str">
        <f ca="1">IF(B1570="", "", INDEX('Accrual Schedule'!$B$3:$B$122, MATCH(I1570, 'Accrual Schedule'!$C$3:$C$122, 1), 1))</f>
        <v/>
      </c>
      <c r="I1570" s="18" t="str" cm="1">
        <f t="array" aca="1" ref="I1570" ca="1">IF(B1570="", "", _xlfn.IFNA(INDEX('Accrual Schedule'!$C$4:$C$122, MATCH(B1570, 'Accrual Schedule'!$C$4:$C$122, 1)+1, 1), INDEX('Accrual Schedule'!$C$4:$C$122, 1, 1)))</f>
        <v/>
      </c>
      <c r="J1570" s="11" t="str">
        <f ca="1">IF(B1570="","",'Terms&amp;Conditions + Transaction'!$F$5-SUMIF(Dispositions!$B$3:$B$32,"&lt;="&amp;B1570,Dispositions!$C$3:$C$32))</f>
        <v/>
      </c>
      <c r="K1570" s="84" t="str">
        <f ca="1">IF(B1570="", "", IF(ISNA(MATCH(B1570, 'Factor Schedule'!$B$3:$B$2002, -1)),1,IF(INDEX('Factor Schedule'!$B$3:$C$2002,MATCH(B1570, 'Factor Schedule'!$B$3:$B$2002, -1), 1)=B1570,MATCH(B1570, 'Factor Schedule'!$B$3:$B$2002, -1),MATCH(B1570, 'Factor Schedule'!$B$3:$B$2002, -1)+1)))</f>
        <v/>
      </c>
      <c r="L1570" s="11" t="str" cm="1">
        <f t="array" aca="1" ref="L1570" ca="1">IF(B1570="","",ROUND(J1570*_xlfn.IFNA(INDEX('Factor Schedule'!$B$3:$C$2002,K1570, 2), 1), 2))</f>
        <v/>
      </c>
      <c r="M1570" s="11" t="str">
        <f ca="1">IF(B1570="", "", IF(OR(LOWER('Terms&amp;Conditions + Transaction'!$B$12)&lt;&gt;"compound", B1570=$C$2, B1570=E1570), L1570, L1570+IF(LOWER('Terms&amp;Conditions + Transaction'!$B$13)&lt;&gt;"y", SUMIFS($T$8:$T$2007, $B$8:$B$2007, "&gt;="&amp;E1570, $B$8:$B$2007, "&lt;"&amp;B1570), SUMIFS($U$8:$U$1007, $B$8:$B$2007, "&gt;="&amp;E1570, $B$8:$B$2007, "&lt;"&amp;B1570))))</f>
        <v/>
      </c>
      <c r="N1570" s="18" t="str">
        <f ca="1">IF(OR(B1570 = "", F1570=""), "", MIN(ForwardDays(B1570,-'Terms&amp;Conditions + Transaction'!$B$22, 'Terms&amp;Conditions + Transaction'!$B$23, 'Holiday Schedule'!$B$3:$B$1002),ForwardDays(F1570,-'Terms&amp;Conditions + Transaction'!$B$22, 'Terms&amp;Conditions + Transaction'!$B$23, 'Holiday Schedule'!$B$3:$B$1002)))</f>
        <v/>
      </c>
      <c r="O1570" s="42" t="str">
        <f ca="1">IF(B1570="", "", IF(ISNA(MATCH(N1570, SOFR_INDEX!$A$2:$A$2001, -1)),1,IF(INDEX(SOFR_INDEX!$A$2:$E$2001,MATCH(N1570, SOFR_INDEX!$A$2:$A$2001, -1), 1)=N1570,MATCH(N1570, SOFR_INDEX!$A$2:$A$2001, -1),MATCH(N1570, SOFR_INDEX!$A$2:$A$2001, -1)+1)))</f>
        <v/>
      </c>
      <c r="P1570" s="40" t="str" cm="1">
        <f t="array" aca="1" ref="P1570" ca="1">IF(OR(B1570="", F1570=""), "", INDEX(SOFR_INDEX!$B$2:$E$2001, O1570,$P$4) * IF(LEFT($P$3, 3)="180", 2, IF(LEFT($P$3, 2)="90", 4, IF(LEFT($P$3, 2)="30", 12, 1)))/100)</f>
        <v/>
      </c>
      <c r="Q1570" s="43" t="str">
        <f ca="1">IF(OR(B1570="", F1570=""), "", P1570+'Terms&amp;Conditions + Transaction'!$B$11/10000)</f>
        <v/>
      </c>
      <c r="R1570" s="43" t="str">
        <f t="shared" ca="1" si="149"/>
        <v/>
      </c>
      <c r="S1570" t="str">
        <f ca="1">IF(B1570="",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Transaction'!$C$7*(F1570-E1570), 365), 360))))</f>
        <v/>
      </c>
      <c r="T1570" s="49" t="str">
        <f t="shared" ca="1" si="150"/>
        <v/>
      </c>
      <c r="U1570" s="49" t="str">
        <f t="shared" ca="1" si="151"/>
        <v/>
      </c>
      <c r="V1570" s="49" t="str">
        <f t="shared" ca="1" si="152"/>
        <v/>
      </c>
      <c r="W1570" s="11" t="str">
        <f t="shared" ca="1" si="153"/>
        <v/>
      </c>
      <c r="X1570" s="11" t="str">
        <f t="shared" ca="1" si="154"/>
        <v/>
      </c>
    </row>
    <row r="1571" spans="2:24" x14ac:dyDescent="0.25">
      <c r="B1571" s="82" t="str">
        <f ca="1">IF(B1570&lt;MIN($C$3, 'Terms&amp;Conditions + Transaction'!$B$6), B1570+1, "")</f>
        <v/>
      </c>
      <c r="C1571" t="str">
        <f ca="1">IF(B1571="", "", IF(AND(WEEKDAY(B1571, 2)&lt;=5, ISERROR(VLOOKUP(B1571, 'Holiday Schedule'!$B$3:$B$1002, 1, FALSE))), 1, 0))</f>
        <v/>
      </c>
      <c r="D1571" t="str">
        <f ca="1">IF(B1571="", "", IF(LOWER('Terms&amp;Conditions + Transaction'!$C$15)="act", 1, IF(DAY(B1571)=31, 0, IF(AND(DAY(B1571+1)=1, MONTH(B1571+1)=3), 31-DAY(B1571), 1))))</f>
        <v/>
      </c>
      <c r="E1571" s="18" t="str">
        <f ca="1">IF(B1571="", "", IFERROR(VLOOKUP(B1571, 'Accrual Schedule'!$B$3:$B$122, 1, TRUE), ""))</f>
        <v/>
      </c>
      <c r="F1571" s="18" t="str" cm="1">
        <f t="array" aca="1" ref="F1571" ca="1">IF(B1571="", "", INDEX('Accrual Schedule'!$B$3:$B$122, MATCH(B1571, 'Accrual Schedule'!$B$3:$B$122, 1)+1, 1))</f>
        <v/>
      </c>
      <c r="G1571" s="18" t="str" cm="1">
        <f t="array" aca="1" ref="G1571" ca="1">IF(B1571="", "", INDEX('Accrual Schedule'!$B$3:$B$122, MATCH(H1571, 'Accrual Schedule'!$B$3:$B$122, 1)-1, 1))</f>
        <v/>
      </c>
      <c r="H1571" s="18" t="str">
        <f ca="1">IF(B1571="", "", INDEX('Accrual Schedule'!$B$3:$B$122, MATCH(I1571, 'Accrual Schedule'!$C$3:$C$122, 1), 1))</f>
        <v/>
      </c>
      <c r="I1571" s="18" t="str" cm="1">
        <f t="array" aca="1" ref="I1571" ca="1">IF(B1571="", "", _xlfn.IFNA(INDEX('Accrual Schedule'!$C$4:$C$122, MATCH(B1571, 'Accrual Schedule'!$C$4:$C$122, 1)+1, 1), INDEX('Accrual Schedule'!$C$4:$C$122, 1, 1)))</f>
        <v/>
      </c>
      <c r="J1571" s="11" t="str">
        <f ca="1">IF(B1571="","",'Terms&amp;Conditions + Transaction'!$F$5-SUMIF(Dispositions!$B$3:$B$32,"&lt;="&amp;B1571,Dispositions!$C$3:$C$32))</f>
        <v/>
      </c>
      <c r="K1571" s="84" t="str">
        <f ca="1">IF(B1571="", "", IF(ISNA(MATCH(B1571, 'Factor Schedule'!$B$3:$B$2002, -1)),1,IF(INDEX('Factor Schedule'!$B$3:$C$2002,MATCH(B1571, 'Factor Schedule'!$B$3:$B$2002, -1), 1)=B1571,MATCH(B1571, 'Factor Schedule'!$B$3:$B$2002, -1),MATCH(B1571, 'Factor Schedule'!$B$3:$B$2002, -1)+1)))</f>
        <v/>
      </c>
      <c r="L1571" s="11" t="str" cm="1">
        <f t="array" aca="1" ref="L1571" ca="1">IF(B1571="","",ROUND(J1571*_xlfn.IFNA(INDEX('Factor Schedule'!$B$3:$C$2002,K1571, 2), 1), 2))</f>
        <v/>
      </c>
      <c r="M1571" s="11" t="str">
        <f ca="1">IF(B1571="", "", IF(OR(LOWER('Terms&amp;Conditions + Transaction'!$B$12)&lt;&gt;"compound", B1571=$C$2, B1571=E1571), L1571, L1571+IF(LOWER('Terms&amp;Conditions + Transaction'!$B$13)&lt;&gt;"y", SUMIFS($T$8:$T$2007, $B$8:$B$2007, "&gt;="&amp;E1571, $B$8:$B$2007, "&lt;"&amp;B1571), SUMIFS($U$8:$U$1007, $B$8:$B$2007, "&gt;="&amp;E1571, $B$8:$B$2007, "&lt;"&amp;B1571))))</f>
        <v/>
      </c>
      <c r="N1571" s="18" t="str">
        <f ca="1">IF(OR(B1571 = "", F1571=""), "", MIN(ForwardDays(B1571,-'Terms&amp;Conditions + Transaction'!$B$22, 'Terms&amp;Conditions + Transaction'!$B$23, 'Holiday Schedule'!$B$3:$B$1002),ForwardDays(F1571,-'Terms&amp;Conditions + Transaction'!$B$22, 'Terms&amp;Conditions + Transaction'!$B$23, 'Holiday Schedule'!$B$3:$B$1002)))</f>
        <v/>
      </c>
      <c r="O1571" s="42" t="str">
        <f ca="1">IF(B1571="", "", IF(ISNA(MATCH(N1571, SOFR_INDEX!$A$2:$A$2001, -1)),1,IF(INDEX(SOFR_INDEX!$A$2:$E$2001,MATCH(N1571, SOFR_INDEX!$A$2:$A$2001, -1), 1)=N1571,MATCH(N1571, SOFR_INDEX!$A$2:$A$2001, -1),MATCH(N1571, SOFR_INDEX!$A$2:$A$2001, -1)+1)))</f>
        <v/>
      </c>
      <c r="P1571" s="40" t="str" cm="1">
        <f t="array" aca="1" ref="P1571" ca="1">IF(OR(B1571="", F1571=""), "", INDEX(SOFR_INDEX!$B$2:$E$2001, O1571,$P$4) * IF(LEFT($P$3, 3)="180", 2, IF(LEFT($P$3, 2)="90", 4, IF(LEFT($P$3, 2)="30", 12, 1)))/100)</f>
        <v/>
      </c>
      <c r="Q1571" s="43" t="str">
        <f ca="1">IF(OR(B1571="", F1571=""), "", P1571+'Terms&amp;Conditions + Transaction'!$B$11/10000)</f>
        <v/>
      </c>
      <c r="R1571" s="43" t="str">
        <f t="shared" ca="1" si="149"/>
        <v/>
      </c>
      <c r="S1571" t="str">
        <f ca="1">IF(B1571="",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Transaction'!$C$7*(F1571-E1571), 365), 360))))</f>
        <v/>
      </c>
      <c r="T1571" s="49" t="str">
        <f t="shared" ca="1" si="150"/>
        <v/>
      </c>
      <c r="U1571" s="49" t="str">
        <f t="shared" ca="1" si="151"/>
        <v/>
      </c>
      <c r="V1571" s="49" t="str">
        <f t="shared" ca="1" si="152"/>
        <v/>
      </c>
      <c r="W1571" s="11" t="str">
        <f t="shared" ca="1" si="153"/>
        <v/>
      </c>
      <c r="X1571" s="11" t="str">
        <f t="shared" ca="1" si="154"/>
        <v/>
      </c>
    </row>
    <row r="1572" spans="2:24" x14ac:dyDescent="0.25">
      <c r="B1572" s="82" t="str">
        <f ca="1">IF(B1571&lt;MIN($C$3, 'Terms&amp;Conditions + Transaction'!$B$6), B1571+1, "")</f>
        <v/>
      </c>
      <c r="C1572" t="str">
        <f ca="1">IF(B1572="", "", IF(AND(WEEKDAY(B1572, 2)&lt;=5, ISERROR(VLOOKUP(B1572, 'Holiday Schedule'!$B$3:$B$1002, 1, FALSE))), 1, 0))</f>
        <v/>
      </c>
      <c r="D1572" t="str">
        <f ca="1">IF(B1572="", "", IF(LOWER('Terms&amp;Conditions + Transaction'!$C$15)="act", 1, IF(DAY(B1572)=31, 0, IF(AND(DAY(B1572+1)=1, MONTH(B1572+1)=3), 31-DAY(B1572), 1))))</f>
        <v/>
      </c>
      <c r="E1572" s="18" t="str">
        <f ca="1">IF(B1572="", "", IFERROR(VLOOKUP(B1572, 'Accrual Schedule'!$B$3:$B$122, 1, TRUE), ""))</f>
        <v/>
      </c>
      <c r="F1572" s="18" t="str" cm="1">
        <f t="array" aca="1" ref="F1572" ca="1">IF(B1572="", "", INDEX('Accrual Schedule'!$B$3:$B$122, MATCH(B1572, 'Accrual Schedule'!$B$3:$B$122, 1)+1, 1))</f>
        <v/>
      </c>
      <c r="G1572" s="18" t="str" cm="1">
        <f t="array" aca="1" ref="G1572" ca="1">IF(B1572="", "", INDEX('Accrual Schedule'!$B$3:$B$122, MATCH(H1572, 'Accrual Schedule'!$B$3:$B$122, 1)-1, 1))</f>
        <v/>
      </c>
      <c r="H1572" s="18" t="str">
        <f ca="1">IF(B1572="", "", INDEX('Accrual Schedule'!$B$3:$B$122, MATCH(I1572, 'Accrual Schedule'!$C$3:$C$122, 1), 1))</f>
        <v/>
      </c>
      <c r="I1572" s="18" t="str" cm="1">
        <f t="array" aca="1" ref="I1572" ca="1">IF(B1572="", "", _xlfn.IFNA(INDEX('Accrual Schedule'!$C$4:$C$122, MATCH(B1572, 'Accrual Schedule'!$C$4:$C$122, 1)+1, 1), INDEX('Accrual Schedule'!$C$4:$C$122, 1, 1)))</f>
        <v/>
      </c>
      <c r="J1572" s="11" t="str">
        <f ca="1">IF(B1572="","",'Terms&amp;Conditions + Transaction'!$F$5-SUMIF(Dispositions!$B$3:$B$32,"&lt;="&amp;B1572,Dispositions!$C$3:$C$32))</f>
        <v/>
      </c>
      <c r="K1572" s="84" t="str">
        <f ca="1">IF(B1572="", "", IF(ISNA(MATCH(B1572, 'Factor Schedule'!$B$3:$B$2002, -1)),1,IF(INDEX('Factor Schedule'!$B$3:$C$2002,MATCH(B1572, 'Factor Schedule'!$B$3:$B$2002, -1), 1)=B1572,MATCH(B1572, 'Factor Schedule'!$B$3:$B$2002, -1),MATCH(B1572, 'Factor Schedule'!$B$3:$B$2002, -1)+1)))</f>
        <v/>
      </c>
      <c r="L1572" s="11" t="str" cm="1">
        <f t="array" aca="1" ref="L1572" ca="1">IF(B1572="","",ROUND(J1572*_xlfn.IFNA(INDEX('Factor Schedule'!$B$3:$C$2002,K1572, 2), 1), 2))</f>
        <v/>
      </c>
      <c r="M1572" s="11" t="str">
        <f ca="1">IF(B1572="", "", IF(OR(LOWER('Terms&amp;Conditions + Transaction'!$B$12)&lt;&gt;"compound", B1572=$C$2, B1572=E1572), L1572, L1572+IF(LOWER('Terms&amp;Conditions + Transaction'!$B$13)&lt;&gt;"y", SUMIFS($T$8:$T$2007, $B$8:$B$2007, "&gt;="&amp;E1572, $B$8:$B$2007, "&lt;"&amp;B1572), SUMIFS($U$8:$U$1007, $B$8:$B$2007, "&gt;="&amp;E1572, $B$8:$B$2007, "&lt;"&amp;B1572))))</f>
        <v/>
      </c>
      <c r="N1572" s="18" t="str">
        <f ca="1">IF(OR(B1572 = "", F1572=""), "", MIN(ForwardDays(B1572,-'Terms&amp;Conditions + Transaction'!$B$22, 'Terms&amp;Conditions + Transaction'!$B$23, 'Holiday Schedule'!$B$3:$B$1002),ForwardDays(F1572,-'Terms&amp;Conditions + Transaction'!$B$22, 'Terms&amp;Conditions + Transaction'!$B$23, 'Holiday Schedule'!$B$3:$B$1002)))</f>
        <v/>
      </c>
      <c r="O1572" s="42" t="str">
        <f ca="1">IF(B1572="", "", IF(ISNA(MATCH(N1572, SOFR_INDEX!$A$2:$A$2001, -1)),1,IF(INDEX(SOFR_INDEX!$A$2:$E$2001,MATCH(N1572, SOFR_INDEX!$A$2:$A$2001, -1), 1)=N1572,MATCH(N1572, SOFR_INDEX!$A$2:$A$2001, -1),MATCH(N1572, SOFR_INDEX!$A$2:$A$2001, -1)+1)))</f>
        <v/>
      </c>
      <c r="P1572" s="40" t="str" cm="1">
        <f t="array" aca="1" ref="P1572" ca="1">IF(OR(B1572="", F1572=""), "", INDEX(SOFR_INDEX!$B$2:$E$2001, O1572,$P$4) * IF(LEFT($P$3, 3)="180", 2, IF(LEFT($P$3, 2)="90", 4, IF(LEFT($P$3, 2)="30", 12, 1)))/100)</f>
        <v/>
      </c>
      <c r="Q1572" s="43" t="str">
        <f ca="1">IF(OR(B1572="", F1572=""), "", P1572+'Terms&amp;Conditions + Transaction'!$B$11/10000)</f>
        <v/>
      </c>
      <c r="R1572" s="43" t="str">
        <f t="shared" ca="1" si="149"/>
        <v/>
      </c>
      <c r="S1572" t="str">
        <f ca="1">IF(B1572="",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Transaction'!$C$7*(F1572-E1572), 365), 360))))</f>
        <v/>
      </c>
      <c r="T1572" s="49" t="str">
        <f t="shared" ca="1" si="150"/>
        <v/>
      </c>
      <c r="U1572" s="49" t="str">
        <f t="shared" ca="1" si="151"/>
        <v/>
      </c>
      <c r="V1572" s="49" t="str">
        <f t="shared" ca="1" si="152"/>
        <v/>
      </c>
      <c r="W1572" s="11" t="str">
        <f t="shared" ca="1" si="153"/>
        <v/>
      </c>
      <c r="X1572" s="11" t="str">
        <f t="shared" ca="1" si="154"/>
        <v/>
      </c>
    </row>
    <row r="1573" spans="2:24" x14ac:dyDescent="0.25">
      <c r="B1573" s="82" t="str">
        <f ca="1">IF(B1572&lt;MIN($C$3, 'Terms&amp;Conditions + Transaction'!$B$6), B1572+1, "")</f>
        <v/>
      </c>
      <c r="C1573" t="str">
        <f ca="1">IF(B1573="", "", IF(AND(WEEKDAY(B1573, 2)&lt;=5, ISERROR(VLOOKUP(B1573, 'Holiday Schedule'!$B$3:$B$1002, 1, FALSE))), 1, 0))</f>
        <v/>
      </c>
      <c r="D1573" t="str">
        <f ca="1">IF(B1573="", "", IF(LOWER('Terms&amp;Conditions + Transaction'!$C$15)="act", 1, IF(DAY(B1573)=31, 0, IF(AND(DAY(B1573+1)=1, MONTH(B1573+1)=3), 31-DAY(B1573), 1))))</f>
        <v/>
      </c>
      <c r="E1573" s="18" t="str">
        <f ca="1">IF(B1573="", "", IFERROR(VLOOKUP(B1573, 'Accrual Schedule'!$B$3:$B$122, 1, TRUE), ""))</f>
        <v/>
      </c>
      <c r="F1573" s="18" t="str" cm="1">
        <f t="array" aca="1" ref="F1573" ca="1">IF(B1573="", "", INDEX('Accrual Schedule'!$B$3:$B$122, MATCH(B1573, 'Accrual Schedule'!$B$3:$B$122, 1)+1, 1))</f>
        <v/>
      </c>
      <c r="G1573" s="18" t="str" cm="1">
        <f t="array" aca="1" ref="G1573" ca="1">IF(B1573="", "", INDEX('Accrual Schedule'!$B$3:$B$122, MATCH(H1573, 'Accrual Schedule'!$B$3:$B$122, 1)-1, 1))</f>
        <v/>
      </c>
      <c r="H1573" s="18" t="str">
        <f ca="1">IF(B1573="", "", INDEX('Accrual Schedule'!$B$3:$B$122, MATCH(I1573, 'Accrual Schedule'!$C$3:$C$122, 1), 1))</f>
        <v/>
      </c>
      <c r="I1573" s="18" t="str" cm="1">
        <f t="array" aca="1" ref="I1573" ca="1">IF(B1573="", "", _xlfn.IFNA(INDEX('Accrual Schedule'!$C$4:$C$122, MATCH(B1573, 'Accrual Schedule'!$C$4:$C$122, 1)+1, 1), INDEX('Accrual Schedule'!$C$4:$C$122, 1, 1)))</f>
        <v/>
      </c>
      <c r="J1573" s="11" t="str">
        <f ca="1">IF(B1573="","",'Terms&amp;Conditions + Transaction'!$F$5-SUMIF(Dispositions!$B$3:$B$32,"&lt;="&amp;B1573,Dispositions!$C$3:$C$32))</f>
        <v/>
      </c>
      <c r="K1573" s="84" t="str">
        <f ca="1">IF(B1573="", "", IF(ISNA(MATCH(B1573, 'Factor Schedule'!$B$3:$B$2002, -1)),1,IF(INDEX('Factor Schedule'!$B$3:$C$2002,MATCH(B1573, 'Factor Schedule'!$B$3:$B$2002, -1), 1)=B1573,MATCH(B1573, 'Factor Schedule'!$B$3:$B$2002, -1),MATCH(B1573, 'Factor Schedule'!$B$3:$B$2002, -1)+1)))</f>
        <v/>
      </c>
      <c r="L1573" s="11" t="str" cm="1">
        <f t="array" aca="1" ref="L1573" ca="1">IF(B1573="","",ROUND(J1573*_xlfn.IFNA(INDEX('Factor Schedule'!$B$3:$C$2002,K1573, 2), 1), 2))</f>
        <v/>
      </c>
      <c r="M1573" s="11" t="str">
        <f ca="1">IF(B1573="", "", IF(OR(LOWER('Terms&amp;Conditions + Transaction'!$B$12)&lt;&gt;"compound", B1573=$C$2, B1573=E1573), L1573, L1573+IF(LOWER('Terms&amp;Conditions + Transaction'!$B$13)&lt;&gt;"y", SUMIFS($T$8:$T$2007, $B$8:$B$2007, "&gt;="&amp;E1573, $B$8:$B$2007, "&lt;"&amp;B1573), SUMIFS($U$8:$U$1007, $B$8:$B$2007, "&gt;="&amp;E1573, $B$8:$B$2007, "&lt;"&amp;B1573))))</f>
        <v/>
      </c>
      <c r="N1573" s="18" t="str">
        <f ca="1">IF(OR(B1573 = "", F1573=""), "", MIN(ForwardDays(B1573,-'Terms&amp;Conditions + Transaction'!$B$22, 'Terms&amp;Conditions + Transaction'!$B$23, 'Holiday Schedule'!$B$3:$B$1002),ForwardDays(F1573,-'Terms&amp;Conditions + Transaction'!$B$22, 'Terms&amp;Conditions + Transaction'!$B$23, 'Holiday Schedule'!$B$3:$B$1002)))</f>
        <v/>
      </c>
      <c r="O1573" s="42" t="str">
        <f ca="1">IF(B1573="", "", IF(ISNA(MATCH(N1573, SOFR_INDEX!$A$2:$A$2001, -1)),1,IF(INDEX(SOFR_INDEX!$A$2:$E$2001,MATCH(N1573, SOFR_INDEX!$A$2:$A$2001, -1), 1)=N1573,MATCH(N1573, SOFR_INDEX!$A$2:$A$2001, -1),MATCH(N1573, SOFR_INDEX!$A$2:$A$2001, -1)+1)))</f>
        <v/>
      </c>
      <c r="P1573" s="40" t="str" cm="1">
        <f t="array" aca="1" ref="P1573" ca="1">IF(OR(B1573="", F1573=""), "", INDEX(SOFR_INDEX!$B$2:$E$2001, O1573,$P$4) * IF(LEFT($P$3, 3)="180", 2, IF(LEFT($P$3, 2)="90", 4, IF(LEFT($P$3, 2)="30", 12, 1)))/100)</f>
        <v/>
      </c>
      <c r="Q1573" s="43" t="str">
        <f ca="1">IF(OR(B1573="", F1573=""), "", P1573+'Terms&amp;Conditions + Transaction'!$B$11/10000)</f>
        <v/>
      </c>
      <c r="R1573" s="43" t="str">
        <f t="shared" ca="1" si="149"/>
        <v/>
      </c>
      <c r="S1573" t="str">
        <f ca="1">IF(B1573="",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Transaction'!$C$7*(F1573-E1573), 365), 360))))</f>
        <v/>
      </c>
      <c r="T1573" s="49" t="str">
        <f t="shared" ca="1" si="150"/>
        <v/>
      </c>
      <c r="U1573" s="49" t="str">
        <f t="shared" ca="1" si="151"/>
        <v/>
      </c>
      <c r="V1573" s="49" t="str">
        <f t="shared" ca="1" si="152"/>
        <v/>
      </c>
      <c r="W1573" s="11" t="str">
        <f t="shared" ca="1" si="153"/>
        <v/>
      </c>
      <c r="X1573" s="11" t="str">
        <f t="shared" ca="1" si="154"/>
        <v/>
      </c>
    </row>
    <row r="1574" spans="2:24" x14ac:dyDescent="0.25">
      <c r="B1574" s="82" t="str">
        <f ca="1">IF(B1573&lt;MIN($C$3, 'Terms&amp;Conditions + Transaction'!$B$6), B1573+1, "")</f>
        <v/>
      </c>
      <c r="C1574" t="str">
        <f ca="1">IF(B1574="", "", IF(AND(WEEKDAY(B1574, 2)&lt;=5, ISERROR(VLOOKUP(B1574, 'Holiday Schedule'!$B$3:$B$1002, 1, FALSE))), 1, 0))</f>
        <v/>
      </c>
      <c r="D1574" t="str">
        <f ca="1">IF(B1574="", "", IF(LOWER('Terms&amp;Conditions + Transaction'!$C$15)="act", 1, IF(DAY(B1574)=31, 0, IF(AND(DAY(B1574+1)=1, MONTH(B1574+1)=3), 31-DAY(B1574), 1))))</f>
        <v/>
      </c>
      <c r="E1574" s="18" t="str">
        <f ca="1">IF(B1574="", "", IFERROR(VLOOKUP(B1574, 'Accrual Schedule'!$B$3:$B$122, 1, TRUE), ""))</f>
        <v/>
      </c>
      <c r="F1574" s="18" t="str" cm="1">
        <f t="array" aca="1" ref="F1574" ca="1">IF(B1574="", "", INDEX('Accrual Schedule'!$B$3:$B$122, MATCH(B1574, 'Accrual Schedule'!$B$3:$B$122, 1)+1, 1))</f>
        <v/>
      </c>
      <c r="G1574" s="18" t="str" cm="1">
        <f t="array" aca="1" ref="G1574" ca="1">IF(B1574="", "", INDEX('Accrual Schedule'!$B$3:$B$122, MATCH(H1574, 'Accrual Schedule'!$B$3:$B$122, 1)-1, 1))</f>
        <v/>
      </c>
      <c r="H1574" s="18" t="str">
        <f ca="1">IF(B1574="", "", INDEX('Accrual Schedule'!$B$3:$B$122, MATCH(I1574, 'Accrual Schedule'!$C$3:$C$122, 1), 1))</f>
        <v/>
      </c>
      <c r="I1574" s="18" t="str" cm="1">
        <f t="array" aca="1" ref="I1574" ca="1">IF(B1574="", "", _xlfn.IFNA(INDEX('Accrual Schedule'!$C$4:$C$122, MATCH(B1574, 'Accrual Schedule'!$C$4:$C$122, 1)+1, 1), INDEX('Accrual Schedule'!$C$4:$C$122, 1, 1)))</f>
        <v/>
      </c>
      <c r="J1574" s="11" t="str">
        <f ca="1">IF(B1574="","",'Terms&amp;Conditions + Transaction'!$F$5-SUMIF(Dispositions!$B$3:$B$32,"&lt;="&amp;B1574,Dispositions!$C$3:$C$32))</f>
        <v/>
      </c>
      <c r="K1574" s="84" t="str">
        <f ca="1">IF(B1574="", "", IF(ISNA(MATCH(B1574, 'Factor Schedule'!$B$3:$B$2002, -1)),1,IF(INDEX('Factor Schedule'!$B$3:$C$2002,MATCH(B1574, 'Factor Schedule'!$B$3:$B$2002, -1), 1)=B1574,MATCH(B1574, 'Factor Schedule'!$B$3:$B$2002, -1),MATCH(B1574, 'Factor Schedule'!$B$3:$B$2002, -1)+1)))</f>
        <v/>
      </c>
      <c r="L1574" s="11" t="str" cm="1">
        <f t="array" aca="1" ref="L1574" ca="1">IF(B1574="","",ROUND(J1574*_xlfn.IFNA(INDEX('Factor Schedule'!$B$3:$C$2002,K1574, 2), 1), 2))</f>
        <v/>
      </c>
      <c r="M1574" s="11" t="str">
        <f ca="1">IF(B1574="", "", IF(OR(LOWER('Terms&amp;Conditions + Transaction'!$B$12)&lt;&gt;"compound", B1574=$C$2, B1574=E1574), L1574, L1574+IF(LOWER('Terms&amp;Conditions + Transaction'!$B$13)&lt;&gt;"y", SUMIFS($T$8:$T$2007, $B$8:$B$2007, "&gt;="&amp;E1574, $B$8:$B$2007, "&lt;"&amp;B1574), SUMIFS($U$8:$U$1007, $B$8:$B$2007, "&gt;="&amp;E1574, $B$8:$B$2007, "&lt;"&amp;B1574))))</f>
        <v/>
      </c>
      <c r="N1574" s="18" t="str">
        <f ca="1">IF(OR(B1574 = "", F1574=""), "", MIN(ForwardDays(B1574,-'Terms&amp;Conditions + Transaction'!$B$22, 'Terms&amp;Conditions + Transaction'!$B$23, 'Holiday Schedule'!$B$3:$B$1002),ForwardDays(F1574,-'Terms&amp;Conditions + Transaction'!$B$22, 'Terms&amp;Conditions + Transaction'!$B$23, 'Holiday Schedule'!$B$3:$B$1002)))</f>
        <v/>
      </c>
      <c r="O1574" s="42" t="str">
        <f ca="1">IF(B1574="", "", IF(ISNA(MATCH(N1574, SOFR_INDEX!$A$2:$A$2001, -1)),1,IF(INDEX(SOFR_INDEX!$A$2:$E$2001,MATCH(N1574, SOFR_INDEX!$A$2:$A$2001, -1), 1)=N1574,MATCH(N1574, SOFR_INDEX!$A$2:$A$2001, -1),MATCH(N1574, SOFR_INDEX!$A$2:$A$2001, -1)+1)))</f>
        <v/>
      </c>
      <c r="P1574" s="40" t="str" cm="1">
        <f t="array" aca="1" ref="P1574" ca="1">IF(OR(B1574="", F1574=""), "", INDEX(SOFR_INDEX!$B$2:$E$2001, O1574,$P$4) * IF(LEFT($P$3, 3)="180", 2, IF(LEFT($P$3, 2)="90", 4, IF(LEFT($P$3, 2)="30", 12, 1)))/100)</f>
        <v/>
      </c>
      <c r="Q1574" s="43" t="str">
        <f ca="1">IF(OR(B1574="", F1574=""), "", P1574+'Terms&amp;Conditions + Transaction'!$B$11/10000)</f>
        <v/>
      </c>
      <c r="R1574" s="43" t="str">
        <f t="shared" ca="1" si="149"/>
        <v/>
      </c>
      <c r="S1574" t="str">
        <f ca="1">IF(B1574="",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Transaction'!$C$7*(F1574-E1574), 365), 360))))</f>
        <v/>
      </c>
      <c r="T1574" s="49" t="str">
        <f t="shared" ca="1" si="150"/>
        <v/>
      </c>
      <c r="U1574" s="49" t="str">
        <f t="shared" ca="1" si="151"/>
        <v/>
      </c>
      <c r="V1574" s="49" t="str">
        <f t="shared" ca="1" si="152"/>
        <v/>
      </c>
      <c r="W1574" s="11" t="str">
        <f t="shared" ca="1" si="153"/>
        <v/>
      </c>
      <c r="X1574" s="11" t="str">
        <f t="shared" ca="1" si="154"/>
        <v/>
      </c>
    </row>
    <row r="1575" spans="2:24" x14ac:dyDescent="0.25">
      <c r="B1575" s="82" t="str">
        <f ca="1">IF(B1574&lt;MIN($C$3, 'Terms&amp;Conditions + Transaction'!$B$6), B1574+1, "")</f>
        <v/>
      </c>
      <c r="C1575" t="str">
        <f ca="1">IF(B1575="", "", IF(AND(WEEKDAY(B1575, 2)&lt;=5, ISERROR(VLOOKUP(B1575, 'Holiday Schedule'!$B$3:$B$1002, 1, FALSE))), 1, 0))</f>
        <v/>
      </c>
      <c r="D1575" t="str">
        <f ca="1">IF(B1575="", "", IF(LOWER('Terms&amp;Conditions + Transaction'!$C$15)="act", 1, IF(DAY(B1575)=31, 0, IF(AND(DAY(B1575+1)=1, MONTH(B1575+1)=3), 31-DAY(B1575), 1))))</f>
        <v/>
      </c>
      <c r="E1575" s="18" t="str">
        <f ca="1">IF(B1575="", "", IFERROR(VLOOKUP(B1575, 'Accrual Schedule'!$B$3:$B$122, 1, TRUE), ""))</f>
        <v/>
      </c>
      <c r="F1575" s="18" t="str" cm="1">
        <f t="array" aca="1" ref="F1575" ca="1">IF(B1575="", "", INDEX('Accrual Schedule'!$B$3:$B$122, MATCH(B1575, 'Accrual Schedule'!$B$3:$B$122, 1)+1, 1))</f>
        <v/>
      </c>
      <c r="G1575" s="18" t="str" cm="1">
        <f t="array" aca="1" ref="G1575" ca="1">IF(B1575="", "", INDEX('Accrual Schedule'!$B$3:$B$122, MATCH(H1575, 'Accrual Schedule'!$B$3:$B$122, 1)-1, 1))</f>
        <v/>
      </c>
      <c r="H1575" s="18" t="str">
        <f ca="1">IF(B1575="", "", INDEX('Accrual Schedule'!$B$3:$B$122, MATCH(I1575, 'Accrual Schedule'!$C$3:$C$122, 1), 1))</f>
        <v/>
      </c>
      <c r="I1575" s="18" t="str" cm="1">
        <f t="array" aca="1" ref="I1575" ca="1">IF(B1575="", "", _xlfn.IFNA(INDEX('Accrual Schedule'!$C$4:$C$122, MATCH(B1575, 'Accrual Schedule'!$C$4:$C$122, 1)+1, 1), INDEX('Accrual Schedule'!$C$4:$C$122, 1, 1)))</f>
        <v/>
      </c>
      <c r="J1575" s="11" t="str">
        <f ca="1">IF(B1575="","",'Terms&amp;Conditions + Transaction'!$F$5-SUMIF(Dispositions!$B$3:$B$32,"&lt;="&amp;B1575,Dispositions!$C$3:$C$32))</f>
        <v/>
      </c>
      <c r="K1575" s="84" t="str">
        <f ca="1">IF(B1575="", "", IF(ISNA(MATCH(B1575, 'Factor Schedule'!$B$3:$B$2002, -1)),1,IF(INDEX('Factor Schedule'!$B$3:$C$2002,MATCH(B1575, 'Factor Schedule'!$B$3:$B$2002, -1), 1)=B1575,MATCH(B1575, 'Factor Schedule'!$B$3:$B$2002, -1),MATCH(B1575, 'Factor Schedule'!$B$3:$B$2002, -1)+1)))</f>
        <v/>
      </c>
      <c r="L1575" s="11" t="str" cm="1">
        <f t="array" aca="1" ref="L1575" ca="1">IF(B1575="","",ROUND(J1575*_xlfn.IFNA(INDEX('Factor Schedule'!$B$3:$C$2002,K1575, 2), 1), 2))</f>
        <v/>
      </c>
      <c r="M1575" s="11" t="str">
        <f ca="1">IF(B1575="", "", IF(OR(LOWER('Terms&amp;Conditions + Transaction'!$B$12)&lt;&gt;"compound", B1575=$C$2, B1575=E1575), L1575, L1575+IF(LOWER('Terms&amp;Conditions + Transaction'!$B$13)&lt;&gt;"y", SUMIFS($T$8:$T$2007, $B$8:$B$2007, "&gt;="&amp;E1575, $B$8:$B$2007, "&lt;"&amp;B1575), SUMIFS($U$8:$U$1007, $B$8:$B$2007, "&gt;="&amp;E1575, $B$8:$B$2007, "&lt;"&amp;B1575))))</f>
        <v/>
      </c>
      <c r="N1575" s="18" t="str">
        <f ca="1">IF(OR(B1575 = "", F1575=""), "", MIN(ForwardDays(B1575,-'Terms&amp;Conditions + Transaction'!$B$22, 'Terms&amp;Conditions + Transaction'!$B$23, 'Holiday Schedule'!$B$3:$B$1002),ForwardDays(F1575,-'Terms&amp;Conditions + Transaction'!$B$22, 'Terms&amp;Conditions + Transaction'!$B$23, 'Holiday Schedule'!$B$3:$B$1002)))</f>
        <v/>
      </c>
      <c r="O1575" s="42" t="str">
        <f ca="1">IF(B1575="", "", IF(ISNA(MATCH(N1575, SOFR_INDEX!$A$2:$A$2001, -1)),1,IF(INDEX(SOFR_INDEX!$A$2:$E$2001,MATCH(N1575, SOFR_INDEX!$A$2:$A$2001, -1), 1)=N1575,MATCH(N1575, SOFR_INDEX!$A$2:$A$2001, -1),MATCH(N1575, SOFR_INDEX!$A$2:$A$2001, -1)+1)))</f>
        <v/>
      </c>
      <c r="P1575" s="40" t="str" cm="1">
        <f t="array" aca="1" ref="P1575" ca="1">IF(OR(B1575="", F1575=""), "", INDEX(SOFR_INDEX!$B$2:$E$2001, O1575,$P$4) * IF(LEFT($P$3, 3)="180", 2, IF(LEFT($P$3, 2)="90", 4, IF(LEFT($P$3, 2)="30", 12, 1)))/100)</f>
        <v/>
      </c>
      <c r="Q1575" s="43" t="str">
        <f ca="1">IF(OR(B1575="", F1575=""), "", P1575+'Terms&amp;Conditions + Transaction'!$B$11/10000)</f>
        <v/>
      </c>
      <c r="R1575" s="43" t="str">
        <f t="shared" ca="1" si="149"/>
        <v/>
      </c>
      <c r="S1575" t="str">
        <f ca="1">IF(B1575="",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Transaction'!$C$7*(F1575-E1575), 365), 360))))</f>
        <v/>
      </c>
      <c r="T1575" s="49" t="str">
        <f t="shared" ca="1" si="150"/>
        <v/>
      </c>
      <c r="U1575" s="49" t="str">
        <f t="shared" ca="1" si="151"/>
        <v/>
      </c>
      <c r="V1575" s="49" t="str">
        <f t="shared" ca="1" si="152"/>
        <v/>
      </c>
      <c r="W1575" s="11" t="str">
        <f t="shared" ca="1" si="153"/>
        <v/>
      </c>
      <c r="X1575" s="11" t="str">
        <f t="shared" ca="1" si="154"/>
        <v/>
      </c>
    </row>
    <row r="1576" spans="2:24" x14ac:dyDescent="0.25">
      <c r="B1576" s="82" t="str">
        <f ca="1">IF(B1575&lt;MIN($C$3, 'Terms&amp;Conditions + Transaction'!$B$6), B1575+1, "")</f>
        <v/>
      </c>
      <c r="C1576" t="str">
        <f ca="1">IF(B1576="", "", IF(AND(WEEKDAY(B1576, 2)&lt;=5, ISERROR(VLOOKUP(B1576, 'Holiday Schedule'!$B$3:$B$1002, 1, FALSE))), 1, 0))</f>
        <v/>
      </c>
      <c r="D1576" t="str">
        <f ca="1">IF(B1576="", "", IF(LOWER('Terms&amp;Conditions + Transaction'!$C$15)="act", 1, IF(DAY(B1576)=31, 0, IF(AND(DAY(B1576+1)=1, MONTH(B1576+1)=3), 31-DAY(B1576), 1))))</f>
        <v/>
      </c>
      <c r="E1576" s="18" t="str">
        <f ca="1">IF(B1576="", "", IFERROR(VLOOKUP(B1576, 'Accrual Schedule'!$B$3:$B$122, 1, TRUE), ""))</f>
        <v/>
      </c>
      <c r="F1576" s="18" t="str" cm="1">
        <f t="array" aca="1" ref="F1576" ca="1">IF(B1576="", "", INDEX('Accrual Schedule'!$B$3:$B$122, MATCH(B1576, 'Accrual Schedule'!$B$3:$B$122, 1)+1, 1))</f>
        <v/>
      </c>
      <c r="G1576" s="18" t="str" cm="1">
        <f t="array" aca="1" ref="G1576" ca="1">IF(B1576="", "", INDEX('Accrual Schedule'!$B$3:$B$122, MATCH(H1576, 'Accrual Schedule'!$B$3:$B$122, 1)-1, 1))</f>
        <v/>
      </c>
      <c r="H1576" s="18" t="str">
        <f ca="1">IF(B1576="", "", INDEX('Accrual Schedule'!$B$3:$B$122, MATCH(I1576, 'Accrual Schedule'!$C$3:$C$122, 1), 1))</f>
        <v/>
      </c>
      <c r="I1576" s="18" t="str" cm="1">
        <f t="array" aca="1" ref="I1576" ca="1">IF(B1576="", "", _xlfn.IFNA(INDEX('Accrual Schedule'!$C$4:$C$122, MATCH(B1576, 'Accrual Schedule'!$C$4:$C$122, 1)+1, 1), INDEX('Accrual Schedule'!$C$4:$C$122, 1, 1)))</f>
        <v/>
      </c>
      <c r="J1576" s="11" t="str">
        <f ca="1">IF(B1576="","",'Terms&amp;Conditions + Transaction'!$F$5-SUMIF(Dispositions!$B$3:$B$32,"&lt;="&amp;B1576,Dispositions!$C$3:$C$32))</f>
        <v/>
      </c>
      <c r="K1576" s="84" t="str">
        <f ca="1">IF(B1576="", "", IF(ISNA(MATCH(B1576, 'Factor Schedule'!$B$3:$B$2002, -1)),1,IF(INDEX('Factor Schedule'!$B$3:$C$2002,MATCH(B1576, 'Factor Schedule'!$B$3:$B$2002, -1), 1)=B1576,MATCH(B1576, 'Factor Schedule'!$B$3:$B$2002, -1),MATCH(B1576, 'Factor Schedule'!$B$3:$B$2002, -1)+1)))</f>
        <v/>
      </c>
      <c r="L1576" s="11" t="str" cm="1">
        <f t="array" aca="1" ref="L1576" ca="1">IF(B1576="","",ROUND(J1576*_xlfn.IFNA(INDEX('Factor Schedule'!$B$3:$C$2002,K1576, 2), 1), 2))</f>
        <v/>
      </c>
      <c r="M1576" s="11" t="str">
        <f ca="1">IF(B1576="", "", IF(OR(LOWER('Terms&amp;Conditions + Transaction'!$B$12)&lt;&gt;"compound", B1576=$C$2, B1576=E1576), L1576, L1576+IF(LOWER('Terms&amp;Conditions + Transaction'!$B$13)&lt;&gt;"y", SUMIFS($T$8:$T$2007, $B$8:$B$2007, "&gt;="&amp;E1576, $B$8:$B$2007, "&lt;"&amp;B1576), SUMIFS($U$8:$U$1007, $B$8:$B$2007, "&gt;="&amp;E1576, $B$8:$B$2007, "&lt;"&amp;B1576))))</f>
        <v/>
      </c>
      <c r="N1576" s="18" t="str">
        <f ca="1">IF(OR(B1576 = "", F1576=""), "", MIN(ForwardDays(B1576,-'Terms&amp;Conditions + Transaction'!$B$22, 'Terms&amp;Conditions + Transaction'!$B$23, 'Holiday Schedule'!$B$3:$B$1002),ForwardDays(F1576,-'Terms&amp;Conditions + Transaction'!$B$22, 'Terms&amp;Conditions + Transaction'!$B$23, 'Holiday Schedule'!$B$3:$B$1002)))</f>
        <v/>
      </c>
      <c r="O1576" s="42" t="str">
        <f ca="1">IF(B1576="", "", IF(ISNA(MATCH(N1576, SOFR_INDEX!$A$2:$A$2001, -1)),1,IF(INDEX(SOFR_INDEX!$A$2:$E$2001,MATCH(N1576, SOFR_INDEX!$A$2:$A$2001, -1), 1)=N1576,MATCH(N1576, SOFR_INDEX!$A$2:$A$2001, -1),MATCH(N1576, SOFR_INDEX!$A$2:$A$2001, -1)+1)))</f>
        <v/>
      </c>
      <c r="P1576" s="40" t="str" cm="1">
        <f t="array" aca="1" ref="P1576" ca="1">IF(OR(B1576="", F1576=""), "", INDEX(SOFR_INDEX!$B$2:$E$2001, O1576,$P$4) * IF(LEFT($P$3, 3)="180", 2, IF(LEFT($P$3, 2)="90", 4, IF(LEFT($P$3, 2)="30", 12, 1)))/100)</f>
        <v/>
      </c>
      <c r="Q1576" s="43" t="str">
        <f ca="1">IF(OR(B1576="", F1576=""), "", P1576+'Terms&amp;Conditions + Transaction'!$B$11/10000)</f>
        <v/>
      </c>
      <c r="R1576" s="43" t="str">
        <f t="shared" ca="1" si="149"/>
        <v/>
      </c>
      <c r="S1576" t="str">
        <f ca="1">IF(B1576="",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Transaction'!$C$7*(F1576-E1576), 365), 360))))</f>
        <v/>
      </c>
      <c r="T1576" s="49" t="str">
        <f t="shared" ca="1" si="150"/>
        <v/>
      </c>
      <c r="U1576" s="49" t="str">
        <f t="shared" ca="1" si="151"/>
        <v/>
      </c>
      <c r="V1576" s="49" t="str">
        <f t="shared" ca="1" si="152"/>
        <v/>
      </c>
      <c r="W1576" s="11" t="str">
        <f t="shared" ca="1" si="153"/>
        <v/>
      </c>
      <c r="X1576" s="11" t="str">
        <f t="shared" ca="1" si="154"/>
        <v/>
      </c>
    </row>
    <row r="1577" spans="2:24" x14ac:dyDescent="0.25">
      <c r="B1577" s="82" t="str">
        <f ca="1">IF(B1576&lt;MIN($C$3, 'Terms&amp;Conditions + Transaction'!$B$6), B1576+1, "")</f>
        <v/>
      </c>
      <c r="C1577" t="str">
        <f ca="1">IF(B1577="", "", IF(AND(WEEKDAY(B1577, 2)&lt;=5, ISERROR(VLOOKUP(B1577, 'Holiday Schedule'!$B$3:$B$1002, 1, FALSE))), 1, 0))</f>
        <v/>
      </c>
      <c r="D1577" t="str">
        <f ca="1">IF(B1577="", "", IF(LOWER('Terms&amp;Conditions + Transaction'!$C$15)="act", 1, IF(DAY(B1577)=31, 0, IF(AND(DAY(B1577+1)=1, MONTH(B1577+1)=3), 31-DAY(B1577), 1))))</f>
        <v/>
      </c>
      <c r="E1577" s="18" t="str">
        <f ca="1">IF(B1577="", "", IFERROR(VLOOKUP(B1577, 'Accrual Schedule'!$B$3:$B$122, 1, TRUE), ""))</f>
        <v/>
      </c>
      <c r="F1577" s="18" t="str" cm="1">
        <f t="array" aca="1" ref="F1577" ca="1">IF(B1577="", "", INDEX('Accrual Schedule'!$B$3:$B$122, MATCH(B1577, 'Accrual Schedule'!$B$3:$B$122, 1)+1, 1))</f>
        <v/>
      </c>
      <c r="G1577" s="18" t="str" cm="1">
        <f t="array" aca="1" ref="G1577" ca="1">IF(B1577="", "", INDEX('Accrual Schedule'!$B$3:$B$122, MATCH(H1577, 'Accrual Schedule'!$B$3:$B$122, 1)-1, 1))</f>
        <v/>
      </c>
      <c r="H1577" s="18" t="str">
        <f ca="1">IF(B1577="", "", INDEX('Accrual Schedule'!$B$3:$B$122, MATCH(I1577, 'Accrual Schedule'!$C$3:$C$122, 1), 1))</f>
        <v/>
      </c>
      <c r="I1577" s="18" t="str" cm="1">
        <f t="array" aca="1" ref="I1577" ca="1">IF(B1577="", "", _xlfn.IFNA(INDEX('Accrual Schedule'!$C$4:$C$122, MATCH(B1577, 'Accrual Schedule'!$C$4:$C$122, 1)+1, 1), INDEX('Accrual Schedule'!$C$4:$C$122, 1, 1)))</f>
        <v/>
      </c>
      <c r="J1577" s="11" t="str">
        <f ca="1">IF(B1577="","",'Terms&amp;Conditions + Transaction'!$F$5-SUMIF(Dispositions!$B$3:$B$32,"&lt;="&amp;B1577,Dispositions!$C$3:$C$32))</f>
        <v/>
      </c>
      <c r="K1577" s="84" t="str">
        <f ca="1">IF(B1577="", "", IF(ISNA(MATCH(B1577, 'Factor Schedule'!$B$3:$B$2002, -1)),1,IF(INDEX('Factor Schedule'!$B$3:$C$2002,MATCH(B1577, 'Factor Schedule'!$B$3:$B$2002, -1), 1)=B1577,MATCH(B1577, 'Factor Schedule'!$B$3:$B$2002, -1),MATCH(B1577, 'Factor Schedule'!$B$3:$B$2002, -1)+1)))</f>
        <v/>
      </c>
      <c r="L1577" s="11" t="str" cm="1">
        <f t="array" aca="1" ref="L1577" ca="1">IF(B1577="","",ROUND(J1577*_xlfn.IFNA(INDEX('Factor Schedule'!$B$3:$C$2002,K1577, 2), 1), 2))</f>
        <v/>
      </c>
      <c r="M1577" s="11" t="str">
        <f ca="1">IF(B1577="", "", IF(OR(LOWER('Terms&amp;Conditions + Transaction'!$B$12)&lt;&gt;"compound", B1577=$C$2, B1577=E1577), L1577, L1577+IF(LOWER('Terms&amp;Conditions + Transaction'!$B$13)&lt;&gt;"y", SUMIFS($T$8:$T$2007, $B$8:$B$2007, "&gt;="&amp;E1577, $B$8:$B$2007, "&lt;"&amp;B1577), SUMIFS($U$8:$U$1007, $B$8:$B$2007, "&gt;="&amp;E1577, $B$8:$B$2007, "&lt;"&amp;B1577))))</f>
        <v/>
      </c>
      <c r="N1577" s="18" t="str">
        <f ca="1">IF(OR(B1577 = "", F1577=""), "", MIN(ForwardDays(B1577,-'Terms&amp;Conditions + Transaction'!$B$22, 'Terms&amp;Conditions + Transaction'!$B$23, 'Holiday Schedule'!$B$3:$B$1002),ForwardDays(F1577,-'Terms&amp;Conditions + Transaction'!$B$22, 'Terms&amp;Conditions + Transaction'!$B$23, 'Holiday Schedule'!$B$3:$B$1002)))</f>
        <v/>
      </c>
      <c r="O1577" s="42" t="str">
        <f ca="1">IF(B1577="", "", IF(ISNA(MATCH(N1577, SOFR_INDEX!$A$2:$A$2001, -1)),1,IF(INDEX(SOFR_INDEX!$A$2:$E$2001,MATCH(N1577, SOFR_INDEX!$A$2:$A$2001, -1), 1)=N1577,MATCH(N1577, SOFR_INDEX!$A$2:$A$2001, -1),MATCH(N1577, SOFR_INDEX!$A$2:$A$2001, -1)+1)))</f>
        <v/>
      </c>
      <c r="P1577" s="40" t="str" cm="1">
        <f t="array" aca="1" ref="P1577" ca="1">IF(OR(B1577="", F1577=""), "", INDEX(SOFR_INDEX!$B$2:$E$2001, O1577,$P$4) * IF(LEFT($P$3, 3)="180", 2, IF(LEFT($P$3, 2)="90", 4, IF(LEFT($P$3, 2)="30", 12, 1)))/100)</f>
        <v/>
      </c>
      <c r="Q1577" s="43" t="str">
        <f ca="1">IF(OR(B1577="", F1577=""), "", P1577+'Terms&amp;Conditions + Transaction'!$B$11/10000)</f>
        <v/>
      </c>
      <c r="R1577" s="43" t="str">
        <f t="shared" ca="1" si="149"/>
        <v/>
      </c>
      <c r="S1577" t="str">
        <f ca="1">IF(B1577="",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Transaction'!$C$7*(F1577-E1577), 365), 360))))</f>
        <v/>
      </c>
      <c r="T1577" s="49" t="str">
        <f t="shared" ca="1" si="150"/>
        <v/>
      </c>
      <c r="U1577" s="49" t="str">
        <f t="shared" ca="1" si="151"/>
        <v/>
      </c>
      <c r="V1577" s="49" t="str">
        <f t="shared" ca="1" si="152"/>
        <v/>
      </c>
      <c r="W1577" s="11" t="str">
        <f t="shared" ca="1" si="153"/>
        <v/>
      </c>
      <c r="X1577" s="11" t="str">
        <f t="shared" ca="1" si="154"/>
        <v/>
      </c>
    </row>
    <row r="1578" spans="2:24" x14ac:dyDescent="0.25">
      <c r="B1578" s="82" t="str">
        <f ca="1">IF(B1577&lt;MIN($C$3, 'Terms&amp;Conditions + Transaction'!$B$6), B1577+1, "")</f>
        <v/>
      </c>
      <c r="C1578" t="str">
        <f ca="1">IF(B1578="", "", IF(AND(WEEKDAY(B1578, 2)&lt;=5, ISERROR(VLOOKUP(B1578, 'Holiday Schedule'!$B$3:$B$1002, 1, FALSE))), 1, 0))</f>
        <v/>
      </c>
      <c r="D1578" t="str">
        <f ca="1">IF(B1578="", "", IF(LOWER('Terms&amp;Conditions + Transaction'!$C$15)="act", 1, IF(DAY(B1578)=31, 0, IF(AND(DAY(B1578+1)=1, MONTH(B1578+1)=3), 31-DAY(B1578), 1))))</f>
        <v/>
      </c>
      <c r="E1578" s="18" t="str">
        <f ca="1">IF(B1578="", "", IFERROR(VLOOKUP(B1578, 'Accrual Schedule'!$B$3:$B$122, 1, TRUE), ""))</f>
        <v/>
      </c>
      <c r="F1578" s="18" t="str" cm="1">
        <f t="array" aca="1" ref="F1578" ca="1">IF(B1578="", "", INDEX('Accrual Schedule'!$B$3:$B$122, MATCH(B1578, 'Accrual Schedule'!$B$3:$B$122, 1)+1, 1))</f>
        <v/>
      </c>
      <c r="G1578" s="18" t="str" cm="1">
        <f t="array" aca="1" ref="G1578" ca="1">IF(B1578="", "", INDEX('Accrual Schedule'!$B$3:$B$122, MATCH(H1578, 'Accrual Schedule'!$B$3:$B$122, 1)-1, 1))</f>
        <v/>
      </c>
      <c r="H1578" s="18" t="str">
        <f ca="1">IF(B1578="", "", INDEX('Accrual Schedule'!$B$3:$B$122, MATCH(I1578, 'Accrual Schedule'!$C$3:$C$122, 1), 1))</f>
        <v/>
      </c>
      <c r="I1578" s="18" t="str" cm="1">
        <f t="array" aca="1" ref="I1578" ca="1">IF(B1578="", "", _xlfn.IFNA(INDEX('Accrual Schedule'!$C$4:$C$122, MATCH(B1578, 'Accrual Schedule'!$C$4:$C$122, 1)+1, 1), INDEX('Accrual Schedule'!$C$4:$C$122, 1, 1)))</f>
        <v/>
      </c>
      <c r="J1578" s="11" t="str">
        <f ca="1">IF(B1578="","",'Terms&amp;Conditions + Transaction'!$F$5-SUMIF(Dispositions!$B$3:$B$32,"&lt;="&amp;B1578,Dispositions!$C$3:$C$32))</f>
        <v/>
      </c>
      <c r="K1578" s="84" t="str">
        <f ca="1">IF(B1578="", "", IF(ISNA(MATCH(B1578, 'Factor Schedule'!$B$3:$B$2002, -1)),1,IF(INDEX('Factor Schedule'!$B$3:$C$2002,MATCH(B1578, 'Factor Schedule'!$B$3:$B$2002, -1), 1)=B1578,MATCH(B1578, 'Factor Schedule'!$B$3:$B$2002, -1),MATCH(B1578, 'Factor Schedule'!$B$3:$B$2002, -1)+1)))</f>
        <v/>
      </c>
      <c r="L1578" s="11" t="str" cm="1">
        <f t="array" aca="1" ref="L1578" ca="1">IF(B1578="","",ROUND(J1578*_xlfn.IFNA(INDEX('Factor Schedule'!$B$3:$C$2002,K1578, 2), 1), 2))</f>
        <v/>
      </c>
      <c r="M1578" s="11" t="str">
        <f ca="1">IF(B1578="", "", IF(OR(LOWER('Terms&amp;Conditions + Transaction'!$B$12)&lt;&gt;"compound", B1578=$C$2, B1578=E1578), L1578, L1578+IF(LOWER('Terms&amp;Conditions + Transaction'!$B$13)&lt;&gt;"y", SUMIFS($T$8:$T$2007, $B$8:$B$2007, "&gt;="&amp;E1578, $B$8:$B$2007, "&lt;"&amp;B1578), SUMIFS($U$8:$U$1007, $B$8:$B$2007, "&gt;="&amp;E1578, $B$8:$B$2007, "&lt;"&amp;B1578))))</f>
        <v/>
      </c>
      <c r="N1578" s="18" t="str">
        <f ca="1">IF(OR(B1578 = "", F1578=""), "", MIN(ForwardDays(B1578,-'Terms&amp;Conditions + Transaction'!$B$22, 'Terms&amp;Conditions + Transaction'!$B$23, 'Holiday Schedule'!$B$3:$B$1002),ForwardDays(F1578,-'Terms&amp;Conditions + Transaction'!$B$22, 'Terms&amp;Conditions + Transaction'!$B$23, 'Holiday Schedule'!$B$3:$B$1002)))</f>
        <v/>
      </c>
      <c r="O1578" s="42" t="str">
        <f ca="1">IF(B1578="", "", IF(ISNA(MATCH(N1578, SOFR_INDEX!$A$2:$A$2001, -1)),1,IF(INDEX(SOFR_INDEX!$A$2:$E$2001,MATCH(N1578, SOFR_INDEX!$A$2:$A$2001, -1), 1)=N1578,MATCH(N1578, SOFR_INDEX!$A$2:$A$2001, -1),MATCH(N1578, SOFR_INDEX!$A$2:$A$2001, -1)+1)))</f>
        <v/>
      </c>
      <c r="P1578" s="40" t="str" cm="1">
        <f t="array" aca="1" ref="P1578" ca="1">IF(OR(B1578="", F1578=""), "", INDEX(SOFR_INDEX!$B$2:$E$2001, O1578,$P$4) * IF(LEFT($P$3, 3)="180", 2, IF(LEFT($P$3, 2)="90", 4, IF(LEFT($P$3, 2)="30", 12, 1)))/100)</f>
        <v/>
      </c>
      <c r="Q1578" s="43" t="str">
        <f ca="1">IF(OR(B1578="", F1578=""), "", P1578+'Terms&amp;Conditions + Transaction'!$B$11/10000)</f>
        <v/>
      </c>
      <c r="R1578" s="43" t="str">
        <f t="shared" ca="1" si="149"/>
        <v/>
      </c>
      <c r="S1578" t="str">
        <f ca="1">IF(B1578="",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Transaction'!$C$7*(F1578-E1578), 365), 360))))</f>
        <v/>
      </c>
      <c r="T1578" s="49" t="str">
        <f t="shared" ca="1" si="150"/>
        <v/>
      </c>
      <c r="U1578" s="49" t="str">
        <f t="shared" ca="1" si="151"/>
        <v/>
      </c>
      <c r="V1578" s="49" t="str">
        <f t="shared" ca="1" si="152"/>
        <v/>
      </c>
      <c r="W1578" s="11" t="str">
        <f t="shared" ca="1" si="153"/>
        <v/>
      </c>
      <c r="X1578" s="11" t="str">
        <f t="shared" ca="1" si="154"/>
        <v/>
      </c>
    </row>
    <row r="1579" spans="2:24" x14ac:dyDescent="0.25">
      <c r="B1579" s="82" t="str">
        <f ca="1">IF(B1578&lt;MIN($C$3, 'Terms&amp;Conditions + Transaction'!$B$6), B1578+1, "")</f>
        <v/>
      </c>
      <c r="C1579" t="str">
        <f ca="1">IF(B1579="", "", IF(AND(WEEKDAY(B1579, 2)&lt;=5, ISERROR(VLOOKUP(B1579, 'Holiday Schedule'!$B$3:$B$1002, 1, FALSE))), 1, 0))</f>
        <v/>
      </c>
      <c r="D1579" t="str">
        <f ca="1">IF(B1579="", "", IF(LOWER('Terms&amp;Conditions + Transaction'!$C$15)="act", 1, IF(DAY(B1579)=31, 0, IF(AND(DAY(B1579+1)=1, MONTH(B1579+1)=3), 31-DAY(B1579), 1))))</f>
        <v/>
      </c>
      <c r="E1579" s="18" t="str">
        <f ca="1">IF(B1579="", "", IFERROR(VLOOKUP(B1579, 'Accrual Schedule'!$B$3:$B$122, 1, TRUE), ""))</f>
        <v/>
      </c>
      <c r="F1579" s="18" t="str" cm="1">
        <f t="array" aca="1" ref="F1579" ca="1">IF(B1579="", "", INDEX('Accrual Schedule'!$B$3:$B$122, MATCH(B1579, 'Accrual Schedule'!$B$3:$B$122, 1)+1, 1))</f>
        <v/>
      </c>
      <c r="G1579" s="18" t="str" cm="1">
        <f t="array" aca="1" ref="G1579" ca="1">IF(B1579="", "", INDEX('Accrual Schedule'!$B$3:$B$122, MATCH(H1579, 'Accrual Schedule'!$B$3:$B$122, 1)-1, 1))</f>
        <v/>
      </c>
      <c r="H1579" s="18" t="str">
        <f ca="1">IF(B1579="", "", INDEX('Accrual Schedule'!$B$3:$B$122, MATCH(I1579, 'Accrual Schedule'!$C$3:$C$122, 1), 1))</f>
        <v/>
      </c>
      <c r="I1579" s="18" t="str" cm="1">
        <f t="array" aca="1" ref="I1579" ca="1">IF(B1579="", "", _xlfn.IFNA(INDEX('Accrual Schedule'!$C$4:$C$122, MATCH(B1579, 'Accrual Schedule'!$C$4:$C$122, 1)+1, 1), INDEX('Accrual Schedule'!$C$4:$C$122, 1, 1)))</f>
        <v/>
      </c>
      <c r="J1579" s="11" t="str">
        <f ca="1">IF(B1579="","",'Terms&amp;Conditions + Transaction'!$F$5-SUMIF(Dispositions!$B$3:$B$32,"&lt;="&amp;B1579,Dispositions!$C$3:$C$32))</f>
        <v/>
      </c>
      <c r="K1579" s="84" t="str">
        <f ca="1">IF(B1579="", "", IF(ISNA(MATCH(B1579, 'Factor Schedule'!$B$3:$B$2002, -1)),1,IF(INDEX('Factor Schedule'!$B$3:$C$2002,MATCH(B1579, 'Factor Schedule'!$B$3:$B$2002, -1), 1)=B1579,MATCH(B1579, 'Factor Schedule'!$B$3:$B$2002, -1),MATCH(B1579, 'Factor Schedule'!$B$3:$B$2002, -1)+1)))</f>
        <v/>
      </c>
      <c r="L1579" s="11" t="str" cm="1">
        <f t="array" aca="1" ref="L1579" ca="1">IF(B1579="","",ROUND(J1579*_xlfn.IFNA(INDEX('Factor Schedule'!$B$3:$C$2002,K1579, 2), 1), 2))</f>
        <v/>
      </c>
      <c r="M1579" s="11" t="str">
        <f ca="1">IF(B1579="", "", IF(OR(LOWER('Terms&amp;Conditions + Transaction'!$B$12)&lt;&gt;"compound", B1579=$C$2, B1579=E1579), L1579, L1579+IF(LOWER('Terms&amp;Conditions + Transaction'!$B$13)&lt;&gt;"y", SUMIFS($T$8:$T$2007, $B$8:$B$2007, "&gt;="&amp;E1579, $B$8:$B$2007, "&lt;"&amp;B1579), SUMIFS($U$8:$U$1007, $B$8:$B$2007, "&gt;="&amp;E1579, $B$8:$B$2007, "&lt;"&amp;B1579))))</f>
        <v/>
      </c>
      <c r="N1579" s="18" t="str">
        <f ca="1">IF(OR(B1579 = "", F1579=""), "", MIN(ForwardDays(B1579,-'Terms&amp;Conditions + Transaction'!$B$22, 'Terms&amp;Conditions + Transaction'!$B$23, 'Holiday Schedule'!$B$3:$B$1002),ForwardDays(F1579,-'Terms&amp;Conditions + Transaction'!$B$22, 'Terms&amp;Conditions + Transaction'!$B$23, 'Holiday Schedule'!$B$3:$B$1002)))</f>
        <v/>
      </c>
      <c r="O1579" s="42" t="str">
        <f ca="1">IF(B1579="", "", IF(ISNA(MATCH(N1579, SOFR_INDEX!$A$2:$A$2001, -1)),1,IF(INDEX(SOFR_INDEX!$A$2:$E$2001,MATCH(N1579, SOFR_INDEX!$A$2:$A$2001, -1), 1)=N1579,MATCH(N1579, SOFR_INDEX!$A$2:$A$2001, -1),MATCH(N1579, SOFR_INDEX!$A$2:$A$2001, -1)+1)))</f>
        <v/>
      </c>
      <c r="P1579" s="40" t="str" cm="1">
        <f t="array" aca="1" ref="P1579" ca="1">IF(OR(B1579="", F1579=""), "", INDEX(SOFR_INDEX!$B$2:$E$2001, O1579,$P$4) * IF(LEFT($P$3, 3)="180", 2, IF(LEFT($P$3, 2)="90", 4, IF(LEFT($P$3, 2)="30", 12, 1)))/100)</f>
        <v/>
      </c>
      <c r="Q1579" s="43" t="str">
        <f ca="1">IF(OR(B1579="", F1579=""), "", P1579+'Terms&amp;Conditions + Transaction'!$B$11/10000)</f>
        <v/>
      </c>
      <c r="R1579" s="43" t="str">
        <f t="shared" ca="1" si="149"/>
        <v/>
      </c>
      <c r="S1579" t="str">
        <f ca="1">IF(B1579="",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Transaction'!$C$7*(F1579-E1579), 365), 360))))</f>
        <v/>
      </c>
      <c r="T1579" s="49" t="str">
        <f t="shared" ca="1" si="150"/>
        <v/>
      </c>
      <c r="U1579" s="49" t="str">
        <f t="shared" ca="1" si="151"/>
        <v/>
      </c>
      <c r="V1579" s="49" t="str">
        <f t="shared" ca="1" si="152"/>
        <v/>
      </c>
      <c r="W1579" s="11" t="str">
        <f t="shared" ca="1" si="153"/>
        <v/>
      </c>
      <c r="X1579" s="11" t="str">
        <f t="shared" ca="1" si="154"/>
        <v/>
      </c>
    </row>
    <row r="1580" spans="2:24" x14ac:dyDescent="0.25">
      <c r="B1580" s="82" t="str">
        <f ca="1">IF(B1579&lt;MIN($C$3, 'Terms&amp;Conditions + Transaction'!$B$6), B1579+1, "")</f>
        <v/>
      </c>
      <c r="C1580" t="str">
        <f ca="1">IF(B1580="", "", IF(AND(WEEKDAY(B1580, 2)&lt;=5, ISERROR(VLOOKUP(B1580, 'Holiday Schedule'!$B$3:$B$1002, 1, FALSE))), 1, 0))</f>
        <v/>
      </c>
      <c r="D1580" t="str">
        <f ca="1">IF(B1580="", "", IF(LOWER('Terms&amp;Conditions + Transaction'!$C$15)="act", 1, IF(DAY(B1580)=31, 0, IF(AND(DAY(B1580+1)=1, MONTH(B1580+1)=3), 31-DAY(B1580), 1))))</f>
        <v/>
      </c>
      <c r="E1580" s="18" t="str">
        <f ca="1">IF(B1580="", "", IFERROR(VLOOKUP(B1580, 'Accrual Schedule'!$B$3:$B$122, 1, TRUE), ""))</f>
        <v/>
      </c>
      <c r="F1580" s="18" t="str" cm="1">
        <f t="array" aca="1" ref="F1580" ca="1">IF(B1580="", "", INDEX('Accrual Schedule'!$B$3:$B$122, MATCH(B1580, 'Accrual Schedule'!$B$3:$B$122, 1)+1, 1))</f>
        <v/>
      </c>
      <c r="G1580" s="18" t="str" cm="1">
        <f t="array" aca="1" ref="G1580" ca="1">IF(B1580="", "", INDEX('Accrual Schedule'!$B$3:$B$122, MATCH(H1580, 'Accrual Schedule'!$B$3:$B$122, 1)-1, 1))</f>
        <v/>
      </c>
      <c r="H1580" s="18" t="str">
        <f ca="1">IF(B1580="", "", INDEX('Accrual Schedule'!$B$3:$B$122, MATCH(I1580, 'Accrual Schedule'!$C$3:$C$122, 1), 1))</f>
        <v/>
      </c>
      <c r="I1580" s="18" t="str" cm="1">
        <f t="array" aca="1" ref="I1580" ca="1">IF(B1580="", "", _xlfn.IFNA(INDEX('Accrual Schedule'!$C$4:$C$122, MATCH(B1580, 'Accrual Schedule'!$C$4:$C$122, 1)+1, 1), INDEX('Accrual Schedule'!$C$4:$C$122, 1, 1)))</f>
        <v/>
      </c>
      <c r="J1580" s="11" t="str">
        <f ca="1">IF(B1580="","",'Terms&amp;Conditions + Transaction'!$F$5-SUMIF(Dispositions!$B$3:$B$32,"&lt;="&amp;B1580,Dispositions!$C$3:$C$32))</f>
        <v/>
      </c>
      <c r="K1580" s="84" t="str">
        <f ca="1">IF(B1580="", "", IF(ISNA(MATCH(B1580, 'Factor Schedule'!$B$3:$B$2002, -1)),1,IF(INDEX('Factor Schedule'!$B$3:$C$2002,MATCH(B1580, 'Factor Schedule'!$B$3:$B$2002, -1), 1)=B1580,MATCH(B1580, 'Factor Schedule'!$B$3:$B$2002, -1),MATCH(B1580, 'Factor Schedule'!$B$3:$B$2002, -1)+1)))</f>
        <v/>
      </c>
      <c r="L1580" s="11" t="str" cm="1">
        <f t="array" aca="1" ref="L1580" ca="1">IF(B1580="","",ROUND(J1580*_xlfn.IFNA(INDEX('Factor Schedule'!$B$3:$C$2002,K1580, 2), 1), 2))</f>
        <v/>
      </c>
      <c r="M1580" s="11" t="str">
        <f ca="1">IF(B1580="", "", IF(OR(LOWER('Terms&amp;Conditions + Transaction'!$B$12)&lt;&gt;"compound", B1580=$C$2, B1580=E1580), L1580, L1580+IF(LOWER('Terms&amp;Conditions + Transaction'!$B$13)&lt;&gt;"y", SUMIFS($T$8:$T$2007, $B$8:$B$2007, "&gt;="&amp;E1580, $B$8:$B$2007, "&lt;"&amp;B1580), SUMIFS($U$8:$U$1007, $B$8:$B$2007, "&gt;="&amp;E1580, $B$8:$B$2007, "&lt;"&amp;B1580))))</f>
        <v/>
      </c>
      <c r="N1580" s="18" t="str">
        <f ca="1">IF(OR(B1580 = "", F1580=""), "", MIN(ForwardDays(B1580,-'Terms&amp;Conditions + Transaction'!$B$22, 'Terms&amp;Conditions + Transaction'!$B$23, 'Holiday Schedule'!$B$3:$B$1002),ForwardDays(F1580,-'Terms&amp;Conditions + Transaction'!$B$22, 'Terms&amp;Conditions + Transaction'!$B$23, 'Holiday Schedule'!$B$3:$B$1002)))</f>
        <v/>
      </c>
      <c r="O1580" s="42" t="str">
        <f ca="1">IF(B1580="", "", IF(ISNA(MATCH(N1580, SOFR_INDEX!$A$2:$A$2001, -1)),1,IF(INDEX(SOFR_INDEX!$A$2:$E$2001,MATCH(N1580, SOFR_INDEX!$A$2:$A$2001, -1), 1)=N1580,MATCH(N1580, SOFR_INDEX!$A$2:$A$2001, -1),MATCH(N1580, SOFR_INDEX!$A$2:$A$2001, -1)+1)))</f>
        <v/>
      </c>
      <c r="P1580" s="40" t="str" cm="1">
        <f t="array" aca="1" ref="P1580" ca="1">IF(OR(B1580="", F1580=""), "", INDEX(SOFR_INDEX!$B$2:$E$2001, O1580,$P$4) * IF(LEFT($P$3, 3)="180", 2, IF(LEFT($P$3, 2)="90", 4, IF(LEFT($P$3, 2)="30", 12, 1)))/100)</f>
        <v/>
      </c>
      <c r="Q1580" s="43" t="str">
        <f ca="1">IF(OR(B1580="", F1580=""), "", P1580+'Terms&amp;Conditions + Transaction'!$B$11/10000)</f>
        <v/>
      </c>
      <c r="R1580" s="43" t="str">
        <f t="shared" ca="1" si="149"/>
        <v/>
      </c>
      <c r="S1580" t="str">
        <f ca="1">IF(B1580="",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Transaction'!$C$7*(F1580-E1580), 365), 360))))</f>
        <v/>
      </c>
      <c r="T1580" s="49" t="str">
        <f t="shared" ca="1" si="150"/>
        <v/>
      </c>
      <c r="U1580" s="49" t="str">
        <f t="shared" ca="1" si="151"/>
        <v/>
      </c>
      <c r="V1580" s="49" t="str">
        <f t="shared" ca="1" si="152"/>
        <v/>
      </c>
      <c r="W1580" s="11" t="str">
        <f t="shared" ca="1" si="153"/>
        <v/>
      </c>
      <c r="X1580" s="11" t="str">
        <f t="shared" ca="1" si="154"/>
        <v/>
      </c>
    </row>
    <row r="1581" spans="2:24" x14ac:dyDescent="0.25">
      <c r="B1581" s="82" t="str">
        <f ca="1">IF(B1580&lt;MIN($C$3, 'Terms&amp;Conditions + Transaction'!$B$6), B1580+1, "")</f>
        <v/>
      </c>
      <c r="C1581" t="str">
        <f ca="1">IF(B1581="", "", IF(AND(WEEKDAY(B1581, 2)&lt;=5, ISERROR(VLOOKUP(B1581, 'Holiday Schedule'!$B$3:$B$1002, 1, FALSE))), 1, 0))</f>
        <v/>
      </c>
      <c r="D1581" t="str">
        <f ca="1">IF(B1581="", "", IF(LOWER('Terms&amp;Conditions + Transaction'!$C$15)="act", 1, IF(DAY(B1581)=31, 0, IF(AND(DAY(B1581+1)=1, MONTH(B1581+1)=3), 31-DAY(B1581), 1))))</f>
        <v/>
      </c>
      <c r="E1581" s="18" t="str">
        <f ca="1">IF(B1581="", "", IFERROR(VLOOKUP(B1581, 'Accrual Schedule'!$B$3:$B$122, 1, TRUE), ""))</f>
        <v/>
      </c>
      <c r="F1581" s="18" t="str" cm="1">
        <f t="array" aca="1" ref="F1581" ca="1">IF(B1581="", "", INDEX('Accrual Schedule'!$B$3:$B$122, MATCH(B1581, 'Accrual Schedule'!$B$3:$B$122, 1)+1, 1))</f>
        <v/>
      </c>
      <c r="G1581" s="18" t="str" cm="1">
        <f t="array" aca="1" ref="G1581" ca="1">IF(B1581="", "", INDEX('Accrual Schedule'!$B$3:$B$122, MATCH(H1581, 'Accrual Schedule'!$B$3:$B$122, 1)-1, 1))</f>
        <v/>
      </c>
      <c r="H1581" s="18" t="str">
        <f ca="1">IF(B1581="", "", INDEX('Accrual Schedule'!$B$3:$B$122, MATCH(I1581, 'Accrual Schedule'!$C$3:$C$122, 1), 1))</f>
        <v/>
      </c>
      <c r="I1581" s="18" t="str" cm="1">
        <f t="array" aca="1" ref="I1581" ca="1">IF(B1581="", "", _xlfn.IFNA(INDEX('Accrual Schedule'!$C$4:$C$122, MATCH(B1581, 'Accrual Schedule'!$C$4:$C$122, 1)+1, 1), INDEX('Accrual Schedule'!$C$4:$C$122, 1, 1)))</f>
        <v/>
      </c>
      <c r="J1581" s="11" t="str">
        <f ca="1">IF(B1581="","",'Terms&amp;Conditions + Transaction'!$F$5-SUMIF(Dispositions!$B$3:$B$32,"&lt;="&amp;B1581,Dispositions!$C$3:$C$32))</f>
        <v/>
      </c>
      <c r="K1581" s="84" t="str">
        <f ca="1">IF(B1581="", "", IF(ISNA(MATCH(B1581, 'Factor Schedule'!$B$3:$B$2002, -1)),1,IF(INDEX('Factor Schedule'!$B$3:$C$2002,MATCH(B1581, 'Factor Schedule'!$B$3:$B$2002, -1), 1)=B1581,MATCH(B1581, 'Factor Schedule'!$B$3:$B$2002, -1),MATCH(B1581, 'Factor Schedule'!$B$3:$B$2002, -1)+1)))</f>
        <v/>
      </c>
      <c r="L1581" s="11" t="str" cm="1">
        <f t="array" aca="1" ref="L1581" ca="1">IF(B1581="","",ROUND(J1581*_xlfn.IFNA(INDEX('Factor Schedule'!$B$3:$C$2002,K1581, 2), 1), 2))</f>
        <v/>
      </c>
      <c r="M1581" s="11" t="str">
        <f ca="1">IF(B1581="", "", IF(OR(LOWER('Terms&amp;Conditions + Transaction'!$B$12)&lt;&gt;"compound", B1581=$C$2, B1581=E1581), L1581, L1581+IF(LOWER('Terms&amp;Conditions + Transaction'!$B$13)&lt;&gt;"y", SUMIFS($T$8:$T$2007, $B$8:$B$2007, "&gt;="&amp;E1581, $B$8:$B$2007, "&lt;"&amp;B1581), SUMIFS($U$8:$U$1007, $B$8:$B$2007, "&gt;="&amp;E1581, $B$8:$B$2007, "&lt;"&amp;B1581))))</f>
        <v/>
      </c>
      <c r="N1581" s="18" t="str">
        <f ca="1">IF(OR(B1581 = "", F1581=""), "", MIN(ForwardDays(B1581,-'Terms&amp;Conditions + Transaction'!$B$22, 'Terms&amp;Conditions + Transaction'!$B$23, 'Holiday Schedule'!$B$3:$B$1002),ForwardDays(F1581,-'Terms&amp;Conditions + Transaction'!$B$22, 'Terms&amp;Conditions + Transaction'!$B$23, 'Holiday Schedule'!$B$3:$B$1002)))</f>
        <v/>
      </c>
      <c r="O1581" s="42" t="str">
        <f ca="1">IF(B1581="", "", IF(ISNA(MATCH(N1581, SOFR_INDEX!$A$2:$A$2001, -1)),1,IF(INDEX(SOFR_INDEX!$A$2:$E$2001,MATCH(N1581, SOFR_INDEX!$A$2:$A$2001, -1), 1)=N1581,MATCH(N1581, SOFR_INDEX!$A$2:$A$2001, -1),MATCH(N1581, SOFR_INDEX!$A$2:$A$2001, -1)+1)))</f>
        <v/>
      </c>
      <c r="P1581" s="40" t="str" cm="1">
        <f t="array" aca="1" ref="P1581" ca="1">IF(OR(B1581="", F1581=""), "", INDEX(SOFR_INDEX!$B$2:$E$2001, O1581,$P$4) * IF(LEFT($P$3, 3)="180", 2, IF(LEFT($P$3, 2)="90", 4, IF(LEFT($P$3, 2)="30", 12, 1)))/100)</f>
        <v/>
      </c>
      <c r="Q1581" s="43" t="str">
        <f ca="1">IF(OR(B1581="", F1581=""), "", P1581+'Terms&amp;Conditions + Transaction'!$B$11/10000)</f>
        <v/>
      </c>
      <c r="R1581" s="43" t="str">
        <f t="shared" ca="1" si="149"/>
        <v/>
      </c>
      <c r="S1581" t="str">
        <f ca="1">IF(B1581="",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Transaction'!$C$7*(F1581-E1581), 365), 360))))</f>
        <v/>
      </c>
      <c r="T1581" s="49" t="str">
        <f t="shared" ca="1" si="150"/>
        <v/>
      </c>
      <c r="U1581" s="49" t="str">
        <f t="shared" ca="1" si="151"/>
        <v/>
      </c>
      <c r="V1581" s="49" t="str">
        <f t="shared" ca="1" si="152"/>
        <v/>
      </c>
      <c r="W1581" s="11" t="str">
        <f t="shared" ca="1" si="153"/>
        <v/>
      </c>
      <c r="X1581" s="11" t="str">
        <f t="shared" ca="1" si="154"/>
        <v/>
      </c>
    </row>
    <row r="1582" spans="2:24" x14ac:dyDescent="0.25">
      <c r="B1582" s="82" t="str">
        <f ca="1">IF(B1581&lt;MIN($C$3, 'Terms&amp;Conditions + Transaction'!$B$6), B1581+1, "")</f>
        <v/>
      </c>
      <c r="C1582" t="str">
        <f ca="1">IF(B1582="", "", IF(AND(WEEKDAY(B1582, 2)&lt;=5, ISERROR(VLOOKUP(B1582, 'Holiday Schedule'!$B$3:$B$1002, 1, FALSE))), 1, 0))</f>
        <v/>
      </c>
      <c r="D1582" t="str">
        <f ca="1">IF(B1582="", "", IF(LOWER('Terms&amp;Conditions + Transaction'!$C$15)="act", 1, IF(DAY(B1582)=31, 0, IF(AND(DAY(B1582+1)=1, MONTH(B1582+1)=3), 31-DAY(B1582), 1))))</f>
        <v/>
      </c>
      <c r="E1582" s="18" t="str">
        <f ca="1">IF(B1582="", "", IFERROR(VLOOKUP(B1582, 'Accrual Schedule'!$B$3:$B$122, 1, TRUE), ""))</f>
        <v/>
      </c>
      <c r="F1582" s="18" t="str" cm="1">
        <f t="array" aca="1" ref="F1582" ca="1">IF(B1582="", "", INDEX('Accrual Schedule'!$B$3:$B$122, MATCH(B1582, 'Accrual Schedule'!$B$3:$B$122, 1)+1, 1))</f>
        <v/>
      </c>
      <c r="G1582" s="18" t="str" cm="1">
        <f t="array" aca="1" ref="G1582" ca="1">IF(B1582="", "", INDEX('Accrual Schedule'!$B$3:$B$122, MATCH(H1582, 'Accrual Schedule'!$B$3:$B$122, 1)-1, 1))</f>
        <v/>
      </c>
      <c r="H1582" s="18" t="str">
        <f ca="1">IF(B1582="", "", INDEX('Accrual Schedule'!$B$3:$B$122, MATCH(I1582, 'Accrual Schedule'!$C$3:$C$122, 1), 1))</f>
        <v/>
      </c>
      <c r="I1582" s="18" t="str" cm="1">
        <f t="array" aca="1" ref="I1582" ca="1">IF(B1582="", "", _xlfn.IFNA(INDEX('Accrual Schedule'!$C$4:$C$122, MATCH(B1582, 'Accrual Schedule'!$C$4:$C$122, 1)+1, 1), INDEX('Accrual Schedule'!$C$4:$C$122, 1, 1)))</f>
        <v/>
      </c>
      <c r="J1582" s="11" t="str">
        <f ca="1">IF(B1582="","",'Terms&amp;Conditions + Transaction'!$F$5-SUMIF(Dispositions!$B$3:$B$32,"&lt;="&amp;B1582,Dispositions!$C$3:$C$32))</f>
        <v/>
      </c>
      <c r="K1582" s="84" t="str">
        <f ca="1">IF(B1582="", "", IF(ISNA(MATCH(B1582, 'Factor Schedule'!$B$3:$B$2002, -1)),1,IF(INDEX('Factor Schedule'!$B$3:$C$2002,MATCH(B1582, 'Factor Schedule'!$B$3:$B$2002, -1), 1)=B1582,MATCH(B1582, 'Factor Schedule'!$B$3:$B$2002, -1),MATCH(B1582, 'Factor Schedule'!$B$3:$B$2002, -1)+1)))</f>
        <v/>
      </c>
      <c r="L1582" s="11" t="str" cm="1">
        <f t="array" aca="1" ref="L1582" ca="1">IF(B1582="","",ROUND(J1582*_xlfn.IFNA(INDEX('Factor Schedule'!$B$3:$C$2002,K1582, 2), 1), 2))</f>
        <v/>
      </c>
      <c r="M1582" s="11" t="str">
        <f ca="1">IF(B1582="", "", IF(OR(LOWER('Terms&amp;Conditions + Transaction'!$B$12)&lt;&gt;"compound", B1582=$C$2, B1582=E1582), L1582, L1582+IF(LOWER('Terms&amp;Conditions + Transaction'!$B$13)&lt;&gt;"y", SUMIFS($T$8:$T$2007, $B$8:$B$2007, "&gt;="&amp;E1582, $B$8:$B$2007, "&lt;"&amp;B1582), SUMIFS($U$8:$U$1007, $B$8:$B$2007, "&gt;="&amp;E1582, $B$8:$B$2007, "&lt;"&amp;B1582))))</f>
        <v/>
      </c>
      <c r="N1582" s="18" t="str">
        <f ca="1">IF(OR(B1582 = "", F1582=""), "", MIN(ForwardDays(B1582,-'Terms&amp;Conditions + Transaction'!$B$22, 'Terms&amp;Conditions + Transaction'!$B$23, 'Holiday Schedule'!$B$3:$B$1002),ForwardDays(F1582,-'Terms&amp;Conditions + Transaction'!$B$22, 'Terms&amp;Conditions + Transaction'!$B$23, 'Holiday Schedule'!$B$3:$B$1002)))</f>
        <v/>
      </c>
      <c r="O1582" s="42" t="str">
        <f ca="1">IF(B1582="", "", IF(ISNA(MATCH(N1582, SOFR_INDEX!$A$2:$A$2001, -1)),1,IF(INDEX(SOFR_INDEX!$A$2:$E$2001,MATCH(N1582, SOFR_INDEX!$A$2:$A$2001, -1), 1)=N1582,MATCH(N1582, SOFR_INDEX!$A$2:$A$2001, -1),MATCH(N1582, SOFR_INDEX!$A$2:$A$2001, -1)+1)))</f>
        <v/>
      </c>
      <c r="P1582" s="40" t="str" cm="1">
        <f t="array" aca="1" ref="P1582" ca="1">IF(OR(B1582="", F1582=""), "", INDEX(SOFR_INDEX!$B$2:$E$2001, O1582,$P$4) * IF(LEFT($P$3, 3)="180", 2, IF(LEFT($P$3, 2)="90", 4, IF(LEFT($P$3, 2)="30", 12, 1)))/100)</f>
        <v/>
      </c>
      <c r="Q1582" s="43" t="str">
        <f ca="1">IF(OR(B1582="", F1582=""), "", P1582+'Terms&amp;Conditions + Transaction'!$B$11/10000)</f>
        <v/>
      </c>
      <c r="R1582" s="43" t="str">
        <f t="shared" ca="1" si="149"/>
        <v/>
      </c>
      <c r="S1582" t="str">
        <f ca="1">IF(B1582="",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Transaction'!$C$7*(F1582-E1582), 365), 360))))</f>
        <v/>
      </c>
      <c r="T1582" s="49" t="str">
        <f t="shared" ca="1" si="150"/>
        <v/>
      </c>
      <c r="U1582" s="49" t="str">
        <f t="shared" ca="1" si="151"/>
        <v/>
      </c>
      <c r="V1582" s="49" t="str">
        <f t="shared" ca="1" si="152"/>
        <v/>
      </c>
      <c r="W1582" s="11" t="str">
        <f t="shared" ca="1" si="153"/>
        <v/>
      </c>
      <c r="X1582" s="11" t="str">
        <f t="shared" ca="1" si="154"/>
        <v/>
      </c>
    </row>
    <row r="1583" spans="2:24" x14ac:dyDescent="0.25">
      <c r="B1583" s="82" t="str">
        <f ca="1">IF(B1582&lt;MIN($C$3, 'Terms&amp;Conditions + Transaction'!$B$6), B1582+1, "")</f>
        <v/>
      </c>
      <c r="C1583" t="str">
        <f ca="1">IF(B1583="", "", IF(AND(WEEKDAY(B1583, 2)&lt;=5, ISERROR(VLOOKUP(B1583, 'Holiday Schedule'!$B$3:$B$1002, 1, FALSE))), 1, 0))</f>
        <v/>
      </c>
      <c r="D1583" t="str">
        <f ca="1">IF(B1583="", "", IF(LOWER('Terms&amp;Conditions + Transaction'!$C$15)="act", 1, IF(DAY(B1583)=31, 0, IF(AND(DAY(B1583+1)=1, MONTH(B1583+1)=3), 31-DAY(B1583), 1))))</f>
        <v/>
      </c>
      <c r="E1583" s="18" t="str">
        <f ca="1">IF(B1583="", "", IFERROR(VLOOKUP(B1583, 'Accrual Schedule'!$B$3:$B$122, 1, TRUE), ""))</f>
        <v/>
      </c>
      <c r="F1583" s="18" t="str" cm="1">
        <f t="array" aca="1" ref="F1583" ca="1">IF(B1583="", "", INDEX('Accrual Schedule'!$B$3:$B$122, MATCH(B1583, 'Accrual Schedule'!$B$3:$B$122, 1)+1, 1))</f>
        <v/>
      </c>
      <c r="G1583" s="18" t="str" cm="1">
        <f t="array" aca="1" ref="G1583" ca="1">IF(B1583="", "", INDEX('Accrual Schedule'!$B$3:$B$122, MATCH(H1583, 'Accrual Schedule'!$B$3:$B$122, 1)-1, 1))</f>
        <v/>
      </c>
      <c r="H1583" s="18" t="str">
        <f ca="1">IF(B1583="", "", INDEX('Accrual Schedule'!$B$3:$B$122, MATCH(I1583, 'Accrual Schedule'!$C$3:$C$122, 1), 1))</f>
        <v/>
      </c>
      <c r="I1583" s="18" t="str" cm="1">
        <f t="array" aca="1" ref="I1583" ca="1">IF(B1583="", "", _xlfn.IFNA(INDEX('Accrual Schedule'!$C$4:$C$122, MATCH(B1583, 'Accrual Schedule'!$C$4:$C$122, 1)+1, 1), INDEX('Accrual Schedule'!$C$4:$C$122, 1, 1)))</f>
        <v/>
      </c>
      <c r="J1583" s="11" t="str">
        <f ca="1">IF(B1583="","",'Terms&amp;Conditions + Transaction'!$F$5-SUMIF(Dispositions!$B$3:$B$32,"&lt;="&amp;B1583,Dispositions!$C$3:$C$32))</f>
        <v/>
      </c>
      <c r="K1583" s="84" t="str">
        <f ca="1">IF(B1583="", "", IF(ISNA(MATCH(B1583, 'Factor Schedule'!$B$3:$B$2002, -1)),1,IF(INDEX('Factor Schedule'!$B$3:$C$2002,MATCH(B1583, 'Factor Schedule'!$B$3:$B$2002, -1), 1)=B1583,MATCH(B1583, 'Factor Schedule'!$B$3:$B$2002, -1),MATCH(B1583, 'Factor Schedule'!$B$3:$B$2002, -1)+1)))</f>
        <v/>
      </c>
      <c r="L1583" s="11" t="str" cm="1">
        <f t="array" aca="1" ref="L1583" ca="1">IF(B1583="","",ROUND(J1583*_xlfn.IFNA(INDEX('Factor Schedule'!$B$3:$C$2002,K1583, 2), 1), 2))</f>
        <v/>
      </c>
      <c r="M1583" s="11" t="str">
        <f ca="1">IF(B1583="", "", IF(OR(LOWER('Terms&amp;Conditions + Transaction'!$B$12)&lt;&gt;"compound", B1583=$C$2, B1583=E1583), L1583, L1583+IF(LOWER('Terms&amp;Conditions + Transaction'!$B$13)&lt;&gt;"y", SUMIFS($T$8:$T$2007, $B$8:$B$2007, "&gt;="&amp;E1583, $B$8:$B$2007, "&lt;"&amp;B1583), SUMIFS($U$8:$U$1007, $B$8:$B$2007, "&gt;="&amp;E1583, $B$8:$B$2007, "&lt;"&amp;B1583))))</f>
        <v/>
      </c>
      <c r="N1583" s="18" t="str">
        <f ca="1">IF(OR(B1583 = "", F1583=""), "", MIN(ForwardDays(B1583,-'Terms&amp;Conditions + Transaction'!$B$22, 'Terms&amp;Conditions + Transaction'!$B$23, 'Holiday Schedule'!$B$3:$B$1002),ForwardDays(F1583,-'Terms&amp;Conditions + Transaction'!$B$22, 'Terms&amp;Conditions + Transaction'!$B$23, 'Holiday Schedule'!$B$3:$B$1002)))</f>
        <v/>
      </c>
      <c r="O1583" s="42" t="str">
        <f ca="1">IF(B1583="", "", IF(ISNA(MATCH(N1583, SOFR_INDEX!$A$2:$A$2001, -1)),1,IF(INDEX(SOFR_INDEX!$A$2:$E$2001,MATCH(N1583, SOFR_INDEX!$A$2:$A$2001, -1), 1)=N1583,MATCH(N1583, SOFR_INDEX!$A$2:$A$2001, -1),MATCH(N1583, SOFR_INDEX!$A$2:$A$2001, -1)+1)))</f>
        <v/>
      </c>
      <c r="P1583" s="40" t="str" cm="1">
        <f t="array" aca="1" ref="P1583" ca="1">IF(OR(B1583="", F1583=""), "", INDEX(SOFR_INDEX!$B$2:$E$2001, O1583,$P$4) * IF(LEFT($P$3, 3)="180", 2, IF(LEFT($P$3, 2)="90", 4, IF(LEFT($P$3, 2)="30", 12, 1)))/100)</f>
        <v/>
      </c>
      <c r="Q1583" s="43" t="str">
        <f ca="1">IF(OR(B1583="", F1583=""), "", P1583+'Terms&amp;Conditions + Transaction'!$B$11/10000)</f>
        <v/>
      </c>
      <c r="R1583" s="43" t="str">
        <f t="shared" ca="1" si="149"/>
        <v/>
      </c>
      <c r="S1583" t="str">
        <f ca="1">IF(B1583="",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Transaction'!$C$7*(F1583-E1583), 365), 360))))</f>
        <v/>
      </c>
      <c r="T1583" s="49" t="str">
        <f t="shared" ca="1" si="150"/>
        <v/>
      </c>
      <c r="U1583" s="49" t="str">
        <f t="shared" ca="1" si="151"/>
        <v/>
      </c>
      <c r="V1583" s="49" t="str">
        <f t="shared" ca="1" si="152"/>
        <v/>
      </c>
      <c r="W1583" s="11" t="str">
        <f t="shared" ca="1" si="153"/>
        <v/>
      </c>
      <c r="X1583" s="11" t="str">
        <f t="shared" ca="1" si="154"/>
        <v/>
      </c>
    </row>
    <row r="1584" spans="2:24" x14ac:dyDescent="0.25">
      <c r="B1584" s="82" t="str">
        <f ca="1">IF(B1583&lt;MIN($C$3, 'Terms&amp;Conditions + Transaction'!$B$6), B1583+1, "")</f>
        <v/>
      </c>
      <c r="C1584" t="str">
        <f ca="1">IF(B1584="", "", IF(AND(WEEKDAY(B1584, 2)&lt;=5, ISERROR(VLOOKUP(B1584, 'Holiday Schedule'!$B$3:$B$1002, 1, FALSE))), 1, 0))</f>
        <v/>
      </c>
      <c r="D1584" t="str">
        <f ca="1">IF(B1584="", "", IF(LOWER('Terms&amp;Conditions + Transaction'!$C$15)="act", 1, IF(DAY(B1584)=31, 0, IF(AND(DAY(B1584+1)=1, MONTH(B1584+1)=3), 31-DAY(B1584), 1))))</f>
        <v/>
      </c>
      <c r="E1584" s="18" t="str">
        <f ca="1">IF(B1584="", "", IFERROR(VLOOKUP(B1584, 'Accrual Schedule'!$B$3:$B$122, 1, TRUE), ""))</f>
        <v/>
      </c>
      <c r="F1584" s="18" t="str" cm="1">
        <f t="array" aca="1" ref="F1584" ca="1">IF(B1584="", "", INDEX('Accrual Schedule'!$B$3:$B$122, MATCH(B1584, 'Accrual Schedule'!$B$3:$B$122, 1)+1, 1))</f>
        <v/>
      </c>
      <c r="G1584" s="18" t="str" cm="1">
        <f t="array" aca="1" ref="G1584" ca="1">IF(B1584="", "", INDEX('Accrual Schedule'!$B$3:$B$122, MATCH(H1584, 'Accrual Schedule'!$B$3:$B$122, 1)-1, 1))</f>
        <v/>
      </c>
      <c r="H1584" s="18" t="str">
        <f ca="1">IF(B1584="", "", INDEX('Accrual Schedule'!$B$3:$B$122, MATCH(I1584, 'Accrual Schedule'!$C$3:$C$122, 1), 1))</f>
        <v/>
      </c>
      <c r="I1584" s="18" t="str" cm="1">
        <f t="array" aca="1" ref="I1584" ca="1">IF(B1584="", "", _xlfn.IFNA(INDEX('Accrual Schedule'!$C$4:$C$122, MATCH(B1584, 'Accrual Schedule'!$C$4:$C$122, 1)+1, 1), INDEX('Accrual Schedule'!$C$4:$C$122, 1, 1)))</f>
        <v/>
      </c>
      <c r="J1584" s="11" t="str">
        <f ca="1">IF(B1584="","",'Terms&amp;Conditions + Transaction'!$F$5-SUMIF(Dispositions!$B$3:$B$32,"&lt;="&amp;B1584,Dispositions!$C$3:$C$32))</f>
        <v/>
      </c>
      <c r="K1584" s="84" t="str">
        <f ca="1">IF(B1584="", "", IF(ISNA(MATCH(B1584, 'Factor Schedule'!$B$3:$B$2002, -1)),1,IF(INDEX('Factor Schedule'!$B$3:$C$2002,MATCH(B1584, 'Factor Schedule'!$B$3:$B$2002, -1), 1)=B1584,MATCH(B1584, 'Factor Schedule'!$B$3:$B$2002, -1),MATCH(B1584, 'Factor Schedule'!$B$3:$B$2002, -1)+1)))</f>
        <v/>
      </c>
      <c r="L1584" s="11" t="str" cm="1">
        <f t="array" aca="1" ref="L1584" ca="1">IF(B1584="","",ROUND(J1584*_xlfn.IFNA(INDEX('Factor Schedule'!$B$3:$C$2002,K1584, 2), 1), 2))</f>
        <v/>
      </c>
      <c r="M1584" s="11" t="str">
        <f ca="1">IF(B1584="", "", IF(OR(LOWER('Terms&amp;Conditions + Transaction'!$B$12)&lt;&gt;"compound", B1584=$C$2, B1584=E1584), L1584, L1584+IF(LOWER('Terms&amp;Conditions + Transaction'!$B$13)&lt;&gt;"y", SUMIFS($T$8:$T$2007, $B$8:$B$2007, "&gt;="&amp;E1584, $B$8:$B$2007, "&lt;"&amp;B1584), SUMIFS($U$8:$U$1007, $B$8:$B$2007, "&gt;="&amp;E1584, $B$8:$B$2007, "&lt;"&amp;B1584))))</f>
        <v/>
      </c>
      <c r="N1584" s="18" t="str">
        <f ca="1">IF(OR(B1584 = "", F1584=""), "", MIN(ForwardDays(B1584,-'Terms&amp;Conditions + Transaction'!$B$22, 'Terms&amp;Conditions + Transaction'!$B$23, 'Holiday Schedule'!$B$3:$B$1002),ForwardDays(F1584,-'Terms&amp;Conditions + Transaction'!$B$22, 'Terms&amp;Conditions + Transaction'!$B$23, 'Holiday Schedule'!$B$3:$B$1002)))</f>
        <v/>
      </c>
      <c r="O1584" s="42" t="str">
        <f ca="1">IF(B1584="", "", IF(ISNA(MATCH(N1584, SOFR_INDEX!$A$2:$A$2001, -1)),1,IF(INDEX(SOFR_INDEX!$A$2:$E$2001,MATCH(N1584, SOFR_INDEX!$A$2:$A$2001, -1), 1)=N1584,MATCH(N1584, SOFR_INDEX!$A$2:$A$2001, -1),MATCH(N1584, SOFR_INDEX!$A$2:$A$2001, -1)+1)))</f>
        <v/>
      </c>
      <c r="P1584" s="40" t="str" cm="1">
        <f t="array" aca="1" ref="P1584" ca="1">IF(OR(B1584="", F1584=""), "", INDEX(SOFR_INDEX!$B$2:$E$2001, O1584,$P$4) * IF(LEFT($P$3, 3)="180", 2, IF(LEFT($P$3, 2)="90", 4, IF(LEFT($P$3, 2)="30", 12, 1)))/100)</f>
        <v/>
      </c>
      <c r="Q1584" s="43" t="str">
        <f ca="1">IF(OR(B1584="", F1584=""), "", P1584+'Terms&amp;Conditions + Transaction'!$B$11/10000)</f>
        <v/>
      </c>
      <c r="R1584" s="43" t="str">
        <f t="shared" ca="1" si="149"/>
        <v/>
      </c>
      <c r="S1584" t="str">
        <f ca="1">IF(B1584="",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Transaction'!$C$7*(F1584-E1584), 365), 360))))</f>
        <v/>
      </c>
      <c r="T1584" s="49" t="str">
        <f t="shared" ca="1" si="150"/>
        <v/>
      </c>
      <c r="U1584" s="49" t="str">
        <f t="shared" ca="1" si="151"/>
        <v/>
      </c>
      <c r="V1584" s="49" t="str">
        <f t="shared" ca="1" si="152"/>
        <v/>
      </c>
      <c r="W1584" s="11" t="str">
        <f t="shared" ca="1" si="153"/>
        <v/>
      </c>
      <c r="X1584" s="11" t="str">
        <f t="shared" ca="1" si="154"/>
        <v/>
      </c>
    </row>
    <row r="1585" spans="2:24" x14ac:dyDescent="0.25">
      <c r="B1585" s="82" t="str">
        <f ca="1">IF(B1584&lt;MIN($C$3, 'Terms&amp;Conditions + Transaction'!$B$6), B1584+1, "")</f>
        <v/>
      </c>
      <c r="C1585" t="str">
        <f ca="1">IF(B1585="", "", IF(AND(WEEKDAY(B1585, 2)&lt;=5, ISERROR(VLOOKUP(B1585, 'Holiday Schedule'!$B$3:$B$1002, 1, FALSE))), 1, 0))</f>
        <v/>
      </c>
      <c r="D1585" t="str">
        <f ca="1">IF(B1585="", "", IF(LOWER('Terms&amp;Conditions + Transaction'!$C$15)="act", 1, IF(DAY(B1585)=31, 0, IF(AND(DAY(B1585+1)=1, MONTH(B1585+1)=3), 31-DAY(B1585), 1))))</f>
        <v/>
      </c>
      <c r="E1585" s="18" t="str">
        <f ca="1">IF(B1585="", "", IFERROR(VLOOKUP(B1585, 'Accrual Schedule'!$B$3:$B$122, 1, TRUE), ""))</f>
        <v/>
      </c>
      <c r="F1585" s="18" t="str" cm="1">
        <f t="array" aca="1" ref="F1585" ca="1">IF(B1585="", "", INDEX('Accrual Schedule'!$B$3:$B$122, MATCH(B1585, 'Accrual Schedule'!$B$3:$B$122, 1)+1, 1))</f>
        <v/>
      </c>
      <c r="G1585" s="18" t="str" cm="1">
        <f t="array" aca="1" ref="G1585" ca="1">IF(B1585="", "", INDEX('Accrual Schedule'!$B$3:$B$122, MATCH(H1585, 'Accrual Schedule'!$B$3:$B$122, 1)-1, 1))</f>
        <v/>
      </c>
      <c r="H1585" s="18" t="str">
        <f ca="1">IF(B1585="", "", INDEX('Accrual Schedule'!$B$3:$B$122, MATCH(I1585, 'Accrual Schedule'!$C$3:$C$122, 1), 1))</f>
        <v/>
      </c>
      <c r="I1585" s="18" t="str" cm="1">
        <f t="array" aca="1" ref="I1585" ca="1">IF(B1585="", "", _xlfn.IFNA(INDEX('Accrual Schedule'!$C$4:$C$122, MATCH(B1585, 'Accrual Schedule'!$C$4:$C$122, 1)+1, 1), INDEX('Accrual Schedule'!$C$4:$C$122, 1, 1)))</f>
        <v/>
      </c>
      <c r="J1585" s="11" t="str">
        <f ca="1">IF(B1585="","",'Terms&amp;Conditions + Transaction'!$F$5-SUMIF(Dispositions!$B$3:$B$32,"&lt;="&amp;B1585,Dispositions!$C$3:$C$32))</f>
        <v/>
      </c>
      <c r="K1585" s="84" t="str">
        <f ca="1">IF(B1585="", "", IF(ISNA(MATCH(B1585, 'Factor Schedule'!$B$3:$B$2002, -1)),1,IF(INDEX('Factor Schedule'!$B$3:$C$2002,MATCH(B1585, 'Factor Schedule'!$B$3:$B$2002, -1), 1)=B1585,MATCH(B1585, 'Factor Schedule'!$B$3:$B$2002, -1),MATCH(B1585, 'Factor Schedule'!$B$3:$B$2002, -1)+1)))</f>
        <v/>
      </c>
      <c r="L1585" s="11" t="str" cm="1">
        <f t="array" aca="1" ref="L1585" ca="1">IF(B1585="","",ROUND(J1585*_xlfn.IFNA(INDEX('Factor Schedule'!$B$3:$C$2002,K1585, 2), 1), 2))</f>
        <v/>
      </c>
      <c r="M1585" s="11" t="str">
        <f ca="1">IF(B1585="", "", IF(OR(LOWER('Terms&amp;Conditions + Transaction'!$B$12)&lt;&gt;"compound", B1585=$C$2, B1585=E1585), L1585, L1585+IF(LOWER('Terms&amp;Conditions + Transaction'!$B$13)&lt;&gt;"y", SUMIFS($T$8:$T$2007, $B$8:$B$2007, "&gt;="&amp;E1585, $B$8:$B$2007, "&lt;"&amp;B1585), SUMIFS($U$8:$U$1007, $B$8:$B$2007, "&gt;="&amp;E1585, $B$8:$B$2007, "&lt;"&amp;B1585))))</f>
        <v/>
      </c>
      <c r="N1585" s="18" t="str">
        <f ca="1">IF(OR(B1585 = "", F1585=""), "", MIN(ForwardDays(B1585,-'Terms&amp;Conditions + Transaction'!$B$22, 'Terms&amp;Conditions + Transaction'!$B$23, 'Holiday Schedule'!$B$3:$B$1002),ForwardDays(F1585,-'Terms&amp;Conditions + Transaction'!$B$22, 'Terms&amp;Conditions + Transaction'!$B$23, 'Holiday Schedule'!$B$3:$B$1002)))</f>
        <v/>
      </c>
      <c r="O1585" s="42" t="str">
        <f ca="1">IF(B1585="", "", IF(ISNA(MATCH(N1585, SOFR_INDEX!$A$2:$A$2001, -1)),1,IF(INDEX(SOFR_INDEX!$A$2:$E$2001,MATCH(N1585, SOFR_INDEX!$A$2:$A$2001, -1), 1)=N1585,MATCH(N1585, SOFR_INDEX!$A$2:$A$2001, -1),MATCH(N1585, SOFR_INDEX!$A$2:$A$2001, -1)+1)))</f>
        <v/>
      </c>
      <c r="P1585" s="40" t="str" cm="1">
        <f t="array" aca="1" ref="P1585" ca="1">IF(OR(B1585="", F1585=""), "", INDEX(SOFR_INDEX!$B$2:$E$2001, O1585,$P$4) * IF(LEFT($P$3, 3)="180", 2, IF(LEFT($P$3, 2)="90", 4, IF(LEFT($P$3, 2)="30", 12, 1)))/100)</f>
        <v/>
      </c>
      <c r="Q1585" s="43" t="str">
        <f ca="1">IF(OR(B1585="", F1585=""), "", P1585+'Terms&amp;Conditions + Transaction'!$B$11/10000)</f>
        <v/>
      </c>
      <c r="R1585" s="43" t="str">
        <f t="shared" ca="1" si="149"/>
        <v/>
      </c>
      <c r="S1585" t="str">
        <f ca="1">IF(B1585="",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Transaction'!$C$7*(F1585-E1585), 365), 360))))</f>
        <v/>
      </c>
      <c r="T1585" s="49" t="str">
        <f t="shared" ca="1" si="150"/>
        <v/>
      </c>
      <c r="U1585" s="49" t="str">
        <f t="shared" ca="1" si="151"/>
        <v/>
      </c>
      <c r="V1585" s="49" t="str">
        <f t="shared" ca="1" si="152"/>
        <v/>
      </c>
      <c r="W1585" s="11" t="str">
        <f t="shared" ca="1" si="153"/>
        <v/>
      </c>
      <c r="X1585" s="11" t="str">
        <f t="shared" ca="1" si="154"/>
        <v/>
      </c>
    </row>
    <row r="1586" spans="2:24" x14ac:dyDescent="0.25">
      <c r="B1586" s="82" t="str">
        <f ca="1">IF(B1585&lt;MIN($C$3, 'Terms&amp;Conditions + Transaction'!$B$6), B1585+1, "")</f>
        <v/>
      </c>
      <c r="C1586" t="str">
        <f ca="1">IF(B1586="", "", IF(AND(WEEKDAY(B1586, 2)&lt;=5, ISERROR(VLOOKUP(B1586, 'Holiday Schedule'!$B$3:$B$1002, 1, FALSE))), 1, 0))</f>
        <v/>
      </c>
      <c r="D1586" t="str">
        <f ca="1">IF(B1586="", "", IF(LOWER('Terms&amp;Conditions + Transaction'!$C$15)="act", 1, IF(DAY(B1586)=31, 0, IF(AND(DAY(B1586+1)=1, MONTH(B1586+1)=3), 31-DAY(B1586), 1))))</f>
        <v/>
      </c>
      <c r="E1586" s="18" t="str">
        <f ca="1">IF(B1586="", "", IFERROR(VLOOKUP(B1586, 'Accrual Schedule'!$B$3:$B$122, 1, TRUE), ""))</f>
        <v/>
      </c>
      <c r="F1586" s="18" t="str" cm="1">
        <f t="array" aca="1" ref="F1586" ca="1">IF(B1586="", "", INDEX('Accrual Schedule'!$B$3:$B$122, MATCH(B1586, 'Accrual Schedule'!$B$3:$B$122, 1)+1, 1))</f>
        <v/>
      </c>
      <c r="G1586" s="18" t="str" cm="1">
        <f t="array" aca="1" ref="G1586" ca="1">IF(B1586="", "", INDEX('Accrual Schedule'!$B$3:$B$122, MATCH(H1586, 'Accrual Schedule'!$B$3:$B$122, 1)-1, 1))</f>
        <v/>
      </c>
      <c r="H1586" s="18" t="str">
        <f ca="1">IF(B1586="", "", INDEX('Accrual Schedule'!$B$3:$B$122, MATCH(I1586, 'Accrual Schedule'!$C$3:$C$122, 1), 1))</f>
        <v/>
      </c>
      <c r="I1586" s="18" t="str" cm="1">
        <f t="array" aca="1" ref="I1586" ca="1">IF(B1586="", "", _xlfn.IFNA(INDEX('Accrual Schedule'!$C$4:$C$122, MATCH(B1586, 'Accrual Schedule'!$C$4:$C$122, 1)+1, 1), INDEX('Accrual Schedule'!$C$4:$C$122, 1, 1)))</f>
        <v/>
      </c>
      <c r="J1586" s="11" t="str">
        <f ca="1">IF(B1586="","",'Terms&amp;Conditions + Transaction'!$F$5-SUMIF(Dispositions!$B$3:$B$32,"&lt;="&amp;B1586,Dispositions!$C$3:$C$32))</f>
        <v/>
      </c>
      <c r="K1586" s="84" t="str">
        <f ca="1">IF(B1586="", "", IF(ISNA(MATCH(B1586, 'Factor Schedule'!$B$3:$B$2002, -1)),1,IF(INDEX('Factor Schedule'!$B$3:$C$2002,MATCH(B1586, 'Factor Schedule'!$B$3:$B$2002, -1), 1)=B1586,MATCH(B1586, 'Factor Schedule'!$B$3:$B$2002, -1),MATCH(B1586, 'Factor Schedule'!$B$3:$B$2002, -1)+1)))</f>
        <v/>
      </c>
      <c r="L1586" s="11" t="str" cm="1">
        <f t="array" aca="1" ref="L1586" ca="1">IF(B1586="","",ROUND(J1586*_xlfn.IFNA(INDEX('Factor Schedule'!$B$3:$C$2002,K1586, 2), 1), 2))</f>
        <v/>
      </c>
      <c r="M1586" s="11" t="str">
        <f ca="1">IF(B1586="", "", IF(OR(LOWER('Terms&amp;Conditions + Transaction'!$B$12)&lt;&gt;"compound", B1586=$C$2, B1586=E1586), L1586, L1586+IF(LOWER('Terms&amp;Conditions + Transaction'!$B$13)&lt;&gt;"y", SUMIFS($T$8:$T$2007, $B$8:$B$2007, "&gt;="&amp;E1586, $B$8:$B$2007, "&lt;"&amp;B1586), SUMIFS($U$8:$U$1007, $B$8:$B$2007, "&gt;="&amp;E1586, $B$8:$B$2007, "&lt;"&amp;B1586))))</f>
        <v/>
      </c>
      <c r="N1586" s="18" t="str">
        <f ca="1">IF(OR(B1586 = "", F1586=""), "", MIN(ForwardDays(B1586,-'Terms&amp;Conditions + Transaction'!$B$22, 'Terms&amp;Conditions + Transaction'!$B$23, 'Holiday Schedule'!$B$3:$B$1002),ForwardDays(F1586,-'Terms&amp;Conditions + Transaction'!$B$22, 'Terms&amp;Conditions + Transaction'!$B$23, 'Holiday Schedule'!$B$3:$B$1002)))</f>
        <v/>
      </c>
      <c r="O1586" s="42" t="str">
        <f ca="1">IF(B1586="", "", IF(ISNA(MATCH(N1586, SOFR_INDEX!$A$2:$A$2001, -1)),1,IF(INDEX(SOFR_INDEX!$A$2:$E$2001,MATCH(N1586, SOFR_INDEX!$A$2:$A$2001, -1), 1)=N1586,MATCH(N1586, SOFR_INDEX!$A$2:$A$2001, -1),MATCH(N1586, SOFR_INDEX!$A$2:$A$2001, -1)+1)))</f>
        <v/>
      </c>
      <c r="P1586" s="40" t="str" cm="1">
        <f t="array" aca="1" ref="P1586" ca="1">IF(OR(B1586="", F1586=""), "", INDEX(SOFR_INDEX!$B$2:$E$2001, O1586,$P$4) * IF(LEFT($P$3, 3)="180", 2, IF(LEFT($P$3, 2)="90", 4, IF(LEFT($P$3, 2)="30", 12, 1)))/100)</f>
        <v/>
      </c>
      <c r="Q1586" s="43" t="str">
        <f ca="1">IF(OR(B1586="", F1586=""), "", P1586+'Terms&amp;Conditions + Transaction'!$B$11/10000)</f>
        <v/>
      </c>
      <c r="R1586" s="43" t="str">
        <f t="shared" ca="1" si="149"/>
        <v/>
      </c>
      <c r="S1586" t="str">
        <f ca="1">IF(B1586="",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Transaction'!$C$7*(F1586-E1586), 365), 360))))</f>
        <v/>
      </c>
      <c r="T1586" s="49" t="str">
        <f t="shared" ca="1" si="150"/>
        <v/>
      </c>
      <c r="U1586" s="49" t="str">
        <f t="shared" ca="1" si="151"/>
        <v/>
      </c>
      <c r="V1586" s="49" t="str">
        <f t="shared" ca="1" si="152"/>
        <v/>
      </c>
      <c r="W1586" s="11" t="str">
        <f t="shared" ca="1" si="153"/>
        <v/>
      </c>
      <c r="X1586" s="11" t="str">
        <f t="shared" ca="1" si="154"/>
        <v/>
      </c>
    </row>
    <row r="1587" spans="2:24" x14ac:dyDescent="0.25">
      <c r="B1587" s="82" t="str">
        <f ca="1">IF(B1586&lt;MIN($C$3, 'Terms&amp;Conditions + Transaction'!$B$6), B1586+1, "")</f>
        <v/>
      </c>
      <c r="C1587" t="str">
        <f ca="1">IF(B1587="", "", IF(AND(WEEKDAY(B1587, 2)&lt;=5, ISERROR(VLOOKUP(B1587, 'Holiday Schedule'!$B$3:$B$1002, 1, FALSE))), 1, 0))</f>
        <v/>
      </c>
      <c r="D1587" t="str">
        <f ca="1">IF(B1587="", "", IF(LOWER('Terms&amp;Conditions + Transaction'!$C$15)="act", 1, IF(DAY(B1587)=31, 0, IF(AND(DAY(B1587+1)=1, MONTH(B1587+1)=3), 31-DAY(B1587), 1))))</f>
        <v/>
      </c>
      <c r="E1587" s="18" t="str">
        <f ca="1">IF(B1587="", "", IFERROR(VLOOKUP(B1587, 'Accrual Schedule'!$B$3:$B$122, 1, TRUE), ""))</f>
        <v/>
      </c>
      <c r="F1587" s="18" t="str" cm="1">
        <f t="array" aca="1" ref="F1587" ca="1">IF(B1587="", "", INDEX('Accrual Schedule'!$B$3:$B$122, MATCH(B1587, 'Accrual Schedule'!$B$3:$B$122, 1)+1, 1))</f>
        <v/>
      </c>
      <c r="G1587" s="18" t="str" cm="1">
        <f t="array" aca="1" ref="G1587" ca="1">IF(B1587="", "", INDEX('Accrual Schedule'!$B$3:$B$122, MATCH(H1587, 'Accrual Schedule'!$B$3:$B$122, 1)-1, 1))</f>
        <v/>
      </c>
      <c r="H1587" s="18" t="str">
        <f ca="1">IF(B1587="", "", INDEX('Accrual Schedule'!$B$3:$B$122, MATCH(I1587, 'Accrual Schedule'!$C$3:$C$122, 1), 1))</f>
        <v/>
      </c>
      <c r="I1587" s="18" t="str" cm="1">
        <f t="array" aca="1" ref="I1587" ca="1">IF(B1587="", "", _xlfn.IFNA(INDEX('Accrual Schedule'!$C$4:$C$122, MATCH(B1587, 'Accrual Schedule'!$C$4:$C$122, 1)+1, 1), INDEX('Accrual Schedule'!$C$4:$C$122, 1, 1)))</f>
        <v/>
      </c>
      <c r="J1587" s="11" t="str">
        <f ca="1">IF(B1587="","",'Terms&amp;Conditions + Transaction'!$F$5-SUMIF(Dispositions!$B$3:$B$32,"&lt;="&amp;B1587,Dispositions!$C$3:$C$32))</f>
        <v/>
      </c>
      <c r="K1587" s="84" t="str">
        <f ca="1">IF(B1587="", "", IF(ISNA(MATCH(B1587, 'Factor Schedule'!$B$3:$B$2002, -1)),1,IF(INDEX('Factor Schedule'!$B$3:$C$2002,MATCH(B1587, 'Factor Schedule'!$B$3:$B$2002, -1), 1)=B1587,MATCH(B1587, 'Factor Schedule'!$B$3:$B$2002, -1),MATCH(B1587, 'Factor Schedule'!$B$3:$B$2002, -1)+1)))</f>
        <v/>
      </c>
      <c r="L1587" s="11" t="str" cm="1">
        <f t="array" aca="1" ref="L1587" ca="1">IF(B1587="","",ROUND(J1587*_xlfn.IFNA(INDEX('Factor Schedule'!$B$3:$C$2002,K1587, 2), 1), 2))</f>
        <v/>
      </c>
      <c r="M1587" s="11" t="str">
        <f ca="1">IF(B1587="", "", IF(OR(LOWER('Terms&amp;Conditions + Transaction'!$B$12)&lt;&gt;"compound", B1587=$C$2, B1587=E1587), L1587, L1587+IF(LOWER('Terms&amp;Conditions + Transaction'!$B$13)&lt;&gt;"y", SUMIFS($T$8:$T$2007, $B$8:$B$2007, "&gt;="&amp;E1587, $B$8:$B$2007, "&lt;"&amp;B1587), SUMIFS($U$8:$U$1007, $B$8:$B$2007, "&gt;="&amp;E1587, $B$8:$B$2007, "&lt;"&amp;B1587))))</f>
        <v/>
      </c>
      <c r="N1587" s="18" t="str">
        <f ca="1">IF(OR(B1587 = "", F1587=""), "", MIN(ForwardDays(B1587,-'Terms&amp;Conditions + Transaction'!$B$22, 'Terms&amp;Conditions + Transaction'!$B$23, 'Holiday Schedule'!$B$3:$B$1002),ForwardDays(F1587,-'Terms&amp;Conditions + Transaction'!$B$22, 'Terms&amp;Conditions + Transaction'!$B$23, 'Holiday Schedule'!$B$3:$B$1002)))</f>
        <v/>
      </c>
      <c r="O1587" s="42" t="str">
        <f ca="1">IF(B1587="", "", IF(ISNA(MATCH(N1587, SOFR_INDEX!$A$2:$A$2001, -1)),1,IF(INDEX(SOFR_INDEX!$A$2:$E$2001,MATCH(N1587, SOFR_INDEX!$A$2:$A$2001, -1), 1)=N1587,MATCH(N1587, SOFR_INDEX!$A$2:$A$2001, -1),MATCH(N1587, SOFR_INDEX!$A$2:$A$2001, -1)+1)))</f>
        <v/>
      </c>
      <c r="P1587" s="40" t="str" cm="1">
        <f t="array" aca="1" ref="P1587" ca="1">IF(OR(B1587="", F1587=""), "", INDEX(SOFR_INDEX!$B$2:$E$2001, O1587,$P$4) * IF(LEFT($P$3, 3)="180", 2, IF(LEFT($P$3, 2)="90", 4, IF(LEFT($P$3, 2)="30", 12, 1)))/100)</f>
        <v/>
      </c>
      <c r="Q1587" s="43" t="str">
        <f ca="1">IF(OR(B1587="", F1587=""), "", P1587+'Terms&amp;Conditions + Transaction'!$B$11/10000)</f>
        <v/>
      </c>
      <c r="R1587" s="43" t="str">
        <f t="shared" ca="1" si="149"/>
        <v/>
      </c>
      <c r="S1587" t="str">
        <f ca="1">IF(B1587="",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Transaction'!$C$7*(F1587-E1587), 365), 360))))</f>
        <v/>
      </c>
      <c r="T1587" s="49" t="str">
        <f t="shared" ca="1" si="150"/>
        <v/>
      </c>
      <c r="U1587" s="49" t="str">
        <f t="shared" ca="1" si="151"/>
        <v/>
      </c>
      <c r="V1587" s="49" t="str">
        <f t="shared" ca="1" si="152"/>
        <v/>
      </c>
      <c r="W1587" s="11" t="str">
        <f t="shared" ca="1" si="153"/>
        <v/>
      </c>
      <c r="X1587" s="11" t="str">
        <f t="shared" ca="1" si="154"/>
        <v/>
      </c>
    </row>
    <row r="1588" spans="2:24" x14ac:dyDescent="0.25">
      <c r="B1588" s="82" t="str">
        <f ca="1">IF(B1587&lt;MIN($C$3, 'Terms&amp;Conditions + Transaction'!$B$6), B1587+1, "")</f>
        <v/>
      </c>
      <c r="C1588" t="str">
        <f ca="1">IF(B1588="", "", IF(AND(WEEKDAY(B1588, 2)&lt;=5, ISERROR(VLOOKUP(B1588, 'Holiday Schedule'!$B$3:$B$1002, 1, FALSE))), 1, 0))</f>
        <v/>
      </c>
      <c r="D1588" t="str">
        <f ca="1">IF(B1588="", "", IF(LOWER('Terms&amp;Conditions + Transaction'!$C$15)="act", 1, IF(DAY(B1588)=31, 0, IF(AND(DAY(B1588+1)=1, MONTH(B1588+1)=3), 31-DAY(B1588), 1))))</f>
        <v/>
      </c>
      <c r="E1588" s="18" t="str">
        <f ca="1">IF(B1588="", "", IFERROR(VLOOKUP(B1588, 'Accrual Schedule'!$B$3:$B$122, 1, TRUE), ""))</f>
        <v/>
      </c>
      <c r="F1588" s="18" t="str" cm="1">
        <f t="array" aca="1" ref="F1588" ca="1">IF(B1588="", "", INDEX('Accrual Schedule'!$B$3:$B$122, MATCH(B1588, 'Accrual Schedule'!$B$3:$B$122, 1)+1, 1))</f>
        <v/>
      </c>
      <c r="G1588" s="18" t="str" cm="1">
        <f t="array" aca="1" ref="G1588" ca="1">IF(B1588="", "", INDEX('Accrual Schedule'!$B$3:$B$122, MATCH(H1588, 'Accrual Schedule'!$B$3:$B$122, 1)-1, 1))</f>
        <v/>
      </c>
      <c r="H1588" s="18" t="str">
        <f ca="1">IF(B1588="", "", INDEX('Accrual Schedule'!$B$3:$B$122, MATCH(I1588, 'Accrual Schedule'!$C$3:$C$122, 1), 1))</f>
        <v/>
      </c>
      <c r="I1588" s="18" t="str" cm="1">
        <f t="array" aca="1" ref="I1588" ca="1">IF(B1588="", "", _xlfn.IFNA(INDEX('Accrual Schedule'!$C$4:$C$122, MATCH(B1588, 'Accrual Schedule'!$C$4:$C$122, 1)+1, 1), INDEX('Accrual Schedule'!$C$4:$C$122, 1, 1)))</f>
        <v/>
      </c>
      <c r="J1588" s="11" t="str">
        <f ca="1">IF(B1588="","",'Terms&amp;Conditions + Transaction'!$F$5-SUMIF(Dispositions!$B$3:$B$32,"&lt;="&amp;B1588,Dispositions!$C$3:$C$32))</f>
        <v/>
      </c>
      <c r="K1588" s="84" t="str">
        <f ca="1">IF(B1588="", "", IF(ISNA(MATCH(B1588, 'Factor Schedule'!$B$3:$B$2002, -1)),1,IF(INDEX('Factor Schedule'!$B$3:$C$2002,MATCH(B1588, 'Factor Schedule'!$B$3:$B$2002, -1), 1)=B1588,MATCH(B1588, 'Factor Schedule'!$B$3:$B$2002, -1),MATCH(B1588, 'Factor Schedule'!$B$3:$B$2002, -1)+1)))</f>
        <v/>
      </c>
      <c r="L1588" s="11" t="str" cm="1">
        <f t="array" aca="1" ref="L1588" ca="1">IF(B1588="","",ROUND(J1588*_xlfn.IFNA(INDEX('Factor Schedule'!$B$3:$C$2002,K1588, 2), 1), 2))</f>
        <v/>
      </c>
      <c r="M1588" s="11" t="str">
        <f ca="1">IF(B1588="", "", IF(OR(LOWER('Terms&amp;Conditions + Transaction'!$B$12)&lt;&gt;"compound", B1588=$C$2, B1588=E1588), L1588, L1588+IF(LOWER('Terms&amp;Conditions + Transaction'!$B$13)&lt;&gt;"y", SUMIFS($T$8:$T$2007, $B$8:$B$2007, "&gt;="&amp;E1588, $B$8:$B$2007, "&lt;"&amp;B1588), SUMIFS($U$8:$U$1007, $B$8:$B$2007, "&gt;="&amp;E1588, $B$8:$B$2007, "&lt;"&amp;B1588))))</f>
        <v/>
      </c>
      <c r="N1588" s="18" t="str">
        <f ca="1">IF(OR(B1588 = "", F1588=""), "", MIN(ForwardDays(B1588,-'Terms&amp;Conditions + Transaction'!$B$22, 'Terms&amp;Conditions + Transaction'!$B$23, 'Holiday Schedule'!$B$3:$B$1002),ForwardDays(F1588,-'Terms&amp;Conditions + Transaction'!$B$22, 'Terms&amp;Conditions + Transaction'!$B$23, 'Holiday Schedule'!$B$3:$B$1002)))</f>
        <v/>
      </c>
      <c r="O1588" s="42" t="str">
        <f ca="1">IF(B1588="", "", IF(ISNA(MATCH(N1588, SOFR_INDEX!$A$2:$A$2001, -1)),1,IF(INDEX(SOFR_INDEX!$A$2:$E$2001,MATCH(N1588, SOFR_INDEX!$A$2:$A$2001, -1), 1)=N1588,MATCH(N1588, SOFR_INDEX!$A$2:$A$2001, -1),MATCH(N1588, SOFR_INDEX!$A$2:$A$2001, -1)+1)))</f>
        <v/>
      </c>
      <c r="P1588" s="40" t="str" cm="1">
        <f t="array" aca="1" ref="P1588" ca="1">IF(OR(B1588="", F1588=""), "", INDEX(SOFR_INDEX!$B$2:$E$2001, O1588,$P$4) * IF(LEFT($P$3, 3)="180", 2, IF(LEFT($P$3, 2)="90", 4, IF(LEFT($P$3, 2)="30", 12, 1)))/100)</f>
        <v/>
      </c>
      <c r="Q1588" s="43" t="str">
        <f ca="1">IF(OR(B1588="", F1588=""), "", P1588+'Terms&amp;Conditions + Transaction'!$B$11/10000)</f>
        <v/>
      </c>
      <c r="R1588" s="43" t="str">
        <f t="shared" ca="1" si="149"/>
        <v/>
      </c>
      <c r="S1588" t="str">
        <f ca="1">IF(B1588="",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Transaction'!$C$7*(F1588-E1588), 365), 360))))</f>
        <v/>
      </c>
      <c r="T1588" s="49" t="str">
        <f t="shared" ca="1" si="150"/>
        <v/>
      </c>
      <c r="U1588" s="49" t="str">
        <f t="shared" ca="1" si="151"/>
        <v/>
      </c>
      <c r="V1588" s="49" t="str">
        <f t="shared" ca="1" si="152"/>
        <v/>
      </c>
      <c r="W1588" s="11" t="str">
        <f t="shared" ca="1" si="153"/>
        <v/>
      </c>
      <c r="X1588" s="11" t="str">
        <f t="shared" ca="1" si="154"/>
        <v/>
      </c>
    </row>
    <row r="1589" spans="2:24" x14ac:dyDescent="0.25">
      <c r="B1589" s="82" t="str">
        <f ca="1">IF(B1588&lt;MIN($C$3, 'Terms&amp;Conditions + Transaction'!$B$6), B1588+1, "")</f>
        <v/>
      </c>
      <c r="C1589" t="str">
        <f ca="1">IF(B1589="", "", IF(AND(WEEKDAY(B1589, 2)&lt;=5, ISERROR(VLOOKUP(B1589, 'Holiday Schedule'!$B$3:$B$1002, 1, FALSE))), 1, 0))</f>
        <v/>
      </c>
      <c r="D1589" t="str">
        <f ca="1">IF(B1589="", "", IF(LOWER('Terms&amp;Conditions + Transaction'!$C$15)="act", 1, IF(DAY(B1589)=31, 0, IF(AND(DAY(B1589+1)=1, MONTH(B1589+1)=3), 31-DAY(B1589), 1))))</f>
        <v/>
      </c>
      <c r="E1589" s="18" t="str">
        <f ca="1">IF(B1589="", "", IFERROR(VLOOKUP(B1589, 'Accrual Schedule'!$B$3:$B$122, 1, TRUE), ""))</f>
        <v/>
      </c>
      <c r="F1589" s="18" t="str" cm="1">
        <f t="array" aca="1" ref="F1589" ca="1">IF(B1589="", "", INDEX('Accrual Schedule'!$B$3:$B$122, MATCH(B1589, 'Accrual Schedule'!$B$3:$B$122, 1)+1, 1))</f>
        <v/>
      </c>
      <c r="G1589" s="18" t="str" cm="1">
        <f t="array" aca="1" ref="G1589" ca="1">IF(B1589="", "", INDEX('Accrual Schedule'!$B$3:$B$122, MATCH(H1589, 'Accrual Schedule'!$B$3:$B$122, 1)-1, 1))</f>
        <v/>
      </c>
      <c r="H1589" s="18" t="str">
        <f ca="1">IF(B1589="", "", INDEX('Accrual Schedule'!$B$3:$B$122, MATCH(I1589, 'Accrual Schedule'!$C$3:$C$122, 1), 1))</f>
        <v/>
      </c>
      <c r="I1589" s="18" t="str" cm="1">
        <f t="array" aca="1" ref="I1589" ca="1">IF(B1589="", "", _xlfn.IFNA(INDEX('Accrual Schedule'!$C$4:$C$122, MATCH(B1589, 'Accrual Schedule'!$C$4:$C$122, 1)+1, 1), INDEX('Accrual Schedule'!$C$4:$C$122, 1, 1)))</f>
        <v/>
      </c>
      <c r="J1589" s="11" t="str">
        <f ca="1">IF(B1589="","",'Terms&amp;Conditions + Transaction'!$F$5-SUMIF(Dispositions!$B$3:$B$32,"&lt;="&amp;B1589,Dispositions!$C$3:$C$32))</f>
        <v/>
      </c>
      <c r="K1589" s="84" t="str">
        <f ca="1">IF(B1589="", "", IF(ISNA(MATCH(B1589, 'Factor Schedule'!$B$3:$B$2002, -1)),1,IF(INDEX('Factor Schedule'!$B$3:$C$2002,MATCH(B1589, 'Factor Schedule'!$B$3:$B$2002, -1), 1)=B1589,MATCH(B1589, 'Factor Schedule'!$B$3:$B$2002, -1),MATCH(B1589, 'Factor Schedule'!$B$3:$B$2002, -1)+1)))</f>
        <v/>
      </c>
      <c r="L1589" s="11" t="str" cm="1">
        <f t="array" aca="1" ref="L1589" ca="1">IF(B1589="","",ROUND(J1589*_xlfn.IFNA(INDEX('Factor Schedule'!$B$3:$C$2002,K1589, 2), 1), 2))</f>
        <v/>
      </c>
      <c r="M1589" s="11" t="str">
        <f ca="1">IF(B1589="", "", IF(OR(LOWER('Terms&amp;Conditions + Transaction'!$B$12)&lt;&gt;"compound", B1589=$C$2, B1589=E1589), L1589, L1589+IF(LOWER('Terms&amp;Conditions + Transaction'!$B$13)&lt;&gt;"y", SUMIFS($T$8:$T$2007, $B$8:$B$2007, "&gt;="&amp;E1589, $B$8:$B$2007, "&lt;"&amp;B1589), SUMIFS($U$8:$U$1007, $B$8:$B$2007, "&gt;="&amp;E1589, $B$8:$B$2007, "&lt;"&amp;B1589))))</f>
        <v/>
      </c>
      <c r="N1589" s="18" t="str">
        <f ca="1">IF(OR(B1589 = "", F1589=""), "", MIN(ForwardDays(B1589,-'Terms&amp;Conditions + Transaction'!$B$22, 'Terms&amp;Conditions + Transaction'!$B$23, 'Holiday Schedule'!$B$3:$B$1002),ForwardDays(F1589,-'Terms&amp;Conditions + Transaction'!$B$22, 'Terms&amp;Conditions + Transaction'!$B$23, 'Holiday Schedule'!$B$3:$B$1002)))</f>
        <v/>
      </c>
      <c r="O1589" s="42" t="str">
        <f ca="1">IF(B1589="", "", IF(ISNA(MATCH(N1589, SOFR_INDEX!$A$2:$A$2001, -1)),1,IF(INDEX(SOFR_INDEX!$A$2:$E$2001,MATCH(N1589, SOFR_INDEX!$A$2:$A$2001, -1), 1)=N1589,MATCH(N1589, SOFR_INDEX!$A$2:$A$2001, -1),MATCH(N1589, SOFR_INDEX!$A$2:$A$2001, -1)+1)))</f>
        <v/>
      </c>
      <c r="P1589" s="40" t="str" cm="1">
        <f t="array" aca="1" ref="P1589" ca="1">IF(OR(B1589="", F1589=""), "", INDEX(SOFR_INDEX!$B$2:$E$2001, O1589,$P$4) * IF(LEFT($P$3, 3)="180", 2, IF(LEFT($P$3, 2)="90", 4, IF(LEFT($P$3, 2)="30", 12, 1)))/100)</f>
        <v/>
      </c>
      <c r="Q1589" s="43" t="str">
        <f ca="1">IF(OR(B1589="", F1589=""), "", P1589+'Terms&amp;Conditions + Transaction'!$B$11/10000)</f>
        <v/>
      </c>
      <c r="R1589" s="43" t="str">
        <f t="shared" ca="1" si="149"/>
        <v/>
      </c>
      <c r="S1589" t="str">
        <f ca="1">IF(B1589="",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Transaction'!$C$7*(F1589-E1589), 365), 360))))</f>
        <v/>
      </c>
      <c r="T1589" s="49" t="str">
        <f t="shared" ca="1" si="150"/>
        <v/>
      </c>
      <c r="U1589" s="49" t="str">
        <f t="shared" ca="1" si="151"/>
        <v/>
      </c>
      <c r="V1589" s="49" t="str">
        <f t="shared" ca="1" si="152"/>
        <v/>
      </c>
      <c r="W1589" s="11" t="str">
        <f t="shared" ca="1" si="153"/>
        <v/>
      </c>
      <c r="X1589" s="11" t="str">
        <f t="shared" ca="1" si="154"/>
        <v/>
      </c>
    </row>
    <row r="1590" spans="2:24" x14ac:dyDescent="0.25">
      <c r="B1590" s="82" t="str">
        <f ca="1">IF(B1589&lt;MIN($C$3, 'Terms&amp;Conditions + Transaction'!$B$6), B1589+1, "")</f>
        <v/>
      </c>
      <c r="C1590" t="str">
        <f ca="1">IF(B1590="", "", IF(AND(WEEKDAY(B1590, 2)&lt;=5, ISERROR(VLOOKUP(B1590, 'Holiday Schedule'!$B$3:$B$1002, 1, FALSE))), 1, 0))</f>
        <v/>
      </c>
      <c r="D1590" t="str">
        <f ca="1">IF(B1590="", "", IF(LOWER('Terms&amp;Conditions + Transaction'!$C$15)="act", 1, IF(DAY(B1590)=31, 0, IF(AND(DAY(B1590+1)=1, MONTH(B1590+1)=3), 31-DAY(B1590), 1))))</f>
        <v/>
      </c>
      <c r="E1590" s="18" t="str">
        <f ca="1">IF(B1590="", "", IFERROR(VLOOKUP(B1590, 'Accrual Schedule'!$B$3:$B$122, 1, TRUE), ""))</f>
        <v/>
      </c>
      <c r="F1590" s="18" t="str" cm="1">
        <f t="array" aca="1" ref="F1590" ca="1">IF(B1590="", "", INDEX('Accrual Schedule'!$B$3:$B$122, MATCH(B1590, 'Accrual Schedule'!$B$3:$B$122, 1)+1, 1))</f>
        <v/>
      </c>
      <c r="G1590" s="18" t="str" cm="1">
        <f t="array" aca="1" ref="G1590" ca="1">IF(B1590="", "", INDEX('Accrual Schedule'!$B$3:$B$122, MATCH(H1590, 'Accrual Schedule'!$B$3:$B$122, 1)-1, 1))</f>
        <v/>
      </c>
      <c r="H1590" s="18" t="str">
        <f ca="1">IF(B1590="", "", INDEX('Accrual Schedule'!$B$3:$B$122, MATCH(I1590, 'Accrual Schedule'!$C$3:$C$122, 1), 1))</f>
        <v/>
      </c>
      <c r="I1590" s="18" t="str" cm="1">
        <f t="array" aca="1" ref="I1590" ca="1">IF(B1590="", "", _xlfn.IFNA(INDEX('Accrual Schedule'!$C$4:$C$122, MATCH(B1590, 'Accrual Schedule'!$C$4:$C$122, 1)+1, 1), INDEX('Accrual Schedule'!$C$4:$C$122, 1, 1)))</f>
        <v/>
      </c>
      <c r="J1590" s="11" t="str">
        <f ca="1">IF(B1590="","",'Terms&amp;Conditions + Transaction'!$F$5-SUMIF(Dispositions!$B$3:$B$32,"&lt;="&amp;B1590,Dispositions!$C$3:$C$32))</f>
        <v/>
      </c>
      <c r="K1590" s="84" t="str">
        <f ca="1">IF(B1590="", "", IF(ISNA(MATCH(B1590, 'Factor Schedule'!$B$3:$B$2002, -1)),1,IF(INDEX('Factor Schedule'!$B$3:$C$2002,MATCH(B1590, 'Factor Schedule'!$B$3:$B$2002, -1), 1)=B1590,MATCH(B1590, 'Factor Schedule'!$B$3:$B$2002, -1),MATCH(B1590, 'Factor Schedule'!$B$3:$B$2002, -1)+1)))</f>
        <v/>
      </c>
      <c r="L1590" s="11" t="str" cm="1">
        <f t="array" aca="1" ref="L1590" ca="1">IF(B1590="","",ROUND(J1590*_xlfn.IFNA(INDEX('Factor Schedule'!$B$3:$C$2002,K1590, 2), 1), 2))</f>
        <v/>
      </c>
      <c r="M1590" s="11" t="str">
        <f ca="1">IF(B1590="", "", IF(OR(LOWER('Terms&amp;Conditions + Transaction'!$B$12)&lt;&gt;"compound", B1590=$C$2, B1590=E1590), L1590, L1590+IF(LOWER('Terms&amp;Conditions + Transaction'!$B$13)&lt;&gt;"y", SUMIFS($T$8:$T$2007, $B$8:$B$2007, "&gt;="&amp;E1590, $B$8:$B$2007, "&lt;"&amp;B1590), SUMIFS($U$8:$U$1007, $B$8:$B$2007, "&gt;="&amp;E1590, $B$8:$B$2007, "&lt;"&amp;B1590))))</f>
        <v/>
      </c>
      <c r="N1590" s="18" t="str">
        <f ca="1">IF(OR(B1590 = "", F1590=""), "", MIN(ForwardDays(B1590,-'Terms&amp;Conditions + Transaction'!$B$22, 'Terms&amp;Conditions + Transaction'!$B$23, 'Holiday Schedule'!$B$3:$B$1002),ForwardDays(F1590,-'Terms&amp;Conditions + Transaction'!$B$22, 'Terms&amp;Conditions + Transaction'!$B$23, 'Holiday Schedule'!$B$3:$B$1002)))</f>
        <v/>
      </c>
      <c r="O1590" s="42" t="str">
        <f ca="1">IF(B1590="", "", IF(ISNA(MATCH(N1590, SOFR_INDEX!$A$2:$A$2001, -1)),1,IF(INDEX(SOFR_INDEX!$A$2:$E$2001,MATCH(N1590, SOFR_INDEX!$A$2:$A$2001, -1), 1)=N1590,MATCH(N1590, SOFR_INDEX!$A$2:$A$2001, -1),MATCH(N1590, SOFR_INDEX!$A$2:$A$2001, -1)+1)))</f>
        <v/>
      </c>
      <c r="P1590" s="40" t="str" cm="1">
        <f t="array" aca="1" ref="P1590" ca="1">IF(OR(B1590="", F1590=""), "", INDEX(SOFR_INDEX!$B$2:$E$2001, O1590,$P$4) * IF(LEFT($P$3, 3)="180", 2, IF(LEFT($P$3, 2)="90", 4, IF(LEFT($P$3, 2)="30", 12, 1)))/100)</f>
        <v/>
      </c>
      <c r="Q1590" s="43" t="str">
        <f ca="1">IF(OR(B1590="", F1590=""), "", P1590+'Terms&amp;Conditions + Transaction'!$B$11/10000)</f>
        <v/>
      </c>
      <c r="R1590" s="43" t="str">
        <f t="shared" ca="1" si="149"/>
        <v/>
      </c>
      <c r="S1590" t="str">
        <f ca="1">IF(B1590="",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Transaction'!$C$7*(F1590-E1590), 365), 360))))</f>
        <v/>
      </c>
      <c r="T1590" s="49" t="str">
        <f t="shared" ca="1" si="150"/>
        <v/>
      </c>
      <c r="U1590" s="49" t="str">
        <f t="shared" ca="1" si="151"/>
        <v/>
      </c>
      <c r="V1590" s="49" t="str">
        <f t="shared" ca="1" si="152"/>
        <v/>
      </c>
      <c r="W1590" s="11" t="str">
        <f t="shared" ca="1" si="153"/>
        <v/>
      </c>
      <c r="X1590" s="11" t="str">
        <f t="shared" ca="1" si="154"/>
        <v/>
      </c>
    </row>
    <row r="1591" spans="2:24" x14ac:dyDescent="0.25">
      <c r="B1591" s="82" t="str">
        <f ca="1">IF(B1590&lt;MIN($C$3, 'Terms&amp;Conditions + Transaction'!$B$6), B1590+1, "")</f>
        <v/>
      </c>
      <c r="C1591" t="str">
        <f ca="1">IF(B1591="", "", IF(AND(WEEKDAY(B1591, 2)&lt;=5, ISERROR(VLOOKUP(B1591, 'Holiday Schedule'!$B$3:$B$1002, 1, FALSE))), 1, 0))</f>
        <v/>
      </c>
      <c r="D1591" t="str">
        <f ca="1">IF(B1591="", "", IF(LOWER('Terms&amp;Conditions + Transaction'!$C$15)="act", 1, IF(DAY(B1591)=31, 0, IF(AND(DAY(B1591+1)=1, MONTH(B1591+1)=3), 31-DAY(B1591), 1))))</f>
        <v/>
      </c>
      <c r="E1591" s="18" t="str">
        <f ca="1">IF(B1591="", "", IFERROR(VLOOKUP(B1591, 'Accrual Schedule'!$B$3:$B$122, 1, TRUE), ""))</f>
        <v/>
      </c>
      <c r="F1591" s="18" t="str" cm="1">
        <f t="array" aca="1" ref="F1591" ca="1">IF(B1591="", "", INDEX('Accrual Schedule'!$B$3:$B$122, MATCH(B1591, 'Accrual Schedule'!$B$3:$B$122, 1)+1, 1))</f>
        <v/>
      </c>
      <c r="G1591" s="18" t="str" cm="1">
        <f t="array" aca="1" ref="G1591" ca="1">IF(B1591="", "", INDEX('Accrual Schedule'!$B$3:$B$122, MATCH(H1591, 'Accrual Schedule'!$B$3:$B$122, 1)-1, 1))</f>
        <v/>
      </c>
      <c r="H1591" s="18" t="str">
        <f ca="1">IF(B1591="", "", INDEX('Accrual Schedule'!$B$3:$B$122, MATCH(I1591, 'Accrual Schedule'!$C$3:$C$122, 1), 1))</f>
        <v/>
      </c>
      <c r="I1591" s="18" t="str" cm="1">
        <f t="array" aca="1" ref="I1591" ca="1">IF(B1591="", "", _xlfn.IFNA(INDEX('Accrual Schedule'!$C$4:$C$122, MATCH(B1591, 'Accrual Schedule'!$C$4:$C$122, 1)+1, 1), INDEX('Accrual Schedule'!$C$4:$C$122, 1, 1)))</f>
        <v/>
      </c>
      <c r="J1591" s="11" t="str">
        <f ca="1">IF(B1591="","",'Terms&amp;Conditions + Transaction'!$F$5-SUMIF(Dispositions!$B$3:$B$32,"&lt;="&amp;B1591,Dispositions!$C$3:$C$32))</f>
        <v/>
      </c>
      <c r="K1591" s="84" t="str">
        <f ca="1">IF(B1591="", "", IF(ISNA(MATCH(B1591, 'Factor Schedule'!$B$3:$B$2002, -1)),1,IF(INDEX('Factor Schedule'!$B$3:$C$2002,MATCH(B1591, 'Factor Schedule'!$B$3:$B$2002, -1), 1)=B1591,MATCH(B1591, 'Factor Schedule'!$B$3:$B$2002, -1),MATCH(B1591, 'Factor Schedule'!$B$3:$B$2002, -1)+1)))</f>
        <v/>
      </c>
      <c r="L1591" s="11" t="str" cm="1">
        <f t="array" aca="1" ref="L1591" ca="1">IF(B1591="","",ROUND(J1591*_xlfn.IFNA(INDEX('Factor Schedule'!$B$3:$C$2002,K1591, 2), 1), 2))</f>
        <v/>
      </c>
      <c r="M1591" s="11" t="str">
        <f ca="1">IF(B1591="", "", IF(OR(LOWER('Terms&amp;Conditions + Transaction'!$B$12)&lt;&gt;"compound", B1591=$C$2, B1591=E1591), L1591, L1591+IF(LOWER('Terms&amp;Conditions + Transaction'!$B$13)&lt;&gt;"y", SUMIFS($T$8:$T$2007, $B$8:$B$2007, "&gt;="&amp;E1591, $B$8:$B$2007, "&lt;"&amp;B1591), SUMIFS($U$8:$U$1007, $B$8:$B$2007, "&gt;="&amp;E1591, $B$8:$B$2007, "&lt;"&amp;B1591))))</f>
        <v/>
      </c>
      <c r="N1591" s="18" t="str">
        <f ca="1">IF(OR(B1591 = "", F1591=""), "", MIN(ForwardDays(B1591,-'Terms&amp;Conditions + Transaction'!$B$22, 'Terms&amp;Conditions + Transaction'!$B$23, 'Holiday Schedule'!$B$3:$B$1002),ForwardDays(F1591,-'Terms&amp;Conditions + Transaction'!$B$22, 'Terms&amp;Conditions + Transaction'!$B$23, 'Holiday Schedule'!$B$3:$B$1002)))</f>
        <v/>
      </c>
      <c r="O1591" s="42" t="str">
        <f ca="1">IF(B1591="", "", IF(ISNA(MATCH(N1591, SOFR_INDEX!$A$2:$A$2001, -1)),1,IF(INDEX(SOFR_INDEX!$A$2:$E$2001,MATCH(N1591, SOFR_INDEX!$A$2:$A$2001, -1), 1)=N1591,MATCH(N1591, SOFR_INDEX!$A$2:$A$2001, -1),MATCH(N1591, SOFR_INDEX!$A$2:$A$2001, -1)+1)))</f>
        <v/>
      </c>
      <c r="P1591" s="40" t="str" cm="1">
        <f t="array" aca="1" ref="P1591" ca="1">IF(OR(B1591="", F1591=""), "", INDEX(SOFR_INDEX!$B$2:$E$2001, O1591,$P$4) * IF(LEFT($P$3, 3)="180", 2, IF(LEFT($P$3, 2)="90", 4, IF(LEFT($P$3, 2)="30", 12, 1)))/100)</f>
        <v/>
      </c>
      <c r="Q1591" s="43" t="str">
        <f ca="1">IF(OR(B1591="", F1591=""), "", P1591+'Terms&amp;Conditions + Transaction'!$B$11/10000)</f>
        <v/>
      </c>
      <c r="R1591" s="43" t="str">
        <f t="shared" ca="1" si="149"/>
        <v/>
      </c>
      <c r="S1591" t="str">
        <f ca="1">IF(B1591="",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Transaction'!$C$7*(F1591-E1591), 365), 360))))</f>
        <v/>
      </c>
      <c r="T1591" s="49" t="str">
        <f t="shared" ca="1" si="150"/>
        <v/>
      </c>
      <c r="U1591" s="49" t="str">
        <f t="shared" ca="1" si="151"/>
        <v/>
      </c>
      <c r="V1591" s="49" t="str">
        <f t="shared" ca="1" si="152"/>
        <v/>
      </c>
      <c r="W1591" s="11" t="str">
        <f t="shared" ca="1" si="153"/>
        <v/>
      </c>
      <c r="X1591" s="11" t="str">
        <f t="shared" ca="1" si="154"/>
        <v/>
      </c>
    </row>
    <row r="1592" spans="2:24" x14ac:dyDescent="0.25">
      <c r="B1592" s="82" t="str">
        <f ca="1">IF(B1591&lt;MIN($C$3, 'Terms&amp;Conditions + Transaction'!$B$6), B1591+1, "")</f>
        <v/>
      </c>
      <c r="C1592" t="str">
        <f ca="1">IF(B1592="", "", IF(AND(WEEKDAY(B1592, 2)&lt;=5, ISERROR(VLOOKUP(B1592, 'Holiday Schedule'!$B$3:$B$1002, 1, FALSE))), 1, 0))</f>
        <v/>
      </c>
      <c r="D1592" t="str">
        <f ca="1">IF(B1592="", "", IF(LOWER('Terms&amp;Conditions + Transaction'!$C$15)="act", 1, IF(DAY(B1592)=31, 0, IF(AND(DAY(B1592+1)=1, MONTH(B1592+1)=3), 31-DAY(B1592), 1))))</f>
        <v/>
      </c>
      <c r="E1592" s="18" t="str">
        <f ca="1">IF(B1592="", "", IFERROR(VLOOKUP(B1592, 'Accrual Schedule'!$B$3:$B$122, 1, TRUE), ""))</f>
        <v/>
      </c>
      <c r="F1592" s="18" t="str" cm="1">
        <f t="array" aca="1" ref="F1592" ca="1">IF(B1592="", "", INDEX('Accrual Schedule'!$B$3:$B$122, MATCH(B1592, 'Accrual Schedule'!$B$3:$B$122, 1)+1, 1))</f>
        <v/>
      </c>
      <c r="G1592" s="18" t="str" cm="1">
        <f t="array" aca="1" ref="G1592" ca="1">IF(B1592="", "", INDEX('Accrual Schedule'!$B$3:$B$122, MATCH(H1592, 'Accrual Schedule'!$B$3:$B$122, 1)-1, 1))</f>
        <v/>
      </c>
      <c r="H1592" s="18" t="str">
        <f ca="1">IF(B1592="", "", INDEX('Accrual Schedule'!$B$3:$B$122, MATCH(I1592, 'Accrual Schedule'!$C$3:$C$122, 1), 1))</f>
        <v/>
      </c>
      <c r="I1592" s="18" t="str" cm="1">
        <f t="array" aca="1" ref="I1592" ca="1">IF(B1592="", "", _xlfn.IFNA(INDEX('Accrual Schedule'!$C$4:$C$122, MATCH(B1592, 'Accrual Schedule'!$C$4:$C$122, 1)+1, 1), INDEX('Accrual Schedule'!$C$4:$C$122, 1, 1)))</f>
        <v/>
      </c>
      <c r="J1592" s="11" t="str">
        <f ca="1">IF(B1592="","",'Terms&amp;Conditions + Transaction'!$F$5-SUMIF(Dispositions!$B$3:$B$32,"&lt;="&amp;B1592,Dispositions!$C$3:$C$32))</f>
        <v/>
      </c>
      <c r="K1592" s="84" t="str">
        <f ca="1">IF(B1592="", "", IF(ISNA(MATCH(B1592, 'Factor Schedule'!$B$3:$B$2002, -1)),1,IF(INDEX('Factor Schedule'!$B$3:$C$2002,MATCH(B1592, 'Factor Schedule'!$B$3:$B$2002, -1), 1)=B1592,MATCH(B1592, 'Factor Schedule'!$B$3:$B$2002, -1),MATCH(B1592, 'Factor Schedule'!$B$3:$B$2002, -1)+1)))</f>
        <v/>
      </c>
      <c r="L1592" s="11" t="str" cm="1">
        <f t="array" aca="1" ref="L1592" ca="1">IF(B1592="","",ROUND(J1592*_xlfn.IFNA(INDEX('Factor Schedule'!$B$3:$C$2002,K1592, 2), 1), 2))</f>
        <v/>
      </c>
      <c r="M1592" s="11" t="str">
        <f ca="1">IF(B1592="", "", IF(OR(LOWER('Terms&amp;Conditions + Transaction'!$B$12)&lt;&gt;"compound", B1592=$C$2, B1592=E1592), L1592, L1592+IF(LOWER('Terms&amp;Conditions + Transaction'!$B$13)&lt;&gt;"y", SUMIFS($T$8:$T$2007, $B$8:$B$2007, "&gt;="&amp;E1592, $B$8:$B$2007, "&lt;"&amp;B1592), SUMIFS($U$8:$U$1007, $B$8:$B$2007, "&gt;="&amp;E1592, $B$8:$B$2007, "&lt;"&amp;B1592))))</f>
        <v/>
      </c>
      <c r="N1592" s="18" t="str">
        <f ca="1">IF(OR(B1592 = "", F1592=""), "", MIN(ForwardDays(B1592,-'Terms&amp;Conditions + Transaction'!$B$22, 'Terms&amp;Conditions + Transaction'!$B$23, 'Holiday Schedule'!$B$3:$B$1002),ForwardDays(F1592,-'Terms&amp;Conditions + Transaction'!$B$22, 'Terms&amp;Conditions + Transaction'!$B$23, 'Holiday Schedule'!$B$3:$B$1002)))</f>
        <v/>
      </c>
      <c r="O1592" s="42" t="str">
        <f ca="1">IF(B1592="", "", IF(ISNA(MATCH(N1592, SOFR_INDEX!$A$2:$A$2001, -1)),1,IF(INDEX(SOFR_INDEX!$A$2:$E$2001,MATCH(N1592, SOFR_INDEX!$A$2:$A$2001, -1), 1)=N1592,MATCH(N1592, SOFR_INDEX!$A$2:$A$2001, -1),MATCH(N1592, SOFR_INDEX!$A$2:$A$2001, -1)+1)))</f>
        <v/>
      </c>
      <c r="P1592" s="40" t="str" cm="1">
        <f t="array" aca="1" ref="P1592" ca="1">IF(OR(B1592="", F1592=""), "", INDEX(SOFR_INDEX!$B$2:$E$2001, O1592,$P$4) * IF(LEFT($P$3, 3)="180", 2, IF(LEFT($P$3, 2)="90", 4, IF(LEFT($P$3, 2)="30", 12, 1)))/100)</f>
        <v/>
      </c>
      <c r="Q1592" s="43" t="str">
        <f ca="1">IF(OR(B1592="", F1592=""), "", P1592+'Terms&amp;Conditions + Transaction'!$B$11/10000)</f>
        <v/>
      </c>
      <c r="R1592" s="43" t="str">
        <f t="shared" ca="1" si="149"/>
        <v/>
      </c>
      <c r="S1592" t="str">
        <f ca="1">IF(B1592="",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Transaction'!$C$7*(F1592-E1592), 365), 360))))</f>
        <v/>
      </c>
      <c r="T1592" s="49" t="str">
        <f t="shared" ca="1" si="150"/>
        <v/>
      </c>
      <c r="U1592" s="49" t="str">
        <f t="shared" ca="1" si="151"/>
        <v/>
      </c>
      <c r="V1592" s="49" t="str">
        <f t="shared" ca="1" si="152"/>
        <v/>
      </c>
      <c r="W1592" s="11" t="str">
        <f t="shared" ca="1" si="153"/>
        <v/>
      </c>
      <c r="X1592" s="11" t="str">
        <f t="shared" ca="1" si="154"/>
        <v/>
      </c>
    </row>
    <row r="1593" spans="2:24" x14ac:dyDescent="0.25">
      <c r="B1593" s="82" t="str">
        <f ca="1">IF(B1592&lt;MIN($C$3, 'Terms&amp;Conditions + Transaction'!$B$6), B1592+1, "")</f>
        <v/>
      </c>
      <c r="C1593" t="str">
        <f ca="1">IF(B1593="", "", IF(AND(WEEKDAY(B1593, 2)&lt;=5, ISERROR(VLOOKUP(B1593, 'Holiday Schedule'!$B$3:$B$1002, 1, FALSE))), 1, 0))</f>
        <v/>
      </c>
      <c r="D1593" t="str">
        <f ca="1">IF(B1593="", "", IF(LOWER('Terms&amp;Conditions + Transaction'!$C$15)="act", 1, IF(DAY(B1593)=31, 0, IF(AND(DAY(B1593+1)=1, MONTH(B1593+1)=3), 31-DAY(B1593), 1))))</f>
        <v/>
      </c>
      <c r="E1593" s="18" t="str">
        <f ca="1">IF(B1593="", "", IFERROR(VLOOKUP(B1593, 'Accrual Schedule'!$B$3:$B$122, 1, TRUE), ""))</f>
        <v/>
      </c>
      <c r="F1593" s="18" t="str" cm="1">
        <f t="array" aca="1" ref="F1593" ca="1">IF(B1593="", "", INDEX('Accrual Schedule'!$B$3:$B$122, MATCH(B1593, 'Accrual Schedule'!$B$3:$B$122, 1)+1, 1))</f>
        <v/>
      </c>
      <c r="G1593" s="18" t="str" cm="1">
        <f t="array" aca="1" ref="G1593" ca="1">IF(B1593="", "", INDEX('Accrual Schedule'!$B$3:$B$122, MATCH(H1593, 'Accrual Schedule'!$B$3:$B$122, 1)-1, 1))</f>
        <v/>
      </c>
      <c r="H1593" s="18" t="str">
        <f ca="1">IF(B1593="", "", INDEX('Accrual Schedule'!$B$3:$B$122, MATCH(I1593, 'Accrual Schedule'!$C$3:$C$122, 1), 1))</f>
        <v/>
      </c>
      <c r="I1593" s="18" t="str" cm="1">
        <f t="array" aca="1" ref="I1593" ca="1">IF(B1593="", "", _xlfn.IFNA(INDEX('Accrual Schedule'!$C$4:$C$122, MATCH(B1593, 'Accrual Schedule'!$C$4:$C$122, 1)+1, 1), INDEX('Accrual Schedule'!$C$4:$C$122, 1, 1)))</f>
        <v/>
      </c>
      <c r="J1593" s="11" t="str">
        <f ca="1">IF(B1593="","",'Terms&amp;Conditions + Transaction'!$F$5-SUMIF(Dispositions!$B$3:$B$32,"&lt;="&amp;B1593,Dispositions!$C$3:$C$32))</f>
        <v/>
      </c>
      <c r="K1593" s="84" t="str">
        <f ca="1">IF(B1593="", "", IF(ISNA(MATCH(B1593, 'Factor Schedule'!$B$3:$B$2002, -1)),1,IF(INDEX('Factor Schedule'!$B$3:$C$2002,MATCH(B1593, 'Factor Schedule'!$B$3:$B$2002, -1), 1)=B1593,MATCH(B1593, 'Factor Schedule'!$B$3:$B$2002, -1),MATCH(B1593, 'Factor Schedule'!$B$3:$B$2002, -1)+1)))</f>
        <v/>
      </c>
      <c r="L1593" s="11" t="str" cm="1">
        <f t="array" aca="1" ref="L1593" ca="1">IF(B1593="","",ROUND(J1593*_xlfn.IFNA(INDEX('Factor Schedule'!$B$3:$C$2002,K1593, 2), 1), 2))</f>
        <v/>
      </c>
      <c r="M1593" s="11" t="str">
        <f ca="1">IF(B1593="", "", IF(OR(LOWER('Terms&amp;Conditions + Transaction'!$B$12)&lt;&gt;"compound", B1593=$C$2, B1593=E1593), L1593, L1593+IF(LOWER('Terms&amp;Conditions + Transaction'!$B$13)&lt;&gt;"y", SUMIFS($T$8:$T$2007, $B$8:$B$2007, "&gt;="&amp;E1593, $B$8:$B$2007, "&lt;"&amp;B1593), SUMIFS($U$8:$U$1007, $B$8:$B$2007, "&gt;="&amp;E1593, $B$8:$B$2007, "&lt;"&amp;B1593))))</f>
        <v/>
      </c>
      <c r="N1593" s="18" t="str">
        <f ca="1">IF(OR(B1593 = "", F1593=""), "", MIN(ForwardDays(B1593,-'Terms&amp;Conditions + Transaction'!$B$22, 'Terms&amp;Conditions + Transaction'!$B$23, 'Holiday Schedule'!$B$3:$B$1002),ForwardDays(F1593,-'Terms&amp;Conditions + Transaction'!$B$22, 'Terms&amp;Conditions + Transaction'!$B$23, 'Holiday Schedule'!$B$3:$B$1002)))</f>
        <v/>
      </c>
      <c r="O1593" s="42" t="str">
        <f ca="1">IF(B1593="", "", IF(ISNA(MATCH(N1593, SOFR_INDEX!$A$2:$A$2001, -1)),1,IF(INDEX(SOFR_INDEX!$A$2:$E$2001,MATCH(N1593, SOFR_INDEX!$A$2:$A$2001, -1), 1)=N1593,MATCH(N1593, SOFR_INDEX!$A$2:$A$2001, -1),MATCH(N1593, SOFR_INDEX!$A$2:$A$2001, -1)+1)))</f>
        <v/>
      </c>
      <c r="P1593" s="40" t="str" cm="1">
        <f t="array" aca="1" ref="P1593" ca="1">IF(OR(B1593="", F1593=""), "", INDEX(SOFR_INDEX!$B$2:$E$2001, O1593,$P$4) * IF(LEFT($P$3, 3)="180", 2, IF(LEFT($P$3, 2)="90", 4, IF(LEFT($P$3, 2)="30", 12, 1)))/100)</f>
        <v/>
      </c>
      <c r="Q1593" s="43" t="str">
        <f ca="1">IF(OR(B1593="", F1593=""), "", P1593+'Terms&amp;Conditions + Transaction'!$B$11/10000)</f>
        <v/>
      </c>
      <c r="R1593" s="43" t="str">
        <f t="shared" ca="1" si="149"/>
        <v/>
      </c>
      <c r="S1593" t="str">
        <f ca="1">IF(B1593="",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Transaction'!$C$7*(F1593-E1593), 365), 360))))</f>
        <v/>
      </c>
      <c r="T1593" s="49" t="str">
        <f t="shared" ca="1" si="150"/>
        <v/>
      </c>
      <c r="U1593" s="49" t="str">
        <f t="shared" ca="1" si="151"/>
        <v/>
      </c>
      <c r="V1593" s="49" t="str">
        <f t="shared" ca="1" si="152"/>
        <v/>
      </c>
      <c r="W1593" s="11" t="str">
        <f t="shared" ca="1" si="153"/>
        <v/>
      </c>
      <c r="X1593" s="11" t="str">
        <f t="shared" ca="1" si="154"/>
        <v/>
      </c>
    </row>
    <row r="1594" spans="2:24" x14ac:dyDescent="0.25">
      <c r="B1594" s="82" t="str">
        <f ca="1">IF(B1593&lt;MIN($C$3, 'Terms&amp;Conditions + Transaction'!$B$6), B1593+1, "")</f>
        <v/>
      </c>
      <c r="C1594" t="str">
        <f ca="1">IF(B1594="", "", IF(AND(WEEKDAY(B1594, 2)&lt;=5, ISERROR(VLOOKUP(B1594, 'Holiday Schedule'!$B$3:$B$1002, 1, FALSE))), 1, 0))</f>
        <v/>
      </c>
      <c r="D1594" t="str">
        <f ca="1">IF(B1594="", "", IF(LOWER('Terms&amp;Conditions + Transaction'!$C$15)="act", 1, IF(DAY(B1594)=31, 0, IF(AND(DAY(B1594+1)=1, MONTH(B1594+1)=3), 31-DAY(B1594), 1))))</f>
        <v/>
      </c>
      <c r="E1594" s="18" t="str">
        <f ca="1">IF(B1594="", "", IFERROR(VLOOKUP(B1594, 'Accrual Schedule'!$B$3:$B$122, 1, TRUE), ""))</f>
        <v/>
      </c>
      <c r="F1594" s="18" t="str" cm="1">
        <f t="array" aca="1" ref="F1594" ca="1">IF(B1594="", "", INDEX('Accrual Schedule'!$B$3:$B$122, MATCH(B1594, 'Accrual Schedule'!$B$3:$B$122, 1)+1, 1))</f>
        <v/>
      </c>
      <c r="G1594" s="18" t="str" cm="1">
        <f t="array" aca="1" ref="G1594" ca="1">IF(B1594="", "", INDEX('Accrual Schedule'!$B$3:$B$122, MATCH(H1594, 'Accrual Schedule'!$B$3:$B$122, 1)-1, 1))</f>
        <v/>
      </c>
      <c r="H1594" s="18" t="str">
        <f ca="1">IF(B1594="", "", INDEX('Accrual Schedule'!$B$3:$B$122, MATCH(I1594, 'Accrual Schedule'!$C$3:$C$122, 1), 1))</f>
        <v/>
      </c>
      <c r="I1594" s="18" t="str" cm="1">
        <f t="array" aca="1" ref="I1594" ca="1">IF(B1594="", "", _xlfn.IFNA(INDEX('Accrual Schedule'!$C$4:$C$122, MATCH(B1594, 'Accrual Schedule'!$C$4:$C$122, 1)+1, 1), INDEX('Accrual Schedule'!$C$4:$C$122, 1, 1)))</f>
        <v/>
      </c>
      <c r="J1594" s="11" t="str">
        <f ca="1">IF(B1594="","",'Terms&amp;Conditions + Transaction'!$F$5-SUMIF(Dispositions!$B$3:$B$32,"&lt;="&amp;B1594,Dispositions!$C$3:$C$32))</f>
        <v/>
      </c>
      <c r="K1594" s="84" t="str">
        <f ca="1">IF(B1594="", "", IF(ISNA(MATCH(B1594, 'Factor Schedule'!$B$3:$B$2002, -1)),1,IF(INDEX('Factor Schedule'!$B$3:$C$2002,MATCH(B1594, 'Factor Schedule'!$B$3:$B$2002, -1), 1)=B1594,MATCH(B1594, 'Factor Schedule'!$B$3:$B$2002, -1),MATCH(B1594, 'Factor Schedule'!$B$3:$B$2002, -1)+1)))</f>
        <v/>
      </c>
      <c r="L1594" s="11" t="str" cm="1">
        <f t="array" aca="1" ref="L1594" ca="1">IF(B1594="","",ROUND(J1594*_xlfn.IFNA(INDEX('Factor Schedule'!$B$3:$C$2002,K1594, 2), 1), 2))</f>
        <v/>
      </c>
      <c r="M1594" s="11" t="str">
        <f ca="1">IF(B1594="", "", IF(OR(LOWER('Terms&amp;Conditions + Transaction'!$B$12)&lt;&gt;"compound", B1594=$C$2, B1594=E1594), L1594, L1594+IF(LOWER('Terms&amp;Conditions + Transaction'!$B$13)&lt;&gt;"y", SUMIFS($T$8:$T$2007, $B$8:$B$2007, "&gt;="&amp;E1594, $B$8:$B$2007, "&lt;"&amp;B1594), SUMIFS($U$8:$U$1007, $B$8:$B$2007, "&gt;="&amp;E1594, $B$8:$B$2007, "&lt;"&amp;B1594))))</f>
        <v/>
      </c>
      <c r="N1594" s="18" t="str">
        <f ca="1">IF(OR(B1594 = "", F1594=""), "", MIN(ForwardDays(B1594,-'Terms&amp;Conditions + Transaction'!$B$22, 'Terms&amp;Conditions + Transaction'!$B$23, 'Holiday Schedule'!$B$3:$B$1002),ForwardDays(F1594,-'Terms&amp;Conditions + Transaction'!$B$22, 'Terms&amp;Conditions + Transaction'!$B$23, 'Holiday Schedule'!$B$3:$B$1002)))</f>
        <v/>
      </c>
      <c r="O1594" s="42" t="str">
        <f ca="1">IF(B1594="", "", IF(ISNA(MATCH(N1594, SOFR_INDEX!$A$2:$A$2001, -1)),1,IF(INDEX(SOFR_INDEX!$A$2:$E$2001,MATCH(N1594, SOFR_INDEX!$A$2:$A$2001, -1), 1)=N1594,MATCH(N1594, SOFR_INDEX!$A$2:$A$2001, -1),MATCH(N1594, SOFR_INDEX!$A$2:$A$2001, -1)+1)))</f>
        <v/>
      </c>
      <c r="P1594" s="40" t="str" cm="1">
        <f t="array" aca="1" ref="P1594" ca="1">IF(OR(B1594="", F1594=""), "", INDEX(SOFR_INDEX!$B$2:$E$2001, O1594,$P$4) * IF(LEFT($P$3, 3)="180", 2, IF(LEFT($P$3, 2)="90", 4, IF(LEFT($P$3, 2)="30", 12, 1)))/100)</f>
        <v/>
      </c>
      <c r="Q1594" s="43" t="str">
        <f ca="1">IF(OR(B1594="", F1594=""), "", P1594+'Terms&amp;Conditions + Transaction'!$B$11/10000)</f>
        <v/>
      </c>
      <c r="R1594" s="43" t="str">
        <f t="shared" ca="1" si="149"/>
        <v/>
      </c>
      <c r="S1594" t="str">
        <f ca="1">IF(B1594="",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Transaction'!$C$7*(F1594-E1594), 365), 360))))</f>
        <v/>
      </c>
      <c r="T1594" s="49" t="str">
        <f t="shared" ca="1" si="150"/>
        <v/>
      </c>
      <c r="U1594" s="49" t="str">
        <f t="shared" ca="1" si="151"/>
        <v/>
      </c>
      <c r="V1594" s="49" t="str">
        <f t="shared" ca="1" si="152"/>
        <v/>
      </c>
      <c r="W1594" s="11" t="str">
        <f t="shared" ca="1" si="153"/>
        <v/>
      </c>
      <c r="X1594" s="11" t="str">
        <f t="shared" ca="1" si="154"/>
        <v/>
      </c>
    </row>
    <row r="1595" spans="2:24" x14ac:dyDescent="0.25">
      <c r="B1595" s="82" t="str">
        <f ca="1">IF(B1594&lt;MIN($C$3, 'Terms&amp;Conditions + Transaction'!$B$6), B1594+1, "")</f>
        <v/>
      </c>
      <c r="C1595" t="str">
        <f ca="1">IF(B1595="", "", IF(AND(WEEKDAY(B1595, 2)&lt;=5, ISERROR(VLOOKUP(B1595, 'Holiday Schedule'!$B$3:$B$1002, 1, FALSE))), 1, 0))</f>
        <v/>
      </c>
      <c r="D1595" t="str">
        <f ca="1">IF(B1595="", "", IF(LOWER('Terms&amp;Conditions + Transaction'!$C$15)="act", 1, IF(DAY(B1595)=31, 0, IF(AND(DAY(B1595+1)=1, MONTH(B1595+1)=3), 31-DAY(B1595), 1))))</f>
        <v/>
      </c>
      <c r="E1595" s="18" t="str">
        <f ca="1">IF(B1595="", "", IFERROR(VLOOKUP(B1595, 'Accrual Schedule'!$B$3:$B$122, 1, TRUE), ""))</f>
        <v/>
      </c>
      <c r="F1595" s="18" t="str" cm="1">
        <f t="array" aca="1" ref="F1595" ca="1">IF(B1595="", "", INDEX('Accrual Schedule'!$B$3:$B$122, MATCH(B1595, 'Accrual Schedule'!$B$3:$B$122, 1)+1, 1))</f>
        <v/>
      </c>
      <c r="G1595" s="18" t="str" cm="1">
        <f t="array" aca="1" ref="G1595" ca="1">IF(B1595="", "", INDEX('Accrual Schedule'!$B$3:$B$122, MATCH(H1595, 'Accrual Schedule'!$B$3:$B$122, 1)-1, 1))</f>
        <v/>
      </c>
      <c r="H1595" s="18" t="str">
        <f ca="1">IF(B1595="", "", INDEX('Accrual Schedule'!$B$3:$B$122, MATCH(I1595, 'Accrual Schedule'!$C$3:$C$122, 1), 1))</f>
        <v/>
      </c>
      <c r="I1595" s="18" t="str" cm="1">
        <f t="array" aca="1" ref="I1595" ca="1">IF(B1595="", "", _xlfn.IFNA(INDEX('Accrual Schedule'!$C$4:$C$122, MATCH(B1595, 'Accrual Schedule'!$C$4:$C$122, 1)+1, 1), INDEX('Accrual Schedule'!$C$4:$C$122, 1, 1)))</f>
        <v/>
      </c>
      <c r="J1595" s="11" t="str">
        <f ca="1">IF(B1595="","",'Terms&amp;Conditions + Transaction'!$F$5-SUMIF(Dispositions!$B$3:$B$32,"&lt;="&amp;B1595,Dispositions!$C$3:$C$32))</f>
        <v/>
      </c>
      <c r="K1595" s="84" t="str">
        <f ca="1">IF(B1595="", "", IF(ISNA(MATCH(B1595, 'Factor Schedule'!$B$3:$B$2002, -1)),1,IF(INDEX('Factor Schedule'!$B$3:$C$2002,MATCH(B1595, 'Factor Schedule'!$B$3:$B$2002, -1), 1)=B1595,MATCH(B1595, 'Factor Schedule'!$B$3:$B$2002, -1),MATCH(B1595, 'Factor Schedule'!$B$3:$B$2002, -1)+1)))</f>
        <v/>
      </c>
      <c r="L1595" s="11" t="str" cm="1">
        <f t="array" aca="1" ref="L1595" ca="1">IF(B1595="","",ROUND(J1595*_xlfn.IFNA(INDEX('Factor Schedule'!$B$3:$C$2002,K1595, 2), 1), 2))</f>
        <v/>
      </c>
      <c r="M1595" s="11" t="str">
        <f ca="1">IF(B1595="", "", IF(OR(LOWER('Terms&amp;Conditions + Transaction'!$B$12)&lt;&gt;"compound", B1595=$C$2, B1595=E1595), L1595, L1595+IF(LOWER('Terms&amp;Conditions + Transaction'!$B$13)&lt;&gt;"y", SUMIFS($T$8:$T$2007, $B$8:$B$2007, "&gt;="&amp;E1595, $B$8:$B$2007, "&lt;"&amp;B1595), SUMIFS($U$8:$U$1007, $B$8:$B$2007, "&gt;="&amp;E1595, $B$8:$B$2007, "&lt;"&amp;B1595))))</f>
        <v/>
      </c>
      <c r="N1595" s="18" t="str">
        <f ca="1">IF(OR(B1595 = "", F1595=""), "", MIN(ForwardDays(B1595,-'Terms&amp;Conditions + Transaction'!$B$22, 'Terms&amp;Conditions + Transaction'!$B$23, 'Holiday Schedule'!$B$3:$B$1002),ForwardDays(F1595,-'Terms&amp;Conditions + Transaction'!$B$22, 'Terms&amp;Conditions + Transaction'!$B$23, 'Holiday Schedule'!$B$3:$B$1002)))</f>
        <v/>
      </c>
      <c r="O1595" s="42" t="str">
        <f ca="1">IF(B1595="", "", IF(ISNA(MATCH(N1595, SOFR_INDEX!$A$2:$A$2001, -1)),1,IF(INDEX(SOFR_INDEX!$A$2:$E$2001,MATCH(N1595, SOFR_INDEX!$A$2:$A$2001, -1), 1)=N1595,MATCH(N1595, SOFR_INDEX!$A$2:$A$2001, -1),MATCH(N1595, SOFR_INDEX!$A$2:$A$2001, -1)+1)))</f>
        <v/>
      </c>
      <c r="P1595" s="40" t="str" cm="1">
        <f t="array" aca="1" ref="P1595" ca="1">IF(OR(B1595="", F1595=""), "", INDEX(SOFR_INDEX!$B$2:$E$2001, O1595,$P$4) * IF(LEFT($P$3, 3)="180", 2, IF(LEFT($P$3, 2)="90", 4, IF(LEFT($P$3, 2)="30", 12, 1)))/100)</f>
        <v/>
      </c>
      <c r="Q1595" s="43" t="str">
        <f ca="1">IF(OR(B1595="", F1595=""), "", P1595+'Terms&amp;Conditions + Transaction'!$B$11/10000)</f>
        <v/>
      </c>
      <c r="R1595" s="43" t="str">
        <f t="shared" ca="1" si="149"/>
        <v/>
      </c>
      <c r="S1595" t="str">
        <f ca="1">IF(B1595="",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Transaction'!$C$7*(F1595-E1595), 365), 360))))</f>
        <v/>
      </c>
      <c r="T1595" s="49" t="str">
        <f t="shared" ca="1" si="150"/>
        <v/>
      </c>
      <c r="U1595" s="49" t="str">
        <f t="shared" ca="1" si="151"/>
        <v/>
      </c>
      <c r="V1595" s="49" t="str">
        <f t="shared" ca="1" si="152"/>
        <v/>
      </c>
      <c r="W1595" s="11" t="str">
        <f t="shared" ca="1" si="153"/>
        <v/>
      </c>
      <c r="X1595" s="11" t="str">
        <f t="shared" ca="1" si="154"/>
        <v/>
      </c>
    </row>
    <row r="1596" spans="2:24" x14ac:dyDescent="0.25">
      <c r="B1596" s="82" t="str">
        <f ca="1">IF(B1595&lt;MIN($C$3, 'Terms&amp;Conditions + Transaction'!$B$6), B1595+1, "")</f>
        <v/>
      </c>
      <c r="C1596" t="str">
        <f ca="1">IF(B1596="", "", IF(AND(WEEKDAY(B1596, 2)&lt;=5, ISERROR(VLOOKUP(B1596, 'Holiday Schedule'!$B$3:$B$1002, 1, FALSE))), 1, 0))</f>
        <v/>
      </c>
      <c r="D1596" t="str">
        <f ca="1">IF(B1596="", "", IF(LOWER('Terms&amp;Conditions + Transaction'!$C$15)="act", 1, IF(DAY(B1596)=31, 0, IF(AND(DAY(B1596+1)=1, MONTH(B1596+1)=3), 31-DAY(B1596), 1))))</f>
        <v/>
      </c>
      <c r="E1596" s="18" t="str">
        <f ca="1">IF(B1596="", "", IFERROR(VLOOKUP(B1596, 'Accrual Schedule'!$B$3:$B$122, 1, TRUE), ""))</f>
        <v/>
      </c>
      <c r="F1596" s="18" t="str" cm="1">
        <f t="array" aca="1" ref="F1596" ca="1">IF(B1596="", "", INDEX('Accrual Schedule'!$B$3:$B$122, MATCH(B1596, 'Accrual Schedule'!$B$3:$B$122, 1)+1, 1))</f>
        <v/>
      </c>
      <c r="G1596" s="18" t="str" cm="1">
        <f t="array" aca="1" ref="G1596" ca="1">IF(B1596="", "", INDEX('Accrual Schedule'!$B$3:$B$122, MATCH(H1596, 'Accrual Schedule'!$B$3:$B$122, 1)-1, 1))</f>
        <v/>
      </c>
      <c r="H1596" s="18" t="str">
        <f ca="1">IF(B1596="", "", INDEX('Accrual Schedule'!$B$3:$B$122, MATCH(I1596, 'Accrual Schedule'!$C$3:$C$122, 1), 1))</f>
        <v/>
      </c>
      <c r="I1596" s="18" t="str" cm="1">
        <f t="array" aca="1" ref="I1596" ca="1">IF(B1596="", "", _xlfn.IFNA(INDEX('Accrual Schedule'!$C$4:$C$122, MATCH(B1596, 'Accrual Schedule'!$C$4:$C$122, 1)+1, 1), INDEX('Accrual Schedule'!$C$4:$C$122, 1, 1)))</f>
        <v/>
      </c>
      <c r="J1596" s="11" t="str">
        <f ca="1">IF(B1596="","",'Terms&amp;Conditions + Transaction'!$F$5-SUMIF(Dispositions!$B$3:$B$32,"&lt;="&amp;B1596,Dispositions!$C$3:$C$32))</f>
        <v/>
      </c>
      <c r="K1596" s="84" t="str">
        <f ca="1">IF(B1596="", "", IF(ISNA(MATCH(B1596, 'Factor Schedule'!$B$3:$B$2002, -1)),1,IF(INDEX('Factor Schedule'!$B$3:$C$2002,MATCH(B1596, 'Factor Schedule'!$B$3:$B$2002, -1), 1)=B1596,MATCH(B1596, 'Factor Schedule'!$B$3:$B$2002, -1),MATCH(B1596, 'Factor Schedule'!$B$3:$B$2002, -1)+1)))</f>
        <v/>
      </c>
      <c r="L1596" s="11" t="str" cm="1">
        <f t="array" aca="1" ref="L1596" ca="1">IF(B1596="","",ROUND(J1596*_xlfn.IFNA(INDEX('Factor Schedule'!$B$3:$C$2002,K1596, 2), 1), 2))</f>
        <v/>
      </c>
      <c r="M1596" s="11" t="str">
        <f ca="1">IF(B1596="", "", IF(OR(LOWER('Terms&amp;Conditions + Transaction'!$B$12)&lt;&gt;"compound", B1596=$C$2, B1596=E1596), L1596, L1596+IF(LOWER('Terms&amp;Conditions + Transaction'!$B$13)&lt;&gt;"y", SUMIFS($T$8:$T$2007, $B$8:$B$2007, "&gt;="&amp;E1596, $B$8:$B$2007, "&lt;"&amp;B1596), SUMIFS($U$8:$U$1007, $B$8:$B$2007, "&gt;="&amp;E1596, $B$8:$B$2007, "&lt;"&amp;B1596))))</f>
        <v/>
      </c>
      <c r="N1596" s="18" t="str">
        <f ca="1">IF(OR(B1596 = "", F1596=""), "", MIN(ForwardDays(B1596,-'Terms&amp;Conditions + Transaction'!$B$22, 'Terms&amp;Conditions + Transaction'!$B$23, 'Holiday Schedule'!$B$3:$B$1002),ForwardDays(F1596,-'Terms&amp;Conditions + Transaction'!$B$22, 'Terms&amp;Conditions + Transaction'!$B$23, 'Holiday Schedule'!$B$3:$B$1002)))</f>
        <v/>
      </c>
      <c r="O1596" s="42" t="str">
        <f ca="1">IF(B1596="", "", IF(ISNA(MATCH(N1596, SOFR_INDEX!$A$2:$A$2001, -1)),1,IF(INDEX(SOFR_INDEX!$A$2:$E$2001,MATCH(N1596, SOFR_INDEX!$A$2:$A$2001, -1), 1)=N1596,MATCH(N1596, SOFR_INDEX!$A$2:$A$2001, -1),MATCH(N1596, SOFR_INDEX!$A$2:$A$2001, -1)+1)))</f>
        <v/>
      </c>
      <c r="P1596" s="40" t="str" cm="1">
        <f t="array" aca="1" ref="P1596" ca="1">IF(OR(B1596="", F1596=""), "", INDEX(SOFR_INDEX!$B$2:$E$2001, O1596,$P$4) * IF(LEFT($P$3, 3)="180", 2, IF(LEFT($P$3, 2)="90", 4, IF(LEFT($P$3, 2)="30", 12, 1)))/100)</f>
        <v/>
      </c>
      <c r="Q1596" s="43" t="str">
        <f ca="1">IF(OR(B1596="", F1596=""), "", P1596+'Terms&amp;Conditions + Transaction'!$B$11/10000)</f>
        <v/>
      </c>
      <c r="R1596" s="43" t="str">
        <f t="shared" ca="1" si="149"/>
        <v/>
      </c>
      <c r="S1596" t="str">
        <f ca="1">IF(B1596="",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Transaction'!$C$7*(F1596-E1596), 365), 360))))</f>
        <v/>
      </c>
      <c r="T1596" s="49" t="str">
        <f t="shared" ca="1" si="150"/>
        <v/>
      </c>
      <c r="U1596" s="49" t="str">
        <f t="shared" ca="1" si="151"/>
        <v/>
      </c>
      <c r="V1596" s="49" t="str">
        <f t="shared" ca="1" si="152"/>
        <v/>
      </c>
      <c r="W1596" s="11" t="str">
        <f t="shared" ca="1" si="153"/>
        <v/>
      </c>
      <c r="X1596" s="11" t="str">
        <f t="shared" ca="1" si="154"/>
        <v/>
      </c>
    </row>
    <row r="1597" spans="2:24" x14ac:dyDescent="0.25">
      <c r="B1597" s="82" t="str">
        <f ca="1">IF(B1596&lt;MIN($C$3, 'Terms&amp;Conditions + Transaction'!$B$6), B1596+1, "")</f>
        <v/>
      </c>
      <c r="C1597" t="str">
        <f ca="1">IF(B1597="", "", IF(AND(WEEKDAY(B1597, 2)&lt;=5, ISERROR(VLOOKUP(B1597, 'Holiday Schedule'!$B$3:$B$1002, 1, FALSE))), 1, 0))</f>
        <v/>
      </c>
      <c r="D1597" t="str">
        <f ca="1">IF(B1597="", "", IF(LOWER('Terms&amp;Conditions + Transaction'!$C$15)="act", 1, IF(DAY(B1597)=31, 0, IF(AND(DAY(B1597+1)=1, MONTH(B1597+1)=3), 31-DAY(B1597), 1))))</f>
        <v/>
      </c>
      <c r="E1597" s="18" t="str">
        <f ca="1">IF(B1597="", "", IFERROR(VLOOKUP(B1597, 'Accrual Schedule'!$B$3:$B$122, 1, TRUE), ""))</f>
        <v/>
      </c>
      <c r="F1597" s="18" t="str" cm="1">
        <f t="array" aca="1" ref="F1597" ca="1">IF(B1597="", "", INDEX('Accrual Schedule'!$B$3:$B$122, MATCH(B1597, 'Accrual Schedule'!$B$3:$B$122, 1)+1, 1))</f>
        <v/>
      </c>
      <c r="G1597" s="18" t="str" cm="1">
        <f t="array" aca="1" ref="G1597" ca="1">IF(B1597="", "", INDEX('Accrual Schedule'!$B$3:$B$122, MATCH(H1597, 'Accrual Schedule'!$B$3:$B$122, 1)-1, 1))</f>
        <v/>
      </c>
      <c r="H1597" s="18" t="str">
        <f ca="1">IF(B1597="", "", INDEX('Accrual Schedule'!$B$3:$B$122, MATCH(I1597, 'Accrual Schedule'!$C$3:$C$122, 1), 1))</f>
        <v/>
      </c>
      <c r="I1597" s="18" t="str" cm="1">
        <f t="array" aca="1" ref="I1597" ca="1">IF(B1597="", "", _xlfn.IFNA(INDEX('Accrual Schedule'!$C$4:$C$122, MATCH(B1597, 'Accrual Schedule'!$C$4:$C$122, 1)+1, 1), INDEX('Accrual Schedule'!$C$4:$C$122, 1, 1)))</f>
        <v/>
      </c>
      <c r="J1597" s="11" t="str">
        <f ca="1">IF(B1597="","",'Terms&amp;Conditions + Transaction'!$F$5-SUMIF(Dispositions!$B$3:$B$32,"&lt;="&amp;B1597,Dispositions!$C$3:$C$32))</f>
        <v/>
      </c>
      <c r="K1597" s="84" t="str">
        <f ca="1">IF(B1597="", "", IF(ISNA(MATCH(B1597, 'Factor Schedule'!$B$3:$B$2002, -1)),1,IF(INDEX('Factor Schedule'!$B$3:$C$2002,MATCH(B1597, 'Factor Schedule'!$B$3:$B$2002, -1), 1)=B1597,MATCH(B1597, 'Factor Schedule'!$B$3:$B$2002, -1),MATCH(B1597, 'Factor Schedule'!$B$3:$B$2002, -1)+1)))</f>
        <v/>
      </c>
      <c r="L1597" s="11" t="str" cm="1">
        <f t="array" aca="1" ref="L1597" ca="1">IF(B1597="","",ROUND(J1597*_xlfn.IFNA(INDEX('Factor Schedule'!$B$3:$C$2002,K1597, 2), 1), 2))</f>
        <v/>
      </c>
      <c r="M1597" s="11" t="str">
        <f ca="1">IF(B1597="", "", IF(OR(LOWER('Terms&amp;Conditions + Transaction'!$B$12)&lt;&gt;"compound", B1597=$C$2, B1597=E1597), L1597, L1597+IF(LOWER('Terms&amp;Conditions + Transaction'!$B$13)&lt;&gt;"y", SUMIFS($T$8:$T$2007, $B$8:$B$2007, "&gt;="&amp;E1597, $B$8:$B$2007, "&lt;"&amp;B1597), SUMIFS($U$8:$U$1007, $B$8:$B$2007, "&gt;="&amp;E1597, $B$8:$B$2007, "&lt;"&amp;B1597))))</f>
        <v/>
      </c>
      <c r="N1597" s="18" t="str">
        <f ca="1">IF(OR(B1597 = "", F1597=""), "", MIN(ForwardDays(B1597,-'Terms&amp;Conditions + Transaction'!$B$22, 'Terms&amp;Conditions + Transaction'!$B$23, 'Holiday Schedule'!$B$3:$B$1002),ForwardDays(F1597,-'Terms&amp;Conditions + Transaction'!$B$22, 'Terms&amp;Conditions + Transaction'!$B$23, 'Holiday Schedule'!$B$3:$B$1002)))</f>
        <v/>
      </c>
      <c r="O1597" s="42" t="str">
        <f ca="1">IF(B1597="", "", IF(ISNA(MATCH(N1597, SOFR_INDEX!$A$2:$A$2001, -1)),1,IF(INDEX(SOFR_INDEX!$A$2:$E$2001,MATCH(N1597, SOFR_INDEX!$A$2:$A$2001, -1), 1)=N1597,MATCH(N1597, SOFR_INDEX!$A$2:$A$2001, -1),MATCH(N1597, SOFR_INDEX!$A$2:$A$2001, -1)+1)))</f>
        <v/>
      </c>
      <c r="P1597" s="40" t="str" cm="1">
        <f t="array" aca="1" ref="P1597" ca="1">IF(OR(B1597="", F1597=""), "", INDEX(SOFR_INDEX!$B$2:$E$2001, O1597,$P$4) * IF(LEFT($P$3, 3)="180", 2, IF(LEFT($P$3, 2)="90", 4, IF(LEFT($P$3, 2)="30", 12, 1)))/100)</f>
        <v/>
      </c>
      <c r="Q1597" s="43" t="str">
        <f ca="1">IF(OR(B1597="", F1597=""), "", P1597+'Terms&amp;Conditions + Transaction'!$B$11/10000)</f>
        <v/>
      </c>
      <c r="R1597" s="43" t="str">
        <f t="shared" ca="1" si="149"/>
        <v/>
      </c>
      <c r="S1597" t="str">
        <f ca="1">IF(B1597="",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Transaction'!$C$7*(F1597-E1597), 365), 360))))</f>
        <v/>
      </c>
      <c r="T1597" s="49" t="str">
        <f t="shared" ca="1" si="150"/>
        <v/>
      </c>
      <c r="U1597" s="49" t="str">
        <f t="shared" ca="1" si="151"/>
        <v/>
      </c>
      <c r="V1597" s="49" t="str">
        <f t="shared" ca="1" si="152"/>
        <v/>
      </c>
      <c r="W1597" s="11" t="str">
        <f t="shared" ca="1" si="153"/>
        <v/>
      </c>
      <c r="X1597" s="11" t="str">
        <f t="shared" ca="1" si="154"/>
        <v/>
      </c>
    </row>
    <row r="1598" spans="2:24" x14ac:dyDescent="0.25">
      <c r="B1598" s="82" t="str">
        <f ca="1">IF(B1597&lt;MIN($C$3, 'Terms&amp;Conditions + Transaction'!$B$6), B1597+1, "")</f>
        <v/>
      </c>
      <c r="C1598" t="str">
        <f ca="1">IF(B1598="", "", IF(AND(WEEKDAY(B1598, 2)&lt;=5, ISERROR(VLOOKUP(B1598, 'Holiday Schedule'!$B$3:$B$1002, 1, FALSE))), 1, 0))</f>
        <v/>
      </c>
      <c r="D1598" t="str">
        <f ca="1">IF(B1598="", "", IF(LOWER('Terms&amp;Conditions + Transaction'!$C$15)="act", 1, IF(DAY(B1598)=31, 0, IF(AND(DAY(B1598+1)=1, MONTH(B1598+1)=3), 31-DAY(B1598), 1))))</f>
        <v/>
      </c>
      <c r="E1598" s="18" t="str">
        <f ca="1">IF(B1598="", "", IFERROR(VLOOKUP(B1598, 'Accrual Schedule'!$B$3:$B$122, 1, TRUE), ""))</f>
        <v/>
      </c>
      <c r="F1598" s="18" t="str" cm="1">
        <f t="array" aca="1" ref="F1598" ca="1">IF(B1598="", "", INDEX('Accrual Schedule'!$B$3:$B$122, MATCH(B1598, 'Accrual Schedule'!$B$3:$B$122, 1)+1, 1))</f>
        <v/>
      </c>
      <c r="G1598" s="18" t="str" cm="1">
        <f t="array" aca="1" ref="G1598" ca="1">IF(B1598="", "", INDEX('Accrual Schedule'!$B$3:$B$122, MATCH(H1598, 'Accrual Schedule'!$B$3:$B$122, 1)-1, 1))</f>
        <v/>
      </c>
      <c r="H1598" s="18" t="str">
        <f ca="1">IF(B1598="", "", INDEX('Accrual Schedule'!$B$3:$B$122, MATCH(I1598, 'Accrual Schedule'!$C$3:$C$122, 1), 1))</f>
        <v/>
      </c>
      <c r="I1598" s="18" t="str" cm="1">
        <f t="array" aca="1" ref="I1598" ca="1">IF(B1598="", "", _xlfn.IFNA(INDEX('Accrual Schedule'!$C$4:$C$122, MATCH(B1598, 'Accrual Schedule'!$C$4:$C$122, 1)+1, 1), INDEX('Accrual Schedule'!$C$4:$C$122, 1, 1)))</f>
        <v/>
      </c>
      <c r="J1598" s="11" t="str">
        <f ca="1">IF(B1598="","",'Terms&amp;Conditions + Transaction'!$F$5-SUMIF(Dispositions!$B$3:$B$32,"&lt;="&amp;B1598,Dispositions!$C$3:$C$32))</f>
        <v/>
      </c>
      <c r="K1598" s="84" t="str">
        <f ca="1">IF(B1598="", "", IF(ISNA(MATCH(B1598, 'Factor Schedule'!$B$3:$B$2002, -1)),1,IF(INDEX('Factor Schedule'!$B$3:$C$2002,MATCH(B1598, 'Factor Schedule'!$B$3:$B$2002, -1), 1)=B1598,MATCH(B1598, 'Factor Schedule'!$B$3:$B$2002, -1),MATCH(B1598, 'Factor Schedule'!$B$3:$B$2002, -1)+1)))</f>
        <v/>
      </c>
      <c r="L1598" s="11" t="str" cm="1">
        <f t="array" aca="1" ref="L1598" ca="1">IF(B1598="","",ROUND(J1598*_xlfn.IFNA(INDEX('Factor Schedule'!$B$3:$C$2002,K1598, 2), 1), 2))</f>
        <v/>
      </c>
      <c r="M1598" s="11" t="str">
        <f ca="1">IF(B1598="", "", IF(OR(LOWER('Terms&amp;Conditions + Transaction'!$B$12)&lt;&gt;"compound", B1598=$C$2, B1598=E1598), L1598, L1598+IF(LOWER('Terms&amp;Conditions + Transaction'!$B$13)&lt;&gt;"y", SUMIFS($T$8:$T$2007, $B$8:$B$2007, "&gt;="&amp;E1598, $B$8:$B$2007, "&lt;"&amp;B1598), SUMIFS($U$8:$U$1007, $B$8:$B$2007, "&gt;="&amp;E1598, $B$8:$B$2007, "&lt;"&amp;B1598))))</f>
        <v/>
      </c>
      <c r="N1598" s="18" t="str">
        <f ca="1">IF(OR(B1598 = "", F1598=""), "", MIN(ForwardDays(B1598,-'Terms&amp;Conditions + Transaction'!$B$22, 'Terms&amp;Conditions + Transaction'!$B$23, 'Holiday Schedule'!$B$3:$B$1002),ForwardDays(F1598,-'Terms&amp;Conditions + Transaction'!$B$22, 'Terms&amp;Conditions + Transaction'!$B$23, 'Holiday Schedule'!$B$3:$B$1002)))</f>
        <v/>
      </c>
      <c r="O1598" s="42" t="str">
        <f ca="1">IF(B1598="", "", IF(ISNA(MATCH(N1598, SOFR_INDEX!$A$2:$A$2001, -1)),1,IF(INDEX(SOFR_INDEX!$A$2:$E$2001,MATCH(N1598, SOFR_INDEX!$A$2:$A$2001, -1), 1)=N1598,MATCH(N1598, SOFR_INDEX!$A$2:$A$2001, -1),MATCH(N1598, SOFR_INDEX!$A$2:$A$2001, -1)+1)))</f>
        <v/>
      </c>
      <c r="P1598" s="40" t="str" cm="1">
        <f t="array" aca="1" ref="P1598" ca="1">IF(OR(B1598="", F1598=""), "", INDEX(SOFR_INDEX!$B$2:$E$2001, O1598,$P$4) * IF(LEFT($P$3, 3)="180", 2, IF(LEFT($P$3, 2)="90", 4, IF(LEFT($P$3, 2)="30", 12, 1)))/100)</f>
        <v/>
      </c>
      <c r="Q1598" s="43" t="str">
        <f ca="1">IF(OR(B1598="", F1598=""), "", P1598+'Terms&amp;Conditions + Transaction'!$B$11/10000)</f>
        <v/>
      </c>
      <c r="R1598" s="43" t="str">
        <f t="shared" ca="1" si="149"/>
        <v/>
      </c>
      <c r="S1598" t="str">
        <f ca="1">IF(B1598="",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Transaction'!$C$7*(F1598-E1598), 365), 360))))</f>
        <v/>
      </c>
      <c r="T1598" s="49" t="str">
        <f t="shared" ca="1" si="150"/>
        <v/>
      </c>
      <c r="U1598" s="49" t="str">
        <f t="shared" ca="1" si="151"/>
        <v/>
      </c>
      <c r="V1598" s="49" t="str">
        <f t="shared" ca="1" si="152"/>
        <v/>
      </c>
      <c r="W1598" s="11" t="str">
        <f t="shared" ca="1" si="153"/>
        <v/>
      </c>
      <c r="X1598" s="11" t="str">
        <f t="shared" ca="1" si="154"/>
        <v/>
      </c>
    </row>
    <row r="1599" spans="2:24" x14ac:dyDescent="0.25">
      <c r="B1599" s="82" t="str">
        <f ca="1">IF(B1598&lt;MIN($C$3, 'Terms&amp;Conditions + Transaction'!$B$6), B1598+1, "")</f>
        <v/>
      </c>
      <c r="C1599" t="str">
        <f ca="1">IF(B1599="", "", IF(AND(WEEKDAY(B1599, 2)&lt;=5, ISERROR(VLOOKUP(B1599, 'Holiday Schedule'!$B$3:$B$1002, 1, FALSE))), 1, 0))</f>
        <v/>
      </c>
      <c r="D1599" t="str">
        <f ca="1">IF(B1599="", "", IF(LOWER('Terms&amp;Conditions + Transaction'!$C$15)="act", 1, IF(DAY(B1599)=31, 0, IF(AND(DAY(B1599+1)=1, MONTH(B1599+1)=3), 31-DAY(B1599), 1))))</f>
        <v/>
      </c>
      <c r="E1599" s="18" t="str">
        <f ca="1">IF(B1599="", "", IFERROR(VLOOKUP(B1599, 'Accrual Schedule'!$B$3:$B$122, 1, TRUE), ""))</f>
        <v/>
      </c>
      <c r="F1599" s="18" t="str" cm="1">
        <f t="array" aca="1" ref="F1599" ca="1">IF(B1599="", "", INDEX('Accrual Schedule'!$B$3:$B$122, MATCH(B1599, 'Accrual Schedule'!$B$3:$B$122, 1)+1, 1))</f>
        <v/>
      </c>
      <c r="G1599" s="18" t="str" cm="1">
        <f t="array" aca="1" ref="G1599" ca="1">IF(B1599="", "", INDEX('Accrual Schedule'!$B$3:$B$122, MATCH(H1599, 'Accrual Schedule'!$B$3:$B$122, 1)-1, 1))</f>
        <v/>
      </c>
      <c r="H1599" s="18" t="str">
        <f ca="1">IF(B1599="", "", INDEX('Accrual Schedule'!$B$3:$B$122, MATCH(I1599, 'Accrual Schedule'!$C$3:$C$122, 1), 1))</f>
        <v/>
      </c>
      <c r="I1599" s="18" t="str" cm="1">
        <f t="array" aca="1" ref="I1599" ca="1">IF(B1599="", "", _xlfn.IFNA(INDEX('Accrual Schedule'!$C$4:$C$122, MATCH(B1599, 'Accrual Schedule'!$C$4:$C$122, 1)+1, 1), INDEX('Accrual Schedule'!$C$4:$C$122, 1, 1)))</f>
        <v/>
      </c>
      <c r="J1599" s="11" t="str">
        <f ca="1">IF(B1599="","",'Terms&amp;Conditions + Transaction'!$F$5-SUMIF(Dispositions!$B$3:$B$32,"&lt;="&amp;B1599,Dispositions!$C$3:$C$32))</f>
        <v/>
      </c>
      <c r="K1599" s="84" t="str">
        <f ca="1">IF(B1599="", "", IF(ISNA(MATCH(B1599, 'Factor Schedule'!$B$3:$B$2002, -1)),1,IF(INDEX('Factor Schedule'!$B$3:$C$2002,MATCH(B1599, 'Factor Schedule'!$B$3:$B$2002, -1), 1)=B1599,MATCH(B1599, 'Factor Schedule'!$B$3:$B$2002, -1),MATCH(B1599, 'Factor Schedule'!$B$3:$B$2002, -1)+1)))</f>
        <v/>
      </c>
      <c r="L1599" s="11" t="str" cm="1">
        <f t="array" aca="1" ref="L1599" ca="1">IF(B1599="","",ROUND(J1599*_xlfn.IFNA(INDEX('Factor Schedule'!$B$3:$C$2002,K1599, 2), 1), 2))</f>
        <v/>
      </c>
      <c r="M1599" s="11" t="str">
        <f ca="1">IF(B1599="", "", IF(OR(LOWER('Terms&amp;Conditions + Transaction'!$B$12)&lt;&gt;"compound", B1599=$C$2, B1599=E1599), L1599, L1599+IF(LOWER('Terms&amp;Conditions + Transaction'!$B$13)&lt;&gt;"y", SUMIFS($T$8:$T$2007, $B$8:$B$2007, "&gt;="&amp;E1599, $B$8:$B$2007, "&lt;"&amp;B1599), SUMIFS($U$8:$U$1007, $B$8:$B$2007, "&gt;="&amp;E1599, $B$8:$B$2007, "&lt;"&amp;B1599))))</f>
        <v/>
      </c>
      <c r="N1599" s="18" t="str">
        <f ca="1">IF(OR(B1599 = "", F1599=""), "", MIN(ForwardDays(B1599,-'Terms&amp;Conditions + Transaction'!$B$22, 'Terms&amp;Conditions + Transaction'!$B$23, 'Holiday Schedule'!$B$3:$B$1002),ForwardDays(F1599,-'Terms&amp;Conditions + Transaction'!$B$22, 'Terms&amp;Conditions + Transaction'!$B$23, 'Holiday Schedule'!$B$3:$B$1002)))</f>
        <v/>
      </c>
      <c r="O1599" s="42" t="str">
        <f ca="1">IF(B1599="", "", IF(ISNA(MATCH(N1599, SOFR_INDEX!$A$2:$A$2001, -1)),1,IF(INDEX(SOFR_INDEX!$A$2:$E$2001,MATCH(N1599, SOFR_INDEX!$A$2:$A$2001, -1), 1)=N1599,MATCH(N1599, SOFR_INDEX!$A$2:$A$2001, -1),MATCH(N1599, SOFR_INDEX!$A$2:$A$2001, -1)+1)))</f>
        <v/>
      </c>
      <c r="P1599" s="40" t="str" cm="1">
        <f t="array" aca="1" ref="P1599" ca="1">IF(OR(B1599="", F1599=""), "", INDEX(SOFR_INDEX!$B$2:$E$2001, O1599,$P$4) * IF(LEFT($P$3, 3)="180", 2, IF(LEFT($P$3, 2)="90", 4, IF(LEFT($P$3, 2)="30", 12, 1)))/100)</f>
        <v/>
      </c>
      <c r="Q1599" s="43" t="str">
        <f ca="1">IF(OR(B1599="", F1599=""), "", P1599+'Terms&amp;Conditions + Transaction'!$B$11/10000)</f>
        <v/>
      </c>
      <c r="R1599" s="43" t="str">
        <f t="shared" ca="1" si="149"/>
        <v/>
      </c>
      <c r="S1599" t="str">
        <f ca="1">IF(B1599="",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Transaction'!$C$7*(F1599-E1599), 365), 360))))</f>
        <v/>
      </c>
      <c r="T1599" s="49" t="str">
        <f t="shared" ca="1" si="150"/>
        <v/>
      </c>
      <c r="U1599" s="49" t="str">
        <f t="shared" ca="1" si="151"/>
        <v/>
      </c>
      <c r="V1599" s="49" t="str">
        <f t="shared" ca="1" si="152"/>
        <v/>
      </c>
      <c r="W1599" s="11" t="str">
        <f t="shared" ca="1" si="153"/>
        <v/>
      </c>
      <c r="X1599" s="11" t="str">
        <f t="shared" ca="1" si="154"/>
        <v/>
      </c>
    </row>
    <row r="1600" spans="2:24" x14ac:dyDescent="0.25">
      <c r="B1600" s="82" t="str">
        <f ca="1">IF(B1599&lt;MIN($C$3, 'Terms&amp;Conditions + Transaction'!$B$6), B1599+1, "")</f>
        <v/>
      </c>
      <c r="C1600" t="str">
        <f ca="1">IF(B1600="", "", IF(AND(WEEKDAY(B1600, 2)&lt;=5, ISERROR(VLOOKUP(B1600, 'Holiday Schedule'!$B$3:$B$1002, 1, FALSE))), 1, 0))</f>
        <v/>
      </c>
      <c r="D1600" t="str">
        <f ca="1">IF(B1600="", "", IF(LOWER('Terms&amp;Conditions + Transaction'!$C$15)="act", 1, IF(DAY(B1600)=31, 0, IF(AND(DAY(B1600+1)=1, MONTH(B1600+1)=3), 31-DAY(B1600), 1))))</f>
        <v/>
      </c>
      <c r="E1600" s="18" t="str">
        <f ca="1">IF(B1600="", "", IFERROR(VLOOKUP(B1600, 'Accrual Schedule'!$B$3:$B$122, 1, TRUE), ""))</f>
        <v/>
      </c>
      <c r="F1600" s="18" t="str" cm="1">
        <f t="array" aca="1" ref="F1600" ca="1">IF(B1600="", "", INDEX('Accrual Schedule'!$B$3:$B$122, MATCH(B1600, 'Accrual Schedule'!$B$3:$B$122, 1)+1, 1))</f>
        <v/>
      </c>
      <c r="G1600" s="18" t="str" cm="1">
        <f t="array" aca="1" ref="G1600" ca="1">IF(B1600="", "", INDEX('Accrual Schedule'!$B$3:$B$122, MATCH(H1600, 'Accrual Schedule'!$B$3:$B$122, 1)-1, 1))</f>
        <v/>
      </c>
      <c r="H1600" s="18" t="str">
        <f ca="1">IF(B1600="", "", INDEX('Accrual Schedule'!$B$3:$B$122, MATCH(I1600, 'Accrual Schedule'!$C$3:$C$122, 1), 1))</f>
        <v/>
      </c>
      <c r="I1600" s="18" t="str" cm="1">
        <f t="array" aca="1" ref="I1600" ca="1">IF(B1600="", "", _xlfn.IFNA(INDEX('Accrual Schedule'!$C$4:$C$122, MATCH(B1600, 'Accrual Schedule'!$C$4:$C$122, 1)+1, 1), INDEX('Accrual Schedule'!$C$4:$C$122, 1, 1)))</f>
        <v/>
      </c>
      <c r="J1600" s="11" t="str">
        <f ca="1">IF(B1600="","",'Terms&amp;Conditions + Transaction'!$F$5-SUMIF(Dispositions!$B$3:$B$32,"&lt;="&amp;B1600,Dispositions!$C$3:$C$32))</f>
        <v/>
      </c>
      <c r="K1600" s="84" t="str">
        <f ca="1">IF(B1600="", "", IF(ISNA(MATCH(B1600, 'Factor Schedule'!$B$3:$B$2002, -1)),1,IF(INDEX('Factor Schedule'!$B$3:$C$2002,MATCH(B1600, 'Factor Schedule'!$B$3:$B$2002, -1), 1)=B1600,MATCH(B1600, 'Factor Schedule'!$B$3:$B$2002, -1),MATCH(B1600, 'Factor Schedule'!$B$3:$B$2002, -1)+1)))</f>
        <v/>
      </c>
      <c r="L1600" s="11" t="str" cm="1">
        <f t="array" aca="1" ref="L1600" ca="1">IF(B1600="","",ROUND(J1600*_xlfn.IFNA(INDEX('Factor Schedule'!$B$3:$C$2002,K1600, 2), 1), 2))</f>
        <v/>
      </c>
      <c r="M1600" s="11" t="str">
        <f ca="1">IF(B1600="", "", IF(OR(LOWER('Terms&amp;Conditions + Transaction'!$B$12)&lt;&gt;"compound", B1600=$C$2, B1600=E1600), L1600, L1600+IF(LOWER('Terms&amp;Conditions + Transaction'!$B$13)&lt;&gt;"y", SUMIFS($T$8:$T$2007, $B$8:$B$2007, "&gt;="&amp;E1600, $B$8:$B$2007, "&lt;"&amp;B1600), SUMIFS($U$8:$U$1007, $B$8:$B$2007, "&gt;="&amp;E1600, $B$8:$B$2007, "&lt;"&amp;B1600))))</f>
        <v/>
      </c>
      <c r="N1600" s="18" t="str">
        <f ca="1">IF(OR(B1600 = "", F1600=""), "", MIN(ForwardDays(B1600,-'Terms&amp;Conditions + Transaction'!$B$22, 'Terms&amp;Conditions + Transaction'!$B$23, 'Holiday Schedule'!$B$3:$B$1002),ForwardDays(F1600,-'Terms&amp;Conditions + Transaction'!$B$22, 'Terms&amp;Conditions + Transaction'!$B$23, 'Holiday Schedule'!$B$3:$B$1002)))</f>
        <v/>
      </c>
      <c r="O1600" s="42" t="str">
        <f ca="1">IF(B1600="", "", IF(ISNA(MATCH(N1600, SOFR_INDEX!$A$2:$A$2001, -1)),1,IF(INDEX(SOFR_INDEX!$A$2:$E$2001,MATCH(N1600, SOFR_INDEX!$A$2:$A$2001, -1), 1)=N1600,MATCH(N1600, SOFR_INDEX!$A$2:$A$2001, -1),MATCH(N1600, SOFR_INDEX!$A$2:$A$2001, -1)+1)))</f>
        <v/>
      </c>
      <c r="P1600" s="40" t="str" cm="1">
        <f t="array" aca="1" ref="P1600" ca="1">IF(OR(B1600="", F1600=""), "", INDEX(SOFR_INDEX!$B$2:$E$2001, O1600,$P$4) * IF(LEFT($P$3, 3)="180", 2, IF(LEFT($P$3, 2)="90", 4, IF(LEFT($P$3, 2)="30", 12, 1)))/100)</f>
        <v/>
      </c>
      <c r="Q1600" s="43" t="str">
        <f ca="1">IF(OR(B1600="", F1600=""), "", P1600+'Terms&amp;Conditions + Transaction'!$B$11/10000)</f>
        <v/>
      </c>
      <c r="R1600" s="43" t="str">
        <f t="shared" ca="1" si="149"/>
        <v/>
      </c>
      <c r="S1600" t="str">
        <f ca="1">IF(B1600="",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Transaction'!$C$7*(F1600-E1600), 365), 360))))</f>
        <v/>
      </c>
      <c r="T1600" s="49" t="str">
        <f t="shared" ca="1" si="150"/>
        <v/>
      </c>
      <c r="U1600" s="49" t="str">
        <f t="shared" ca="1" si="151"/>
        <v/>
      </c>
      <c r="V1600" s="49" t="str">
        <f t="shared" ca="1" si="152"/>
        <v/>
      </c>
      <c r="W1600" s="11" t="str">
        <f t="shared" ca="1" si="153"/>
        <v/>
      </c>
      <c r="X1600" s="11" t="str">
        <f t="shared" ca="1" si="154"/>
        <v/>
      </c>
    </row>
    <row r="1601" spans="2:24" x14ac:dyDescent="0.25">
      <c r="B1601" s="82" t="str">
        <f ca="1">IF(B1600&lt;MIN($C$3, 'Terms&amp;Conditions + Transaction'!$B$6), B1600+1, "")</f>
        <v/>
      </c>
      <c r="C1601" t="str">
        <f ca="1">IF(B1601="", "", IF(AND(WEEKDAY(B1601, 2)&lt;=5, ISERROR(VLOOKUP(B1601, 'Holiday Schedule'!$B$3:$B$1002, 1, FALSE))), 1, 0))</f>
        <v/>
      </c>
      <c r="D1601" t="str">
        <f ca="1">IF(B1601="", "", IF(LOWER('Terms&amp;Conditions + Transaction'!$C$15)="act", 1, IF(DAY(B1601)=31, 0, IF(AND(DAY(B1601+1)=1, MONTH(B1601+1)=3), 31-DAY(B1601), 1))))</f>
        <v/>
      </c>
      <c r="E1601" s="18" t="str">
        <f ca="1">IF(B1601="", "", IFERROR(VLOOKUP(B1601, 'Accrual Schedule'!$B$3:$B$122, 1, TRUE), ""))</f>
        <v/>
      </c>
      <c r="F1601" s="18" t="str" cm="1">
        <f t="array" aca="1" ref="F1601" ca="1">IF(B1601="", "", INDEX('Accrual Schedule'!$B$3:$B$122, MATCH(B1601, 'Accrual Schedule'!$B$3:$B$122, 1)+1, 1))</f>
        <v/>
      </c>
      <c r="G1601" s="18" t="str" cm="1">
        <f t="array" aca="1" ref="G1601" ca="1">IF(B1601="", "", INDEX('Accrual Schedule'!$B$3:$B$122, MATCH(H1601, 'Accrual Schedule'!$B$3:$B$122, 1)-1, 1))</f>
        <v/>
      </c>
      <c r="H1601" s="18" t="str">
        <f ca="1">IF(B1601="", "", INDEX('Accrual Schedule'!$B$3:$B$122, MATCH(I1601, 'Accrual Schedule'!$C$3:$C$122, 1), 1))</f>
        <v/>
      </c>
      <c r="I1601" s="18" t="str" cm="1">
        <f t="array" aca="1" ref="I1601" ca="1">IF(B1601="", "", _xlfn.IFNA(INDEX('Accrual Schedule'!$C$4:$C$122, MATCH(B1601, 'Accrual Schedule'!$C$4:$C$122, 1)+1, 1), INDEX('Accrual Schedule'!$C$4:$C$122, 1, 1)))</f>
        <v/>
      </c>
      <c r="J1601" s="11" t="str">
        <f ca="1">IF(B1601="","",'Terms&amp;Conditions + Transaction'!$F$5-SUMIF(Dispositions!$B$3:$B$32,"&lt;="&amp;B1601,Dispositions!$C$3:$C$32))</f>
        <v/>
      </c>
      <c r="K1601" s="84" t="str">
        <f ca="1">IF(B1601="", "", IF(ISNA(MATCH(B1601, 'Factor Schedule'!$B$3:$B$2002, -1)),1,IF(INDEX('Factor Schedule'!$B$3:$C$2002,MATCH(B1601, 'Factor Schedule'!$B$3:$B$2002, -1), 1)=B1601,MATCH(B1601, 'Factor Schedule'!$B$3:$B$2002, -1),MATCH(B1601, 'Factor Schedule'!$B$3:$B$2002, -1)+1)))</f>
        <v/>
      </c>
      <c r="L1601" s="11" t="str" cm="1">
        <f t="array" aca="1" ref="L1601" ca="1">IF(B1601="","",ROUND(J1601*_xlfn.IFNA(INDEX('Factor Schedule'!$B$3:$C$2002,K1601, 2), 1), 2))</f>
        <v/>
      </c>
      <c r="M1601" s="11" t="str">
        <f ca="1">IF(B1601="", "", IF(OR(LOWER('Terms&amp;Conditions + Transaction'!$B$12)&lt;&gt;"compound", B1601=$C$2, B1601=E1601), L1601, L1601+IF(LOWER('Terms&amp;Conditions + Transaction'!$B$13)&lt;&gt;"y", SUMIFS($T$8:$T$2007, $B$8:$B$2007, "&gt;="&amp;E1601, $B$8:$B$2007, "&lt;"&amp;B1601), SUMIFS($U$8:$U$1007, $B$8:$B$2007, "&gt;="&amp;E1601, $B$8:$B$2007, "&lt;"&amp;B1601))))</f>
        <v/>
      </c>
      <c r="N1601" s="18" t="str">
        <f ca="1">IF(OR(B1601 = "", F1601=""), "", MIN(ForwardDays(B1601,-'Terms&amp;Conditions + Transaction'!$B$22, 'Terms&amp;Conditions + Transaction'!$B$23, 'Holiday Schedule'!$B$3:$B$1002),ForwardDays(F1601,-'Terms&amp;Conditions + Transaction'!$B$22, 'Terms&amp;Conditions + Transaction'!$B$23, 'Holiday Schedule'!$B$3:$B$1002)))</f>
        <v/>
      </c>
      <c r="O1601" s="42" t="str">
        <f ca="1">IF(B1601="", "", IF(ISNA(MATCH(N1601, SOFR_INDEX!$A$2:$A$2001, -1)),1,IF(INDEX(SOFR_INDEX!$A$2:$E$2001,MATCH(N1601, SOFR_INDEX!$A$2:$A$2001, -1), 1)=N1601,MATCH(N1601, SOFR_INDEX!$A$2:$A$2001, -1),MATCH(N1601, SOFR_INDEX!$A$2:$A$2001, -1)+1)))</f>
        <v/>
      </c>
      <c r="P1601" s="40" t="str" cm="1">
        <f t="array" aca="1" ref="P1601" ca="1">IF(OR(B1601="", F1601=""), "", INDEX(SOFR_INDEX!$B$2:$E$2001, O1601,$P$4) * IF(LEFT($P$3, 3)="180", 2, IF(LEFT($P$3, 2)="90", 4, IF(LEFT($P$3, 2)="30", 12, 1)))/100)</f>
        <v/>
      </c>
      <c r="Q1601" s="43" t="str">
        <f ca="1">IF(OR(B1601="", F1601=""), "", P1601+'Terms&amp;Conditions + Transaction'!$B$11/10000)</f>
        <v/>
      </c>
      <c r="R1601" s="43" t="str">
        <f t="shared" ca="1" si="149"/>
        <v/>
      </c>
      <c r="S1601" t="str">
        <f ca="1">IF(B1601="",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Transaction'!$C$7*(F1601-E1601), 365), 360))))</f>
        <v/>
      </c>
      <c r="T1601" s="49" t="str">
        <f t="shared" ca="1" si="150"/>
        <v/>
      </c>
      <c r="U1601" s="49" t="str">
        <f t="shared" ca="1" si="151"/>
        <v/>
      </c>
      <c r="V1601" s="49" t="str">
        <f t="shared" ca="1" si="152"/>
        <v/>
      </c>
      <c r="W1601" s="11" t="str">
        <f t="shared" ca="1" si="153"/>
        <v/>
      </c>
      <c r="X1601" s="11" t="str">
        <f t="shared" ca="1" si="154"/>
        <v/>
      </c>
    </row>
    <row r="1602" spans="2:24" x14ac:dyDescent="0.25">
      <c r="B1602" s="82" t="str">
        <f ca="1">IF(B1601&lt;MIN($C$3, 'Terms&amp;Conditions + Transaction'!$B$6), B1601+1, "")</f>
        <v/>
      </c>
      <c r="C1602" t="str">
        <f ca="1">IF(B1602="", "", IF(AND(WEEKDAY(B1602, 2)&lt;=5, ISERROR(VLOOKUP(B1602, 'Holiday Schedule'!$B$3:$B$1002, 1, FALSE))), 1, 0))</f>
        <v/>
      </c>
      <c r="D1602" t="str">
        <f ca="1">IF(B1602="", "", IF(LOWER('Terms&amp;Conditions + Transaction'!$C$15)="act", 1, IF(DAY(B1602)=31, 0, IF(AND(DAY(B1602+1)=1, MONTH(B1602+1)=3), 31-DAY(B1602), 1))))</f>
        <v/>
      </c>
      <c r="E1602" s="18" t="str">
        <f ca="1">IF(B1602="", "", IFERROR(VLOOKUP(B1602, 'Accrual Schedule'!$B$3:$B$122, 1, TRUE), ""))</f>
        <v/>
      </c>
      <c r="F1602" s="18" t="str" cm="1">
        <f t="array" aca="1" ref="F1602" ca="1">IF(B1602="", "", INDEX('Accrual Schedule'!$B$3:$B$122, MATCH(B1602, 'Accrual Schedule'!$B$3:$B$122, 1)+1, 1))</f>
        <v/>
      </c>
      <c r="G1602" s="18" t="str" cm="1">
        <f t="array" aca="1" ref="G1602" ca="1">IF(B1602="", "", INDEX('Accrual Schedule'!$B$3:$B$122, MATCH(H1602, 'Accrual Schedule'!$B$3:$B$122, 1)-1, 1))</f>
        <v/>
      </c>
      <c r="H1602" s="18" t="str">
        <f ca="1">IF(B1602="", "", INDEX('Accrual Schedule'!$B$3:$B$122, MATCH(I1602, 'Accrual Schedule'!$C$3:$C$122, 1), 1))</f>
        <v/>
      </c>
      <c r="I1602" s="18" t="str" cm="1">
        <f t="array" aca="1" ref="I1602" ca="1">IF(B1602="", "", _xlfn.IFNA(INDEX('Accrual Schedule'!$C$4:$C$122, MATCH(B1602, 'Accrual Schedule'!$C$4:$C$122, 1)+1, 1), INDEX('Accrual Schedule'!$C$4:$C$122, 1, 1)))</f>
        <v/>
      </c>
      <c r="J1602" s="11" t="str">
        <f ca="1">IF(B1602="","",'Terms&amp;Conditions + Transaction'!$F$5-SUMIF(Dispositions!$B$3:$B$32,"&lt;="&amp;B1602,Dispositions!$C$3:$C$32))</f>
        <v/>
      </c>
      <c r="K1602" s="84" t="str">
        <f ca="1">IF(B1602="", "", IF(ISNA(MATCH(B1602, 'Factor Schedule'!$B$3:$B$2002, -1)),1,IF(INDEX('Factor Schedule'!$B$3:$C$2002,MATCH(B1602, 'Factor Schedule'!$B$3:$B$2002, -1), 1)=B1602,MATCH(B1602, 'Factor Schedule'!$B$3:$B$2002, -1),MATCH(B1602, 'Factor Schedule'!$B$3:$B$2002, -1)+1)))</f>
        <v/>
      </c>
      <c r="L1602" s="11" t="str" cm="1">
        <f t="array" aca="1" ref="L1602" ca="1">IF(B1602="","",ROUND(J1602*_xlfn.IFNA(INDEX('Factor Schedule'!$B$3:$C$2002,K1602, 2), 1), 2))</f>
        <v/>
      </c>
      <c r="M1602" s="11" t="str">
        <f ca="1">IF(B1602="", "", IF(OR(LOWER('Terms&amp;Conditions + Transaction'!$B$12)&lt;&gt;"compound", B1602=$C$2, B1602=E1602), L1602, L1602+IF(LOWER('Terms&amp;Conditions + Transaction'!$B$13)&lt;&gt;"y", SUMIFS($T$8:$T$2007, $B$8:$B$2007, "&gt;="&amp;E1602, $B$8:$B$2007, "&lt;"&amp;B1602), SUMIFS($U$8:$U$1007, $B$8:$B$2007, "&gt;="&amp;E1602, $B$8:$B$2007, "&lt;"&amp;B1602))))</f>
        <v/>
      </c>
      <c r="N1602" s="18" t="str">
        <f ca="1">IF(OR(B1602 = "", F1602=""), "", MIN(ForwardDays(B1602,-'Terms&amp;Conditions + Transaction'!$B$22, 'Terms&amp;Conditions + Transaction'!$B$23, 'Holiday Schedule'!$B$3:$B$1002),ForwardDays(F1602,-'Terms&amp;Conditions + Transaction'!$B$22, 'Terms&amp;Conditions + Transaction'!$B$23, 'Holiday Schedule'!$B$3:$B$1002)))</f>
        <v/>
      </c>
      <c r="O1602" s="42" t="str">
        <f ca="1">IF(B1602="", "", IF(ISNA(MATCH(N1602, SOFR_INDEX!$A$2:$A$2001, -1)),1,IF(INDEX(SOFR_INDEX!$A$2:$E$2001,MATCH(N1602, SOFR_INDEX!$A$2:$A$2001, -1), 1)=N1602,MATCH(N1602, SOFR_INDEX!$A$2:$A$2001, -1),MATCH(N1602, SOFR_INDEX!$A$2:$A$2001, -1)+1)))</f>
        <v/>
      </c>
      <c r="P1602" s="40" t="str" cm="1">
        <f t="array" aca="1" ref="P1602" ca="1">IF(OR(B1602="", F1602=""), "", INDEX(SOFR_INDEX!$B$2:$E$2001, O1602,$P$4) * IF(LEFT($P$3, 3)="180", 2, IF(LEFT($P$3, 2)="90", 4, IF(LEFT($P$3, 2)="30", 12, 1)))/100)</f>
        <v/>
      </c>
      <c r="Q1602" s="43" t="str">
        <f ca="1">IF(OR(B1602="", F1602=""), "", P1602+'Terms&amp;Conditions + Transaction'!$B$11/10000)</f>
        <v/>
      </c>
      <c r="R1602" s="43" t="str">
        <f t="shared" ca="1" si="149"/>
        <v/>
      </c>
      <c r="S1602" t="str">
        <f ca="1">IF(B1602="",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Transaction'!$C$7*(F1602-E1602), 365), 360))))</f>
        <v/>
      </c>
      <c r="T1602" s="49" t="str">
        <f t="shared" ca="1" si="150"/>
        <v/>
      </c>
      <c r="U1602" s="49" t="str">
        <f t="shared" ca="1" si="151"/>
        <v/>
      </c>
      <c r="V1602" s="49" t="str">
        <f t="shared" ca="1" si="152"/>
        <v/>
      </c>
      <c r="W1602" s="11" t="str">
        <f t="shared" ca="1" si="153"/>
        <v/>
      </c>
      <c r="X1602" s="11" t="str">
        <f t="shared" ca="1" si="154"/>
        <v/>
      </c>
    </row>
    <row r="1603" spans="2:24" x14ac:dyDescent="0.25">
      <c r="B1603" s="82" t="str">
        <f ca="1">IF(B1602&lt;MIN($C$3, 'Terms&amp;Conditions + Transaction'!$B$6), B1602+1, "")</f>
        <v/>
      </c>
      <c r="C1603" t="str">
        <f ca="1">IF(B1603="", "", IF(AND(WEEKDAY(B1603, 2)&lt;=5, ISERROR(VLOOKUP(B1603, 'Holiday Schedule'!$B$3:$B$1002, 1, FALSE))), 1, 0))</f>
        <v/>
      </c>
      <c r="D1603" t="str">
        <f ca="1">IF(B1603="", "", IF(LOWER('Terms&amp;Conditions + Transaction'!$C$15)="act", 1, IF(DAY(B1603)=31, 0, IF(AND(DAY(B1603+1)=1, MONTH(B1603+1)=3), 31-DAY(B1603), 1))))</f>
        <v/>
      </c>
      <c r="E1603" s="18" t="str">
        <f ca="1">IF(B1603="", "", IFERROR(VLOOKUP(B1603, 'Accrual Schedule'!$B$3:$B$122, 1, TRUE), ""))</f>
        <v/>
      </c>
      <c r="F1603" s="18" t="str" cm="1">
        <f t="array" aca="1" ref="F1603" ca="1">IF(B1603="", "", INDEX('Accrual Schedule'!$B$3:$B$122, MATCH(B1603, 'Accrual Schedule'!$B$3:$B$122, 1)+1, 1))</f>
        <v/>
      </c>
      <c r="G1603" s="18" t="str" cm="1">
        <f t="array" aca="1" ref="G1603" ca="1">IF(B1603="", "", INDEX('Accrual Schedule'!$B$3:$B$122, MATCH(H1603, 'Accrual Schedule'!$B$3:$B$122, 1)-1, 1))</f>
        <v/>
      </c>
      <c r="H1603" s="18" t="str">
        <f ca="1">IF(B1603="", "", INDEX('Accrual Schedule'!$B$3:$B$122, MATCH(I1603, 'Accrual Schedule'!$C$3:$C$122, 1), 1))</f>
        <v/>
      </c>
      <c r="I1603" s="18" t="str" cm="1">
        <f t="array" aca="1" ref="I1603" ca="1">IF(B1603="", "", _xlfn.IFNA(INDEX('Accrual Schedule'!$C$4:$C$122, MATCH(B1603, 'Accrual Schedule'!$C$4:$C$122, 1)+1, 1), INDEX('Accrual Schedule'!$C$4:$C$122, 1, 1)))</f>
        <v/>
      </c>
      <c r="J1603" s="11" t="str">
        <f ca="1">IF(B1603="","",'Terms&amp;Conditions + Transaction'!$F$5-SUMIF(Dispositions!$B$3:$B$32,"&lt;="&amp;B1603,Dispositions!$C$3:$C$32))</f>
        <v/>
      </c>
      <c r="K1603" s="84" t="str">
        <f ca="1">IF(B1603="", "", IF(ISNA(MATCH(B1603, 'Factor Schedule'!$B$3:$B$2002, -1)),1,IF(INDEX('Factor Schedule'!$B$3:$C$2002,MATCH(B1603, 'Factor Schedule'!$B$3:$B$2002, -1), 1)=B1603,MATCH(B1603, 'Factor Schedule'!$B$3:$B$2002, -1),MATCH(B1603, 'Factor Schedule'!$B$3:$B$2002, -1)+1)))</f>
        <v/>
      </c>
      <c r="L1603" s="11" t="str" cm="1">
        <f t="array" aca="1" ref="L1603" ca="1">IF(B1603="","",ROUND(J1603*_xlfn.IFNA(INDEX('Factor Schedule'!$B$3:$C$2002,K1603, 2), 1), 2))</f>
        <v/>
      </c>
      <c r="M1603" s="11" t="str">
        <f ca="1">IF(B1603="", "", IF(OR(LOWER('Terms&amp;Conditions + Transaction'!$B$12)&lt;&gt;"compound", B1603=$C$2, B1603=E1603), L1603, L1603+IF(LOWER('Terms&amp;Conditions + Transaction'!$B$13)&lt;&gt;"y", SUMIFS($T$8:$T$2007, $B$8:$B$2007, "&gt;="&amp;E1603, $B$8:$B$2007, "&lt;"&amp;B1603), SUMIFS($U$8:$U$1007, $B$8:$B$2007, "&gt;="&amp;E1603, $B$8:$B$2007, "&lt;"&amp;B1603))))</f>
        <v/>
      </c>
      <c r="N1603" s="18" t="str">
        <f ca="1">IF(OR(B1603 = "", F1603=""), "", MIN(ForwardDays(B1603,-'Terms&amp;Conditions + Transaction'!$B$22, 'Terms&amp;Conditions + Transaction'!$B$23, 'Holiday Schedule'!$B$3:$B$1002),ForwardDays(F1603,-'Terms&amp;Conditions + Transaction'!$B$22, 'Terms&amp;Conditions + Transaction'!$B$23, 'Holiday Schedule'!$B$3:$B$1002)))</f>
        <v/>
      </c>
      <c r="O1603" s="42" t="str">
        <f ca="1">IF(B1603="", "", IF(ISNA(MATCH(N1603, SOFR_INDEX!$A$2:$A$2001, -1)),1,IF(INDEX(SOFR_INDEX!$A$2:$E$2001,MATCH(N1603, SOFR_INDEX!$A$2:$A$2001, -1), 1)=N1603,MATCH(N1603, SOFR_INDEX!$A$2:$A$2001, -1),MATCH(N1603, SOFR_INDEX!$A$2:$A$2001, -1)+1)))</f>
        <v/>
      </c>
      <c r="P1603" s="40" t="str" cm="1">
        <f t="array" aca="1" ref="P1603" ca="1">IF(OR(B1603="", F1603=""), "", INDEX(SOFR_INDEX!$B$2:$E$2001, O1603,$P$4) * IF(LEFT($P$3, 3)="180", 2, IF(LEFT($P$3, 2)="90", 4, IF(LEFT($P$3, 2)="30", 12, 1)))/100)</f>
        <v/>
      </c>
      <c r="Q1603" s="43" t="str">
        <f ca="1">IF(OR(B1603="", F1603=""), "", P1603+'Terms&amp;Conditions + Transaction'!$B$11/10000)</f>
        <v/>
      </c>
      <c r="R1603" s="43" t="str">
        <f t="shared" ca="1" si="149"/>
        <v/>
      </c>
      <c r="S1603" t="str">
        <f ca="1">IF(B1603="",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Transaction'!$C$7*(F1603-E1603), 365), 360))))</f>
        <v/>
      </c>
      <c r="T1603" s="49" t="str">
        <f t="shared" ca="1" si="150"/>
        <v/>
      </c>
      <c r="U1603" s="49" t="str">
        <f t="shared" ca="1" si="151"/>
        <v/>
      </c>
      <c r="V1603" s="49" t="str">
        <f t="shared" ca="1" si="152"/>
        <v/>
      </c>
      <c r="W1603" s="11" t="str">
        <f t="shared" ca="1" si="153"/>
        <v/>
      </c>
      <c r="X1603" s="11" t="str">
        <f t="shared" ca="1" si="154"/>
        <v/>
      </c>
    </row>
    <row r="1604" spans="2:24" x14ac:dyDescent="0.25">
      <c r="B1604" s="82" t="str">
        <f ca="1">IF(B1603&lt;MIN($C$3, 'Terms&amp;Conditions + Transaction'!$B$6), B1603+1, "")</f>
        <v/>
      </c>
      <c r="C1604" t="str">
        <f ca="1">IF(B1604="", "", IF(AND(WEEKDAY(B1604, 2)&lt;=5, ISERROR(VLOOKUP(B1604, 'Holiday Schedule'!$B$3:$B$1002, 1, FALSE))), 1, 0))</f>
        <v/>
      </c>
      <c r="D1604" t="str">
        <f ca="1">IF(B1604="", "", IF(LOWER('Terms&amp;Conditions + Transaction'!$C$15)="act", 1, IF(DAY(B1604)=31, 0, IF(AND(DAY(B1604+1)=1, MONTH(B1604+1)=3), 31-DAY(B1604), 1))))</f>
        <v/>
      </c>
      <c r="E1604" s="18" t="str">
        <f ca="1">IF(B1604="", "", IFERROR(VLOOKUP(B1604, 'Accrual Schedule'!$B$3:$B$122, 1, TRUE), ""))</f>
        <v/>
      </c>
      <c r="F1604" s="18" t="str" cm="1">
        <f t="array" aca="1" ref="F1604" ca="1">IF(B1604="", "", INDEX('Accrual Schedule'!$B$3:$B$122, MATCH(B1604, 'Accrual Schedule'!$B$3:$B$122, 1)+1, 1))</f>
        <v/>
      </c>
      <c r="G1604" s="18" t="str" cm="1">
        <f t="array" aca="1" ref="G1604" ca="1">IF(B1604="", "", INDEX('Accrual Schedule'!$B$3:$B$122, MATCH(H1604, 'Accrual Schedule'!$B$3:$B$122, 1)-1, 1))</f>
        <v/>
      </c>
      <c r="H1604" s="18" t="str">
        <f ca="1">IF(B1604="", "", INDEX('Accrual Schedule'!$B$3:$B$122, MATCH(I1604, 'Accrual Schedule'!$C$3:$C$122, 1), 1))</f>
        <v/>
      </c>
      <c r="I1604" s="18" t="str" cm="1">
        <f t="array" aca="1" ref="I1604" ca="1">IF(B1604="", "", _xlfn.IFNA(INDEX('Accrual Schedule'!$C$4:$C$122, MATCH(B1604, 'Accrual Schedule'!$C$4:$C$122, 1)+1, 1), INDEX('Accrual Schedule'!$C$4:$C$122, 1, 1)))</f>
        <v/>
      </c>
      <c r="J1604" s="11" t="str">
        <f ca="1">IF(B1604="","",'Terms&amp;Conditions + Transaction'!$F$5-SUMIF(Dispositions!$B$3:$B$32,"&lt;="&amp;B1604,Dispositions!$C$3:$C$32))</f>
        <v/>
      </c>
      <c r="K1604" s="84" t="str">
        <f ca="1">IF(B1604="", "", IF(ISNA(MATCH(B1604, 'Factor Schedule'!$B$3:$B$2002, -1)),1,IF(INDEX('Factor Schedule'!$B$3:$C$2002,MATCH(B1604, 'Factor Schedule'!$B$3:$B$2002, -1), 1)=B1604,MATCH(B1604, 'Factor Schedule'!$B$3:$B$2002, -1),MATCH(B1604, 'Factor Schedule'!$B$3:$B$2002, -1)+1)))</f>
        <v/>
      </c>
      <c r="L1604" s="11" t="str" cm="1">
        <f t="array" aca="1" ref="L1604" ca="1">IF(B1604="","",ROUND(J1604*_xlfn.IFNA(INDEX('Factor Schedule'!$B$3:$C$2002,K1604, 2), 1), 2))</f>
        <v/>
      </c>
      <c r="M1604" s="11" t="str">
        <f ca="1">IF(B1604="", "", IF(OR(LOWER('Terms&amp;Conditions + Transaction'!$B$12)&lt;&gt;"compound", B1604=$C$2, B1604=E1604), L1604, L1604+IF(LOWER('Terms&amp;Conditions + Transaction'!$B$13)&lt;&gt;"y", SUMIFS($T$8:$T$2007, $B$8:$B$2007, "&gt;="&amp;E1604, $B$8:$B$2007, "&lt;"&amp;B1604), SUMIFS($U$8:$U$1007, $B$8:$B$2007, "&gt;="&amp;E1604, $B$8:$B$2007, "&lt;"&amp;B1604))))</f>
        <v/>
      </c>
      <c r="N1604" s="18" t="str">
        <f ca="1">IF(OR(B1604 = "", F1604=""), "", MIN(ForwardDays(B1604,-'Terms&amp;Conditions + Transaction'!$B$22, 'Terms&amp;Conditions + Transaction'!$B$23, 'Holiday Schedule'!$B$3:$B$1002),ForwardDays(F1604,-'Terms&amp;Conditions + Transaction'!$B$22, 'Terms&amp;Conditions + Transaction'!$B$23, 'Holiday Schedule'!$B$3:$B$1002)))</f>
        <v/>
      </c>
      <c r="O1604" s="42" t="str">
        <f ca="1">IF(B1604="", "", IF(ISNA(MATCH(N1604, SOFR_INDEX!$A$2:$A$2001, -1)),1,IF(INDEX(SOFR_INDEX!$A$2:$E$2001,MATCH(N1604, SOFR_INDEX!$A$2:$A$2001, -1), 1)=N1604,MATCH(N1604, SOFR_INDEX!$A$2:$A$2001, -1),MATCH(N1604, SOFR_INDEX!$A$2:$A$2001, -1)+1)))</f>
        <v/>
      </c>
      <c r="P1604" s="40" t="str" cm="1">
        <f t="array" aca="1" ref="P1604" ca="1">IF(OR(B1604="", F1604=""), "", INDEX(SOFR_INDEX!$B$2:$E$2001, O1604,$P$4) * IF(LEFT($P$3, 3)="180", 2, IF(LEFT($P$3, 2)="90", 4, IF(LEFT($P$3, 2)="30", 12, 1)))/100)</f>
        <v/>
      </c>
      <c r="Q1604" s="43" t="str">
        <f ca="1">IF(OR(B1604="", F1604=""), "", P1604+'Terms&amp;Conditions + Transaction'!$B$11/10000)</f>
        <v/>
      </c>
      <c r="R1604" s="43" t="str">
        <f t="shared" ca="1" si="149"/>
        <v/>
      </c>
      <c r="S1604" t="str">
        <f ca="1">IF(B1604="",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Transaction'!$C$7*(F1604-E1604), 365), 360))))</f>
        <v/>
      </c>
      <c r="T1604" s="49" t="str">
        <f t="shared" ca="1" si="150"/>
        <v/>
      </c>
      <c r="U1604" s="49" t="str">
        <f t="shared" ca="1" si="151"/>
        <v/>
      </c>
      <c r="V1604" s="49" t="str">
        <f t="shared" ca="1" si="152"/>
        <v/>
      </c>
      <c r="W1604" s="11" t="str">
        <f t="shared" ca="1" si="153"/>
        <v/>
      </c>
      <c r="X1604" s="11" t="str">
        <f t="shared" ca="1" si="154"/>
        <v/>
      </c>
    </row>
    <row r="1605" spans="2:24" x14ac:dyDescent="0.25">
      <c r="B1605" s="82" t="str">
        <f ca="1">IF(B1604&lt;MIN($C$3, 'Terms&amp;Conditions + Transaction'!$B$6), B1604+1, "")</f>
        <v/>
      </c>
      <c r="C1605" t="str">
        <f ca="1">IF(B1605="", "", IF(AND(WEEKDAY(B1605, 2)&lt;=5, ISERROR(VLOOKUP(B1605, 'Holiday Schedule'!$B$3:$B$1002, 1, FALSE))), 1, 0))</f>
        <v/>
      </c>
      <c r="D1605" t="str">
        <f ca="1">IF(B1605="", "", IF(LOWER('Terms&amp;Conditions + Transaction'!$C$15)="act", 1, IF(DAY(B1605)=31, 0, IF(AND(DAY(B1605+1)=1, MONTH(B1605+1)=3), 31-DAY(B1605), 1))))</f>
        <v/>
      </c>
      <c r="E1605" s="18" t="str">
        <f ca="1">IF(B1605="", "", IFERROR(VLOOKUP(B1605, 'Accrual Schedule'!$B$3:$B$122, 1, TRUE), ""))</f>
        <v/>
      </c>
      <c r="F1605" s="18" t="str" cm="1">
        <f t="array" aca="1" ref="F1605" ca="1">IF(B1605="", "", INDEX('Accrual Schedule'!$B$3:$B$122, MATCH(B1605, 'Accrual Schedule'!$B$3:$B$122, 1)+1, 1))</f>
        <v/>
      </c>
      <c r="G1605" s="18" t="str" cm="1">
        <f t="array" aca="1" ref="G1605" ca="1">IF(B1605="", "", INDEX('Accrual Schedule'!$B$3:$B$122, MATCH(H1605, 'Accrual Schedule'!$B$3:$B$122, 1)-1, 1))</f>
        <v/>
      </c>
      <c r="H1605" s="18" t="str">
        <f ca="1">IF(B1605="", "", INDEX('Accrual Schedule'!$B$3:$B$122, MATCH(I1605, 'Accrual Schedule'!$C$3:$C$122, 1), 1))</f>
        <v/>
      </c>
      <c r="I1605" s="18" t="str" cm="1">
        <f t="array" aca="1" ref="I1605" ca="1">IF(B1605="", "", _xlfn.IFNA(INDEX('Accrual Schedule'!$C$4:$C$122, MATCH(B1605, 'Accrual Schedule'!$C$4:$C$122, 1)+1, 1), INDEX('Accrual Schedule'!$C$4:$C$122, 1, 1)))</f>
        <v/>
      </c>
      <c r="J1605" s="11" t="str">
        <f ca="1">IF(B1605="","",'Terms&amp;Conditions + Transaction'!$F$5-SUMIF(Dispositions!$B$3:$B$32,"&lt;="&amp;B1605,Dispositions!$C$3:$C$32))</f>
        <v/>
      </c>
      <c r="K1605" s="84" t="str">
        <f ca="1">IF(B1605="", "", IF(ISNA(MATCH(B1605, 'Factor Schedule'!$B$3:$B$2002, -1)),1,IF(INDEX('Factor Schedule'!$B$3:$C$2002,MATCH(B1605, 'Factor Schedule'!$B$3:$B$2002, -1), 1)=B1605,MATCH(B1605, 'Factor Schedule'!$B$3:$B$2002, -1),MATCH(B1605, 'Factor Schedule'!$B$3:$B$2002, -1)+1)))</f>
        <v/>
      </c>
      <c r="L1605" s="11" t="str" cm="1">
        <f t="array" aca="1" ref="L1605" ca="1">IF(B1605="","",ROUND(J1605*_xlfn.IFNA(INDEX('Factor Schedule'!$B$3:$C$2002,K1605, 2), 1), 2))</f>
        <v/>
      </c>
      <c r="M1605" s="11" t="str">
        <f ca="1">IF(B1605="", "", IF(OR(LOWER('Terms&amp;Conditions + Transaction'!$B$12)&lt;&gt;"compound", B1605=$C$2, B1605=E1605), L1605, L1605+IF(LOWER('Terms&amp;Conditions + Transaction'!$B$13)&lt;&gt;"y", SUMIFS($T$8:$T$2007, $B$8:$B$2007, "&gt;="&amp;E1605, $B$8:$B$2007, "&lt;"&amp;B1605), SUMIFS($U$8:$U$1007, $B$8:$B$2007, "&gt;="&amp;E1605, $B$8:$B$2007, "&lt;"&amp;B1605))))</f>
        <v/>
      </c>
      <c r="N1605" s="18" t="str">
        <f ca="1">IF(OR(B1605 = "", F1605=""), "", MIN(ForwardDays(B1605,-'Terms&amp;Conditions + Transaction'!$B$22, 'Terms&amp;Conditions + Transaction'!$B$23, 'Holiday Schedule'!$B$3:$B$1002),ForwardDays(F1605,-'Terms&amp;Conditions + Transaction'!$B$22, 'Terms&amp;Conditions + Transaction'!$B$23, 'Holiday Schedule'!$B$3:$B$1002)))</f>
        <v/>
      </c>
      <c r="O1605" s="42" t="str">
        <f ca="1">IF(B1605="", "", IF(ISNA(MATCH(N1605, SOFR_INDEX!$A$2:$A$2001, -1)),1,IF(INDEX(SOFR_INDEX!$A$2:$E$2001,MATCH(N1605, SOFR_INDEX!$A$2:$A$2001, -1), 1)=N1605,MATCH(N1605, SOFR_INDEX!$A$2:$A$2001, -1),MATCH(N1605, SOFR_INDEX!$A$2:$A$2001, -1)+1)))</f>
        <v/>
      </c>
      <c r="P1605" s="40" t="str" cm="1">
        <f t="array" aca="1" ref="P1605" ca="1">IF(OR(B1605="", F1605=""), "", INDEX(SOFR_INDEX!$B$2:$E$2001, O1605,$P$4) * IF(LEFT($P$3, 3)="180", 2, IF(LEFT($P$3, 2)="90", 4, IF(LEFT($P$3, 2)="30", 12, 1)))/100)</f>
        <v/>
      </c>
      <c r="Q1605" s="43" t="str">
        <f ca="1">IF(OR(B1605="", F1605=""), "", P1605+'Terms&amp;Conditions + Transaction'!$B$11/10000)</f>
        <v/>
      </c>
      <c r="R1605" s="43" t="str">
        <f t="shared" ca="1" si="149"/>
        <v/>
      </c>
      <c r="S1605" t="str">
        <f ca="1">IF(B1605="",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Transaction'!$C$7*(F1605-E1605), 365), 360))))</f>
        <v/>
      </c>
      <c r="T1605" s="49" t="str">
        <f t="shared" ca="1" si="150"/>
        <v/>
      </c>
      <c r="U1605" s="49" t="str">
        <f t="shared" ca="1" si="151"/>
        <v/>
      </c>
      <c r="V1605" s="49" t="str">
        <f t="shared" ca="1" si="152"/>
        <v/>
      </c>
      <c r="W1605" s="11" t="str">
        <f t="shared" ca="1" si="153"/>
        <v/>
      </c>
      <c r="X1605" s="11" t="str">
        <f t="shared" ca="1" si="154"/>
        <v/>
      </c>
    </row>
    <row r="1606" spans="2:24" x14ac:dyDescent="0.25">
      <c r="B1606" s="82" t="str">
        <f ca="1">IF(B1605&lt;MIN($C$3, 'Terms&amp;Conditions + Transaction'!$B$6), B1605+1, "")</f>
        <v/>
      </c>
      <c r="C1606" t="str">
        <f ca="1">IF(B1606="", "", IF(AND(WEEKDAY(B1606, 2)&lt;=5, ISERROR(VLOOKUP(B1606, 'Holiday Schedule'!$B$3:$B$1002, 1, FALSE))), 1, 0))</f>
        <v/>
      </c>
      <c r="D1606" t="str">
        <f ca="1">IF(B1606="", "", IF(LOWER('Terms&amp;Conditions + Transaction'!$C$15)="act", 1, IF(DAY(B1606)=31, 0, IF(AND(DAY(B1606+1)=1, MONTH(B1606+1)=3), 31-DAY(B1606), 1))))</f>
        <v/>
      </c>
      <c r="E1606" s="18" t="str">
        <f ca="1">IF(B1606="", "", IFERROR(VLOOKUP(B1606, 'Accrual Schedule'!$B$3:$B$122, 1, TRUE), ""))</f>
        <v/>
      </c>
      <c r="F1606" s="18" t="str" cm="1">
        <f t="array" aca="1" ref="F1606" ca="1">IF(B1606="", "", INDEX('Accrual Schedule'!$B$3:$B$122, MATCH(B1606, 'Accrual Schedule'!$B$3:$B$122, 1)+1, 1))</f>
        <v/>
      </c>
      <c r="G1606" s="18" t="str" cm="1">
        <f t="array" aca="1" ref="G1606" ca="1">IF(B1606="", "", INDEX('Accrual Schedule'!$B$3:$B$122, MATCH(H1606, 'Accrual Schedule'!$B$3:$B$122, 1)-1, 1))</f>
        <v/>
      </c>
      <c r="H1606" s="18" t="str">
        <f ca="1">IF(B1606="", "", INDEX('Accrual Schedule'!$B$3:$B$122, MATCH(I1606, 'Accrual Schedule'!$C$3:$C$122, 1), 1))</f>
        <v/>
      </c>
      <c r="I1606" s="18" t="str" cm="1">
        <f t="array" aca="1" ref="I1606" ca="1">IF(B1606="", "", _xlfn.IFNA(INDEX('Accrual Schedule'!$C$4:$C$122, MATCH(B1606, 'Accrual Schedule'!$C$4:$C$122, 1)+1, 1), INDEX('Accrual Schedule'!$C$4:$C$122, 1, 1)))</f>
        <v/>
      </c>
      <c r="J1606" s="11" t="str">
        <f ca="1">IF(B1606="","",'Terms&amp;Conditions + Transaction'!$F$5-SUMIF(Dispositions!$B$3:$B$32,"&lt;="&amp;B1606,Dispositions!$C$3:$C$32))</f>
        <v/>
      </c>
      <c r="K1606" s="84" t="str">
        <f ca="1">IF(B1606="", "", IF(ISNA(MATCH(B1606, 'Factor Schedule'!$B$3:$B$2002, -1)),1,IF(INDEX('Factor Schedule'!$B$3:$C$2002,MATCH(B1606, 'Factor Schedule'!$B$3:$B$2002, -1), 1)=B1606,MATCH(B1606, 'Factor Schedule'!$B$3:$B$2002, -1),MATCH(B1606, 'Factor Schedule'!$B$3:$B$2002, -1)+1)))</f>
        <v/>
      </c>
      <c r="L1606" s="11" t="str" cm="1">
        <f t="array" aca="1" ref="L1606" ca="1">IF(B1606="","",ROUND(J1606*_xlfn.IFNA(INDEX('Factor Schedule'!$B$3:$C$2002,K1606, 2), 1), 2))</f>
        <v/>
      </c>
      <c r="M1606" s="11" t="str">
        <f ca="1">IF(B1606="", "", IF(OR(LOWER('Terms&amp;Conditions + Transaction'!$B$12)&lt;&gt;"compound", B1606=$C$2, B1606=E1606), L1606, L1606+IF(LOWER('Terms&amp;Conditions + Transaction'!$B$13)&lt;&gt;"y", SUMIFS($T$8:$T$2007, $B$8:$B$2007, "&gt;="&amp;E1606, $B$8:$B$2007, "&lt;"&amp;B1606), SUMIFS($U$8:$U$1007, $B$8:$B$2007, "&gt;="&amp;E1606, $B$8:$B$2007, "&lt;"&amp;B1606))))</f>
        <v/>
      </c>
      <c r="N1606" s="18" t="str">
        <f ca="1">IF(OR(B1606 = "", F1606=""), "", MIN(ForwardDays(B1606,-'Terms&amp;Conditions + Transaction'!$B$22, 'Terms&amp;Conditions + Transaction'!$B$23, 'Holiday Schedule'!$B$3:$B$1002),ForwardDays(F1606,-'Terms&amp;Conditions + Transaction'!$B$22, 'Terms&amp;Conditions + Transaction'!$B$23, 'Holiday Schedule'!$B$3:$B$1002)))</f>
        <v/>
      </c>
      <c r="O1606" s="42" t="str">
        <f ca="1">IF(B1606="", "", IF(ISNA(MATCH(N1606, SOFR_INDEX!$A$2:$A$2001, -1)),1,IF(INDEX(SOFR_INDEX!$A$2:$E$2001,MATCH(N1606, SOFR_INDEX!$A$2:$A$2001, -1), 1)=N1606,MATCH(N1606, SOFR_INDEX!$A$2:$A$2001, -1),MATCH(N1606, SOFR_INDEX!$A$2:$A$2001, -1)+1)))</f>
        <v/>
      </c>
      <c r="P1606" s="40" t="str" cm="1">
        <f t="array" aca="1" ref="P1606" ca="1">IF(OR(B1606="", F1606=""), "", INDEX(SOFR_INDEX!$B$2:$E$2001, O1606,$P$4) * IF(LEFT($P$3, 3)="180", 2, IF(LEFT($P$3, 2)="90", 4, IF(LEFT($P$3, 2)="30", 12, 1)))/100)</f>
        <v/>
      </c>
      <c r="Q1606" s="43" t="str">
        <f ca="1">IF(OR(B1606="", F1606=""), "", P1606+'Terms&amp;Conditions + Transaction'!$B$11/10000)</f>
        <v/>
      </c>
      <c r="R1606" s="43" t="str">
        <f t="shared" ca="1" si="149"/>
        <v/>
      </c>
      <c r="S1606" t="str">
        <f ca="1">IF(B1606="",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Transaction'!$C$7*(F1606-E1606), 365), 360))))</f>
        <v/>
      </c>
      <c r="T1606" s="49" t="str">
        <f t="shared" ca="1" si="150"/>
        <v/>
      </c>
      <c r="U1606" s="49" t="str">
        <f t="shared" ca="1" si="151"/>
        <v/>
      </c>
      <c r="V1606" s="49" t="str">
        <f t="shared" ca="1" si="152"/>
        <v/>
      </c>
      <c r="W1606" s="11" t="str">
        <f t="shared" ca="1" si="153"/>
        <v/>
      </c>
      <c r="X1606" s="11" t="str">
        <f t="shared" ca="1" si="154"/>
        <v/>
      </c>
    </row>
    <row r="1607" spans="2:24" x14ac:dyDescent="0.25">
      <c r="B1607" s="82" t="str">
        <f ca="1">IF(B1606&lt;MIN($C$3, 'Terms&amp;Conditions + Transaction'!$B$6), B1606+1, "")</f>
        <v/>
      </c>
      <c r="C1607" t="str">
        <f ca="1">IF(B1607="", "", IF(AND(WEEKDAY(B1607, 2)&lt;=5, ISERROR(VLOOKUP(B1607, 'Holiday Schedule'!$B$3:$B$1002, 1, FALSE))), 1, 0))</f>
        <v/>
      </c>
      <c r="D1607" t="str">
        <f ca="1">IF(B1607="", "", IF(LOWER('Terms&amp;Conditions + Transaction'!$C$15)="act", 1, IF(DAY(B1607)=31, 0, IF(AND(DAY(B1607+1)=1, MONTH(B1607+1)=3), 31-DAY(B1607), 1))))</f>
        <v/>
      </c>
      <c r="E1607" s="18" t="str">
        <f ca="1">IF(B1607="", "", IFERROR(VLOOKUP(B1607, 'Accrual Schedule'!$B$3:$B$122, 1, TRUE), ""))</f>
        <v/>
      </c>
      <c r="F1607" s="18" t="str" cm="1">
        <f t="array" aca="1" ref="F1607" ca="1">IF(B1607="", "", INDEX('Accrual Schedule'!$B$3:$B$122, MATCH(B1607, 'Accrual Schedule'!$B$3:$B$122, 1)+1, 1))</f>
        <v/>
      </c>
      <c r="G1607" s="18" t="str" cm="1">
        <f t="array" aca="1" ref="G1607" ca="1">IF(B1607="", "", INDEX('Accrual Schedule'!$B$3:$B$122, MATCH(H1607, 'Accrual Schedule'!$B$3:$B$122, 1)-1, 1))</f>
        <v/>
      </c>
      <c r="H1607" s="18" t="str">
        <f ca="1">IF(B1607="", "", INDEX('Accrual Schedule'!$B$3:$B$122, MATCH(I1607, 'Accrual Schedule'!$C$3:$C$122, 1), 1))</f>
        <v/>
      </c>
      <c r="I1607" s="18" t="str" cm="1">
        <f t="array" aca="1" ref="I1607" ca="1">IF(B1607="", "", _xlfn.IFNA(INDEX('Accrual Schedule'!$C$4:$C$122, MATCH(B1607, 'Accrual Schedule'!$C$4:$C$122, 1)+1, 1), INDEX('Accrual Schedule'!$C$4:$C$122, 1, 1)))</f>
        <v/>
      </c>
      <c r="J1607" s="11" t="str">
        <f ca="1">IF(B1607="","",'Terms&amp;Conditions + Transaction'!$F$5-SUMIF(Dispositions!$B$3:$B$32,"&lt;="&amp;B1607,Dispositions!$C$3:$C$32))</f>
        <v/>
      </c>
      <c r="K1607" s="84" t="str">
        <f ca="1">IF(B1607="", "", IF(ISNA(MATCH(B1607, 'Factor Schedule'!$B$3:$B$2002, -1)),1,IF(INDEX('Factor Schedule'!$B$3:$C$2002,MATCH(B1607, 'Factor Schedule'!$B$3:$B$2002, -1), 1)=B1607,MATCH(B1607, 'Factor Schedule'!$B$3:$B$2002, -1),MATCH(B1607, 'Factor Schedule'!$B$3:$B$2002, -1)+1)))</f>
        <v/>
      </c>
      <c r="L1607" s="11" t="str" cm="1">
        <f t="array" aca="1" ref="L1607" ca="1">IF(B1607="","",ROUND(J1607*_xlfn.IFNA(INDEX('Factor Schedule'!$B$3:$C$2002,K1607, 2), 1), 2))</f>
        <v/>
      </c>
      <c r="M1607" s="11" t="str">
        <f ca="1">IF(B1607="", "", IF(OR(LOWER('Terms&amp;Conditions + Transaction'!$B$12)&lt;&gt;"compound", B1607=$C$2, B1607=E1607), L1607, L1607+IF(LOWER('Terms&amp;Conditions + Transaction'!$B$13)&lt;&gt;"y", SUMIFS($T$8:$T$2007, $B$8:$B$2007, "&gt;="&amp;E1607, $B$8:$B$2007, "&lt;"&amp;B1607), SUMIFS($U$8:$U$1007, $B$8:$B$2007, "&gt;="&amp;E1607, $B$8:$B$2007, "&lt;"&amp;B1607))))</f>
        <v/>
      </c>
      <c r="N1607" s="18" t="str">
        <f ca="1">IF(OR(B1607 = "", F1607=""), "", MIN(ForwardDays(B1607,-'Terms&amp;Conditions + Transaction'!$B$22, 'Terms&amp;Conditions + Transaction'!$B$23, 'Holiday Schedule'!$B$3:$B$1002),ForwardDays(F1607,-'Terms&amp;Conditions + Transaction'!$B$22, 'Terms&amp;Conditions + Transaction'!$B$23, 'Holiday Schedule'!$B$3:$B$1002)))</f>
        <v/>
      </c>
      <c r="O1607" s="42" t="str">
        <f ca="1">IF(B1607="", "", IF(ISNA(MATCH(N1607, SOFR_INDEX!$A$2:$A$2001, -1)),1,IF(INDEX(SOFR_INDEX!$A$2:$E$2001,MATCH(N1607, SOFR_INDEX!$A$2:$A$2001, -1), 1)=N1607,MATCH(N1607, SOFR_INDEX!$A$2:$A$2001, -1),MATCH(N1607, SOFR_INDEX!$A$2:$A$2001, -1)+1)))</f>
        <v/>
      </c>
      <c r="P1607" s="40" t="str" cm="1">
        <f t="array" aca="1" ref="P1607" ca="1">IF(OR(B1607="", F1607=""), "", INDEX(SOFR_INDEX!$B$2:$E$2001, O1607,$P$4) * IF(LEFT($P$3, 3)="180", 2, IF(LEFT($P$3, 2)="90", 4, IF(LEFT($P$3, 2)="30", 12, 1)))/100)</f>
        <v/>
      </c>
      <c r="Q1607" s="43" t="str">
        <f ca="1">IF(OR(B1607="", F1607=""), "", P1607+'Terms&amp;Conditions + Transaction'!$B$11/10000)</f>
        <v/>
      </c>
      <c r="R1607" s="43" t="str">
        <f t="shared" ca="1" si="149"/>
        <v/>
      </c>
      <c r="S1607" t="str">
        <f ca="1">IF(B1607="",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Transaction'!$C$7*(F1607-E1607), 365), 360))))</f>
        <v/>
      </c>
      <c r="T1607" s="49" t="str">
        <f t="shared" ca="1" si="150"/>
        <v/>
      </c>
      <c r="U1607" s="49" t="str">
        <f t="shared" ca="1" si="151"/>
        <v/>
      </c>
      <c r="V1607" s="49" t="str">
        <f t="shared" ca="1" si="152"/>
        <v/>
      </c>
      <c r="W1607" s="11" t="str">
        <f t="shared" ca="1" si="153"/>
        <v/>
      </c>
      <c r="X1607" s="11" t="str">
        <f t="shared" ca="1" si="154"/>
        <v/>
      </c>
    </row>
    <row r="1608" spans="2:24" x14ac:dyDescent="0.25">
      <c r="B1608" s="82" t="str">
        <f ca="1">IF(B1607&lt;MIN($C$3, 'Terms&amp;Conditions + Transaction'!$B$6), B1607+1, "")</f>
        <v/>
      </c>
      <c r="C1608" t="str">
        <f ca="1">IF(B1608="", "", IF(AND(WEEKDAY(B1608, 2)&lt;=5, ISERROR(VLOOKUP(B1608, 'Holiday Schedule'!$B$3:$B$1002, 1, FALSE))), 1, 0))</f>
        <v/>
      </c>
      <c r="D1608" t="str">
        <f ca="1">IF(B1608="", "", IF(LOWER('Terms&amp;Conditions + Transaction'!$C$15)="act", 1, IF(DAY(B1608)=31, 0, IF(AND(DAY(B1608+1)=1, MONTH(B1608+1)=3), 31-DAY(B1608), 1))))</f>
        <v/>
      </c>
      <c r="E1608" s="18" t="str">
        <f ca="1">IF(B1608="", "", IFERROR(VLOOKUP(B1608, 'Accrual Schedule'!$B$3:$B$122, 1, TRUE), ""))</f>
        <v/>
      </c>
      <c r="F1608" s="18" t="str" cm="1">
        <f t="array" aca="1" ref="F1608" ca="1">IF(B1608="", "", INDEX('Accrual Schedule'!$B$3:$B$122, MATCH(B1608, 'Accrual Schedule'!$B$3:$B$122, 1)+1, 1))</f>
        <v/>
      </c>
      <c r="G1608" s="18" t="str" cm="1">
        <f t="array" aca="1" ref="G1608" ca="1">IF(B1608="", "", INDEX('Accrual Schedule'!$B$3:$B$122, MATCH(H1608, 'Accrual Schedule'!$B$3:$B$122, 1)-1, 1))</f>
        <v/>
      </c>
      <c r="H1608" s="18" t="str">
        <f ca="1">IF(B1608="", "", INDEX('Accrual Schedule'!$B$3:$B$122, MATCH(I1608, 'Accrual Schedule'!$C$3:$C$122, 1), 1))</f>
        <v/>
      </c>
      <c r="I1608" s="18" t="str" cm="1">
        <f t="array" aca="1" ref="I1608" ca="1">IF(B1608="", "", _xlfn.IFNA(INDEX('Accrual Schedule'!$C$4:$C$122, MATCH(B1608, 'Accrual Schedule'!$C$4:$C$122, 1)+1, 1), INDEX('Accrual Schedule'!$C$4:$C$122, 1, 1)))</f>
        <v/>
      </c>
      <c r="J1608" s="11" t="str">
        <f ca="1">IF(B1608="","",'Terms&amp;Conditions + Transaction'!$F$5-SUMIF(Dispositions!$B$3:$B$32,"&lt;="&amp;B1608,Dispositions!$C$3:$C$32))</f>
        <v/>
      </c>
      <c r="K1608" s="84" t="str">
        <f ca="1">IF(B1608="", "", IF(ISNA(MATCH(B1608, 'Factor Schedule'!$B$3:$B$2002, -1)),1,IF(INDEX('Factor Schedule'!$B$3:$C$2002,MATCH(B1608, 'Factor Schedule'!$B$3:$B$2002, -1), 1)=B1608,MATCH(B1608, 'Factor Schedule'!$B$3:$B$2002, -1),MATCH(B1608, 'Factor Schedule'!$B$3:$B$2002, -1)+1)))</f>
        <v/>
      </c>
      <c r="L1608" s="11" t="str" cm="1">
        <f t="array" aca="1" ref="L1608" ca="1">IF(B1608="","",ROUND(J1608*_xlfn.IFNA(INDEX('Factor Schedule'!$B$3:$C$2002,K1608, 2), 1), 2))</f>
        <v/>
      </c>
      <c r="M1608" s="11" t="str">
        <f ca="1">IF(B1608="", "", IF(OR(LOWER('Terms&amp;Conditions + Transaction'!$B$12)&lt;&gt;"compound", B1608=$C$2, B1608=E1608), L1608, L1608+IF(LOWER('Terms&amp;Conditions + Transaction'!$B$13)&lt;&gt;"y", SUMIFS($T$8:$T$2007, $B$8:$B$2007, "&gt;="&amp;E1608, $B$8:$B$2007, "&lt;"&amp;B1608), SUMIFS($U$8:$U$1007, $B$8:$B$2007, "&gt;="&amp;E1608, $B$8:$B$2007, "&lt;"&amp;B1608))))</f>
        <v/>
      </c>
      <c r="N1608" s="18" t="str">
        <f ca="1">IF(OR(B1608 = "", F1608=""), "", MIN(ForwardDays(B1608,-'Terms&amp;Conditions + Transaction'!$B$22, 'Terms&amp;Conditions + Transaction'!$B$23, 'Holiday Schedule'!$B$3:$B$1002),ForwardDays(F1608,-'Terms&amp;Conditions + Transaction'!$B$22, 'Terms&amp;Conditions + Transaction'!$B$23, 'Holiday Schedule'!$B$3:$B$1002)))</f>
        <v/>
      </c>
      <c r="O1608" s="42" t="str">
        <f ca="1">IF(B1608="", "", IF(ISNA(MATCH(N1608, SOFR_INDEX!$A$2:$A$2001, -1)),1,IF(INDEX(SOFR_INDEX!$A$2:$E$2001,MATCH(N1608, SOFR_INDEX!$A$2:$A$2001, -1), 1)=N1608,MATCH(N1608, SOFR_INDEX!$A$2:$A$2001, -1),MATCH(N1608, SOFR_INDEX!$A$2:$A$2001, -1)+1)))</f>
        <v/>
      </c>
      <c r="P1608" s="40" t="str" cm="1">
        <f t="array" aca="1" ref="P1608" ca="1">IF(OR(B1608="", F1608=""), "", INDEX(SOFR_INDEX!$B$2:$E$2001, O1608,$P$4) * IF(LEFT($P$3, 3)="180", 2, IF(LEFT($P$3, 2)="90", 4, IF(LEFT($P$3, 2)="30", 12, 1)))/100)</f>
        <v/>
      </c>
      <c r="Q1608" s="43" t="str">
        <f ca="1">IF(OR(B1608="", F1608=""), "", P1608+'Terms&amp;Conditions + Transaction'!$B$11/10000)</f>
        <v/>
      </c>
      <c r="R1608" s="43" t="str">
        <f t="shared" ref="R1608:R1671" ca="1" si="155">IF(OR(B1608="", B1609=""), "", (V1608/L1608)/((B1609-$B$8)/S1608))</f>
        <v/>
      </c>
      <c r="S1608" t="str">
        <f ca="1">IF(B1608="",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Transaction'!$C$7*(F1608-E1608), 365), 360))))</f>
        <v/>
      </c>
      <c r="T1608" s="49" t="str">
        <f t="shared" ca="1" si="150"/>
        <v/>
      </c>
      <c r="U1608" s="49" t="str">
        <f t="shared" ca="1" si="151"/>
        <v/>
      </c>
      <c r="V1608" s="49" t="str">
        <f t="shared" ca="1" si="152"/>
        <v/>
      </c>
      <c r="W1608" s="11" t="str">
        <f t="shared" ca="1" si="153"/>
        <v/>
      </c>
      <c r="X1608" s="11" t="str">
        <f t="shared" ca="1" si="154"/>
        <v/>
      </c>
    </row>
    <row r="1609" spans="2:24" x14ac:dyDescent="0.25">
      <c r="B1609" s="82" t="str">
        <f ca="1">IF(B1608&lt;MIN($C$3, 'Terms&amp;Conditions + Transaction'!$B$6), B1608+1, "")</f>
        <v/>
      </c>
      <c r="C1609" t="str">
        <f ca="1">IF(B1609="", "", IF(AND(WEEKDAY(B1609, 2)&lt;=5, ISERROR(VLOOKUP(B1609, 'Holiday Schedule'!$B$3:$B$1002, 1, FALSE))), 1, 0))</f>
        <v/>
      </c>
      <c r="D1609" t="str">
        <f ca="1">IF(B1609="", "", IF(LOWER('Terms&amp;Conditions + Transaction'!$C$15)="act", 1, IF(DAY(B1609)=31, 0, IF(AND(DAY(B1609+1)=1, MONTH(B1609+1)=3), 31-DAY(B1609), 1))))</f>
        <v/>
      </c>
      <c r="E1609" s="18" t="str">
        <f ca="1">IF(B1609="", "", IFERROR(VLOOKUP(B1609, 'Accrual Schedule'!$B$3:$B$122, 1, TRUE), ""))</f>
        <v/>
      </c>
      <c r="F1609" s="18" t="str" cm="1">
        <f t="array" aca="1" ref="F1609" ca="1">IF(B1609="", "", INDEX('Accrual Schedule'!$B$3:$B$122, MATCH(B1609, 'Accrual Schedule'!$B$3:$B$122, 1)+1, 1))</f>
        <v/>
      </c>
      <c r="G1609" s="18" t="str" cm="1">
        <f t="array" aca="1" ref="G1609" ca="1">IF(B1609="", "", INDEX('Accrual Schedule'!$B$3:$B$122, MATCH(H1609, 'Accrual Schedule'!$B$3:$B$122, 1)-1, 1))</f>
        <v/>
      </c>
      <c r="H1609" s="18" t="str">
        <f ca="1">IF(B1609="", "", INDEX('Accrual Schedule'!$B$3:$B$122, MATCH(I1609, 'Accrual Schedule'!$C$3:$C$122, 1), 1))</f>
        <v/>
      </c>
      <c r="I1609" s="18" t="str" cm="1">
        <f t="array" aca="1" ref="I1609" ca="1">IF(B1609="", "", _xlfn.IFNA(INDEX('Accrual Schedule'!$C$4:$C$122, MATCH(B1609, 'Accrual Schedule'!$C$4:$C$122, 1)+1, 1), INDEX('Accrual Schedule'!$C$4:$C$122, 1, 1)))</f>
        <v/>
      </c>
      <c r="J1609" s="11" t="str">
        <f ca="1">IF(B1609="","",'Terms&amp;Conditions + Transaction'!$F$5-SUMIF(Dispositions!$B$3:$B$32,"&lt;="&amp;B1609,Dispositions!$C$3:$C$32))</f>
        <v/>
      </c>
      <c r="K1609" s="84" t="str">
        <f ca="1">IF(B1609="", "", IF(ISNA(MATCH(B1609, 'Factor Schedule'!$B$3:$B$2002, -1)),1,IF(INDEX('Factor Schedule'!$B$3:$C$2002,MATCH(B1609, 'Factor Schedule'!$B$3:$B$2002, -1), 1)=B1609,MATCH(B1609, 'Factor Schedule'!$B$3:$B$2002, -1),MATCH(B1609, 'Factor Schedule'!$B$3:$B$2002, -1)+1)))</f>
        <v/>
      </c>
      <c r="L1609" s="11" t="str" cm="1">
        <f t="array" aca="1" ref="L1609" ca="1">IF(B1609="","",ROUND(J1609*_xlfn.IFNA(INDEX('Factor Schedule'!$B$3:$C$2002,K1609, 2), 1), 2))</f>
        <v/>
      </c>
      <c r="M1609" s="11" t="str">
        <f ca="1">IF(B1609="", "", IF(OR(LOWER('Terms&amp;Conditions + Transaction'!$B$12)&lt;&gt;"compound", B1609=$C$2, B1609=E1609), L1609, L1609+IF(LOWER('Terms&amp;Conditions + Transaction'!$B$13)&lt;&gt;"y", SUMIFS($T$8:$T$2007, $B$8:$B$2007, "&gt;="&amp;E1609, $B$8:$B$2007, "&lt;"&amp;B1609), SUMIFS($U$8:$U$1007, $B$8:$B$2007, "&gt;="&amp;E1609, $B$8:$B$2007, "&lt;"&amp;B1609))))</f>
        <v/>
      </c>
      <c r="N1609" s="18" t="str">
        <f ca="1">IF(OR(B1609 = "", F1609=""), "", MIN(ForwardDays(B1609,-'Terms&amp;Conditions + Transaction'!$B$22, 'Terms&amp;Conditions + Transaction'!$B$23, 'Holiday Schedule'!$B$3:$B$1002),ForwardDays(F1609,-'Terms&amp;Conditions + Transaction'!$B$22, 'Terms&amp;Conditions + Transaction'!$B$23, 'Holiday Schedule'!$B$3:$B$1002)))</f>
        <v/>
      </c>
      <c r="O1609" s="42" t="str">
        <f ca="1">IF(B1609="", "", IF(ISNA(MATCH(N1609, SOFR_INDEX!$A$2:$A$2001, -1)),1,IF(INDEX(SOFR_INDEX!$A$2:$E$2001,MATCH(N1609, SOFR_INDEX!$A$2:$A$2001, -1), 1)=N1609,MATCH(N1609, SOFR_INDEX!$A$2:$A$2001, -1),MATCH(N1609, SOFR_INDEX!$A$2:$A$2001, -1)+1)))</f>
        <v/>
      </c>
      <c r="P1609" s="40" t="str" cm="1">
        <f t="array" aca="1" ref="P1609" ca="1">IF(OR(B1609="", F1609=""), "", INDEX(SOFR_INDEX!$B$2:$E$2001, O1609,$P$4) * IF(LEFT($P$3, 3)="180", 2, IF(LEFT($P$3, 2)="90", 4, IF(LEFT($P$3, 2)="30", 12, 1)))/100)</f>
        <v/>
      </c>
      <c r="Q1609" s="43" t="str">
        <f ca="1">IF(OR(B1609="", F1609=""), "", P1609+'Terms&amp;Conditions + Transaction'!$B$11/10000)</f>
        <v/>
      </c>
      <c r="R1609" s="43" t="str">
        <f t="shared" ca="1" si="155"/>
        <v/>
      </c>
      <c r="S1609" t="str">
        <f ca="1">IF(B1609="",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Transaction'!$C$7*(F1609-E1609), 365), 360))))</f>
        <v/>
      </c>
      <c r="T1609" s="49" t="str">
        <f t="shared" ca="1" si="150"/>
        <v/>
      </c>
      <c r="U1609" s="49" t="str">
        <f t="shared" ca="1" si="151"/>
        <v/>
      </c>
      <c r="V1609" s="49" t="str">
        <f t="shared" ca="1" si="152"/>
        <v/>
      </c>
      <c r="W1609" s="11" t="str">
        <f t="shared" ca="1" si="153"/>
        <v/>
      </c>
      <c r="X1609" s="11" t="str">
        <f t="shared" ca="1" si="154"/>
        <v/>
      </c>
    </row>
    <row r="1610" spans="2:24" x14ac:dyDescent="0.25">
      <c r="B1610" s="82" t="str">
        <f ca="1">IF(B1609&lt;MIN($C$3, 'Terms&amp;Conditions + Transaction'!$B$6), B1609+1, "")</f>
        <v/>
      </c>
      <c r="C1610" t="str">
        <f ca="1">IF(B1610="", "", IF(AND(WEEKDAY(B1610, 2)&lt;=5, ISERROR(VLOOKUP(B1610, 'Holiday Schedule'!$B$3:$B$1002, 1, FALSE))), 1, 0))</f>
        <v/>
      </c>
      <c r="D1610" t="str">
        <f ca="1">IF(B1610="", "", IF(LOWER('Terms&amp;Conditions + Transaction'!$C$15)="act", 1, IF(DAY(B1610)=31, 0, IF(AND(DAY(B1610+1)=1, MONTH(B1610+1)=3), 31-DAY(B1610), 1))))</f>
        <v/>
      </c>
      <c r="E1610" s="18" t="str">
        <f ca="1">IF(B1610="", "", IFERROR(VLOOKUP(B1610, 'Accrual Schedule'!$B$3:$B$122, 1, TRUE), ""))</f>
        <v/>
      </c>
      <c r="F1610" s="18" t="str" cm="1">
        <f t="array" aca="1" ref="F1610" ca="1">IF(B1610="", "", INDEX('Accrual Schedule'!$B$3:$B$122, MATCH(B1610, 'Accrual Schedule'!$B$3:$B$122, 1)+1, 1))</f>
        <v/>
      </c>
      <c r="G1610" s="18" t="str" cm="1">
        <f t="array" aca="1" ref="G1610" ca="1">IF(B1610="", "", INDEX('Accrual Schedule'!$B$3:$B$122, MATCH(H1610, 'Accrual Schedule'!$B$3:$B$122, 1)-1, 1))</f>
        <v/>
      </c>
      <c r="H1610" s="18" t="str">
        <f ca="1">IF(B1610="", "", INDEX('Accrual Schedule'!$B$3:$B$122, MATCH(I1610, 'Accrual Schedule'!$C$3:$C$122, 1), 1))</f>
        <v/>
      </c>
      <c r="I1610" s="18" t="str" cm="1">
        <f t="array" aca="1" ref="I1610" ca="1">IF(B1610="", "", _xlfn.IFNA(INDEX('Accrual Schedule'!$C$4:$C$122, MATCH(B1610, 'Accrual Schedule'!$C$4:$C$122, 1)+1, 1), INDEX('Accrual Schedule'!$C$4:$C$122, 1, 1)))</f>
        <v/>
      </c>
      <c r="J1610" s="11" t="str">
        <f ca="1">IF(B1610="","",'Terms&amp;Conditions + Transaction'!$F$5-SUMIF(Dispositions!$B$3:$B$32,"&lt;="&amp;B1610,Dispositions!$C$3:$C$32))</f>
        <v/>
      </c>
      <c r="K1610" s="84" t="str">
        <f ca="1">IF(B1610="", "", IF(ISNA(MATCH(B1610, 'Factor Schedule'!$B$3:$B$2002, -1)),1,IF(INDEX('Factor Schedule'!$B$3:$C$2002,MATCH(B1610, 'Factor Schedule'!$B$3:$B$2002, -1), 1)=B1610,MATCH(B1610, 'Factor Schedule'!$B$3:$B$2002, -1),MATCH(B1610, 'Factor Schedule'!$B$3:$B$2002, -1)+1)))</f>
        <v/>
      </c>
      <c r="L1610" s="11" t="str" cm="1">
        <f t="array" aca="1" ref="L1610" ca="1">IF(B1610="","",ROUND(J1610*_xlfn.IFNA(INDEX('Factor Schedule'!$B$3:$C$2002,K1610, 2), 1), 2))</f>
        <v/>
      </c>
      <c r="M1610" s="11" t="str">
        <f ca="1">IF(B1610="", "", IF(OR(LOWER('Terms&amp;Conditions + Transaction'!$B$12)&lt;&gt;"compound", B1610=$C$2, B1610=E1610), L1610, L1610+IF(LOWER('Terms&amp;Conditions + Transaction'!$B$13)&lt;&gt;"y", SUMIFS($T$8:$T$2007, $B$8:$B$2007, "&gt;="&amp;E1610, $B$8:$B$2007, "&lt;"&amp;B1610), SUMIFS($U$8:$U$1007, $B$8:$B$2007, "&gt;="&amp;E1610, $B$8:$B$2007, "&lt;"&amp;B1610))))</f>
        <v/>
      </c>
      <c r="N1610" s="18" t="str">
        <f ca="1">IF(OR(B1610 = "", F1610=""), "", MIN(ForwardDays(B1610,-'Terms&amp;Conditions + Transaction'!$B$22, 'Terms&amp;Conditions + Transaction'!$B$23, 'Holiday Schedule'!$B$3:$B$1002),ForwardDays(F1610,-'Terms&amp;Conditions + Transaction'!$B$22, 'Terms&amp;Conditions + Transaction'!$B$23, 'Holiday Schedule'!$B$3:$B$1002)))</f>
        <v/>
      </c>
      <c r="O1610" s="42" t="str">
        <f ca="1">IF(B1610="", "", IF(ISNA(MATCH(N1610, SOFR_INDEX!$A$2:$A$2001, -1)),1,IF(INDEX(SOFR_INDEX!$A$2:$E$2001,MATCH(N1610, SOFR_INDEX!$A$2:$A$2001, -1), 1)=N1610,MATCH(N1610, SOFR_INDEX!$A$2:$A$2001, -1),MATCH(N1610, SOFR_INDEX!$A$2:$A$2001, -1)+1)))</f>
        <v/>
      </c>
      <c r="P1610" s="40" t="str" cm="1">
        <f t="array" aca="1" ref="P1610" ca="1">IF(OR(B1610="", F1610=""), "", INDEX(SOFR_INDEX!$B$2:$E$2001, O1610,$P$4) * IF(LEFT($P$3, 3)="180", 2, IF(LEFT($P$3, 2)="90", 4, IF(LEFT($P$3, 2)="30", 12, 1)))/100)</f>
        <v/>
      </c>
      <c r="Q1610" s="43" t="str">
        <f ca="1">IF(OR(B1610="", F1610=""), "", P1610+'Terms&amp;Conditions + Transaction'!$B$11/10000)</f>
        <v/>
      </c>
      <c r="R1610" s="43" t="str">
        <f t="shared" ca="1" si="155"/>
        <v/>
      </c>
      <c r="S1610" t="str">
        <f ca="1">IF(B1610="",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Transaction'!$C$7*(F1610-E1610), 365), 360))))</f>
        <v/>
      </c>
      <c r="T1610" s="49" t="str">
        <f t="shared" ca="1" si="150"/>
        <v/>
      </c>
      <c r="U1610" s="49" t="str">
        <f t="shared" ca="1" si="151"/>
        <v/>
      </c>
      <c r="V1610" s="49" t="str">
        <f t="shared" ca="1" si="152"/>
        <v/>
      </c>
      <c r="W1610" s="11" t="str">
        <f t="shared" ca="1" si="153"/>
        <v/>
      </c>
      <c r="X1610" s="11" t="str">
        <f t="shared" ca="1" si="154"/>
        <v/>
      </c>
    </row>
    <row r="1611" spans="2:24" x14ac:dyDescent="0.25">
      <c r="B1611" s="82" t="str">
        <f ca="1">IF(B1610&lt;MIN($C$3, 'Terms&amp;Conditions + Transaction'!$B$6), B1610+1, "")</f>
        <v/>
      </c>
      <c r="C1611" t="str">
        <f ca="1">IF(B1611="", "", IF(AND(WEEKDAY(B1611, 2)&lt;=5, ISERROR(VLOOKUP(B1611, 'Holiday Schedule'!$B$3:$B$1002, 1, FALSE))), 1, 0))</f>
        <v/>
      </c>
      <c r="D1611" t="str">
        <f ca="1">IF(B1611="", "", IF(LOWER('Terms&amp;Conditions + Transaction'!$C$15)="act", 1, IF(DAY(B1611)=31, 0, IF(AND(DAY(B1611+1)=1, MONTH(B1611+1)=3), 31-DAY(B1611), 1))))</f>
        <v/>
      </c>
      <c r="E1611" s="18" t="str">
        <f ca="1">IF(B1611="", "", IFERROR(VLOOKUP(B1611, 'Accrual Schedule'!$B$3:$B$122, 1, TRUE), ""))</f>
        <v/>
      </c>
      <c r="F1611" s="18" t="str" cm="1">
        <f t="array" aca="1" ref="F1611" ca="1">IF(B1611="", "", INDEX('Accrual Schedule'!$B$3:$B$122, MATCH(B1611, 'Accrual Schedule'!$B$3:$B$122, 1)+1, 1))</f>
        <v/>
      </c>
      <c r="G1611" s="18" t="str" cm="1">
        <f t="array" aca="1" ref="G1611" ca="1">IF(B1611="", "", INDEX('Accrual Schedule'!$B$3:$B$122, MATCH(H1611, 'Accrual Schedule'!$B$3:$B$122, 1)-1, 1))</f>
        <v/>
      </c>
      <c r="H1611" s="18" t="str">
        <f ca="1">IF(B1611="", "", INDEX('Accrual Schedule'!$B$3:$B$122, MATCH(I1611, 'Accrual Schedule'!$C$3:$C$122, 1), 1))</f>
        <v/>
      </c>
      <c r="I1611" s="18" t="str" cm="1">
        <f t="array" aca="1" ref="I1611" ca="1">IF(B1611="", "", _xlfn.IFNA(INDEX('Accrual Schedule'!$C$4:$C$122, MATCH(B1611, 'Accrual Schedule'!$C$4:$C$122, 1)+1, 1), INDEX('Accrual Schedule'!$C$4:$C$122, 1, 1)))</f>
        <v/>
      </c>
      <c r="J1611" s="11" t="str">
        <f ca="1">IF(B1611="","",'Terms&amp;Conditions + Transaction'!$F$5-SUMIF(Dispositions!$B$3:$B$32,"&lt;="&amp;B1611,Dispositions!$C$3:$C$32))</f>
        <v/>
      </c>
      <c r="K1611" s="84" t="str">
        <f ca="1">IF(B1611="", "", IF(ISNA(MATCH(B1611, 'Factor Schedule'!$B$3:$B$2002, -1)),1,IF(INDEX('Factor Schedule'!$B$3:$C$2002,MATCH(B1611, 'Factor Schedule'!$B$3:$B$2002, -1), 1)=B1611,MATCH(B1611, 'Factor Schedule'!$B$3:$B$2002, -1),MATCH(B1611, 'Factor Schedule'!$B$3:$B$2002, -1)+1)))</f>
        <v/>
      </c>
      <c r="L1611" s="11" t="str" cm="1">
        <f t="array" aca="1" ref="L1611" ca="1">IF(B1611="","",ROUND(J1611*_xlfn.IFNA(INDEX('Factor Schedule'!$B$3:$C$2002,K1611, 2), 1), 2))</f>
        <v/>
      </c>
      <c r="M1611" s="11" t="str">
        <f ca="1">IF(B1611="", "", IF(OR(LOWER('Terms&amp;Conditions + Transaction'!$B$12)&lt;&gt;"compound", B1611=$C$2, B1611=E1611), L1611, L1611+IF(LOWER('Terms&amp;Conditions + Transaction'!$B$13)&lt;&gt;"y", SUMIFS($T$8:$T$2007, $B$8:$B$2007, "&gt;="&amp;E1611, $B$8:$B$2007, "&lt;"&amp;B1611), SUMIFS($U$8:$U$1007, $B$8:$B$2007, "&gt;="&amp;E1611, $B$8:$B$2007, "&lt;"&amp;B1611))))</f>
        <v/>
      </c>
      <c r="N1611" s="18" t="str">
        <f ca="1">IF(OR(B1611 = "", F1611=""), "", MIN(ForwardDays(B1611,-'Terms&amp;Conditions + Transaction'!$B$22, 'Terms&amp;Conditions + Transaction'!$B$23, 'Holiday Schedule'!$B$3:$B$1002),ForwardDays(F1611,-'Terms&amp;Conditions + Transaction'!$B$22, 'Terms&amp;Conditions + Transaction'!$B$23, 'Holiday Schedule'!$B$3:$B$1002)))</f>
        <v/>
      </c>
      <c r="O1611" s="42" t="str">
        <f ca="1">IF(B1611="", "", IF(ISNA(MATCH(N1611, SOFR_INDEX!$A$2:$A$2001, -1)),1,IF(INDEX(SOFR_INDEX!$A$2:$E$2001,MATCH(N1611, SOFR_INDEX!$A$2:$A$2001, -1), 1)=N1611,MATCH(N1611, SOFR_INDEX!$A$2:$A$2001, -1),MATCH(N1611, SOFR_INDEX!$A$2:$A$2001, -1)+1)))</f>
        <v/>
      </c>
      <c r="P1611" s="40" t="str" cm="1">
        <f t="array" aca="1" ref="P1611" ca="1">IF(OR(B1611="", F1611=""), "", INDEX(SOFR_INDEX!$B$2:$E$2001, O1611,$P$4) * IF(LEFT($P$3, 3)="180", 2, IF(LEFT($P$3, 2)="90", 4, IF(LEFT($P$3, 2)="30", 12, 1)))/100)</f>
        <v/>
      </c>
      <c r="Q1611" s="43" t="str">
        <f ca="1">IF(OR(B1611="", F1611=""), "", P1611+'Terms&amp;Conditions + Transaction'!$B$11/10000)</f>
        <v/>
      </c>
      <c r="R1611" s="43" t="str">
        <f t="shared" ca="1" si="155"/>
        <v/>
      </c>
      <c r="S1611" t="str">
        <f ca="1">IF(B1611="",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Transaction'!$C$7*(F1611-E1611), 365), 360))))</f>
        <v/>
      </c>
      <c r="T1611" s="49" t="str">
        <f t="shared" ref="T1611:T1674" ca="1" si="156">IF(OR(B1611="", F1611=""), "", IF(S1611&gt;0, D1611*M1611* P1611/S1611, 0))</f>
        <v/>
      </c>
      <c r="U1611" s="49" t="str">
        <f t="shared" ref="U1611:U1674" ca="1" si="157">IF(OR(B1611="", F1611=""), "", IF(S1611&gt;0, D1611*M1611* Q1611/S1611, 0))</f>
        <v/>
      </c>
      <c r="V1611" s="49" t="str">
        <f t="shared" ref="V1611:V1674" ca="1" si="158">IF(B1611="","",SUMIFS($U$8:$U$1007, $B$8:$B$1007,"&gt;="&amp;G1611,$B$8:$B$1007,"&lt;="&amp;B1611))</f>
        <v/>
      </c>
      <c r="W1611" s="11" t="str">
        <f t="shared" ref="W1611:W1674" ca="1" si="159">IF(B1611="","",ROUND(V1611, 2))</f>
        <v/>
      </c>
      <c r="X1611" s="11" t="str">
        <f t="shared" ref="X1611:X1674" ca="1" si="160">IF(B1611="","",IF(B1610="","",IF(B1611=I1610,ROUND(SUMIFS($U$8:$U$1007, $B$8:$B$1007,"&gt;="&amp;G1610,$B$8:$B$1007,"&lt;"&amp;H1610), 2),"")))</f>
        <v/>
      </c>
    </row>
    <row r="1612" spans="2:24" x14ac:dyDescent="0.25">
      <c r="B1612" s="82" t="str">
        <f ca="1">IF(B1611&lt;MIN($C$3, 'Terms&amp;Conditions + Transaction'!$B$6), B1611+1, "")</f>
        <v/>
      </c>
      <c r="C1612" t="str">
        <f ca="1">IF(B1612="", "", IF(AND(WEEKDAY(B1612, 2)&lt;=5, ISERROR(VLOOKUP(B1612, 'Holiday Schedule'!$B$3:$B$1002, 1, FALSE))), 1, 0))</f>
        <v/>
      </c>
      <c r="D1612" t="str">
        <f ca="1">IF(B1612="", "", IF(LOWER('Terms&amp;Conditions + Transaction'!$C$15)="act", 1, IF(DAY(B1612)=31, 0, IF(AND(DAY(B1612+1)=1, MONTH(B1612+1)=3), 31-DAY(B1612), 1))))</f>
        <v/>
      </c>
      <c r="E1612" s="18" t="str">
        <f ca="1">IF(B1612="", "", IFERROR(VLOOKUP(B1612, 'Accrual Schedule'!$B$3:$B$122, 1, TRUE), ""))</f>
        <v/>
      </c>
      <c r="F1612" s="18" t="str" cm="1">
        <f t="array" aca="1" ref="F1612" ca="1">IF(B1612="", "", INDEX('Accrual Schedule'!$B$3:$B$122, MATCH(B1612, 'Accrual Schedule'!$B$3:$B$122, 1)+1, 1))</f>
        <v/>
      </c>
      <c r="G1612" s="18" t="str" cm="1">
        <f t="array" aca="1" ref="G1612" ca="1">IF(B1612="", "", INDEX('Accrual Schedule'!$B$3:$B$122, MATCH(H1612, 'Accrual Schedule'!$B$3:$B$122, 1)-1, 1))</f>
        <v/>
      </c>
      <c r="H1612" s="18" t="str">
        <f ca="1">IF(B1612="", "", INDEX('Accrual Schedule'!$B$3:$B$122, MATCH(I1612, 'Accrual Schedule'!$C$3:$C$122, 1), 1))</f>
        <v/>
      </c>
      <c r="I1612" s="18" t="str" cm="1">
        <f t="array" aca="1" ref="I1612" ca="1">IF(B1612="", "", _xlfn.IFNA(INDEX('Accrual Schedule'!$C$4:$C$122, MATCH(B1612, 'Accrual Schedule'!$C$4:$C$122, 1)+1, 1), INDEX('Accrual Schedule'!$C$4:$C$122, 1, 1)))</f>
        <v/>
      </c>
      <c r="J1612" s="11" t="str">
        <f ca="1">IF(B1612="","",'Terms&amp;Conditions + Transaction'!$F$5-SUMIF(Dispositions!$B$3:$B$32,"&lt;="&amp;B1612,Dispositions!$C$3:$C$32))</f>
        <v/>
      </c>
      <c r="K1612" s="84" t="str">
        <f ca="1">IF(B1612="", "", IF(ISNA(MATCH(B1612, 'Factor Schedule'!$B$3:$B$2002, -1)),1,IF(INDEX('Factor Schedule'!$B$3:$C$2002,MATCH(B1612, 'Factor Schedule'!$B$3:$B$2002, -1), 1)=B1612,MATCH(B1612, 'Factor Schedule'!$B$3:$B$2002, -1),MATCH(B1612, 'Factor Schedule'!$B$3:$B$2002, -1)+1)))</f>
        <v/>
      </c>
      <c r="L1612" s="11" t="str" cm="1">
        <f t="array" aca="1" ref="L1612" ca="1">IF(B1612="","",ROUND(J1612*_xlfn.IFNA(INDEX('Factor Schedule'!$B$3:$C$2002,K1612, 2), 1), 2))</f>
        <v/>
      </c>
      <c r="M1612" s="11" t="str">
        <f ca="1">IF(B1612="", "", IF(OR(LOWER('Terms&amp;Conditions + Transaction'!$B$12)&lt;&gt;"compound", B1612=$C$2, B1612=E1612), L1612, L1612+IF(LOWER('Terms&amp;Conditions + Transaction'!$B$13)&lt;&gt;"y", SUMIFS($T$8:$T$2007, $B$8:$B$2007, "&gt;="&amp;E1612, $B$8:$B$2007, "&lt;"&amp;B1612), SUMIFS($U$8:$U$1007, $B$8:$B$2007, "&gt;="&amp;E1612, $B$8:$B$2007, "&lt;"&amp;B1612))))</f>
        <v/>
      </c>
      <c r="N1612" s="18" t="str">
        <f ca="1">IF(OR(B1612 = "", F1612=""), "", MIN(ForwardDays(B1612,-'Terms&amp;Conditions + Transaction'!$B$22, 'Terms&amp;Conditions + Transaction'!$B$23, 'Holiday Schedule'!$B$3:$B$1002),ForwardDays(F1612,-'Terms&amp;Conditions + Transaction'!$B$22, 'Terms&amp;Conditions + Transaction'!$B$23, 'Holiday Schedule'!$B$3:$B$1002)))</f>
        <v/>
      </c>
      <c r="O1612" s="42" t="str">
        <f ca="1">IF(B1612="", "", IF(ISNA(MATCH(N1612, SOFR_INDEX!$A$2:$A$2001, -1)),1,IF(INDEX(SOFR_INDEX!$A$2:$E$2001,MATCH(N1612, SOFR_INDEX!$A$2:$A$2001, -1), 1)=N1612,MATCH(N1612, SOFR_INDEX!$A$2:$A$2001, -1),MATCH(N1612, SOFR_INDEX!$A$2:$A$2001, -1)+1)))</f>
        <v/>
      </c>
      <c r="P1612" s="40" t="str" cm="1">
        <f t="array" aca="1" ref="P1612" ca="1">IF(OR(B1612="", F1612=""), "", INDEX(SOFR_INDEX!$B$2:$E$2001, O1612,$P$4) * IF(LEFT($P$3, 3)="180", 2, IF(LEFT($P$3, 2)="90", 4, IF(LEFT($P$3, 2)="30", 12, 1)))/100)</f>
        <v/>
      </c>
      <c r="Q1612" s="43" t="str">
        <f ca="1">IF(OR(B1612="", F1612=""), "", P1612+'Terms&amp;Conditions + Transaction'!$B$11/10000)</f>
        <v/>
      </c>
      <c r="R1612" s="43" t="str">
        <f t="shared" ca="1" si="155"/>
        <v/>
      </c>
      <c r="S1612" t="str">
        <f ca="1">IF(B1612="",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Transaction'!$C$7*(F1612-E1612), 365), 360))))</f>
        <v/>
      </c>
      <c r="T1612" s="49" t="str">
        <f t="shared" ca="1" si="156"/>
        <v/>
      </c>
      <c r="U1612" s="49" t="str">
        <f t="shared" ca="1" si="157"/>
        <v/>
      </c>
      <c r="V1612" s="49" t="str">
        <f t="shared" ca="1" si="158"/>
        <v/>
      </c>
      <c r="W1612" s="11" t="str">
        <f t="shared" ca="1" si="159"/>
        <v/>
      </c>
      <c r="X1612" s="11" t="str">
        <f t="shared" ca="1" si="160"/>
        <v/>
      </c>
    </row>
    <row r="1613" spans="2:24" x14ac:dyDescent="0.25">
      <c r="B1613" s="82" t="str">
        <f ca="1">IF(B1612&lt;MIN($C$3, 'Terms&amp;Conditions + Transaction'!$B$6), B1612+1, "")</f>
        <v/>
      </c>
      <c r="C1613" t="str">
        <f ca="1">IF(B1613="", "", IF(AND(WEEKDAY(B1613, 2)&lt;=5, ISERROR(VLOOKUP(B1613, 'Holiday Schedule'!$B$3:$B$1002, 1, FALSE))), 1, 0))</f>
        <v/>
      </c>
      <c r="D1613" t="str">
        <f ca="1">IF(B1613="", "", IF(LOWER('Terms&amp;Conditions + Transaction'!$C$15)="act", 1, IF(DAY(B1613)=31, 0, IF(AND(DAY(B1613+1)=1, MONTH(B1613+1)=3), 31-DAY(B1613), 1))))</f>
        <v/>
      </c>
      <c r="E1613" s="18" t="str">
        <f ca="1">IF(B1613="", "", IFERROR(VLOOKUP(B1613, 'Accrual Schedule'!$B$3:$B$122, 1, TRUE), ""))</f>
        <v/>
      </c>
      <c r="F1613" s="18" t="str" cm="1">
        <f t="array" aca="1" ref="F1613" ca="1">IF(B1613="", "", INDEX('Accrual Schedule'!$B$3:$B$122, MATCH(B1613, 'Accrual Schedule'!$B$3:$B$122, 1)+1, 1))</f>
        <v/>
      </c>
      <c r="G1613" s="18" t="str" cm="1">
        <f t="array" aca="1" ref="G1613" ca="1">IF(B1613="", "", INDEX('Accrual Schedule'!$B$3:$B$122, MATCH(H1613, 'Accrual Schedule'!$B$3:$B$122, 1)-1, 1))</f>
        <v/>
      </c>
      <c r="H1613" s="18" t="str">
        <f ca="1">IF(B1613="", "", INDEX('Accrual Schedule'!$B$3:$B$122, MATCH(I1613, 'Accrual Schedule'!$C$3:$C$122, 1), 1))</f>
        <v/>
      </c>
      <c r="I1613" s="18" t="str" cm="1">
        <f t="array" aca="1" ref="I1613" ca="1">IF(B1613="", "", _xlfn.IFNA(INDEX('Accrual Schedule'!$C$4:$C$122, MATCH(B1613, 'Accrual Schedule'!$C$4:$C$122, 1)+1, 1), INDEX('Accrual Schedule'!$C$4:$C$122, 1, 1)))</f>
        <v/>
      </c>
      <c r="J1613" s="11" t="str">
        <f ca="1">IF(B1613="","",'Terms&amp;Conditions + Transaction'!$F$5-SUMIF(Dispositions!$B$3:$B$32,"&lt;="&amp;B1613,Dispositions!$C$3:$C$32))</f>
        <v/>
      </c>
      <c r="K1613" s="84" t="str">
        <f ca="1">IF(B1613="", "", IF(ISNA(MATCH(B1613, 'Factor Schedule'!$B$3:$B$2002, -1)),1,IF(INDEX('Factor Schedule'!$B$3:$C$2002,MATCH(B1613, 'Factor Schedule'!$B$3:$B$2002, -1), 1)=B1613,MATCH(B1613, 'Factor Schedule'!$B$3:$B$2002, -1),MATCH(B1613, 'Factor Schedule'!$B$3:$B$2002, -1)+1)))</f>
        <v/>
      </c>
      <c r="L1613" s="11" t="str" cm="1">
        <f t="array" aca="1" ref="L1613" ca="1">IF(B1613="","",ROUND(J1613*_xlfn.IFNA(INDEX('Factor Schedule'!$B$3:$C$2002,K1613, 2), 1), 2))</f>
        <v/>
      </c>
      <c r="M1613" s="11" t="str">
        <f ca="1">IF(B1613="", "", IF(OR(LOWER('Terms&amp;Conditions + Transaction'!$B$12)&lt;&gt;"compound", B1613=$C$2, B1613=E1613), L1613, L1613+IF(LOWER('Terms&amp;Conditions + Transaction'!$B$13)&lt;&gt;"y", SUMIFS($T$8:$T$2007, $B$8:$B$2007, "&gt;="&amp;E1613, $B$8:$B$2007, "&lt;"&amp;B1613), SUMIFS($U$8:$U$1007, $B$8:$B$2007, "&gt;="&amp;E1613, $B$8:$B$2007, "&lt;"&amp;B1613))))</f>
        <v/>
      </c>
      <c r="N1613" s="18" t="str">
        <f ca="1">IF(OR(B1613 = "", F1613=""), "", MIN(ForwardDays(B1613,-'Terms&amp;Conditions + Transaction'!$B$22, 'Terms&amp;Conditions + Transaction'!$B$23, 'Holiday Schedule'!$B$3:$B$1002),ForwardDays(F1613,-'Terms&amp;Conditions + Transaction'!$B$22, 'Terms&amp;Conditions + Transaction'!$B$23, 'Holiday Schedule'!$B$3:$B$1002)))</f>
        <v/>
      </c>
      <c r="O1613" s="42" t="str">
        <f ca="1">IF(B1613="", "", IF(ISNA(MATCH(N1613, SOFR_INDEX!$A$2:$A$2001, -1)),1,IF(INDEX(SOFR_INDEX!$A$2:$E$2001,MATCH(N1613, SOFR_INDEX!$A$2:$A$2001, -1), 1)=N1613,MATCH(N1613, SOFR_INDEX!$A$2:$A$2001, -1),MATCH(N1613, SOFR_INDEX!$A$2:$A$2001, -1)+1)))</f>
        <v/>
      </c>
      <c r="P1613" s="40" t="str" cm="1">
        <f t="array" aca="1" ref="P1613" ca="1">IF(OR(B1613="", F1613=""), "", INDEX(SOFR_INDEX!$B$2:$E$2001, O1613,$P$4) * IF(LEFT($P$3, 3)="180", 2, IF(LEFT($P$3, 2)="90", 4, IF(LEFT($P$3, 2)="30", 12, 1)))/100)</f>
        <v/>
      </c>
      <c r="Q1613" s="43" t="str">
        <f ca="1">IF(OR(B1613="", F1613=""), "", P1613+'Terms&amp;Conditions + Transaction'!$B$11/10000)</f>
        <v/>
      </c>
      <c r="R1613" s="43" t="str">
        <f t="shared" ca="1" si="155"/>
        <v/>
      </c>
      <c r="S1613" t="str">
        <f ca="1">IF(B1613="",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Transaction'!$C$7*(F1613-E1613), 365), 360))))</f>
        <v/>
      </c>
      <c r="T1613" s="49" t="str">
        <f t="shared" ca="1" si="156"/>
        <v/>
      </c>
      <c r="U1613" s="49" t="str">
        <f t="shared" ca="1" si="157"/>
        <v/>
      </c>
      <c r="V1613" s="49" t="str">
        <f t="shared" ca="1" si="158"/>
        <v/>
      </c>
      <c r="W1613" s="11" t="str">
        <f t="shared" ca="1" si="159"/>
        <v/>
      </c>
      <c r="X1613" s="11" t="str">
        <f t="shared" ca="1" si="160"/>
        <v/>
      </c>
    </row>
    <row r="1614" spans="2:24" x14ac:dyDescent="0.25">
      <c r="B1614" s="82" t="str">
        <f ca="1">IF(B1613&lt;MIN($C$3, 'Terms&amp;Conditions + Transaction'!$B$6), B1613+1, "")</f>
        <v/>
      </c>
      <c r="C1614" t="str">
        <f ca="1">IF(B1614="", "", IF(AND(WEEKDAY(B1614, 2)&lt;=5, ISERROR(VLOOKUP(B1614, 'Holiday Schedule'!$B$3:$B$1002, 1, FALSE))), 1, 0))</f>
        <v/>
      </c>
      <c r="D1614" t="str">
        <f ca="1">IF(B1614="", "", IF(LOWER('Terms&amp;Conditions + Transaction'!$C$15)="act", 1, IF(DAY(B1614)=31, 0, IF(AND(DAY(B1614+1)=1, MONTH(B1614+1)=3), 31-DAY(B1614), 1))))</f>
        <v/>
      </c>
      <c r="E1614" s="18" t="str">
        <f ca="1">IF(B1614="", "", IFERROR(VLOOKUP(B1614, 'Accrual Schedule'!$B$3:$B$122, 1, TRUE), ""))</f>
        <v/>
      </c>
      <c r="F1614" s="18" t="str" cm="1">
        <f t="array" aca="1" ref="F1614" ca="1">IF(B1614="", "", INDEX('Accrual Schedule'!$B$3:$B$122, MATCH(B1614, 'Accrual Schedule'!$B$3:$B$122, 1)+1, 1))</f>
        <v/>
      </c>
      <c r="G1614" s="18" t="str" cm="1">
        <f t="array" aca="1" ref="G1614" ca="1">IF(B1614="", "", INDEX('Accrual Schedule'!$B$3:$B$122, MATCH(H1614, 'Accrual Schedule'!$B$3:$B$122, 1)-1, 1))</f>
        <v/>
      </c>
      <c r="H1614" s="18" t="str">
        <f ca="1">IF(B1614="", "", INDEX('Accrual Schedule'!$B$3:$B$122, MATCH(I1614, 'Accrual Schedule'!$C$3:$C$122, 1), 1))</f>
        <v/>
      </c>
      <c r="I1614" s="18" t="str" cm="1">
        <f t="array" aca="1" ref="I1614" ca="1">IF(B1614="", "", _xlfn.IFNA(INDEX('Accrual Schedule'!$C$4:$C$122, MATCH(B1614, 'Accrual Schedule'!$C$4:$C$122, 1)+1, 1), INDEX('Accrual Schedule'!$C$4:$C$122, 1, 1)))</f>
        <v/>
      </c>
      <c r="J1614" s="11" t="str">
        <f ca="1">IF(B1614="","",'Terms&amp;Conditions + Transaction'!$F$5-SUMIF(Dispositions!$B$3:$B$32,"&lt;="&amp;B1614,Dispositions!$C$3:$C$32))</f>
        <v/>
      </c>
      <c r="K1614" s="84" t="str">
        <f ca="1">IF(B1614="", "", IF(ISNA(MATCH(B1614, 'Factor Schedule'!$B$3:$B$2002, -1)),1,IF(INDEX('Factor Schedule'!$B$3:$C$2002,MATCH(B1614, 'Factor Schedule'!$B$3:$B$2002, -1), 1)=B1614,MATCH(B1614, 'Factor Schedule'!$B$3:$B$2002, -1),MATCH(B1614, 'Factor Schedule'!$B$3:$B$2002, -1)+1)))</f>
        <v/>
      </c>
      <c r="L1614" s="11" t="str" cm="1">
        <f t="array" aca="1" ref="L1614" ca="1">IF(B1614="","",ROUND(J1614*_xlfn.IFNA(INDEX('Factor Schedule'!$B$3:$C$2002,K1614, 2), 1), 2))</f>
        <v/>
      </c>
      <c r="M1614" s="11" t="str">
        <f ca="1">IF(B1614="", "", IF(OR(LOWER('Terms&amp;Conditions + Transaction'!$B$12)&lt;&gt;"compound", B1614=$C$2, B1614=E1614), L1614, L1614+IF(LOWER('Terms&amp;Conditions + Transaction'!$B$13)&lt;&gt;"y", SUMIFS($T$8:$T$2007, $B$8:$B$2007, "&gt;="&amp;E1614, $B$8:$B$2007, "&lt;"&amp;B1614), SUMIFS($U$8:$U$1007, $B$8:$B$2007, "&gt;="&amp;E1614, $B$8:$B$2007, "&lt;"&amp;B1614))))</f>
        <v/>
      </c>
      <c r="N1614" s="18" t="str">
        <f ca="1">IF(OR(B1614 = "", F1614=""), "", MIN(ForwardDays(B1614,-'Terms&amp;Conditions + Transaction'!$B$22, 'Terms&amp;Conditions + Transaction'!$B$23, 'Holiday Schedule'!$B$3:$B$1002),ForwardDays(F1614,-'Terms&amp;Conditions + Transaction'!$B$22, 'Terms&amp;Conditions + Transaction'!$B$23, 'Holiday Schedule'!$B$3:$B$1002)))</f>
        <v/>
      </c>
      <c r="O1614" s="42" t="str">
        <f ca="1">IF(B1614="", "", IF(ISNA(MATCH(N1614, SOFR_INDEX!$A$2:$A$2001, -1)),1,IF(INDEX(SOFR_INDEX!$A$2:$E$2001,MATCH(N1614, SOFR_INDEX!$A$2:$A$2001, -1), 1)=N1614,MATCH(N1614, SOFR_INDEX!$A$2:$A$2001, -1),MATCH(N1614, SOFR_INDEX!$A$2:$A$2001, -1)+1)))</f>
        <v/>
      </c>
      <c r="P1614" s="40" t="str" cm="1">
        <f t="array" aca="1" ref="P1614" ca="1">IF(OR(B1614="", F1614=""), "", INDEX(SOFR_INDEX!$B$2:$E$2001, O1614,$P$4) * IF(LEFT($P$3, 3)="180", 2, IF(LEFT($P$3, 2)="90", 4, IF(LEFT($P$3, 2)="30", 12, 1)))/100)</f>
        <v/>
      </c>
      <c r="Q1614" s="43" t="str">
        <f ca="1">IF(OR(B1614="", F1614=""), "", P1614+'Terms&amp;Conditions + Transaction'!$B$11/10000)</f>
        <v/>
      </c>
      <c r="R1614" s="43" t="str">
        <f t="shared" ca="1" si="155"/>
        <v/>
      </c>
      <c r="S1614" t="str">
        <f ca="1">IF(B1614="",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Transaction'!$C$7*(F1614-E1614), 365), 360))))</f>
        <v/>
      </c>
      <c r="T1614" s="49" t="str">
        <f t="shared" ca="1" si="156"/>
        <v/>
      </c>
      <c r="U1614" s="49" t="str">
        <f t="shared" ca="1" si="157"/>
        <v/>
      </c>
      <c r="V1614" s="49" t="str">
        <f t="shared" ca="1" si="158"/>
        <v/>
      </c>
      <c r="W1614" s="11" t="str">
        <f t="shared" ca="1" si="159"/>
        <v/>
      </c>
      <c r="X1614" s="11" t="str">
        <f t="shared" ca="1" si="160"/>
        <v/>
      </c>
    </row>
    <row r="1615" spans="2:24" x14ac:dyDescent="0.25">
      <c r="B1615" s="82" t="str">
        <f ca="1">IF(B1614&lt;MIN($C$3, 'Terms&amp;Conditions + Transaction'!$B$6), B1614+1, "")</f>
        <v/>
      </c>
      <c r="C1615" t="str">
        <f ca="1">IF(B1615="", "", IF(AND(WEEKDAY(B1615, 2)&lt;=5, ISERROR(VLOOKUP(B1615, 'Holiday Schedule'!$B$3:$B$1002, 1, FALSE))), 1, 0))</f>
        <v/>
      </c>
      <c r="D1615" t="str">
        <f ca="1">IF(B1615="", "", IF(LOWER('Terms&amp;Conditions + Transaction'!$C$15)="act", 1, IF(DAY(B1615)=31, 0, IF(AND(DAY(B1615+1)=1, MONTH(B1615+1)=3), 31-DAY(B1615), 1))))</f>
        <v/>
      </c>
      <c r="E1615" s="18" t="str">
        <f ca="1">IF(B1615="", "", IFERROR(VLOOKUP(B1615, 'Accrual Schedule'!$B$3:$B$122, 1, TRUE), ""))</f>
        <v/>
      </c>
      <c r="F1615" s="18" t="str" cm="1">
        <f t="array" aca="1" ref="F1615" ca="1">IF(B1615="", "", INDEX('Accrual Schedule'!$B$3:$B$122, MATCH(B1615, 'Accrual Schedule'!$B$3:$B$122, 1)+1, 1))</f>
        <v/>
      </c>
      <c r="G1615" s="18" t="str" cm="1">
        <f t="array" aca="1" ref="G1615" ca="1">IF(B1615="", "", INDEX('Accrual Schedule'!$B$3:$B$122, MATCH(H1615, 'Accrual Schedule'!$B$3:$B$122, 1)-1, 1))</f>
        <v/>
      </c>
      <c r="H1615" s="18" t="str">
        <f ca="1">IF(B1615="", "", INDEX('Accrual Schedule'!$B$3:$B$122, MATCH(I1615, 'Accrual Schedule'!$C$3:$C$122, 1), 1))</f>
        <v/>
      </c>
      <c r="I1615" s="18" t="str" cm="1">
        <f t="array" aca="1" ref="I1615" ca="1">IF(B1615="", "", _xlfn.IFNA(INDEX('Accrual Schedule'!$C$4:$C$122, MATCH(B1615, 'Accrual Schedule'!$C$4:$C$122, 1)+1, 1), INDEX('Accrual Schedule'!$C$4:$C$122, 1, 1)))</f>
        <v/>
      </c>
      <c r="J1615" s="11" t="str">
        <f ca="1">IF(B1615="","",'Terms&amp;Conditions + Transaction'!$F$5-SUMIF(Dispositions!$B$3:$B$32,"&lt;="&amp;B1615,Dispositions!$C$3:$C$32))</f>
        <v/>
      </c>
      <c r="K1615" s="84" t="str">
        <f ca="1">IF(B1615="", "", IF(ISNA(MATCH(B1615, 'Factor Schedule'!$B$3:$B$2002, -1)),1,IF(INDEX('Factor Schedule'!$B$3:$C$2002,MATCH(B1615, 'Factor Schedule'!$B$3:$B$2002, -1), 1)=B1615,MATCH(B1615, 'Factor Schedule'!$B$3:$B$2002, -1),MATCH(B1615, 'Factor Schedule'!$B$3:$B$2002, -1)+1)))</f>
        <v/>
      </c>
      <c r="L1615" s="11" t="str" cm="1">
        <f t="array" aca="1" ref="L1615" ca="1">IF(B1615="","",ROUND(J1615*_xlfn.IFNA(INDEX('Factor Schedule'!$B$3:$C$2002,K1615, 2), 1), 2))</f>
        <v/>
      </c>
      <c r="M1615" s="11" t="str">
        <f ca="1">IF(B1615="", "", IF(OR(LOWER('Terms&amp;Conditions + Transaction'!$B$12)&lt;&gt;"compound", B1615=$C$2, B1615=E1615), L1615, L1615+IF(LOWER('Terms&amp;Conditions + Transaction'!$B$13)&lt;&gt;"y", SUMIFS($T$8:$T$2007, $B$8:$B$2007, "&gt;="&amp;E1615, $B$8:$B$2007, "&lt;"&amp;B1615), SUMIFS($U$8:$U$1007, $B$8:$B$2007, "&gt;="&amp;E1615, $B$8:$B$2007, "&lt;"&amp;B1615))))</f>
        <v/>
      </c>
      <c r="N1615" s="18" t="str">
        <f ca="1">IF(OR(B1615 = "", F1615=""), "", MIN(ForwardDays(B1615,-'Terms&amp;Conditions + Transaction'!$B$22, 'Terms&amp;Conditions + Transaction'!$B$23, 'Holiday Schedule'!$B$3:$B$1002),ForwardDays(F1615,-'Terms&amp;Conditions + Transaction'!$B$22, 'Terms&amp;Conditions + Transaction'!$B$23, 'Holiday Schedule'!$B$3:$B$1002)))</f>
        <v/>
      </c>
      <c r="O1615" s="42" t="str">
        <f ca="1">IF(B1615="", "", IF(ISNA(MATCH(N1615, SOFR_INDEX!$A$2:$A$2001, -1)),1,IF(INDEX(SOFR_INDEX!$A$2:$E$2001,MATCH(N1615, SOFR_INDEX!$A$2:$A$2001, -1), 1)=N1615,MATCH(N1615, SOFR_INDEX!$A$2:$A$2001, -1),MATCH(N1615, SOFR_INDEX!$A$2:$A$2001, -1)+1)))</f>
        <v/>
      </c>
      <c r="P1615" s="40" t="str" cm="1">
        <f t="array" aca="1" ref="P1615" ca="1">IF(OR(B1615="", F1615=""), "", INDEX(SOFR_INDEX!$B$2:$E$2001, O1615,$P$4) * IF(LEFT($P$3, 3)="180", 2, IF(LEFT($P$3, 2)="90", 4, IF(LEFT($P$3, 2)="30", 12, 1)))/100)</f>
        <v/>
      </c>
      <c r="Q1615" s="43" t="str">
        <f ca="1">IF(OR(B1615="", F1615=""), "", P1615+'Terms&amp;Conditions + Transaction'!$B$11/10000)</f>
        <v/>
      </c>
      <c r="R1615" s="43" t="str">
        <f t="shared" ca="1" si="155"/>
        <v/>
      </c>
      <c r="S1615" t="str">
        <f ca="1">IF(B1615="",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Transaction'!$C$7*(F1615-E1615), 365), 360))))</f>
        <v/>
      </c>
      <c r="T1615" s="49" t="str">
        <f t="shared" ca="1" si="156"/>
        <v/>
      </c>
      <c r="U1615" s="49" t="str">
        <f t="shared" ca="1" si="157"/>
        <v/>
      </c>
      <c r="V1615" s="49" t="str">
        <f t="shared" ca="1" si="158"/>
        <v/>
      </c>
      <c r="W1615" s="11" t="str">
        <f t="shared" ca="1" si="159"/>
        <v/>
      </c>
      <c r="X1615" s="11" t="str">
        <f t="shared" ca="1" si="160"/>
        <v/>
      </c>
    </row>
    <row r="1616" spans="2:24" x14ac:dyDescent="0.25">
      <c r="B1616" s="82" t="str">
        <f ca="1">IF(B1615&lt;MIN($C$3, 'Terms&amp;Conditions + Transaction'!$B$6), B1615+1, "")</f>
        <v/>
      </c>
      <c r="C1616" t="str">
        <f ca="1">IF(B1616="", "", IF(AND(WEEKDAY(B1616, 2)&lt;=5, ISERROR(VLOOKUP(B1616, 'Holiday Schedule'!$B$3:$B$1002, 1, FALSE))), 1, 0))</f>
        <v/>
      </c>
      <c r="D1616" t="str">
        <f ca="1">IF(B1616="", "", IF(LOWER('Terms&amp;Conditions + Transaction'!$C$15)="act", 1, IF(DAY(B1616)=31, 0, IF(AND(DAY(B1616+1)=1, MONTH(B1616+1)=3), 31-DAY(B1616), 1))))</f>
        <v/>
      </c>
      <c r="E1616" s="18" t="str">
        <f ca="1">IF(B1616="", "", IFERROR(VLOOKUP(B1616, 'Accrual Schedule'!$B$3:$B$122, 1, TRUE), ""))</f>
        <v/>
      </c>
      <c r="F1616" s="18" t="str" cm="1">
        <f t="array" aca="1" ref="F1616" ca="1">IF(B1616="", "", INDEX('Accrual Schedule'!$B$3:$B$122, MATCH(B1616, 'Accrual Schedule'!$B$3:$B$122, 1)+1, 1))</f>
        <v/>
      </c>
      <c r="G1616" s="18" t="str" cm="1">
        <f t="array" aca="1" ref="G1616" ca="1">IF(B1616="", "", INDEX('Accrual Schedule'!$B$3:$B$122, MATCH(H1616, 'Accrual Schedule'!$B$3:$B$122, 1)-1, 1))</f>
        <v/>
      </c>
      <c r="H1616" s="18" t="str">
        <f ca="1">IF(B1616="", "", INDEX('Accrual Schedule'!$B$3:$B$122, MATCH(I1616, 'Accrual Schedule'!$C$3:$C$122, 1), 1))</f>
        <v/>
      </c>
      <c r="I1616" s="18" t="str" cm="1">
        <f t="array" aca="1" ref="I1616" ca="1">IF(B1616="", "", _xlfn.IFNA(INDEX('Accrual Schedule'!$C$4:$C$122, MATCH(B1616, 'Accrual Schedule'!$C$4:$C$122, 1)+1, 1), INDEX('Accrual Schedule'!$C$4:$C$122, 1, 1)))</f>
        <v/>
      </c>
      <c r="J1616" s="11" t="str">
        <f ca="1">IF(B1616="","",'Terms&amp;Conditions + Transaction'!$F$5-SUMIF(Dispositions!$B$3:$B$32,"&lt;="&amp;B1616,Dispositions!$C$3:$C$32))</f>
        <v/>
      </c>
      <c r="K1616" s="84" t="str">
        <f ca="1">IF(B1616="", "", IF(ISNA(MATCH(B1616, 'Factor Schedule'!$B$3:$B$2002, -1)),1,IF(INDEX('Factor Schedule'!$B$3:$C$2002,MATCH(B1616, 'Factor Schedule'!$B$3:$B$2002, -1), 1)=B1616,MATCH(B1616, 'Factor Schedule'!$B$3:$B$2002, -1),MATCH(B1616, 'Factor Schedule'!$B$3:$B$2002, -1)+1)))</f>
        <v/>
      </c>
      <c r="L1616" s="11" t="str" cm="1">
        <f t="array" aca="1" ref="L1616" ca="1">IF(B1616="","",ROUND(J1616*_xlfn.IFNA(INDEX('Factor Schedule'!$B$3:$C$2002,K1616, 2), 1), 2))</f>
        <v/>
      </c>
      <c r="M1616" s="11" t="str">
        <f ca="1">IF(B1616="", "", IF(OR(LOWER('Terms&amp;Conditions + Transaction'!$B$12)&lt;&gt;"compound", B1616=$C$2, B1616=E1616), L1616, L1616+IF(LOWER('Terms&amp;Conditions + Transaction'!$B$13)&lt;&gt;"y", SUMIFS($T$8:$T$2007, $B$8:$B$2007, "&gt;="&amp;E1616, $B$8:$B$2007, "&lt;"&amp;B1616), SUMIFS($U$8:$U$1007, $B$8:$B$2007, "&gt;="&amp;E1616, $B$8:$B$2007, "&lt;"&amp;B1616))))</f>
        <v/>
      </c>
      <c r="N1616" s="18" t="str">
        <f ca="1">IF(OR(B1616 = "", F1616=""), "", MIN(ForwardDays(B1616,-'Terms&amp;Conditions + Transaction'!$B$22, 'Terms&amp;Conditions + Transaction'!$B$23, 'Holiday Schedule'!$B$3:$B$1002),ForwardDays(F1616,-'Terms&amp;Conditions + Transaction'!$B$22, 'Terms&amp;Conditions + Transaction'!$B$23, 'Holiday Schedule'!$B$3:$B$1002)))</f>
        <v/>
      </c>
      <c r="O1616" s="42" t="str">
        <f ca="1">IF(B1616="", "", IF(ISNA(MATCH(N1616, SOFR_INDEX!$A$2:$A$2001, -1)),1,IF(INDEX(SOFR_INDEX!$A$2:$E$2001,MATCH(N1616, SOFR_INDEX!$A$2:$A$2001, -1), 1)=N1616,MATCH(N1616, SOFR_INDEX!$A$2:$A$2001, -1),MATCH(N1616, SOFR_INDEX!$A$2:$A$2001, -1)+1)))</f>
        <v/>
      </c>
      <c r="P1616" s="40" t="str" cm="1">
        <f t="array" aca="1" ref="P1616" ca="1">IF(OR(B1616="", F1616=""), "", INDEX(SOFR_INDEX!$B$2:$E$2001, O1616,$P$4) * IF(LEFT($P$3, 3)="180", 2, IF(LEFT($P$3, 2)="90", 4, IF(LEFT($P$3, 2)="30", 12, 1)))/100)</f>
        <v/>
      </c>
      <c r="Q1616" s="43" t="str">
        <f ca="1">IF(OR(B1616="", F1616=""), "", P1616+'Terms&amp;Conditions + Transaction'!$B$11/10000)</f>
        <v/>
      </c>
      <c r="R1616" s="43" t="str">
        <f t="shared" ca="1" si="155"/>
        <v/>
      </c>
      <c r="S1616" t="str">
        <f ca="1">IF(B1616="",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Transaction'!$C$7*(F1616-E1616), 365), 360))))</f>
        <v/>
      </c>
      <c r="T1616" s="49" t="str">
        <f t="shared" ca="1" si="156"/>
        <v/>
      </c>
      <c r="U1616" s="49" t="str">
        <f t="shared" ca="1" si="157"/>
        <v/>
      </c>
      <c r="V1616" s="49" t="str">
        <f t="shared" ca="1" si="158"/>
        <v/>
      </c>
      <c r="W1616" s="11" t="str">
        <f t="shared" ca="1" si="159"/>
        <v/>
      </c>
      <c r="X1616" s="11" t="str">
        <f t="shared" ca="1" si="160"/>
        <v/>
      </c>
    </row>
    <row r="1617" spans="2:24" x14ac:dyDescent="0.25">
      <c r="B1617" s="82" t="str">
        <f ca="1">IF(B1616&lt;MIN($C$3, 'Terms&amp;Conditions + Transaction'!$B$6), B1616+1, "")</f>
        <v/>
      </c>
      <c r="C1617" t="str">
        <f ca="1">IF(B1617="", "", IF(AND(WEEKDAY(B1617, 2)&lt;=5, ISERROR(VLOOKUP(B1617, 'Holiday Schedule'!$B$3:$B$1002, 1, FALSE))), 1, 0))</f>
        <v/>
      </c>
      <c r="D1617" t="str">
        <f ca="1">IF(B1617="", "", IF(LOWER('Terms&amp;Conditions + Transaction'!$C$15)="act", 1, IF(DAY(B1617)=31, 0, IF(AND(DAY(B1617+1)=1, MONTH(B1617+1)=3), 31-DAY(B1617), 1))))</f>
        <v/>
      </c>
      <c r="E1617" s="18" t="str">
        <f ca="1">IF(B1617="", "", IFERROR(VLOOKUP(B1617, 'Accrual Schedule'!$B$3:$B$122, 1, TRUE), ""))</f>
        <v/>
      </c>
      <c r="F1617" s="18" t="str" cm="1">
        <f t="array" aca="1" ref="F1617" ca="1">IF(B1617="", "", INDEX('Accrual Schedule'!$B$3:$B$122, MATCH(B1617, 'Accrual Schedule'!$B$3:$B$122, 1)+1, 1))</f>
        <v/>
      </c>
      <c r="G1617" s="18" t="str" cm="1">
        <f t="array" aca="1" ref="G1617" ca="1">IF(B1617="", "", INDEX('Accrual Schedule'!$B$3:$B$122, MATCH(H1617, 'Accrual Schedule'!$B$3:$B$122, 1)-1, 1))</f>
        <v/>
      </c>
      <c r="H1617" s="18" t="str">
        <f ca="1">IF(B1617="", "", INDEX('Accrual Schedule'!$B$3:$B$122, MATCH(I1617, 'Accrual Schedule'!$C$3:$C$122, 1), 1))</f>
        <v/>
      </c>
      <c r="I1617" s="18" t="str" cm="1">
        <f t="array" aca="1" ref="I1617" ca="1">IF(B1617="", "", _xlfn.IFNA(INDEX('Accrual Schedule'!$C$4:$C$122, MATCH(B1617, 'Accrual Schedule'!$C$4:$C$122, 1)+1, 1), INDEX('Accrual Schedule'!$C$4:$C$122, 1, 1)))</f>
        <v/>
      </c>
      <c r="J1617" s="11" t="str">
        <f ca="1">IF(B1617="","",'Terms&amp;Conditions + Transaction'!$F$5-SUMIF(Dispositions!$B$3:$B$32,"&lt;="&amp;B1617,Dispositions!$C$3:$C$32))</f>
        <v/>
      </c>
      <c r="K1617" s="84" t="str">
        <f ca="1">IF(B1617="", "", IF(ISNA(MATCH(B1617, 'Factor Schedule'!$B$3:$B$2002, -1)),1,IF(INDEX('Factor Schedule'!$B$3:$C$2002,MATCH(B1617, 'Factor Schedule'!$B$3:$B$2002, -1), 1)=B1617,MATCH(B1617, 'Factor Schedule'!$B$3:$B$2002, -1),MATCH(B1617, 'Factor Schedule'!$B$3:$B$2002, -1)+1)))</f>
        <v/>
      </c>
      <c r="L1617" s="11" t="str" cm="1">
        <f t="array" aca="1" ref="L1617" ca="1">IF(B1617="","",ROUND(J1617*_xlfn.IFNA(INDEX('Factor Schedule'!$B$3:$C$2002,K1617, 2), 1), 2))</f>
        <v/>
      </c>
      <c r="M1617" s="11" t="str">
        <f ca="1">IF(B1617="", "", IF(OR(LOWER('Terms&amp;Conditions + Transaction'!$B$12)&lt;&gt;"compound", B1617=$C$2, B1617=E1617), L1617, L1617+IF(LOWER('Terms&amp;Conditions + Transaction'!$B$13)&lt;&gt;"y", SUMIFS($T$8:$T$2007, $B$8:$B$2007, "&gt;="&amp;E1617, $B$8:$B$2007, "&lt;"&amp;B1617), SUMIFS($U$8:$U$1007, $B$8:$B$2007, "&gt;="&amp;E1617, $B$8:$B$2007, "&lt;"&amp;B1617))))</f>
        <v/>
      </c>
      <c r="N1617" s="18" t="str">
        <f ca="1">IF(OR(B1617 = "", F1617=""), "", MIN(ForwardDays(B1617,-'Terms&amp;Conditions + Transaction'!$B$22, 'Terms&amp;Conditions + Transaction'!$B$23, 'Holiday Schedule'!$B$3:$B$1002),ForwardDays(F1617,-'Terms&amp;Conditions + Transaction'!$B$22, 'Terms&amp;Conditions + Transaction'!$B$23, 'Holiday Schedule'!$B$3:$B$1002)))</f>
        <v/>
      </c>
      <c r="O1617" s="42" t="str">
        <f ca="1">IF(B1617="", "", IF(ISNA(MATCH(N1617, SOFR_INDEX!$A$2:$A$2001, -1)),1,IF(INDEX(SOFR_INDEX!$A$2:$E$2001,MATCH(N1617, SOFR_INDEX!$A$2:$A$2001, -1), 1)=N1617,MATCH(N1617, SOFR_INDEX!$A$2:$A$2001, -1),MATCH(N1617, SOFR_INDEX!$A$2:$A$2001, -1)+1)))</f>
        <v/>
      </c>
      <c r="P1617" s="40" t="str" cm="1">
        <f t="array" aca="1" ref="P1617" ca="1">IF(OR(B1617="", F1617=""), "", INDEX(SOFR_INDEX!$B$2:$E$2001, O1617,$P$4) * IF(LEFT($P$3, 3)="180", 2, IF(LEFT($P$3, 2)="90", 4, IF(LEFT($P$3, 2)="30", 12, 1)))/100)</f>
        <v/>
      </c>
      <c r="Q1617" s="43" t="str">
        <f ca="1">IF(OR(B1617="", F1617=""), "", P1617+'Terms&amp;Conditions + Transaction'!$B$11/10000)</f>
        <v/>
      </c>
      <c r="R1617" s="43" t="str">
        <f t="shared" ca="1" si="155"/>
        <v/>
      </c>
      <c r="S1617" t="str">
        <f ca="1">IF(B1617="",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Transaction'!$C$7*(F1617-E1617), 365), 360))))</f>
        <v/>
      </c>
      <c r="T1617" s="49" t="str">
        <f t="shared" ca="1" si="156"/>
        <v/>
      </c>
      <c r="U1617" s="49" t="str">
        <f t="shared" ca="1" si="157"/>
        <v/>
      </c>
      <c r="V1617" s="49" t="str">
        <f t="shared" ca="1" si="158"/>
        <v/>
      </c>
      <c r="W1617" s="11" t="str">
        <f t="shared" ca="1" si="159"/>
        <v/>
      </c>
      <c r="X1617" s="11" t="str">
        <f t="shared" ca="1" si="160"/>
        <v/>
      </c>
    </row>
    <row r="1618" spans="2:24" x14ac:dyDescent="0.25">
      <c r="B1618" s="82" t="str">
        <f ca="1">IF(B1617&lt;MIN($C$3, 'Terms&amp;Conditions + Transaction'!$B$6), B1617+1, "")</f>
        <v/>
      </c>
      <c r="C1618" t="str">
        <f ca="1">IF(B1618="", "", IF(AND(WEEKDAY(B1618, 2)&lt;=5, ISERROR(VLOOKUP(B1618, 'Holiday Schedule'!$B$3:$B$1002, 1, FALSE))), 1, 0))</f>
        <v/>
      </c>
      <c r="D1618" t="str">
        <f ca="1">IF(B1618="", "", IF(LOWER('Terms&amp;Conditions + Transaction'!$C$15)="act", 1, IF(DAY(B1618)=31, 0, IF(AND(DAY(B1618+1)=1, MONTH(B1618+1)=3), 31-DAY(B1618), 1))))</f>
        <v/>
      </c>
      <c r="E1618" s="18" t="str">
        <f ca="1">IF(B1618="", "", IFERROR(VLOOKUP(B1618, 'Accrual Schedule'!$B$3:$B$122, 1, TRUE), ""))</f>
        <v/>
      </c>
      <c r="F1618" s="18" t="str" cm="1">
        <f t="array" aca="1" ref="F1618" ca="1">IF(B1618="", "", INDEX('Accrual Schedule'!$B$3:$B$122, MATCH(B1618, 'Accrual Schedule'!$B$3:$B$122, 1)+1, 1))</f>
        <v/>
      </c>
      <c r="G1618" s="18" t="str" cm="1">
        <f t="array" aca="1" ref="G1618" ca="1">IF(B1618="", "", INDEX('Accrual Schedule'!$B$3:$B$122, MATCH(H1618, 'Accrual Schedule'!$B$3:$B$122, 1)-1, 1))</f>
        <v/>
      </c>
      <c r="H1618" s="18" t="str">
        <f ca="1">IF(B1618="", "", INDEX('Accrual Schedule'!$B$3:$B$122, MATCH(I1618, 'Accrual Schedule'!$C$3:$C$122, 1), 1))</f>
        <v/>
      </c>
      <c r="I1618" s="18" t="str" cm="1">
        <f t="array" aca="1" ref="I1618" ca="1">IF(B1618="", "", _xlfn.IFNA(INDEX('Accrual Schedule'!$C$4:$C$122, MATCH(B1618, 'Accrual Schedule'!$C$4:$C$122, 1)+1, 1), INDEX('Accrual Schedule'!$C$4:$C$122, 1, 1)))</f>
        <v/>
      </c>
      <c r="J1618" s="11" t="str">
        <f ca="1">IF(B1618="","",'Terms&amp;Conditions + Transaction'!$F$5-SUMIF(Dispositions!$B$3:$B$32,"&lt;="&amp;B1618,Dispositions!$C$3:$C$32))</f>
        <v/>
      </c>
      <c r="K1618" s="84" t="str">
        <f ca="1">IF(B1618="", "", IF(ISNA(MATCH(B1618, 'Factor Schedule'!$B$3:$B$2002, -1)),1,IF(INDEX('Factor Schedule'!$B$3:$C$2002,MATCH(B1618, 'Factor Schedule'!$B$3:$B$2002, -1), 1)=B1618,MATCH(B1618, 'Factor Schedule'!$B$3:$B$2002, -1),MATCH(B1618, 'Factor Schedule'!$B$3:$B$2002, -1)+1)))</f>
        <v/>
      </c>
      <c r="L1618" s="11" t="str" cm="1">
        <f t="array" aca="1" ref="L1618" ca="1">IF(B1618="","",ROUND(J1618*_xlfn.IFNA(INDEX('Factor Schedule'!$B$3:$C$2002,K1618, 2), 1), 2))</f>
        <v/>
      </c>
      <c r="M1618" s="11" t="str">
        <f ca="1">IF(B1618="", "", IF(OR(LOWER('Terms&amp;Conditions + Transaction'!$B$12)&lt;&gt;"compound", B1618=$C$2, B1618=E1618), L1618, L1618+IF(LOWER('Terms&amp;Conditions + Transaction'!$B$13)&lt;&gt;"y", SUMIFS($T$8:$T$2007, $B$8:$B$2007, "&gt;="&amp;E1618, $B$8:$B$2007, "&lt;"&amp;B1618), SUMIFS($U$8:$U$1007, $B$8:$B$2007, "&gt;="&amp;E1618, $B$8:$B$2007, "&lt;"&amp;B1618))))</f>
        <v/>
      </c>
      <c r="N1618" s="18" t="str">
        <f ca="1">IF(OR(B1618 = "", F1618=""), "", MIN(ForwardDays(B1618,-'Terms&amp;Conditions + Transaction'!$B$22, 'Terms&amp;Conditions + Transaction'!$B$23, 'Holiday Schedule'!$B$3:$B$1002),ForwardDays(F1618,-'Terms&amp;Conditions + Transaction'!$B$22, 'Terms&amp;Conditions + Transaction'!$B$23, 'Holiday Schedule'!$B$3:$B$1002)))</f>
        <v/>
      </c>
      <c r="O1618" s="42" t="str">
        <f ca="1">IF(B1618="", "", IF(ISNA(MATCH(N1618, SOFR_INDEX!$A$2:$A$2001, -1)),1,IF(INDEX(SOFR_INDEX!$A$2:$E$2001,MATCH(N1618, SOFR_INDEX!$A$2:$A$2001, -1), 1)=N1618,MATCH(N1618, SOFR_INDEX!$A$2:$A$2001, -1),MATCH(N1618, SOFR_INDEX!$A$2:$A$2001, -1)+1)))</f>
        <v/>
      </c>
      <c r="P1618" s="40" t="str" cm="1">
        <f t="array" aca="1" ref="P1618" ca="1">IF(OR(B1618="", F1618=""), "", INDEX(SOFR_INDEX!$B$2:$E$2001, O1618,$P$4) * IF(LEFT($P$3, 3)="180", 2, IF(LEFT($P$3, 2)="90", 4, IF(LEFT($P$3, 2)="30", 12, 1)))/100)</f>
        <v/>
      </c>
      <c r="Q1618" s="43" t="str">
        <f ca="1">IF(OR(B1618="", F1618=""), "", P1618+'Terms&amp;Conditions + Transaction'!$B$11/10000)</f>
        <v/>
      </c>
      <c r="R1618" s="43" t="str">
        <f t="shared" ca="1" si="155"/>
        <v/>
      </c>
      <c r="S1618" t="str">
        <f ca="1">IF(B1618="",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Transaction'!$C$7*(F1618-E1618), 365), 360))))</f>
        <v/>
      </c>
      <c r="T1618" s="49" t="str">
        <f t="shared" ca="1" si="156"/>
        <v/>
      </c>
      <c r="U1618" s="49" t="str">
        <f t="shared" ca="1" si="157"/>
        <v/>
      </c>
      <c r="V1618" s="49" t="str">
        <f t="shared" ca="1" si="158"/>
        <v/>
      </c>
      <c r="W1618" s="11" t="str">
        <f t="shared" ca="1" si="159"/>
        <v/>
      </c>
      <c r="X1618" s="11" t="str">
        <f t="shared" ca="1" si="160"/>
        <v/>
      </c>
    </row>
    <row r="1619" spans="2:24" x14ac:dyDescent="0.25">
      <c r="B1619" s="82" t="str">
        <f ca="1">IF(B1618&lt;MIN($C$3, 'Terms&amp;Conditions + Transaction'!$B$6), B1618+1, "")</f>
        <v/>
      </c>
      <c r="C1619" t="str">
        <f ca="1">IF(B1619="", "", IF(AND(WEEKDAY(B1619, 2)&lt;=5, ISERROR(VLOOKUP(B1619, 'Holiday Schedule'!$B$3:$B$1002, 1, FALSE))), 1, 0))</f>
        <v/>
      </c>
      <c r="D1619" t="str">
        <f ca="1">IF(B1619="", "", IF(LOWER('Terms&amp;Conditions + Transaction'!$C$15)="act", 1, IF(DAY(B1619)=31, 0, IF(AND(DAY(B1619+1)=1, MONTH(B1619+1)=3), 31-DAY(B1619), 1))))</f>
        <v/>
      </c>
      <c r="E1619" s="18" t="str">
        <f ca="1">IF(B1619="", "", IFERROR(VLOOKUP(B1619, 'Accrual Schedule'!$B$3:$B$122, 1, TRUE), ""))</f>
        <v/>
      </c>
      <c r="F1619" s="18" t="str" cm="1">
        <f t="array" aca="1" ref="F1619" ca="1">IF(B1619="", "", INDEX('Accrual Schedule'!$B$3:$B$122, MATCH(B1619, 'Accrual Schedule'!$B$3:$B$122, 1)+1, 1))</f>
        <v/>
      </c>
      <c r="G1619" s="18" t="str" cm="1">
        <f t="array" aca="1" ref="G1619" ca="1">IF(B1619="", "", INDEX('Accrual Schedule'!$B$3:$B$122, MATCH(H1619, 'Accrual Schedule'!$B$3:$B$122, 1)-1, 1))</f>
        <v/>
      </c>
      <c r="H1619" s="18" t="str">
        <f ca="1">IF(B1619="", "", INDEX('Accrual Schedule'!$B$3:$B$122, MATCH(I1619, 'Accrual Schedule'!$C$3:$C$122, 1), 1))</f>
        <v/>
      </c>
      <c r="I1619" s="18" t="str" cm="1">
        <f t="array" aca="1" ref="I1619" ca="1">IF(B1619="", "", _xlfn.IFNA(INDEX('Accrual Schedule'!$C$4:$C$122, MATCH(B1619, 'Accrual Schedule'!$C$4:$C$122, 1)+1, 1), INDEX('Accrual Schedule'!$C$4:$C$122, 1, 1)))</f>
        <v/>
      </c>
      <c r="J1619" s="11" t="str">
        <f ca="1">IF(B1619="","",'Terms&amp;Conditions + Transaction'!$F$5-SUMIF(Dispositions!$B$3:$B$32,"&lt;="&amp;B1619,Dispositions!$C$3:$C$32))</f>
        <v/>
      </c>
      <c r="K1619" s="84" t="str">
        <f ca="1">IF(B1619="", "", IF(ISNA(MATCH(B1619, 'Factor Schedule'!$B$3:$B$2002, -1)),1,IF(INDEX('Factor Schedule'!$B$3:$C$2002,MATCH(B1619, 'Factor Schedule'!$B$3:$B$2002, -1), 1)=B1619,MATCH(B1619, 'Factor Schedule'!$B$3:$B$2002, -1),MATCH(B1619, 'Factor Schedule'!$B$3:$B$2002, -1)+1)))</f>
        <v/>
      </c>
      <c r="L1619" s="11" t="str" cm="1">
        <f t="array" aca="1" ref="L1619" ca="1">IF(B1619="","",ROUND(J1619*_xlfn.IFNA(INDEX('Factor Schedule'!$B$3:$C$2002,K1619, 2), 1), 2))</f>
        <v/>
      </c>
      <c r="M1619" s="11" t="str">
        <f ca="1">IF(B1619="", "", IF(OR(LOWER('Terms&amp;Conditions + Transaction'!$B$12)&lt;&gt;"compound", B1619=$C$2, B1619=E1619), L1619, L1619+IF(LOWER('Terms&amp;Conditions + Transaction'!$B$13)&lt;&gt;"y", SUMIFS($T$8:$T$2007, $B$8:$B$2007, "&gt;="&amp;E1619, $B$8:$B$2007, "&lt;"&amp;B1619), SUMIFS($U$8:$U$1007, $B$8:$B$2007, "&gt;="&amp;E1619, $B$8:$B$2007, "&lt;"&amp;B1619))))</f>
        <v/>
      </c>
      <c r="N1619" s="18" t="str">
        <f ca="1">IF(OR(B1619 = "", F1619=""), "", MIN(ForwardDays(B1619,-'Terms&amp;Conditions + Transaction'!$B$22, 'Terms&amp;Conditions + Transaction'!$B$23, 'Holiday Schedule'!$B$3:$B$1002),ForwardDays(F1619,-'Terms&amp;Conditions + Transaction'!$B$22, 'Terms&amp;Conditions + Transaction'!$B$23, 'Holiday Schedule'!$B$3:$B$1002)))</f>
        <v/>
      </c>
      <c r="O1619" s="42" t="str">
        <f ca="1">IF(B1619="", "", IF(ISNA(MATCH(N1619, SOFR_INDEX!$A$2:$A$2001, -1)),1,IF(INDEX(SOFR_INDEX!$A$2:$E$2001,MATCH(N1619, SOFR_INDEX!$A$2:$A$2001, -1), 1)=N1619,MATCH(N1619, SOFR_INDEX!$A$2:$A$2001, -1),MATCH(N1619, SOFR_INDEX!$A$2:$A$2001, -1)+1)))</f>
        <v/>
      </c>
      <c r="P1619" s="40" t="str" cm="1">
        <f t="array" aca="1" ref="P1619" ca="1">IF(OR(B1619="", F1619=""), "", INDEX(SOFR_INDEX!$B$2:$E$2001, O1619,$P$4) * IF(LEFT($P$3, 3)="180", 2, IF(LEFT($P$3, 2)="90", 4, IF(LEFT($P$3, 2)="30", 12, 1)))/100)</f>
        <v/>
      </c>
      <c r="Q1619" s="43" t="str">
        <f ca="1">IF(OR(B1619="", F1619=""), "", P1619+'Terms&amp;Conditions + Transaction'!$B$11/10000)</f>
        <v/>
      </c>
      <c r="R1619" s="43" t="str">
        <f t="shared" ca="1" si="155"/>
        <v/>
      </c>
      <c r="S1619" t="str">
        <f ca="1">IF(B1619="",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Transaction'!$C$7*(F1619-E1619), 365), 360))))</f>
        <v/>
      </c>
      <c r="T1619" s="49" t="str">
        <f t="shared" ca="1" si="156"/>
        <v/>
      </c>
      <c r="U1619" s="49" t="str">
        <f t="shared" ca="1" si="157"/>
        <v/>
      </c>
      <c r="V1619" s="49" t="str">
        <f t="shared" ca="1" si="158"/>
        <v/>
      </c>
      <c r="W1619" s="11" t="str">
        <f t="shared" ca="1" si="159"/>
        <v/>
      </c>
      <c r="X1619" s="11" t="str">
        <f t="shared" ca="1" si="160"/>
        <v/>
      </c>
    </row>
    <row r="1620" spans="2:24" x14ac:dyDescent="0.25">
      <c r="B1620" s="82" t="str">
        <f ca="1">IF(B1619&lt;MIN($C$3, 'Terms&amp;Conditions + Transaction'!$B$6), B1619+1, "")</f>
        <v/>
      </c>
      <c r="C1620" t="str">
        <f ca="1">IF(B1620="", "", IF(AND(WEEKDAY(B1620, 2)&lt;=5, ISERROR(VLOOKUP(B1620, 'Holiday Schedule'!$B$3:$B$1002, 1, FALSE))), 1, 0))</f>
        <v/>
      </c>
      <c r="D1620" t="str">
        <f ca="1">IF(B1620="", "", IF(LOWER('Terms&amp;Conditions + Transaction'!$C$15)="act", 1, IF(DAY(B1620)=31, 0, IF(AND(DAY(B1620+1)=1, MONTH(B1620+1)=3), 31-DAY(B1620), 1))))</f>
        <v/>
      </c>
      <c r="E1620" s="18" t="str">
        <f ca="1">IF(B1620="", "", IFERROR(VLOOKUP(B1620, 'Accrual Schedule'!$B$3:$B$122, 1, TRUE), ""))</f>
        <v/>
      </c>
      <c r="F1620" s="18" t="str" cm="1">
        <f t="array" aca="1" ref="F1620" ca="1">IF(B1620="", "", INDEX('Accrual Schedule'!$B$3:$B$122, MATCH(B1620, 'Accrual Schedule'!$B$3:$B$122, 1)+1, 1))</f>
        <v/>
      </c>
      <c r="G1620" s="18" t="str" cm="1">
        <f t="array" aca="1" ref="G1620" ca="1">IF(B1620="", "", INDEX('Accrual Schedule'!$B$3:$B$122, MATCH(H1620, 'Accrual Schedule'!$B$3:$B$122, 1)-1, 1))</f>
        <v/>
      </c>
      <c r="H1620" s="18" t="str">
        <f ca="1">IF(B1620="", "", INDEX('Accrual Schedule'!$B$3:$B$122, MATCH(I1620, 'Accrual Schedule'!$C$3:$C$122, 1), 1))</f>
        <v/>
      </c>
      <c r="I1620" s="18" t="str" cm="1">
        <f t="array" aca="1" ref="I1620" ca="1">IF(B1620="", "", _xlfn.IFNA(INDEX('Accrual Schedule'!$C$4:$C$122, MATCH(B1620, 'Accrual Schedule'!$C$4:$C$122, 1)+1, 1), INDEX('Accrual Schedule'!$C$4:$C$122, 1, 1)))</f>
        <v/>
      </c>
      <c r="J1620" s="11" t="str">
        <f ca="1">IF(B1620="","",'Terms&amp;Conditions + Transaction'!$F$5-SUMIF(Dispositions!$B$3:$B$32,"&lt;="&amp;B1620,Dispositions!$C$3:$C$32))</f>
        <v/>
      </c>
      <c r="K1620" s="84" t="str">
        <f ca="1">IF(B1620="", "", IF(ISNA(MATCH(B1620, 'Factor Schedule'!$B$3:$B$2002, -1)),1,IF(INDEX('Factor Schedule'!$B$3:$C$2002,MATCH(B1620, 'Factor Schedule'!$B$3:$B$2002, -1), 1)=B1620,MATCH(B1620, 'Factor Schedule'!$B$3:$B$2002, -1),MATCH(B1620, 'Factor Schedule'!$B$3:$B$2002, -1)+1)))</f>
        <v/>
      </c>
      <c r="L1620" s="11" t="str" cm="1">
        <f t="array" aca="1" ref="L1620" ca="1">IF(B1620="","",ROUND(J1620*_xlfn.IFNA(INDEX('Factor Schedule'!$B$3:$C$2002,K1620, 2), 1), 2))</f>
        <v/>
      </c>
      <c r="M1620" s="11" t="str">
        <f ca="1">IF(B1620="", "", IF(OR(LOWER('Terms&amp;Conditions + Transaction'!$B$12)&lt;&gt;"compound", B1620=$C$2, B1620=E1620), L1620, L1620+IF(LOWER('Terms&amp;Conditions + Transaction'!$B$13)&lt;&gt;"y", SUMIFS($T$8:$T$2007, $B$8:$B$2007, "&gt;="&amp;E1620, $B$8:$B$2007, "&lt;"&amp;B1620), SUMIFS($U$8:$U$1007, $B$8:$B$2007, "&gt;="&amp;E1620, $B$8:$B$2007, "&lt;"&amp;B1620))))</f>
        <v/>
      </c>
      <c r="N1620" s="18" t="str">
        <f ca="1">IF(OR(B1620 = "", F1620=""), "", MIN(ForwardDays(B1620,-'Terms&amp;Conditions + Transaction'!$B$22, 'Terms&amp;Conditions + Transaction'!$B$23, 'Holiday Schedule'!$B$3:$B$1002),ForwardDays(F1620,-'Terms&amp;Conditions + Transaction'!$B$22, 'Terms&amp;Conditions + Transaction'!$B$23, 'Holiday Schedule'!$B$3:$B$1002)))</f>
        <v/>
      </c>
      <c r="O1620" s="42" t="str">
        <f ca="1">IF(B1620="", "", IF(ISNA(MATCH(N1620, SOFR_INDEX!$A$2:$A$2001, -1)),1,IF(INDEX(SOFR_INDEX!$A$2:$E$2001,MATCH(N1620, SOFR_INDEX!$A$2:$A$2001, -1), 1)=N1620,MATCH(N1620, SOFR_INDEX!$A$2:$A$2001, -1),MATCH(N1620, SOFR_INDEX!$A$2:$A$2001, -1)+1)))</f>
        <v/>
      </c>
      <c r="P1620" s="40" t="str" cm="1">
        <f t="array" aca="1" ref="P1620" ca="1">IF(OR(B1620="", F1620=""), "", INDEX(SOFR_INDEX!$B$2:$E$2001, O1620,$P$4) * IF(LEFT($P$3, 3)="180", 2, IF(LEFT($P$3, 2)="90", 4, IF(LEFT($P$3, 2)="30", 12, 1)))/100)</f>
        <v/>
      </c>
      <c r="Q1620" s="43" t="str">
        <f ca="1">IF(OR(B1620="", F1620=""), "", P1620+'Terms&amp;Conditions + Transaction'!$B$11/10000)</f>
        <v/>
      </c>
      <c r="R1620" s="43" t="str">
        <f t="shared" ca="1" si="155"/>
        <v/>
      </c>
      <c r="S1620" t="str">
        <f ca="1">IF(B1620="",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Transaction'!$C$7*(F1620-E1620), 365), 360))))</f>
        <v/>
      </c>
      <c r="T1620" s="49" t="str">
        <f t="shared" ca="1" si="156"/>
        <v/>
      </c>
      <c r="U1620" s="49" t="str">
        <f t="shared" ca="1" si="157"/>
        <v/>
      </c>
      <c r="V1620" s="49" t="str">
        <f t="shared" ca="1" si="158"/>
        <v/>
      </c>
      <c r="W1620" s="11" t="str">
        <f t="shared" ca="1" si="159"/>
        <v/>
      </c>
      <c r="X1620" s="11" t="str">
        <f t="shared" ca="1" si="160"/>
        <v/>
      </c>
    </row>
    <row r="1621" spans="2:24" x14ac:dyDescent="0.25">
      <c r="B1621" s="82" t="str">
        <f ca="1">IF(B1620&lt;MIN($C$3, 'Terms&amp;Conditions + Transaction'!$B$6), B1620+1, "")</f>
        <v/>
      </c>
      <c r="C1621" t="str">
        <f ca="1">IF(B1621="", "", IF(AND(WEEKDAY(B1621, 2)&lt;=5, ISERROR(VLOOKUP(B1621, 'Holiday Schedule'!$B$3:$B$1002, 1, FALSE))), 1, 0))</f>
        <v/>
      </c>
      <c r="D1621" t="str">
        <f ca="1">IF(B1621="", "", IF(LOWER('Terms&amp;Conditions + Transaction'!$C$15)="act", 1, IF(DAY(B1621)=31, 0, IF(AND(DAY(B1621+1)=1, MONTH(B1621+1)=3), 31-DAY(B1621), 1))))</f>
        <v/>
      </c>
      <c r="E1621" s="18" t="str">
        <f ca="1">IF(B1621="", "", IFERROR(VLOOKUP(B1621, 'Accrual Schedule'!$B$3:$B$122, 1, TRUE), ""))</f>
        <v/>
      </c>
      <c r="F1621" s="18" t="str" cm="1">
        <f t="array" aca="1" ref="F1621" ca="1">IF(B1621="", "", INDEX('Accrual Schedule'!$B$3:$B$122, MATCH(B1621, 'Accrual Schedule'!$B$3:$B$122, 1)+1, 1))</f>
        <v/>
      </c>
      <c r="G1621" s="18" t="str" cm="1">
        <f t="array" aca="1" ref="G1621" ca="1">IF(B1621="", "", INDEX('Accrual Schedule'!$B$3:$B$122, MATCH(H1621, 'Accrual Schedule'!$B$3:$B$122, 1)-1, 1))</f>
        <v/>
      </c>
      <c r="H1621" s="18" t="str">
        <f ca="1">IF(B1621="", "", INDEX('Accrual Schedule'!$B$3:$B$122, MATCH(I1621, 'Accrual Schedule'!$C$3:$C$122, 1), 1))</f>
        <v/>
      </c>
      <c r="I1621" s="18" t="str" cm="1">
        <f t="array" aca="1" ref="I1621" ca="1">IF(B1621="", "", _xlfn.IFNA(INDEX('Accrual Schedule'!$C$4:$C$122, MATCH(B1621, 'Accrual Schedule'!$C$4:$C$122, 1)+1, 1), INDEX('Accrual Schedule'!$C$4:$C$122, 1, 1)))</f>
        <v/>
      </c>
      <c r="J1621" s="11" t="str">
        <f ca="1">IF(B1621="","",'Terms&amp;Conditions + Transaction'!$F$5-SUMIF(Dispositions!$B$3:$B$32,"&lt;="&amp;B1621,Dispositions!$C$3:$C$32))</f>
        <v/>
      </c>
      <c r="K1621" s="84" t="str">
        <f ca="1">IF(B1621="", "", IF(ISNA(MATCH(B1621, 'Factor Schedule'!$B$3:$B$2002, -1)),1,IF(INDEX('Factor Schedule'!$B$3:$C$2002,MATCH(B1621, 'Factor Schedule'!$B$3:$B$2002, -1), 1)=B1621,MATCH(B1621, 'Factor Schedule'!$B$3:$B$2002, -1),MATCH(B1621, 'Factor Schedule'!$B$3:$B$2002, -1)+1)))</f>
        <v/>
      </c>
      <c r="L1621" s="11" t="str" cm="1">
        <f t="array" aca="1" ref="L1621" ca="1">IF(B1621="","",ROUND(J1621*_xlfn.IFNA(INDEX('Factor Schedule'!$B$3:$C$2002,K1621, 2), 1), 2))</f>
        <v/>
      </c>
      <c r="M1621" s="11" t="str">
        <f ca="1">IF(B1621="", "", IF(OR(LOWER('Terms&amp;Conditions + Transaction'!$B$12)&lt;&gt;"compound", B1621=$C$2, B1621=E1621), L1621, L1621+IF(LOWER('Terms&amp;Conditions + Transaction'!$B$13)&lt;&gt;"y", SUMIFS($T$8:$T$2007, $B$8:$B$2007, "&gt;="&amp;E1621, $B$8:$B$2007, "&lt;"&amp;B1621), SUMIFS($U$8:$U$1007, $B$8:$B$2007, "&gt;="&amp;E1621, $B$8:$B$2007, "&lt;"&amp;B1621))))</f>
        <v/>
      </c>
      <c r="N1621" s="18" t="str">
        <f ca="1">IF(OR(B1621 = "", F1621=""), "", MIN(ForwardDays(B1621,-'Terms&amp;Conditions + Transaction'!$B$22, 'Terms&amp;Conditions + Transaction'!$B$23, 'Holiday Schedule'!$B$3:$B$1002),ForwardDays(F1621,-'Terms&amp;Conditions + Transaction'!$B$22, 'Terms&amp;Conditions + Transaction'!$B$23, 'Holiday Schedule'!$B$3:$B$1002)))</f>
        <v/>
      </c>
      <c r="O1621" s="42" t="str">
        <f ca="1">IF(B1621="", "", IF(ISNA(MATCH(N1621, SOFR_INDEX!$A$2:$A$2001, -1)),1,IF(INDEX(SOFR_INDEX!$A$2:$E$2001,MATCH(N1621, SOFR_INDEX!$A$2:$A$2001, -1), 1)=N1621,MATCH(N1621, SOFR_INDEX!$A$2:$A$2001, -1),MATCH(N1621, SOFR_INDEX!$A$2:$A$2001, -1)+1)))</f>
        <v/>
      </c>
      <c r="P1621" s="40" t="str" cm="1">
        <f t="array" aca="1" ref="P1621" ca="1">IF(OR(B1621="", F1621=""), "", INDEX(SOFR_INDEX!$B$2:$E$2001, O1621,$P$4) * IF(LEFT($P$3, 3)="180", 2, IF(LEFT($P$3, 2)="90", 4, IF(LEFT($P$3, 2)="30", 12, 1)))/100)</f>
        <v/>
      </c>
      <c r="Q1621" s="43" t="str">
        <f ca="1">IF(OR(B1621="", F1621=""), "", P1621+'Terms&amp;Conditions + Transaction'!$B$11/10000)</f>
        <v/>
      </c>
      <c r="R1621" s="43" t="str">
        <f t="shared" ca="1" si="155"/>
        <v/>
      </c>
      <c r="S1621" t="str">
        <f ca="1">IF(B1621="",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Transaction'!$C$7*(F1621-E1621), 365), 360))))</f>
        <v/>
      </c>
      <c r="T1621" s="49" t="str">
        <f t="shared" ca="1" si="156"/>
        <v/>
      </c>
      <c r="U1621" s="49" t="str">
        <f t="shared" ca="1" si="157"/>
        <v/>
      </c>
      <c r="V1621" s="49" t="str">
        <f t="shared" ca="1" si="158"/>
        <v/>
      </c>
      <c r="W1621" s="11" t="str">
        <f t="shared" ca="1" si="159"/>
        <v/>
      </c>
      <c r="X1621" s="11" t="str">
        <f t="shared" ca="1" si="160"/>
        <v/>
      </c>
    </row>
    <row r="1622" spans="2:24" x14ac:dyDescent="0.25">
      <c r="B1622" s="82" t="str">
        <f ca="1">IF(B1621&lt;MIN($C$3, 'Terms&amp;Conditions + Transaction'!$B$6), B1621+1, "")</f>
        <v/>
      </c>
      <c r="C1622" t="str">
        <f ca="1">IF(B1622="", "", IF(AND(WEEKDAY(B1622, 2)&lt;=5, ISERROR(VLOOKUP(B1622, 'Holiday Schedule'!$B$3:$B$1002, 1, FALSE))), 1, 0))</f>
        <v/>
      </c>
      <c r="D1622" t="str">
        <f ca="1">IF(B1622="", "", IF(LOWER('Terms&amp;Conditions + Transaction'!$C$15)="act", 1, IF(DAY(B1622)=31, 0, IF(AND(DAY(B1622+1)=1, MONTH(B1622+1)=3), 31-DAY(B1622), 1))))</f>
        <v/>
      </c>
      <c r="E1622" s="18" t="str">
        <f ca="1">IF(B1622="", "", IFERROR(VLOOKUP(B1622, 'Accrual Schedule'!$B$3:$B$122, 1, TRUE), ""))</f>
        <v/>
      </c>
      <c r="F1622" s="18" t="str" cm="1">
        <f t="array" aca="1" ref="F1622" ca="1">IF(B1622="", "", INDEX('Accrual Schedule'!$B$3:$B$122, MATCH(B1622, 'Accrual Schedule'!$B$3:$B$122, 1)+1, 1))</f>
        <v/>
      </c>
      <c r="G1622" s="18" t="str" cm="1">
        <f t="array" aca="1" ref="G1622" ca="1">IF(B1622="", "", INDEX('Accrual Schedule'!$B$3:$B$122, MATCH(H1622, 'Accrual Schedule'!$B$3:$B$122, 1)-1, 1))</f>
        <v/>
      </c>
      <c r="H1622" s="18" t="str">
        <f ca="1">IF(B1622="", "", INDEX('Accrual Schedule'!$B$3:$B$122, MATCH(I1622, 'Accrual Schedule'!$C$3:$C$122, 1), 1))</f>
        <v/>
      </c>
      <c r="I1622" s="18" t="str" cm="1">
        <f t="array" aca="1" ref="I1622" ca="1">IF(B1622="", "", _xlfn.IFNA(INDEX('Accrual Schedule'!$C$4:$C$122, MATCH(B1622, 'Accrual Schedule'!$C$4:$C$122, 1)+1, 1), INDEX('Accrual Schedule'!$C$4:$C$122, 1, 1)))</f>
        <v/>
      </c>
      <c r="J1622" s="11" t="str">
        <f ca="1">IF(B1622="","",'Terms&amp;Conditions + Transaction'!$F$5-SUMIF(Dispositions!$B$3:$B$32,"&lt;="&amp;B1622,Dispositions!$C$3:$C$32))</f>
        <v/>
      </c>
      <c r="K1622" s="84" t="str">
        <f ca="1">IF(B1622="", "", IF(ISNA(MATCH(B1622, 'Factor Schedule'!$B$3:$B$2002, -1)),1,IF(INDEX('Factor Schedule'!$B$3:$C$2002,MATCH(B1622, 'Factor Schedule'!$B$3:$B$2002, -1), 1)=B1622,MATCH(B1622, 'Factor Schedule'!$B$3:$B$2002, -1),MATCH(B1622, 'Factor Schedule'!$B$3:$B$2002, -1)+1)))</f>
        <v/>
      </c>
      <c r="L1622" s="11" t="str" cm="1">
        <f t="array" aca="1" ref="L1622" ca="1">IF(B1622="","",ROUND(J1622*_xlfn.IFNA(INDEX('Factor Schedule'!$B$3:$C$2002,K1622, 2), 1), 2))</f>
        <v/>
      </c>
      <c r="M1622" s="11" t="str">
        <f ca="1">IF(B1622="", "", IF(OR(LOWER('Terms&amp;Conditions + Transaction'!$B$12)&lt;&gt;"compound", B1622=$C$2, B1622=E1622), L1622, L1622+IF(LOWER('Terms&amp;Conditions + Transaction'!$B$13)&lt;&gt;"y", SUMIFS($T$8:$T$2007, $B$8:$B$2007, "&gt;="&amp;E1622, $B$8:$B$2007, "&lt;"&amp;B1622), SUMIFS($U$8:$U$1007, $B$8:$B$2007, "&gt;="&amp;E1622, $B$8:$B$2007, "&lt;"&amp;B1622))))</f>
        <v/>
      </c>
      <c r="N1622" s="18" t="str">
        <f ca="1">IF(OR(B1622 = "", F1622=""), "", MIN(ForwardDays(B1622,-'Terms&amp;Conditions + Transaction'!$B$22, 'Terms&amp;Conditions + Transaction'!$B$23, 'Holiday Schedule'!$B$3:$B$1002),ForwardDays(F1622,-'Terms&amp;Conditions + Transaction'!$B$22, 'Terms&amp;Conditions + Transaction'!$B$23, 'Holiday Schedule'!$B$3:$B$1002)))</f>
        <v/>
      </c>
      <c r="O1622" s="42" t="str">
        <f ca="1">IF(B1622="", "", IF(ISNA(MATCH(N1622, SOFR_INDEX!$A$2:$A$2001, -1)),1,IF(INDEX(SOFR_INDEX!$A$2:$E$2001,MATCH(N1622, SOFR_INDEX!$A$2:$A$2001, -1), 1)=N1622,MATCH(N1622, SOFR_INDEX!$A$2:$A$2001, -1),MATCH(N1622, SOFR_INDEX!$A$2:$A$2001, -1)+1)))</f>
        <v/>
      </c>
      <c r="P1622" s="40" t="str" cm="1">
        <f t="array" aca="1" ref="P1622" ca="1">IF(OR(B1622="", F1622=""), "", INDEX(SOFR_INDEX!$B$2:$E$2001, O1622,$P$4) * IF(LEFT($P$3, 3)="180", 2, IF(LEFT($P$3, 2)="90", 4, IF(LEFT($P$3, 2)="30", 12, 1)))/100)</f>
        <v/>
      </c>
      <c r="Q1622" s="43" t="str">
        <f ca="1">IF(OR(B1622="", F1622=""), "", P1622+'Terms&amp;Conditions + Transaction'!$B$11/10000)</f>
        <v/>
      </c>
      <c r="R1622" s="43" t="str">
        <f t="shared" ca="1" si="155"/>
        <v/>
      </c>
      <c r="S1622" t="str">
        <f ca="1">IF(B1622="",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Transaction'!$C$7*(F1622-E1622), 365), 360))))</f>
        <v/>
      </c>
      <c r="T1622" s="49" t="str">
        <f t="shared" ca="1" si="156"/>
        <v/>
      </c>
      <c r="U1622" s="49" t="str">
        <f t="shared" ca="1" si="157"/>
        <v/>
      </c>
      <c r="V1622" s="49" t="str">
        <f t="shared" ca="1" si="158"/>
        <v/>
      </c>
      <c r="W1622" s="11" t="str">
        <f t="shared" ca="1" si="159"/>
        <v/>
      </c>
      <c r="X1622" s="11" t="str">
        <f t="shared" ca="1" si="160"/>
        <v/>
      </c>
    </row>
    <row r="1623" spans="2:24" x14ac:dyDescent="0.25">
      <c r="B1623" s="82" t="str">
        <f ca="1">IF(B1622&lt;MIN($C$3, 'Terms&amp;Conditions + Transaction'!$B$6), B1622+1, "")</f>
        <v/>
      </c>
      <c r="C1623" t="str">
        <f ca="1">IF(B1623="", "", IF(AND(WEEKDAY(B1623, 2)&lt;=5, ISERROR(VLOOKUP(B1623, 'Holiday Schedule'!$B$3:$B$1002, 1, FALSE))), 1, 0))</f>
        <v/>
      </c>
      <c r="D1623" t="str">
        <f ca="1">IF(B1623="", "", IF(LOWER('Terms&amp;Conditions + Transaction'!$C$15)="act", 1, IF(DAY(B1623)=31, 0, IF(AND(DAY(B1623+1)=1, MONTH(B1623+1)=3), 31-DAY(B1623), 1))))</f>
        <v/>
      </c>
      <c r="E1623" s="18" t="str">
        <f ca="1">IF(B1623="", "", IFERROR(VLOOKUP(B1623, 'Accrual Schedule'!$B$3:$B$122, 1, TRUE), ""))</f>
        <v/>
      </c>
      <c r="F1623" s="18" t="str" cm="1">
        <f t="array" aca="1" ref="F1623" ca="1">IF(B1623="", "", INDEX('Accrual Schedule'!$B$3:$B$122, MATCH(B1623, 'Accrual Schedule'!$B$3:$B$122, 1)+1, 1))</f>
        <v/>
      </c>
      <c r="G1623" s="18" t="str" cm="1">
        <f t="array" aca="1" ref="G1623" ca="1">IF(B1623="", "", INDEX('Accrual Schedule'!$B$3:$B$122, MATCH(H1623, 'Accrual Schedule'!$B$3:$B$122, 1)-1, 1))</f>
        <v/>
      </c>
      <c r="H1623" s="18" t="str">
        <f ca="1">IF(B1623="", "", INDEX('Accrual Schedule'!$B$3:$B$122, MATCH(I1623, 'Accrual Schedule'!$C$3:$C$122, 1), 1))</f>
        <v/>
      </c>
      <c r="I1623" s="18" t="str" cm="1">
        <f t="array" aca="1" ref="I1623" ca="1">IF(B1623="", "", _xlfn.IFNA(INDEX('Accrual Schedule'!$C$4:$C$122, MATCH(B1623, 'Accrual Schedule'!$C$4:$C$122, 1)+1, 1), INDEX('Accrual Schedule'!$C$4:$C$122, 1, 1)))</f>
        <v/>
      </c>
      <c r="J1623" s="11" t="str">
        <f ca="1">IF(B1623="","",'Terms&amp;Conditions + Transaction'!$F$5-SUMIF(Dispositions!$B$3:$B$32,"&lt;="&amp;B1623,Dispositions!$C$3:$C$32))</f>
        <v/>
      </c>
      <c r="K1623" s="84" t="str">
        <f ca="1">IF(B1623="", "", IF(ISNA(MATCH(B1623, 'Factor Schedule'!$B$3:$B$2002, -1)),1,IF(INDEX('Factor Schedule'!$B$3:$C$2002,MATCH(B1623, 'Factor Schedule'!$B$3:$B$2002, -1), 1)=B1623,MATCH(B1623, 'Factor Schedule'!$B$3:$B$2002, -1),MATCH(B1623, 'Factor Schedule'!$B$3:$B$2002, -1)+1)))</f>
        <v/>
      </c>
      <c r="L1623" s="11" t="str" cm="1">
        <f t="array" aca="1" ref="L1623" ca="1">IF(B1623="","",ROUND(J1623*_xlfn.IFNA(INDEX('Factor Schedule'!$B$3:$C$2002,K1623, 2), 1), 2))</f>
        <v/>
      </c>
      <c r="M1623" s="11" t="str">
        <f ca="1">IF(B1623="", "", IF(OR(LOWER('Terms&amp;Conditions + Transaction'!$B$12)&lt;&gt;"compound", B1623=$C$2, B1623=E1623), L1623, L1623+IF(LOWER('Terms&amp;Conditions + Transaction'!$B$13)&lt;&gt;"y", SUMIFS($T$8:$T$2007, $B$8:$B$2007, "&gt;="&amp;E1623, $B$8:$B$2007, "&lt;"&amp;B1623), SUMIFS($U$8:$U$1007, $B$8:$B$2007, "&gt;="&amp;E1623, $B$8:$B$2007, "&lt;"&amp;B1623))))</f>
        <v/>
      </c>
      <c r="N1623" s="18" t="str">
        <f ca="1">IF(OR(B1623 = "", F1623=""), "", MIN(ForwardDays(B1623,-'Terms&amp;Conditions + Transaction'!$B$22, 'Terms&amp;Conditions + Transaction'!$B$23, 'Holiday Schedule'!$B$3:$B$1002),ForwardDays(F1623,-'Terms&amp;Conditions + Transaction'!$B$22, 'Terms&amp;Conditions + Transaction'!$B$23, 'Holiday Schedule'!$B$3:$B$1002)))</f>
        <v/>
      </c>
      <c r="O1623" s="42" t="str">
        <f ca="1">IF(B1623="", "", IF(ISNA(MATCH(N1623, SOFR_INDEX!$A$2:$A$2001, -1)),1,IF(INDEX(SOFR_INDEX!$A$2:$E$2001,MATCH(N1623, SOFR_INDEX!$A$2:$A$2001, -1), 1)=N1623,MATCH(N1623, SOFR_INDEX!$A$2:$A$2001, -1),MATCH(N1623, SOFR_INDEX!$A$2:$A$2001, -1)+1)))</f>
        <v/>
      </c>
      <c r="P1623" s="40" t="str" cm="1">
        <f t="array" aca="1" ref="P1623" ca="1">IF(OR(B1623="", F1623=""), "", INDEX(SOFR_INDEX!$B$2:$E$2001, O1623,$P$4) * IF(LEFT($P$3, 3)="180", 2, IF(LEFT($P$3, 2)="90", 4, IF(LEFT($P$3, 2)="30", 12, 1)))/100)</f>
        <v/>
      </c>
      <c r="Q1623" s="43" t="str">
        <f ca="1">IF(OR(B1623="", F1623=""), "", P1623+'Terms&amp;Conditions + Transaction'!$B$11/10000)</f>
        <v/>
      </c>
      <c r="R1623" s="43" t="str">
        <f t="shared" ca="1" si="155"/>
        <v/>
      </c>
      <c r="S1623" t="str">
        <f ca="1">IF(B1623="",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Transaction'!$C$7*(F1623-E1623), 365), 360))))</f>
        <v/>
      </c>
      <c r="T1623" s="49" t="str">
        <f t="shared" ca="1" si="156"/>
        <v/>
      </c>
      <c r="U1623" s="49" t="str">
        <f t="shared" ca="1" si="157"/>
        <v/>
      </c>
      <c r="V1623" s="49" t="str">
        <f t="shared" ca="1" si="158"/>
        <v/>
      </c>
      <c r="W1623" s="11" t="str">
        <f t="shared" ca="1" si="159"/>
        <v/>
      </c>
      <c r="X1623" s="11" t="str">
        <f t="shared" ca="1" si="160"/>
        <v/>
      </c>
    </row>
    <row r="1624" spans="2:24" x14ac:dyDescent="0.25">
      <c r="B1624" s="82" t="str">
        <f ca="1">IF(B1623&lt;MIN($C$3, 'Terms&amp;Conditions + Transaction'!$B$6), B1623+1, "")</f>
        <v/>
      </c>
      <c r="C1624" t="str">
        <f ca="1">IF(B1624="", "", IF(AND(WEEKDAY(B1624, 2)&lt;=5, ISERROR(VLOOKUP(B1624, 'Holiday Schedule'!$B$3:$B$1002, 1, FALSE))), 1, 0))</f>
        <v/>
      </c>
      <c r="D1624" t="str">
        <f ca="1">IF(B1624="", "", IF(LOWER('Terms&amp;Conditions + Transaction'!$C$15)="act", 1, IF(DAY(B1624)=31, 0, IF(AND(DAY(B1624+1)=1, MONTH(B1624+1)=3), 31-DAY(B1624), 1))))</f>
        <v/>
      </c>
      <c r="E1624" s="18" t="str">
        <f ca="1">IF(B1624="", "", IFERROR(VLOOKUP(B1624, 'Accrual Schedule'!$B$3:$B$122, 1, TRUE), ""))</f>
        <v/>
      </c>
      <c r="F1624" s="18" t="str" cm="1">
        <f t="array" aca="1" ref="F1624" ca="1">IF(B1624="", "", INDEX('Accrual Schedule'!$B$3:$B$122, MATCH(B1624, 'Accrual Schedule'!$B$3:$B$122, 1)+1, 1))</f>
        <v/>
      </c>
      <c r="G1624" s="18" t="str" cm="1">
        <f t="array" aca="1" ref="G1624" ca="1">IF(B1624="", "", INDEX('Accrual Schedule'!$B$3:$B$122, MATCH(H1624, 'Accrual Schedule'!$B$3:$B$122, 1)-1, 1))</f>
        <v/>
      </c>
      <c r="H1624" s="18" t="str">
        <f ca="1">IF(B1624="", "", INDEX('Accrual Schedule'!$B$3:$B$122, MATCH(I1624, 'Accrual Schedule'!$C$3:$C$122, 1), 1))</f>
        <v/>
      </c>
      <c r="I1624" s="18" t="str" cm="1">
        <f t="array" aca="1" ref="I1624" ca="1">IF(B1624="", "", _xlfn.IFNA(INDEX('Accrual Schedule'!$C$4:$C$122, MATCH(B1624, 'Accrual Schedule'!$C$4:$C$122, 1)+1, 1), INDEX('Accrual Schedule'!$C$4:$C$122, 1, 1)))</f>
        <v/>
      </c>
      <c r="J1624" s="11" t="str">
        <f ca="1">IF(B1624="","",'Terms&amp;Conditions + Transaction'!$F$5-SUMIF(Dispositions!$B$3:$B$32,"&lt;="&amp;B1624,Dispositions!$C$3:$C$32))</f>
        <v/>
      </c>
      <c r="K1624" s="84" t="str">
        <f ca="1">IF(B1624="", "", IF(ISNA(MATCH(B1624, 'Factor Schedule'!$B$3:$B$2002, -1)),1,IF(INDEX('Factor Schedule'!$B$3:$C$2002,MATCH(B1624, 'Factor Schedule'!$B$3:$B$2002, -1), 1)=B1624,MATCH(B1624, 'Factor Schedule'!$B$3:$B$2002, -1),MATCH(B1624, 'Factor Schedule'!$B$3:$B$2002, -1)+1)))</f>
        <v/>
      </c>
      <c r="L1624" s="11" t="str" cm="1">
        <f t="array" aca="1" ref="L1624" ca="1">IF(B1624="","",ROUND(J1624*_xlfn.IFNA(INDEX('Factor Schedule'!$B$3:$C$2002,K1624, 2), 1), 2))</f>
        <v/>
      </c>
      <c r="M1624" s="11" t="str">
        <f ca="1">IF(B1624="", "", IF(OR(LOWER('Terms&amp;Conditions + Transaction'!$B$12)&lt;&gt;"compound", B1624=$C$2, B1624=E1624), L1624, L1624+IF(LOWER('Terms&amp;Conditions + Transaction'!$B$13)&lt;&gt;"y", SUMIFS($T$8:$T$2007, $B$8:$B$2007, "&gt;="&amp;E1624, $B$8:$B$2007, "&lt;"&amp;B1624), SUMIFS($U$8:$U$1007, $B$8:$B$2007, "&gt;="&amp;E1624, $B$8:$B$2007, "&lt;"&amp;B1624))))</f>
        <v/>
      </c>
      <c r="N1624" s="18" t="str">
        <f ca="1">IF(OR(B1624 = "", F1624=""), "", MIN(ForwardDays(B1624,-'Terms&amp;Conditions + Transaction'!$B$22, 'Terms&amp;Conditions + Transaction'!$B$23, 'Holiday Schedule'!$B$3:$B$1002),ForwardDays(F1624,-'Terms&amp;Conditions + Transaction'!$B$22, 'Terms&amp;Conditions + Transaction'!$B$23, 'Holiday Schedule'!$B$3:$B$1002)))</f>
        <v/>
      </c>
      <c r="O1624" s="42" t="str">
        <f ca="1">IF(B1624="", "", IF(ISNA(MATCH(N1624, SOFR_INDEX!$A$2:$A$2001, -1)),1,IF(INDEX(SOFR_INDEX!$A$2:$E$2001,MATCH(N1624, SOFR_INDEX!$A$2:$A$2001, -1), 1)=N1624,MATCH(N1624, SOFR_INDEX!$A$2:$A$2001, -1),MATCH(N1624, SOFR_INDEX!$A$2:$A$2001, -1)+1)))</f>
        <v/>
      </c>
      <c r="P1624" s="40" t="str" cm="1">
        <f t="array" aca="1" ref="P1624" ca="1">IF(OR(B1624="", F1624=""), "", INDEX(SOFR_INDEX!$B$2:$E$2001, O1624,$P$4) * IF(LEFT($P$3, 3)="180", 2, IF(LEFT($P$3, 2)="90", 4, IF(LEFT($P$3, 2)="30", 12, 1)))/100)</f>
        <v/>
      </c>
      <c r="Q1624" s="43" t="str">
        <f ca="1">IF(OR(B1624="", F1624=""), "", P1624+'Terms&amp;Conditions + Transaction'!$B$11/10000)</f>
        <v/>
      </c>
      <c r="R1624" s="43" t="str">
        <f t="shared" ca="1" si="155"/>
        <v/>
      </c>
      <c r="S1624" t="str">
        <f ca="1">IF(B1624="",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Transaction'!$C$7*(F1624-E1624), 365), 360))))</f>
        <v/>
      </c>
      <c r="T1624" s="49" t="str">
        <f t="shared" ca="1" si="156"/>
        <v/>
      </c>
      <c r="U1624" s="49" t="str">
        <f t="shared" ca="1" si="157"/>
        <v/>
      </c>
      <c r="V1624" s="49" t="str">
        <f t="shared" ca="1" si="158"/>
        <v/>
      </c>
      <c r="W1624" s="11" t="str">
        <f t="shared" ca="1" si="159"/>
        <v/>
      </c>
      <c r="X1624" s="11" t="str">
        <f t="shared" ca="1" si="160"/>
        <v/>
      </c>
    </row>
    <row r="1625" spans="2:24" x14ac:dyDescent="0.25">
      <c r="B1625" s="82" t="str">
        <f ca="1">IF(B1624&lt;MIN($C$3, 'Terms&amp;Conditions + Transaction'!$B$6), B1624+1, "")</f>
        <v/>
      </c>
      <c r="C1625" t="str">
        <f ca="1">IF(B1625="", "", IF(AND(WEEKDAY(B1625, 2)&lt;=5, ISERROR(VLOOKUP(B1625, 'Holiday Schedule'!$B$3:$B$1002, 1, FALSE))), 1, 0))</f>
        <v/>
      </c>
      <c r="D1625" t="str">
        <f ca="1">IF(B1625="", "", IF(LOWER('Terms&amp;Conditions + Transaction'!$C$15)="act", 1, IF(DAY(B1625)=31, 0, IF(AND(DAY(B1625+1)=1, MONTH(B1625+1)=3), 31-DAY(B1625), 1))))</f>
        <v/>
      </c>
      <c r="E1625" s="18" t="str">
        <f ca="1">IF(B1625="", "", IFERROR(VLOOKUP(B1625, 'Accrual Schedule'!$B$3:$B$122, 1, TRUE), ""))</f>
        <v/>
      </c>
      <c r="F1625" s="18" t="str" cm="1">
        <f t="array" aca="1" ref="F1625" ca="1">IF(B1625="", "", INDEX('Accrual Schedule'!$B$3:$B$122, MATCH(B1625, 'Accrual Schedule'!$B$3:$B$122, 1)+1, 1))</f>
        <v/>
      </c>
      <c r="G1625" s="18" t="str" cm="1">
        <f t="array" aca="1" ref="G1625" ca="1">IF(B1625="", "", INDEX('Accrual Schedule'!$B$3:$B$122, MATCH(H1625, 'Accrual Schedule'!$B$3:$B$122, 1)-1, 1))</f>
        <v/>
      </c>
      <c r="H1625" s="18" t="str">
        <f ca="1">IF(B1625="", "", INDEX('Accrual Schedule'!$B$3:$B$122, MATCH(I1625, 'Accrual Schedule'!$C$3:$C$122, 1), 1))</f>
        <v/>
      </c>
      <c r="I1625" s="18" t="str" cm="1">
        <f t="array" aca="1" ref="I1625" ca="1">IF(B1625="", "", _xlfn.IFNA(INDEX('Accrual Schedule'!$C$4:$C$122, MATCH(B1625, 'Accrual Schedule'!$C$4:$C$122, 1)+1, 1), INDEX('Accrual Schedule'!$C$4:$C$122, 1, 1)))</f>
        <v/>
      </c>
      <c r="J1625" s="11" t="str">
        <f ca="1">IF(B1625="","",'Terms&amp;Conditions + Transaction'!$F$5-SUMIF(Dispositions!$B$3:$B$32,"&lt;="&amp;B1625,Dispositions!$C$3:$C$32))</f>
        <v/>
      </c>
      <c r="K1625" s="84" t="str">
        <f ca="1">IF(B1625="", "", IF(ISNA(MATCH(B1625, 'Factor Schedule'!$B$3:$B$2002, -1)),1,IF(INDEX('Factor Schedule'!$B$3:$C$2002,MATCH(B1625, 'Factor Schedule'!$B$3:$B$2002, -1), 1)=B1625,MATCH(B1625, 'Factor Schedule'!$B$3:$B$2002, -1),MATCH(B1625, 'Factor Schedule'!$B$3:$B$2002, -1)+1)))</f>
        <v/>
      </c>
      <c r="L1625" s="11" t="str" cm="1">
        <f t="array" aca="1" ref="L1625" ca="1">IF(B1625="","",ROUND(J1625*_xlfn.IFNA(INDEX('Factor Schedule'!$B$3:$C$2002,K1625, 2), 1), 2))</f>
        <v/>
      </c>
      <c r="M1625" s="11" t="str">
        <f ca="1">IF(B1625="", "", IF(OR(LOWER('Terms&amp;Conditions + Transaction'!$B$12)&lt;&gt;"compound", B1625=$C$2, B1625=E1625), L1625, L1625+IF(LOWER('Terms&amp;Conditions + Transaction'!$B$13)&lt;&gt;"y", SUMIFS($T$8:$T$2007, $B$8:$B$2007, "&gt;="&amp;E1625, $B$8:$B$2007, "&lt;"&amp;B1625), SUMIFS($U$8:$U$1007, $B$8:$B$2007, "&gt;="&amp;E1625, $B$8:$B$2007, "&lt;"&amp;B1625))))</f>
        <v/>
      </c>
      <c r="N1625" s="18" t="str">
        <f ca="1">IF(OR(B1625 = "", F1625=""), "", MIN(ForwardDays(B1625,-'Terms&amp;Conditions + Transaction'!$B$22, 'Terms&amp;Conditions + Transaction'!$B$23, 'Holiday Schedule'!$B$3:$B$1002),ForwardDays(F1625,-'Terms&amp;Conditions + Transaction'!$B$22, 'Terms&amp;Conditions + Transaction'!$B$23, 'Holiday Schedule'!$B$3:$B$1002)))</f>
        <v/>
      </c>
      <c r="O1625" s="42" t="str">
        <f ca="1">IF(B1625="", "", IF(ISNA(MATCH(N1625, SOFR_INDEX!$A$2:$A$2001, -1)),1,IF(INDEX(SOFR_INDEX!$A$2:$E$2001,MATCH(N1625, SOFR_INDEX!$A$2:$A$2001, -1), 1)=N1625,MATCH(N1625, SOFR_INDEX!$A$2:$A$2001, -1),MATCH(N1625, SOFR_INDEX!$A$2:$A$2001, -1)+1)))</f>
        <v/>
      </c>
      <c r="P1625" s="40" t="str" cm="1">
        <f t="array" aca="1" ref="P1625" ca="1">IF(OR(B1625="", F1625=""), "", INDEX(SOFR_INDEX!$B$2:$E$2001, O1625,$P$4) * IF(LEFT($P$3, 3)="180", 2, IF(LEFT($P$3, 2)="90", 4, IF(LEFT($P$3, 2)="30", 12, 1)))/100)</f>
        <v/>
      </c>
      <c r="Q1625" s="43" t="str">
        <f ca="1">IF(OR(B1625="", F1625=""), "", P1625+'Terms&amp;Conditions + Transaction'!$B$11/10000)</f>
        <v/>
      </c>
      <c r="R1625" s="43" t="str">
        <f t="shared" ca="1" si="155"/>
        <v/>
      </c>
      <c r="S1625" t="str">
        <f ca="1">IF(B1625="",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Transaction'!$C$7*(F1625-E1625), 365), 360))))</f>
        <v/>
      </c>
      <c r="T1625" s="49" t="str">
        <f t="shared" ca="1" si="156"/>
        <v/>
      </c>
      <c r="U1625" s="49" t="str">
        <f t="shared" ca="1" si="157"/>
        <v/>
      </c>
      <c r="V1625" s="49" t="str">
        <f t="shared" ca="1" si="158"/>
        <v/>
      </c>
      <c r="W1625" s="11" t="str">
        <f t="shared" ca="1" si="159"/>
        <v/>
      </c>
      <c r="X1625" s="11" t="str">
        <f t="shared" ca="1" si="160"/>
        <v/>
      </c>
    </row>
    <row r="1626" spans="2:24" x14ac:dyDescent="0.25">
      <c r="B1626" s="82" t="str">
        <f ca="1">IF(B1625&lt;MIN($C$3, 'Terms&amp;Conditions + Transaction'!$B$6), B1625+1, "")</f>
        <v/>
      </c>
      <c r="C1626" t="str">
        <f ca="1">IF(B1626="", "", IF(AND(WEEKDAY(B1626, 2)&lt;=5, ISERROR(VLOOKUP(B1626, 'Holiday Schedule'!$B$3:$B$1002, 1, FALSE))), 1, 0))</f>
        <v/>
      </c>
      <c r="D1626" t="str">
        <f ca="1">IF(B1626="", "", IF(LOWER('Terms&amp;Conditions + Transaction'!$C$15)="act", 1, IF(DAY(B1626)=31, 0, IF(AND(DAY(B1626+1)=1, MONTH(B1626+1)=3), 31-DAY(B1626), 1))))</f>
        <v/>
      </c>
      <c r="E1626" s="18" t="str">
        <f ca="1">IF(B1626="", "", IFERROR(VLOOKUP(B1626, 'Accrual Schedule'!$B$3:$B$122, 1, TRUE), ""))</f>
        <v/>
      </c>
      <c r="F1626" s="18" t="str" cm="1">
        <f t="array" aca="1" ref="F1626" ca="1">IF(B1626="", "", INDEX('Accrual Schedule'!$B$3:$B$122, MATCH(B1626, 'Accrual Schedule'!$B$3:$B$122, 1)+1, 1))</f>
        <v/>
      </c>
      <c r="G1626" s="18" t="str" cm="1">
        <f t="array" aca="1" ref="G1626" ca="1">IF(B1626="", "", INDEX('Accrual Schedule'!$B$3:$B$122, MATCH(H1626, 'Accrual Schedule'!$B$3:$B$122, 1)-1, 1))</f>
        <v/>
      </c>
      <c r="H1626" s="18" t="str">
        <f ca="1">IF(B1626="", "", INDEX('Accrual Schedule'!$B$3:$B$122, MATCH(I1626, 'Accrual Schedule'!$C$3:$C$122, 1), 1))</f>
        <v/>
      </c>
      <c r="I1626" s="18" t="str" cm="1">
        <f t="array" aca="1" ref="I1626" ca="1">IF(B1626="", "", _xlfn.IFNA(INDEX('Accrual Schedule'!$C$4:$C$122, MATCH(B1626, 'Accrual Schedule'!$C$4:$C$122, 1)+1, 1), INDEX('Accrual Schedule'!$C$4:$C$122, 1, 1)))</f>
        <v/>
      </c>
      <c r="J1626" s="11" t="str">
        <f ca="1">IF(B1626="","",'Terms&amp;Conditions + Transaction'!$F$5-SUMIF(Dispositions!$B$3:$B$32,"&lt;="&amp;B1626,Dispositions!$C$3:$C$32))</f>
        <v/>
      </c>
      <c r="K1626" s="84" t="str">
        <f ca="1">IF(B1626="", "", IF(ISNA(MATCH(B1626, 'Factor Schedule'!$B$3:$B$2002, -1)),1,IF(INDEX('Factor Schedule'!$B$3:$C$2002,MATCH(B1626, 'Factor Schedule'!$B$3:$B$2002, -1), 1)=B1626,MATCH(B1626, 'Factor Schedule'!$B$3:$B$2002, -1),MATCH(B1626, 'Factor Schedule'!$B$3:$B$2002, -1)+1)))</f>
        <v/>
      </c>
      <c r="L1626" s="11" t="str" cm="1">
        <f t="array" aca="1" ref="L1626" ca="1">IF(B1626="","",ROUND(J1626*_xlfn.IFNA(INDEX('Factor Schedule'!$B$3:$C$2002,K1626, 2), 1), 2))</f>
        <v/>
      </c>
      <c r="M1626" s="11" t="str">
        <f ca="1">IF(B1626="", "", IF(OR(LOWER('Terms&amp;Conditions + Transaction'!$B$12)&lt;&gt;"compound", B1626=$C$2, B1626=E1626), L1626, L1626+IF(LOWER('Terms&amp;Conditions + Transaction'!$B$13)&lt;&gt;"y", SUMIFS($T$8:$T$2007, $B$8:$B$2007, "&gt;="&amp;E1626, $B$8:$B$2007, "&lt;"&amp;B1626), SUMIFS($U$8:$U$1007, $B$8:$B$2007, "&gt;="&amp;E1626, $B$8:$B$2007, "&lt;"&amp;B1626))))</f>
        <v/>
      </c>
      <c r="N1626" s="18" t="str">
        <f ca="1">IF(OR(B1626 = "", F1626=""), "", MIN(ForwardDays(B1626,-'Terms&amp;Conditions + Transaction'!$B$22, 'Terms&amp;Conditions + Transaction'!$B$23, 'Holiday Schedule'!$B$3:$B$1002),ForwardDays(F1626,-'Terms&amp;Conditions + Transaction'!$B$22, 'Terms&amp;Conditions + Transaction'!$B$23, 'Holiday Schedule'!$B$3:$B$1002)))</f>
        <v/>
      </c>
      <c r="O1626" s="42" t="str">
        <f ca="1">IF(B1626="", "", IF(ISNA(MATCH(N1626, SOFR_INDEX!$A$2:$A$2001, -1)),1,IF(INDEX(SOFR_INDEX!$A$2:$E$2001,MATCH(N1626, SOFR_INDEX!$A$2:$A$2001, -1), 1)=N1626,MATCH(N1626, SOFR_INDEX!$A$2:$A$2001, -1),MATCH(N1626, SOFR_INDEX!$A$2:$A$2001, -1)+1)))</f>
        <v/>
      </c>
      <c r="P1626" s="40" t="str" cm="1">
        <f t="array" aca="1" ref="P1626" ca="1">IF(OR(B1626="", F1626=""), "", INDEX(SOFR_INDEX!$B$2:$E$2001, O1626,$P$4) * IF(LEFT($P$3, 3)="180", 2, IF(LEFT($P$3, 2)="90", 4, IF(LEFT($P$3, 2)="30", 12, 1)))/100)</f>
        <v/>
      </c>
      <c r="Q1626" s="43" t="str">
        <f ca="1">IF(OR(B1626="", F1626=""), "", P1626+'Terms&amp;Conditions + Transaction'!$B$11/10000)</f>
        <v/>
      </c>
      <c r="R1626" s="43" t="str">
        <f t="shared" ca="1" si="155"/>
        <v/>
      </c>
      <c r="S1626" t="str">
        <f ca="1">IF(B1626="",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Transaction'!$C$7*(F1626-E1626), 365), 360))))</f>
        <v/>
      </c>
      <c r="T1626" s="49" t="str">
        <f t="shared" ca="1" si="156"/>
        <v/>
      </c>
      <c r="U1626" s="49" t="str">
        <f t="shared" ca="1" si="157"/>
        <v/>
      </c>
      <c r="V1626" s="49" t="str">
        <f t="shared" ca="1" si="158"/>
        <v/>
      </c>
      <c r="W1626" s="11" t="str">
        <f t="shared" ca="1" si="159"/>
        <v/>
      </c>
      <c r="X1626" s="11" t="str">
        <f t="shared" ca="1" si="160"/>
        <v/>
      </c>
    </row>
    <row r="1627" spans="2:24" x14ac:dyDescent="0.25">
      <c r="B1627" s="82" t="str">
        <f ca="1">IF(B1626&lt;MIN($C$3, 'Terms&amp;Conditions + Transaction'!$B$6), B1626+1, "")</f>
        <v/>
      </c>
      <c r="C1627" t="str">
        <f ca="1">IF(B1627="", "", IF(AND(WEEKDAY(B1627, 2)&lt;=5, ISERROR(VLOOKUP(B1627, 'Holiday Schedule'!$B$3:$B$1002, 1, FALSE))), 1, 0))</f>
        <v/>
      </c>
      <c r="D1627" t="str">
        <f ca="1">IF(B1627="", "", IF(LOWER('Terms&amp;Conditions + Transaction'!$C$15)="act", 1, IF(DAY(B1627)=31, 0, IF(AND(DAY(B1627+1)=1, MONTH(B1627+1)=3), 31-DAY(B1627), 1))))</f>
        <v/>
      </c>
      <c r="E1627" s="18" t="str">
        <f ca="1">IF(B1627="", "", IFERROR(VLOOKUP(B1627, 'Accrual Schedule'!$B$3:$B$122, 1, TRUE), ""))</f>
        <v/>
      </c>
      <c r="F1627" s="18" t="str" cm="1">
        <f t="array" aca="1" ref="F1627" ca="1">IF(B1627="", "", INDEX('Accrual Schedule'!$B$3:$B$122, MATCH(B1627, 'Accrual Schedule'!$B$3:$B$122, 1)+1, 1))</f>
        <v/>
      </c>
      <c r="G1627" s="18" t="str" cm="1">
        <f t="array" aca="1" ref="G1627" ca="1">IF(B1627="", "", INDEX('Accrual Schedule'!$B$3:$B$122, MATCH(H1627, 'Accrual Schedule'!$B$3:$B$122, 1)-1, 1))</f>
        <v/>
      </c>
      <c r="H1627" s="18" t="str">
        <f ca="1">IF(B1627="", "", INDEX('Accrual Schedule'!$B$3:$B$122, MATCH(I1627, 'Accrual Schedule'!$C$3:$C$122, 1), 1))</f>
        <v/>
      </c>
      <c r="I1627" s="18" t="str" cm="1">
        <f t="array" aca="1" ref="I1627" ca="1">IF(B1627="", "", _xlfn.IFNA(INDEX('Accrual Schedule'!$C$4:$C$122, MATCH(B1627, 'Accrual Schedule'!$C$4:$C$122, 1)+1, 1), INDEX('Accrual Schedule'!$C$4:$C$122, 1, 1)))</f>
        <v/>
      </c>
      <c r="J1627" s="11" t="str">
        <f ca="1">IF(B1627="","",'Terms&amp;Conditions + Transaction'!$F$5-SUMIF(Dispositions!$B$3:$B$32,"&lt;="&amp;B1627,Dispositions!$C$3:$C$32))</f>
        <v/>
      </c>
      <c r="K1627" s="84" t="str">
        <f ca="1">IF(B1627="", "", IF(ISNA(MATCH(B1627, 'Factor Schedule'!$B$3:$B$2002, -1)),1,IF(INDEX('Factor Schedule'!$B$3:$C$2002,MATCH(B1627, 'Factor Schedule'!$B$3:$B$2002, -1), 1)=B1627,MATCH(B1627, 'Factor Schedule'!$B$3:$B$2002, -1),MATCH(B1627, 'Factor Schedule'!$B$3:$B$2002, -1)+1)))</f>
        <v/>
      </c>
      <c r="L1627" s="11" t="str" cm="1">
        <f t="array" aca="1" ref="L1627" ca="1">IF(B1627="","",ROUND(J1627*_xlfn.IFNA(INDEX('Factor Schedule'!$B$3:$C$2002,K1627, 2), 1), 2))</f>
        <v/>
      </c>
      <c r="M1627" s="11" t="str">
        <f ca="1">IF(B1627="", "", IF(OR(LOWER('Terms&amp;Conditions + Transaction'!$B$12)&lt;&gt;"compound", B1627=$C$2, B1627=E1627), L1627, L1627+IF(LOWER('Terms&amp;Conditions + Transaction'!$B$13)&lt;&gt;"y", SUMIFS($T$8:$T$2007, $B$8:$B$2007, "&gt;="&amp;E1627, $B$8:$B$2007, "&lt;"&amp;B1627), SUMIFS($U$8:$U$1007, $B$8:$B$2007, "&gt;="&amp;E1627, $B$8:$B$2007, "&lt;"&amp;B1627))))</f>
        <v/>
      </c>
      <c r="N1627" s="18" t="str">
        <f ca="1">IF(OR(B1627 = "", F1627=""), "", MIN(ForwardDays(B1627,-'Terms&amp;Conditions + Transaction'!$B$22, 'Terms&amp;Conditions + Transaction'!$B$23, 'Holiday Schedule'!$B$3:$B$1002),ForwardDays(F1627,-'Terms&amp;Conditions + Transaction'!$B$22, 'Terms&amp;Conditions + Transaction'!$B$23, 'Holiday Schedule'!$B$3:$B$1002)))</f>
        <v/>
      </c>
      <c r="O1627" s="42" t="str">
        <f ca="1">IF(B1627="", "", IF(ISNA(MATCH(N1627, SOFR_INDEX!$A$2:$A$2001, -1)),1,IF(INDEX(SOFR_INDEX!$A$2:$E$2001,MATCH(N1627, SOFR_INDEX!$A$2:$A$2001, -1), 1)=N1627,MATCH(N1627, SOFR_INDEX!$A$2:$A$2001, -1),MATCH(N1627, SOFR_INDEX!$A$2:$A$2001, -1)+1)))</f>
        <v/>
      </c>
      <c r="P1627" s="40" t="str" cm="1">
        <f t="array" aca="1" ref="P1627" ca="1">IF(OR(B1627="", F1627=""), "", INDEX(SOFR_INDEX!$B$2:$E$2001, O1627,$P$4) * IF(LEFT($P$3, 3)="180", 2, IF(LEFT($P$3, 2)="90", 4, IF(LEFT($P$3, 2)="30", 12, 1)))/100)</f>
        <v/>
      </c>
      <c r="Q1627" s="43" t="str">
        <f ca="1">IF(OR(B1627="", F1627=""), "", P1627+'Terms&amp;Conditions + Transaction'!$B$11/10000)</f>
        <v/>
      </c>
      <c r="R1627" s="43" t="str">
        <f t="shared" ca="1" si="155"/>
        <v/>
      </c>
      <c r="S1627" t="str">
        <f ca="1">IF(B1627="",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Transaction'!$C$7*(F1627-E1627), 365), 360))))</f>
        <v/>
      </c>
      <c r="T1627" s="49" t="str">
        <f t="shared" ca="1" si="156"/>
        <v/>
      </c>
      <c r="U1627" s="49" t="str">
        <f t="shared" ca="1" si="157"/>
        <v/>
      </c>
      <c r="V1627" s="49" t="str">
        <f t="shared" ca="1" si="158"/>
        <v/>
      </c>
      <c r="W1627" s="11" t="str">
        <f t="shared" ca="1" si="159"/>
        <v/>
      </c>
      <c r="X1627" s="11" t="str">
        <f t="shared" ca="1" si="160"/>
        <v/>
      </c>
    </row>
    <row r="1628" spans="2:24" x14ac:dyDescent="0.25">
      <c r="B1628" s="82" t="str">
        <f ca="1">IF(B1627&lt;MIN($C$3, 'Terms&amp;Conditions + Transaction'!$B$6), B1627+1, "")</f>
        <v/>
      </c>
      <c r="C1628" t="str">
        <f ca="1">IF(B1628="", "", IF(AND(WEEKDAY(B1628, 2)&lt;=5, ISERROR(VLOOKUP(B1628, 'Holiday Schedule'!$B$3:$B$1002, 1, FALSE))), 1, 0))</f>
        <v/>
      </c>
      <c r="D1628" t="str">
        <f ca="1">IF(B1628="", "", IF(LOWER('Terms&amp;Conditions + Transaction'!$C$15)="act", 1, IF(DAY(B1628)=31, 0, IF(AND(DAY(B1628+1)=1, MONTH(B1628+1)=3), 31-DAY(B1628), 1))))</f>
        <v/>
      </c>
      <c r="E1628" s="18" t="str">
        <f ca="1">IF(B1628="", "", IFERROR(VLOOKUP(B1628, 'Accrual Schedule'!$B$3:$B$122, 1, TRUE), ""))</f>
        <v/>
      </c>
      <c r="F1628" s="18" t="str" cm="1">
        <f t="array" aca="1" ref="F1628" ca="1">IF(B1628="", "", INDEX('Accrual Schedule'!$B$3:$B$122, MATCH(B1628, 'Accrual Schedule'!$B$3:$B$122, 1)+1, 1))</f>
        <v/>
      </c>
      <c r="G1628" s="18" t="str" cm="1">
        <f t="array" aca="1" ref="G1628" ca="1">IF(B1628="", "", INDEX('Accrual Schedule'!$B$3:$B$122, MATCH(H1628, 'Accrual Schedule'!$B$3:$B$122, 1)-1, 1))</f>
        <v/>
      </c>
      <c r="H1628" s="18" t="str">
        <f ca="1">IF(B1628="", "", INDEX('Accrual Schedule'!$B$3:$B$122, MATCH(I1628, 'Accrual Schedule'!$C$3:$C$122, 1), 1))</f>
        <v/>
      </c>
      <c r="I1628" s="18" t="str" cm="1">
        <f t="array" aca="1" ref="I1628" ca="1">IF(B1628="", "", _xlfn.IFNA(INDEX('Accrual Schedule'!$C$4:$C$122, MATCH(B1628, 'Accrual Schedule'!$C$4:$C$122, 1)+1, 1), INDEX('Accrual Schedule'!$C$4:$C$122, 1, 1)))</f>
        <v/>
      </c>
      <c r="J1628" s="11" t="str">
        <f ca="1">IF(B1628="","",'Terms&amp;Conditions + Transaction'!$F$5-SUMIF(Dispositions!$B$3:$B$32,"&lt;="&amp;B1628,Dispositions!$C$3:$C$32))</f>
        <v/>
      </c>
      <c r="K1628" s="84" t="str">
        <f ca="1">IF(B1628="", "", IF(ISNA(MATCH(B1628, 'Factor Schedule'!$B$3:$B$2002, -1)),1,IF(INDEX('Factor Schedule'!$B$3:$C$2002,MATCH(B1628, 'Factor Schedule'!$B$3:$B$2002, -1), 1)=B1628,MATCH(B1628, 'Factor Schedule'!$B$3:$B$2002, -1),MATCH(B1628, 'Factor Schedule'!$B$3:$B$2002, -1)+1)))</f>
        <v/>
      </c>
      <c r="L1628" s="11" t="str" cm="1">
        <f t="array" aca="1" ref="L1628" ca="1">IF(B1628="","",ROUND(J1628*_xlfn.IFNA(INDEX('Factor Schedule'!$B$3:$C$2002,K1628, 2), 1), 2))</f>
        <v/>
      </c>
      <c r="M1628" s="11" t="str">
        <f ca="1">IF(B1628="", "", IF(OR(LOWER('Terms&amp;Conditions + Transaction'!$B$12)&lt;&gt;"compound", B1628=$C$2, B1628=E1628), L1628, L1628+IF(LOWER('Terms&amp;Conditions + Transaction'!$B$13)&lt;&gt;"y", SUMIFS($T$8:$T$2007, $B$8:$B$2007, "&gt;="&amp;E1628, $B$8:$B$2007, "&lt;"&amp;B1628), SUMIFS($U$8:$U$1007, $B$8:$B$2007, "&gt;="&amp;E1628, $B$8:$B$2007, "&lt;"&amp;B1628))))</f>
        <v/>
      </c>
      <c r="N1628" s="18" t="str">
        <f ca="1">IF(OR(B1628 = "", F1628=""), "", MIN(ForwardDays(B1628,-'Terms&amp;Conditions + Transaction'!$B$22, 'Terms&amp;Conditions + Transaction'!$B$23, 'Holiday Schedule'!$B$3:$B$1002),ForwardDays(F1628,-'Terms&amp;Conditions + Transaction'!$B$22, 'Terms&amp;Conditions + Transaction'!$B$23, 'Holiday Schedule'!$B$3:$B$1002)))</f>
        <v/>
      </c>
      <c r="O1628" s="42" t="str">
        <f ca="1">IF(B1628="", "", IF(ISNA(MATCH(N1628, SOFR_INDEX!$A$2:$A$2001, -1)),1,IF(INDEX(SOFR_INDEX!$A$2:$E$2001,MATCH(N1628, SOFR_INDEX!$A$2:$A$2001, -1), 1)=N1628,MATCH(N1628, SOFR_INDEX!$A$2:$A$2001, -1),MATCH(N1628, SOFR_INDEX!$A$2:$A$2001, -1)+1)))</f>
        <v/>
      </c>
      <c r="P1628" s="40" t="str" cm="1">
        <f t="array" aca="1" ref="P1628" ca="1">IF(OR(B1628="", F1628=""), "", INDEX(SOFR_INDEX!$B$2:$E$2001, O1628,$P$4) * IF(LEFT($P$3, 3)="180", 2, IF(LEFT($P$3, 2)="90", 4, IF(LEFT($P$3, 2)="30", 12, 1)))/100)</f>
        <v/>
      </c>
      <c r="Q1628" s="43" t="str">
        <f ca="1">IF(OR(B1628="", F1628=""), "", P1628+'Terms&amp;Conditions + Transaction'!$B$11/10000)</f>
        <v/>
      </c>
      <c r="R1628" s="43" t="str">
        <f t="shared" ca="1" si="155"/>
        <v/>
      </c>
      <c r="S1628" t="str">
        <f ca="1">IF(B1628="",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Transaction'!$C$7*(F1628-E1628), 365), 360))))</f>
        <v/>
      </c>
      <c r="T1628" s="49" t="str">
        <f t="shared" ca="1" si="156"/>
        <v/>
      </c>
      <c r="U1628" s="49" t="str">
        <f t="shared" ca="1" si="157"/>
        <v/>
      </c>
      <c r="V1628" s="49" t="str">
        <f t="shared" ca="1" si="158"/>
        <v/>
      </c>
      <c r="W1628" s="11" t="str">
        <f t="shared" ca="1" si="159"/>
        <v/>
      </c>
      <c r="X1628" s="11" t="str">
        <f t="shared" ca="1" si="160"/>
        <v/>
      </c>
    </row>
    <row r="1629" spans="2:24" x14ac:dyDescent="0.25">
      <c r="B1629" s="82" t="str">
        <f ca="1">IF(B1628&lt;MIN($C$3, 'Terms&amp;Conditions + Transaction'!$B$6), B1628+1, "")</f>
        <v/>
      </c>
      <c r="C1629" t="str">
        <f ca="1">IF(B1629="", "", IF(AND(WEEKDAY(B1629, 2)&lt;=5, ISERROR(VLOOKUP(B1629, 'Holiday Schedule'!$B$3:$B$1002, 1, FALSE))), 1, 0))</f>
        <v/>
      </c>
      <c r="D1629" t="str">
        <f ca="1">IF(B1629="", "", IF(LOWER('Terms&amp;Conditions + Transaction'!$C$15)="act", 1, IF(DAY(B1629)=31, 0, IF(AND(DAY(B1629+1)=1, MONTH(B1629+1)=3), 31-DAY(B1629), 1))))</f>
        <v/>
      </c>
      <c r="E1629" s="18" t="str">
        <f ca="1">IF(B1629="", "", IFERROR(VLOOKUP(B1629, 'Accrual Schedule'!$B$3:$B$122, 1, TRUE), ""))</f>
        <v/>
      </c>
      <c r="F1629" s="18" t="str" cm="1">
        <f t="array" aca="1" ref="F1629" ca="1">IF(B1629="", "", INDEX('Accrual Schedule'!$B$3:$B$122, MATCH(B1629, 'Accrual Schedule'!$B$3:$B$122, 1)+1, 1))</f>
        <v/>
      </c>
      <c r="G1629" s="18" t="str" cm="1">
        <f t="array" aca="1" ref="G1629" ca="1">IF(B1629="", "", INDEX('Accrual Schedule'!$B$3:$B$122, MATCH(H1629, 'Accrual Schedule'!$B$3:$B$122, 1)-1, 1))</f>
        <v/>
      </c>
      <c r="H1629" s="18" t="str">
        <f ca="1">IF(B1629="", "", INDEX('Accrual Schedule'!$B$3:$B$122, MATCH(I1629, 'Accrual Schedule'!$C$3:$C$122, 1), 1))</f>
        <v/>
      </c>
      <c r="I1629" s="18" t="str" cm="1">
        <f t="array" aca="1" ref="I1629" ca="1">IF(B1629="", "", _xlfn.IFNA(INDEX('Accrual Schedule'!$C$4:$C$122, MATCH(B1629, 'Accrual Schedule'!$C$4:$C$122, 1)+1, 1), INDEX('Accrual Schedule'!$C$4:$C$122, 1, 1)))</f>
        <v/>
      </c>
      <c r="J1629" s="11" t="str">
        <f ca="1">IF(B1629="","",'Terms&amp;Conditions + Transaction'!$F$5-SUMIF(Dispositions!$B$3:$B$32,"&lt;="&amp;B1629,Dispositions!$C$3:$C$32))</f>
        <v/>
      </c>
      <c r="K1629" s="84" t="str">
        <f ca="1">IF(B1629="", "", IF(ISNA(MATCH(B1629, 'Factor Schedule'!$B$3:$B$2002, -1)),1,IF(INDEX('Factor Schedule'!$B$3:$C$2002,MATCH(B1629, 'Factor Schedule'!$B$3:$B$2002, -1), 1)=B1629,MATCH(B1629, 'Factor Schedule'!$B$3:$B$2002, -1),MATCH(B1629, 'Factor Schedule'!$B$3:$B$2002, -1)+1)))</f>
        <v/>
      </c>
      <c r="L1629" s="11" t="str" cm="1">
        <f t="array" aca="1" ref="L1629" ca="1">IF(B1629="","",ROUND(J1629*_xlfn.IFNA(INDEX('Factor Schedule'!$B$3:$C$2002,K1629, 2), 1), 2))</f>
        <v/>
      </c>
      <c r="M1629" s="11" t="str">
        <f ca="1">IF(B1629="", "", IF(OR(LOWER('Terms&amp;Conditions + Transaction'!$B$12)&lt;&gt;"compound", B1629=$C$2, B1629=E1629), L1629, L1629+IF(LOWER('Terms&amp;Conditions + Transaction'!$B$13)&lt;&gt;"y", SUMIFS($T$8:$T$2007, $B$8:$B$2007, "&gt;="&amp;E1629, $B$8:$B$2007, "&lt;"&amp;B1629), SUMIFS($U$8:$U$1007, $B$8:$B$2007, "&gt;="&amp;E1629, $B$8:$B$2007, "&lt;"&amp;B1629))))</f>
        <v/>
      </c>
      <c r="N1629" s="18" t="str">
        <f ca="1">IF(OR(B1629 = "", F1629=""), "", MIN(ForwardDays(B1629,-'Terms&amp;Conditions + Transaction'!$B$22, 'Terms&amp;Conditions + Transaction'!$B$23, 'Holiday Schedule'!$B$3:$B$1002),ForwardDays(F1629,-'Terms&amp;Conditions + Transaction'!$B$22, 'Terms&amp;Conditions + Transaction'!$B$23, 'Holiday Schedule'!$B$3:$B$1002)))</f>
        <v/>
      </c>
      <c r="O1629" s="42" t="str">
        <f ca="1">IF(B1629="", "", IF(ISNA(MATCH(N1629, SOFR_INDEX!$A$2:$A$2001, -1)),1,IF(INDEX(SOFR_INDEX!$A$2:$E$2001,MATCH(N1629, SOFR_INDEX!$A$2:$A$2001, -1), 1)=N1629,MATCH(N1629, SOFR_INDEX!$A$2:$A$2001, -1),MATCH(N1629, SOFR_INDEX!$A$2:$A$2001, -1)+1)))</f>
        <v/>
      </c>
      <c r="P1629" s="40" t="str" cm="1">
        <f t="array" aca="1" ref="P1629" ca="1">IF(OR(B1629="", F1629=""), "", INDEX(SOFR_INDEX!$B$2:$E$2001, O1629,$P$4) * IF(LEFT($P$3, 3)="180", 2, IF(LEFT($P$3, 2)="90", 4, IF(LEFT($P$3, 2)="30", 12, 1)))/100)</f>
        <v/>
      </c>
      <c r="Q1629" s="43" t="str">
        <f ca="1">IF(OR(B1629="", F1629=""), "", P1629+'Terms&amp;Conditions + Transaction'!$B$11/10000)</f>
        <v/>
      </c>
      <c r="R1629" s="43" t="str">
        <f t="shared" ca="1" si="155"/>
        <v/>
      </c>
      <c r="S1629" t="str">
        <f ca="1">IF(B1629="",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Transaction'!$C$7*(F1629-E1629), 365), 360))))</f>
        <v/>
      </c>
      <c r="T1629" s="49" t="str">
        <f t="shared" ca="1" si="156"/>
        <v/>
      </c>
      <c r="U1629" s="49" t="str">
        <f t="shared" ca="1" si="157"/>
        <v/>
      </c>
      <c r="V1629" s="49" t="str">
        <f t="shared" ca="1" si="158"/>
        <v/>
      </c>
      <c r="W1629" s="11" t="str">
        <f t="shared" ca="1" si="159"/>
        <v/>
      </c>
      <c r="X1629" s="11" t="str">
        <f t="shared" ca="1" si="160"/>
        <v/>
      </c>
    </row>
    <row r="1630" spans="2:24" x14ac:dyDescent="0.25">
      <c r="B1630" s="82" t="str">
        <f ca="1">IF(B1629&lt;MIN($C$3, 'Terms&amp;Conditions + Transaction'!$B$6), B1629+1, "")</f>
        <v/>
      </c>
      <c r="C1630" t="str">
        <f ca="1">IF(B1630="", "", IF(AND(WEEKDAY(B1630, 2)&lt;=5, ISERROR(VLOOKUP(B1630, 'Holiday Schedule'!$B$3:$B$1002, 1, FALSE))), 1, 0))</f>
        <v/>
      </c>
      <c r="D1630" t="str">
        <f ca="1">IF(B1630="", "", IF(LOWER('Terms&amp;Conditions + Transaction'!$C$15)="act", 1, IF(DAY(B1630)=31, 0, IF(AND(DAY(B1630+1)=1, MONTH(B1630+1)=3), 31-DAY(B1630), 1))))</f>
        <v/>
      </c>
      <c r="E1630" s="18" t="str">
        <f ca="1">IF(B1630="", "", IFERROR(VLOOKUP(B1630, 'Accrual Schedule'!$B$3:$B$122, 1, TRUE), ""))</f>
        <v/>
      </c>
      <c r="F1630" s="18" t="str" cm="1">
        <f t="array" aca="1" ref="F1630" ca="1">IF(B1630="", "", INDEX('Accrual Schedule'!$B$3:$B$122, MATCH(B1630, 'Accrual Schedule'!$B$3:$B$122, 1)+1, 1))</f>
        <v/>
      </c>
      <c r="G1630" s="18" t="str" cm="1">
        <f t="array" aca="1" ref="G1630" ca="1">IF(B1630="", "", INDEX('Accrual Schedule'!$B$3:$B$122, MATCH(H1630, 'Accrual Schedule'!$B$3:$B$122, 1)-1, 1))</f>
        <v/>
      </c>
      <c r="H1630" s="18" t="str">
        <f ca="1">IF(B1630="", "", INDEX('Accrual Schedule'!$B$3:$B$122, MATCH(I1630, 'Accrual Schedule'!$C$3:$C$122, 1), 1))</f>
        <v/>
      </c>
      <c r="I1630" s="18" t="str" cm="1">
        <f t="array" aca="1" ref="I1630" ca="1">IF(B1630="", "", _xlfn.IFNA(INDEX('Accrual Schedule'!$C$4:$C$122, MATCH(B1630, 'Accrual Schedule'!$C$4:$C$122, 1)+1, 1), INDEX('Accrual Schedule'!$C$4:$C$122, 1, 1)))</f>
        <v/>
      </c>
      <c r="J1630" s="11" t="str">
        <f ca="1">IF(B1630="","",'Terms&amp;Conditions + Transaction'!$F$5-SUMIF(Dispositions!$B$3:$B$32,"&lt;="&amp;B1630,Dispositions!$C$3:$C$32))</f>
        <v/>
      </c>
      <c r="K1630" s="84" t="str">
        <f ca="1">IF(B1630="", "", IF(ISNA(MATCH(B1630, 'Factor Schedule'!$B$3:$B$2002, -1)),1,IF(INDEX('Factor Schedule'!$B$3:$C$2002,MATCH(B1630, 'Factor Schedule'!$B$3:$B$2002, -1), 1)=B1630,MATCH(B1630, 'Factor Schedule'!$B$3:$B$2002, -1),MATCH(B1630, 'Factor Schedule'!$B$3:$B$2002, -1)+1)))</f>
        <v/>
      </c>
      <c r="L1630" s="11" t="str" cm="1">
        <f t="array" aca="1" ref="L1630" ca="1">IF(B1630="","",ROUND(J1630*_xlfn.IFNA(INDEX('Factor Schedule'!$B$3:$C$2002,K1630, 2), 1), 2))</f>
        <v/>
      </c>
      <c r="M1630" s="11" t="str">
        <f ca="1">IF(B1630="", "", IF(OR(LOWER('Terms&amp;Conditions + Transaction'!$B$12)&lt;&gt;"compound", B1630=$C$2, B1630=E1630), L1630, L1630+IF(LOWER('Terms&amp;Conditions + Transaction'!$B$13)&lt;&gt;"y", SUMIFS($T$8:$T$2007, $B$8:$B$2007, "&gt;="&amp;E1630, $B$8:$B$2007, "&lt;"&amp;B1630), SUMIFS($U$8:$U$1007, $B$8:$B$2007, "&gt;="&amp;E1630, $B$8:$B$2007, "&lt;"&amp;B1630))))</f>
        <v/>
      </c>
      <c r="N1630" s="18" t="str">
        <f ca="1">IF(OR(B1630 = "", F1630=""), "", MIN(ForwardDays(B1630,-'Terms&amp;Conditions + Transaction'!$B$22, 'Terms&amp;Conditions + Transaction'!$B$23, 'Holiday Schedule'!$B$3:$B$1002),ForwardDays(F1630,-'Terms&amp;Conditions + Transaction'!$B$22, 'Terms&amp;Conditions + Transaction'!$B$23, 'Holiday Schedule'!$B$3:$B$1002)))</f>
        <v/>
      </c>
      <c r="O1630" s="42" t="str">
        <f ca="1">IF(B1630="", "", IF(ISNA(MATCH(N1630, SOFR_INDEX!$A$2:$A$2001, -1)),1,IF(INDEX(SOFR_INDEX!$A$2:$E$2001,MATCH(N1630, SOFR_INDEX!$A$2:$A$2001, -1), 1)=N1630,MATCH(N1630, SOFR_INDEX!$A$2:$A$2001, -1),MATCH(N1630, SOFR_INDEX!$A$2:$A$2001, -1)+1)))</f>
        <v/>
      </c>
      <c r="P1630" s="40" t="str" cm="1">
        <f t="array" aca="1" ref="P1630" ca="1">IF(OR(B1630="", F1630=""), "", INDEX(SOFR_INDEX!$B$2:$E$2001, O1630,$P$4) * IF(LEFT($P$3, 3)="180", 2, IF(LEFT($P$3, 2)="90", 4, IF(LEFT($P$3, 2)="30", 12, 1)))/100)</f>
        <v/>
      </c>
      <c r="Q1630" s="43" t="str">
        <f ca="1">IF(OR(B1630="", F1630=""), "", P1630+'Terms&amp;Conditions + Transaction'!$B$11/10000)</f>
        <v/>
      </c>
      <c r="R1630" s="43" t="str">
        <f t="shared" ca="1" si="155"/>
        <v/>
      </c>
      <c r="S1630" t="str">
        <f ca="1">IF(B1630="",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Transaction'!$C$7*(F1630-E1630), 365), 360))))</f>
        <v/>
      </c>
      <c r="T1630" s="49" t="str">
        <f t="shared" ca="1" si="156"/>
        <v/>
      </c>
      <c r="U1630" s="49" t="str">
        <f t="shared" ca="1" si="157"/>
        <v/>
      </c>
      <c r="V1630" s="49" t="str">
        <f t="shared" ca="1" si="158"/>
        <v/>
      </c>
      <c r="W1630" s="11" t="str">
        <f t="shared" ca="1" si="159"/>
        <v/>
      </c>
      <c r="X1630" s="11" t="str">
        <f t="shared" ca="1" si="160"/>
        <v/>
      </c>
    </row>
    <row r="1631" spans="2:24" x14ac:dyDescent="0.25">
      <c r="B1631" s="82" t="str">
        <f ca="1">IF(B1630&lt;MIN($C$3, 'Terms&amp;Conditions + Transaction'!$B$6), B1630+1, "")</f>
        <v/>
      </c>
      <c r="C1631" t="str">
        <f ca="1">IF(B1631="", "", IF(AND(WEEKDAY(B1631, 2)&lt;=5, ISERROR(VLOOKUP(B1631, 'Holiday Schedule'!$B$3:$B$1002, 1, FALSE))), 1, 0))</f>
        <v/>
      </c>
      <c r="D1631" t="str">
        <f ca="1">IF(B1631="", "", IF(LOWER('Terms&amp;Conditions + Transaction'!$C$15)="act", 1, IF(DAY(B1631)=31, 0, IF(AND(DAY(B1631+1)=1, MONTH(B1631+1)=3), 31-DAY(B1631), 1))))</f>
        <v/>
      </c>
      <c r="E1631" s="18" t="str">
        <f ca="1">IF(B1631="", "", IFERROR(VLOOKUP(B1631, 'Accrual Schedule'!$B$3:$B$122, 1, TRUE), ""))</f>
        <v/>
      </c>
      <c r="F1631" s="18" t="str" cm="1">
        <f t="array" aca="1" ref="F1631" ca="1">IF(B1631="", "", INDEX('Accrual Schedule'!$B$3:$B$122, MATCH(B1631, 'Accrual Schedule'!$B$3:$B$122, 1)+1, 1))</f>
        <v/>
      </c>
      <c r="G1631" s="18" t="str" cm="1">
        <f t="array" aca="1" ref="G1631" ca="1">IF(B1631="", "", INDEX('Accrual Schedule'!$B$3:$B$122, MATCH(H1631, 'Accrual Schedule'!$B$3:$B$122, 1)-1, 1))</f>
        <v/>
      </c>
      <c r="H1631" s="18" t="str">
        <f ca="1">IF(B1631="", "", INDEX('Accrual Schedule'!$B$3:$B$122, MATCH(I1631, 'Accrual Schedule'!$C$3:$C$122, 1), 1))</f>
        <v/>
      </c>
      <c r="I1631" s="18" t="str" cm="1">
        <f t="array" aca="1" ref="I1631" ca="1">IF(B1631="", "", _xlfn.IFNA(INDEX('Accrual Schedule'!$C$4:$C$122, MATCH(B1631, 'Accrual Schedule'!$C$4:$C$122, 1)+1, 1), INDEX('Accrual Schedule'!$C$4:$C$122, 1, 1)))</f>
        <v/>
      </c>
      <c r="J1631" s="11" t="str">
        <f ca="1">IF(B1631="","",'Terms&amp;Conditions + Transaction'!$F$5-SUMIF(Dispositions!$B$3:$B$32,"&lt;="&amp;B1631,Dispositions!$C$3:$C$32))</f>
        <v/>
      </c>
      <c r="K1631" s="84" t="str">
        <f ca="1">IF(B1631="", "", IF(ISNA(MATCH(B1631, 'Factor Schedule'!$B$3:$B$2002, -1)),1,IF(INDEX('Factor Schedule'!$B$3:$C$2002,MATCH(B1631, 'Factor Schedule'!$B$3:$B$2002, -1), 1)=B1631,MATCH(B1631, 'Factor Schedule'!$B$3:$B$2002, -1),MATCH(B1631, 'Factor Schedule'!$B$3:$B$2002, -1)+1)))</f>
        <v/>
      </c>
      <c r="L1631" s="11" t="str" cm="1">
        <f t="array" aca="1" ref="L1631" ca="1">IF(B1631="","",ROUND(J1631*_xlfn.IFNA(INDEX('Factor Schedule'!$B$3:$C$2002,K1631, 2), 1), 2))</f>
        <v/>
      </c>
      <c r="M1631" s="11" t="str">
        <f ca="1">IF(B1631="", "", IF(OR(LOWER('Terms&amp;Conditions + Transaction'!$B$12)&lt;&gt;"compound", B1631=$C$2, B1631=E1631), L1631, L1631+IF(LOWER('Terms&amp;Conditions + Transaction'!$B$13)&lt;&gt;"y", SUMIFS($T$8:$T$2007, $B$8:$B$2007, "&gt;="&amp;E1631, $B$8:$B$2007, "&lt;"&amp;B1631), SUMIFS($U$8:$U$1007, $B$8:$B$2007, "&gt;="&amp;E1631, $B$8:$B$2007, "&lt;"&amp;B1631))))</f>
        <v/>
      </c>
      <c r="N1631" s="18" t="str">
        <f ca="1">IF(OR(B1631 = "", F1631=""), "", MIN(ForwardDays(B1631,-'Terms&amp;Conditions + Transaction'!$B$22, 'Terms&amp;Conditions + Transaction'!$B$23, 'Holiday Schedule'!$B$3:$B$1002),ForwardDays(F1631,-'Terms&amp;Conditions + Transaction'!$B$22, 'Terms&amp;Conditions + Transaction'!$B$23, 'Holiday Schedule'!$B$3:$B$1002)))</f>
        <v/>
      </c>
      <c r="O1631" s="42" t="str">
        <f ca="1">IF(B1631="", "", IF(ISNA(MATCH(N1631, SOFR_INDEX!$A$2:$A$2001, -1)),1,IF(INDEX(SOFR_INDEX!$A$2:$E$2001,MATCH(N1631, SOFR_INDEX!$A$2:$A$2001, -1), 1)=N1631,MATCH(N1631, SOFR_INDEX!$A$2:$A$2001, -1),MATCH(N1631, SOFR_INDEX!$A$2:$A$2001, -1)+1)))</f>
        <v/>
      </c>
      <c r="P1631" s="40" t="str" cm="1">
        <f t="array" aca="1" ref="P1631" ca="1">IF(OR(B1631="", F1631=""), "", INDEX(SOFR_INDEX!$B$2:$E$2001, O1631,$P$4) * IF(LEFT($P$3, 3)="180", 2, IF(LEFT($P$3, 2)="90", 4, IF(LEFT($P$3, 2)="30", 12, 1)))/100)</f>
        <v/>
      </c>
      <c r="Q1631" s="43" t="str">
        <f ca="1">IF(OR(B1631="", F1631=""), "", P1631+'Terms&amp;Conditions + Transaction'!$B$11/10000)</f>
        <v/>
      </c>
      <c r="R1631" s="43" t="str">
        <f t="shared" ca="1" si="155"/>
        <v/>
      </c>
      <c r="S1631" t="str">
        <f ca="1">IF(B1631="",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Transaction'!$C$7*(F1631-E1631), 365), 360))))</f>
        <v/>
      </c>
      <c r="T1631" s="49" t="str">
        <f t="shared" ca="1" si="156"/>
        <v/>
      </c>
      <c r="U1631" s="49" t="str">
        <f t="shared" ca="1" si="157"/>
        <v/>
      </c>
      <c r="V1631" s="49" t="str">
        <f t="shared" ca="1" si="158"/>
        <v/>
      </c>
      <c r="W1631" s="11" t="str">
        <f t="shared" ca="1" si="159"/>
        <v/>
      </c>
      <c r="X1631" s="11" t="str">
        <f t="shared" ca="1" si="160"/>
        <v/>
      </c>
    </row>
    <row r="1632" spans="2:24" x14ac:dyDescent="0.25">
      <c r="B1632" s="82" t="str">
        <f ca="1">IF(B1631&lt;MIN($C$3, 'Terms&amp;Conditions + Transaction'!$B$6), B1631+1, "")</f>
        <v/>
      </c>
      <c r="C1632" t="str">
        <f ca="1">IF(B1632="", "", IF(AND(WEEKDAY(B1632, 2)&lt;=5, ISERROR(VLOOKUP(B1632, 'Holiday Schedule'!$B$3:$B$1002, 1, FALSE))), 1, 0))</f>
        <v/>
      </c>
      <c r="D1632" t="str">
        <f ca="1">IF(B1632="", "", IF(LOWER('Terms&amp;Conditions + Transaction'!$C$15)="act", 1, IF(DAY(B1632)=31, 0, IF(AND(DAY(B1632+1)=1, MONTH(B1632+1)=3), 31-DAY(B1632), 1))))</f>
        <v/>
      </c>
      <c r="E1632" s="18" t="str">
        <f ca="1">IF(B1632="", "", IFERROR(VLOOKUP(B1632, 'Accrual Schedule'!$B$3:$B$122, 1, TRUE), ""))</f>
        <v/>
      </c>
      <c r="F1632" s="18" t="str" cm="1">
        <f t="array" aca="1" ref="F1632" ca="1">IF(B1632="", "", INDEX('Accrual Schedule'!$B$3:$B$122, MATCH(B1632, 'Accrual Schedule'!$B$3:$B$122, 1)+1, 1))</f>
        <v/>
      </c>
      <c r="G1632" s="18" t="str" cm="1">
        <f t="array" aca="1" ref="G1632" ca="1">IF(B1632="", "", INDEX('Accrual Schedule'!$B$3:$B$122, MATCH(H1632, 'Accrual Schedule'!$B$3:$B$122, 1)-1, 1))</f>
        <v/>
      </c>
      <c r="H1632" s="18" t="str">
        <f ca="1">IF(B1632="", "", INDEX('Accrual Schedule'!$B$3:$B$122, MATCH(I1632, 'Accrual Schedule'!$C$3:$C$122, 1), 1))</f>
        <v/>
      </c>
      <c r="I1632" s="18" t="str" cm="1">
        <f t="array" aca="1" ref="I1632" ca="1">IF(B1632="", "", _xlfn.IFNA(INDEX('Accrual Schedule'!$C$4:$C$122, MATCH(B1632, 'Accrual Schedule'!$C$4:$C$122, 1)+1, 1), INDEX('Accrual Schedule'!$C$4:$C$122, 1, 1)))</f>
        <v/>
      </c>
      <c r="J1632" s="11" t="str">
        <f ca="1">IF(B1632="","",'Terms&amp;Conditions + Transaction'!$F$5-SUMIF(Dispositions!$B$3:$B$32,"&lt;="&amp;B1632,Dispositions!$C$3:$C$32))</f>
        <v/>
      </c>
      <c r="K1632" s="84" t="str">
        <f ca="1">IF(B1632="", "", IF(ISNA(MATCH(B1632, 'Factor Schedule'!$B$3:$B$2002, -1)),1,IF(INDEX('Factor Schedule'!$B$3:$C$2002,MATCH(B1632, 'Factor Schedule'!$B$3:$B$2002, -1), 1)=B1632,MATCH(B1632, 'Factor Schedule'!$B$3:$B$2002, -1),MATCH(B1632, 'Factor Schedule'!$B$3:$B$2002, -1)+1)))</f>
        <v/>
      </c>
      <c r="L1632" s="11" t="str" cm="1">
        <f t="array" aca="1" ref="L1632" ca="1">IF(B1632="","",ROUND(J1632*_xlfn.IFNA(INDEX('Factor Schedule'!$B$3:$C$2002,K1632, 2), 1), 2))</f>
        <v/>
      </c>
      <c r="M1632" s="11" t="str">
        <f ca="1">IF(B1632="", "", IF(OR(LOWER('Terms&amp;Conditions + Transaction'!$B$12)&lt;&gt;"compound", B1632=$C$2, B1632=E1632), L1632, L1632+IF(LOWER('Terms&amp;Conditions + Transaction'!$B$13)&lt;&gt;"y", SUMIFS($T$8:$T$2007, $B$8:$B$2007, "&gt;="&amp;E1632, $B$8:$B$2007, "&lt;"&amp;B1632), SUMIFS($U$8:$U$1007, $B$8:$B$2007, "&gt;="&amp;E1632, $B$8:$B$2007, "&lt;"&amp;B1632))))</f>
        <v/>
      </c>
      <c r="N1632" s="18" t="str">
        <f ca="1">IF(OR(B1632 = "", F1632=""), "", MIN(ForwardDays(B1632,-'Terms&amp;Conditions + Transaction'!$B$22, 'Terms&amp;Conditions + Transaction'!$B$23, 'Holiday Schedule'!$B$3:$B$1002),ForwardDays(F1632,-'Terms&amp;Conditions + Transaction'!$B$22, 'Terms&amp;Conditions + Transaction'!$B$23, 'Holiday Schedule'!$B$3:$B$1002)))</f>
        <v/>
      </c>
      <c r="O1632" s="42" t="str">
        <f ca="1">IF(B1632="", "", IF(ISNA(MATCH(N1632, SOFR_INDEX!$A$2:$A$2001, -1)),1,IF(INDEX(SOFR_INDEX!$A$2:$E$2001,MATCH(N1632, SOFR_INDEX!$A$2:$A$2001, -1), 1)=N1632,MATCH(N1632, SOFR_INDEX!$A$2:$A$2001, -1),MATCH(N1632, SOFR_INDEX!$A$2:$A$2001, -1)+1)))</f>
        <v/>
      </c>
      <c r="P1632" s="40" t="str" cm="1">
        <f t="array" aca="1" ref="P1632" ca="1">IF(OR(B1632="", F1632=""), "", INDEX(SOFR_INDEX!$B$2:$E$2001, O1632,$P$4) * IF(LEFT($P$3, 3)="180", 2, IF(LEFT($P$3, 2)="90", 4, IF(LEFT($P$3, 2)="30", 12, 1)))/100)</f>
        <v/>
      </c>
      <c r="Q1632" s="43" t="str">
        <f ca="1">IF(OR(B1632="", F1632=""), "", P1632+'Terms&amp;Conditions + Transaction'!$B$11/10000)</f>
        <v/>
      </c>
      <c r="R1632" s="43" t="str">
        <f t="shared" ca="1" si="155"/>
        <v/>
      </c>
      <c r="S1632" t="str">
        <f ca="1">IF(B1632="",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Transaction'!$C$7*(F1632-E1632), 365), 360))))</f>
        <v/>
      </c>
      <c r="T1632" s="49" t="str">
        <f t="shared" ca="1" si="156"/>
        <v/>
      </c>
      <c r="U1632" s="49" t="str">
        <f t="shared" ca="1" si="157"/>
        <v/>
      </c>
      <c r="V1632" s="49" t="str">
        <f t="shared" ca="1" si="158"/>
        <v/>
      </c>
      <c r="W1632" s="11" t="str">
        <f t="shared" ca="1" si="159"/>
        <v/>
      </c>
      <c r="X1632" s="11" t="str">
        <f t="shared" ca="1" si="160"/>
        <v/>
      </c>
    </row>
    <row r="1633" spans="2:24" x14ac:dyDescent="0.25">
      <c r="B1633" s="82" t="str">
        <f ca="1">IF(B1632&lt;MIN($C$3, 'Terms&amp;Conditions + Transaction'!$B$6), B1632+1, "")</f>
        <v/>
      </c>
      <c r="C1633" t="str">
        <f ca="1">IF(B1633="", "", IF(AND(WEEKDAY(B1633, 2)&lt;=5, ISERROR(VLOOKUP(B1633, 'Holiday Schedule'!$B$3:$B$1002, 1, FALSE))), 1, 0))</f>
        <v/>
      </c>
      <c r="D1633" t="str">
        <f ca="1">IF(B1633="", "", IF(LOWER('Terms&amp;Conditions + Transaction'!$C$15)="act", 1, IF(DAY(B1633)=31, 0, IF(AND(DAY(B1633+1)=1, MONTH(B1633+1)=3), 31-DAY(B1633), 1))))</f>
        <v/>
      </c>
      <c r="E1633" s="18" t="str">
        <f ca="1">IF(B1633="", "", IFERROR(VLOOKUP(B1633, 'Accrual Schedule'!$B$3:$B$122, 1, TRUE), ""))</f>
        <v/>
      </c>
      <c r="F1633" s="18" t="str" cm="1">
        <f t="array" aca="1" ref="F1633" ca="1">IF(B1633="", "", INDEX('Accrual Schedule'!$B$3:$B$122, MATCH(B1633, 'Accrual Schedule'!$B$3:$B$122, 1)+1, 1))</f>
        <v/>
      </c>
      <c r="G1633" s="18" t="str" cm="1">
        <f t="array" aca="1" ref="G1633" ca="1">IF(B1633="", "", INDEX('Accrual Schedule'!$B$3:$B$122, MATCH(H1633, 'Accrual Schedule'!$B$3:$B$122, 1)-1, 1))</f>
        <v/>
      </c>
      <c r="H1633" s="18" t="str">
        <f ca="1">IF(B1633="", "", INDEX('Accrual Schedule'!$B$3:$B$122, MATCH(I1633, 'Accrual Schedule'!$C$3:$C$122, 1), 1))</f>
        <v/>
      </c>
      <c r="I1633" s="18" t="str" cm="1">
        <f t="array" aca="1" ref="I1633" ca="1">IF(B1633="", "", _xlfn.IFNA(INDEX('Accrual Schedule'!$C$4:$C$122, MATCH(B1633, 'Accrual Schedule'!$C$4:$C$122, 1)+1, 1), INDEX('Accrual Schedule'!$C$4:$C$122, 1, 1)))</f>
        <v/>
      </c>
      <c r="J1633" s="11" t="str">
        <f ca="1">IF(B1633="","",'Terms&amp;Conditions + Transaction'!$F$5-SUMIF(Dispositions!$B$3:$B$32,"&lt;="&amp;B1633,Dispositions!$C$3:$C$32))</f>
        <v/>
      </c>
      <c r="K1633" s="84" t="str">
        <f ca="1">IF(B1633="", "", IF(ISNA(MATCH(B1633, 'Factor Schedule'!$B$3:$B$2002, -1)),1,IF(INDEX('Factor Schedule'!$B$3:$C$2002,MATCH(B1633, 'Factor Schedule'!$B$3:$B$2002, -1), 1)=B1633,MATCH(B1633, 'Factor Schedule'!$B$3:$B$2002, -1),MATCH(B1633, 'Factor Schedule'!$B$3:$B$2002, -1)+1)))</f>
        <v/>
      </c>
      <c r="L1633" s="11" t="str" cm="1">
        <f t="array" aca="1" ref="L1633" ca="1">IF(B1633="","",ROUND(J1633*_xlfn.IFNA(INDEX('Factor Schedule'!$B$3:$C$2002,K1633, 2), 1), 2))</f>
        <v/>
      </c>
      <c r="M1633" s="11" t="str">
        <f ca="1">IF(B1633="", "", IF(OR(LOWER('Terms&amp;Conditions + Transaction'!$B$12)&lt;&gt;"compound", B1633=$C$2, B1633=E1633), L1633, L1633+IF(LOWER('Terms&amp;Conditions + Transaction'!$B$13)&lt;&gt;"y", SUMIFS($T$8:$T$2007, $B$8:$B$2007, "&gt;="&amp;E1633, $B$8:$B$2007, "&lt;"&amp;B1633), SUMIFS($U$8:$U$1007, $B$8:$B$2007, "&gt;="&amp;E1633, $B$8:$B$2007, "&lt;"&amp;B1633))))</f>
        <v/>
      </c>
      <c r="N1633" s="18" t="str">
        <f ca="1">IF(OR(B1633 = "", F1633=""), "", MIN(ForwardDays(B1633,-'Terms&amp;Conditions + Transaction'!$B$22, 'Terms&amp;Conditions + Transaction'!$B$23, 'Holiday Schedule'!$B$3:$B$1002),ForwardDays(F1633,-'Terms&amp;Conditions + Transaction'!$B$22, 'Terms&amp;Conditions + Transaction'!$B$23, 'Holiday Schedule'!$B$3:$B$1002)))</f>
        <v/>
      </c>
      <c r="O1633" s="42" t="str">
        <f ca="1">IF(B1633="", "", IF(ISNA(MATCH(N1633, SOFR_INDEX!$A$2:$A$2001, -1)),1,IF(INDEX(SOFR_INDEX!$A$2:$E$2001,MATCH(N1633, SOFR_INDEX!$A$2:$A$2001, -1), 1)=N1633,MATCH(N1633, SOFR_INDEX!$A$2:$A$2001, -1),MATCH(N1633, SOFR_INDEX!$A$2:$A$2001, -1)+1)))</f>
        <v/>
      </c>
      <c r="P1633" s="40" t="str" cm="1">
        <f t="array" aca="1" ref="P1633" ca="1">IF(OR(B1633="", F1633=""), "", INDEX(SOFR_INDEX!$B$2:$E$2001, O1633,$P$4) * IF(LEFT($P$3, 3)="180", 2, IF(LEFT($P$3, 2)="90", 4, IF(LEFT($P$3, 2)="30", 12, 1)))/100)</f>
        <v/>
      </c>
      <c r="Q1633" s="43" t="str">
        <f ca="1">IF(OR(B1633="", F1633=""), "", P1633+'Terms&amp;Conditions + Transaction'!$B$11/10000)</f>
        <v/>
      </c>
      <c r="R1633" s="43" t="str">
        <f t="shared" ca="1" si="155"/>
        <v/>
      </c>
      <c r="S1633" t="str">
        <f ca="1">IF(B1633="",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Transaction'!$C$7*(F1633-E1633), 365), 360))))</f>
        <v/>
      </c>
      <c r="T1633" s="49" t="str">
        <f t="shared" ca="1" si="156"/>
        <v/>
      </c>
      <c r="U1633" s="49" t="str">
        <f t="shared" ca="1" si="157"/>
        <v/>
      </c>
      <c r="V1633" s="49" t="str">
        <f t="shared" ca="1" si="158"/>
        <v/>
      </c>
      <c r="W1633" s="11" t="str">
        <f t="shared" ca="1" si="159"/>
        <v/>
      </c>
      <c r="X1633" s="11" t="str">
        <f t="shared" ca="1" si="160"/>
        <v/>
      </c>
    </row>
    <row r="1634" spans="2:24" x14ac:dyDescent="0.25">
      <c r="B1634" s="82" t="str">
        <f ca="1">IF(B1633&lt;MIN($C$3, 'Terms&amp;Conditions + Transaction'!$B$6), B1633+1, "")</f>
        <v/>
      </c>
      <c r="C1634" t="str">
        <f ca="1">IF(B1634="", "", IF(AND(WEEKDAY(B1634, 2)&lt;=5, ISERROR(VLOOKUP(B1634, 'Holiday Schedule'!$B$3:$B$1002, 1, FALSE))), 1, 0))</f>
        <v/>
      </c>
      <c r="D1634" t="str">
        <f ca="1">IF(B1634="", "", IF(LOWER('Terms&amp;Conditions + Transaction'!$C$15)="act", 1, IF(DAY(B1634)=31, 0, IF(AND(DAY(B1634+1)=1, MONTH(B1634+1)=3), 31-DAY(B1634), 1))))</f>
        <v/>
      </c>
      <c r="E1634" s="18" t="str">
        <f ca="1">IF(B1634="", "", IFERROR(VLOOKUP(B1634, 'Accrual Schedule'!$B$3:$B$122, 1, TRUE), ""))</f>
        <v/>
      </c>
      <c r="F1634" s="18" t="str" cm="1">
        <f t="array" aca="1" ref="F1634" ca="1">IF(B1634="", "", INDEX('Accrual Schedule'!$B$3:$B$122, MATCH(B1634, 'Accrual Schedule'!$B$3:$B$122, 1)+1, 1))</f>
        <v/>
      </c>
      <c r="G1634" s="18" t="str" cm="1">
        <f t="array" aca="1" ref="G1634" ca="1">IF(B1634="", "", INDEX('Accrual Schedule'!$B$3:$B$122, MATCH(H1634, 'Accrual Schedule'!$B$3:$B$122, 1)-1, 1))</f>
        <v/>
      </c>
      <c r="H1634" s="18" t="str">
        <f ca="1">IF(B1634="", "", INDEX('Accrual Schedule'!$B$3:$B$122, MATCH(I1634, 'Accrual Schedule'!$C$3:$C$122, 1), 1))</f>
        <v/>
      </c>
      <c r="I1634" s="18" t="str" cm="1">
        <f t="array" aca="1" ref="I1634" ca="1">IF(B1634="", "", _xlfn.IFNA(INDEX('Accrual Schedule'!$C$4:$C$122, MATCH(B1634, 'Accrual Schedule'!$C$4:$C$122, 1)+1, 1), INDEX('Accrual Schedule'!$C$4:$C$122, 1, 1)))</f>
        <v/>
      </c>
      <c r="J1634" s="11" t="str">
        <f ca="1">IF(B1634="","",'Terms&amp;Conditions + Transaction'!$F$5-SUMIF(Dispositions!$B$3:$B$32,"&lt;="&amp;B1634,Dispositions!$C$3:$C$32))</f>
        <v/>
      </c>
      <c r="K1634" s="84" t="str">
        <f ca="1">IF(B1634="", "", IF(ISNA(MATCH(B1634, 'Factor Schedule'!$B$3:$B$2002, -1)),1,IF(INDEX('Factor Schedule'!$B$3:$C$2002,MATCH(B1634, 'Factor Schedule'!$B$3:$B$2002, -1), 1)=B1634,MATCH(B1634, 'Factor Schedule'!$B$3:$B$2002, -1),MATCH(B1634, 'Factor Schedule'!$B$3:$B$2002, -1)+1)))</f>
        <v/>
      </c>
      <c r="L1634" s="11" t="str" cm="1">
        <f t="array" aca="1" ref="L1634" ca="1">IF(B1634="","",ROUND(J1634*_xlfn.IFNA(INDEX('Factor Schedule'!$B$3:$C$2002,K1634, 2), 1), 2))</f>
        <v/>
      </c>
      <c r="M1634" s="11" t="str">
        <f ca="1">IF(B1634="", "", IF(OR(LOWER('Terms&amp;Conditions + Transaction'!$B$12)&lt;&gt;"compound", B1634=$C$2, B1634=E1634), L1634, L1634+IF(LOWER('Terms&amp;Conditions + Transaction'!$B$13)&lt;&gt;"y", SUMIFS($T$8:$T$2007, $B$8:$B$2007, "&gt;="&amp;E1634, $B$8:$B$2007, "&lt;"&amp;B1634), SUMIFS($U$8:$U$1007, $B$8:$B$2007, "&gt;="&amp;E1634, $B$8:$B$2007, "&lt;"&amp;B1634))))</f>
        <v/>
      </c>
      <c r="N1634" s="18" t="str">
        <f ca="1">IF(OR(B1634 = "", F1634=""), "", MIN(ForwardDays(B1634,-'Terms&amp;Conditions + Transaction'!$B$22, 'Terms&amp;Conditions + Transaction'!$B$23, 'Holiday Schedule'!$B$3:$B$1002),ForwardDays(F1634,-'Terms&amp;Conditions + Transaction'!$B$22, 'Terms&amp;Conditions + Transaction'!$B$23, 'Holiday Schedule'!$B$3:$B$1002)))</f>
        <v/>
      </c>
      <c r="O1634" s="42" t="str">
        <f ca="1">IF(B1634="", "", IF(ISNA(MATCH(N1634, SOFR_INDEX!$A$2:$A$2001, -1)),1,IF(INDEX(SOFR_INDEX!$A$2:$E$2001,MATCH(N1634, SOFR_INDEX!$A$2:$A$2001, -1), 1)=N1634,MATCH(N1634, SOFR_INDEX!$A$2:$A$2001, -1),MATCH(N1634, SOFR_INDEX!$A$2:$A$2001, -1)+1)))</f>
        <v/>
      </c>
      <c r="P1634" s="40" t="str" cm="1">
        <f t="array" aca="1" ref="P1634" ca="1">IF(OR(B1634="", F1634=""), "", INDEX(SOFR_INDEX!$B$2:$E$2001, O1634,$P$4) * IF(LEFT($P$3, 3)="180", 2, IF(LEFT($P$3, 2)="90", 4, IF(LEFT($P$3, 2)="30", 12, 1)))/100)</f>
        <v/>
      </c>
      <c r="Q1634" s="43" t="str">
        <f ca="1">IF(OR(B1634="", F1634=""), "", P1634+'Terms&amp;Conditions + Transaction'!$B$11/10000)</f>
        <v/>
      </c>
      <c r="R1634" s="43" t="str">
        <f t="shared" ca="1" si="155"/>
        <v/>
      </c>
      <c r="S1634" t="str">
        <f ca="1">IF(B1634="",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Transaction'!$C$7*(F1634-E1634), 365), 360))))</f>
        <v/>
      </c>
      <c r="T1634" s="49" t="str">
        <f t="shared" ca="1" si="156"/>
        <v/>
      </c>
      <c r="U1634" s="49" t="str">
        <f t="shared" ca="1" si="157"/>
        <v/>
      </c>
      <c r="V1634" s="49" t="str">
        <f t="shared" ca="1" si="158"/>
        <v/>
      </c>
      <c r="W1634" s="11" t="str">
        <f t="shared" ca="1" si="159"/>
        <v/>
      </c>
      <c r="X1634" s="11" t="str">
        <f t="shared" ca="1" si="160"/>
        <v/>
      </c>
    </row>
    <row r="1635" spans="2:24" x14ac:dyDescent="0.25">
      <c r="B1635" s="82" t="str">
        <f ca="1">IF(B1634&lt;MIN($C$3, 'Terms&amp;Conditions + Transaction'!$B$6), B1634+1, "")</f>
        <v/>
      </c>
      <c r="C1635" t="str">
        <f ca="1">IF(B1635="", "", IF(AND(WEEKDAY(B1635, 2)&lt;=5, ISERROR(VLOOKUP(B1635, 'Holiday Schedule'!$B$3:$B$1002, 1, FALSE))), 1, 0))</f>
        <v/>
      </c>
      <c r="D1635" t="str">
        <f ca="1">IF(B1635="", "", IF(LOWER('Terms&amp;Conditions + Transaction'!$C$15)="act", 1, IF(DAY(B1635)=31, 0, IF(AND(DAY(B1635+1)=1, MONTH(B1635+1)=3), 31-DAY(B1635), 1))))</f>
        <v/>
      </c>
      <c r="E1635" s="18" t="str">
        <f ca="1">IF(B1635="", "", IFERROR(VLOOKUP(B1635, 'Accrual Schedule'!$B$3:$B$122, 1, TRUE), ""))</f>
        <v/>
      </c>
      <c r="F1635" s="18" t="str" cm="1">
        <f t="array" aca="1" ref="F1635" ca="1">IF(B1635="", "", INDEX('Accrual Schedule'!$B$3:$B$122, MATCH(B1635, 'Accrual Schedule'!$B$3:$B$122, 1)+1, 1))</f>
        <v/>
      </c>
      <c r="G1635" s="18" t="str" cm="1">
        <f t="array" aca="1" ref="G1635" ca="1">IF(B1635="", "", INDEX('Accrual Schedule'!$B$3:$B$122, MATCH(H1635, 'Accrual Schedule'!$B$3:$B$122, 1)-1, 1))</f>
        <v/>
      </c>
      <c r="H1635" s="18" t="str">
        <f ca="1">IF(B1635="", "", INDEX('Accrual Schedule'!$B$3:$B$122, MATCH(I1635, 'Accrual Schedule'!$C$3:$C$122, 1), 1))</f>
        <v/>
      </c>
      <c r="I1635" s="18" t="str" cm="1">
        <f t="array" aca="1" ref="I1635" ca="1">IF(B1635="", "", _xlfn.IFNA(INDEX('Accrual Schedule'!$C$4:$C$122, MATCH(B1635, 'Accrual Schedule'!$C$4:$C$122, 1)+1, 1), INDEX('Accrual Schedule'!$C$4:$C$122, 1, 1)))</f>
        <v/>
      </c>
      <c r="J1635" s="11" t="str">
        <f ca="1">IF(B1635="","",'Terms&amp;Conditions + Transaction'!$F$5-SUMIF(Dispositions!$B$3:$B$32,"&lt;="&amp;B1635,Dispositions!$C$3:$C$32))</f>
        <v/>
      </c>
      <c r="K1635" s="84" t="str">
        <f ca="1">IF(B1635="", "", IF(ISNA(MATCH(B1635, 'Factor Schedule'!$B$3:$B$2002, -1)),1,IF(INDEX('Factor Schedule'!$B$3:$C$2002,MATCH(B1635, 'Factor Schedule'!$B$3:$B$2002, -1), 1)=B1635,MATCH(B1635, 'Factor Schedule'!$B$3:$B$2002, -1),MATCH(B1635, 'Factor Schedule'!$B$3:$B$2002, -1)+1)))</f>
        <v/>
      </c>
      <c r="L1635" s="11" t="str" cm="1">
        <f t="array" aca="1" ref="L1635" ca="1">IF(B1635="","",ROUND(J1635*_xlfn.IFNA(INDEX('Factor Schedule'!$B$3:$C$2002,K1635, 2), 1), 2))</f>
        <v/>
      </c>
      <c r="M1635" s="11" t="str">
        <f ca="1">IF(B1635="", "", IF(OR(LOWER('Terms&amp;Conditions + Transaction'!$B$12)&lt;&gt;"compound", B1635=$C$2, B1635=E1635), L1635, L1635+IF(LOWER('Terms&amp;Conditions + Transaction'!$B$13)&lt;&gt;"y", SUMIFS($T$8:$T$2007, $B$8:$B$2007, "&gt;="&amp;E1635, $B$8:$B$2007, "&lt;"&amp;B1635), SUMIFS($U$8:$U$1007, $B$8:$B$2007, "&gt;="&amp;E1635, $B$8:$B$2007, "&lt;"&amp;B1635))))</f>
        <v/>
      </c>
      <c r="N1635" s="18" t="str">
        <f ca="1">IF(OR(B1635 = "", F1635=""), "", MIN(ForwardDays(B1635,-'Terms&amp;Conditions + Transaction'!$B$22, 'Terms&amp;Conditions + Transaction'!$B$23, 'Holiday Schedule'!$B$3:$B$1002),ForwardDays(F1635,-'Terms&amp;Conditions + Transaction'!$B$22, 'Terms&amp;Conditions + Transaction'!$B$23, 'Holiday Schedule'!$B$3:$B$1002)))</f>
        <v/>
      </c>
      <c r="O1635" s="42" t="str">
        <f ca="1">IF(B1635="", "", IF(ISNA(MATCH(N1635, SOFR_INDEX!$A$2:$A$2001, -1)),1,IF(INDEX(SOFR_INDEX!$A$2:$E$2001,MATCH(N1635, SOFR_INDEX!$A$2:$A$2001, -1), 1)=N1635,MATCH(N1635, SOFR_INDEX!$A$2:$A$2001, -1),MATCH(N1635, SOFR_INDEX!$A$2:$A$2001, -1)+1)))</f>
        <v/>
      </c>
      <c r="P1635" s="40" t="str" cm="1">
        <f t="array" aca="1" ref="P1635" ca="1">IF(OR(B1635="", F1635=""), "", INDEX(SOFR_INDEX!$B$2:$E$2001, O1635,$P$4) * IF(LEFT($P$3, 3)="180", 2, IF(LEFT($P$3, 2)="90", 4, IF(LEFT($P$3, 2)="30", 12, 1)))/100)</f>
        <v/>
      </c>
      <c r="Q1635" s="43" t="str">
        <f ca="1">IF(OR(B1635="", F1635=""), "", P1635+'Terms&amp;Conditions + Transaction'!$B$11/10000)</f>
        <v/>
      </c>
      <c r="R1635" s="43" t="str">
        <f t="shared" ca="1" si="155"/>
        <v/>
      </c>
      <c r="S1635" t="str">
        <f ca="1">IF(B1635="",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Transaction'!$C$7*(F1635-E1635), 365), 360))))</f>
        <v/>
      </c>
      <c r="T1635" s="49" t="str">
        <f t="shared" ca="1" si="156"/>
        <v/>
      </c>
      <c r="U1635" s="49" t="str">
        <f t="shared" ca="1" si="157"/>
        <v/>
      </c>
      <c r="V1635" s="49" t="str">
        <f t="shared" ca="1" si="158"/>
        <v/>
      </c>
      <c r="W1635" s="11" t="str">
        <f t="shared" ca="1" si="159"/>
        <v/>
      </c>
      <c r="X1635" s="11" t="str">
        <f t="shared" ca="1" si="160"/>
        <v/>
      </c>
    </row>
    <row r="1636" spans="2:24" x14ac:dyDescent="0.25">
      <c r="B1636" s="82" t="str">
        <f ca="1">IF(B1635&lt;MIN($C$3, 'Terms&amp;Conditions + Transaction'!$B$6), B1635+1, "")</f>
        <v/>
      </c>
      <c r="C1636" t="str">
        <f ca="1">IF(B1636="", "", IF(AND(WEEKDAY(B1636, 2)&lt;=5, ISERROR(VLOOKUP(B1636, 'Holiday Schedule'!$B$3:$B$1002, 1, FALSE))), 1, 0))</f>
        <v/>
      </c>
      <c r="D1636" t="str">
        <f ca="1">IF(B1636="", "", IF(LOWER('Terms&amp;Conditions + Transaction'!$C$15)="act", 1, IF(DAY(B1636)=31, 0, IF(AND(DAY(B1636+1)=1, MONTH(B1636+1)=3), 31-DAY(B1636), 1))))</f>
        <v/>
      </c>
      <c r="E1636" s="18" t="str">
        <f ca="1">IF(B1636="", "", IFERROR(VLOOKUP(B1636, 'Accrual Schedule'!$B$3:$B$122, 1, TRUE), ""))</f>
        <v/>
      </c>
      <c r="F1636" s="18" t="str" cm="1">
        <f t="array" aca="1" ref="F1636" ca="1">IF(B1636="", "", INDEX('Accrual Schedule'!$B$3:$B$122, MATCH(B1636, 'Accrual Schedule'!$B$3:$B$122, 1)+1, 1))</f>
        <v/>
      </c>
      <c r="G1636" s="18" t="str" cm="1">
        <f t="array" aca="1" ref="G1636" ca="1">IF(B1636="", "", INDEX('Accrual Schedule'!$B$3:$B$122, MATCH(H1636, 'Accrual Schedule'!$B$3:$B$122, 1)-1, 1))</f>
        <v/>
      </c>
      <c r="H1636" s="18" t="str">
        <f ca="1">IF(B1636="", "", INDEX('Accrual Schedule'!$B$3:$B$122, MATCH(I1636, 'Accrual Schedule'!$C$3:$C$122, 1), 1))</f>
        <v/>
      </c>
      <c r="I1636" s="18" t="str" cm="1">
        <f t="array" aca="1" ref="I1636" ca="1">IF(B1636="", "", _xlfn.IFNA(INDEX('Accrual Schedule'!$C$4:$C$122, MATCH(B1636, 'Accrual Schedule'!$C$4:$C$122, 1)+1, 1), INDEX('Accrual Schedule'!$C$4:$C$122, 1, 1)))</f>
        <v/>
      </c>
      <c r="J1636" s="11" t="str">
        <f ca="1">IF(B1636="","",'Terms&amp;Conditions + Transaction'!$F$5-SUMIF(Dispositions!$B$3:$B$32,"&lt;="&amp;B1636,Dispositions!$C$3:$C$32))</f>
        <v/>
      </c>
      <c r="K1636" s="84" t="str">
        <f ca="1">IF(B1636="", "", IF(ISNA(MATCH(B1636, 'Factor Schedule'!$B$3:$B$2002, -1)),1,IF(INDEX('Factor Schedule'!$B$3:$C$2002,MATCH(B1636, 'Factor Schedule'!$B$3:$B$2002, -1), 1)=B1636,MATCH(B1636, 'Factor Schedule'!$B$3:$B$2002, -1),MATCH(B1636, 'Factor Schedule'!$B$3:$B$2002, -1)+1)))</f>
        <v/>
      </c>
      <c r="L1636" s="11" t="str" cm="1">
        <f t="array" aca="1" ref="L1636" ca="1">IF(B1636="","",ROUND(J1636*_xlfn.IFNA(INDEX('Factor Schedule'!$B$3:$C$2002,K1636, 2), 1), 2))</f>
        <v/>
      </c>
      <c r="M1636" s="11" t="str">
        <f ca="1">IF(B1636="", "", IF(OR(LOWER('Terms&amp;Conditions + Transaction'!$B$12)&lt;&gt;"compound", B1636=$C$2, B1636=E1636), L1636, L1636+IF(LOWER('Terms&amp;Conditions + Transaction'!$B$13)&lt;&gt;"y", SUMIFS($T$8:$T$2007, $B$8:$B$2007, "&gt;="&amp;E1636, $B$8:$B$2007, "&lt;"&amp;B1636), SUMIFS($U$8:$U$1007, $B$8:$B$2007, "&gt;="&amp;E1636, $B$8:$B$2007, "&lt;"&amp;B1636))))</f>
        <v/>
      </c>
      <c r="N1636" s="18" t="str">
        <f ca="1">IF(OR(B1636 = "", F1636=""), "", MIN(ForwardDays(B1636,-'Terms&amp;Conditions + Transaction'!$B$22, 'Terms&amp;Conditions + Transaction'!$B$23, 'Holiday Schedule'!$B$3:$B$1002),ForwardDays(F1636,-'Terms&amp;Conditions + Transaction'!$B$22, 'Terms&amp;Conditions + Transaction'!$B$23, 'Holiday Schedule'!$B$3:$B$1002)))</f>
        <v/>
      </c>
      <c r="O1636" s="42" t="str">
        <f ca="1">IF(B1636="", "", IF(ISNA(MATCH(N1636, SOFR_INDEX!$A$2:$A$2001, -1)),1,IF(INDEX(SOFR_INDEX!$A$2:$E$2001,MATCH(N1636, SOFR_INDEX!$A$2:$A$2001, -1), 1)=N1636,MATCH(N1636, SOFR_INDEX!$A$2:$A$2001, -1),MATCH(N1636, SOFR_INDEX!$A$2:$A$2001, -1)+1)))</f>
        <v/>
      </c>
      <c r="P1636" s="40" t="str" cm="1">
        <f t="array" aca="1" ref="P1636" ca="1">IF(OR(B1636="", F1636=""), "", INDEX(SOFR_INDEX!$B$2:$E$2001, O1636,$P$4) * IF(LEFT($P$3, 3)="180", 2, IF(LEFT($P$3, 2)="90", 4, IF(LEFT($P$3, 2)="30", 12, 1)))/100)</f>
        <v/>
      </c>
      <c r="Q1636" s="43" t="str">
        <f ca="1">IF(OR(B1636="", F1636=""), "", P1636+'Terms&amp;Conditions + Transaction'!$B$11/10000)</f>
        <v/>
      </c>
      <c r="R1636" s="43" t="str">
        <f t="shared" ca="1" si="155"/>
        <v/>
      </c>
      <c r="S1636" t="str">
        <f ca="1">IF(B1636="",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Transaction'!$C$7*(F1636-E1636), 365), 360))))</f>
        <v/>
      </c>
      <c r="T1636" s="49" t="str">
        <f t="shared" ca="1" si="156"/>
        <v/>
      </c>
      <c r="U1636" s="49" t="str">
        <f t="shared" ca="1" si="157"/>
        <v/>
      </c>
      <c r="V1636" s="49" t="str">
        <f t="shared" ca="1" si="158"/>
        <v/>
      </c>
      <c r="W1636" s="11" t="str">
        <f t="shared" ca="1" si="159"/>
        <v/>
      </c>
      <c r="X1636" s="11" t="str">
        <f t="shared" ca="1" si="160"/>
        <v/>
      </c>
    </row>
    <row r="1637" spans="2:24" x14ac:dyDescent="0.25">
      <c r="B1637" s="82" t="str">
        <f ca="1">IF(B1636&lt;MIN($C$3, 'Terms&amp;Conditions + Transaction'!$B$6), B1636+1, "")</f>
        <v/>
      </c>
      <c r="C1637" t="str">
        <f ca="1">IF(B1637="", "", IF(AND(WEEKDAY(B1637, 2)&lt;=5, ISERROR(VLOOKUP(B1637, 'Holiday Schedule'!$B$3:$B$1002, 1, FALSE))), 1, 0))</f>
        <v/>
      </c>
      <c r="D1637" t="str">
        <f ca="1">IF(B1637="", "", IF(LOWER('Terms&amp;Conditions + Transaction'!$C$15)="act", 1, IF(DAY(B1637)=31, 0, IF(AND(DAY(B1637+1)=1, MONTH(B1637+1)=3), 31-DAY(B1637), 1))))</f>
        <v/>
      </c>
      <c r="E1637" s="18" t="str">
        <f ca="1">IF(B1637="", "", IFERROR(VLOOKUP(B1637, 'Accrual Schedule'!$B$3:$B$122, 1, TRUE), ""))</f>
        <v/>
      </c>
      <c r="F1637" s="18" t="str" cm="1">
        <f t="array" aca="1" ref="F1637" ca="1">IF(B1637="", "", INDEX('Accrual Schedule'!$B$3:$B$122, MATCH(B1637, 'Accrual Schedule'!$B$3:$B$122, 1)+1, 1))</f>
        <v/>
      </c>
      <c r="G1637" s="18" t="str" cm="1">
        <f t="array" aca="1" ref="G1637" ca="1">IF(B1637="", "", INDEX('Accrual Schedule'!$B$3:$B$122, MATCH(H1637, 'Accrual Schedule'!$B$3:$B$122, 1)-1, 1))</f>
        <v/>
      </c>
      <c r="H1637" s="18" t="str">
        <f ca="1">IF(B1637="", "", INDEX('Accrual Schedule'!$B$3:$B$122, MATCH(I1637, 'Accrual Schedule'!$C$3:$C$122, 1), 1))</f>
        <v/>
      </c>
      <c r="I1637" s="18" t="str" cm="1">
        <f t="array" aca="1" ref="I1637" ca="1">IF(B1637="", "", _xlfn.IFNA(INDEX('Accrual Schedule'!$C$4:$C$122, MATCH(B1637, 'Accrual Schedule'!$C$4:$C$122, 1)+1, 1), INDEX('Accrual Schedule'!$C$4:$C$122, 1, 1)))</f>
        <v/>
      </c>
      <c r="J1637" s="11" t="str">
        <f ca="1">IF(B1637="","",'Terms&amp;Conditions + Transaction'!$F$5-SUMIF(Dispositions!$B$3:$B$32,"&lt;="&amp;B1637,Dispositions!$C$3:$C$32))</f>
        <v/>
      </c>
      <c r="K1637" s="84" t="str">
        <f ca="1">IF(B1637="", "", IF(ISNA(MATCH(B1637, 'Factor Schedule'!$B$3:$B$2002, -1)),1,IF(INDEX('Factor Schedule'!$B$3:$C$2002,MATCH(B1637, 'Factor Schedule'!$B$3:$B$2002, -1), 1)=B1637,MATCH(B1637, 'Factor Schedule'!$B$3:$B$2002, -1),MATCH(B1637, 'Factor Schedule'!$B$3:$B$2002, -1)+1)))</f>
        <v/>
      </c>
      <c r="L1637" s="11" t="str" cm="1">
        <f t="array" aca="1" ref="L1637" ca="1">IF(B1637="","",ROUND(J1637*_xlfn.IFNA(INDEX('Factor Schedule'!$B$3:$C$2002,K1637, 2), 1), 2))</f>
        <v/>
      </c>
      <c r="M1637" s="11" t="str">
        <f ca="1">IF(B1637="", "", IF(OR(LOWER('Terms&amp;Conditions + Transaction'!$B$12)&lt;&gt;"compound", B1637=$C$2, B1637=E1637), L1637, L1637+IF(LOWER('Terms&amp;Conditions + Transaction'!$B$13)&lt;&gt;"y", SUMIFS($T$8:$T$2007, $B$8:$B$2007, "&gt;="&amp;E1637, $B$8:$B$2007, "&lt;"&amp;B1637), SUMIFS($U$8:$U$1007, $B$8:$B$2007, "&gt;="&amp;E1637, $B$8:$B$2007, "&lt;"&amp;B1637))))</f>
        <v/>
      </c>
      <c r="N1637" s="18" t="str">
        <f ca="1">IF(OR(B1637 = "", F1637=""), "", MIN(ForwardDays(B1637,-'Terms&amp;Conditions + Transaction'!$B$22, 'Terms&amp;Conditions + Transaction'!$B$23, 'Holiday Schedule'!$B$3:$B$1002),ForwardDays(F1637,-'Terms&amp;Conditions + Transaction'!$B$22, 'Terms&amp;Conditions + Transaction'!$B$23, 'Holiday Schedule'!$B$3:$B$1002)))</f>
        <v/>
      </c>
      <c r="O1637" s="42" t="str">
        <f ca="1">IF(B1637="", "", IF(ISNA(MATCH(N1637, SOFR_INDEX!$A$2:$A$2001, -1)),1,IF(INDEX(SOFR_INDEX!$A$2:$E$2001,MATCH(N1637, SOFR_INDEX!$A$2:$A$2001, -1), 1)=N1637,MATCH(N1637, SOFR_INDEX!$A$2:$A$2001, -1),MATCH(N1637, SOFR_INDEX!$A$2:$A$2001, -1)+1)))</f>
        <v/>
      </c>
      <c r="P1637" s="40" t="str" cm="1">
        <f t="array" aca="1" ref="P1637" ca="1">IF(OR(B1637="", F1637=""), "", INDEX(SOFR_INDEX!$B$2:$E$2001, O1637,$P$4) * IF(LEFT($P$3, 3)="180", 2, IF(LEFT($P$3, 2)="90", 4, IF(LEFT($P$3, 2)="30", 12, 1)))/100)</f>
        <v/>
      </c>
      <c r="Q1637" s="43" t="str">
        <f ca="1">IF(OR(B1637="", F1637=""), "", P1637+'Terms&amp;Conditions + Transaction'!$B$11/10000)</f>
        <v/>
      </c>
      <c r="R1637" s="43" t="str">
        <f t="shared" ca="1" si="155"/>
        <v/>
      </c>
      <c r="S1637" t="str">
        <f ca="1">IF(B1637="",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Transaction'!$C$7*(F1637-E1637), 365), 360))))</f>
        <v/>
      </c>
      <c r="T1637" s="49" t="str">
        <f t="shared" ca="1" si="156"/>
        <v/>
      </c>
      <c r="U1637" s="49" t="str">
        <f t="shared" ca="1" si="157"/>
        <v/>
      </c>
      <c r="V1637" s="49" t="str">
        <f t="shared" ca="1" si="158"/>
        <v/>
      </c>
      <c r="W1637" s="11" t="str">
        <f t="shared" ca="1" si="159"/>
        <v/>
      </c>
      <c r="X1637" s="11" t="str">
        <f t="shared" ca="1" si="160"/>
        <v/>
      </c>
    </row>
    <row r="1638" spans="2:24" x14ac:dyDescent="0.25">
      <c r="B1638" s="82" t="str">
        <f ca="1">IF(B1637&lt;MIN($C$3, 'Terms&amp;Conditions + Transaction'!$B$6), B1637+1, "")</f>
        <v/>
      </c>
      <c r="C1638" t="str">
        <f ca="1">IF(B1638="", "", IF(AND(WEEKDAY(B1638, 2)&lt;=5, ISERROR(VLOOKUP(B1638, 'Holiday Schedule'!$B$3:$B$1002, 1, FALSE))), 1, 0))</f>
        <v/>
      </c>
      <c r="D1638" t="str">
        <f ca="1">IF(B1638="", "", IF(LOWER('Terms&amp;Conditions + Transaction'!$C$15)="act", 1, IF(DAY(B1638)=31, 0, IF(AND(DAY(B1638+1)=1, MONTH(B1638+1)=3), 31-DAY(B1638), 1))))</f>
        <v/>
      </c>
      <c r="E1638" s="18" t="str">
        <f ca="1">IF(B1638="", "", IFERROR(VLOOKUP(B1638, 'Accrual Schedule'!$B$3:$B$122, 1, TRUE), ""))</f>
        <v/>
      </c>
      <c r="F1638" s="18" t="str" cm="1">
        <f t="array" aca="1" ref="F1638" ca="1">IF(B1638="", "", INDEX('Accrual Schedule'!$B$3:$B$122, MATCH(B1638, 'Accrual Schedule'!$B$3:$B$122, 1)+1, 1))</f>
        <v/>
      </c>
      <c r="G1638" s="18" t="str" cm="1">
        <f t="array" aca="1" ref="G1638" ca="1">IF(B1638="", "", INDEX('Accrual Schedule'!$B$3:$B$122, MATCH(H1638, 'Accrual Schedule'!$B$3:$B$122, 1)-1, 1))</f>
        <v/>
      </c>
      <c r="H1638" s="18" t="str">
        <f ca="1">IF(B1638="", "", INDEX('Accrual Schedule'!$B$3:$B$122, MATCH(I1638, 'Accrual Schedule'!$C$3:$C$122, 1), 1))</f>
        <v/>
      </c>
      <c r="I1638" s="18" t="str" cm="1">
        <f t="array" aca="1" ref="I1638" ca="1">IF(B1638="", "", _xlfn.IFNA(INDEX('Accrual Schedule'!$C$4:$C$122, MATCH(B1638, 'Accrual Schedule'!$C$4:$C$122, 1)+1, 1), INDEX('Accrual Schedule'!$C$4:$C$122, 1, 1)))</f>
        <v/>
      </c>
      <c r="J1638" s="11" t="str">
        <f ca="1">IF(B1638="","",'Terms&amp;Conditions + Transaction'!$F$5-SUMIF(Dispositions!$B$3:$B$32,"&lt;="&amp;B1638,Dispositions!$C$3:$C$32))</f>
        <v/>
      </c>
      <c r="K1638" s="84" t="str">
        <f ca="1">IF(B1638="", "", IF(ISNA(MATCH(B1638, 'Factor Schedule'!$B$3:$B$2002, -1)),1,IF(INDEX('Factor Schedule'!$B$3:$C$2002,MATCH(B1638, 'Factor Schedule'!$B$3:$B$2002, -1), 1)=B1638,MATCH(B1638, 'Factor Schedule'!$B$3:$B$2002, -1),MATCH(B1638, 'Factor Schedule'!$B$3:$B$2002, -1)+1)))</f>
        <v/>
      </c>
      <c r="L1638" s="11" t="str" cm="1">
        <f t="array" aca="1" ref="L1638" ca="1">IF(B1638="","",ROUND(J1638*_xlfn.IFNA(INDEX('Factor Schedule'!$B$3:$C$2002,K1638, 2), 1), 2))</f>
        <v/>
      </c>
      <c r="M1638" s="11" t="str">
        <f ca="1">IF(B1638="", "", IF(OR(LOWER('Terms&amp;Conditions + Transaction'!$B$12)&lt;&gt;"compound", B1638=$C$2, B1638=E1638), L1638, L1638+IF(LOWER('Terms&amp;Conditions + Transaction'!$B$13)&lt;&gt;"y", SUMIFS($T$8:$T$2007, $B$8:$B$2007, "&gt;="&amp;E1638, $B$8:$B$2007, "&lt;"&amp;B1638), SUMIFS($U$8:$U$1007, $B$8:$B$2007, "&gt;="&amp;E1638, $B$8:$B$2007, "&lt;"&amp;B1638))))</f>
        <v/>
      </c>
      <c r="N1638" s="18" t="str">
        <f ca="1">IF(OR(B1638 = "", F1638=""), "", MIN(ForwardDays(B1638,-'Terms&amp;Conditions + Transaction'!$B$22, 'Terms&amp;Conditions + Transaction'!$B$23, 'Holiday Schedule'!$B$3:$B$1002),ForwardDays(F1638,-'Terms&amp;Conditions + Transaction'!$B$22, 'Terms&amp;Conditions + Transaction'!$B$23, 'Holiday Schedule'!$B$3:$B$1002)))</f>
        <v/>
      </c>
      <c r="O1638" s="42" t="str">
        <f ca="1">IF(B1638="", "", IF(ISNA(MATCH(N1638, SOFR_INDEX!$A$2:$A$2001, -1)),1,IF(INDEX(SOFR_INDEX!$A$2:$E$2001,MATCH(N1638, SOFR_INDEX!$A$2:$A$2001, -1), 1)=N1638,MATCH(N1638, SOFR_INDEX!$A$2:$A$2001, -1),MATCH(N1638, SOFR_INDEX!$A$2:$A$2001, -1)+1)))</f>
        <v/>
      </c>
      <c r="P1638" s="40" t="str" cm="1">
        <f t="array" aca="1" ref="P1638" ca="1">IF(OR(B1638="", F1638=""), "", INDEX(SOFR_INDEX!$B$2:$E$2001, O1638,$P$4) * IF(LEFT($P$3, 3)="180", 2, IF(LEFT($P$3, 2)="90", 4, IF(LEFT($P$3, 2)="30", 12, 1)))/100)</f>
        <v/>
      </c>
      <c r="Q1638" s="43" t="str">
        <f ca="1">IF(OR(B1638="", F1638=""), "", P1638+'Terms&amp;Conditions + Transaction'!$B$11/10000)</f>
        <v/>
      </c>
      <c r="R1638" s="43" t="str">
        <f t="shared" ca="1" si="155"/>
        <v/>
      </c>
      <c r="S1638" t="str">
        <f ca="1">IF(B1638="",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Transaction'!$C$7*(F1638-E1638), 365), 360))))</f>
        <v/>
      </c>
      <c r="T1638" s="49" t="str">
        <f t="shared" ca="1" si="156"/>
        <v/>
      </c>
      <c r="U1638" s="49" t="str">
        <f t="shared" ca="1" si="157"/>
        <v/>
      </c>
      <c r="V1638" s="49" t="str">
        <f t="shared" ca="1" si="158"/>
        <v/>
      </c>
      <c r="W1638" s="11" t="str">
        <f t="shared" ca="1" si="159"/>
        <v/>
      </c>
      <c r="X1638" s="11" t="str">
        <f t="shared" ca="1" si="160"/>
        <v/>
      </c>
    </row>
    <row r="1639" spans="2:24" x14ac:dyDescent="0.25">
      <c r="B1639" s="82" t="str">
        <f ca="1">IF(B1638&lt;MIN($C$3, 'Terms&amp;Conditions + Transaction'!$B$6), B1638+1, "")</f>
        <v/>
      </c>
      <c r="C1639" t="str">
        <f ca="1">IF(B1639="", "", IF(AND(WEEKDAY(B1639, 2)&lt;=5, ISERROR(VLOOKUP(B1639, 'Holiday Schedule'!$B$3:$B$1002, 1, FALSE))), 1, 0))</f>
        <v/>
      </c>
      <c r="D1639" t="str">
        <f ca="1">IF(B1639="", "", IF(LOWER('Terms&amp;Conditions + Transaction'!$C$15)="act", 1, IF(DAY(B1639)=31, 0, IF(AND(DAY(B1639+1)=1, MONTH(B1639+1)=3), 31-DAY(B1639), 1))))</f>
        <v/>
      </c>
      <c r="E1639" s="18" t="str">
        <f ca="1">IF(B1639="", "", IFERROR(VLOOKUP(B1639, 'Accrual Schedule'!$B$3:$B$122, 1, TRUE), ""))</f>
        <v/>
      </c>
      <c r="F1639" s="18" t="str" cm="1">
        <f t="array" aca="1" ref="F1639" ca="1">IF(B1639="", "", INDEX('Accrual Schedule'!$B$3:$B$122, MATCH(B1639, 'Accrual Schedule'!$B$3:$B$122, 1)+1, 1))</f>
        <v/>
      </c>
      <c r="G1639" s="18" t="str" cm="1">
        <f t="array" aca="1" ref="G1639" ca="1">IF(B1639="", "", INDEX('Accrual Schedule'!$B$3:$B$122, MATCH(H1639, 'Accrual Schedule'!$B$3:$B$122, 1)-1, 1))</f>
        <v/>
      </c>
      <c r="H1639" s="18" t="str">
        <f ca="1">IF(B1639="", "", INDEX('Accrual Schedule'!$B$3:$B$122, MATCH(I1639, 'Accrual Schedule'!$C$3:$C$122, 1), 1))</f>
        <v/>
      </c>
      <c r="I1639" s="18" t="str" cm="1">
        <f t="array" aca="1" ref="I1639" ca="1">IF(B1639="", "", _xlfn.IFNA(INDEX('Accrual Schedule'!$C$4:$C$122, MATCH(B1639, 'Accrual Schedule'!$C$4:$C$122, 1)+1, 1), INDEX('Accrual Schedule'!$C$4:$C$122, 1, 1)))</f>
        <v/>
      </c>
      <c r="J1639" s="11" t="str">
        <f ca="1">IF(B1639="","",'Terms&amp;Conditions + Transaction'!$F$5-SUMIF(Dispositions!$B$3:$B$32,"&lt;="&amp;B1639,Dispositions!$C$3:$C$32))</f>
        <v/>
      </c>
      <c r="K1639" s="84" t="str">
        <f ca="1">IF(B1639="", "", IF(ISNA(MATCH(B1639, 'Factor Schedule'!$B$3:$B$2002, -1)),1,IF(INDEX('Factor Schedule'!$B$3:$C$2002,MATCH(B1639, 'Factor Schedule'!$B$3:$B$2002, -1), 1)=B1639,MATCH(B1639, 'Factor Schedule'!$B$3:$B$2002, -1),MATCH(B1639, 'Factor Schedule'!$B$3:$B$2002, -1)+1)))</f>
        <v/>
      </c>
      <c r="L1639" s="11" t="str" cm="1">
        <f t="array" aca="1" ref="L1639" ca="1">IF(B1639="","",ROUND(J1639*_xlfn.IFNA(INDEX('Factor Schedule'!$B$3:$C$2002,K1639, 2), 1), 2))</f>
        <v/>
      </c>
      <c r="M1639" s="11" t="str">
        <f ca="1">IF(B1639="", "", IF(OR(LOWER('Terms&amp;Conditions + Transaction'!$B$12)&lt;&gt;"compound", B1639=$C$2, B1639=E1639), L1639, L1639+IF(LOWER('Terms&amp;Conditions + Transaction'!$B$13)&lt;&gt;"y", SUMIFS($T$8:$T$2007, $B$8:$B$2007, "&gt;="&amp;E1639, $B$8:$B$2007, "&lt;"&amp;B1639), SUMIFS($U$8:$U$1007, $B$8:$B$2007, "&gt;="&amp;E1639, $B$8:$B$2007, "&lt;"&amp;B1639))))</f>
        <v/>
      </c>
      <c r="N1639" s="18" t="str">
        <f ca="1">IF(OR(B1639 = "", F1639=""), "", MIN(ForwardDays(B1639,-'Terms&amp;Conditions + Transaction'!$B$22, 'Terms&amp;Conditions + Transaction'!$B$23, 'Holiday Schedule'!$B$3:$B$1002),ForwardDays(F1639,-'Terms&amp;Conditions + Transaction'!$B$22, 'Terms&amp;Conditions + Transaction'!$B$23, 'Holiday Schedule'!$B$3:$B$1002)))</f>
        <v/>
      </c>
      <c r="O1639" s="42" t="str">
        <f ca="1">IF(B1639="", "", IF(ISNA(MATCH(N1639, SOFR_INDEX!$A$2:$A$2001, -1)),1,IF(INDEX(SOFR_INDEX!$A$2:$E$2001,MATCH(N1639, SOFR_INDEX!$A$2:$A$2001, -1), 1)=N1639,MATCH(N1639, SOFR_INDEX!$A$2:$A$2001, -1),MATCH(N1639, SOFR_INDEX!$A$2:$A$2001, -1)+1)))</f>
        <v/>
      </c>
      <c r="P1639" s="40" t="str" cm="1">
        <f t="array" aca="1" ref="P1639" ca="1">IF(OR(B1639="", F1639=""), "", INDEX(SOFR_INDEX!$B$2:$E$2001, O1639,$P$4) * IF(LEFT($P$3, 3)="180", 2, IF(LEFT($P$3, 2)="90", 4, IF(LEFT($P$3, 2)="30", 12, 1)))/100)</f>
        <v/>
      </c>
      <c r="Q1639" s="43" t="str">
        <f ca="1">IF(OR(B1639="", F1639=""), "", P1639+'Terms&amp;Conditions + Transaction'!$B$11/10000)</f>
        <v/>
      </c>
      <c r="R1639" s="43" t="str">
        <f t="shared" ca="1" si="155"/>
        <v/>
      </c>
      <c r="S1639" t="str">
        <f ca="1">IF(B1639="",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Transaction'!$C$7*(F1639-E1639), 365), 360))))</f>
        <v/>
      </c>
      <c r="T1639" s="49" t="str">
        <f t="shared" ca="1" si="156"/>
        <v/>
      </c>
      <c r="U1639" s="49" t="str">
        <f t="shared" ca="1" si="157"/>
        <v/>
      </c>
      <c r="V1639" s="49" t="str">
        <f t="shared" ca="1" si="158"/>
        <v/>
      </c>
      <c r="W1639" s="11" t="str">
        <f t="shared" ca="1" si="159"/>
        <v/>
      </c>
      <c r="X1639" s="11" t="str">
        <f t="shared" ca="1" si="160"/>
        <v/>
      </c>
    </row>
    <row r="1640" spans="2:24" x14ac:dyDescent="0.25">
      <c r="B1640" s="82" t="str">
        <f ca="1">IF(B1639&lt;MIN($C$3, 'Terms&amp;Conditions + Transaction'!$B$6), B1639+1, "")</f>
        <v/>
      </c>
      <c r="C1640" t="str">
        <f ca="1">IF(B1640="", "", IF(AND(WEEKDAY(B1640, 2)&lt;=5, ISERROR(VLOOKUP(B1640, 'Holiday Schedule'!$B$3:$B$1002, 1, FALSE))), 1, 0))</f>
        <v/>
      </c>
      <c r="D1640" t="str">
        <f ca="1">IF(B1640="", "", IF(LOWER('Terms&amp;Conditions + Transaction'!$C$15)="act", 1, IF(DAY(B1640)=31, 0, IF(AND(DAY(B1640+1)=1, MONTH(B1640+1)=3), 31-DAY(B1640), 1))))</f>
        <v/>
      </c>
      <c r="E1640" s="18" t="str">
        <f ca="1">IF(B1640="", "", IFERROR(VLOOKUP(B1640, 'Accrual Schedule'!$B$3:$B$122, 1, TRUE), ""))</f>
        <v/>
      </c>
      <c r="F1640" s="18" t="str" cm="1">
        <f t="array" aca="1" ref="F1640" ca="1">IF(B1640="", "", INDEX('Accrual Schedule'!$B$3:$B$122, MATCH(B1640, 'Accrual Schedule'!$B$3:$B$122, 1)+1, 1))</f>
        <v/>
      </c>
      <c r="G1640" s="18" t="str" cm="1">
        <f t="array" aca="1" ref="G1640" ca="1">IF(B1640="", "", INDEX('Accrual Schedule'!$B$3:$B$122, MATCH(H1640, 'Accrual Schedule'!$B$3:$B$122, 1)-1, 1))</f>
        <v/>
      </c>
      <c r="H1640" s="18" t="str">
        <f ca="1">IF(B1640="", "", INDEX('Accrual Schedule'!$B$3:$B$122, MATCH(I1640, 'Accrual Schedule'!$C$3:$C$122, 1), 1))</f>
        <v/>
      </c>
      <c r="I1640" s="18" t="str" cm="1">
        <f t="array" aca="1" ref="I1640" ca="1">IF(B1640="", "", _xlfn.IFNA(INDEX('Accrual Schedule'!$C$4:$C$122, MATCH(B1640, 'Accrual Schedule'!$C$4:$C$122, 1)+1, 1), INDEX('Accrual Schedule'!$C$4:$C$122, 1, 1)))</f>
        <v/>
      </c>
      <c r="J1640" s="11" t="str">
        <f ca="1">IF(B1640="","",'Terms&amp;Conditions + Transaction'!$F$5-SUMIF(Dispositions!$B$3:$B$32,"&lt;="&amp;B1640,Dispositions!$C$3:$C$32))</f>
        <v/>
      </c>
      <c r="K1640" s="84" t="str">
        <f ca="1">IF(B1640="", "", IF(ISNA(MATCH(B1640, 'Factor Schedule'!$B$3:$B$2002, -1)),1,IF(INDEX('Factor Schedule'!$B$3:$C$2002,MATCH(B1640, 'Factor Schedule'!$B$3:$B$2002, -1), 1)=B1640,MATCH(B1640, 'Factor Schedule'!$B$3:$B$2002, -1),MATCH(B1640, 'Factor Schedule'!$B$3:$B$2002, -1)+1)))</f>
        <v/>
      </c>
      <c r="L1640" s="11" t="str" cm="1">
        <f t="array" aca="1" ref="L1640" ca="1">IF(B1640="","",ROUND(J1640*_xlfn.IFNA(INDEX('Factor Schedule'!$B$3:$C$2002,K1640, 2), 1), 2))</f>
        <v/>
      </c>
      <c r="M1640" s="11" t="str">
        <f ca="1">IF(B1640="", "", IF(OR(LOWER('Terms&amp;Conditions + Transaction'!$B$12)&lt;&gt;"compound", B1640=$C$2, B1640=E1640), L1640, L1640+IF(LOWER('Terms&amp;Conditions + Transaction'!$B$13)&lt;&gt;"y", SUMIFS($T$8:$T$2007, $B$8:$B$2007, "&gt;="&amp;E1640, $B$8:$B$2007, "&lt;"&amp;B1640), SUMIFS($U$8:$U$1007, $B$8:$B$2007, "&gt;="&amp;E1640, $B$8:$B$2007, "&lt;"&amp;B1640))))</f>
        <v/>
      </c>
      <c r="N1640" s="18" t="str">
        <f ca="1">IF(OR(B1640 = "", F1640=""), "", MIN(ForwardDays(B1640,-'Terms&amp;Conditions + Transaction'!$B$22, 'Terms&amp;Conditions + Transaction'!$B$23, 'Holiday Schedule'!$B$3:$B$1002),ForwardDays(F1640,-'Terms&amp;Conditions + Transaction'!$B$22, 'Terms&amp;Conditions + Transaction'!$B$23, 'Holiday Schedule'!$B$3:$B$1002)))</f>
        <v/>
      </c>
      <c r="O1640" s="42" t="str">
        <f ca="1">IF(B1640="", "", IF(ISNA(MATCH(N1640, SOFR_INDEX!$A$2:$A$2001, -1)),1,IF(INDEX(SOFR_INDEX!$A$2:$E$2001,MATCH(N1640, SOFR_INDEX!$A$2:$A$2001, -1), 1)=N1640,MATCH(N1640, SOFR_INDEX!$A$2:$A$2001, -1),MATCH(N1640, SOFR_INDEX!$A$2:$A$2001, -1)+1)))</f>
        <v/>
      </c>
      <c r="P1640" s="40" t="str" cm="1">
        <f t="array" aca="1" ref="P1640" ca="1">IF(OR(B1640="", F1640=""), "", INDEX(SOFR_INDEX!$B$2:$E$2001, O1640,$P$4) * IF(LEFT($P$3, 3)="180", 2, IF(LEFT($P$3, 2)="90", 4, IF(LEFT($P$3, 2)="30", 12, 1)))/100)</f>
        <v/>
      </c>
      <c r="Q1640" s="43" t="str">
        <f ca="1">IF(OR(B1640="", F1640=""), "", P1640+'Terms&amp;Conditions + Transaction'!$B$11/10000)</f>
        <v/>
      </c>
      <c r="R1640" s="43" t="str">
        <f t="shared" ca="1" si="155"/>
        <v/>
      </c>
      <c r="S1640" t="str">
        <f ca="1">IF(B1640="",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Transaction'!$C$7*(F1640-E1640), 365), 360))))</f>
        <v/>
      </c>
      <c r="T1640" s="49" t="str">
        <f t="shared" ca="1" si="156"/>
        <v/>
      </c>
      <c r="U1640" s="49" t="str">
        <f t="shared" ca="1" si="157"/>
        <v/>
      </c>
      <c r="V1640" s="49" t="str">
        <f t="shared" ca="1" si="158"/>
        <v/>
      </c>
      <c r="W1640" s="11" t="str">
        <f t="shared" ca="1" si="159"/>
        <v/>
      </c>
      <c r="X1640" s="11" t="str">
        <f t="shared" ca="1" si="160"/>
        <v/>
      </c>
    </row>
    <row r="1641" spans="2:24" x14ac:dyDescent="0.25">
      <c r="B1641" s="82" t="str">
        <f ca="1">IF(B1640&lt;MIN($C$3, 'Terms&amp;Conditions + Transaction'!$B$6), B1640+1, "")</f>
        <v/>
      </c>
      <c r="C1641" t="str">
        <f ca="1">IF(B1641="", "", IF(AND(WEEKDAY(B1641, 2)&lt;=5, ISERROR(VLOOKUP(B1641, 'Holiday Schedule'!$B$3:$B$1002, 1, FALSE))), 1, 0))</f>
        <v/>
      </c>
      <c r="D1641" t="str">
        <f ca="1">IF(B1641="", "", IF(LOWER('Terms&amp;Conditions + Transaction'!$C$15)="act", 1, IF(DAY(B1641)=31, 0, IF(AND(DAY(B1641+1)=1, MONTH(B1641+1)=3), 31-DAY(B1641), 1))))</f>
        <v/>
      </c>
      <c r="E1641" s="18" t="str">
        <f ca="1">IF(B1641="", "", IFERROR(VLOOKUP(B1641, 'Accrual Schedule'!$B$3:$B$122, 1, TRUE), ""))</f>
        <v/>
      </c>
      <c r="F1641" s="18" t="str" cm="1">
        <f t="array" aca="1" ref="F1641" ca="1">IF(B1641="", "", INDEX('Accrual Schedule'!$B$3:$B$122, MATCH(B1641, 'Accrual Schedule'!$B$3:$B$122, 1)+1, 1))</f>
        <v/>
      </c>
      <c r="G1641" s="18" t="str" cm="1">
        <f t="array" aca="1" ref="G1641" ca="1">IF(B1641="", "", INDEX('Accrual Schedule'!$B$3:$B$122, MATCH(H1641, 'Accrual Schedule'!$B$3:$B$122, 1)-1, 1))</f>
        <v/>
      </c>
      <c r="H1641" s="18" t="str">
        <f ca="1">IF(B1641="", "", INDEX('Accrual Schedule'!$B$3:$B$122, MATCH(I1641, 'Accrual Schedule'!$C$3:$C$122, 1), 1))</f>
        <v/>
      </c>
      <c r="I1641" s="18" t="str" cm="1">
        <f t="array" aca="1" ref="I1641" ca="1">IF(B1641="", "", _xlfn.IFNA(INDEX('Accrual Schedule'!$C$4:$C$122, MATCH(B1641, 'Accrual Schedule'!$C$4:$C$122, 1)+1, 1), INDEX('Accrual Schedule'!$C$4:$C$122, 1, 1)))</f>
        <v/>
      </c>
      <c r="J1641" s="11" t="str">
        <f ca="1">IF(B1641="","",'Terms&amp;Conditions + Transaction'!$F$5-SUMIF(Dispositions!$B$3:$B$32,"&lt;="&amp;B1641,Dispositions!$C$3:$C$32))</f>
        <v/>
      </c>
      <c r="K1641" s="84" t="str">
        <f ca="1">IF(B1641="", "", IF(ISNA(MATCH(B1641, 'Factor Schedule'!$B$3:$B$2002, -1)),1,IF(INDEX('Factor Schedule'!$B$3:$C$2002,MATCH(B1641, 'Factor Schedule'!$B$3:$B$2002, -1), 1)=B1641,MATCH(B1641, 'Factor Schedule'!$B$3:$B$2002, -1),MATCH(B1641, 'Factor Schedule'!$B$3:$B$2002, -1)+1)))</f>
        <v/>
      </c>
      <c r="L1641" s="11" t="str" cm="1">
        <f t="array" aca="1" ref="L1641" ca="1">IF(B1641="","",ROUND(J1641*_xlfn.IFNA(INDEX('Factor Schedule'!$B$3:$C$2002,K1641, 2), 1), 2))</f>
        <v/>
      </c>
      <c r="M1641" s="11" t="str">
        <f ca="1">IF(B1641="", "", IF(OR(LOWER('Terms&amp;Conditions + Transaction'!$B$12)&lt;&gt;"compound", B1641=$C$2, B1641=E1641), L1641, L1641+IF(LOWER('Terms&amp;Conditions + Transaction'!$B$13)&lt;&gt;"y", SUMIFS($T$8:$T$2007, $B$8:$B$2007, "&gt;="&amp;E1641, $B$8:$B$2007, "&lt;"&amp;B1641), SUMIFS($U$8:$U$1007, $B$8:$B$2007, "&gt;="&amp;E1641, $B$8:$B$2007, "&lt;"&amp;B1641))))</f>
        <v/>
      </c>
      <c r="N1641" s="18" t="str">
        <f ca="1">IF(OR(B1641 = "", F1641=""), "", MIN(ForwardDays(B1641,-'Terms&amp;Conditions + Transaction'!$B$22, 'Terms&amp;Conditions + Transaction'!$B$23, 'Holiday Schedule'!$B$3:$B$1002),ForwardDays(F1641,-'Terms&amp;Conditions + Transaction'!$B$22, 'Terms&amp;Conditions + Transaction'!$B$23, 'Holiday Schedule'!$B$3:$B$1002)))</f>
        <v/>
      </c>
      <c r="O1641" s="42" t="str">
        <f ca="1">IF(B1641="", "", IF(ISNA(MATCH(N1641, SOFR_INDEX!$A$2:$A$2001, -1)),1,IF(INDEX(SOFR_INDEX!$A$2:$E$2001,MATCH(N1641, SOFR_INDEX!$A$2:$A$2001, -1), 1)=N1641,MATCH(N1641, SOFR_INDEX!$A$2:$A$2001, -1),MATCH(N1641, SOFR_INDEX!$A$2:$A$2001, -1)+1)))</f>
        <v/>
      </c>
      <c r="P1641" s="40" t="str" cm="1">
        <f t="array" aca="1" ref="P1641" ca="1">IF(OR(B1641="", F1641=""), "", INDEX(SOFR_INDEX!$B$2:$E$2001, O1641,$P$4) * IF(LEFT($P$3, 3)="180", 2, IF(LEFT($P$3, 2)="90", 4, IF(LEFT($P$3, 2)="30", 12, 1)))/100)</f>
        <v/>
      </c>
      <c r="Q1641" s="43" t="str">
        <f ca="1">IF(OR(B1641="", F1641=""), "", P1641+'Terms&amp;Conditions + Transaction'!$B$11/10000)</f>
        <v/>
      </c>
      <c r="R1641" s="43" t="str">
        <f t="shared" ca="1" si="155"/>
        <v/>
      </c>
      <c r="S1641" t="str">
        <f ca="1">IF(B1641="",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Transaction'!$C$7*(F1641-E1641), 365), 360))))</f>
        <v/>
      </c>
      <c r="T1641" s="49" t="str">
        <f t="shared" ca="1" si="156"/>
        <v/>
      </c>
      <c r="U1641" s="49" t="str">
        <f t="shared" ca="1" si="157"/>
        <v/>
      </c>
      <c r="V1641" s="49" t="str">
        <f t="shared" ca="1" si="158"/>
        <v/>
      </c>
      <c r="W1641" s="11" t="str">
        <f t="shared" ca="1" si="159"/>
        <v/>
      </c>
      <c r="X1641" s="11" t="str">
        <f t="shared" ca="1" si="160"/>
        <v/>
      </c>
    </row>
    <row r="1642" spans="2:24" x14ac:dyDescent="0.25">
      <c r="B1642" s="82" t="str">
        <f ca="1">IF(B1641&lt;MIN($C$3, 'Terms&amp;Conditions + Transaction'!$B$6), B1641+1, "")</f>
        <v/>
      </c>
      <c r="C1642" t="str">
        <f ca="1">IF(B1642="", "", IF(AND(WEEKDAY(B1642, 2)&lt;=5, ISERROR(VLOOKUP(B1642, 'Holiday Schedule'!$B$3:$B$1002, 1, FALSE))), 1, 0))</f>
        <v/>
      </c>
      <c r="D1642" t="str">
        <f ca="1">IF(B1642="", "", IF(LOWER('Terms&amp;Conditions + Transaction'!$C$15)="act", 1, IF(DAY(B1642)=31, 0, IF(AND(DAY(B1642+1)=1, MONTH(B1642+1)=3), 31-DAY(B1642), 1))))</f>
        <v/>
      </c>
      <c r="E1642" s="18" t="str">
        <f ca="1">IF(B1642="", "", IFERROR(VLOOKUP(B1642, 'Accrual Schedule'!$B$3:$B$122, 1, TRUE), ""))</f>
        <v/>
      </c>
      <c r="F1642" s="18" t="str" cm="1">
        <f t="array" aca="1" ref="F1642" ca="1">IF(B1642="", "", INDEX('Accrual Schedule'!$B$3:$B$122, MATCH(B1642, 'Accrual Schedule'!$B$3:$B$122, 1)+1, 1))</f>
        <v/>
      </c>
      <c r="G1642" s="18" t="str" cm="1">
        <f t="array" aca="1" ref="G1642" ca="1">IF(B1642="", "", INDEX('Accrual Schedule'!$B$3:$B$122, MATCH(H1642, 'Accrual Schedule'!$B$3:$B$122, 1)-1, 1))</f>
        <v/>
      </c>
      <c r="H1642" s="18" t="str">
        <f ca="1">IF(B1642="", "", INDEX('Accrual Schedule'!$B$3:$B$122, MATCH(I1642, 'Accrual Schedule'!$C$3:$C$122, 1), 1))</f>
        <v/>
      </c>
      <c r="I1642" s="18" t="str" cm="1">
        <f t="array" aca="1" ref="I1642" ca="1">IF(B1642="", "", _xlfn.IFNA(INDEX('Accrual Schedule'!$C$4:$C$122, MATCH(B1642, 'Accrual Schedule'!$C$4:$C$122, 1)+1, 1), INDEX('Accrual Schedule'!$C$4:$C$122, 1, 1)))</f>
        <v/>
      </c>
      <c r="J1642" s="11" t="str">
        <f ca="1">IF(B1642="","",'Terms&amp;Conditions + Transaction'!$F$5-SUMIF(Dispositions!$B$3:$B$32,"&lt;="&amp;B1642,Dispositions!$C$3:$C$32))</f>
        <v/>
      </c>
      <c r="K1642" s="84" t="str">
        <f ca="1">IF(B1642="", "", IF(ISNA(MATCH(B1642, 'Factor Schedule'!$B$3:$B$2002, -1)),1,IF(INDEX('Factor Schedule'!$B$3:$C$2002,MATCH(B1642, 'Factor Schedule'!$B$3:$B$2002, -1), 1)=B1642,MATCH(B1642, 'Factor Schedule'!$B$3:$B$2002, -1),MATCH(B1642, 'Factor Schedule'!$B$3:$B$2002, -1)+1)))</f>
        <v/>
      </c>
      <c r="L1642" s="11" t="str" cm="1">
        <f t="array" aca="1" ref="L1642" ca="1">IF(B1642="","",ROUND(J1642*_xlfn.IFNA(INDEX('Factor Schedule'!$B$3:$C$2002,K1642, 2), 1), 2))</f>
        <v/>
      </c>
      <c r="M1642" s="11" t="str">
        <f ca="1">IF(B1642="", "", IF(OR(LOWER('Terms&amp;Conditions + Transaction'!$B$12)&lt;&gt;"compound", B1642=$C$2, B1642=E1642), L1642, L1642+IF(LOWER('Terms&amp;Conditions + Transaction'!$B$13)&lt;&gt;"y", SUMIFS($T$8:$T$2007, $B$8:$B$2007, "&gt;="&amp;E1642, $B$8:$B$2007, "&lt;"&amp;B1642), SUMIFS($U$8:$U$1007, $B$8:$B$2007, "&gt;="&amp;E1642, $B$8:$B$2007, "&lt;"&amp;B1642))))</f>
        <v/>
      </c>
      <c r="N1642" s="18" t="str">
        <f ca="1">IF(OR(B1642 = "", F1642=""), "", MIN(ForwardDays(B1642,-'Terms&amp;Conditions + Transaction'!$B$22, 'Terms&amp;Conditions + Transaction'!$B$23, 'Holiday Schedule'!$B$3:$B$1002),ForwardDays(F1642,-'Terms&amp;Conditions + Transaction'!$B$22, 'Terms&amp;Conditions + Transaction'!$B$23, 'Holiday Schedule'!$B$3:$B$1002)))</f>
        <v/>
      </c>
      <c r="O1642" s="42" t="str">
        <f ca="1">IF(B1642="", "", IF(ISNA(MATCH(N1642, SOFR_INDEX!$A$2:$A$2001, -1)),1,IF(INDEX(SOFR_INDEX!$A$2:$E$2001,MATCH(N1642, SOFR_INDEX!$A$2:$A$2001, -1), 1)=N1642,MATCH(N1642, SOFR_INDEX!$A$2:$A$2001, -1),MATCH(N1642, SOFR_INDEX!$A$2:$A$2001, -1)+1)))</f>
        <v/>
      </c>
      <c r="P1642" s="40" t="str" cm="1">
        <f t="array" aca="1" ref="P1642" ca="1">IF(OR(B1642="", F1642=""), "", INDEX(SOFR_INDEX!$B$2:$E$2001, O1642,$P$4) * IF(LEFT($P$3, 3)="180", 2, IF(LEFT($P$3, 2)="90", 4, IF(LEFT($P$3, 2)="30", 12, 1)))/100)</f>
        <v/>
      </c>
      <c r="Q1642" s="43" t="str">
        <f ca="1">IF(OR(B1642="", F1642=""), "", P1642+'Terms&amp;Conditions + Transaction'!$B$11/10000)</f>
        <v/>
      </c>
      <c r="R1642" s="43" t="str">
        <f t="shared" ca="1" si="155"/>
        <v/>
      </c>
      <c r="S1642" t="str">
        <f ca="1">IF(B1642="",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Transaction'!$C$7*(F1642-E1642), 365), 360))))</f>
        <v/>
      </c>
      <c r="T1642" s="49" t="str">
        <f t="shared" ca="1" si="156"/>
        <v/>
      </c>
      <c r="U1642" s="49" t="str">
        <f t="shared" ca="1" si="157"/>
        <v/>
      </c>
      <c r="V1642" s="49" t="str">
        <f t="shared" ca="1" si="158"/>
        <v/>
      </c>
      <c r="W1642" s="11" t="str">
        <f t="shared" ca="1" si="159"/>
        <v/>
      </c>
      <c r="X1642" s="11" t="str">
        <f t="shared" ca="1" si="160"/>
        <v/>
      </c>
    </row>
    <row r="1643" spans="2:24" x14ac:dyDescent="0.25">
      <c r="B1643" s="82" t="str">
        <f ca="1">IF(B1642&lt;MIN($C$3, 'Terms&amp;Conditions + Transaction'!$B$6), B1642+1, "")</f>
        <v/>
      </c>
      <c r="C1643" t="str">
        <f ca="1">IF(B1643="", "", IF(AND(WEEKDAY(B1643, 2)&lt;=5, ISERROR(VLOOKUP(B1643, 'Holiday Schedule'!$B$3:$B$1002, 1, FALSE))), 1, 0))</f>
        <v/>
      </c>
      <c r="D1643" t="str">
        <f ca="1">IF(B1643="", "", IF(LOWER('Terms&amp;Conditions + Transaction'!$C$15)="act", 1, IF(DAY(B1643)=31, 0, IF(AND(DAY(B1643+1)=1, MONTH(B1643+1)=3), 31-DAY(B1643), 1))))</f>
        <v/>
      </c>
      <c r="E1643" s="18" t="str">
        <f ca="1">IF(B1643="", "", IFERROR(VLOOKUP(B1643, 'Accrual Schedule'!$B$3:$B$122, 1, TRUE), ""))</f>
        <v/>
      </c>
      <c r="F1643" s="18" t="str" cm="1">
        <f t="array" aca="1" ref="F1643" ca="1">IF(B1643="", "", INDEX('Accrual Schedule'!$B$3:$B$122, MATCH(B1643, 'Accrual Schedule'!$B$3:$B$122, 1)+1, 1))</f>
        <v/>
      </c>
      <c r="G1643" s="18" t="str" cm="1">
        <f t="array" aca="1" ref="G1643" ca="1">IF(B1643="", "", INDEX('Accrual Schedule'!$B$3:$B$122, MATCH(H1643, 'Accrual Schedule'!$B$3:$B$122, 1)-1, 1))</f>
        <v/>
      </c>
      <c r="H1643" s="18" t="str">
        <f ca="1">IF(B1643="", "", INDEX('Accrual Schedule'!$B$3:$B$122, MATCH(I1643, 'Accrual Schedule'!$C$3:$C$122, 1), 1))</f>
        <v/>
      </c>
      <c r="I1643" s="18" t="str" cm="1">
        <f t="array" aca="1" ref="I1643" ca="1">IF(B1643="", "", _xlfn.IFNA(INDEX('Accrual Schedule'!$C$4:$C$122, MATCH(B1643, 'Accrual Schedule'!$C$4:$C$122, 1)+1, 1), INDEX('Accrual Schedule'!$C$4:$C$122, 1, 1)))</f>
        <v/>
      </c>
      <c r="J1643" s="11" t="str">
        <f ca="1">IF(B1643="","",'Terms&amp;Conditions + Transaction'!$F$5-SUMIF(Dispositions!$B$3:$B$32,"&lt;="&amp;B1643,Dispositions!$C$3:$C$32))</f>
        <v/>
      </c>
      <c r="K1643" s="84" t="str">
        <f ca="1">IF(B1643="", "", IF(ISNA(MATCH(B1643, 'Factor Schedule'!$B$3:$B$2002, -1)),1,IF(INDEX('Factor Schedule'!$B$3:$C$2002,MATCH(B1643, 'Factor Schedule'!$B$3:$B$2002, -1), 1)=B1643,MATCH(B1643, 'Factor Schedule'!$B$3:$B$2002, -1),MATCH(B1643, 'Factor Schedule'!$B$3:$B$2002, -1)+1)))</f>
        <v/>
      </c>
      <c r="L1643" s="11" t="str" cm="1">
        <f t="array" aca="1" ref="L1643" ca="1">IF(B1643="","",ROUND(J1643*_xlfn.IFNA(INDEX('Factor Schedule'!$B$3:$C$2002,K1643, 2), 1), 2))</f>
        <v/>
      </c>
      <c r="M1643" s="11" t="str">
        <f ca="1">IF(B1643="", "", IF(OR(LOWER('Terms&amp;Conditions + Transaction'!$B$12)&lt;&gt;"compound", B1643=$C$2, B1643=E1643), L1643, L1643+IF(LOWER('Terms&amp;Conditions + Transaction'!$B$13)&lt;&gt;"y", SUMIFS($T$8:$T$2007, $B$8:$B$2007, "&gt;="&amp;E1643, $B$8:$B$2007, "&lt;"&amp;B1643), SUMIFS($U$8:$U$1007, $B$8:$B$2007, "&gt;="&amp;E1643, $B$8:$B$2007, "&lt;"&amp;B1643))))</f>
        <v/>
      </c>
      <c r="N1643" s="18" t="str">
        <f ca="1">IF(OR(B1643 = "", F1643=""), "", MIN(ForwardDays(B1643,-'Terms&amp;Conditions + Transaction'!$B$22, 'Terms&amp;Conditions + Transaction'!$B$23, 'Holiday Schedule'!$B$3:$B$1002),ForwardDays(F1643,-'Terms&amp;Conditions + Transaction'!$B$22, 'Terms&amp;Conditions + Transaction'!$B$23, 'Holiday Schedule'!$B$3:$B$1002)))</f>
        <v/>
      </c>
      <c r="O1643" s="42" t="str">
        <f ca="1">IF(B1643="", "", IF(ISNA(MATCH(N1643, SOFR_INDEX!$A$2:$A$2001, -1)),1,IF(INDEX(SOFR_INDEX!$A$2:$E$2001,MATCH(N1643, SOFR_INDEX!$A$2:$A$2001, -1), 1)=N1643,MATCH(N1643, SOFR_INDEX!$A$2:$A$2001, -1),MATCH(N1643, SOFR_INDEX!$A$2:$A$2001, -1)+1)))</f>
        <v/>
      </c>
      <c r="P1643" s="40" t="str" cm="1">
        <f t="array" aca="1" ref="P1643" ca="1">IF(OR(B1643="", F1643=""), "", INDEX(SOFR_INDEX!$B$2:$E$2001, O1643,$P$4) * IF(LEFT($P$3, 3)="180", 2, IF(LEFT($P$3, 2)="90", 4, IF(LEFT($P$3, 2)="30", 12, 1)))/100)</f>
        <v/>
      </c>
      <c r="Q1643" s="43" t="str">
        <f ca="1">IF(OR(B1643="", F1643=""), "", P1643+'Terms&amp;Conditions + Transaction'!$B$11/10000)</f>
        <v/>
      </c>
      <c r="R1643" s="43" t="str">
        <f t="shared" ca="1" si="155"/>
        <v/>
      </c>
      <c r="S1643" t="str">
        <f ca="1">IF(B1643="",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Transaction'!$C$7*(F1643-E1643), 365), 360))))</f>
        <v/>
      </c>
      <c r="T1643" s="49" t="str">
        <f t="shared" ca="1" si="156"/>
        <v/>
      </c>
      <c r="U1643" s="49" t="str">
        <f t="shared" ca="1" si="157"/>
        <v/>
      </c>
      <c r="V1643" s="49" t="str">
        <f t="shared" ca="1" si="158"/>
        <v/>
      </c>
      <c r="W1643" s="11" t="str">
        <f t="shared" ca="1" si="159"/>
        <v/>
      </c>
      <c r="X1643" s="11" t="str">
        <f t="shared" ca="1" si="160"/>
        <v/>
      </c>
    </row>
    <row r="1644" spans="2:24" x14ac:dyDescent="0.25">
      <c r="B1644" s="82" t="str">
        <f ca="1">IF(B1643&lt;MIN($C$3, 'Terms&amp;Conditions + Transaction'!$B$6), B1643+1, "")</f>
        <v/>
      </c>
      <c r="C1644" t="str">
        <f ca="1">IF(B1644="", "", IF(AND(WEEKDAY(B1644, 2)&lt;=5, ISERROR(VLOOKUP(B1644, 'Holiday Schedule'!$B$3:$B$1002, 1, FALSE))), 1, 0))</f>
        <v/>
      </c>
      <c r="D1644" t="str">
        <f ca="1">IF(B1644="", "", IF(LOWER('Terms&amp;Conditions + Transaction'!$C$15)="act", 1, IF(DAY(B1644)=31, 0, IF(AND(DAY(B1644+1)=1, MONTH(B1644+1)=3), 31-DAY(B1644), 1))))</f>
        <v/>
      </c>
      <c r="E1644" s="18" t="str">
        <f ca="1">IF(B1644="", "", IFERROR(VLOOKUP(B1644, 'Accrual Schedule'!$B$3:$B$122, 1, TRUE), ""))</f>
        <v/>
      </c>
      <c r="F1644" s="18" t="str" cm="1">
        <f t="array" aca="1" ref="F1644" ca="1">IF(B1644="", "", INDEX('Accrual Schedule'!$B$3:$B$122, MATCH(B1644, 'Accrual Schedule'!$B$3:$B$122, 1)+1, 1))</f>
        <v/>
      </c>
      <c r="G1644" s="18" t="str" cm="1">
        <f t="array" aca="1" ref="G1644" ca="1">IF(B1644="", "", INDEX('Accrual Schedule'!$B$3:$B$122, MATCH(H1644, 'Accrual Schedule'!$B$3:$B$122, 1)-1, 1))</f>
        <v/>
      </c>
      <c r="H1644" s="18" t="str">
        <f ca="1">IF(B1644="", "", INDEX('Accrual Schedule'!$B$3:$B$122, MATCH(I1644, 'Accrual Schedule'!$C$3:$C$122, 1), 1))</f>
        <v/>
      </c>
      <c r="I1644" s="18" t="str" cm="1">
        <f t="array" aca="1" ref="I1644" ca="1">IF(B1644="", "", _xlfn.IFNA(INDEX('Accrual Schedule'!$C$4:$C$122, MATCH(B1644, 'Accrual Schedule'!$C$4:$C$122, 1)+1, 1), INDEX('Accrual Schedule'!$C$4:$C$122, 1, 1)))</f>
        <v/>
      </c>
      <c r="J1644" s="11" t="str">
        <f ca="1">IF(B1644="","",'Terms&amp;Conditions + Transaction'!$F$5-SUMIF(Dispositions!$B$3:$B$32,"&lt;="&amp;B1644,Dispositions!$C$3:$C$32))</f>
        <v/>
      </c>
      <c r="K1644" s="84" t="str">
        <f ca="1">IF(B1644="", "", IF(ISNA(MATCH(B1644, 'Factor Schedule'!$B$3:$B$2002, -1)),1,IF(INDEX('Factor Schedule'!$B$3:$C$2002,MATCH(B1644, 'Factor Schedule'!$B$3:$B$2002, -1), 1)=B1644,MATCH(B1644, 'Factor Schedule'!$B$3:$B$2002, -1),MATCH(B1644, 'Factor Schedule'!$B$3:$B$2002, -1)+1)))</f>
        <v/>
      </c>
      <c r="L1644" s="11" t="str" cm="1">
        <f t="array" aca="1" ref="L1644" ca="1">IF(B1644="","",ROUND(J1644*_xlfn.IFNA(INDEX('Factor Schedule'!$B$3:$C$2002,K1644, 2), 1), 2))</f>
        <v/>
      </c>
      <c r="M1644" s="11" t="str">
        <f ca="1">IF(B1644="", "", IF(OR(LOWER('Terms&amp;Conditions + Transaction'!$B$12)&lt;&gt;"compound", B1644=$C$2, B1644=E1644), L1644, L1644+IF(LOWER('Terms&amp;Conditions + Transaction'!$B$13)&lt;&gt;"y", SUMIFS($T$8:$T$2007, $B$8:$B$2007, "&gt;="&amp;E1644, $B$8:$B$2007, "&lt;"&amp;B1644), SUMIFS($U$8:$U$1007, $B$8:$B$2007, "&gt;="&amp;E1644, $B$8:$B$2007, "&lt;"&amp;B1644))))</f>
        <v/>
      </c>
      <c r="N1644" s="18" t="str">
        <f ca="1">IF(OR(B1644 = "", F1644=""), "", MIN(ForwardDays(B1644,-'Terms&amp;Conditions + Transaction'!$B$22, 'Terms&amp;Conditions + Transaction'!$B$23, 'Holiday Schedule'!$B$3:$B$1002),ForwardDays(F1644,-'Terms&amp;Conditions + Transaction'!$B$22, 'Terms&amp;Conditions + Transaction'!$B$23, 'Holiday Schedule'!$B$3:$B$1002)))</f>
        <v/>
      </c>
      <c r="O1644" s="42" t="str">
        <f ca="1">IF(B1644="", "", IF(ISNA(MATCH(N1644, SOFR_INDEX!$A$2:$A$2001, -1)),1,IF(INDEX(SOFR_INDEX!$A$2:$E$2001,MATCH(N1644, SOFR_INDEX!$A$2:$A$2001, -1), 1)=N1644,MATCH(N1644, SOFR_INDEX!$A$2:$A$2001, -1),MATCH(N1644, SOFR_INDEX!$A$2:$A$2001, -1)+1)))</f>
        <v/>
      </c>
      <c r="P1644" s="40" t="str" cm="1">
        <f t="array" aca="1" ref="P1644" ca="1">IF(OR(B1644="", F1644=""), "", INDEX(SOFR_INDEX!$B$2:$E$2001, O1644,$P$4) * IF(LEFT($P$3, 3)="180", 2, IF(LEFT($P$3, 2)="90", 4, IF(LEFT($P$3, 2)="30", 12, 1)))/100)</f>
        <v/>
      </c>
      <c r="Q1644" s="43" t="str">
        <f ca="1">IF(OR(B1644="", F1644=""), "", P1644+'Terms&amp;Conditions + Transaction'!$B$11/10000)</f>
        <v/>
      </c>
      <c r="R1644" s="43" t="str">
        <f t="shared" ca="1" si="155"/>
        <v/>
      </c>
      <c r="S1644" t="str">
        <f ca="1">IF(B1644="",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Transaction'!$C$7*(F1644-E1644), 365), 360))))</f>
        <v/>
      </c>
      <c r="T1644" s="49" t="str">
        <f t="shared" ca="1" si="156"/>
        <v/>
      </c>
      <c r="U1644" s="49" t="str">
        <f t="shared" ca="1" si="157"/>
        <v/>
      </c>
      <c r="V1644" s="49" t="str">
        <f t="shared" ca="1" si="158"/>
        <v/>
      </c>
      <c r="W1644" s="11" t="str">
        <f t="shared" ca="1" si="159"/>
        <v/>
      </c>
      <c r="X1644" s="11" t="str">
        <f t="shared" ca="1" si="160"/>
        <v/>
      </c>
    </row>
    <row r="1645" spans="2:24" x14ac:dyDescent="0.25">
      <c r="B1645" s="82" t="str">
        <f ca="1">IF(B1644&lt;MIN($C$3, 'Terms&amp;Conditions + Transaction'!$B$6), B1644+1, "")</f>
        <v/>
      </c>
      <c r="C1645" t="str">
        <f ca="1">IF(B1645="", "", IF(AND(WEEKDAY(B1645, 2)&lt;=5, ISERROR(VLOOKUP(B1645, 'Holiday Schedule'!$B$3:$B$1002, 1, FALSE))), 1, 0))</f>
        <v/>
      </c>
      <c r="D1645" t="str">
        <f ca="1">IF(B1645="", "", IF(LOWER('Terms&amp;Conditions + Transaction'!$C$15)="act", 1, IF(DAY(B1645)=31, 0, IF(AND(DAY(B1645+1)=1, MONTH(B1645+1)=3), 31-DAY(B1645), 1))))</f>
        <v/>
      </c>
      <c r="E1645" s="18" t="str">
        <f ca="1">IF(B1645="", "", IFERROR(VLOOKUP(B1645, 'Accrual Schedule'!$B$3:$B$122, 1, TRUE), ""))</f>
        <v/>
      </c>
      <c r="F1645" s="18" t="str" cm="1">
        <f t="array" aca="1" ref="F1645" ca="1">IF(B1645="", "", INDEX('Accrual Schedule'!$B$3:$B$122, MATCH(B1645, 'Accrual Schedule'!$B$3:$B$122, 1)+1, 1))</f>
        <v/>
      </c>
      <c r="G1645" s="18" t="str" cm="1">
        <f t="array" aca="1" ref="G1645" ca="1">IF(B1645="", "", INDEX('Accrual Schedule'!$B$3:$B$122, MATCH(H1645, 'Accrual Schedule'!$B$3:$B$122, 1)-1, 1))</f>
        <v/>
      </c>
      <c r="H1645" s="18" t="str">
        <f ca="1">IF(B1645="", "", INDEX('Accrual Schedule'!$B$3:$B$122, MATCH(I1645, 'Accrual Schedule'!$C$3:$C$122, 1), 1))</f>
        <v/>
      </c>
      <c r="I1645" s="18" t="str" cm="1">
        <f t="array" aca="1" ref="I1645" ca="1">IF(B1645="", "", _xlfn.IFNA(INDEX('Accrual Schedule'!$C$4:$C$122, MATCH(B1645, 'Accrual Schedule'!$C$4:$C$122, 1)+1, 1), INDEX('Accrual Schedule'!$C$4:$C$122, 1, 1)))</f>
        <v/>
      </c>
      <c r="J1645" s="11" t="str">
        <f ca="1">IF(B1645="","",'Terms&amp;Conditions + Transaction'!$F$5-SUMIF(Dispositions!$B$3:$B$32,"&lt;="&amp;B1645,Dispositions!$C$3:$C$32))</f>
        <v/>
      </c>
      <c r="K1645" s="84" t="str">
        <f ca="1">IF(B1645="", "", IF(ISNA(MATCH(B1645, 'Factor Schedule'!$B$3:$B$2002, -1)),1,IF(INDEX('Factor Schedule'!$B$3:$C$2002,MATCH(B1645, 'Factor Schedule'!$B$3:$B$2002, -1), 1)=B1645,MATCH(B1645, 'Factor Schedule'!$B$3:$B$2002, -1),MATCH(B1645, 'Factor Schedule'!$B$3:$B$2002, -1)+1)))</f>
        <v/>
      </c>
      <c r="L1645" s="11" t="str" cm="1">
        <f t="array" aca="1" ref="L1645" ca="1">IF(B1645="","",ROUND(J1645*_xlfn.IFNA(INDEX('Factor Schedule'!$B$3:$C$2002,K1645, 2), 1), 2))</f>
        <v/>
      </c>
      <c r="M1645" s="11" t="str">
        <f ca="1">IF(B1645="", "", IF(OR(LOWER('Terms&amp;Conditions + Transaction'!$B$12)&lt;&gt;"compound", B1645=$C$2, B1645=E1645), L1645, L1645+IF(LOWER('Terms&amp;Conditions + Transaction'!$B$13)&lt;&gt;"y", SUMIFS($T$8:$T$2007, $B$8:$B$2007, "&gt;="&amp;E1645, $B$8:$B$2007, "&lt;"&amp;B1645), SUMIFS($U$8:$U$1007, $B$8:$B$2007, "&gt;="&amp;E1645, $B$8:$B$2007, "&lt;"&amp;B1645))))</f>
        <v/>
      </c>
      <c r="N1645" s="18" t="str">
        <f ca="1">IF(OR(B1645 = "", F1645=""), "", MIN(ForwardDays(B1645,-'Terms&amp;Conditions + Transaction'!$B$22, 'Terms&amp;Conditions + Transaction'!$B$23, 'Holiday Schedule'!$B$3:$B$1002),ForwardDays(F1645,-'Terms&amp;Conditions + Transaction'!$B$22, 'Terms&amp;Conditions + Transaction'!$B$23, 'Holiday Schedule'!$B$3:$B$1002)))</f>
        <v/>
      </c>
      <c r="O1645" s="42" t="str">
        <f ca="1">IF(B1645="", "", IF(ISNA(MATCH(N1645, SOFR_INDEX!$A$2:$A$2001, -1)),1,IF(INDEX(SOFR_INDEX!$A$2:$E$2001,MATCH(N1645, SOFR_INDEX!$A$2:$A$2001, -1), 1)=N1645,MATCH(N1645, SOFR_INDEX!$A$2:$A$2001, -1),MATCH(N1645, SOFR_INDEX!$A$2:$A$2001, -1)+1)))</f>
        <v/>
      </c>
      <c r="P1645" s="40" t="str" cm="1">
        <f t="array" aca="1" ref="P1645" ca="1">IF(OR(B1645="", F1645=""), "", INDEX(SOFR_INDEX!$B$2:$E$2001, O1645,$P$4) * IF(LEFT($P$3, 3)="180", 2, IF(LEFT($P$3, 2)="90", 4, IF(LEFT($P$3, 2)="30", 12, 1)))/100)</f>
        <v/>
      </c>
      <c r="Q1645" s="43" t="str">
        <f ca="1">IF(OR(B1645="", F1645=""), "", P1645+'Terms&amp;Conditions + Transaction'!$B$11/10000)</f>
        <v/>
      </c>
      <c r="R1645" s="43" t="str">
        <f t="shared" ca="1" si="155"/>
        <v/>
      </c>
      <c r="S1645" t="str">
        <f ca="1">IF(B1645="",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Transaction'!$C$7*(F1645-E1645), 365), 360))))</f>
        <v/>
      </c>
      <c r="T1645" s="49" t="str">
        <f t="shared" ca="1" si="156"/>
        <v/>
      </c>
      <c r="U1645" s="49" t="str">
        <f t="shared" ca="1" si="157"/>
        <v/>
      </c>
      <c r="V1645" s="49" t="str">
        <f t="shared" ca="1" si="158"/>
        <v/>
      </c>
      <c r="W1645" s="11" t="str">
        <f t="shared" ca="1" si="159"/>
        <v/>
      </c>
      <c r="X1645" s="11" t="str">
        <f t="shared" ca="1" si="160"/>
        <v/>
      </c>
    </row>
    <row r="1646" spans="2:24" x14ac:dyDescent="0.25">
      <c r="B1646" s="82" t="str">
        <f ca="1">IF(B1645&lt;MIN($C$3, 'Terms&amp;Conditions + Transaction'!$B$6), B1645+1, "")</f>
        <v/>
      </c>
      <c r="C1646" t="str">
        <f ca="1">IF(B1646="", "", IF(AND(WEEKDAY(B1646, 2)&lt;=5, ISERROR(VLOOKUP(B1646, 'Holiday Schedule'!$B$3:$B$1002, 1, FALSE))), 1, 0))</f>
        <v/>
      </c>
      <c r="D1646" t="str">
        <f ca="1">IF(B1646="", "", IF(LOWER('Terms&amp;Conditions + Transaction'!$C$15)="act", 1, IF(DAY(B1646)=31, 0, IF(AND(DAY(B1646+1)=1, MONTH(B1646+1)=3), 31-DAY(B1646), 1))))</f>
        <v/>
      </c>
      <c r="E1646" s="18" t="str">
        <f ca="1">IF(B1646="", "", IFERROR(VLOOKUP(B1646, 'Accrual Schedule'!$B$3:$B$122, 1, TRUE), ""))</f>
        <v/>
      </c>
      <c r="F1646" s="18" t="str" cm="1">
        <f t="array" aca="1" ref="F1646" ca="1">IF(B1646="", "", INDEX('Accrual Schedule'!$B$3:$B$122, MATCH(B1646, 'Accrual Schedule'!$B$3:$B$122, 1)+1, 1))</f>
        <v/>
      </c>
      <c r="G1646" s="18" t="str" cm="1">
        <f t="array" aca="1" ref="G1646" ca="1">IF(B1646="", "", INDEX('Accrual Schedule'!$B$3:$B$122, MATCH(H1646, 'Accrual Schedule'!$B$3:$B$122, 1)-1, 1))</f>
        <v/>
      </c>
      <c r="H1646" s="18" t="str">
        <f ca="1">IF(B1646="", "", INDEX('Accrual Schedule'!$B$3:$B$122, MATCH(I1646, 'Accrual Schedule'!$C$3:$C$122, 1), 1))</f>
        <v/>
      </c>
      <c r="I1646" s="18" t="str" cm="1">
        <f t="array" aca="1" ref="I1646" ca="1">IF(B1646="", "", _xlfn.IFNA(INDEX('Accrual Schedule'!$C$4:$C$122, MATCH(B1646, 'Accrual Schedule'!$C$4:$C$122, 1)+1, 1), INDEX('Accrual Schedule'!$C$4:$C$122, 1, 1)))</f>
        <v/>
      </c>
      <c r="J1646" s="11" t="str">
        <f ca="1">IF(B1646="","",'Terms&amp;Conditions + Transaction'!$F$5-SUMIF(Dispositions!$B$3:$B$32,"&lt;="&amp;B1646,Dispositions!$C$3:$C$32))</f>
        <v/>
      </c>
      <c r="K1646" s="84" t="str">
        <f ca="1">IF(B1646="", "", IF(ISNA(MATCH(B1646, 'Factor Schedule'!$B$3:$B$2002, -1)),1,IF(INDEX('Factor Schedule'!$B$3:$C$2002,MATCH(B1646, 'Factor Schedule'!$B$3:$B$2002, -1), 1)=B1646,MATCH(B1646, 'Factor Schedule'!$B$3:$B$2002, -1),MATCH(B1646, 'Factor Schedule'!$B$3:$B$2002, -1)+1)))</f>
        <v/>
      </c>
      <c r="L1646" s="11" t="str" cm="1">
        <f t="array" aca="1" ref="L1646" ca="1">IF(B1646="","",ROUND(J1646*_xlfn.IFNA(INDEX('Factor Schedule'!$B$3:$C$2002,K1646, 2), 1), 2))</f>
        <v/>
      </c>
      <c r="M1646" s="11" t="str">
        <f ca="1">IF(B1646="", "", IF(OR(LOWER('Terms&amp;Conditions + Transaction'!$B$12)&lt;&gt;"compound", B1646=$C$2, B1646=E1646), L1646, L1646+IF(LOWER('Terms&amp;Conditions + Transaction'!$B$13)&lt;&gt;"y", SUMIFS($T$8:$T$2007, $B$8:$B$2007, "&gt;="&amp;E1646, $B$8:$B$2007, "&lt;"&amp;B1646), SUMIFS($U$8:$U$1007, $B$8:$B$2007, "&gt;="&amp;E1646, $B$8:$B$2007, "&lt;"&amp;B1646))))</f>
        <v/>
      </c>
      <c r="N1646" s="18" t="str">
        <f ca="1">IF(OR(B1646 = "", F1646=""), "", MIN(ForwardDays(B1646,-'Terms&amp;Conditions + Transaction'!$B$22, 'Terms&amp;Conditions + Transaction'!$B$23, 'Holiday Schedule'!$B$3:$B$1002),ForwardDays(F1646,-'Terms&amp;Conditions + Transaction'!$B$22, 'Terms&amp;Conditions + Transaction'!$B$23, 'Holiday Schedule'!$B$3:$B$1002)))</f>
        <v/>
      </c>
      <c r="O1646" s="42" t="str">
        <f ca="1">IF(B1646="", "", IF(ISNA(MATCH(N1646, SOFR_INDEX!$A$2:$A$2001, -1)),1,IF(INDEX(SOFR_INDEX!$A$2:$E$2001,MATCH(N1646, SOFR_INDEX!$A$2:$A$2001, -1), 1)=N1646,MATCH(N1646, SOFR_INDEX!$A$2:$A$2001, -1),MATCH(N1646, SOFR_INDEX!$A$2:$A$2001, -1)+1)))</f>
        <v/>
      </c>
      <c r="P1646" s="40" t="str" cm="1">
        <f t="array" aca="1" ref="P1646" ca="1">IF(OR(B1646="", F1646=""), "", INDEX(SOFR_INDEX!$B$2:$E$2001, O1646,$P$4) * IF(LEFT($P$3, 3)="180", 2, IF(LEFT($P$3, 2)="90", 4, IF(LEFT($P$3, 2)="30", 12, 1)))/100)</f>
        <v/>
      </c>
      <c r="Q1646" s="43" t="str">
        <f ca="1">IF(OR(B1646="", F1646=""), "", P1646+'Terms&amp;Conditions + Transaction'!$B$11/10000)</f>
        <v/>
      </c>
      <c r="R1646" s="43" t="str">
        <f t="shared" ca="1" si="155"/>
        <v/>
      </c>
      <c r="S1646" t="str">
        <f ca="1">IF(B1646="",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Transaction'!$C$7*(F1646-E1646), 365), 360))))</f>
        <v/>
      </c>
      <c r="T1646" s="49" t="str">
        <f t="shared" ca="1" si="156"/>
        <v/>
      </c>
      <c r="U1646" s="49" t="str">
        <f t="shared" ca="1" si="157"/>
        <v/>
      </c>
      <c r="V1646" s="49" t="str">
        <f t="shared" ca="1" si="158"/>
        <v/>
      </c>
      <c r="W1646" s="11" t="str">
        <f t="shared" ca="1" si="159"/>
        <v/>
      </c>
      <c r="X1646" s="11" t="str">
        <f t="shared" ca="1" si="160"/>
        <v/>
      </c>
    </row>
    <row r="1647" spans="2:24" x14ac:dyDescent="0.25">
      <c r="B1647" s="82" t="str">
        <f ca="1">IF(B1646&lt;MIN($C$3, 'Terms&amp;Conditions + Transaction'!$B$6), B1646+1, "")</f>
        <v/>
      </c>
      <c r="C1647" t="str">
        <f ca="1">IF(B1647="", "", IF(AND(WEEKDAY(B1647, 2)&lt;=5, ISERROR(VLOOKUP(B1647, 'Holiday Schedule'!$B$3:$B$1002, 1, FALSE))), 1, 0))</f>
        <v/>
      </c>
      <c r="D1647" t="str">
        <f ca="1">IF(B1647="", "", IF(LOWER('Terms&amp;Conditions + Transaction'!$C$15)="act", 1, IF(DAY(B1647)=31, 0, IF(AND(DAY(B1647+1)=1, MONTH(B1647+1)=3), 31-DAY(B1647), 1))))</f>
        <v/>
      </c>
      <c r="E1647" s="18" t="str">
        <f ca="1">IF(B1647="", "", IFERROR(VLOOKUP(B1647, 'Accrual Schedule'!$B$3:$B$122, 1, TRUE), ""))</f>
        <v/>
      </c>
      <c r="F1647" s="18" t="str" cm="1">
        <f t="array" aca="1" ref="F1647" ca="1">IF(B1647="", "", INDEX('Accrual Schedule'!$B$3:$B$122, MATCH(B1647, 'Accrual Schedule'!$B$3:$B$122, 1)+1, 1))</f>
        <v/>
      </c>
      <c r="G1647" s="18" t="str" cm="1">
        <f t="array" aca="1" ref="G1647" ca="1">IF(B1647="", "", INDEX('Accrual Schedule'!$B$3:$B$122, MATCH(H1647, 'Accrual Schedule'!$B$3:$B$122, 1)-1, 1))</f>
        <v/>
      </c>
      <c r="H1647" s="18" t="str">
        <f ca="1">IF(B1647="", "", INDEX('Accrual Schedule'!$B$3:$B$122, MATCH(I1647, 'Accrual Schedule'!$C$3:$C$122, 1), 1))</f>
        <v/>
      </c>
      <c r="I1647" s="18" t="str" cm="1">
        <f t="array" aca="1" ref="I1647" ca="1">IF(B1647="", "", _xlfn.IFNA(INDEX('Accrual Schedule'!$C$4:$C$122, MATCH(B1647, 'Accrual Schedule'!$C$4:$C$122, 1)+1, 1), INDEX('Accrual Schedule'!$C$4:$C$122, 1, 1)))</f>
        <v/>
      </c>
      <c r="J1647" s="11" t="str">
        <f ca="1">IF(B1647="","",'Terms&amp;Conditions + Transaction'!$F$5-SUMIF(Dispositions!$B$3:$B$32,"&lt;="&amp;B1647,Dispositions!$C$3:$C$32))</f>
        <v/>
      </c>
      <c r="K1647" s="84" t="str">
        <f ca="1">IF(B1647="", "", IF(ISNA(MATCH(B1647, 'Factor Schedule'!$B$3:$B$2002, -1)),1,IF(INDEX('Factor Schedule'!$B$3:$C$2002,MATCH(B1647, 'Factor Schedule'!$B$3:$B$2002, -1), 1)=B1647,MATCH(B1647, 'Factor Schedule'!$B$3:$B$2002, -1),MATCH(B1647, 'Factor Schedule'!$B$3:$B$2002, -1)+1)))</f>
        <v/>
      </c>
      <c r="L1647" s="11" t="str" cm="1">
        <f t="array" aca="1" ref="L1647" ca="1">IF(B1647="","",ROUND(J1647*_xlfn.IFNA(INDEX('Factor Schedule'!$B$3:$C$2002,K1647, 2), 1), 2))</f>
        <v/>
      </c>
      <c r="M1647" s="11" t="str">
        <f ca="1">IF(B1647="", "", IF(OR(LOWER('Terms&amp;Conditions + Transaction'!$B$12)&lt;&gt;"compound", B1647=$C$2, B1647=E1647), L1647, L1647+IF(LOWER('Terms&amp;Conditions + Transaction'!$B$13)&lt;&gt;"y", SUMIFS($T$8:$T$2007, $B$8:$B$2007, "&gt;="&amp;E1647, $B$8:$B$2007, "&lt;"&amp;B1647), SUMIFS($U$8:$U$1007, $B$8:$B$2007, "&gt;="&amp;E1647, $B$8:$B$2007, "&lt;"&amp;B1647))))</f>
        <v/>
      </c>
      <c r="N1647" s="18" t="str">
        <f ca="1">IF(OR(B1647 = "", F1647=""), "", MIN(ForwardDays(B1647,-'Terms&amp;Conditions + Transaction'!$B$22, 'Terms&amp;Conditions + Transaction'!$B$23, 'Holiday Schedule'!$B$3:$B$1002),ForwardDays(F1647,-'Terms&amp;Conditions + Transaction'!$B$22, 'Terms&amp;Conditions + Transaction'!$B$23, 'Holiday Schedule'!$B$3:$B$1002)))</f>
        <v/>
      </c>
      <c r="O1647" s="42" t="str">
        <f ca="1">IF(B1647="", "", IF(ISNA(MATCH(N1647, SOFR_INDEX!$A$2:$A$2001, -1)),1,IF(INDEX(SOFR_INDEX!$A$2:$E$2001,MATCH(N1647, SOFR_INDEX!$A$2:$A$2001, -1), 1)=N1647,MATCH(N1647, SOFR_INDEX!$A$2:$A$2001, -1),MATCH(N1647, SOFR_INDEX!$A$2:$A$2001, -1)+1)))</f>
        <v/>
      </c>
      <c r="P1647" s="40" t="str" cm="1">
        <f t="array" aca="1" ref="P1647" ca="1">IF(OR(B1647="", F1647=""), "", INDEX(SOFR_INDEX!$B$2:$E$2001, O1647,$P$4) * IF(LEFT($P$3, 3)="180", 2, IF(LEFT($P$3, 2)="90", 4, IF(LEFT($P$3, 2)="30", 12, 1)))/100)</f>
        <v/>
      </c>
      <c r="Q1647" s="43" t="str">
        <f ca="1">IF(OR(B1647="", F1647=""), "", P1647+'Terms&amp;Conditions + Transaction'!$B$11/10000)</f>
        <v/>
      </c>
      <c r="R1647" s="43" t="str">
        <f t="shared" ca="1" si="155"/>
        <v/>
      </c>
      <c r="S1647" t="str">
        <f ca="1">IF(B1647="",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Transaction'!$C$7*(F1647-E1647), 365), 360))))</f>
        <v/>
      </c>
      <c r="T1647" s="49" t="str">
        <f t="shared" ca="1" si="156"/>
        <v/>
      </c>
      <c r="U1647" s="49" t="str">
        <f t="shared" ca="1" si="157"/>
        <v/>
      </c>
      <c r="V1647" s="49" t="str">
        <f t="shared" ca="1" si="158"/>
        <v/>
      </c>
      <c r="W1647" s="11" t="str">
        <f t="shared" ca="1" si="159"/>
        <v/>
      </c>
      <c r="X1647" s="11" t="str">
        <f t="shared" ca="1" si="160"/>
        <v/>
      </c>
    </row>
    <row r="1648" spans="2:24" x14ac:dyDescent="0.25">
      <c r="B1648" s="82" t="str">
        <f ca="1">IF(B1647&lt;MIN($C$3, 'Terms&amp;Conditions + Transaction'!$B$6), B1647+1, "")</f>
        <v/>
      </c>
      <c r="C1648" t="str">
        <f ca="1">IF(B1648="", "", IF(AND(WEEKDAY(B1648, 2)&lt;=5, ISERROR(VLOOKUP(B1648, 'Holiday Schedule'!$B$3:$B$1002, 1, FALSE))), 1, 0))</f>
        <v/>
      </c>
      <c r="D1648" t="str">
        <f ca="1">IF(B1648="", "", IF(LOWER('Terms&amp;Conditions + Transaction'!$C$15)="act", 1, IF(DAY(B1648)=31, 0, IF(AND(DAY(B1648+1)=1, MONTH(B1648+1)=3), 31-DAY(B1648), 1))))</f>
        <v/>
      </c>
      <c r="E1648" s="18" t="str">
        <f ca="1">IF(B1648="", "", IFERROR(VLOOKUP(B1648, 'Accrual Schedule'!$B$3:$B$122, 1, TRUE), ""))</f>
        <v/>
      </c>
      <c r="F1648" s="18" t="str" cm="1">
        <f t="array" aca="1" ref="F1648" ca="1">IF(B1648="", "", INDEX('Accrual Schedule'!$B$3:$B$122, MATCH(B1648, 'Accrual Schedule'!$B$3:$B$122, 1)+1, 1))</f>
        <v/>
      </c>
      <c r="G1648" s="18" t="str" cm="1">
        <f t="array" aca="1" ref="G1648" ca="1">IF(B1648="", "", INDEX('Accrual Schedule'!$B$3:$B$122, MATCH(H1648, 'Accrual Schedule'!$B$3:$B$122, 1)-1, 1))</f>
        <v/>
      </c>
      <c r="H1648" s="18" t="str">
        <f ca="1">IF(B1648="", "", INDEX('Accrual Schedule'!$B$3:$B$122, MATCH(I1648, 'Accrual Schedule'!$C$3:$C$122, 1), 1))</f>
        <v/>
      </c>
      <c r="I1648" s="18" t="str" cm="1">
        <f t="array" aca="1" ref="I1648" ca="1">IF(B1648="", "", _xlfn.IFNA(INDEX('Accrual Schedule'!$C$4:$C$122, MATCH(B1648, 'Accrual Schedule'!$C$4:$C$122, 1)+1, 1), INDEX('Accrual Schedule'!$C$4:$C$122, 1, 1)))</f>
        <v/>
      </c>
      <c r="J1648" s="11" t="str">
        <f ca="1">IF(B1648="","",'Terms&amp;Conditions + Transaction'!$F$5-SUMIF(Dispositions!$B$3:$B$32,"&lt;="&amp;B1648,Dispositions!$C$3:$C$32))</f>
        <v/>
      </c>
      <c r="K1648" s="84" t="str">
        <f ca="1">IF(B1648="", "", IF(ISNA(MATCH(B1648, 'Factor Schedule'!$B$3:$B$2002, -1)),1,IF(INDEX('Factor Schedule'!$B$3:$C$2002,MATCH(B1648, 'Factor Schedule'!$B$3:$B$2002, -1), 1)=B1648,MATCH(B1648, 'Factor Schedule'!$B$3:$B$2002, -1),MATCH(B1648, 'Factor Schedule'!$B$3:$B$2002, -1)+1)))</f>
        <v/>
      </c>
      <c r="L1648" s="11" t="str" cm="1">
        <f t="array" aca="1" ref="L1648" ca="1">IF(B1648="","",ROUND(J1648*_xlfn.IFNA(INDEX('Factor Schedule'!$B$3:$C$2002,K1648, 2), 1), 2))</f>
        <v/>
      </c>
      <c r="M1648" s="11" t="str">
        <f ca="1">IF(B1648="", "", IF(OR(LOWER('Terms&amp;Conditions + Transaction'!$B$12)&lt;&gt;"compound", B1648=$C$2, B1648=E1648), L1648, L1648+IF(LOWER('Terms&amp;Conditions + Transaction'!$B$13)&lt;&gt;"y", SUMIFS($T$8:$T$2007, $B$8:$B$2007, "&gt;="&amp;E1648, $B$8:$B$2007, "&lt;"&amp;B1648), SUMIFS($U$8:$U$1007, $B$8:$B$2007, "&gt;="&amp;E1648, $B$8:$B$2007, "&lt;"&amp;B1648))))</f>
        <v/>
      </c>
      <c r="N1648" s="18" t="str">
        <f ca="1">IF(OR(B1648 = "", F1648=""), "", MIN(ForwardDays(B1648,-'Terms&amp;Conditions + Transaction'!$B$22, 'Terms&amp;Conditions + Transaction'!$B$23, 'Holiday Schedule'!$B$3:$B$1002),ForwardDays(F1648,-'Terms&amp;Conditions + Transaction'!$B$22, 'Terms&amp;Conditions + Transaction'!$B$23, 'Holiday Schedule'!$B$3:$B$1002)))</f>
        <v/>
      </c>
      <c r="O1648" s="42" t="str">
        <f ca="1">IF(B1648="", "", IF(ISNA(MATCH(N1648, SOFR_INDEX!$A$2:$A$2001, -1)),1,IF(INDEX(SOFR_INDEX!$A$2:$E$2001,MATCH(N1648, SOFR_INDEX!$A$2:$A$2001, -1), 1)=N1648,MATCH(N1648, SOFR_INDEX!$A$2:$A$2001, -1),MATCH(N1648, SOFR_INDEX!$A$2:$A$2001, -1)+1)))</f>
        <v/>
      </c>
      <c r="P1648" s="40" t="str" cm="1">
        <f t="array" aca="1" ref="P1648" ca="1">IF(OR(B1648="", F1648=""), "", INDEX(SOFR_INDEX!$B$2:$E$2001, O1648,$P$4) * IF(LEFT($P$3, 3)="180", 2, IF(LEFT($P$3, 2)="90", 4, IF(LEFT($P$3, 2)="30", 12, 1)))/100)</f>
        <v/>
      </c>
      <c r="Q1648" s="43" t="str">
        <f ca="1">IF(OR(B1648="", F1648=""), "", P1648+'Terms&amp;Conditions + Transaction'!$B$11/10000)</f>
        <v/>
      </c>
      <c r="R1648" s="43" t="str">
        <f t="shared" ca="1" si="155"/>
        <v/>
      </c>
      <c r="S1648" t="str">
        <f ca="1">IF(B1648="",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Transaction'!$C$7*(F1648-E1648), 365), 360))))</f>
        <v/>
      </c>
      <c r="T1648" s="49" t="str">
        <f t="shared" ca="1" si="156"/>
        <v/>
      </c>
      <c r="U1648" s="49" t="str">
        <f t="shared" ca="1" si="157"/>
        <v/>
      </c>
      <c r="V1648" s="49" t="str">
        <f t="shared" ca="1" si="158"/>
        <v/>
      </c>
      <c r="W1648" s="11" t="str">
        <f t="shared" ca="1" si="159"/>
        <v/>
      </c>
      <c r="X1648" s="11" t="str">
        <f t="shared" ca="1" si="160"/>
        <v/>
      </c>
    </row>
    <row r="1649" spans="2:24" x14ac:dyDescent="0.25">
      <c r="B1649" s="82" t="str">
        <f ca="1">IF(B1648&lt;MIN($C$3, 'Terms&amp;Conditions + Transaction'!$B$6), B1648+1, "")</f>
        <v/>
      </c>
      <c r="C1649" t="str">
        <f ca="1">IF(B1649="", "", IF(AND(WEEKDAY(B1649, 2)&lt;=5, ISERROR(VLOOKUP(B1649, 'Holiday Schedule'!$B$3:$B$1002, 1, FALSE))), 1, 0))</f>
        <v/>
      </c>
      <c r="D1649" t="str">
        <f ca="1">IF(B1649="", "", IF(LOWER('Terms&amp;Conditions + Transaction'!$C$15)="act", 1, IF(DAY(B1649)=31, 0, IF(AND(DAY(B1649+1)=1, MONTH(B1649+1)=3), 31-DAY(B1649), 1))))</f>
        <v/>
      </c>
      <c r="E1649" s="18" t="str">
        <f ca="1">IF(B1649="", "", IFERROR(VLOOKUP(B1649, 'Accrual Schedule'!$B$3:$B$122, 1, TRUE), ""))</f>
        <v/>
      </c>
      <c r="F1649" s="18" t="str" cm="1">
        <f t="array" aca="1" ref="F1649" ca="1">IF(B1649="", "", INDEX('Accrual Schedule'!$B$3:$B$122, MATCH(B1649, 'Accrual Schedule'!$B$3:$B$122, 1)+1, 1))</f>
        <v/>
      </c>
      <c r="G1649" s="18" t="str" cm="1">
        <f t="array" aca="1" ref="G1649" ca="1">IF(B1649="", "", INDEX('Accrual Schedule'!$B$3:$B$122, MATCH(H1649, 'Accrual Schedule'!$B$3:$B$122, 1)-1, 1))</f>
        <v/>
      </c>
      <c r="H1649" s="18" t="str">
        <f ca="1">IF(B1649="", "", INDEX('Accrual Schedule'!$B$3:$B$122, MATCH(I1649, 'Accrual Schedule'!$C$3:$C$122, 1), 1))</f>
        <v/>
      </c>
      <c r="I1649" s="18" t="str" cm="1">
        <f t="array" aca="1" ref="I1649" ca="1">IF(B1649="", "", _xlfn.IFNA(INDEX('Accrual Schedule'!$C$4:$C$122, MATCH(B1649, 'Accrual Schedule'!$C$4:$C$122, 1)+1, 1), INDEX('Accrual Schedule'!$C$4:$C$122, 1, 1)))</f>
        <v/>
      </c>
      <c r="J1649" s="11" t="str">
        <f ca="1">IF(B1649="","",'Terms&amp;Conditions + Transaction'!$F$5-SUMIF(Dispositions!$B$3:$B$32,"&lt;="&amp;B1649,Dispositions!$C$3:$C$32))</f>
        <v/>
      </c>
      <c r="K1649" s="84" t="str">
        <f ca="1">IF(B1649="", "", IF(ISNA(MATCH(B1649, 'Factor Schedule'!$B$3:$B$2002, -1)),1,IF(INDEX('Factor Schedule'!$B$3:$C$2002,MATCH(B1649, 'Factor Schedule'!$B$3:$B$2002, -1), 1)=B1649,MATCH(B1649, 'Factor Schedule'!$B$3:$B$2002, -1),MATCH(B1649, 'Factor Schedule'!$B$3:$B$2002, -1)+1)))</f>
        <v/>
      </c>
      <c r="L1649" s="11" t="str" cm="1">
        <f t="array" aca="1" ref="L1649" ca="1">IF(B1649="","",ROUND(J1649*_xlfn.IFNA(INDEX('Factor Schedule'!$B$3:$C$2002,K1649, 2), 1), 2))</f>
        <v/>
      </c>
      <c r="M1649" s="11" t="str">
        <f ca="1">IF(B1649="", "", IF(OR(LOWER('Terms&amp;Conditions + Transaction'!$B$12)&lt;&gt;"compound", B1649=$C$2, B1649=E1649), L1649, L1649+IF(LOWER('Terms&amp;Conditions + Transaction'!$B$13)&lt;&gt;"y", SUMIFS($T$8:$T$2007, $B$8:$B$2007, "&gt;="&amp;E1649, $B$8:$B$2007, "&lt;"&amp;B1649), SUMIFS($U$8:$U$1007, $B$8:$B$2007, "&gt;="&amp;E1649, $B$8:$B$2007, "&lt;"&amp;B1649))))</f>
        <v/>
      </c>
      <c r="N1649" s="18" t="str">
        <f ca="1">IF(OR(B1649 = "", F1649=""), "", MIN(ForwardDays(B1649,-'Terms&amp;Conditions + Transaction'!$B$22, 'Terms&amp;Conditions + Transaction'!$B$23, 'Holiday Schedule'!$B$3:$B$1002),ForwardDays(F1649,-'Terms&amp;Conditions + Transaction'!$B$22, 'Terms&amp;Conditions + Transaction'!$B$23, 'Holiday Schedule'!$B$3:$B$1002)))</f>
        <v/>
      </c>
      <c r="O1649" s="42" t="str">
        <f ca="1">IF(B1649="", "", IF(ISNA(MATCH(N1649, SOFR_INDEX!$A$2:$A$2001, -1)),1,IF(INDEX(SOFR_INDEX!$A$2:$E$2001,MATCH(N1649, SOFR_INDEX!$A$2:$A$2001, -1), 1)=N1649,MATCH(N1649, SOFR_INDEX!$A$2:$A$2001, -1),MATCH(N1649, SOFR_INDEX!$A$2:$A$2001, -1)+1)))</f>
        <v/>
      </c>
      <c r="P1649" s="40" t="str" cm="1">
        <f t="array" aca="1" ref="P1649" ca="1">IF(OR(B1649="", F1649=""), "", INDEX(SOFR_INDEX!$B$2:$E$2001, O1649,$P$4) * IF(LEFT($P$3, 3)="180", 2, IF(LEFT($P$3, 2)="90", 4, IF(LEFT($P$3, 2)="30", 12, 1)))/100)</f>
        <v/>
      </c>
      <c r="Q1649" s="43" t="str">
        <f ca="1">IF(OR(B1649="", F1649=""), "", P1649+'Terms&amp;Conditions + Transaction'!$B$11/10000)</f>
        <v/>
      </c>
      <c r="R1649" s="43" t="str">
        <f t="shared" ca="1" si="155"/>
        <v/>
      </c>
      <c r="S1649" t="str">
        <f ca="1">IF(B1649="",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Transaction'!$C$7*(F1649-E1649), 365), 360))))</f>
        <v/>
      </c>
      <c r="T1649" s="49" t="str">
        <f t="shared" ca="1" si="156"/>
        <v/>
      </c>
      <c r="U1649" s="49" t="str">
        <f t="shared" ca="1" si="157"/>
        <v/>
      </c>
      <c r="V1649" s="49" t="str">
        <f t="shared" ca="1" si="158"/>
        <v/>
      </c>
      <c r="W1649" s="11" t="str">
        <f t="shared" ca="1" si="159"/>
        <v/>
      </c>
      <c r="X1649" s="11" t="str">
        <f t="shared" ca="1" si="160"/>
        <v/>
      </c>
    </row>
    <row r="1650" spans="2:24" x14ac:dyDescent="0.25">
      <c r="B1650" s="82" t="str">
        <f ca="1">IF(B1649&lt;MIN($C$3, 'Terms&amp;Conditions + Transaction'!$B$6), B1649+1, "")</f>
        <v/>
      </c>
      <c r="C1650" t="str">
        <f ca="1">IF(B1650="", "", IF(AND(WEEKDAY(B1650, 2)&lt;=5, ISERROR(VLOOKUP(B1650, 'Holiday Schedule'!$B$3:$B$1002, 1, FALSE))), 1, 0))</f>
        <v/>
      </c>
      <c r="D1650" t="str">
        <f ca="1">IF(B1650="", "", IF(LOWER('Terms&amp;Conditions + Transaction'!$C$15)="act", 1, IF(DAY(B1650)=31, 0, IF(AND(DAY(B1650+1)=1, MONTH(B1650+1)=3), 31-DAY(B1650), 1))))</f>
        <v/>
      </c>
      <c r="E1650" s="18" t="str">
        <f ca="1">IF(B1650="", "", IFERROR(VLOOKUP(B1650, 'Accrual Schedule'!$B$3:$B$122, 1, TRUE), ""))</f>
        <v/>
      </c>
      <c r="F1650" s="18" t="str" cm="1">
        <f t="array" aca="1" ref="F1650" ca="1">IF(B1650="", "", INDEX('Accrual Schedule'!$B$3:$B$122, MATCH(B1650, 'Accrual Schedule'!$B$3:$B$122, 1)+1, 1))</f>
        <v/>
      </c>
      <c r="G1650" s="18" t="str" cm="1">
        <f t="array" aca="1" ref="G1650" ca="1">IF(B1650="", "", INDEX('Accrual Schedule'!$B$3:$B$122, MATCH(H1650, 'Accrual Schedule'!$B$3:$B$122, 1)-1, 1))</f>
        <v/>
      </c>
      <c r="H1650" s="18" t="str">
        <f ca="1">IF(B1650="", "", INDEX('Accrual Schedule'!$B$3:$B$122, MATCH(I1650, 'Accrual Schedule'!$C$3:$C$122, 1), 1))</f>
        <v/>
      </c>
      <c r="I1650" s="18" t="str" cm="1">
        <f t="array" aca="1" ref="I1650" ca="1">IF(B1650="", "", _xlfn.IFNA(INDEX('Accrual Schedule'!$C$4:$C$122, MATCH(B1650, 'Accrual Schedule'!$C$4:$C$122, 1)+1, 1), INDEX('Accrual Schedule'!$C$4:$C$122, 1, 1)))</f>
        <v/>
      </c>
      <c r="J1650" s="11" t="str">
        <f ca="1">IF(B1650="","",'Terms&amp;Conditions + Transaction'!$F$5-SUMIF(Dispositions!$B$3:$B$32,"&lt;="&amp;B1650,Dispositions!$C$3:$C$32))</f>
        <v/>
      </c>
      <c r="K1650" s="84" t="str">
        <f ca="1">IF(B1650="", "", IF(ISNA(MATCH(B1650, 'Factor Schedule'!$B$3:$B$2002, -1)),1,IF(INDEX('Factor Schedule'!$B$3:$C$2002,MATCH(B1650, 'Factor Schedule'!$B$3:$B$2002, -1), 1)=B1650,MATCH(B1650, 'Factor Schedule'!$B$3:$B$2002, -1),MATCH(B1650, 'Factor Schedule'!$B$3:$B$2002, -1)+1)))</f>
        <v/>
      </c>
      <c r="L1650" s="11" t="str" cm="1">
        <f t="array" aca="1" ref="L1650" ca="1">IF(B1650="","",ROUND(J1650*_xlfn.IFNA(INDEX('Factor Schedule'!$B$3:$C$2002,K1650, 2), 1), 2))</f>
        <v/>
      </c>
      <c r="M1650" s="11" t="str">
        <f ca="1">IF(B1650="", "", IF(OR(LOWER('Terms&amp;Conditions + Transaction'!$B$12)&lt;&gt;"compound", B1650=$C$2, B1650=E1650), L1650, L1650+IF(LOWER('Terms&amp;Conditions + Transaction'!$B$13)&lt;&gt;"y", SUMIFS($T$8:$T$2007, $B$8:$B$2007, "&gt;="&amp;E1650, $B$8:$B$2007, "&lt;"&amp;B1650), SUMIFS($U$8:$U$1007, $B$8:$B$2007, "&gt;="&amp;E1650, $B$8:$B$2007, "&lt;"&amp;B1650))))</f>
        <v/>
      </c>
      <c r="N1650" s="18" t="str">
        <f ca="1">IF(OR(B1650 = "", F1650=""), "", MIN(ForwardDays(B1650,-'Terms&amp;Conditions + Transaction'!$B$22, 'Terms&amp;Conditions + Transaction'!$B$23, 'Holiday Schedule'!$B$3:$B$1002),ForwardDays(F1650,-'Terms&amp;Conditions + Transaction'!$B$22, 'Terms&amp;Conditions + Transaction'!$B$23, 'Holiday Schedule'!$B$3:$B$1002)))</f>
        <v/>
      </c>
      <c r="O1650" s="42" t="str">
        <f ca="1">IF(B1650="", "", IF(ISNA(MATCH(N1650, SOFR_INDEX!$A$2:$A$2001, -1)),1,IF(INDEX(SOFR_INDEX!$A$2:$E$2001,MATCH(N1650, SOFR_INDEX!$A$2:$A$2001, -1), 1)=N1650,MATCH(N1650, SOFR_INDEX!$A$2:$A$2001, -1),MATCH(N1650, SOFR_INDEX!$A$2:$A$2001, -1)+1)))</f>
        <v/>
      </c>
      <c r="P1650" s="40" t="str" cm="1">
        <f t="array" aca="1" ref="P1650" ca="1">IF(OR(B1650="", F1650=""), "", INDEX(SOFR_INDEX!$B$2:$E$2001, O1650,$P$4) * IF(LEFT($P$3, 3)="180", 2, IF(LEFT($P$3, 2)="90", 4, IF(LEFT($P$3, 2)="30", 12, 1)))/100)</f>
        <v/>
      </c>
      <c r="Q1650" s="43" t="str">
        <f ca="1">IF(OR(B1650="", F1650=""), "", P1650+'Terms&amp;Conditions + Transaction'!$B$11/10000)</f>
        <v/>
      </c>
      <c r="R1650" s="43" t="str">
        <f t="shared" ca="1" si="155"/>
        <v/>
      </c>
      <c r="S1650" t="str">
        <f ca="1">IF(B1650="",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Transaction'!$C$7*(F1650-E1650), 365), 360))))</f>
        <v/>
      </c>
      <c r="T1650" s="49" t="str">
        <f t="shared" ca="1" si="156"/>
        <v/>
      </c>
      <c r="U1650" s="49" t="str">
        <f t="shared" ca="1" si="157"/>
        <v/>
      </c>
      <c r="V1650" s="49" t="str">
        <f t="shared" ca="1" si="158"/>
        <v/>
      </c>
      <c r="W1650" s="11" t="str">
        <f t="shared" ca="1" si="159"/>
        <v/>
      </c>
      <c r="X1650" s="11" t="str">
        <f t="shared" ca="1" si="160"/>
        <v/>
      </c>
    </row>
    <row r="1651" spans="2:24" x14ac:dyDescent="0.25">
      <c r="B1651" s="82" t="str">
        <f ca="1">IF(B1650&lt;MIN($C$3, 'Terms&amp;Conditions + Transaction'!$B$6), B1650+1, "")</f>
        <v/>
      </c>
      <c r="C1651" t="str">
        <f ca="1">IF(B1651="", "", IF(AND(WEEKDAY(B1651, 2)&lt;=5, ISERROR(VLOOKUP(B1651, 'Holiday Schedule'!$B$3:$B$1002, 1, FALSE))), 1, 0))</f>
        <v/>
      </c>
      <c r="D1651" t="str">
        <f ca="1">IF(B1651="", "", IF(LOWER('Terms&amp;Conditions + Transaction'!$C$15)="act", 1, IF(DAY(B1651)=31, 0, IF(AND(DAY(B1651+1)=1, MONTH(B1651+1)=3), 31-DAY(B1651), 1))))</f>
        <v/>
      </c>
      <c r="E1651" s="18" t="str">
        <f ca="1">IF(B1651="", "", IFERROR(VLOOKUP(B1651, 'Accrual Schedule'!$B$3:$B$122, 1, TRUE), ""))</f>
        <v/>
      </c>
      <c r="F1651" s="18" t="str" cm="1">
        <f t="array" aca="1" ref="F1651" ca="1">IF(B1651="", "", INDEX('Accrual Schedule'!$B$3:$B$122, MATCH(B1651, 'Accrual Schedule'!$B$3:$B$122, 1)+1, 1))</f>
        <v/>
      </c>
      <c r="G1651" s="18" t="str" cm="1">
        <f t="array" aca="1" ref="G1651" ca="1">IF(B1651="", "", INDEX('Accrual Schedule'!$B$3:$B$122, MATCH(H1651, 'Accrual Schedule'!$B$3:$B$122, 1)-1, 1))</f>
        <v/>
      </c>
      <c r="H1651" s="18" t="str">
        <f ca="1">IF(B1651="", "", INDEX('Accrual Schedule'!$B$3:$B$122, MATCH(I1651, 'Accrual Schedule'!$C$3:$C$122, 1), 1))</f>
        <v/>
      </c>
      <c r="I1651" s="18" t="str" cm="1">
        <f t="array" aca="1" ref="I1651" ca="1">IF(B1651="", "", _xlfn.IFNA(INDEX('Accrual Schedule'!$C$4:$C$122, MATCH(B1651, 'Accrual Schedule'!$C$4:$C$122, 1)+1, 1), INDEX('Accrual Schedule'!$C$4:$C$122, 1, 1)))</f>
        <v/>
      </c>
      <c r="J1651" s="11" t="str">
        <f ca="1">IF(B1651="","",'Terms&amp;Conditions + Transaction'!$F$5-SUMIF(Dispositions!$B$3:$B$32,"&lt;="&amp;B1651,Dispositions!$C$3:$C$32))</f>
        <v/>
      </c>
      <c r="K1651" s="84" t="str">
        <f ca="1">IF(B1651="", "", IF(ISNA(MATCH(B1651, 'Factor Schedule'!$B$3:$B$2002, -1)),1,IF(INDEX('Factor Schedule'!$B$3:$C$2002,MATCH(B1651, 'Factor Schedule'!$B$3:$B$2002, -1), 1)=B1651,MATCH(B1651, 'Factor Schedule'!$B$3:$B$2002, -1),MATCH(B1651, 'Factor Schedule'!$B$3:$B$2002, -1)+1)))</f>
        <v/>
      </c>
      <c r="L1651" s="11" t="str" cm="1">
        <f t="array" aca="1" ref="L1651" ca="1">IF(B1651="","",ROUND(J1651*_xlfn.IFNA(INDEX('Factor Schedule'!$B$3:$C$2002,K1651, 2), 1), 2))</f>
        <v/>
      </c>
      <c r="M1651" s="11" t="str">
        <f ca="1">IF(B1651="", "", IF(OR(LOWER('Terms&amp;Conditions + Transaction'!$B$12)&lt;&gt;"compound", B1651=$C$2, B1651=E1651), L1651, L1651+IF(LOWER('Terms&amp;Conditions + Transaction'!$B$13)&lt;&gt;"y", SUMIFS($T$8:$T$2007, $B$8:$B$2007, "&gt;="&amp;E1651, $B$8:$B$2007, "&lt;"&amp;B1651), SUMIFS($U$8:$U$1007, $B$8:$B$2007, "&gt;="&amp;E1651, $B$8:$B$2007, "&lt;"&amp;B1651))))</f>
        <v/>
      </c>
      <c r="N1651" s="18" t="str">
        <f ca="1">IF(OR(B1651 = "", F1651=""), "", MIN(ForwardDays(B1651,-'Terms&amp;Conditions + Transaction'!$B$22, 'Terms&amp;Conditions + Transaction'!$B$23, 'Holiday Schedule'!$B$3:$B$1002),ForwardDays(F1651,-'Terms&amp;Conditions + Transaction'!$B$22, 'Terms&amp;Conditions + Transaction'!$B$23, 'Holiday Schedule'!$B$3:$B$1002)))</f>
        <v/>
      </c>
      <c r="O1651" s="42" t="str">
        <f ca="1">IF(B1651="", "", IF(ISNA(MATCH(N1651, SOFR_INDEX!$A$2:$A$2001, -1)),1,IF(INDEX(SOFR_INDEX!$A$2:$E$2001,MATCH(N1651, SOFR_INDEX!$A$2:$A$2001, -1), 1)=N1651,MATCH(N1651, SOFR_INDEX!$A$2:$A$2001, -1),MATCH(N1651, SOFR_INDEX!$A$2:$A$2001, -1)+1)))</f>
        <v/>
      </c>
      <c r="P1651" s="40" t="str" cm="1">
        <f t="array" aca="1" ref="P1651" ca="1">IF(OR(B1651="", F1651=""), "", INDEX(SOFR_INDEX!$B$2:$E$2001, O1651,$P$4) * IF(LEFT($P$3, 3)="180", 2, IF(LEFT($P$3, 2)="90", 4, IF(LEFT($P$3, 2)="30", 12, 1)))/100)</f>
        <v/>
      </c>
      <c r="Q1651" s="43" t="str">
        <f ca="1">IF(OR(B1651="", F1651=""), "", P1651+'Terms&amp;Conditions + Transaction'!$B$11/10000)</f>
        <v/>
      </c>
      <c r="R1651" s="43" t="str">
        <f t="shared" ca="1" si="155"/>
        <v/>
      </c>
      <c r="S1651" t="str">
        <f ca="1">IF(B1651="",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Transaction'!$C$7*(F1651-E1651), 365), 360))))</f>
        <v/>
      </c>
      <c r="T1651" s="49" t="str">
        <f t="shared" ca="1" si="156"/>
        <v/>
      </c>
      <c r="U1651" s="49" t="str">
        <f t="shared" ca="1" si="157"/>
        <v/>
      </c>
      <c r="V1651" s="49" t="str">
        <f t="shared" ca="1" si="158"/>
        <v/>
      </c>
      <c r="W1651" s="11" t="str">
        <f t="shared" ca="1" si="159"/>
        <v/>
      </c>
      <c r="X1651" s="11" t="str">
        <f t="shared" ca="1" si="160"/>
        <v/>
      </c>
    </row>
    <row r="1652" spans="2:24" x14ac:dyDescent="0.25">
      <c r="B1652" s="82" t="str">
        <f ca="1">IF(B1651&lt;MIN($C$3, 'Terms&amp;Conditions + Transaction'!$B$6), B1651+1, "")</f>
        <v/>
      </c>
      <c r="C1652" t="str">
        <f ca="1">IF(B1652="", "", IF(AND(WEEKDAY(B1652, 2)&lt;=5, ISERROR(VLOOKUP(B1652, 'Holiday Schedule'!$B$3:$B$1002, 1, FALSE))), 1, 0))</f>
        <v/>
      </c>
      <c r="D1652" t="str">
        <f ca="1">IF(B1652="", "", IF(LOWER('Terms&amp;Conditions + Transaction'!$C$15)="act", 1, IF(DAY(B1652)=31, 0, IF(AND(DAY(B1652+1)=1, MONTH(B1652+1)=3), 31-DAY(B1652), 1))))</f>
        <v/>
      </c>
      <c r="E1652" s="18" t="str">
        <f ca="1">IF(B1652="", "", IFERROR(VLOOKUP(B1652, 'Accrual Schedule'!$B$3:$B$122, 1, TRUE), ""))</f>
        <v/>
      </c>
      <c r="F1652" s="18" t="str" cm="1">
        <f t="array" aca="1" ref="F1652" ca="1">IF(B1652="", "", INDEX('Accrual Schedule'!$B$3:$B$122, MATCH(B1652, 'Accrual Schedule'!$B$3:$B$122, 1)+1, 1))</f>
        <v/>
      </c>
      <c r="G1652" s="18" t="str" cm="1">
        <f t="array" aca="1" ref="G1652" ca="1">IF(B1652="", "", INDEX('Accrual Schedule'!$B$3:$B$122, MATCH(H1652, 'Accrual Schedule'!$B$3:$B$122, 1)-1, 1))</f>
        <v/>
      </c>
      <c r="H1652" s="18" t="str">
        <f ca="1">IF(B1652="", "", INDEX('Accrual Schedule'!$B$3:$B$122, MATCH(I1652, 'Accrual Schedule'!$C$3:$C$122, 1), 1))</f>
        <v/>
      </c>
      <c r="I1652" s="18" t="str" cm="1">
        <f t="array" aca="1" ref="I1652" ca="1">IF(B1652="", "", _xlfn.IFNA(INDEX('Accrual Schedule'!$C$4:$C$122, MATCH(B1652, 'Accrual Schedule'!$C$4:$C$122, 1)+1, 1), INDEX('Accrual Schedule'!$C$4:$C$122, 1, 1)))</f>
        <v/>
      </c>
      <c r="J1652" s="11" t="str">
        <f ca="1">IF(B1652="","",'Terms&amp;Conditions + Transaction'!$F$5-SUMIF(Dispositions!$B$3:$B$32,"&lt;="&amp;B1652,Dispositions!$C$3:$C$32))</f>
        <v/>
      </c>
      <c r="K1652" s="84" t="str">
        <f ca="1">IF(B1652="", "", IF(ISNA(MATCH(B1652, 'Factor Schedule'!$B$3:$B$2002, -1)),1,IF(INDEX('Factor Schedule'!$B$3:$C$2002,MATCH(B1652, 'Factor Schedule'!$B$3:$B$2002, -1), 1)=B1652,MATCH(B1652, 'Factor Schedule'!$B$3:$B$2002, -1),MATCH(B1652, 'Factor Schedule'!$B$3:$B$2002, -1)+1)))</f>
        <v/>
      </c>
      <c r="L1652" s="11" t="str" cm="1">
        <f t="array" aca="1" ref="L1652" ca="1">IF(B1652="","",ROUND(J1652*_xlfn.IFNA(INDEX('Factor Schedule'!$B$3:$C$2002,K1652, 2), 1), 2))</f>
        <v/>
      </c>
      <c r="M1652" s="11" t="str">
        <f ca="1">IF(B1652="", "", IF(OR(LOWER('Terms&amp;Conditions + Transaction'!$B$12)&lt;&gt;"compound", B1652=$C$2, B1652=E1652), L1652, L1652+IF(LOWER('Terms&amp;Conditions + Transaction'!$B$13)&lt;&gt;"y", SUMIFS($T$8:$T$2007, $B$8:$B$2007, "&gt;="&amp;E1652, $B$8:$B$2007, "&lt;"&amp;B1652), SUMIFS($U$8:$U$1007, $B$8:$B$2007, "&gt;="&amp;E1652, $B$8:$B$2007, "&lt;"&amp;B1652))))</f>
        <v/>
      </c>
      <c r="N1652" s="18" t="str">
        <f ca="1">IF(OR(B1652 = "", F1652=""), "", MIN(ForwardDays(B1652,-'Terms&amp;Conditions + Transaction'!$B$22, 'Terms&amp;Conditions + Transaction'!$B$23, 'Holiday Schedule'!$B$3:$B$1002),ForwardDays(F1652,-'Terms&amp;Conditions + Transaction'!$B$22, 'Terms&amp;Conditions + Transaction'!$B$23, 'Holiday Schedule'!$B$3:$B$1002)))</f>
        <v/>
      </c>
      <c r="O1652" s="42" t="str">
        <f ca="1">IF(B1652="", "", IF(ISNA(MATCH(N1652, SOFR_INDEX!$A$2:$A$2001, -1)),1,IF(INDEX(SOFR_INDEX!$A$2:$E$2001,MATCH(N1652, SOFR_INDEX!$A$2:$A$2001, -1), 1)=N1652,MATCH(N1652, SOFR_INDEX!$A$2:$A$2001, -1),MATCH(N1652, SOFR_INDEX!$A$2:$A$2001, -1)+1)))</f>
        <v/>
      </c>
      <c r="P1652" s="40" t="str" cm="1">
        <f t="array" aca="1" ref="P1652" ca="1">IF(OR(B1652="", F1652=""), "", INDEX(SOFR_INDEX!$B$2:$E$2001, O1652,$P$4) * IF(LEFT($P$3, 3)="180", 2, IF(LEFT($P$3, 2)="90", 4, IF(LEFT($P$3, 2)="30", 12, 1)))/100)</f>
        <v/>
      </c>
      <c r="Q1652" s="43" t="str">
        <f ca="1">IF(OR(B1652="", F1652=""), "", P1652+'Terms&amp;Conditions + Transaction'!$B$11/10000)</f>
        <v/>
      </c>
      <c r="R1652" s="43" t="str">
        <f t="shared" ca="1" si="155"/>
        <v/>
      </c>
      <c r="S1652" t="str">
        <f ca="1">IF(B1652="",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Transaction'!$C$7*(F1652-E1652), 365), 360))))</f>
        <v/>
      </c>
      <c r="T1652" s="49" t="str">
        <f t="shared" ca="1" si="156"/>
        <v/>
      </c>
      <c r="U1652" s="49" t="str">
        <f t="shared" ca="1" si="157"/>
        <v/>
      </c>
      <c r="V1652" s="49" t="str">
        <f t="shared" ca="1" si="158"/>
        <v/>
      </c>
      <c r="W1652" s="11" t="str">
        <f t="shared" ca="1" si="159"/>
        <v/>
      </c>
      <c r="X1652" s="11" t="str">
        <f t="shared" ca="1" si="160"/>
        <v/>
      </c>
    </row>
    <row r="1653" spans="2:24" x14ac:dyDescent="0.25">
      <c r="B1653" s="82" t="str">
        <f ca="1">IF(B1652&lt;MIN($C$3, 'Terms&amp;Conditions + Transaction'!$B$6), B1652+1, "")</f>
        <v/>
      </c>
      <c r="C1653" t="str">
        <f ca="1">IF(B1653="", "", IF(AND(WEEKDAY(B1653, 2)&lt;=5, ISERROR(VLOOKUP(B1653, 'Holiday Schedule'!$B$3:$B$1002, 1, FALSE))), 1, 0))</f>
        <v/>
      </c>
      <c r="D1653" t="str">
        <f ca="1">IF(B1653="", "", IF(LOWER('Terms&amp;Conditions + Transaction'!$C$15)="act", 1, IF(DAY(B1653)=31, 0, IF(AND(DAY(B1653+1)=1, MONTH(B1653+1)=3), 31-DAY(B1653), 1))))</f>
        <v/>
      </c>
      <c r="E1653" s="18" t="str">
        <f ca="1">IF(B1653="", "", IFERROR(VLOOKUP(B1653, 'Accrual Schedule'!$B$3:$B$122, 1, TRUE), ""))</f>
        <v/>
      </c>
      <c r="F1653" s="18" t="str" cm="1">
        <f t="array" aca="1" ref="F1653" ca="1">IF(B1653="", "", INDEX('Accrual Schedule'!$B$3:$B$122, MATCH(B1653, 'Accrual Schedule'!$B$3:$B$122, 1)+1, 1))</f>
        <v/>
      </c>
      <c r="G1653" s="18" t="str" cm="1">
        <f t="array" aca="1" ref="G1653" ca="1">IF(B1653="", "", INDEX('Accrual Schedule'!$B$3:$B$122, MATCH(H1653, 'Accrual Schedule'!$B$3:$B$122, 1)-1, 1))</f>
        <v/>
      </c>
      <c r="H1653" s="18" t="str">
        <f ca="1">IF(B1653="", "", INDEX('Accrual Schedule'!$B$3:$B$122, MATCH(I1653, 'Accrual Schedule'!$C$3:$C$122, 1), 1))</f>
        <v/>
      </c>
      <c r="I1653" s="18" t="str" cm="1">
        <f t="array" aca="1" ref="I1653" ca="1">IF(B1653="", "", _xlfn.IFNA(INDEX('Accrual Schedule'!$C$4:$C$122, MATCH(B1653, 'Accrual Schedule'!$C$4:$C$122, 1)+1, 1), INDEX('Accrual Schedule'!$C$4:$C$122, 1, 1)))</f>
        <v/>
      </c>
      <c r="J1653" s="11" t="str">
        <f ca="1">IF(B1653="","",'Terms&amp;Conditions + Transaction'!$F$5-SUMIF(Dispositions!$B$3:$B$32,"&lt;="&amp;B1653,Dispositions!$C$3:$C$32))</f>
        <v/>
      </c>
      <c r="K1653" s="84" t="str">
        <f ca="1">IF(B1653="", "", IF(ISNA(MATCH(B1653, 'Factor Schedule'!$B$3:$B$2002, -1)),1,IF(INDEX('Factor Schedule'!$B$3:$C$2002,MATCH(B1653, 'Factor Schedule'!$B$3:$B$2002, -1), 1)=B1653,MATCH(B1653, 'Factor Schedule'!$B$3:$B$2002, -1),MATCH(B1653, 'Factor Schedule'!$B$3:$B$2002, -1)+1)))</f>
        <v/>
      </c>
      <c r="L1653" s="11" t="str" cm="1">
        <f t="array" aca="1" ref="L1653" ca="1">IF(B1653="","",ROUND(J1653*_xlfn.IFNA(INDEX('Factor Schedule'!$B$3:$C$2002,K1653, 2), 1), 2))</f>
        <v/>
      </c>
      <c r="M1653" s="11" t="str">
        <f ca="1">IF(B1653="", "", IF(OR(LOWER('Terms&amp;Conditions + Transaction'!$B$12)&lt;&gt;"compound", B1653=$C$2, B1653=E1653), L1653, L1653+IF(LOWER('Terms&amp;Conditions + Transaction'!$B$13)&lt;&gt;"y", SUMIFS($T$8:$T$2007, $B$8:$B$2007, "&gt;="&amp;E1653, $B$8:$B$2007, "&lt;"&amp;B1653), SUMIFS($U$8:$U$1007, $B$8:$B$2007, "&gt;="&amp;E1653, $B$8:$B$2007, "&lt;"&amp;B1653))))</f>
        <v/>
      </c>
      <c r="N1653" s="18" t="str">
        <f ca="1">IF(OR(B1653 = "", F1653=""), "", MIN(ForwardDays(B1653,-'Terms&amp;Conditions + Transaction'!$B$22, 'Terms&amp;Conditions + Transaction'!$B$23, 'Holiday Schedule'!$B$3:$B$1002),ForwardDays(F1653,-'Terms&amp;Conditions + Transaction'!$B$22, 'Terms&amp;Conditions + Transaction'!$B$23, 'Holiday Schedule'!$B$3:$B$1002)))</f>
        <v/>
      </c>
      <c r="O1653" s="42" t="str">
        <f ca="1">IF(B1653="", "", IF(ISNA(MATCH(N1653, SOFR_INDEX!$A$2:$A$2001, -1)),1,IF(INDEX(SOFR_INDEX!$A$2:$E$2001,MATCH(N1653, SOFR_INDEX!$A$2:$A$2001, -1), 1)=N1653,MATCH(N1653, SOFR_INDEX!$A$2:$A$2001, -1),MATCH(N1653, SOFR_INDEX!$A$2:$A$2001, -1)+1)))</f>
        <v/>
      </c>
      <c r="P1653" s="40" t="str" cm="1">
        <f t="array" aca="1" ref="P1653" ca="1">IF(OR(B1653="", F1653=""), "", INDEX(SOFR_INDEX!$B$2:$E$2001, O1653,$P$4) * IF(LEFT($P$3, 3)="180", 2, IF(LEFT($P$3, 2)="90", 4, IF(LEFT($P$3, 2)="30", 12, 1)))/100)</f>
        <v/>
      </c>
      <c r="Q1653" s="43" t="str">
        <f ca="1">IF(OR(B1653="", F1653=""), "", P1653+'Terms&amp;Conditions + Transaction'!$B$11/10000)</f>
        <v/>
      </c>
      <c r="R1653" s="43" t="str">
        <f t="shared" ca="1" si="155"/>
        <v/>
      </c>
      <c r="S1653" t="str">
        <f ca="1">IF(B1653="",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Transaction'!$C$7*(F1653-E1653), 365), 360))))</f>
        <v/>
      </c>
      <c r="T1653" s="49" t="str">
        <f t="shared" ca="1" si="156"/>
        <v/>
      </c>
      <c r="U1653" s="49" t="str">
        <f t="shared" ca="1" si="157"/>
        <v/>
      </c>
      <c r="V1653" s="49" t="str">
        <f t="shared" ca="1" si="158"/>
        <v/>
      </c>
      <c r="W1653" s="11" t="str">
        <f t="shared" ca="1" si="159"/>
        <v/>
      </c>
      <c r="X1653" s="11" t="str">
        <f t="shared" ca="1" si="160"/>
        <v/>
      </c>
    </row>
    <row r="1654" spans="2:24" x14ac:dyDescent="0.25">
      <c r="B1654" s="82" t="str">
        <f ca="1">IF(B1653&lt;MIN($C$3, 'Terms&amp;Conditions + Transaction'!$B$6), B1653+1, "")</f>
        <v/>
      </c>
      <c r="C1654" t="str">
        <f ca="1">IF(B1654="", "", IF(AND(WEEKDAY(B1654, 2)&lt;=5, ISERROR(VLOOKUP(B1654, 'Holiday Schedule'!$B$3:$B$1002, 1, FALSE))), 1, 0))</f>
        <v/>
      </c>
      <c r="D1654" t="str">
        <f ca="1">IF(B1654="", "", IF(LOWER('Terms&amp;Conditions + Transaction'!$C$15)="act", 1, IF(DAY(B1654)=31, 0, IF(AND(DAY(B1654+1)=1, MONTH(B1654+1)=3), 31-DAY(B1654), 1))))</f>
        <v/>
      </c>
      <c r="E1654" s="18" t="str">
        <f ca="1">IF(B1654="", "", IFERROR(VLOOKUP(B1654, 'Accrual Schedule'!$B$3:$B$122, 1, TRUE), ""))</f>
        <v/>
      </c>
      <c r="F1654" s="18" t="str" cm="1">
        <f t="array" aca="1" ref="F1654" ca="1">IF(B1654="", "", INDEX('Accrual Schedule'!$B$3:$B$122, MATCH(B1654, 'Accrual Schedule'!$B$3:$B$122, 1)+1, 1))</f>
        <v/>
      </c>
      <c r="G1654" s="18" t="str" cm="1">
        <f t="array" aca="1" ref="G1654" ca="1">IF(B1654="", "", INDEX('Accrual Schedule'!$B$3:$B$122, MATCH(H1654, 'Accrual Schedule'!$B$3:$B$122, 1)-1, 1))</f>
        <v/>
      </c>
      <c r="H1654" s="18" t="str">
        <f ca="1">IF(B1654="", "", INDEX('Accrual Schedule'!$B$3:$B$122, MATCH(I1654, 'Accrual Schedule'!$C$3:$C$122, 1), 1))</f>
        <v/>
      </c>
      <c r="I1654" s="18" t="str" cm="1">
        <f t="array" aca="1" ref="I1654" ca="1">IF(B1654="", "", _xlfn.IFNA(INDEX('Accrual Schedule'!$C$4:$C$122, MATCH(B1654, 'Accrual Schedule'!$C$4:$C$122, 1)+1, 1), INDEX('Accrual Schedule'!$C$4:$C$122, 1, 1)))</f>
        <v/>
      </c>
      <c r="J1654" s="11" t="str">
        <f ca="1">IF(B1654="","",'Terms&amp;Conditions + Transaction'!$F$5-SUMIF(Dispositions!$B$3:$B$32,"&lt;="&amp;B1654,Dispositions!$C$3:$C$32))</f>
        <v/>
      </c>
      <c r="K1654" s="84" t="str">
        <f ca="1">IF(B1654="", "", IF(ISNA(MATCH(B1654, 'Factor Schedule'!$B$3:$B$2002, -1)),1,IF(INDEX('Factor Schedule'!$B$3:$C$2002,MATCH(B1654, 'Factor Schedule'!$B$3:$B$2002, -1), 1)=B1654,MATCH(B1654, 'Factor Schedule'!$B$3:$B$2002, -1),MATCH(B1654, 'Factor Schedule'!$B$3:$B$2002, -1)+1)))</f>
        <v/>
      </c>
      <c r="L1654" s="11" t="str" cm="1">
        <f t="array" aca="1" ref="L1654" ca="1">IF(B1654="","",ROUND(J1654*_xlfn.IFNA(INDEX('Factor Schedule'!$B$3:$C$2002,K1654, 2), 1), 2))</f>
        <v/>
      </c>
      <c r="M1654" s="11" t="str">
        <f ca="1">IF(B1654="", "", IF(OR(LOWER('Terms&amp;Conditions + Transaction'!$B$12)&lt;&gt;"compound", B1654=$C$2, B1654=E1654), L1654, L1654+IF(LOWER('Terms&amp;Conditions + Transaction'!$B$13)&lt;&gt;"y", SUMIFS($T$8:$T$2007, $B$8:$B$2007, "&gt;="&amp;E1654, $B$8:$B$2007, "&lt;"&amp;B1654), SUMIFS($U$8:$U$1007, $B$8:$B$2007, "&gt;="&amp;E1654, $B$8:$B$2007, "&lt;"&amp;B1654))))</f>
        <v/>
      </c>
      <c r="N1654" s="18" t="str">
        <f ca="1">IF(OR(B1654 = "", F1654=""), "", MIN(ForwardDays(B1654,-'Terms&amp;Conditions + Transaction'!$B$22, 'Terms&amp;Conditions + Transaction'!$B$23, 'Holiday Schedule'!$B$3:$B$1002),ForwardDays(F1654,-'Terms&amp;Conditions + Transaction'!$B$22, 'Terms&amp;Conditions + Transaction'!$B$23, 'Holiday Schedule'!$B$3:$B$1002)))</f>
        <v/>
      </c>
      <c r="O1654" s="42" t="str">
        <f ca="1">IF(B1654="", "", IF(ISNA(MATCH(N1654, SOFR_INDEX!$A$2:$A$2001, -1)),1,IF(INDEX(SOFR_INDEX!$A$2:$E$2001,MATCH(N1654, SOFR_INDEX!$A$2:$A$2001, -1), 1)=N1654,MATCH(N1654, SOFR_INDEX!$A$2:$A$2001, -1),MATCH(N1654, SOFR_INDEX!$A$2:$A$2001, -1)+1)))</f>
        <v/>
      </c>
      <c r="P1654" s="40" t="str" cm="1">
        <f t="array" aca="1" ref="P1654" ca="1">IF(OR(B1654="", F1654=""), "", INDEX(SOFR_INDEX!$B$2:$E$2001, O1654,$P$4) * IF(LEFT($P$3, 3)="180", 2, IF(LEFT($P$3, 2)="90", 4, IF(LEFT($P$3, 2)="30", 12, 1)))/100)</f>
        <v/>
      </c>
      <c r="Q1654" s="43" t="str">
        <f ca="1">IF(OR(B1654="", F1654=""), "", P1654+'Terms&amp;Conditions + Transaction'!$B$11/10000)</f>
        <v/>
      </c>
      <c r="R1654" s="43" t="str">
        <f t="shared" ca="1" si="155"/>
        <v/>
      </c>
      <c r="S1654" t="str">
        <f ca="1">IF(B1654="",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Transaction'!$C$7*(F1654-E1654), 365), 360))))</f>
        <v/>
      </c>
      <c r="T1654" s="49" t="str">
        <f t="shared" ca="1" si="156"/>
        <v/>
      </c>
      <c r="U1654" s="49" t="str">
        <f t="shared" ca="1" si="157"/>
        <v/>
      </c>
      <c r="V1654" s="49" t="str">
        <f t="shared" ca="1" si="158"/>
        <v/>
      </c>
      <c r="W1654" s="11" t="str">
        <f t="shared" ca="1" si="159"/>
        <v/>
      </c>
      <c r="X1654" s="11" t="str">
        <f t="shared" ca="1" si="160"/>
        <v/>
      </c>
    </row>
    <row r="1655" spans="2:24" x14ac:dyDescent="0.25">
      <c r="B1655" s="82" t="str">
        <f ca="1">IF(B1654&lt;MIN($C$3, 'Terms&amp;Conditions + Transaction'!$B$6), B1654+1, "")</f>
        <v/>
      </c>
      <c r="C1655" t="str">
        <f ca="1">IF(B1655="", "", IF(AND(WEEKDAY(B1655, 2)&lt;=5, ISERROR(VLOOKUP(B1655, 'Holiday Schedule'!$B$3:$B$1002, 1, FALSE))), 1, 0))</f>
        <v/>
      </c>
      <c r="D1655" t="str">
        <f ca="1">IF(B1655="", "", IF(LOWER('Terms&amp;Conditions + Transaction'!$C$15)="act", 1, IF(DAY(B1655)=31, 0, IF(AND(DAY(B1655+1)=1, MONTH(B1655+1)=3), 31-DAY(B1655), 1))))</f>
        <v/>
      </c>
      <c r="E1655" s="18" t="str">
        <f ca="1">IF(B1655="", "", IFERROR(VLOOKUP(B1655, 'Accrual Schedule'!$B$3:$B$122, 1, TRUE), ""))</f>
        <v/>
      </c>
      <c r="F1655" s="18" t="str" cm="1">
        <f t="array" aca="1" ref="F1655" ca="1">IF(B1655="", "", INDEX('Accrual Schedule'!$B$3:$B$122, MATCH(B1655, 'Accrual Schedule'!$B$3:$B$122, 1)+1, 1))</f>
        <v/>
      </c>
      <c r="G1655" s="18" t="str" cm="1">
        <f t="array" aca="1" ref="G1655" ca="1">IF(B1655="", "", INDEX('Accrual Schedule'!$B$3:$B$122, MATCH(H1655, 'Accrual Schedule'!$B$3:$B$122, 1)-1, 1))</f>
        <v/>
      </c>
      <c r="H1655" s="18" t="str">
        <f ca="1">IF(B1655="", "", INDEX('Accrual Schedule'!$B$3:$B$122, MATCH(I1655, 'Accrual Schedule'!$C$3:$C$122, 1), 1))</f>
        <v/>
      </c>
      <c r="I1655" s="18" t="str" cm="1">
        <f t="array" aca="1" ref="I1655" ca="1">IF(B1655="", "", _xlfn.IFNA(INDEX('Accrual Schedule'!$C$4:$C$122, MATCH(B1655, 'Accrual Schedule'!$C$4:$C$122, 1)+1, 1), INDEX('Accrual Schedule'!$C$4:$C$122, 1, 1)))</f>
        <v/>
      </c>
      <c r="J1655" s="11" t="str">
        <f ca="1">IF(B1655="","",'Terms&amp;Conditions + Transaction'!$F$5-SUMIF(Dispositions!$B$3:$B$32,"&lt;="&amp;B1655,Dispositions!$C$3:$C$32))</f>
        <v/>
      </c>
      <c r="K1655" s="84" t="str">
        <f ca="1">IF(B1655="", "", IF(ISNA(MATCH(B1655, 'Factor Schedule'!$B$3:$B$2002, -1)),1,IF(INDEX('Factor Schedule'!$B$3:$C$2002,MATCH(B1655, 'Factor Schedule'!$B$3:$B$2002, -1), 1)=B1655,MATCH(B1655, 'Factor Schedule'!$B$3:$B$2002, -1),MATCH(B1655, 'Factor Schedule'!$B$3:$B$2002, -1)+1)))</f>
        <v/>
      </c>
      <c r="L1655" s="11" t="str" cm="1">
        <f t="array" aca="1" ref="L1655" ca="1">IF(B1655="","",ROUND(J1655*_xlfn.IFNA(INDEX('Factor Schedule'!$B$3:$C$2002,K1655, 2), 1), 2))</f>
        <v/>
      </c>
      <c r="M1655" s="11" t="str">
        <f ca="1">IF(B1655="", "", IF(OR(LOWER('Terms&amp;Conditions + Transaction'!$B$12)&lt;&gt;"compound", B1655=$C$2, B1655=E1655), L1655, L1655+IF(LOWER('Terms&amp;Conditions + Transaction'!$B$13)&lt;&gt;"y", SUMIFS($T$8:$T$2007, $B$8:$B$2007, "&gt;="&amp;E1655, $B$8:$B$2007, "&lt;"&amp;B1655), SUMIFS($U$8:$U$1007, $B$8:$B$2007, "&gt;="&amp;E1655, $B$8:$B$2007, "&lt;"&amp;B1655))))</f>
        <v/>
      </c>
      <c r="N1655" s="18" t="str">
        <f ca="1">IF(OR(B1655 = "", F1655=""), "", MIN(ForwardDays(B1655,-'Terms&amp;Conditions + Transaction'!$B$22, 'Terms&amp;Conditions + Transaction'!$B$23, 'Holiday Schedule'!$B$3:$B$1002),ForwardDays(F1655,-'Terms&amp;Conditions + Transaction'!$B$22, 'Terms&amp;Conditions + Transaction'!$B$23, 'Holiday Schedule'!$B$3:$B$1002)))</f>
        <v/>
      </c>
      <c r="O1655" s="42" t="str">
        <f ca="1">IF(B1655="", "", IF(ISNA(MATCH(N1655, SOFR_INDEX!$A$2:$A$2001, -1)),1,IF(INDEX(SOFR_INDEX!$A$2:$E$2001,MATCH(N1655, SOFR_INDEX!$A$2:$A$2001, -1), 1)=N1655,MATCH(N1655, SOFR_INDEX!$A$2:$A$2001, -1),MATCH(N1655, SOFR_INDEX!$A$2:$A$2001, -1)+1)))</f>
        <v/>
      </c>
      <c r="P1655" s="40" t="str" cm="1">
        <f t="array" aca="1" ref="P1655" ca="1">IF(OR(B1655="", F1655=""), "", INDEX(SOFR_INDEX!$B$2:$E$2001, O1655,$P$4) * IF(LEFT($P$3, 3)="180", 2, IF(LEFT($P$3, 2)="90", 4, IF(LEFT($P$3, 2)="30", 12, 1)))/100)</f>
        <v/>
      </c>
      <c r="Q1655" s="43" t="str">
        <f ca="1">IF(OR(B1655="", F1655=""), "", P1655+'Terms&amp;Conditions + Transaction'!$B$11/10000)</f>
        <v/>
      </c>
      <c r="R1655" s="43" t="str">
        <f t="shared" ca="1" si="155"/>
        <v/>
      </c>
      <c r="S1655" t="str">
        <f ca="1">IF(B1655="",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Transaction'!$C$7*(F1655-E1655), 365), 360))))</f>
        <v/>
      </c>
      <c r="T1655" s="49" t="str">
        <f t="shared" ca="1" si="156"/>
        <v/>
      </c>
      <c r="U1655" s="49" t="str">
        <f t="shared" ca="1" si="157"/>
        <v/>
      </c>
      <c r="V1655" s="49" t="str">
        <f t="shared" ca="1" si="158"/>
        <v/>
      </c>
      <c r="W1655" s="11" t="str">
        <f t="shared" ca="1" si="159"/>
        <v/>
      </c>
      <c r="X1655" s="11" t="str">
        <f t="shared" ca="1" si="160"/>
        <v/>
      </c>
    </row>
    <row r="1656" spans="2:24" x14ac:dyDescent="0.25">
      <c r="B1656" s="82" t="str">
        <f ca="1">IF(B1655&lt;MIN($C$3, 'Terms&amp;Conditions + Transaction'!$B$6), B1655+1, "")</f>
        <v/>
      </c>
      <c r="C1656" t="str">
        <f ca="1">IF(B1656="", "", IF(AND(WEEKDAY(B1656, 2)&lt;=5, ISERROR(VLOOKUP(B1656, 'Holiday Schedule'!$B$3:$B$1002, 1, FALSE))), 1, 0))</f>
        <v/>
      </c>
      <c r="D1656" t="str">
        <f ca="1">IF(B1656="", "", IF(LOWER('Terms&amp;Conditions + Transaction'!$C$15)="act", 1, IF(DAY(B1656)=31, 0, IF(AND(DAY(B1656+1)=1, MONTH(B1656+1)=3), 31-DAY(B1656), 1))))</f>
        <v/>
      </c>
      <c r="E1656" s="18" t="str">
        <f ca="1">IF(B1656="", "", IFERROR(VLOOKUP(B1656, 'Accrual Schedule'!$B$3:$B$122, 1, TRUE), ""))</f>
        <v/>
      </c>
      <c r="F1656" s="18" t="str" cm="1">
        <f t="array" aca="1" ref="F1656" ca="1">IF(B1656="", "", INDEX('Accrual Schedule'!$B$3:$B$122, MATCH(B1656, 'Accrual Schedule'!$B$3:$B$122, 1)+1, 1))</f>
        <v/>
      </c>
      <c r="G1656" s="18" t="str" cm="1">
        <f t="array" aca="1" ref="G1656" ca="1">IF(B1656="", "", INDEX('Accrual Schedule'!$B$3:$B$122, MATCH(H1656, 'Accrual Schedule'!$B$3:$B$122, 1)-1, 1))</f>
        <v/>
      </c>
      <c r="H1656" s="18" t="str">
        <f ca="1">IF(B1656="", "", INDEX('Accrual Schedule'!$B$3:$B$122, MATCH(I1656, 'Accrual Schedule'!$C$3:$C$122, 1), 1))</f>
        <v/>
      </c>
      <c r="I1656" s="18" t="str" cm="1">
        <f t="array" aca="1" ref="I1656" ca="1">IF(B1656="", "", _xlfn.IFNA(INDEX('Accrual Schedule'!$C$4:$C$122, MATCH(B1656, 'Accrual Schedule'!$C$4:$C$122, 1)+1, 1), INDEX('Accrual Schedule'!$C$4:$C$122, 1, 1)))</f>
        <v/>
      </c>
      <c r="J1656" s="11" t="str">
        <f ca="1">IF(B1656="","",'Terms&amp;Conditions + Transaction'!$F$5-SUMIF(Dispositions!$B$3:$B$32,"&lt;="&amp;B1656,Dispositions!$C$3:$C$32))</f>
        <v/>
      </c>
      <c r="K1656" s="84" t="str">
        <f ca="1">IF(B1656="", "", IF(ISNA(MATCH(B1656, 'Factor Schedule'!$B$3:$B$2002, -1)),1,IF(INDEX('Factor Schedule'!$B$3:$C$2002,MATCH(B1656, 'Factor Schedule'!$B$3:$B$2002, -1), 1)=B1656,MATCH(B1656, 'Factor Schedule'!$B$3:$B$2002, -1),MATCH(B1656, 'Factor Schedule'!$B$3:$B$2002, -1)+1)))</f>
        <v/>
      </c>
      <c r="L1656" s="11" t="str" cm="1">
        <f t="array" aca="1" ref="L1656" ca="1">IF(B1656="","",ROUND(J1656*_xlfn.IFNA(INDEX('Factor Schedule'!$B$3:$C$2002,K1656, 2), 1), 2))</f>
        <v/>
      </c>
      <c r="M1656" s="11" t="str">
        <f ca="1">IF(B1656="", "", IF(OR(LOWER('Terms&amp;Conditions + Transaction'!$B$12)&lt;&gt;"compound", B1656=$C$2, B1656=E1656), L1656, L1656+IF(LOWER('Terms&amp;Conditions + Transaction'!$B$13)&lt;&gt;"y", SUMIFS($T$8:$T$2007, $B$8:$B$2007, "&gt;="&amp;E1656, $B$8:$B$2007, "&lt;"&amp;B1656), SUMIFS($U$8:$U$1007, $B$8:$B$2007, "&gt;="&amp;E1656, $B$8:$B$2007, "&lt;"&amp;B1656))))</f>
        <v/>
      </c>
      <c r="N1656" s="18" t="str">
        <f ca="1">IF(OR(B1656 = "", F1656=""), "", MIN(ForwardDays(B1656,-'Terms&amp;Conditions + Transaction'!$B$22, 'Terms&amp;Conditions + Transaction'!$B$23, 'Holiday Schedule'!$B$3:$B$1002),ForwardDays(F1656,-'Terms&amp;Conditions + Transaction'!$B$22, 'Terms&amp;Conditions + Transaction'!$B$23, 'Holiday Schedule'!$B$3:$B$1002)))</f>
        <v/>
      </c>
      <c r="O1656" s="42" t="str">
        <f ca="1">IF(B1656="", "", IF(ISNA(MATCH(N1656, SOFR_INDEX!$A$2:$A$2001, -1)),1,IF(INDEX(SOFR_INDEX!$A$2:$E$2001,MATCH(N1656, SOFR_INDEX!$A$2:$A$2001, -1), 1)=N1656,MATCH(N1656, SOFR_INDEX!$A$2:$A$2001, -1),MATCH(N1656, SOFR_INDEX!$A$2:$A$2001, -1)+1)))</f>
        <v/>
      </c>
      <c r="P1656" s="40" t="str" cm="1">
        <f t="array" aca="1" ref="P1656" ca="1">IF(OR(B1656="", F1656=""), "", INDEX(SOFR_INDEX!$B$2:$E$2001, O1656,$P$4) * IF(LEFT($P$3, 3)="180", 2, IF(LEFT($P$3, 2)="90", 4, IF(LEFT($P$3, 2)="30", 12, 1)))/100)</f>
        <v/>
      </c>
      <c r="Q1656" s="43" t="str">
        <f ca="1">IF(OR(B1656="", F1656=""), "", P1656+'Terms&amp;Conditions + Transaction'!$B$11/10000)</f>
        <v/>
      </c>
      <c r="R1656" s="43" t="str">
        <f t="shared" ca="1" si="155"/>
        <v/>
      </c>
      <c r="S1656" t="str">
        <f ca="1">IF(B1656="",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Transaction'!$C$7*(F1656-E1656), 365), 360))))</f>
        <v/>
      </c>
      <c r="T1656" s="49" t="str">
        <f t="shared" ca="1" si="156"/>
        <v/>
      </c>
      <c r="U1656" s="49" t="str">
        <f t="shared" ca="1" si="157"/>
        <v/>
      </c>
      <c r="V1656" s="49" t="str">
        <f t="shared" ca="1" si="158"/>
        <v/>
      </c>
      <c r="W1656" s="11" t="str">
        <f t="shared" ca="1" si="159"/>
        <v/>
      </c>
      <c r="X1656" s="11" t="str">
        <f t="shared" ca="1" si="160"/>
        <v/>
      </c>
    </row>
    <row r="1657" spans="2:24" x14ac:dyDescent="0.25">
      <c r="B1657" s="82" t="str">
        <f ca="1">IF(B1656&lt;MIN($C$3, 'Terms&amp;Conditions + Transaction'!$B$6), B1656+1, "")</f>
        <v/>
      </c>
      <c r="C1657" t="str">
        <f ca="1">IF(B1657="", "", IF(AND(WEEKDAY(B1657, 2)&lt;=5, ISERROR(VLOOKUP(B1657, 'Holiday Schedule'!$B$3:$B$1002, 1, FALSE))), 1, 0))</f>
        <v/>
      </c>
      <c r="D1657" t="str">
        <f ca="1">IF(B1657="", "", IF(LOWER('Terms&amp;Conditions + Transaction'!$C$15)="act", 1, IF(DAY(B1657)=31, 0, IF(AND(DAY(B1657+1)=1, MONTH(B1657+1)=3), 31-DAY(B1657), 1))))</f>
        <v/>
      </c>
      <c r="E1657" s="18" t="str">
        <f ca="1">IF(B1657="", "", IFERROR(VLOOKUP(B1657, 'Accrual Schedule'!$B$3:$B$122, 1, TRUE), ""))</f>
        <v/>
      </c>
      <c r="F1657" s="18" t="str" cm="1">
        <f t="array" aca="1" ref="F1657" ca="1">IF(B1657="", "", INDEX('Accrual Schedule'!$B$3:$B$122, MATCH(B1657, 'Accrual Schedule'!$B$3:$B$122, 1)+1, 1))</f>
        <v/>
      </c>
      <c r="G1657" s="18" t="str" cm="1">
        <f t="array" aca="1" ref="G1657" ca="1">IF(B1657="", "", INDEX('Accrual Schedule'!$B$3:$B$122, MATCH(H1657, 'Accrual Schedule'!$B$3:$B$122, 1)-1, 1))</f>
        <v/>
      </c>
      <c r="H1657" s="18" t="str">
        <f ca="1">IF(B1657="", "", INDEX('Accrual Schedule'!$B$3:$B$122, MATCH(I1657, 'Accrual Schedule'!$C$3:$C$122, 1), 1))</f>
        <v/>
      </c>
      <c r="I1657" s="18" t="str" cm="1">
        <f t="array" aca="1" ref="I1657" ca="1">IF(B1657="", "", _xlfn.IFNA(INDEX('Accrual Schedule'!$C$4:$C$122, MATCH(B1657, 'Accrual Schedule'!$C$4:$C$122, 1)+1, 1), INDEX('Accrual Schedule'!$C$4:$C$122, 1, 1)))</f>
        <v/>
      </c>
      <c r="J1657" s="11" t="str">
        <f ca="1">IF(B1657="","",'Terms&amp;Conditions + Transaction'!$F$5-SUMIF(Dispositions!$B$3:$B$32,"&lt;="&amp;B1657,Dispositions!$C$3:$C$32))</f>
        <v/>
      </c>
      <c r="K1657" s="84" t="str">
        <f ca="1">IF(B1657="", "", IF(ISNA(MATCH(B1657, 'Factor Schedule'!$B$3:$B$2002, -1)),1,IF(INDEX('Factor Schedule'!$B$3:$C$2002,MATCH(B1657, 'Factor Schedule'!$B$3:$B$2002, -1), 1)=B1657,MATCH(B1657, 'Factor Schedule'!$B$3:$B$2002, -1),MATCH(B1657, 'Factor Schedule'!$B$3:$B$2002, -1)+1)))</f>
        <v/>
      </c>
      <c r="L1657" s="11" t="str" cm="1">
        <f t="array" aca="1" ref="L1657" ca="1">IF(B1657="","",ROUND(J1657*_xlfn.IFNA(INDEX('Factor Schedule'!$B$3:$C$2002,K1657, 2), 1), 2))</f>
        <v/>
      </c>
      <c r="M1657" s="11" t="str">
        <f ca="1">IF(B1657="", "", IF(OR(LOWER('Terms&amp;Conditions + Transaction'!$B$12)&lt;&gt;"compound", B1657=$C$2, B1657=E1657), L1657, L1657+IF(LOWER('Terms&amp;Conditions + Transaction'!$B$13)&lt;&gt;"y", SUMIFS($T$8:$T$2007, $B$8:$B$2007, "&gt;="&amp;E1657, $B$8:$B$2007, "&lt;"&amp;B1657), SUMIFS($U$8:$U$1007, $B$8:$B$2007, "&gt;="&amp;E1657, $B$8:$B$2007, "&lt;"&amp;B1657))))</f>
        <v/>
      </c>
      <c r="N1657" s="18" t="str">
        <f ca="1">IF(OR(B1657 = "", F1657=""), "", MIN(ForwardDays(B1657,-'Terms&amp;Conditions + Transaction'!$B$22, 'Terms&amp;Conditions + Transaction'!$B$23, 'Holiday Schedule'!$B$3:$B$1002),ForwardDays(F1657,-'Terms&amp;Conditions + Transaction'!$B$22, 'Terms&amp;Conditions + Transaction'!$B$23, 'Holiday Schedule'!$B$3:$B$1002)))</f>
        <v/>
      </c>
      <c r="O1657" s="42" t="str">
        <f ca="1">IF(B1657="", "", IF(ISNA(MATCH(N1657, SOFR_INDEX!$A$2:$A$2001, -1)),1,IF(INDEX(SOFR_INDEX!$A$2:$E$2001,MATCH(N1657, SOFR_INDEX!$A$2:$A$2001, -1), 1)=N1657,MATCH(N1657, SOFR_INDEX!$A$2:$A$2001, -1),MATCH(N1657, SOFR_INDEX!$A$2:$A$2001, -1)+1)))</f>
        <v/>
      </c>
      <c r="P1657" s="40" t="str" cm="1">
        <f t="array" aca="1" ref="P1657" ca="1">IF(OR(B1657="", F1657=""), "", INDEX(SOFR_INDEX!$B$2:$E$2001, O1657,$P$4) * IF(LEFT($P$3, 3)="180", 2, IF(LEFT($P$3, 2)="90", 4, IF(LEFT($P$3, 2)="30", 12, 1)))/100)</f>
        <v/>
      </c>
      <c r="Q1657" s="43" t="str">
        <f ca="1">IF(OR(B1657="", F1657=""), "", P1657+'Terms&amp;Conditions + Transaction'!$B$11/10000)</f>
        <v/>
      </c>
      <c r="R1657" s="43" t="str">
        <f t="shared" ca="1" si="155"/>
        <v/>
      </c>
      <c r="S1657" t="str">
        <f ca="1">IF(B1657="",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Transaction'!$C$7*(F1657-E1657), 365), 360))))</f>
        <v/>
      </c>
      <c r="T1657" s="49" t="str">
        <f t="shared" ca="1" si="156"/>
        <v/>
      </c>
      <c r="U1657" s="49" t="str">
        <f t="shared" ca="1" si="157"/>
        <v/>
      </c>
      <c r="V1657" s="49" t="str">
        <f t="shared" ca="1" si="158"/>
        <v/>
      </c>
      <c r="W1657" s="11" t="str">
        <f t="shared" ca="1" si="159"/>
        <v/>
      </c>
      <c r="X1657" s="11" t="str">
        <f t="shared" ca="1" si="160"/>
        <v/>
      </c>
    </row>
    <row r="1658" spans="2:24" x14ac:dyDescent="0.25">
      <c r="B1658" s="82" t="str">
        <f ca="1">IF(B1657&lt;MIN($C$3, 'Terms&amp;Conditions + Transaction'!$B$6), B1657+1, "")</f>
        <v/>
      </c>
      <c r="C1658" t="str">
        <f ca="1">IF(B1658="", "", IF(AND(WEEKDAY(B1658, 2)&lt;=5, ISERROR(VLOOKUP(B1658, 'Holiday Schedule'!$B$3:$B$1002, 1, FALSE))), 1, 0))</f>
        <v/>
      </c>
      <c r="D1658" t="str">
        <f ca="1">IF(B1658="", "", IF(LOWER('Terms&amp;Conditions + Transaction'!$C$15)="act", 1, IF(DAY(B1658)=31, 0, IF(AND(DAY(B1658+1)=1, MONTH(B1658+1)=3), 31-DAY(B1658), 1))))</f>
        <v/>
      </c>
      <c r="E1658" s="18" t="str">
        <f ca="1">IF(B1658="", "", IFERROR(VLOOKUP(B1658, 'Accrual Schedule'!$B$3:$B$122, 1, TRUE), ""))</f>
        <v/>
      </c>
      <c r="F1658" s="18" t="str" cm="1">
        <f t="array" aca="1" ref="F1658" ca="1">IF(B1658="", "", INDEX('Accrual Schedule'!$B$3:$B$122, MATCH(B1658, 'Accrual Schedule'!$B$3:$B$122, 1)+1, 1))</f>
        <v/>
      </c>
      <c r="G1658" s="18" t="str" cm="1">
        <f t="array" aca="1" ref="G1658" ca="1">IF(B1658="", "", INDEX('Accrual Schedule'!$B$3:$B$122, MATCH(H1658, 'Accrual Schedule'!$B$3:$B$122, 1)-1, 1))</f>
        <v/>
      </c>
      <c r="H1658" s="18" t="str">
        <f ca="1">IF(B1658="", "", INDEX('Accrual Schedule'!$B$3:$B$122, MATCH(I1658, 'Accrual Schedule'!$C$3:$C$122, 1), 1))</f>
        <v/>
      </c>
      <c r="I1658" s="18" t="str" cm="1">
        <f t="array" aca="1" ref="I1658" ca="1">IF(B1658="", "", _xlfn.IFNA(INDEX('Accrual Schedule'!$C$4:$C$122, MATCH(B1658, 'Accrual Schedule'!$C$4:$C$122, 1)+1, 1), INDEX('Accrual Schedule'!$C$4:$C$122, 1, 1)))</f>
        <v/>
      </c>
      <c r="J1658" s="11" t="str">
        <f ca="1">IF(B1658="","",'Terms&amp;Conditions + Transaction'!$F$5-SUMIF(Dispositions!$B$3:$B$32,"&lt;="&amp;B1658,Dispositions!$C$3:$C$32))</f>
        <v/>
      </c>
      <c r="K1658" s="84" t="str">
        <f ca="1">IF(B1658="", "", IF(ISNA(MATCH(B1658, 'Factor Schedule'!$B$3:$B$2002, -1)),1,IF(INDEX('Factor Schedule'!$B$3:$C$2002,MATCH(B1658, 'Factor Schedule'!$B$3:$B$2002, -1), 1)=B1658,MATCH(B1658, 'Factor Schedule'!$B$3:$B$2002, -1),MATCH(B1658, 'Factor Schedule'!$B$3:$B$2002, -1)+1)))</f>
        <v/>
      </c>
      <c r="L1658" s="11" t="str" cm="1">
        <f t="array" aca="1" ref="L1658" ca="1">IF(B1658="","",ROUND(J1658*_xlfn.IFNA(INDEX('Factor Schedule'!$B$3:$C$2002,K1658, 2), 1), 2))</f>
        <v/>
      </c>
      <c r="M1658" s="11" t="str">
        <f ca="1">IF(B1658="", "", IF(OR(LOWER('Terms&amp;Conditions + Transaction'!$B$12)&lt;&gt;"compound", B1658=$C$2, B1658=E1658), L1658, L1658+IF(LOWER('Terms&amp;Conditions + Transaction'!$B$13)&lt;&gt;"y", SUMIFS($T$8:$T$2007, $B$8:$B$2007, "&gt;="&amp;E1658, $B$8:$B$2007, "&lt;"&amp;B1658), SUMIFS($U$8:$U$1007, $B$8:$B$2007, "&gt;="&amp;E1658, $B$8:$B$2007, "&lt;"&amp;B1658))))</f>
        <v/>
      </c>
      <c r="N1658" s="18" t="str">
        <f ca="1">IF(OR(B1658 = "", F1658=""), "", MIN(ForwardDays(B1658,-'Terms&amp;Conditions + Transaction'!$B$22, 'Terms&amp;Conditions + Transaction'!$B$23, 'Holiday Schedule'!$B$3:$B$1002),ForwardDays(F1658,-'Terms&amp;Conditions + Transaction'!$B$22, 'Terms&amp;Conditions + Transaction'!$B$23, 'Holiday Schedule'!$B$3:$B$1002)))</f>
        <v/>
      </c>
      <c r="O1658" s="42" t="str">
        <f ca="1">IF(B1658="", "", IF(ISNA(MATCH(N1658, SOFR_INDEX!$A$2:$A$2001, -1)),1,IF(INDEX(SOFR_INDEX!$A$2:$E$2001,MATCH(N1658, SOFR_INDEX!$A$2:$A$2001, -1), 1)=N1658,MATCH(N1658, SOFR_INDEX!$A$2:$A$2001, -1),MATCH(N1658, SOFR_INDEX!$A$2:$A$2001, -1)+1)))</f>
        <v/>
      </c>
      <c r="P1658" s="40" t="str" cm="1">
        <f t="array" aca="1" ref="P1658" ca="1">IF(OR(B1658="", F1658=""), "", INDEX(SOFR_INDEX!$B$2:$E$2001, O1658,$P$4) * IF(LEFT($P$3, 3)="180", 2, IF(LEFT($P$3, 2)="90", 4, IF(LEFT($P$3, 2)="30", 12, 1)))/100)</f>
        <v/>
      </c>
      <c r="Q1658" s="43" t="str">
        <f ca="1">IF(OR(B1658="", F1658=""), "", P1658+'Terms&amp;Conditions + Transaction'!$B$11/10000)</f>
        <v/>
      </c>
      <c r="R1658" s="43" t="str">
        <f t="shared" ca="1" si="155"/>
        <v/>
      </c>
      <c r="S1658" t="str">
        <f ca="1">IF(B1658="",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Transaction'!$C$7*(F1658-E1658), 365), 360))))</f>
        <v/>
      </c>
      <c r="T1658" s="49" t="str">
        <f t="shared" ca="1" si="156"/>
        <v/>
      </c>
      <c r="U1658" s="49" t="str">
        <f t="shared" ca="1" si="157"/>
        <v/>
      </c>
      <c r="V1658" s="49" t="str">
        <f t="shared" ca="1" si="158"/>
        <v/>
      </c>
      <c r="W1658" s="11" t="str">
        <f t="shared" ca="1" si="159"/>
        <v/>
      </c>
      <c r="X1658" s="11" t="str">
        <f t="shared" ca="1" si="160"/>
        <v/>
      </c>
    </row>
    <row r="1659" spans="2:24" x14ac:dyDescent="0.25">
      <c r="B1659" s="82" t="str">
        <f ca="1">IF(B1658&lt;MIN($C$3, 'Terms&amp;Conditions + Transaction'!$B$6), B1658+1, "")</f>
        <v/>
      </c>
      <c r="C1659" t="str">
        <f ca="1">IF(B1659="", "", IF(AND(WEEKDAY(B1659, 2)&lt;=5, ISERROR(VLOOKUP(B1659, 'Holiday Schedule'!$B$3:$B$1002, 1, FALSE))), 1, 0))</f>
        <v/>
      </c>
      <c r="D1659" t="str">
        <f ca="1">IF(B1659="", "", IF(LOWER('Terms&amp;Conditions + Transaction'!$C$15)="act", 1, IF(DAY(B1659)=31, 0, IF(AND(DAY(B1659+1)=1, MONTH(B1659+1)=3), 31-DAY(B1659), 1))))</f>
        <v/>
      </c>
      <c r="E1659" s="18" t="str">
        <f ca="1">IF(B1659="", "", IFERROR(VLOOKUP(B1659, 'Accrual Schedule'!$B$3:$B$122, 1, TRUE), ""))</f>
        <v/>
      </c>
      <c r="F1659" s="18" t="str" cm="1">
        <f t="array" aca="1" ref="F1659" ca="1">IF(B1659="", "", INDEX('Accrual Schedule'!$B$3:$B$122, MATCH(B1659, 'Accrual Schedule'!$B$3:$B$122, 1)+1, 1))</f>
        <v/>
      </c>
      <c r="G1659" s="18" t="str" cm="1">
        <f t="array" aca="1" ref="G1659" ca="1">IF(B1659="", "", INDEX('Accrual Schedule'!$B$3:$B$122, MATCH(H1659, 'Accrual Schedule'!$B$3:$B$122, 1)-1, 1))</f>
        <v/>
      </c>
      <c r="H1659" s="18" t="str">
        <f ca="1">IF(B1659="", "", INDEX('Accrual Schedule'!$B$3:$B$122, MATCH(I1659, 'Accrual Schedule'!$C$3:$C$122, 1), 1))</f>
        <v/>
      </c>
      <c r="I1659" s="18" t="str" cm="1">
        <f t="array" aca="1" ref="I1659" ca="1">IF(B1659="", "", _xlfn.IFNA(INDEX('Accrual Schedule'!$C$4:$C$122, MATCH(B1659, 'Accrual Schedule'!$C$4:$C$122, 1)+1, 1), INDEX('Accrual Schedule'!$C$4:$C$122, 1, 1)))</f>
        <v/>
      </c>
      <c r="J1659" s="11" t="str">
        <f ca="1">IF(B1659="","",'Terms&amp;Conditions + Transaction'!$F$5-SUMIF(Dispositions!$B$3:$B$32,"&lt;="&amp;B1659,Dispositions!$C$3:$C$32))</f>
        <v/>
      </c>
      <c r="K1659" s="84" t="str">
        <f ca="1">IF(B1659="", "", IF(ISNA(MATCH(B1659, 'Factor Schedule'!$B$3:$B$2002, -1)),1,IF(INDEX('Factor Schedule'!$B$3:$C$2002,MATCH(B1659, 'Factor Schedule'!$B$3:$B$2002, -1), 1)=B1659,MATCH(B1659, 'Factor Schedule'!$B$3:$B$2002, -1),MATCH(B1659, 'Factor Schedule'!$B$3:$B$2002, -1)+1)))</f>
        <v/>
      </c>
      <c r="L1659" s="11" t="str" cm="1">
        <f t="array" aca="1" ref="L1659" ca="1">IF(B1659="","",ROUND(J1659*_xlfn.IFNA(INDEX('Factor Schedule'!$B$3:$C$2002,K1659, 2), 1), 2))</f>
        <v/>
      </c>
      <c r="M1659" s="11" t="str">
        <f ca="1">IF(B1659="", "", IF(OR(LOWER('Terms&amp;Conditions + Transaction'!$B$12)&lt;&gt;"compound", B1659=$C$2, B1659=E1659), L1659, L1659+IF(LOWER('Terms&amp;Conditions + Transaction'!$B$13)&lt;&gt;"y", SUMIFS($T$8:$T$2007, $B$8:$B$2007, "&gt;="&amp;E1659, $B$8:$B$2007, "&lt;"&amp;B1659), SUMIFS($U$8:$U$1007, $B$8:$B$2007, "&gt;="&amp;E1659, $B$8:$B$2007, "&lt;"&amp;B1659))))</f>
        <v/>
      </c>
      <c r="N1659" s="18" t="str">
        <f ca="1">IF(OR(B1659 = "", F1659=""), "", MIN(ForwardDays(B1659,-'Terms&amp;Conditions + Transaction'!$B$22, 'Terms&amp;Conditions + Transaction'!$B$23, 'Holiday Schedule'!$B$3:$B$1002),ForwardDays(F1659,-'Terms&amp;Conditions + Transaction'!$B$22, 'Terms&amp;Conditions + Transaction'!$B$23, 'Holiday Schedule'!$B$3:$B$1002)))</f>
        <v/>
      </c>
      <c r="O1659" s="42" t="str">
        <f ca="1">IF(B1659="", "", IF(ISNA(MATCH(N1659, SOFR_INDEX!$A$2:$A$2001, -1)),1,IF(INDEX(SOFR_INDEX!$A$2:$E$2001,MATCH(N1659, SOFR_INDEX!$A$2:$A$2001, -1), 1)=N1659,MATCH(N1659, SOFR_INDEX!$A$2:$A$2001, -1),MATCH(N1659, SOFR_INDEX!$A$2:$A$2001, -1)+1)))</f>
        <v/>
      </c>
      <c r="P1659" s="40" t="str" cm="1">
        <f t="array" aca="1" ref="P1659" ca="1">IF(OR(B1659="", F1659=""), "", INDEX(SOFR_INDEX!$B$2:$E$2001, O1659,$P$4) * IF(LEFT($P$3, 3)="180", 2, IF(LEFT($P$3, 2)="90", 4, IF(LEFT($P$3, 2)="30", 12, 1)))/100)</f>
        <v/>
      </c>
      <c r="Q1659" s="43" t="str">
        <f ca="1">IF(OR(B1659="", F1659=""), "", P1659+'Terms&amp;Conditions + Transaction'!$B$11/10000)</f>
        <v/>
      </c>
      <c r="R1659" s="43" t="str">
        <f t="shared" ca="1" si="155"/>
        <v/>
      </c>
      <c r="S1659" t="str">
        <f ca="1">IF(B1659="",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Transaction'!$C$7*(F1659-E1659), 365), 360))))</f>
        <v/>
      </c>
      <c r="T1659" s="49" t="str">
        <f t="shared" ca="1" si="156"/>
        <v/>
      </c>
      <c r="U1659" s="49" t="str">
        <f t="shared" ca="1" si="157"/>
        <v/>
      </c>
      <c r="V1659" s="49" t="str">
        <f t="shared" ca="1" si="158"/>
        <v/>
      </c>
      <c r="W1659" s="11" t="str">
        <f t="shared" ca="1" si="159"/>
        <v/>
      </c>
      <c r="X1659" s="11" t="str">
        <f t="shared" ca="1" si="160"/>
        <v/>
      </c>
    </row>
    <row r="1660" spans="2:24" x14ac:dyDescent="0.25">
      <c r="B1660" s="82" t="str">
        <f ca="1">IF(B1659&lt;MIN($C$3, 'Terms&amp;Conditions + Transaction'!$B$6), B1659+1, "")</f>
        <v/>
      </c>
      <c r="C1660" t="str">
        <f ca="1">IF(B1660="", "", IF(AND(WEEKDAY(B1660, 2)&lt;=5, ISERROR(VLOOKUP(B1660, 'Holiday Schedule'!$B$3:$B$1002, 1, FALSE))), 1, 0))</f>
        <v/>
      </c>
      <c r="D1660" t="str">
        <f ca="1">IF(B1660="", "", IF(LOWER('Terms&amp;Conditions + Transaction'!$C$15)="act", 1, IF(DAY(B1660)=31, 0, IF(AND(DAY(B1660+1)=1, MONTH(B1660+1)=3), 31-DAY(B1660), 1))))</f>
        <v/>
      </c>
      <c r="E1660" s="18" t="str">
        <f ca="1">IF(B1660="", "", IFERROR(VLOOKUP(B1660, 'Accrual Schedule'!$B$3:$B$122, 1, TRUE), ""))</f>
        <v/>
      </c>
      <c r="F1660" s="18" t="str" cm="1">
        <f t="array" aca="1" ref="F1660" ca="1">IF(B1660="", "", INDEX('Accrual Schedule'!$B$3:$B$122, MATCH(B1660, 'Accrual Schedule'!$B$3:$B$122, 1)+1, 1))</f>
        <v/>
      </c>
      <c r="G1660" s="18" t="str" cm="1">
        <f t="array" aca="1" ref="G1660" ca="1">IF(B1660="", "", INDEX('Accrual Schedule'!$B$3:$B$122, MATCH(H1660, 'Accrual Schedule'!$B$3:$B$122, 1)-1, 1))</f>
        <v/>
      </c>
      <c r="H1660" s="18" t="str">
        <f ca="1">IF(B1660="", "", INDEX('Accrual Schedule'!$B$3:$B$122, MATCH(I1660, 'Accrual Schedule'!$C$3:$C$122, 1), 1))</f>
        <v/>
      </c>
      <c r="I1660" s="18" t="str" cm="1">
        <f t="array" aca="1" ref="I1660" ca="1">IF(B1660="", "", _xlfn.IFNA(INDEX('Accrual Schedule'!$C$4:$C$122, MATCH(B1660, 'Accrual Schedule'!$C$4:$C$122, 1)+1, 1), INDEX('Accrual Schedule'!$C$4:$C$122, 1, 1)))</f>
        <v/>
      </c>
      <c r="J1660" s="11" t="str">
        <f ca="1">IF(B1660="","",'Terms&amp;Conditions + Transaction'!$F$5-SUMIF(Dispositions!$B$3:$B$32,"&lt;="&amp;B1660,Dispositions!$C$3:$C$32))</f>
        <v/>
      </c>
      <c r="K1660" s="84" t="str">
        <f ca="1">IF(B1660="", "", IF(ISNA(MATCH(B1660, 'Factor Schedule'!$B$3:$B$2002, -1)),1,IF(INDEX('Factor Schedule'!$B$3:$C$2002,MATCH(B1660, 'Factor Schedule'!$B$3:$B$2002, -1), 1)=B1660,MATCH(B1660, 'Factor Schedule'!$B$3:$B$2002, -1),MATCH(B1660, 'Factor Schedule'!$B$3:$B$2002, -1)+1)))</f>
        <v/>
      </c>
      <c r="L1660" s="11" t="str" cm="1">
        <f t="array" aca="1" ref="L1660" ca="1">IF(B1660="","",ROUND(J1660*_xlfn.IFNA(INDEX('Factor Schedule'!$B$3:$C$2002,K1660, 2), 1), 2))</f>
        <v/>
      </c>
      <c r="M1660" s="11" t="str">
        <f ca="1">IF(B1660="", "", IF(OR(LOWER('Terms&amp;Conditions + Transaction'!$B$12)&lt;&gt;"compound", B1660=$C$2, B1660=E1660), L1660, L1660+IF(LOWER('Terms&amp;Conditions + Transaction'!$B$13)&lt;&gt;"y", SUMIFS($T$8:$T$2007, $B$8:$B$2007, "&gt;="&amp;E1660, $B$8:$B$2007, "&lt;"&amp;B1660), SUMIFS($U$8:$U$1007, $B$8:$B$2007, "&gt;="&amp;E1660, $B$8:$B$2007, "&lt;"&amp;B1660))))</f>
        <v/>
      </c>
      <c r="N1660" s="18" t="str">
        <f ca="1">IF(OR(B1660 = "", F1660=""), "", MIN(ForwardDays(B1660,-'Terms&amp;Conditions + Transaction'!$B$22, 'Terms&amp;Conditions + Transaction'!$B$23, 'Holiday Schedule'!$B$3:$B$1002),ForwardDays(F1660,-'Terms&amp;Conditions + Transaction'!$B$22, 'Terms&amp;Conditions + Transaction'!$B$23, 'Holiday Schedule'!$B$3:$B$1002)))</f>
        <v/>
      </c>
      <c r="O1660" s="42" t="str">
        <f ca="1">IF(B1660="", "", IF(ISNA(MATCH(N1660, SOFR_INDEX!$A$2:$A$2001, -1)),1,IF(INDEX(SOFR_INDEX!$A$2:$E$2001,MATCH(N1660, SOFR_INDEX!$A$2:$A$2001, -1), 1)=N1660,MATCH(N1660, SOFR_INDEX!$A$2:$A$2001, -1),MATCH(N1660, SOFR_INDEX!$A$2:$A$2001, -1)+1)))</f>
        <v/>
      </c>
      <c r="P1660" s="40" t="str" cm="1">
        <f t="array" aca="1" ref="P1660" ca="1">IF(OR(B1660="", F1660=""), "", INDEX(SOFR_INDEX!$B$2:$E$2001, O1660,$P$4) * IF(LEFT($P$3, 3)="180", 2, IF(LEFT($P$3, 2)="90", 4, IF(LEFT($P$3, 2)="30", 12, 1)))/100)</f>
        <v/>
      </c>
      <c r="Q1660" s="43" t="str">
        <f ca="1">IF(OR(B1660="", F1660=""), "", P1660+'Terms&amp;Conditions + Transaction'!$B$11/10000)</f>
        <v/>
      </c>
      <c r="R1660" s="43" t="str">
        <f t="shared" ca="1" si="155"/>
        <v/>
      </c>
      <c r="S1660" t="str">
        <f ca="1">IF(B1660="",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Transaction'!$C$7*(F1660-E1660), 365), 360))))</f>
        <v/>
      </c>
      <c r="T1660" s="49" t="str">
        <f t="shared" ca="1" si="156"/>
        <v/>
      </c>
      <c r="U1660" s="49" t="str">
        <f t="shared" ca="1" si="157"/>
        <v/>
      </c>
      <c r="V1660" s="49" t="str">
        <f t="shared" ca="1" si="158"/>
        <v/>
      </c>
      <c r="W1660" s="11" t="str">
        <f t="shared" ca="1" si="159"/>
        <v/>
      </c>
      <c r="X1660" s="11" t="str">
        <f t="shared" ca="1" si="160"/>
        <v/>
      </c>
    </row>
    <row r="1661" spans="2:24" x14ac:dyDescent="0.25">
      <c r="B1661" s="82" t="str">
        <f ca="1">IF(B1660&lt;MIN($C$3, 'Terms&amp;Conditions + Transaction'!$B$6), B1660+1, "")</f>
        <v/>
      </c>
      <c r="C1661" t="str">
        <f ca="1">IF(B1661="", "", IF(AND(WEEKDAY(B1661, 2)&lt;=5, ISERROR(VLOOKUP(B1661, 'Holiday Schedule'!$B$3:$B$1002, 1, FALSE))), 1, 0))</f>
        <v/>
      </c>
      <c r="D1661" t="str">
        <f ca="1">IF(B1661="", "", IF(LOWER('Terms&amp;Conditions + Transaction'!$C$15)="act", 1, IF(DAY(B1661)=31, 0, IF(AND(DAY(B1661+1)=1, MONTH(B1661+1)=3), 31-DAY(B1661), 1))))</f>
        <v/>
      </c>
      <c r="E1661" s="18" t="str">
        <f ca="1">IF(B1661="", "", IFERROR(VLOOKUP(B1661, 'Accrual Schedule'!$B$3:$B$122, 1, TRUE), ""))</f>
        <v/>
      </c>
      <c r="F1661" s="18" t="str" cm="1">
        <f t="array" aca="1" ref="F1661" ca="1">IF(B1661="", "", INDEX('Accrual Schedule'!$B$3:$B$122, MATCH(B1661, 'Accrual Schedule'!$B$3:$B$122, 1)+1, 1))</f>
        <v/>
      </c>
      <c r="G1661" s="18" t="str" cm="1">
        <f t="array" aca="1" ref="G1661" ca="1">IF(B1661="", "", INDEX('Accrual Schedule'!$B$3:$B$122, MATCH(H1661, 'Accrual Schedule'!$B$3:$B$122, 1)-1, 1))</f>
        <v/>
      </c>
      <c r="H1661" s="18" t="str">
        <f ca="1">IF(B1661="", "", INDEX('Accrual Schedule'!$B$3:$B$122, MATCH(I1661, 'Accrual Schedule'!$C$3:$C$122, 1), 1))</f>
        <v/>
      </c>
      <c r="I1661" s="18" t="str" cm="1">
        <f t="array" aca="1" ref="I1661" ca="1">IF(B1661="", "", _xlfn.IFNA(INDEX('Accrual Schedule'!$C$4:$C$122, MATCH(B1661, 'Accrual Schedule'!$C$4:$C$122, 1)+1, 1), INDEX('Accrual Schedule'!$C$4:$C$122, 1, 1)))</f>
        <v/>
      </c>
      <c r="J1661" s="11" t="str">
        <f ca="1">IF(B1661="","",'Terms&amp;Conditions + Transaction'!$F$5-SUMIF(Dispositions!$B$3:$B$32,"&lt;="&amp;B1661,Dispositions!$C$3:$C$32))</f>
        <v/>
      </c>
      <c r="K1661" s="84" t="str">
        <f ca="1">IF(B1661="", "", IF(ISNA(MATCH(B1661, 'Factor Schedule'!$B$3:$B$2002, -1)),1,IF(INDEX('Factor Schedule'!$B$3:$C$2002,MATCH(B1661, 'Factor Schedule'!$B$3:$B$2002, -1), 1)=B1661,MATCH(B1661, 'Factor Schedule'!$B$3:$B$2002, -1),MATCH(B1661, 'Factor Schedule'!$B$3:$B$2002, -1)+1)))</f>
        <v/>
      </c>
      <c r="L1661" s="11" t="str" cm="1">
        <f t="array" aca="1" ref="L1661" ca="1">IF(B1661="","",ROUND(J1661*_xlfn.IFNA(INDEX('Factor Schedule'!$B$3:$C$2002,K1661, 2), 1), 2))</f>
        <v/>
      </c>
      <c r="M1661" s="11" t="str">
        <f ca="1">IF(B1661="", "", IF(OR(LOWER('Terms&amp;Conditions + Transaction'!$B$12)&lt;&gt;"compound", B1661=$C$2, B1661=E1661), L1661, L1661+IF(LOWER('Terms&amp;Conditions + Transaction'!$B$13)&lt;&gt;"y", SUMIFS($T$8:$T$2007, $B$8:$B$2007, "&gt;="&amp;E1661, $B$8:$B$2007, "&lt;"&amp;B1661), SUMIFS($U$8:$U$1007, $B$8:$B$2007, "&gt;="&amp;E1661, $B$8:$B$2007, "&lt;"&amp;B1661))))</f>
        <v/>
      </c>
      <c r="N1661" s="18" t="str">
        <f ca="1">IF(OR(B1661 = "", F1661=""), "", MIN(ForwardDays(B1661,-'Terms&amp;Conditions + Transaction'!$B$22, 'Terms&amp;Conditions + Transaction'!$B$23, 'Holiday Schedule'!$B$3:$B$1002),ForwardDays(F1661,-'Terms&amp;Conditions + Transaction'!$B$22, 'Terms&amp;Conditions + Transaction'!$B$23, 'Holiday Schedule'!$B$3:$B$1002)))</f>
        <v/>
      </c>
      <c r="O1661" s="42" t="str">
        <f ca="1">IF(B1661="", "", IF(ISNA(MATCH(N1661, SOFR_INDEX!$A$2:$A$2001, -1)),1,IF(INDEX(SOFR_INDEX!$A$2:$E$2001,MATCH(N1661, SOFR_INDEX!$A$2:$A$2001, -1), 1)=N1661,MATCH(N1661, SOFR_INDEX!$A$2:$A$2001, -1),MATCH(N1661, SOFR_INDEX!$A$2:$A$2001, -1)+1)))</f>
        <v/>
      </c>
      <c r="P1661" s="40" t="str" cm="1">
        <f t="array" aca="1" ref="P1661" ca="1">IF(OR(B1661="", F1661=""), "", INDEX(SOFR_INDEX!$B$2:$E$2001, O1661,$P$4) * IF(LEFT($P$3, 3)="180", 2, IF(LEFT($P$3, 2)="90", 4, IF(LEFT($P$3, 2)="30", 12, 1)))/100)</f>
        <v/>
      </c>
      <c r="Q1661" s="43" t="str">
        <f ca="1">IF(OR(B1661="", F1661=""), "", P1661+'Terms&amp;Conditions + Transaction'!$B$11/10000)</f>
        <v/>
      </c>
      <c r="R1661" s="43" t="str">
        <f t="shared" ca="1" si="155"/>
        <v/>
      </c>
      <c r="S1661" t="str">
        <f ca="1">IF(B1661="",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Transaction'!$C$7*(F1661-E1661), 365), 360))))</f>
        <v/>
      </c>
      <c r="T1661" s="49" t="str">
        <f t="shared" ca="1" si="156"/>
        <v/>
      </c>
      <c r="U1661" s="49" t="str">
        <f t="shared" ca="1" si="157"/>
        <v/>
      </c>
      <c r="V1661" s="49" t="str">
        <f t="shared" ca="1" si="158"/>
        <v/>
      </c>
      <c r="W1661" s="11" t="str">
        <f t="shared" ca="1" si="159"/>
        <v/>
      </c>
      <c r="X1661" s="11" t="str">
        <f t="shared" ca="1" si="160"/>
        <v/>
      </c>
    </row>
    <row r="1662" spans="2:24" x14ac:dyDescent="0.25">
      <c r="B1662" s="82" t="str">
        <f ca="1">IF(B1661&lt;MIN($C$3, 'Terms&amp;Conditions + Transaction'!$B$6), B1661+1, "")</f>
        <v/>
      </c>
      <c r="C1662" t="str">
        <f ca="1">IF(B1662="", "", IF(AND(WEEKDAY(B1662, 2)&lt;=5, ISERROR(VLOOKUP(B1662, 'Holiday Schedule'!$B$3:$B$1002, 1, FALSE))), 1, 0))</f>
        <v/>
      </c>
      <c r="D1662" t="str">
        <f ca="1">IF(B1662="", "", IF(LOWER('Terms&amp;Conditions + Transaction'!$C$15)="act", 1, IF(DAY(B1662)=31, 0, IF(AND(DAY(B1662+1)=1, MONTH(B1662+1)=3), 31-DAY(B1662), 1))))</f>
        <v/>
      </c>
      <c r="E1662" s="18" t="str">
        <f ca="1">IF(B1662="", "", IFERROR(VLOOKUP(B1662, 'Accrual Schedule'!$B$3:$B$122, 1, TRUE), ""))</f>
        <v/>
      </c>
      <c r="F1662" s="18" t="str" cm="1">
        <f t="array" aca="1" ref="F1662" ca="1">IF(B1662="", "", INDEX('Accrual Schedule'!$B$3:$B$122, MATCH(B1662, 'Accrual Schedule'!$B$3:$B$122, 1)+1, 1))</f>
        <v/>
      </c>
      <c r="G1662" s="18" t="str" cm="1">
        <f t="array" aca="1" ref="G1662" ca="1">IF(B1662="", "", INDEX('Accrual Schedule'!$B$3:$B$122, MATCH(H1662, 'Accrual Schedule'!$B$3:$B$122, 1)-1, 1))</f>
        <v/>
      </c>
      <c r="H1662" s="18" t="str">
        <f ca="1">IF(B1662="", "", INDEX('Accrual Schedule'!$B$3:$B$122, MATCH(I1662, 'Accrual Schedule'!$C$3:$C$122, 1), 1))</f>
        <v/>
      </c>
      <c r="I1662" s="18" t="str" cm="1">
        <f t="array" aca="1" ref="I1662" ca="1">IF(B1662="", "", _xlfn.IFNA(INDEX('Accrual Schedule'!$C$4:$C$122, MATCH(B1662, 'Accrual Schedule'!$C$4:$C$122, 1)+1, 1), INDEX('Accrual Schedule'!$C$4:$C$122, 1, 1)))</f>
        <v/>
      </c>
      <c r="J1662" s="11" t="str">
        <f ca="1">IF(B1662="","",'Terms&amp;Conditions + Transaction'!$F$5-SUMIF(Dispositions!$B$3:$B$32,"&lt;="&amp;B1662,Dispositions!$C$3:$C$32))</f>
        <v/>
      </c>
      <c r="K1662" s="84" t="str">
        <f ca="1">IF(B1662="", "", IF(ISNA(MATCH(B1662, 'Factor Schedule'!$B$3:$B$2002, -1)),1,IF(INDEX('Factor Schedule'!$B$3:$C$2002,MATCH(B1662, 'Factor Schedule'!$B$3:$B$2002, -1), 1)=B1662,MATCH(B1662, 'Factor Schedule'!$B$3:$B$2002, -1),MATCH(B1662, 'Factor Schedule'!$B$3:$B$2002, -1)+1)))</f>
        <v/>
      </c>
      <c r="L1662" s="11" t="str" cm="1">
        <f t="array" aca="1" ref="L1662" ca="1">IF(B1662="","",ROUND(J1662*_xlfn.IFNA(INDEX('Factor Schedule'!$B$3:$C$2002,K1662, 2), 1), 2))</f>
        <v/>
      </c>
      <c r="M1662" s="11" t="str">
        <f ca="1">IF(B1662="", "", IF(OR(LOWER('Terms&amp;Conditions + Transaction'!$B$12)&lt;&gt;"compound", B1662=$C$2, B1662=E1662), L1662, L1662+IF(LOWER('Terms&amp;Conditions + Transaction'!$B$13)&lt;&gt;"y", SUMIFS($T$8:$T$2007, $B$8:$B$2007, "&gt;="&amp;E1662, $B$8:$B$2007, "&lt;"&amp;B1662), SUMIFS($U$8:$U$1007, $B$8:$B$2007, "&gt;="&amp;E1662, $B$8:$B$2007, "&lt;"&amp;B1662))))</f>
        <v/>
      </c>
      <c r="N1662" s="18" t="str">
        <f ca="1">IF(OR(B1662 = "", F1662=""), "", MIN(ForwardDays(B1662,-'Terms&amp;Conditions + Transaction'!$B$22, 'Terms&amp;Conditions + Transaction'!$B$23, 'Holiday Schedule'!$B$3:$B$1002),ForwardDays(F1662,-'Terms&amp;Conditions + Transaction'!$B$22, 'Terms&amp;Conditions + Transaction'!$B$23, 'Holiday Schedule'!$B$3:$B$1002)))</f>
        <v/>
      </c>
      <c r="O1662" s="42" t="str">
        <f ca="1">IF(B1662="", "", IF(ISNA(MATCH(N1662, SOFR_INDEX!$A$2:$A$2001, -1)),1,IF(INDEX(SOFR_INDEX!$A$2:$E$2001,MATCH(N1662, SOFR_INDEX!$A$2:$A$2001, -1), 1)=N1662,MATCH(N1662, SOFR_INDEX!$A$2:$A$2001, -1),MATCH(N1662, SOFR_INDEX!$A$2:$A$2001, -1)+1)))</f>
        <v/>
      </c>
      <c r="P1662" s="40" t="str" cm="1">
        <f t="array" aca="1" ref="P1662" ca="1">IF(OR(B1662="", F1662=""), "", INDEX(SOFR_INDEX!$B$2:$E$2001, O1662,$P$4) * IF(LEFT($P$3, 3)="180", 2, IF(LEFT($P$3, 2)="90", 4, IF(LEFT($P$3, 2)="30", 12, 1)))/100)</f>
        <v/>
      </c>
      <c r="Q1662" s="43" t="str">
        <f ca="1">IF(OR(B1662="", F1662=""), "", P1662+'Terms&amp;Conditions + Transaction'!$B$11/10000)</f>
        <v/>
      </c>
      <c r="R1662" s="43" t="str">
        <f t="shared" ca="1" si="155"/>
        <v/>
      </c>
      <c r="S1662" t="str">
        <f ca="1">IF(B1662="",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Transaction'!$C$7*(F1662-E1662), 365), 360))))</f>
        <v/>
      </c>
      <c r="T1662" s="49" t="str">
        <f t="shared" ca="1" si="156"/>
        <v/>
      </c>
      <c r="U1662" s="49" t="str">
        <f t="shared" ca="1" si="157"/>
        <v/>
      </c>
      <c r="V1662" s="49" t="str">
        <f t="shared" ca="1" si="158"/>
        <v/>
      </c>
      <c r="W1662" s="11" t="str">
        <f t="shared" ca="1" si="159"/>
        <v/>
      </c>
      <c r="X1662" s="11" t="str">
        <f t="shared" ca="1" si="160"/>
        <v/>
      </c>
    </row>
    <row r="1663" spans="2:24" x14ac:dyDescent="0.25">
      <c r="B1663" s="82" t="str">
        <f ca="1">IF(B1662&lt;MIN($C$3, 'Terms&amp;Conditions + Transaction'!$B$6), B1662+1, "")</f>
        <v/>
      </c>
      <c r="C1663" t="str">
        <f ca="1">IF(B1663="", "", IF(AND(WEEKDAY(B1663, 2)&lt;=5, ISERROR(VLOOKUP(B1663, 'Holiday Schedule'!$B$3:$B$1002, 1, FALSE))), 1, 0))</f>
        <v/>
      </c>
      <c r="D1663" t="str">
        <f ca="1">IF(B1663="", "", IF(LOWER('Terms&amp;Conditions + Transaction'!$C$15)="act", 1, IF(DAY(B1663)=31, 0, IF(AND(DAY(B1663+1)=1, MONTH(B1663+1)=3), 31-DAY(B1663), 1))))</f>
        <v/>
      </c>
      <c r="E1663" s="18" t="str">
        <f ca="1">IF(B1663="", "", IFERROR(VLOOKUP(B1663, 'Accrual Schedule'!$B$3:$B$122, 1, TRUE), ""))</f>
        <v/>
      </c>
      <c r="F1663" s="18" t="str" cm="1">
        <f t="array" aca="1" ref="F1663" ca="1">IF(B1663="", "", INDEX('Accrual Schedule'!$B$3:$B$122, MATCH(B1663, 'Accrual Schedule'!$B$3:$B$122, 1)+1, 1))</f>
        <v/>
      </c>
      <c r="G1663" s="18" t="str" cm="1">
        <f t="array" aca="1" ref="G1663" ca="1">IF(B1663="", "", INDEX('Accrual Schedule'!$B$3:$B$122, MATCH(H1663, 'Accrual Schedule'!$B$3:$B$122, 1)-1, 1))</f>
        <v/>
      </c>
      <c r="H1663" s="18" t="str">
        <f ca="1">IF(B1663="", "", INDEX('Accrual Schedule'!$B$3:$B$122, MATCH(I1663, 'Accrual Schedule'!$C$3:$C$122, 1), 1))</f>
        <v/>
      </c>
      <c r="I1663" s="18" t="str" cm="1">
        <f t="array" aca="1" ref="I1663" ca="1">IF(B1663="", "", _xlfn.IFNA(INDEX('Accrual Schedule'!$C$4:$C$122, MATCH(B1663, 'Accrual Schedule'!$C$4:$C$122, 1)+1, 1), INDEX('Accrual Schedule'!$C$4:$C$122, 1, 1)))</f>
        <v/>
      </c>
      <c r="J1663" s="11" t="str">
        <f ca="1">IF(B1663="","",'Terms&amp;Conditions + Transaction'!$F$5-SUMIF(Dispositions!$B$3:$B$32,"&lt;="&amp;B1663,Dispositions!$C$3:$C$32))</f>
        <v/>
      </c>
      <c r="K1663" s="84" t="str">
        <f ca="1">IF(B1663="", "", IF(ISNA(MATCH(B1663, 'Factor Schedule'!$B$3:$B$2002, -1)),1,IF(INDEX('Factor Schedule'!$B$3:$C$2002,MATCH(B1663, 'Factor Schedule'!$B$3:$B$2002, -1), 1)=B1663,MATCH(B1663, 'Factor Schedule'!$B$3:$B$2002, -1),MATCH(B1663, 'Factor Schedule'!$B$3:$B$2002, -1)+1)))</f>
        <v/>
      </c>
      <c r="L1663" s="11" t="str" cm="1">
        <f t="array" aca="1" ref="L1663" ca="1">IF(B1663="","",ROUND(J1663*_xlfn.IFNA(INDEX('Factor Schedule'!$B$3:$C$2002,K1663, 2), 1), 2))</f>
        <v/>
      </c>
      <c r="M1663" s="11" t="str">
        <f ca="1">IF(B1663="", "", IF(OR(LOWER('Terms&amp;Conditions + Transaction'!$B$12)&lt;&gt;"compound", B1663=$C$2, B1663=E1663), L1663, L1663+IF(LOWER('Terms&amp;Conditions + Transaction'!$B$13)&lt;&gt;"y", SUMIFS($T$8:$T$2007, $B$8:$B$2007, "&gt;="&amp;E1663, $B$8:$B$2007, "&lt;"&amp;B1663), SUMIFS($U$8:$U$1007, $B$8:$B$2007, "&gt;="&amp;E1663, $B$8:$B$2007, "&lt;"&amp;B1663))))</f>
        <v/>
      </c>
      <c r="N1663" s="18" t="str">
        <f ca="1">IF(OR(B1663 = "", F1663=""), "", MIN(ForwardDays(B1663,-'Terms&amp;Conditions + Transaction'!$B$22, 'Terms&amp;Conditions + Transaction'!$B$23, 'Holiday Schedule'!$B$3:$B$1002),ForwardDays(F1663,-'Terms&amp;Conditions + Transaction'!$B$22, 'Terms&amp;Conditions + Transaction'!$B$23, 'Holiday Schedule'!$B$3:$B$1002)))</f>
        <v/>
      </c>
      <c r="O1663" s="42" t="str">
        <f ca="1">IF(B1663="", "", IF(ISNA(MATCH(N1663, SOFR_INDEX!$A$2:$A$2001, -1)),1,IF(INDEX(SOFR_INDEX!$A$2:$E$2001,MATCH(N1663, SOFR_INDEX!$A$2:$A$2001, -1), 1)=N1663,MATCH(N1663, SOFR_INDEX!$A$2:$A$2001, -1),MATCH(N1663, SOFR_INDEX!$A$2:$A$2001, -1)+1)))</f>
        <v/>
      </c>
      <c r="P1663" s="40" t="str" cm="1">
        <f t="array" aca="1" ref="P1663" ca="1">IF(OR(B1663="", F1663=""), "", INDEX(SOFR_INDEX!$B$2:$E$2001, O1663,$P$4) * IF(LEFT($P$3, 3)="180", 2, IF(LEFT($P$3, 2)="90", 4, IF(LEFT($P$3, 2)="30", 12, 1)))/100)</f>
        <v/>
      </c>
      <c r="Q1663" s="43" t="str">
        <f ca="1">IF(OR(B1663="", F1663=""), "", P1663+'Terms&amp;Conditions + Transaction'!$B$11/10000)</f>
        <v/>
      </c>
      <c r="R1663" s="43" t="str">
        <f t="shared" ca="1" si="155"/>
        <v/>
      </c>
      <c r="S1663" t="str">
        <f ca="1">IF(B1663="",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Transaction'!$C$7*(F1663-E1663), 365), 360))))</f>
        <v/>
      </c>
      <c r="T1663" s="49" t="str">
        <f t="shared" ca="1" si="156"/>
        <v/>
      </c>
      <c r="U1663" s="49" t="str">
        <f t="shared" ca="1" si="157"/>
        <v/>
      </c>
      <c r="V1663" s="49" t="str">
        <f t="shared" ca="1" si="158"/>
        <v/>
      </c>
      <c r="W1663" s="11" t="str">
        <f t="shared" ca="1" si="159"/>
        <v/>
      </c>
      <c r="X1663" s="11" t="str">
        <f t="shared" ca="1" si="160"/>
        <v/>
      </c>
    </row>
    <row r="1664" spans="2:24" x14ac:dyDescent="0.25">
      <c r="B1664" s="82" t="str">
        <f ca="1">IF(B1663&lt;MIN($C$3, 'Terms&amp;Conditions + Transaction'!$B$6), B1663+1, "")</f>
        <v/>
      </c>
      <c r="C1664" t="str">
        <f ca="1">IF(B1664="", "", IF(AND(WEEKDAY(B1664, 2)&lt;=5, ISERROR(VLOOKUP(B1664, 'Holiday Schedule'!$B$3:$B$1002, 1, FALSE))), 1, 0))</f>
        <v/>
      </c>
      <c r="D1664" t="str">
        <f ca="1">IF(B1664="", "", IF(LOWER('Terms&amp;Conditions + Transaction'!$C$15)="act", 1, IF(DAY(B1664)=31, 0, IF(AND(DAY(B1664+1)=1, MONTH(B1664+1)=3), 31-DAY(B1664), 1))))</f>
        <v/>
      </c>
      <c r="E1664" s="18" t="str">
        <f ca="1">IF(B1664="", "", IFERROR(VLOOKUP(B1664, 'Accrual Schedule'!$B$3:$B$122, 1, TRUE), ""))</f>
        <v/>
      </c>
      <c r="F1664" s="18" t="str" cm="1">
        <f t="array" aca="1" ref="F1664" ca="1">IF(B1664="", "", INDEX('Accrual Schedule'!$B$3:$B$122, MATCH(B1664, 'Accrual Schedule'!$B$3:$B$122, 1)+1, 1))</f>
        <v/>
      </c>
      <c r="G1664" s="18" t="str" cm="1">
        <f t="array" aca="1" ref="G1664" ca="1">IF(B1664="", "", INDEX('Accrual Schedule'!$B$3:$B$122, MATCH(H1664, 'Accrual Schedule'!$B$3:$B$122, 1)-1, 1))</f>
        <v/>
      </c>
      <c r="H1664" s="18" t="str">
        <f ca="1">IF(B1664="", "", INDEX('Accrual Schedule'!$B$3:$B$122, MATCH(I1664, 'Accrual Schedule'!$C$3:$C$122, 1), 1))</f>
        <v/>
      </c>
      <c r="I1664" s="18" t="str" cm="1">
        <f t="array" aca="1" ref="I1664" ca="1">IF(B1664="", "", _xlfn.IFNA(INDEX('Accrual Schedule'!$C$4:$C$122, MATCH(B1664, 'Accrual Schedule'!$C$4:$C$122, 1)+1, 1), INDEX('Accrual Schedule'!$C$4:$C$122, 1, 1)))</f>
        <v/>
      </c>
      <c r="J1664" s="11" t="str">
        <f ca="1">IF(B1664="","",'Terms&amp;Conditions + Transaction'!$F$5-SUMIF(Dispositions!$B$3:$B$32,"&lt;="&amp;B1664,Dispositions!$C$3:$C$32))</f>
        <v/>
      </c>
      <c r="K1664" s="84" t="str">
        <f ca="1">IF(B1664="", "", IF(ISNA(MATCH(B1664, 'Factor Schedule'!$B$3:$B$2002, -1)),1,IF(INDEX('Factor Schedule'!$B$3:$C$2002,MATCH(B1664, 'Factor Schedule'!$B$3:$B$2002, -1), 1)=B1664,MATCH(B1664, 'Factor Schedule'!$B$3:$B$2002, -1),MATCH(B1664, 'Factor Schedule'!$B$3:$B$2002, -1)+1)))</f>
        <v/>
      </c>
      <c r="L1664" s="11" t="str" cm="1">
        <f t="array" aca="1" ref="L1664" ca="1">IF(B1664="","",ROUND(J1664*_xlfn.IFNA(INDEX('Factor Schedule'!$B$3:$C$2002,K1664, 2), 1), 2))</f>
        <v/>
      </c>
      <c r="M1664" s="11" t="str">
        <f ca="1">IF(B1664="", "", IF(OR(LOWER('Terms&amp;Conditions + Transaction'!$B$12)&lt;&gt;"compound", B1664=$C$2, B1664=E1664), L1664, L1664+IF(LOWER('Terms&amp;Conditions + Transaction'!$B$13)&lt;&gt;"y", SUMIFS($T$8:$T$2007, $B$8:$B$2007, "&gt;="&amp;E1664, $B$8:$B$2007, "&lt;"&amp;B1664), SUMIFS($U$8:$U$1007, $B$8:$B$2007, "&gt;="&amp;E1664, $B$8:$B$2007, "&lt;"&amp;B1664))))</f>
        <v/>
      </c>
      <c r="N1664" s="18" t="str">
        <f ca="1">IF(OR(B1664 = "", F1664=""), "", MIN(ForwardDays(B1664,-'Terms&amp;Conditions + Transaction'!$B$22, 'Terms&amp;Conditions + Transaction'!$B$23, 'Holiday Schedule'!$B$3:$B$1002),ForwardDays(F1664,-'Terms&amp;Conditions + Transaction'!$B$22, 'Terms&amp;Conditions + Transaction'!$B$23, 'Holiday Schedule'!$B$3:$B$1002)))</f>
        <v/>
      </c>
      <c r="O1664" s="42" t="str">
        <f ca="1">IF(B1664="", "", IF(ISNA(MATCH(N1664, SOFR_INDEX!$A$2:$A$2001, -1)),1,IF(INDEX(SOFR_INDEX!$A$2:$E$2001,MATCH(N1664, SOFR_INDEX!$A$2:$A$2001, -1), 1)=N1664,MATCH(N1664, SOFR_INDEX!$A$2:$A$2001, -1),MATCH(N1664, SOFR_INDEX!$A$2:$A$2001, -1)+1)))</f>
        <v/>
      </c>
      <c r="P1664" s="40" t="str" cm="1">
        <f t="array" aca="1" ref="P1664" ca="1">IF(OR(B1664="", F1664=""), "", INDEX(SOFR_INDEX!$B$2:$E$2001, O1664,$P$4) * IF(LEFT($P$3, 3)="180", 2, IF(LEFT($P$3, 2)="90", 4, IF(LEFT($P$3, 2)="30", 12, 1)))/100)</f>
        <v/>
      </c>
      <c r="Q1664" s="43" t="str">
        <f ca="1">IF(OR(B1664="", F1664=""), "", P1664+'Terms&amp;Conditions + Transaction'!$B$11/10000)</f>
        <v/>
      </c>
      <c r="R1664" s="43" t="str">
        <f t="shared" ca="1" si="155"/>
        <v/>
      </c>
      <c r="S1664" t="str">
        <f ca="1">IF(B1664="",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Transaction'!$C$7*(F1664-E1664), 365), 360))))</f>
        <v/>
      </c>
      <c r="T1664" s="49" t="str">
        <f t="shared" ca="1" si="156"/>
        <v/>
      </c>
      <c r="U1664" s="49" t="str">
        <f t="shared" ca="1" si="157"/>
        <v/>
      </c>
      <c r="V1664" s="49" t="str">
        <f t="shared" ca="1" si="158"/>
        <v/>
      </c>
      <c r="W1664" s="11" t="str">
        <f t="shared" ca="1" si="159"/>
        <v/>
      </c>
      <c r="X1664" s="11" t="str">
        <f t="shared" ca="1" si="160"/>
        <v/>
      </c>
    </row>
    <row r="1665" spans="2:24" x14ac:dyDescent="0.25">
      <c r="B1665" s="82" t="str">
        <f ca="1">IF(B1664&lt;MIN($C$3, 'Terms&amp;Conditions + Transaction'!$B$6), B1664+1, "")</f>
        <v/>
      </c>
      <c r="C1665" t="str">
        <f ca="1">IF(B1665="", "", IF(AND(WEEKDAY(B1665, 2)&lt;=5, ISERROR(VLOOKUP(B1665, 'Holiday Schedule'!$B$3:$B$1002, 1, FALSE))), 1, 0))</f>
        <v/>
      </c>
      <c r="D1665" t="str">
        <f ca="1">IF(B1665="", "", IF(LOWER('Terms&amp;Conditions + Transaction'!$C$15)="act", 1, IF(DAY(B1665)=31, 0, IF(AND(DAY(B1665+1)=1, MONTH(B1665+1)=3), 31-DAY(B1665), 1))))</f>
        <v/>
      </c>
      <c r="E1665" s="18" t="str">
        <f ca="1">IF(B1665="", "", IFERROR(VLOOKUP(B1665, 'Accrual Schedule'!$B$3:$B$122, 1, TRUE), ""))</f>
        <v/>
      </c>
      <c r="F1665" s="18" t="str" cm="1">
        <f t="array" aca="1" ref="F1665" ca="1">IF(B1665="", "", INDEX('Accrual Schedule'!$B$3:$B$122, MATCH(B1665, 'Accrual Schedule'!$B$3:$B$122, 1)+1, 1))</f>
        <v/>
      </c>
      <c r="G1665" s="18" t="str" cm="1">
        <f t="array" aca="1" ref="G1665" ca="1">IF(B1665="", "", INDEX('Accrual Schedule'!$B$3:$B$122, MATCH(H1665, 'Accrual Schedule'!$B$3:$B$122, 1)-1, 1))</f>
        <v/>
      </c>
      <c r="H1665" s="18" t="str">
        <f ca="1">IF(B1665="", "", INDEX('Accrual Schedule'!$B$3:$B$122, MATCH(I1665, 'Accrual Schedule'!$C$3:$C$122, 1), 1))</f>
        <v/>
      </c>
      <c r="I1665" s="18" t="str" cm="1">
        <f t="array" aca="1" ref="I1665" ca="1">IF(B1665="", "", _xlfn.IFNA(INDEX('Accrual Schedule'!$C$4:$C$122, MATCH(B1665, 'Accrual Schedule'!$C$4:$C$122, 1)+1, 1), INDEX('Accrual Schedule'!$C$4:$C$122, 1, 1)))</f>
        <v/>
      </c>
      <c r="J1665" s="11" t="str">
        <f ca="1">IF(B1665="","",'Terms&amp;Conditions + Transaction'!$F$5-SUMIF(Dispositions!$B$3:$B$32,"&lt;="&amp;B1665,Dispositions!$C$3:$C$32))</f>
        <v/>
      </c>
      <c r="K1665" s="84" t="str">
        <f ca="1">IF(B1665="", "", IF(ISNA(MATCH(B1665, 'Factor Schedule'!$B$3:$B$2002, -1)),1,IF(INDEX('Factor Schedule'!$B$3:$C$2002,MATCH(B1665, 'Factor Schedule'!$B$3:$B$2002, -1), 1)=B1665,MATCH(B1665, 'Factor Schedule'!$B$3:$B$2002, -1),MATCH(B1665, 'Factor Schedule'!$B$3:$B$2002, -1)+1)))</f>
        <v/>
      </c>
      <c r="L1665" s="11" t="str" cm="1">
        <f t="array" aca="1" ref="L1665" ca="1">IF(B1665="","",ROUND(J1665*_xlfn.IFNA(INDEX('Factor Schedule'!$B$3:$C$2002,K1665, 2), 1), 2))</f>
        <v/>
      </c>
      <c r="M1665" s="11" t="str">
        <f ca="1">IF(B1665="", "", IF(OR(LOWER('Terms&amp;Conditions + Transaction'!$B$12)&lt;&gt;"compound", B1665=$C$2, B1665=E1665), L1665, L1665+IF(LOWER('Terms&amp;Conditions + Transaction'!$B$13)&lt;&gt;"y", SUMIFS($T$8:$T$2007, $B$8:$B$2007, "&gt;="&amp;E1665, $B$8:$B$2007, "&lt;"&amp;B1665), SUMIFS($U$8:$U$1007, $B$8:$B$2007, "&gt;="&amp;E1665, $B$8:$B$2007, "&lt;"&amp;B1665))))</f>
        <v/>
      </c>
      <c r="N1665" s="18" t="str">
        <f ca="1">IF(OR(B1665 = "", F1665=""), "", MIN(ForwardDays(B1665,-'Terms&amp;Conditions + Transaction'!$B$22, 'Terms&amp;Conditions + Transaction'!$B$23, 'Holiday Schedule'!$B$3:$B$1002),ForwardDays(F1665,-'Terms&amp;Conditions + Transaction'!$B$22, 'Terms&amp;Conditions + Transaction'!$B$23, 'Holiday Schedule'!$B$3:$B$1002)))</f>
        <v/>
      </c>
      <c r="O1665" s="42" t="str">
        <f ca="1">IF(B1665="", "", IF(ISNA(MATCH(N1665, SOFR_INDEX!$A$2:$A$2001, -1)),1,IF(INDEX(SOFR_INDEX!$A$2:$E$2001,MATCH(N1665, SOFR_INDEX!$A$2:$A$2001, -1), 1)=N1665,MATCH(N1665, SOFR_INDEX!$A$2:$A$2001, -1),MATCH(N1665, SOFR_INDEX!$A$2:$A$2001, -1)+1)))</f>
        <v/>
      </c>
      <c r="P1665" s="40" t="str" cm="1">
        <f t="array" aca="1" ref="P1665" ca="1">IF(OR(B1665="", F1665=""), "", INDEX(SOFR_INDEX!$B$2:$E$2001, O1665,$P$4) * IF(LEFT($P$3, 3)="180", 2, IF(LEFT($P$3, 2)="90", 4, IF(LEFT($P$3, 2)="30", 12, 1)))/100)</f>
        <v/>
      </c>
      <c r="Q1665" s="43" t="str">
        <f ca="1">IF(OR(B1665="", F1665=""), "", P1665+'Terms&amp;Conditions + Transaction'!$B$11/10000)</f>
        <v/>
      </c>
      <c r="R1665" s="43" t="str">
        <f t="shared" ca="1" si="155"/>
        <v/>
      </c>
      <c r="S1665" t="str">
        <f ca="1">IF(B1665="",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Transaction'!$C$7*(F1665-E1665), 365), 360))))</f>
        <v/>
      </c>
      <c r="T1665" s="49" t="str">
        <f t="shared" ca="1" si="156"/>
        <v/>
      </c>
      <c r="U1665" s="49" t="str">
        <f t="shared" ca="1" si="157"/>
        <v/>
      </c>
      <c r="V1665" s="49" t="str">
        <f t="shared" ca="1" si="158"/>
        <v/>
      </c>
      <c r="W1665" s="11" t="str">
        <f t="shared" ca="1" si="159"/>
        <v/>
      </c>
      <c r="X1665" s="11" t="str">
        <f t="shared" ca="1" si="160"/>
        <v/>
      </c>
    </row>
    <row r="1666" spans="2:24" x14ac:dyDescent="0.25">
      <c r="B1666" s="82" t="str">
        <f ca="1">IF(B1665&lt;MIN($C$3, 'Terms&amp;Conditions + Transaction'!$B$6), B1665+1, "")</f>
        <v/>
      </c>
      <c r="C1666" t="str">
        <f ca="1">IF(B1666="", "", IF(AND(WEEKDAY(B1666, 2)&lt;=5, ISERROR(VLOOKUP(B1666, 'Holiday Schedule'!$B$3:$B$1002, 1, FALSE))), 1, 0))</f>
        <v/>
      </c>
      <c r="D1666" t="str">
        <f ca="1">IF(B1666="", "", IF(LOWER('Terms&amp;Conditions + Transaction'!$C$15)="act", 1, IF(DAY(B1666)=31, 0, IF(AND(DAY(B1666+1)=1, MONTH(B1666+1)=3), 31-DAY(B1666), 1))))</f>
        <v/>
      </c>
      <c r="E1666" s="18" t="str">
        <f ca="1">IF(B1666="", "", IFERROR(VLOOKUP(B1666, 'Accrual Schedule'!$B$3:$B$122, 1, TRUE), ""))</f>
        <v/>
      </c>
      <c r="F1666" s="18" t="str" cm="1">
        <f t="array" aca="1" ref="F1666" ca="1">IF(B1666="", "", INDEX('Accrual Schedule'!$B$3:$B$122, MATCH(B1666, 'Accrual Schedule'!$B$3:$B$122, 1)+1, 1))</f>
        <v/>
      </c>
      <c r="G1666" s="18" t="str" cm="1">
        <f t="array" aca="1" ref="G1666" ca="1">IF(B1666="", "", INDEX('Accrual Schedule'!$B$3:$B$122, MATCH(H1666, 'Accrual Schedule'!$B$3:$B$122, 1)-1, 1))</f>
        <v/>
      </c>
      <c r="H1666" s="18" t="str">
        <f ca="1">IF(B1666="", "", INDEX('Accrual Schedule'!$B$3:$B$122, MATCH(I1666, 'Accrual Schedule'!$C$3:$C$122, 1), 1))</f>
        <v/>
      </c>
      <c r="I1666" s="18" t="str" cm="1">
        <f t="array" aca="1" ref="I1666" ca="1">IF(B1666="", "", _xlfn.IFNA(INDEX('Accrual Schedule'!$C$4:$C$122, MATCH(B1666, 'Accrual Schedule'!$C$4:$C$122, 1)+1, 1), INDEX('Accrual Schedule'!$C$4:$C$122, 1, 1)))</f>
        <v/>
      </c>
      <c r="J1666" s="11" t="str">
        <f ca="1">IF(B1666="","",'Terms&amp;Conditions + Transaction'!$F$5-SUMIF(Dispositions!$B$3:$B$32,"&lt;="&amp;B1666,Dispositions!$C$3:$C$32))</f>
        <v/>
      </c>
      <c r="K1666" s="84" t="str">
        <f ca="1">IF(B1666="", "", IF(ISNA(MATCH(B1666, 'Factor Schedule'!$B$3:$B$2002, -1)),1,IF(INDEX('Factor Schedule'!$B$3:$C$2002,MATCH(B1666, 'Factor Schedule'!$B$3:$B$2002, -1), 1)=B1666,MATCH(B1666, 'Factor Schedule'!$B$3:$B$2002, -1),MATCH(B1666, 'Factor Schedule'!$B$3:$B$2002, -1)+1)))</f>
        <v/>
      </c>
      <c r="L1666" s="11" t="str" cm="1">
        <f t="array" aca="1" ref="L1666" ca="1">IF(B1666="","",ROUND(J1666*_xlfn.IFNA(INDEX('Factor Schedule'!$B$3:$C$2002,K1666, 2), 1), 2))</f>
        <v/>
      </c>
      <c r="M1666" s="11" t="str">
        <f ca="1">IF(B1666="", "", IF(OR(LOWER('Terms&amp;Conditions + Transaction'!$B$12)&lt;&gt;"compound", B1666=$C$2, B1666=E1666), L1666, L1666+IF(LOWER('Terms&amp;Conditions + Transaction'!$B$13)&lt;&gt;"y", SUMIFS($T$8:$T$2007, $B$8:$B$2007, "&gt;="&amp;E1666, $B$8:$B$2007, "&lt;"&amp;B1666), SUMIFS($U$8:$U$1007, $B$8:$B$2007, "&gt;="&amp;E1666, $B$8:$B$2007, "&lt;"&amp;B1666))))</f>
        <v/>
      </c>
      <c r="N1666" s="18" t="str">
        <f ca="1">IF(OR(B1666 = "", F1666=""), "", MIN(ForwardDays(B1666,-'Terms&amp;Conditions + Transaction'!$B$22, 'Terms&amp;Conditions + Transaction'!$B$23, 'Holiday Schedule'!$B$3:$B$1002),ForwardDays(F1666,-'Terms&amp;Conditions + Transaction'!$B$22, 'Terms&amp;Conditions + Transaction'!$B$23, 'Holiday Schedule'!$B$3:$B$1002)))</f>
        <v/>
      </c>
      <c r="O1666" s="42" t="str">
        <f ca="1">IF(B1666="", "", IF(ISNA(MATCH(N1666, SOFR_INDEX!$A$2:$A$2001, -1)),1,IF(INDEX(SOFR_INDEX!$A$2:$E$2001,MATCH(N1666, SOFR_INDEX!$A$2:$A$2001, -1), 1)=N1666,MATCH(N1666, SOFR_INDEX!$A$2:$A$2001, -1),MATCH(N1666, SOFR_INDEX!$A$2:$A$2001, -1)+1)))</f>
        <v/>
      </c>
      <c r="P1666" s="40" t="str" cm="1">
        <f t="array" aca="1" ref="P1666" ca="1">IF(OR(B1666="", F1666=""), "", INDEX(SOFR_INDEX!$B$2:$E$2001, O1666,$P$4) * IF(LEFT($P$3, 3)="180", 2, IF(LEFT($P$3, 2)="90", 4, IF(LEFT($P$3, 2)="30", 12, 1)))/100)</f>
        <v/>
      </c>
      <c r="Q1666" s="43" t="str">
        <f ca="1">IF(OR(B1666="", F1666=""), "", P1666+'Terms&amp;Conditions + Transaction'!$B$11/10000)</f>
        <v/>
      </c>
      <c r="R1666" s="43" t="str">
        <f t="shared" ca="1" si="155"/>
        <v/>
      </c>
      <c r="S1666" t="str">
        <f ca="1">IF(B1666="",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Transaction'!$C$7*(F1666-E1666), 365), 360))))</f>
        <v/>
      </c>
      <c r="T1666" s="49" t="str">
        <f t="shared" ca="1" si="156"/>
        <v/>
      </c>
      <c r="U1666" s="49" t="str">
        <f t="shared" ca="1" si="157"/>
        <v/>
      </c>
      <c r="V1666" s="49" t="str">
        <f t="shared" ca="1" si="158"/>
        <v/>
      </c>
      <c r="W1666" s="11" t="str">
        <f t="shared" ca="1" si="159"/>
        <v/>
      </c>
      <c r="X1666" s="11" t="str">
        <f t="shared" ca="1" si="160"/>
        <v/>
      </c>
    </row>
    <row r="1667" spans="2:24" x14ac:dyDescent="0.25">
      <c r="B1667" s="82" t="str">
        <f ca="1">IF(B1666&lt;MIN($C$3, 'Terms&amp;Conditions + Transaction'!$B$6), B1666+1, "")</f>
        <v/>
      </c>
      <c r="C1667" t="str">
        <f ca="1">IF(B1667="", "", IF(AND(WEEKDAY(B1667, 2)&lt;=5, ISERROR(VLOOKUP(B1667, 'Holiday Schedule'!$B$3:$B$1002, 1, FALSE))), 1, 0))</f>
        <v/>
      </c>
      <c r="D1667" t="str">
        <f ca="1">IF(B1667="", "", IF(LOWER('Terms&amp;Conditions + Transaction'!$C$15)="act", 1, IF(DAY(B1667)=31, 0, IF(AND(DAY(B1667+1)=1, MONTH(B1667+1)=3), 31-DAY(B1667), 1))))</f>
        <v/>
      </c>
      <c r="E1667" s="18" t="str">
        <f ca="1">IF(B1667="", "", IFERROR(VLOOKUP(B1667, 'Accrual Schedule'!$B$3:$B$122, 1, TRUE), ""))</f>
        <v/>
      </c>
      <c r="F1667" s="18" t="str" cm="1">
        <f t="array" aca="1" ref="F1667" ca="1">IF(B1667="", "", INDEX('Accrual Schedule'!$B$3:$B$122, MATCH(B1667, 'Accrual Schedule'!$B$3:$B$122, 1)+1, 1))</f>
        <v/>
      </c>
      <c r="G1667" s="18" t="str" cm="1">
        <f t="array" aca="1" ref="G1667" ca="1">IF(B1667="", "", INDEX('Accrual Schedule'!$B$3:$B$122, MATCH(H1667, 'Accrual Schedule'!$B$3:$B$122, 1)-1, 1))</f>
        <v/>
      </c>
      <c r="H1667" s="18" t="str">
        <f ca="1">IF(B1667="", "", INDEX('Accrual Schedule'!$B$3:$B$122, MATCH(I1667, 'Accrual Schedule'!$C$3:$C$122, 1), 1))</f>
        <v/>
      </c>
      <c r="I1667" s="18" t="str" cm="1">
        <f t="array" aca="1" ref="I1667" ca="1">IF(B1667="", "", _xlfn.IFNA(INDEX('Accrual Schedule'!$C$4:$C$122, MATCH(B1667, 'Accrual Schedule'!$C$4:$C$122, 1)+1, 1), INDEX('Accrual Schedule'!$C$4:$C$122, 1, 1)))</f>
        <v/>
      </c>
      <c r="J1667" s="11" t="str">
        <f ca="1">IF(B1667="","",'Terms&amp;Conditions + Transaction'!$F$5-SUMIF(Dispositions!$B$3:$B$32,"&lt;="&amp;B1667,Dispositions!$C$3:$C$32))</f>
        <v/>
      </c>
      <c r="K1667" s="84" t="str">
        <f ca="1">IF(B1667="", "", IF(ISNA(MATCH(B1667, 'Factor Schedule'!$B$3:$B$2002, -1)),1,IF(INDEX('Factor Schedule'!$B$3:$C$2002,MATCH(B1667, 'Factor Schedule'!$B$3:$B$2002, -1), 1)=B1667,MATCH(B1667, 'Factor Schedule'!$B$3:$B$2002, -1),MATCH(B1667, 'Factor Schedule'!$B$3:$B$2002, -1)+1)))</f>
        <v/>
      </c>
      <c r="L1667" s="11" t="str" cm="1">
        <f t="array" aca="1" ref="L1667" ca="1">IF(B1667="","",ROUND(J1667*_xlfn.IFNA(INDEX('Factor Schedule'!$B$3:$C$2002,K1667, 2), 1), 2))</f>
        <v/>
      </c>
      <c r="M1667" s="11" t="str">
        <f ca="1">IF(B1667="", "", IF(OR(LOWER('Terms&amp;Conditions + Transaction'!$B$12)&lt;&gt;"compound", B1667=$C$2, B1667=E1667), L1667, L1667+IF(LOWER('Terms&amp;Conditions + Transaction'!$B$13)&lt;&gt;"y", SUMIFS($T$8:$T$2007, $B$8:$B$2007, "&gt;="&amp;E1667, $B$8:$B$2007, "&lt;"&amp;B1667), SUMIFS($U$8:$U$1007, $B$8:$B$2007, "&gt;="&amp;E1667, $B$8:$B$2007, "&lt;"&amp;B1667))))</f>
        <v/>
      </c>
      <c r="N1667" s="18" t="str">
        <f ca="1">IF(OR(B1667 = "", F1667=""), "", MIN(ForwardDays(B1667,-'Terms&amp;Conditions + Transaction'!$B$22, 'Terms&amp;Conditions + Transaction'!$B$23, 'Holiday Schedule'!$B$3:$B$1002),ForwardDays(F1667,-'Terms&amp;Conditions + Transaction'!$B$22, 'Terms&amp;Conditions + Transaction'!$B$23, 'Holiday Schedule'!$B$3:$B$1002)))</f>
        <v/>
      </c>
      <c r="O1667" s="42" t="str">
        <f ca="1">IF(B1667="", "", IF(ISNA(MATCH(N1667, SOFR_INDEX!$A$2:$A$2001, -1)),1,IF(INDEX(SOFR_INDEX!$A$2:$E$2001,MATCH(N1667, SOFR_INDEX!$A$2:$A$2001, -1), 1)=N1667,MATCH(N1667, SOFR_INDEX!$A$2:$A$2001, -1),MATCH(N1667, SOFR_INDEX!$A$2:$A$2001, -1)+1)))</f>
        <v/>
      </c>
      <c r="P1667" s="40" t="str" cm="1">
        <f t="array" aca="1" ref="P1667" ca="1">IF(OR(B1667="", F1667=""), "", INDEX(SOFR_INDEX!$B$2:$E$2001, O1667,$P$4) * IF(LEFT($P$3, 3)="180", 2, IF(LEFT($P$3, 2)="90", 4, IF(LEFT($P$3, 2)="30", 12, 1)))/100)</f>
        <v/>
      </c>
      <c r="Q1667" s="43" t="str">
        <f ca="1">IF(OR(B1667="", F1667=""), "", P1667+'Terms&amp;Conditions + Transaction'!$B$11/10000)</f>
        <v/>
      </c>
      <c r="R1667" s="43" t="str">
        <f t="shared" ca="1" si="155"/>
        <v/>
      </c>
      <c r="S1667" t="str">
        <f ca="1">IF(B1667="",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Transaction'!$C$7*(F1667-E1667), 365), 360))))</f>
        <v/>
      </c>
      <c r="T1667" s="49" t="str">
        <f t="shared" ca="1" si="156"/>
        <v/>
      </c>
      <c r="U1667" s="49" t="str">
        <f t="shared" ca="1" si="157"/>
        <v/>
      </c>
      <c r="V1667" s="49" t="str">
        <f t="shared" ca="1" si="158"/>
        <v/>
      </c>
      <c r="W1667" s="11" t="str">
        <f t="shared" ca="1" si="159"/>
        <v/>
      </c>
      <c r="X1667" s="11" t="str">
        <f t="shared" ca="1" si="160"/>
        <v/>
      </c>
    </row>
    <row r="1668" spans="2:24" x14ac:dyDescent="0.25">
      <c r="B1668" s="82" t="str">
        <f ca="1">IF(B1667&lt;MIN($C$3, 'Terms&amp;Conditions + Transaction'!$B$6), B1667+1, "")</f>
        <v/>
      </c>
      <c r="C1668" t="str">
        <f ca="1">IF(B1668="", "", IF(AND(WEEKDAY(B1668, 2)&lt;=5, ISERROR(VLOOKUP(B1668, 'Holiday Schedule'!$B$3:$B$1002, 1, FALSE))), 1, 0))</f>
        <v/>
      </c>
      <c r="D1668" t="str">
        <f ca="1">IF(B1668="", "", IF(LOWER('Terms&amp;Conditions + Transaction'!$C$15)="act", 1, IF(DAY(B1668)=31, 0, IF(AND(DAY(B1668+1)=1, MONTH(B1668+1)=3), 31-DAY(B1668), 1))))</f>
        <v/>
      </c>
      <c r="E1668" s="18" t="str">
        <f ca="1">IF(B1668="", "", IFERROR(VLOOKUP(B1668, 'Accrual Schedule'!$B$3:$B$122, 1, TRUE), ""))</f>
        <v/>
      </c>
      <c r="F1668" s="18" t="str" cm="1">
        <f t="array" aca="1" ref="F1668" ca="1">IF(B1668="", "", INDEX('Accrual Schedule'!$B$3:$B$122, MATCH(B1668, 'Accrual Schedule'!$B$3:$B$122, 1)+1, 1))</f>
        <v/>
      </c>
      <c r="G1668" s="18" t="str" cm="1">
        <f t="array" aca="1" ref="G1668" ca="1">IF(B1668="", "", INDEX('Accrual Schedule'!$B$3:$B$122, MATCH(H1668, 'Accrual Schedule'!$B$3:$B$122, 1)-1, 1))</f>
        <v/>
      </c>
      <c r="H1668" s="18" t="str">
        <f ca="1">IF(B1668="", "", INDEX('Accrual Schedule'!$B$3:$B$122, MATCH(I1668, 'Accrual Schedule'!$C$3:$C$122, 1), 1))</f>
        <v/>
      </c>
      <c r="I1668" s="18" t="str" cm="1">
        <f t="array" aca="1" ref="I1668" ca="1">IF(B1668="", "", _xlfn.IFNA(INDEX('Accrual Schedule'!$C$4:$C$122, MATCH(B1668, 'Accrual Schedule'!$C$4:$C$122, 1)+1, 1), INDEX('Accrual Schedule'!$C$4:$C$122, 1, 1)))</f>
        <v/>
      </c>
      <c r="J1668" s="11" t="str">
        <f ca="1">IF(B1668="","",'Terms&amp;Conditions + Transaction'!$F$5-SUMIF(Dispositions!$B$3:$B$32,"&lt;="&amp;B1668,Dispositions!$C$3:$C$32))</f>
        <v/>
      </c>
      <c r="K1668" s="84" t="str">
        <f ca="1">IF(B1668="", "", IF(ISNA(MATCH(B1668, 'Factor Schedule'!$B$3:$B$2002, -1)),1,IF(INDEX('Factor Schedule'!$B$3:$C$2002,MATCH(B1668, 'Factor Schedule'!$B$3:$B$2002, -1), 1)=B1668,MATCH(B1668, 'Factor Schedule'!$B$3:$B$2002, -1),MATCH(B1668, 'Factor Schedule'!$B$3:$B$2002, -1)+1)))</f>
        <v/>
      </c>
      <c r="L1668" s="11" t="str" cm="1">
        <f t="array" aca="1" ref="L1668" ca="1">IF(B1668="","",ROUND(J1668*_xlfn.IFNA(INDEX('Factor Schedule'!$B$3:$C$2002,K1668, 2), 1), 2))</f>
        <v/>
      </c>
      <c r="M1668" s="11" t="str">
        <f ca="1">IF(B1668="", "", IF(OR(LOWER('Terms&amp;Conditions + Transaction'!$B$12)&lt;&gt;"compound", B1668=$C$2, B1668=E1668), L1668, L1668+IF(LOWER('Terms&amp;Conditions + Transaction'!$B$13)&lt;&gt;"y", SUMIFS($T$8:$T$2007, $B$8:$B$2007, "&gt;="&amp;E1668, $B$8:$B$2007, "&lt;"&amp;B1668), SUMIFS($U$8:$U$1007, $B$8:$B$2007, "&gt;="&amp;E1668, $B$8:$B$2007, "&lt;"&amp;B1668))))</f>
        <v/>
      </c>
      <c r="N1668" s="18" t="str">
        <f ca="1">IF(OR(B1668 = "", F1668=""), "", MIN(ForwardDays(B1668,-'Terms&amp;Conditions + Transaction'!$B$22, 'Terms&amp;Conditions + Transaction'!$B$23, 'Holiday Schedule'!$B$3:$B$1002),ForwardDays(F1668,-'Terms&amp;Conditions + Transaction'!$B$22, 'Terms&amp;Conditions + Transaction'!$B$23, 'Holiday Schedule'!$B$3:$B$1002)))</f>
        <v/>
      </c>
      <c r="O1668" s="42" t="str">
        <f ca="1">IF(B1668="", "", IF(ISNA(MATCH(N1668, SOFR_INDEX!$A$2:$A$2001, -1)),1,IF(INDEX(SOFR_INDEX!$A$2:$E$2001,MATCH(N1668, SOFR_INDEX!$A$2:$A$2001, -1), 1)=N1668,MATCH(N1668, SOFR_INDEX!$A$2:$A$2001, -1),MATCH(N1668, SOFR_INDEX!$A$2:$A$2001, -1)+1)))</f>
        <v/>
      </c>
      <c r="P1668" s="40" t="str" cm="1">
        <f t="array" aca="1" ref="P1668" ca="1">IF(OR(B1668="", F1668=""), "", INDEX(SOFR_INDEX!$B$2:$E$2001, O1668,$P$4) * IF(LEFT($P$3, 3)="180", 2, IF(LEFT($P$3, 2)="90", 4, IF(LEFT($P$3, 2)="30", 12, 1)))/100)</f>
        <v/>
      </c>
      <c r="Q1668" s="43" t="str">
        <f ca="1">IF(OR(B1668="", F1668=""), "", P1668+'Terms&amp;Conditions + Transaction'!$B$11/10000)</f>
        <v/>
      </c>
      <c r="R1668" s="43" t="str">
        <f t="shared" ca="1" si="155"/>
        <v/>
      </c>
      <c r="S1668" t="str">
        <f ca="1">IF(B1668="",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Transaction'!$C$7*(F1668-E1668), 365), 360))))</f>
        <v/>
      </c>
      <c r="T1668" s="49" t="str">
        <f t="shared" ca="1" si="156"/>
        <v/>
      </c>
      <c r="U1668" s="49" t="str">
        <f t="shared" ca="1" si="157"/>
        <v/>
      </c>
      <c r="V1668" s="49" t="str">
        <f t="shared" ca="1" si="158"/>
        <v/>
      </c>
      <c r="W1668" s="11" t="str">
        <f t="shared" ca="1" si="159"/>
        <v/>
      </c>
      <c r="X1668" s="11" t="str">
        <f t="shared" ca="1" si="160"/>
        <v/>
      </c>
    </row>
    <row r="1669" spans="2:24" x14ac:dyDescent="0.25">
      <c r="B1669" s="82" t="str">
        <f ca="1">IF(B1668&lt;MIN($C$3, 'Terms&amp;Conditions + Transaction'!$B$6), B1668+1, "")</f>
        <v/>
      </c>
      <c r="C1669" t="str">
        <f ca="1">IF(B1669="", "", IF(AND(WEEKDAY(B1669, 2)&lt;=5, ISERROR(VLOOKUP(B1669, 'Holiday Schedule'!$B$3:$B$1002, 1, FALSE))), 1, 0))</f>
        <v/>
      </c>
      <c r="D1669" t="str">
        <f ca="1">IF(B1669="", "", IF(LOWER('Terms&amp;Conditions + Transaction'!$C$15)="act", 1, IF(DAY(B1669)=31, 0, IF(AND(DAY(B1669+1)=1, MONTH(B1669+1)=3), 31-DAY(B1669), 1))))</f>
        <v/>
      </c>
      <c r="E1669" s="18" t="str">
        <f ca="1">IF(B1669="", "", IFERROR(VLOOKUP(B1669, 'Accrual Schedule'!$B$3:$B$122, 1, TRUE), ""))</f>
        <v/>
      </c>
      <c r="F1669" s="18" t="str" cm="1">
        <f t="array" aca="1" ref="F1669" ca="1">IF(B1669="", "", INDEX('Accrual Schedule'!$B$3:$B$122, MATCH(B1669, 'Accrual Schedule'!$B$3:$B$122, 1)+1, 1))</f>
        <v/>
      </c>
      <c r="G1669" s="18" t="str" cm="1">
        <f t="array" aca="1" ref="G1669" ca="1">IF(B1669="", "", INDEX('Accrual Schedule'!$B$3:$B$122, MATCH(H1669, 'Accrual Schedule'!$B$3:$B$122, 1)-1, 1))</f>
        <v/>
      </c>
      <c r="H1669" s="18" t="str">
        <f ca="1">IF(B1669="", "", INDEX('Accrual Schedule'!$B$3:$B$122, MATCH(I1669, 'Accrual Schedule'!$C$3:$C$122, 1), 1))</f>
        <v/>
      </c>
      <c r="I1669" s="18" t="str" cm="1">
        <f t="array" aca="1" ref="I1669" ca="1">IF(B1669="", "", _xlfn.IFNA(INDEX('Accrual Schedule'!$C$4:$C$122, MATCH(B1669, 'Accrual Schedule'!$C$4:$C$122, 1)+1, 1), INDEX('Accrual Schedule'!$C$4:$C$122, 1, 1)))</f>
        <v/>
      </c>
      <c r="J1669" s="11" t="str">
        <f ca="1">IF(B1669="","",'Terms&amp;Conditions + Transaction'!$F$5-SUMIF(Dispositions!$B$3:$B$32,"&lt;="&amp;B1669,Dispositions!$C$3:$C$32))</f>
        <v/>
      </c>
      <c r="K1669" s="84" t="str">
        <f ca="1">IF(B1669="", "", IF(ISNA(MATCH(B1669, 'Factor Schedule'!$B$3:$B$2002, -1)),1,IF(INDEX('Factor Schedule'!$B$3:$C$2002,MATCH(B1669, 'Factor Schedule'!$B$3:$B$2002, -1), 1)=B1669,MATCH(B1669, 'Factor Schedule'!$B$3:$B$2002, -1),MATCH(B1669, 'Factor Schedule'!$B$3:$B$2002, -1)+1)))</f>
        <v/>
      </c>
      <c r="L1669" s="11" t="str" cm="1">
        <f t="array" aca="1" ref="L1669" ca="1">IF(B1669="","",ROUND(J1669*_xlfn.IFNA(INDEX('Factor Schedule'!$B$3:$C$2002,K1669, 2), 1), 2))</f>
        <v/>
      </c>
      <c r="M1669" s="11" t="str">
        <f ca="1">IF(B1669="", "", IF(OR(LOWER('Terms&amp;Conditions + Transaction'!$B$12)&lt;&gt;"compound", B1669=$C$2, B1669=E1669), L1669, L1669+IF(LOWER('Terms&amp;Conditions + Transaction'!$B$13)&lt;&gt;"y", SUMIFS($T$8:$T$2007, $B$8:$B$2007, "&gt;="&amp;E1669, $B$8:$B$2007, "&lt;"&amp;B1669), SUMIFS($U$8:$U$1007, $B$8:$B$2007, "&gt;="&amp;E1669, $B$8:$B$2007, "&lt;"&amp;B1669))))</f>
        <v/>
      </c>
      <c r="N1669" s="18" t="str">
        <f ca="1">IF(OR(B1669 = "", F1669=""), "", MIN(ForwardDays(B1669,-'Terms&amp;Conditions + Transaction'!$B$22, 'Terms&amp;Conditions + Transaction'!$B$23, 'Holiday Schedule'!$B$3:$B$1002),ForwardDays(F1669,-'Terms&amp;Conditions + Transaction'!$B$22, 'Terms&amp;Conditions + Transaction'!$B$23, 'Holiday Schedule'!$B$3:$B$1002)))</f>
        <v/>
      </c>
      <c r="O1669" s="42" t="str">
        <f ca="1">IF(B1669="", "", IF(ISNA(MATCH(N1669, SOFR_INDEX!$A$2:$A$2001, -1)),1,IF(INDEX(SOFR_INDEX!$A$2:$E$2001,MATCH(N1669, SOFR_INDEX!$A$2:$A$2001, -1), 1)=N1669,MATCH(N1669, SOFR_INDEX!$A$2:$A$2001, -1),MATCH(N1669, SOFR_INDEX!$A$2:$A$2001, -1)+1)))</f>
        <v/>
      </c>
      <c r="P1669" s="40" t="str" cm="1">
        <f t="array" aca="1" ref="P1669" ca="1">IF(OR(B1669="", F1669=""), "", INDEX(SOFR_INDEX!$B$2:$E$2001, O1669,$P$4) * IF(LEFT($P$3, 3)="180", 2, IF(LEFT($P$3, 2)="90", 4, IF(LEFT($P$3, 2)="30", 12, 1)))/100)</f>
        <v/>
      </c>
      <c r="Q1669" s="43" t="str">
        <f ca="1">IF(OR(B1669="", F1669=""), "", P1669+'Terms&amp;Conditions + Transaction'!$B$11/10000)</f>
        <v/>
      </c>
      <c r="R1669" s="43" t="str">
        <f t="shared" ca="1" si="155"/>
        <v/>
      </c>
      <c r="S1669" t="str">
        <f ca="1">IF(B1669="",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Transaction'!$C$7*(F1669-E1669), 365), 360))))</f>
        <v/>
      </c>
      <c r="T1669" s="49" t="str">
        <f t="shared" ca="1" si="156"/>
        <v/>
      </c>
      <c r="U1669" s="49" t="str">
        <f t="shared" ca="1" si="157"/>
        <v/>
      </c>
      <c r="V1669" s="49" t="str">
        <f t="shared" ca="1" si="158"/>
        <v/>
      </c>
      <c r="W1669" s="11" t="str">
        <f t="shared" ca="1" si="159"/>
        <v/>
      </c>
      <c r="X1669" s="11" t="str">
        <f t="shared" ca="1" si="160"/>
        <v/>
      </c>
    </row>
    <row r="1670" spans="2:24" x14ac:dyDescent="0.25">
      <c r="B1670" s="82" t="str">
        <f ca="1">IF(B1669&lt;MIN($C$3, 'Terms&amp;Conditions + Transaction'!$B$6), B1669+1, "")</f>
        <v/>
      </c>
      <c r="C1670" t="str">
        <f ca="1">IF(B1670="", "", IF(AND(WEEKDAY(B1670, 2)&lt;=5, ISERROR(VLOOKUP(B1670, 'Holiday Schedule'!$B$3:$B$1002, 1, FALSE))), 1, 0))</f>
        <v/>
      </c>
      <c r="D1670" t="str">
        <f ca="1">IF(B1670="", "", IF(LOWER('Terms&amp;Conditions + Transaction'!$C$15)="act", 1, IF(DAY(B1670)=31, 0, IF(AND(DAY(B1670+1)=1, MONTH(B1670+1)=3), 31-DAY(B1670), 1))))</f>
        <v/>
      </c>
      <c r="E1670" s="18" t="str">
        <f ca="1">IF(B1670="", "", IFERROR(VLOOKUP(B1670, 'Accrual Schedule'!$B$3:$B$122, 1, TRUE), ""))</f>
        <v/>
      </c>
      <c r="F1670" s="18" t="str" cm="1">
        <f t="array" aca="1" ref="F1670" ca="1">IF(B1670="", "", INDEX('Accrual Schedule'!$B$3:$B$122, MATCH(B1670, 'Accrual Schedule'!$B$3:$B$122, 1)+1, 1))</f>
        <v/>
      </c>
      <c r="G1670" s="18" t="str" cm="1">
        <f t="array" aca="1" ref="G1670" ca="1">IF(B1670="", "", INDEX('Accrual Schedule'!$B$3:$B$122, MATCH(H1670, 'Accrual Schedule'!$B$3:$B$122, 1)-1, 1))</f>
        <v/>
      </c>
      <c r="H1670" s="18" t="str">
        <f ca="1">IF(B1670="", "", INDEX('Accrual Schedule'!$B$3:$B$122, MATCH(I1670, 'Accrual Schedule'!$C$3:$C$122, 1), 1))</f>
        <v/>
      </c>
      <c r="I1670" s="18" t="str" cm="1">
        <f t="array" aca="1" ref="I1670" ca="1">IF(B1670="", "", _xlfn.IFNA(INDEX('Accrual Schedule'!$C$4:$C$122, MATCH(B1670, 'Accrual Schedule'!$C$4:$C$122, 1)+1, 1), INDEX('Accrual Schedule'!$C$4:$C$122, 1, 1)))</f>
        <v/>
      </c>
      <c r="J1670" s="11" t="str">
        <f ca="1">IF(B1670="","",'Terms&amp;Conditions + Transaction'!$F$5-SUMIF(Dispositions!$B$3:$B$32,"&lt;="&amp;B1670,Dispositions!$C$3:$C$32))</f>
        <v/>
      </c>
      <c r="K1670" s="84" t="str">
        <f ca="1">IF(B1670="", "", IF(ISNA(MATCH(B1670, 'Factor Schedule'!$B$3:$B$2002, -1)),1,IF(INDEX('Factor Schedule'!$B$3:$C$2002,MATCH(B1670, 'Factor Schedule'!$B$3:$B$2002, -1), 1)=B1670,MATCH(B1670, 'Factor Schedule'!$B$3:$B$2002, -1),MATCH(B1670, 'Factor Schedule'!$B$3:$B$2002, -1)+1)))</f>
        <v/>
      </c>
      <c r="L1670" s="11" t="str" cm="1">
        <f t="array" aca="1" ref="L1670" ca="1">IF(B1670="","",ROUND(J1670*_xlfn.IFNA(INDEX('Factor Schedule'!$B$3:$C$2002,K1670, 2), 1), 2))</f>
        <v/>
      </c>
      <c r="M1670" s="11" t="str">
        <f ca="1">IF(B1670="", "", IF(OR(LOWER('Terms&amp;Conditions + Transaction'!$B$12)&lt;&gt;"compound", B1670=$C$2, B1670=E1670), L1670, L1670+IF(LOWER('Terms&amp;Conditions + Transaction'!$B$13)&lt;&gt;"y", SUMIFS($T$8:$T$2007, $B$8:$B$2007, "&gt;="&amp;E1670, $B$8:$B$2007, "&lt;"&amp;B1670), SUMIFS($U$8:$U$1007, $B$8:$B$2007, "&gt;="&amp;E1670, $B$8:$B$2007, "&lt;"&amp;B1670))))</f>
        <v/>
      </c>
      <c r="N1670" s="18" t="str">
        <f ca="1">IF(OR(B1670 = "", F1670=""), "", MIN(ForwardDays(B1670,-'Terms&amp;Conditions + Transaction'!$B$22, 'Terms&amp;Conditions + Transaction'!$B$23, 'Holiday Schedule'!$B$3:$B$1002),ForwardDays(F1670,-'Terms&amp;Conditions + Transaction'!$B$22, 'Terms&amp;Conditions + Transaction'!$B$23, 'Holiday Schedule'!$B$3:$B$1002)))</f>
        <v/>
      </c>
      <c r="O1670" s="42" t="str">
        <f ca="1">IF(B1670="", "", IF(ISNA(MATCH(N1670, SOFR_INDEX!$A$2:$A$2001, -1)),1,IF(INDEX(SOFR_INDEX!$A$2:$E$2001,MATCH(N1670, SOFR_INDEX!$A$2:$A$2001, -1), 1)=N1670,MATCH(N1670, SOFR_INDEX!$A$2:$A$2001, -1),MATCH(N1670, SOFR_INDEX!$A$2:$A$2001, -1)+1)))</f>
        <v/>
      </c>
      <c r="P1670" s="40" t="str" cm="1">
        <f t="array" aca="1" ref="P1670" ca="1">IF(OR(B1670="", F1670=""), "", INDEX(SOFR_INDEX!$B$2:$E$2001, O1670,$P$4) * IF(LEFT($P$3, 3)="180", 2, IF(LEFT($P$3, 2)="90", 4, IF(LEFT($P$3, 2)="30", 12, 1)))/100)</f>
        <v/>
      </c>
      <c r="Q1670" s="43" t="str">
        <f ca="1">IF(OR(B1670="", F1670=""), "", P1670+'Terms&amp;Conditions + Transaction'!$B$11/10000)</f>
        <v/>
      </c>
      <c r="R1670" s="43" t="str">
        <f t="shared" ca="1" si="155"/>
        <v/>
      </c>
      <c r="S1670" t="str">
        <f ca="1">IF(B1670="",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Transaction'!$C$7*(F1670-E1670), 365), 360))))</f>
        <v/>
      </c>
      <c r="T1670" s="49" t="str">
        <f t="shared" ca="1" si="156"/>
        <v/>
      </c>
      <c r="U1670" s="49" t="str">
        <f t="shared" ca="1" si="157"/>
        <v/>
      </c>
      <c r="V1670" s="49" t="str">
        <f t="shared" ca="1" si="158"/>
        <v/>
      </c>
      <c r="W1670" s="11" t="str">
        <f t="shared" ca="1" si="159"/>
        <v/>
      </c>
      <c r="X1670" s="11" t="str">
        <f t="shared" ca="1" si="160"/>
        <v/>
      </c>
    </row>
    <row r="1671" spans="2:24" x14ac:dyDescent="0.25">
      <c r="B1671" s="82" t="str">
        <f ca="1">IF(B1670&lt;MIN($C$3, 'Terms&amp;Conditions + Transaction'!$B$6), B1670+1, "")</f>
        <v/>
      </c>
      <c r="C1671" t="str">
        <f ca="1">IF(B1671="", "", IF(AND(WEEKDAY(B1671, 2)&lt;=5, ISERROR(VLOOKUP(B1671, 'Holiday Schedule'!$B$3:$B$1002, 1, FALSE))), 1, 0))</f>
        <v/>
      </c>
      <c r="D1671" t="str">
        <f ca="1">IF(B1671="", "", IF(LOWER('Terms&amp;Conditions + Transaction'!$C$15)="act", 1, IF(DAY(B1671)=31, 0, IF(AND(DAY(B1671+1)=1, MONTH(B1671+1)=3), 31-DAY(B1671), 1))))</f>
        <v/>
      </c>
      <c r="E1671" s="18" t="str">
        <f ca="1">IF(B1671="", "", IFERROR(VLOOKUP(B1671, 'Accrual Schedule'!$B$3:$B$122, 1, TRUE), ""))</f>
        <v/>
      </c>
      <c r="F1671" s="18" t="str" cm="1">
        <f t="array" aca="1" ref="F1671" ca="1">IF(B1671="", "", INDEX('Accrual Schedule'!$B$3:$B$122, MATCH(B1671, 'Accrual Schedule'!$B$3:$B$122, 1)+1, 1))</f>
        <v/>
      </c>
      <c r="G1671" s="18" t="str" cm="1">
        <f t="array" aca="1" ref="G1671" ca="1">IF(B1671="", "", INDEX('Accrual Schedule'!$B$3:$B$122, MATCH(H1671, 'Accrual Schedule'!$B$3:$B$122, 1)-1, 1))</f>
        <v/>
      </c>
      <c r="H1671" s="18" t="str">
        <f ca="1">IF(B1671="", "", INDEX('Accrual Schedule'!$B$3:$B$122, MATCH(I1671, 'Accrual Schedule'!$C$3:$C$122, 1), 1))</f>
        <v/>
      </c>
      <c r="I1671" s="18" t="str" cm="1">
        <f t="array" aca="1" ref="I1671" ca="1">IF(B1671="", "", _xlfn.IFNA(INDEX('Accrual Schedule'!$C$4:$C$122, MATCH(B1671, 'Accrual Schedule'!$C$4:$C$122, 1)+1, 1), INDEX('Accrual Schedule'!$C$4:$C$122, 1, 1)))</f>
        <v/>
      </c>
      <c r="J1671" s="11" t="str">
        <f ca="1">IF(B1671="","",'Terms&amp;Conditions + Transaction'!$F$5-SUMIF(Dispositions!$B$3:$B$32,"&lt;="&amp;B1671,Dispositions!$C$3:$C$32))</f>
        <v/>
      </c>
      <c r="K1671" s="84" t="str">
        <f ca="1">IF(B1671="", "", IF(ISNA(MATCH(B1671, 'Factor Schedule'!$B$3:$B$2002, -1)),1,IF(INDEX('Factor Schedule'!$B$3:$C$2002,MATCH(B1671, 'Factor Schedule'!$B$3:$B$2002, -1), 1)=B1671,MATCH(B1671, 'Factor Schedule'!$B$3:$B$2002, -1),MATCH(B1671, 'Factor Schedule'!$B$3:$B$2002, -1)+1)))</f>
        <v/>
      </c>
      <c r="L1671" s="11" t="str" cm="1">
        <f t="array" aca="1" ref="L1671" ca="1">IF(B1671="","",ROUND(J1671*_xlfn.IFNA(INDEX('Factor Schedule'!$B$3:$C$2002,K1671, 2), 1), 2))</f>
        <v/>
      </c>
      <c r="M1671" s="11" t="str">
        <f ca="1">IF(B1671="", "", IF(OR(LOWER('Terms&amp;Conditions + Transaction'!$B$12)&lt;&gt;"compound", B1671=$C$2, B1671=E1671), L1671, L1671+IF(LOWER('Terms&amp;Conditions + Transaction'!$B$13)&lt;&gt;"y", SUMIFS($T$8:$T$2007, $B$8:$B$2007, "&gt;="&amp;E1671, $B$8:$B$2007, "&lt;"&amp;B1671), SUMIFS($U$8:$U$1007, $B$8:$B$2007, "&gt;="&amp;E1671, $B$8:$B$2007, "&lt;"&amp;B1671))))</f>
        <v/>
      </c>
      <c r="N1671" s="18" t="str">
        <f ca="1">IF(OR(B1671 = "", F1671=""), "", MIN(ForwardDays(B1671,-'Terms&amp;Conditions + Transaction'!$B$22, 'Terms&amp;Conditions + Transaction'!$B$23, 'Holiday Schedule'!$B$3:$B$1002),ForwardDays(F1671,-'Terms&amp;Conditions + Transaction'!$B$22, 'Terms&amp;Conditions + Transaction'!$B$23, 'Holiday Schedule'!$B$3:$B$1002)))</f>
        <v/>
      </c>
      <c r="O1671" s="42" t="str">
        <f ca="1">IF(B1671="", "", IF(ISNA(MATCH(N1671, SOFR_INDEX!$A$2:$A$2001, -1)),1,IF(INDEX(SOFR_INDEX!$A$2:$E$2001,MATCH(N1671, SOFR_INDEX!$A$2:$A$2001, -1), 1)=N1671,MATCH(N1671, SOFR_INDEX!$A$2:$A$2001, -1),MATCH(N1671, SOFR_INDEX!$A$2:$A$2001, -1)+1)))</f>
        <v/>
      </c>
      <c r="P1671" s="40" t="str" cm="1">
        <f t="array" aca="1" ref="P1671" ca="1">IF(OR(B1671="", F1671=""), "", INDEX(SOFR_INDEX!$B$2:$E$2001, O1671,$P$4) * IF(LEFT($P$3, 3)="180", 2, IF(LEFT($P$3, 2)="90", 4, IF(LEFT($P$3, 2)="30", 12, 1)))/100)</f>
        <v/>
      </c>
      <c r="Q1671" s="43" t="str">
        <f ca="1">IF(OR(B1671="", F1671=""), "", P1671+'Terms&amp;Conditions + Transaction'!$B$11/10000)</f>
        <v/>
      </c>
      <c r="R1671" s="43" t="str">
        <f t="shared" ca="1" si="155"/>
        <v/>
      </c>
      <c r="S1671" t="str">
        <f ca="1">IF(B1671="",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Transaction'!$C$7*(F1671-E1671), 365), 360))))</f>
        <v/>
      </c>
      <c r="T1671" s="49" t="str">
        <f t="shared" ca="1" si="156"/>
        <v/>
      </c>
      <c r="U1671" s="49" t="str">
        <f t="shared" ca="1" si="157"/>
        <v/>
      </c>
      <c r="V1671" s="49" t="str">
        <f t="shared" ca="1" si="158"/>
        <v/>
      </c>
      <c r="W1671" s="11" t="str">
        <f t="shared" ca="1" si="159"/>
        <v/>
      </c>
      <c r="X1671" s="11" t="str">
        <f t="shared" ca="1" si="160"/>
        <v/>
      </c>
    </row>
    <row r="1672" spans="2:24" x14ac:dyDescent="0.25">
      <c r="B1672" s="82" t="str">
        <f ca="1">IF(B1671&lt;MIN($C$3, 'Terms&amp;Conditions + Transaction'!$B$6), B1671+1, "")</f>
        <v/>
      </c>
      <c r="C1672" t="str">
        <f ca="1">IF(B1672="", "", IF(AND(WEEKDAY(B1672, 2)&lt;=5, ISERROR(VLOOKUP(B1672, 'Holiday Schedule'!$B$3:$B$1002, 1, FALSE))), 1, 0))</f>
        <v/>
      </c>
      <c r="D1672" t="str">
        <f ca="1">IF(B1672="", "", IF(LOWER('Terms&amp;Conditions + Transaction'!$C$15)="act", 1, IF(DAY(B1672)=31, 0, IF(AND(DAY(B1672+1)=1, MONTH(B1672+1)=3), 31-DAY(B1672), 1))))</f>
        <v/>
      </c>
      <c r="E1672" s="18" t="str">
        <f ca="1">IF(B1672="", "", IFERROR(VLOOKUP(B1672, 'Accrual Schedule'!$B$3:$B$122, 1, TRUE), ""))</f>
        <v/>
      </c>
      <c r="F1672" s="18" t="str" cm="1">
        <f t="array" aca="1" ref="F1672" ca="1">IF(B1672="", "", INDEX('Accrual Schedule'!$B$3:$B$122, MATCH(B1672, 'Accrual Schedule'!$B$3:$B$122, 1)+1, 1))</f>
        <v/>
      </c>
      <c r="G1672" s="18" t="str" cm="1">
        <f t="array" aca="1" ref="G1672" ca="1">IF(B1672="", "", INDEX('Accrual Schedule'!$B$3:$B$122, MATCH(H1672, 'Accrual Schedule'!$B$3:$B$122, 1)-1, 1))</f>
        <v/>
      </c>
      <c r="H1672" s="18" t="str">
        <f ca="1">IF(B1672="", "", INDEX('Accrual Schedule'!$B$3:$B$122, MATCH(I1672, 'Accrual Schedule'!$C$3:$C$122, 1), 1))</f>
        <v/>
      </c>
      <c r="I1672" s="18" t="str" cm="1">
        <f t="array" aca="1" ref="I1672" ca="1">IF(B1672="", "", _xlfn.IFNA(INDEX('Accrual Schedule'!$C$4:$C$122, MATCH(B1672, 'Accrual Schedule'!$C$4:$C$122, 1)+1, 1), INDEX('Accrual Schedule'!$C$4:$C$122, 1, 1)))</f>
        <v/>
      </c>
      <c r="J1672" s="11" t="str">
        <f ca="1">IF(B1672="","",'Terms&amp;Conditions + Transaction'!$F$5-SUMIF(Dispositions!$B$3:$B$32,"&lt;="&amp;B1672,Dispositions!$C$3:$C$32))</f>
        <v/>
      </c>
      <c r="K1672" s="84" t="str">
        <f ca="1">IF(B1672="", "", IF(ISNA(MATCH(B1672, 'Factor Schedule'!$B$3:$B$2002, -1)),1,IF(INDEX('Factor Schedule'!$B$3:$C$2002,MATCH(B1672, 'Factor Schedule'!$B$3:$B$2002, -1), 1)=B1672,MATCH(B1672, 'Factor Schedule'!$B$3:$B$2002, -1),MATCH(B1672, 'Factor Schedule'!$B$3:$B$2002, -1)+1)))</f>
        <v/>
      </c>
      <c r="L1672" s="11" t="str" cm="1">
        <f t="array" aca="1" ref="L1672" ca="1">IF(B1672="","",ROUND(J1672*_xlfn.IFNA(INDEX('Factor Schedule'!$B$3:$C$2002,K1672, 2), 1), 2))</f>
        <v/>
      </c>
      <c r="M1672" s="11" t="str">
        <f ca="1">IF(B1672="", "", IF(OR(LOWER('Terms&amp;Conditions + Transaction'!$B$12)&lt;&gt;"compound", B1672=$C$2, B1672=E1672), L1672, L1672+IF(LOWER('Terms&amp;Conditions + Transaction'!$B$13)&lt;&gt;"y", SUMIFS($T$8:$T$2007, $B$8:$B$2007, "&gt;="&amp;E1672, $B$8:$B$2007, "&lt;"&amp;B1672), SUMIFS($U$8:$U$1007, $B$8:$B$2007, "&gt;="&amp;E1672, $B$8:$B$2007, "&lt;"&amp;B1672))))</f>
        <v/>
      </c>
      <c r="N1672" s="18" t="str">
        <f ca="1">IF(OR(B1672 = "", F1672=""), "", MIN(ForwardDays(B1672,-'Terms&amp;Conditions + Transaction'!$B$22, 'Terms&amp;Conditions + Transaction'!$B$23, 'Holiday Schedule'!$B$3:$B$1002),ForwardDays(F1672,-'Terms&amp;Conditions + Transaction'!$B$22, 'Terms&amp;Conditions + Transaction'!$B$23, 'Holiday Schedule'!$B$3:$B$1002)))</f>
        <v/>
      </c>
      <c r="O1672" s="42" t="str">
        <f ca="1">IF(B1672="", "", IF(ISNA(MATCH(N1672, SOFR_INDEX!$A$2:$A$2001, -1)),1,IF(INDEX(SOFR_INDEX!$A$2:$E$2001,MATCH(N1672, SOFR_INDEX!$A$2:$A$2001, -1), 1)=N1672,MATCH(N1672, SOFR_INDEX!$A$2:$A$2001, -1),MATCH(N1672, SOFR_INDEX!$A$2:$A$2001, -1)+1)))</f>
        <v/>
      </c>
      <c r="P1672" s="40" t="str" cm="1">
        <f t="array" aca="1" ref="P1672" ca="1">IF(OR(B1672="", F1672=""), "", INDEX(SOFR_INDEX!$B$2:$E$2001, O1672,$P$4) * IF(LEFT($P$3, 3)="180", 2, IF(LEFT($P$3, 2)="90", 4, IF(LEFT($P$3, 2)="30", 12, 1)))/100)</f>
        <v/>
      </c>
      <c r="Q1672" s="43" t="str">
        <f ca="1">IF(OR(B1672="", F1672=""), "", P1672+'Terms&amp;Conditions + Transaction'!$B$11/10000)</f>
        <v/>
      </c>
      <c r="R1672" s="43" t="str">
        <f t="shared" ref="R1672:R1735" ca="1" si="161">IF(OR(B1672="", B1673=""), "", (V1672/L1672)/((B1673-$B$8)/S1672))</f>
        <v/>
      </c>
      <c r="S1672" t="str">
        <f ca="1">IF(B1672="",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Transaction'!$C$7*(F1672-E1672), 365), 360))))</f>
        <v/>
      </c>
      <c r="T1672" s="49" t="str">
        <f t="shared" ca="1" si="156"/>
        <v/>
      </c>
      <c r="U1672" s="49" t="str">
        <f t="shared" ca="1" si="157"/>
        <v/>
      </c>
      <c r="V1672" s="49" t="str">
        <f t="shared" ca="1" si="158"/>
        <v/>
      </c>
      <c r="W1672" s="11" t="str">
        <f t="shared" ca="1" si="159"/>
        <v/>
      </c>
      <c r="X1672" s="11" t="str">
        <f t="shared" ca="1" si="160"/>
        <v/>
      </c>
    </row>
    <row r="1673" spans="2:24" x14ac:dyDescent="0.25">
      <c r="B1673" s="82" t="str">
        <f ca="1">IF(B1672&lt;MIN($C$3, 'Terms&amp;Conditions + Transaction'!$B$6), B1672+1, "")</f>
        <v/>
      </c>
      <c r="C1673" t="str">
        <f ca="1">IF(B1673="", "", IF(AND(WEEKDAY(B1673, 2)&lt;=5, ISERROR(VLOOKUP(B1673, 'Holiday Schedule'!$B$3:$B$1002, 1, FALSE))), 1, 0))</f>
        <v/>
      </c>
      <c r="D1673" t="str">
        <f ca="1">IF(B1673="", "", IF(LOWER('Terms&amp;Conditions + Transaction'!$C$15)="act", 1, IF(DAY(B1673)=31, 0, IF(AND(DAY(B1673+1)=1, MONTH(B1673+1)=3), 31-DAY(B1673), 1))))</f>
        <v/>
      </c>
      <c r="E1673" s="18" t="str">
        <f ca="1">IF(B1673="", "", IFERROR(VLOOKUP(B1673, 'Accrual Schedule'!$B$3:$B$122, 1, TRUE), ""))</f>
        <v/>
      </c>
      <c r="F1673" s="18" t="str" cm="1">
        <f t="array" aca="1" ref="F1673" ca="1">IF(B1673="", "", INDEX('Accrual Schedule'!$B$3:$B$122, MATCH(B1673, 'Accrual Schedule'!$B$3:$B$122, 1)+1, 1))</f>
        <v/>
      </c>
      <c r="G1673" s="18" t="str" cm="1">
        <f t="array" aca="1" ref="G1673" ca="1">IF(B1673="", "", INDEX('Accrual Schedule'!$B$3:$B$122, MATCH(H1673, 'Accrual Schedule'!$B$3:$B$122, 1)-1, 1))</f>
        <v/>
      </c>
      <c r="H1673" s="18" t="str">
        <f ca="1">IF(B1673="", "", INDEX('Accrual Schedule'!$B$3:$B$122, MATCH(I1673, 'Accrual Schedule'!$C$3:$C$122, 1), 1))</f>
        <v/>
      </c>
      <c r="I1673" s="18" t="str" cm="1">
        <f t="array" aca="1" ref="I1673" ca="1">IF(B1673="", "", _xlfn.IFNA(INDEX('Accrual Schedule'!$C$4:$C$122, MATCH(B1673, 'Accrual Schedule'!$C$4:$C$122, 1)+1, 1), INDEX('Accrual Schedule'!$C$4:$C$122, 1, 1)))</f>
        <v/>
      </c>
      <c r="J1673" s="11" t="str">
        <f ca="1">IF(B1673="","",'Terms&amp;Conditions + Transaction'!$F$5-SUMIF(Dispositions!$B$3:$B$32,"&lt;="&amp;B1673,Dispositions!$C$3:$C$32))</f>
        <v/>
      </c>
      <c r="K1673" s="84" t="str">
        <f ca="1">IF(B1673="", "", IF(ISNA(MATCH(B1673, 'Factor Schedule'!$B$3:$B$2002, -1)),1,IF(INDEX('Factor Schedule'!$B$3:$C$2002,MATCH(B1673, 'Factor Schedule'!$B$3:$B$2002, -1), 1)=B1673,MATCH(B1673, 'Factor Schedule'!$B$3:$B$2002, -1),MATCH(B1673, 'Factor Schedule'!$B$3:$B$2002, -1)+1)))</f>
        <v/>
      </c>
      <c r="L1673" s="11" t="str" cm="1">
        <f t="array" aca="1" ref="L1673" ca="1">IF(B1673="","",ROUND(J1673*_xlfn.IFNA(INDEX('Factor Schedule'!$B$3:$C$2002,K1673, 2), 1), 2))</f>
        <v/>
      </c>
      <c r="M1673" s="11" t="str">
        <f ca="1">IF(B1673="", "", IF(OR(LOWER('Terms&amp;Conditions + Transaction'!$B$12)&lt;&gt;"compound", B1673=$C$2, B1673=E1673), L1673, L1673+IF(LOWER('Terms&amp;Conditions + Transaction'!$B$13)&lt;&gt;"y", SUMIFS($T$8:$T$2007, $B$8:$B$2007, "&gt;="&amp;E1673, $B$8:$B$2007, "&lt;"&amp;B1673), SUMIFS($U$8:$U$1007, $B$8:$B$2007, "&gt;="&amp;E1673, $B$8:$B$2007, "&lt;"&amp;B1673))))</f>
        <v/>
      </c>
      <c r="N1673" s="18" t="str">
        <f ca="1">IF(OR(B1673 = "", F1673=""), "", MIN(ForwardDays(B1673,-'Terms&amp;Conditions + Transaction'!$B$22, 'Terms&amp;Conditions + Transaction'!$B$23, 'Holiday Schedule'!$B$3:$B$1002),ForwardDays(F1673,-'Terms&amp;Conditions + Transaction'!$B$22, 'Terms&amp;Conditions + Transaction'!$B$23, 'Holiday Schedule'!$B$3:$B$1002)))</f>
        <v/>
      </c>
      <c r="O1673" s="42" t="str">
        <f ca="1">IF(B1673="", "", IF(ISNA(MATCH(N1673, SOFR_INDEX!$A$2:$A$2001, -1)),1,IF(INDEX(SOFR_INDEX!$A$2:$E$2001,MATCH(N1673, SOFR_INDEX!$A$2:$A$2001, -1), 1)=N1673,MATCH(N1673, SOFR_INDEX!$A$2:$A$2001, -1),MATCH(N1673, SOFR_INDEX!$A$2:$A$2001, -1)+1)))</f>
        <v/>
      </c>
      <c r="P1673" s="40" t="str" cm="1">
        <f t="array" aca="1" ref="P1673" ca="1">IF(OR(B1673="", F1673=""), "", INDEX(SOFR_INDEX!$B$2:$E$2001, O1673,$P$4) * IF(LEFT($P$3, 3)="180", 2, IF(LEFT($P$3, 2)="90", 4, IF(LEFT($P$3, 2)="30", 12, 1)))/100)</f>
        <v/>
      </c>
      <c r="Q1673" s="43" t="str">
        <f ca="1">IF(OR(B1673="", F1673=""), "", P1673+'Terms&amp;Conditions + Transaction'!$B$11/10000)</f>
        <v/>
      </c>
      <c r="R1673" s="43" t="str">
        <f t="shared" ca="1" si="161"/>
        <v/>
      </c>
      <c r="S1673" t="str">
        <f ca="1">IF(B1673="",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Transaction'!$C$7*(F1673-E1673), 365), 360))))</f>
        <v/>
      </c>
      <c r="T1673" s="49" t="str">
        <f t="shared" ca="1" si="156"/>
        <v/>
      </c>
      <c r="U1673" s="49" t="str">
        <f t="shared" ca="1" si="157"/>
        <v/>
      </c>
      <c r="V1673" s="49" t="str">
        <f t="shared" ca="1" si="158"/>
        <v/>
      </c>
      <c r="W1673" s="11" t="str">
        <f t="shared" ca="1" si="159"/>
        <v/>
      </c>
      <c r="X1673" s="11" t="str">
        <f t="shared" ca="1" si="160"/>
        <v/>
      </c>
    </row>
    <row r="1674" spans="2:24" x14ac:dyDescent="0.25">
      <c r="B1674" s="82" t="str">
        <f ca="1">IF(B1673&lt;MIN($C$3, 'Terms&amp;Conditions + Transaction'!$B$6), B1673+1, "")</f>
        <v/>
      </c>
      <c r="C1674" t="str">
        <f ca="1">IF(B1674="", "", IF(AND(WEEKDAY(B1674, 2)&lt;=5, ISERROR(VLOOKUP(B1674, 'Holiday Schedule'!$B$3:$B$1002, 1, FALSE))), 1, 0))</f>
        <v/>
      </c>
      <c r="D1674" t="str">
        <f ca="1">IF(B1674="", "", IF(LOWER('Terms&amp;Conditions + Transaction'!$C$15)="act", 1, IF(DAY(B1674)=31, 0, IF(AND(DAY(B1674+1)=1, MONTH(B1674+1)=3), 31-DAY(B1674), 1))))</f>
        <v/>
      </c>
      <c r="E1674" s="18" t="str">
        <f ca="1">IF(B1674="", "", IFERROR(VLOOKUP(B1674, 'Accrual Schedule'!$B$3:$B$122, 1, TRUE), ""))</f>
        <v/>
      </c>
      <c r="F1674" s="18" t="str" cm="1">
        <f t="array" aca="1" ref="F1674" ca="1">IF(B1674="", "", INDEX('Accrual Schedule'!$B$3:$B$122, MATCH(B1674, 'Accrual Schedule'!$B$3:$B$122, 1)+1, 1))</f>
        <v/>
      </c>
      <c r="G1674" s="18" t="str" cm="1">
        <f t="array" aca="1" ref="G1674" ca="1">IF(B1674="", "", INDEX('Accrual Schedule'!$B$3:$B$122, MATCH(H1674, 'Accrual Schedule'!$B$3:$B$122, 1)-1, 1))</f>
        <v/>
      </c>
      <c r="H1674" s="18" t="str">
        <f ca="1">IF(B1674="", "", INDEX('Accrual Schedule'!$B$3:$B$122, MATCH(I1674, 'Accrual Schedule'!$C$3:$C$122, 1), 1))</f>
        <v/>
      </c>
      <c r="I1674" s="18" t="str" cm="1">
        <f t="array" aca="1" ref="I1674" ca="1">IF(B1674="", "", _xlfn.IFNA(INDEX('Accrual Schedule'!$C$4:$C$122, MATCH(B1674, 'Accrual Schedule'!$C$4:$C$122, 1)+1, 1), INDEX('Accrual Schedule'!$C$4:$C$122, 1, 1)))</f>
        <v/>
      </c>
      <c r="J1674" s="11" t="str">
        <f ca="1">IF(B1674="","",'Terms&amp;Conditions + Transaction'!$F$5-SUMIF(Dispositions!$B$3:$B$32,"&lt;="&amp;B1674,Dispositions!$C$3:$C$32))</f>
        <v/>
      </c>
      <c r="K1674" s="84" t="str">
        <f ca="1">IF(B1674="", "", IF(ISNA(MATCH(B1674, 'Factor Schedule'!$B$3:$B$2002, -1)),1,IF(INDEX('Factor Schedule'!$B$3:$C$2002,MATCH(B1674, 'Factor Schedule'!$B$3:$B$2002, -1), 1)=B1674,MATCH(B1674, 'Factor Schedule'!$B$3:$B$2002, -1),MATCH(B1674, 'Factor Schedule'!$B$3:$B$2002, -1)+1)))</f>
        <v/>
      </c>
      <c r="L1674" s="11" t="str" cm="1">
        <f t="array" aca="1" ref="L1674" ca="1">IF(B1674="","",ROUND(J1674*_xlfn.IFNA(INDEX('Factor Schedule'!$B$3:$C$2002,K1674, 2), 1), 2))</f>
        <v/>
      </c>
      <c r="M1674" s="11" t="str">
        <f ca="1">IF(B1674="", "", IF(OR(LOWER('Terms&amp;Conditions + Transaction'!$B$12)&lt;&gt;"compound", B1674=$C$2, B1674=E1674), L1674, L1674+IF(LOWER('Terms&amp;Conditions + Transaction'!$B$13)&lt;&gt;"y", SUMIFS($T$8:$T$2007, $B$8:$B$2007, "&gt;="&amp;E1674, $B$8:$B$2007, "&lt;"&amp;B1674), SUMIFS($U$8:$U$1007, $B$8:$B$2007, "&gt;="&amp;E1674, $B$8:$B$2007, "&lt;"&amp;B1674))))</f>
        <v/>
      </c>
      <c r="N1674" s="18" t="str">
        <f ca="1">IF(OR(B1674 = "", F1674=""), "", MIN(ForwardDays(B1674,-'Terms&amp;Conditions + Transaction'!$B$22, 'Terms&amp;Conditions + Transaction'!$B$23, 'Holiday Schedule'!$B$3:$B$1002),ForwardDays(F1674,-'Terms&amp;Conditions + Transaction'!$B$22, 'Terms&amp;Conditions + Transaction'!$B$23, 'Holiday Schedule'!$B$3:$B$1002)))</f>
        <v/>
      </c>
      <c r="O1674" s="42" t="str">
        <f ca="1">IF(B1674="", "", IF(ISNA(MATCH(N1674, SOFR_INDEX!$A$2:$A$2001, -1)),1,IF(INDEX(SOFR_INDEX!$A$2:$E$2001,MATCH(N1674, SOFR_INDEX!$A$2:$A$2001, -1), 1)=N1674,MATCH(N1674, SOFR_INDEX!$A$2:$A$2001, -1),MATCH(N1674, SOFR_INDEX!$A$2:$A$2001, -1)+1)))</f>
        <v/>
      </c>
      <c r="P1674" s="40" t="str" cm="1">
        <f t="array" aca="1" ref="P1674" ca="1">IF(OR(B1674="", F1674=""), "", INDEX(SOFR_INDEX!$B$2:$E$2001, O1674,$P$4) * IF(LEFT($P$3, 3)="180", 2, IF(LEFT($P$3, 2)="90", 4, IF(LEFT($P$3, 2)="30", 12, 1)))/100)</f>
        <v/>
      </c>
      <c r="Q1674" s="43" t="str">
        <f ca="1">IF(OR(B1674="", F1674=""), "", P1674+'Terms&amp;Conditions + Transaction'!$B$11/10000)</f>
        <v/>
      </c>
      <c r="R1674" s="43" t="str">
        <f t="shared" ca="1" si="161"/>
        <v/>
      </c>
      <c r="S1674" t="str">
        <f ca="1">IF(B1674="",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Transaction'!$C$7*(F1674-E1674), 365), 360))))</f>
        <v/>
      </c>
      <c r="T1674" s="49" t="str">
        <f t="shared" ca="1" si="156"/>
        <v/>
      </c>
      <c r="U1674" s="49" t="str">
        <f t="shared" ca="1" si="157"/>
        <v/>
      </c>
      <c r="V1674" s="49" t="str">
        <f t="shared" ca="1" si="158"/>
        <v/>
      </c>
      <c r="W1674" s="11" t="str">
        <f t="shared" ca="1" si="159"/>
        <v/>
      </c>
      <c r="X1674" s="11" t="str">
        <f t="shared" ca="1" si="160"/>
        <v/>
      </c>
    </row>
    <row r="1675" spans="2:24" x14ac:dyDescent="0.25">
      <c r="B1675" s="82" t="str">
        <f ca="1">IF(B1674&lt;MIN($C$3, 'Terms&amp;Conditions + Transaction'!$B$6), B1674+1, "")</f>
        <v/>
      </c>
      <c r="C1675" t="str">
        <f ca="1">IF(B1675="", "", IF(AND(WEEKDAY(B1675, 2)&lt;=5, ISERROR(VLOOKUP(B1675, 'Holiday Schedule'!$B$3:$B$1002, 1, FALSE))), 1, 0))</f>
        <v/>
      </c>
      <c r="D1675" t="str">
        <f ca="1">IF(B1675="", "", IF(LOWER('Terms&amp;Conditions + Transaction'!$C$15)="act", 1, IF(DAY(B1675)=31, 0, IF(AND(DAY(B1675+1)=1, MONTH(B1675+1)=3), 31-DAY(B1675), 1))))</f>
        <v/>
      </c>
      <c r="E1675" s="18" t="str">
        <f ca="1">IF(B1675="", "", IFERROR(VLOOKUP(B1675, 'Accrual Schedule'!$B$3:$B$122, 1, TRUE), ""))</f>
        <v/>
      </c>
      <c r="F1675" s="18" t="str" cm="1">
        <f t="array" aca="1" ref="F1675" ca="1">IF(B1675="", "", INDEX('Accrual Schedule'!$B$3:$B$122, MATCH(B1675, 'Accrual Schedule'!$B$3:$B$122, 1)+1, 1))</f>
        <v/>
      </c>
      <c r="G1675" s="18" t="str" cm="1">
        <f t="array" aca="1" ref="G1675" ca="1">IF(B1675="", "", INDEX('Accrual Schedule'!$B$3:$B$122, MATCH(H1675, 'Accrual Schedule'!$B$3:$B$122, 1)-1, 1))</f>
        <v/>
      </c>
      <c r="H1675" s="18" t="str">
        <f ca="1">IF(B1675="", "", INDEX('Accrual Schedule'!$B$3:$B$122, MATCH(I1675, 'Accrual Schedule'!$C$3:$C$122, 1), 1))</f>
        <v/>
      </c>
      <c r="I1675" s="18" t="str" cm="1">
        <f t="array" aca="1" ref="I1675" ca="1">IF(B1675="", "", _xlfn.IFNA(INDEX('Accrual Schedule'!$C$4:$C$122, MATCH(B1675, 'Accrual Schedule'!$C$4:$C$122, 1)+1, 1), INDEX('Accrual Schedule'!$C$4:$C$122, 1, 1)))</f>
        <v/>
      </c>
      <c r="J1675" s="11" t="str">
        <f ca="1">IF(B1675="","",'Terms&amp;Conditions + Transaction'!$F$5-SUMIF(Dispositions!$B$3:$B$32,"&lt;="&amp;B1675,Dispositions!$C$3:$C$32))</f>
        <v/>
      </c>
      <c r="K1675" s="84" t="str">
        <f ca="1">IF(B1675="", "", IF(ISNA(MATCH(B1675, 'Factor Schedule'!$B$3:$B$2002, -1)),1,IF(INDEX('Factor Schedule'!$B$3:$C$2002,MATCH(B1675, 'Factor Schedule'!$B$3:$B$2002, -1), 1)=B1675,MATCH(B1675, 'Factor Schedule'!$B$3:$B$2002, -1),MATCH(B1675, 'Factor Schedule'!$B$3:$B$2002, -1)+1)))</f>
        <v/>
      </c>
      <c r="L1675" s="11" t="str" cm="1">
        <f t="array" aca="1" ref="L1675" ca="1">IF(B1675="","",ROUND(J1675*_xlfn.IFNA(INDEX('Factor Schedule'!$B$3:$C$2002,K1675, 2), 1), 2))</f>
        <v/>
      </c>
      <c r="M1675" s="11" t="str">
        <f ca="1">IF(B1675="", "", IF(OR(LOWER('Terms&amp;Conditions + Transaction'!$B$12)&lt;&gt;"compound", B1675=$C$2, B1675=E1675), L1675, L1675+IF(LOWER('Terms&amp;Conditions + Transaction'!$B$13)&lt;&gt;"y", SUMIFS($T$8:$T$2007, $B$8:$B$2007, "&gt;="&amp;E1675, $B$8:$B$2007, "&lt;"&amp;B1675), SUMIFS($U$8:$U$1007, $B$8:$B$2007, "&gt;="&amp;E1675, $B$8:$B$2007, "&lt;"&amp;B1675))))</f>
        <v/>
      </c>
      <c r="N1675" s="18" t="str">
        <f ca="1">IF(OR(B1675 = "", F1675=""), "", MIN(ForwardDays(B1675,-'Terms&amp;Conditions + Transaction'!$B$22, 'Terms&amp;Conditions + Transaction'!$B$23, 'Holiday Schedule'!$B$3:$B$1002),ForwardDays(F1675,-'Terms&amp;Conditions + Transaction'!$B$22, 'Terms&amp;Conditions + Transaction'!$B$23, 'Holiday Schedule'!$B$3:$B$1002)))</f>
        <v/>
      </c>
      <c r="O1675" s="42" t="str">
        <f ca="1">IF(B1675="", "", IF(ISNA(MATCH(N1675, SOFR_INDEX!$A$2:$A$2001, -1)),1,IF(INDEX(SOFR_INDEX!$A$2:$E$2001,MATCH(N1675, SOFR_INDEX!$A$2:$A$2001, -1), 1)=N1675,MATCH(N1675, SOFR_INDEX!$A$2:$A$2001, -1),MATCH(N1675, SOFR_INDEX!$A$2:$A$2001, -1)+1)))</f>
        <v/>
      </c>
      <c r="P1675" s="40" t="str" cm="1">
        <f t="array" aca="1" ref="P1675" ca="1">IF(OR(B1675="", F1675=""), "", INDEX(SOFR_INDEX!$B$2:$E$2001, O1675,$P$4) * IF(LEFT($P$3, 3)="180", 2, IF(LEFT($P$3, 2)="90", 4, IF(LEFT($P$3, 2)="30", 12, 1)))/100)</f>
        <v/>
      </c>
      <c r="Q1675" s="43" t="str">
        <f ca="1">IF(OR(B1675="", F1675=""), "", P1675+'Terms&amp;Conditions + Transaction'!$B$11/10000)</f>
        <v/>
      </c>
      <c r="R1675" s="43" t="str">
        <f t="shared" ca="1" si="161"/>
        <v/>
      </c>
      <c r="S1675" t="str">
        <f ca="1">IF(B1675="",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Transaction'!$C$7*(F1675-E1675), 365), 360))))</f>
        <v/>
      </c>
      <c r="T1675" s="49" t="str">
        <f t="shared" ref="T1675:T1738" ca="1" si="162">IF(OR(B1675="", F1675=""), "", IF(S1675&gt;0, D1675*M1675* P1675/S1675, 0))</f>
        <v/>
      </c>
      <c r="U1675" s="49" t="str">
        <f t="shared" ref="U1675:U1738" ca="1" si="163">IF(OR(B1675="", F1675=""), "", IF(S1675&gt;0, D1675*M1675* Q1675/S1675, 0))</f>
        <v/>
      </c>
      <c r="V1675" s="49" t="str">
        <f t="shared" ref="V1675:V1738" ca="1" si="164">IF(B1675="","",SUMIFS($U$8:$U$1007, $B$8:$B$1007,"&gt;="&amp;G1675,$B$8:$B$1007,"&lt;="&amp;B1675))</f>
        <v/>
      </c>
      <c r="W1675" s="11" t="str">
        <f t="shared" ref="W1675:W1738" ca="1" si="165">IF(B1675="","",ROUND(V1675, 2))</f>
        <v/>
      </c>
      <c r="X1675" s="11" t="str">
        <f t="shared" ref="X1675:X1738" ca="1" si="166">IF(B1675="","",IF(B1674="","",IF(B1675=I1674,ROUND(SUMIFS($U$8:$U$1007, $B$8:$B$1007,"&gt;="&amp;G1674,$B$8:$B$1007,"&lt;"&amp;H1674), 2),"")))</f>
        <v/>
      </c>
    </row>
    <row r="1676" spans="2:24" x14ac:dyDescent="0.25">
      <c r="B1676" s="82" t="str">
        <f ca="1">IF(B1675&lt;MIN($C$3, 'Terms&amp;Conditions + Transaction'!$B$6), B1675+1, "")</f>
        <v/>
      </c>
      <c r="C1676" t="str">
        <f ca="1">IF(B1676="", "", IF(AND(WEEKDAY(B1676, 2)&lt;=5, ISERROR(VLOOKUP(B1676, 'Holiday Schedule'!$B$3:$B$1002, 1, FALSE))), 1, 0))</f>
        <v/>
      </c>
      <c r="D1676" t="str">
        <f ca="1">IF(B1676="", "", IF(LOWER('Terms&amp;Conditions + Transaction'!$C$15)="act", 1, IF(DAY(B1676)=31, 0, IF(AND(DAY(B1676+1)=1, MONTH(B1676+1)=3), 31-DAY(B1676), 1))))</f>
        <v/>
      </c>
      <c r="E1676" s="18" t="str">
        <f ca="1">IF(B1676="", "", IFERROR(VLOOKUP(B1676, 'Accrual Schedule'!$B$3:$B$122, 1, TRUE), ""))</f>
        <v/>
      </c>
      <c r="F1676" s="18" t="str" cm="1">
        <f t="array" aca="1" ref="F1676" ca="1">IF(B1676="", "", INDEX('Accrual Schedule'!$B$3:$B$122, MATCH(B1676, 'Accrual Schedule'!$B$3:$B$122, 1)+1, 1))</f>
        <v/>
      </c>
      <c r="G1676" s="18" t="str" cm="1">
        <f t="array" aca="1" ref="G1676" ca="1">IF(B1676="", "", INDEX('Accrual Schedule'!$B$3:$B$122, MATCH(H1676, 'Accrual Schedule'!$B$3:$B$122, 1)-1, 1))</f>
        <v/>
      </c>
      <c r="H1676" s="18" t="str">
        <f ca="1">IF(B1676="", "", INDEX('Accrual Schedule'!$B$3:$B$122, MATCH(I1676, 'Accrual Schedule'!$C$3:$C$122, 1), 1))</f>
        <v/>
      </c>
      <c r="I1676" s="18" t="str" cm="1">
        <f t="array" aca="1" ref="I1676" ca="1">IF(B1676="", "", _xlfn.IFNA(INDEX('Accrual Schedule'!$C$4:$C$122, MATCH(B1676, 'Accrual Schedule'!$C$4:$C$122, 1)+1, 1), INDEX('Accrual Schedule'!$C$4:$C$122, 1, 1)))</f>
        <v/>
      </c>
      <c r="J1676" s="11" t="str">
        <f ca="1">IF(B1676="","",'Terms&amp;Conditions + Transaction'!$F$5-SUMIF(Dispositions!$B$3:$B$32,"&lt;="&amp;B1676,Dispositions!$C$3:$C$32))</f>
        <v/>
      </c>
      <c r="K1676" s="84" t="str">
        <f ca="1">IF(B1676="", "", IF(ISNA(MATCH(B1676, 'Factor Schedule'!$B$3:$B$2002, -1)),1,IF(INDEX('Factor Schedule'!$B$3:$C$2002,MATCH(B1676, 'Factor Schedule'!$B$3:$B$2002, -1), 1)=B1676,MATCH(B1676, 'Factor Schedule'!$B$3:$B$2002, -1),MATCH(B1676, 'Factor Schedule'!$B$3:$B$2002, -1)+1)))</f>
        <v/>
      </c>
      <c r="L1676" s="11" t="str" cm="1">
        <f t="array" aca="1" ref="L1676" ca="1">IF(B1676="","",ROUND(J1676*_xlfn.IFNA(INDEX('Factor Schedule'!$B$3:$C$2002,K1676, 2), 1), 2))</f>
        <v/>
      </c>
      <c r="M1676" s="11" t="str">
        <f ca="1">IF(B1676="", "", IF(OR(LOWER('Terms&amp;Conditions + Transaction'!$B$12)&lt;&gt;"compound", B1676=$C$2, B1676=E1676), L1676, L1676+IF(LOWER('Terms&amp;Conditions + Transaction'!$B$13)&lt;&gt;"y", SUMIFS($T$8:$T$2007, $B$8:$B$2007, "&gt;="&amp;E1676, $B$8:$B$2007, "&lt;"&amp;B1676), SUMIFS($U$8:$U$1007, $B$8:$B$2007, "&gt;="&amp;E1676, $B$8:$B$2007, "&lt;"&amp;B1676))))</f>
        <v/>
      </c>
      <c r="N1676" s="18" t="str">
        <f ca="1">IF(OR(B1676 = "", F1676=""), "", MIN(ForwardDays(B1676,-'Terms&amp;Conditions + Transaction'!$B$22, 'Terms&amp;Conditions + Transaction'!$B$23, 'Holiday Schedule'!$B$3:$B$1002),ForwardDays(F1676,-'Terms&amp;Conditions + Transaction'!$B$22, 'Terms&amp;Conditions + Transaction'!$B$23, 'Holiday Schedule'!$B$3:$B$1002)))</f>
        <v/>
      </c>
      <c r="O1676" s="42" t="str">
        <f ca="1">IF(B1676="", "", IF(ISNA(MATCH(N1676, SOFR_INDEX!$A$2:$A$2001, -1)),1,IF(INDEX(SOFR_INDEX!$A$2:$E$2001,MATCH(N1676, SOFR_INDEX!$A$2:$A$2001, -1), 1)=N1676,MATCH(N1676, SOFR_INDEX!$A$2:$A$2001, -1),MATCH(N1676, SOFR_INDEX!$A$2:$A$2001, -1)+1)))</f>
        <v/>
      </c>
      <c r="P1676" s="40" t="str" cm="1">
        <f t="array" aca="1" ref="P1676" ca="1">IF(OR(B1676="", F1676=""), "", INDEX(SOFR_INDEX!$B$2:$E$2001, O1676,$P$4) * IF(LEFT($P$3, 3)="180", 2, IF(LEFT($P$3, 2)="90", 4, IF(LEFT($P$3, 2)="30", 12, 1)))/100)</f>
        <v/>
      </c>
      <c r="Q1676" s="43" t="str">
        <f ca="1">IF(OR(B1676="", F1676=""), "", P1676+'Terms&amp;Conditions + Transaction'!$B$11/10000)</f>
        <v/>
      </c>
      <c r="R1676" s="43" t="str">
        <f t="shared" ca="1" si="161"/>
        <v/>
      </c>
      <c r="S1676" t="str">
        <f ca="1">IF(B1676="",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Transaction'!$C$7*(F1676-E1676), 365), 360))))</f>
        <v/>
      </c>
      <c r="T1676" s="49" t="str">
        <f t="shared" ca="1" si="162"/>
        <v/>
      </c>
      <c r="U1676" s="49" t="str">
        <f t="shared" ca="1" si="163"/>
        <v/>
      </c>
      <c r="V1676" s="49" t="str">
        <f t="shared" ca="1" si="164"/>
        <v/>
      </c>
      <c r="W1676" s="11" t="str">
        <f t="shared" ca="1" si="165"/>
        <v/>
      </c>
      <c r="X1676" s="11" t="str">
        <f t="shared" ca="1" si="166"/>
        <v/>
      </c>
    </row>
    <row r="1677" spans="2:24" x14ac:dyDescent="0.25">
      <c r="B1677" s="82" t="str">
        <f ca="1">IF(B1676&lt;MIN($C$3, 'Terms&amp;Conditions + Transaction'!$B$6), B1676+1, "")</f>
        <v/>
      </c>
      <c r="C1677" t="str">
        <f ca="1">IF(B1677="", "", IF(AND(WEEKDAY(B1677, 2)&lt;=5, ISERROR(VLOOKUP(B1677, 'Holiday Schedule'!$B$3:$B$1002, 1, FALSE))), 1, 0))</f>
        <v/>
      </c>
      <c r="D1677" t="str">
        <f ca="1">IF(B1677="", "", IF(LOWER('Terms&amp;Conditions + Transaction'!$C$15)="act", 1, IF(DAY(B1677)=31, 0, IF(AND(DAY(B1677+1)=1, MONTH(B1677+1)=3), 31-DAY(B1677), 1))))</f>
        <v/>
      </c>
      <c r="E1677" s="18" t="str">
        <f ca="1">IF(B1677="", "", IFERROR(VLOOKUP(B1677, 'Accrual Schedule'!$B$3:$B$122, 1, TRUE), ""))</f>
        <v/>
      </c>
      <c r="F1677" s="18" t="str" cm="1">
        <f t="array" aca="1" ref="F1677" ca="1">IF(B1677="", "", INDEX('Accrual Schedule'!$B$3:$B$122, MATCH(B1677, 'Accrual Schedule'!$B$3:$B$122, 1)+1, 1))</f>
        <v/>
      </c>
      <c r="G1677" s="18" t="str" cm="1">
        <f t="array" aca="1" ref="G1677" ca="1">IF(B1677="", "", INDEX('Accrual Schedule'!$B$3:$B$122, MATCH(H1677, 'Accrual Schedule'!$B$3:$B$122, 1)-1, 1))</f>
        <v/>
      </c>
      <c r="H1677" s="18" t="str">
        <f ca="1">IF(B1677="", "", INDEX('Accrual Schedule'!$B$3:$B$122, MATCH(I1677, 'Accrual Schedule'!$C$3:$C$122, 1), 1))</f>
        <v/>
      </c>
      <c r="I1677" s="18" t="str" cm="1">
        <f t="array" aca="1" ref="I1677" ca="1">IF(B1677="", "", _xlfn.IFNA(INDEX('Accrual Schedule'!$C$4:$C$122, MATCH(B1677, 'Accrual Schedule'!$C$4:$C$122, 1)+1, 1), INDEX('Accrual Schedule'!$C$4:$C$122, 1, 1)))</f>
        <v/>
      </c>
      <c r="J1677" s="11" t="str">
        <f ca="1">IF(B1677="","",'Terms&amp;Conditions + Transaction'!$F$5-SUMIF(Dispositions!$B$3:$B$32,"&lt;="&amp;B1677,Dispositions!$C$3:$C$32))</f>
        <v/>
      </c>
      <c r="K1677" s="84" t="str">
        <f ca="1">IF(B1677="", "", IF(ISNA(MATCH(B1677, 'Factor Schedule'!$B$3:$B$2002, -1)),1,IF(INDEX('Factor Schedule'!$B$3:$C$2002,MATCH(B1677, 'Factor Schedule'!$B$3:$B$2002, -1), 1)=B1677,MATCH(B1677, 'Factor Schedule'!$B$3:$B$2002, -1),MATCH(B1677, 'Factor Schedule'!$B$3:$B$2002, -1)+1)))</f>
        <v/>
      </c>
      <c r="L1677" s="11" t="str" cm="1">
        <f t="array" aca="1" ref="L1677" ca="1">IF(B1677="","",ROUND(J1677*_xlfn.IFNA(INDEX('Factor Schedule'!$B$3:$C$2002,K1677, 2), 1), 2))</f>
        <v/>
      </c>
      <c r="M1677" s="11" t="str">
        <f ca="1">IF(B1677="", "", IF(OR(LOWER('Terms&amp;Conditions + Transaction'!$B$12)&lt;&gt;"compound", B1677=$C$2, B1677=E1677), L1677, L1677+IF(LOWER('Terms&amp;Conditions + Transaction'!$B$13)&lt;&gt;"y", SUMIFS($T$8:$T$2007, $B$8:$B$2007, "&gt;="&amp;E1677, $B$8:$B$2007, "&lt;"&amp;B1677), SUMIFS($U$8:$U$1007, $B$8:$B$2007, "&gt;="&amp;E1677, $B$8:$B$2007, "&lt;"&amp;B1677))))</f>
        <v/>
      </c>
      <c r="N1677" s="18" t="str">
        <f ca="1">IF(OR(B1677 = "", F1677=""), "", MIN(ForwardDays(B1677,-'Terms&amp;Conditions + Transaction'!$B$22, 'Terms&amp;Conditions + Transaction'!$B$23, 'Holiday Schedule'!$B$3:$B$1002),ForwardDays(F1677,-'Terms&amp;Conditions + Transaction'!$B$22, 'Terms&amp;Conditions + Transaction'!$B$23, 'Holiday Schedule'!$B$3:$B$1002)))</f>
        <v/>
      </c>
      <c r="O1677" s="42" t="str">
        <f ca="1">IF(B1677="", "", IF(ISNA(MATCH(N1677, SOFR_INDEX!$A$2:$A$2001, -1)),1,IF(INDEX(SOFR_INDEX!$A$2:$E$2001,MATCH(N1677, SOFR_INDEX!$A$2:$A$2001, -1), 1)=N1677,MATCH(N1677, SOFR_INDEX!$A$2:$A$2001, -1),MATCH(N1677, SOFR_INDEX!$A$2:$A$2001, -1)+1)))</f>
        <v/>
      </c>
      <c r="P1677" s="40" t="str" cm="1">
        <f t="array" aca="1" ref="P1677" ca="1">IF(OR(B1677="", F1677=""), "", INDEX(SOFR_INDEX!$B$2:$E$2001, O1677,$P$4) * IF(LEFT($P$3, 3)="180", 2, IF(LEFT($P$3, 2)="90", 4, IF(LEFT($P$3, 2)="30", 12, 1)))/100)</f>
        <v/>
      </c>
      <c r="Q1677" s="43" t="str">
        <f ca="1">IF(OR(B1677="", F1677=""), "", P1677+'Terms&amp;Conditions + Transaction'!$B$11/10000)</f>
        <v/>
      </c>
      <c r="R1677" s="43" t="str">
        <f t="shared" ca="1" si="161"/>
        <v/>
      </c>
      <c r="S1677" t="str">
        <f ca="1">IF(B1677="",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Transaction'!$C$7*(F1677-E1677), 365), 360))))</f>
        <v/>
      </c>
      <c r="T1677" s="49" t="str">
        <f t="shared" ca="1" si="162"/>
        <v/>
      </c>
      <c r="U1677" s="49" t="str">
        <f t="shared" ca="1" si="163"/>
        <v/>
      </c>
      <c r="V1677" s="49" t="str">
        <f t="shared" ca="1" si="164"/>
        <v/>
      </c>
      <c r="W1677" s="11" t="str">
        <f t="shared" ca="1" si="165"/>
        <v/>
      </c>
      <c r="X1677" s="11" t="str">
        <f t="shared" ca="1" si="166"/>
        <v/>
      </c>
    </row>
    <row r="1678" spans="2:24" x14ac:dyDescent="0.25">
      <c r="B1678" s="82" t="str">
        <f ca="1">IF(B1677&lt;MIN($C$3, 'Terms&amp;Conditions + Transaction'!$B$6), B1677+1, "")</f>
        <v/>
      </c>
      <c r="C1678" t="str">
        <f ca="1">IF(B1678="", "", IF(AND(WEEKDAY(B1678, 2)&lt;=5, ISERROR(VLOOKUP(B1678, 'Holiday Schedule'!$B$3:$B$1002, 1, FALSE))), 1, 0))</f>
        <v/>
      </c>
      <c r="D1678" t="str">
        <f ca="1">IF(B1678="", "", IF(LOWER('Terms&amp;Conditions + Transaction'!$C$15)="act", 1, IF(DAY(B1678)=31, 0, IF(AND(DAY(B1678+1)=1, MONTH(B1678+1)=3), 31-DAY(B1678), 1))))</f>
        <v/>
      </c>
      <c r="E1678" s="18" t="str">
        <f ca="1">IF(B1678="", "", IFERROR(VLOOKUP(B1678, 'Accrual Schedule'!$B$3:$B$122, 1, TRUE), ""))</f>
        <v/>
      </c>
      <c r="F1678" s="18" t="str" cm="1">
        <f t="array" aca="1" ref="F1678" ca="1">IF(B1678="", "", INDEX('Accrual Schedule'!$B$3:$B$122, MATCH(B1678, 'Accrual Schedule'!$B$3:$B$122, 1)+1, 1))</f>
        <v/>
      </c>
      <c r="G1678" s="18" t="str" cm="1">
        <f t="array" aca="1" ref="G1678" ca="1">IF(B1678="", "", INDEX('Accrual Schedule'!$B$3:$B$122, MATCH(H1678, 'Accrual Schedule'!$B$3:$B$122, 1)-1, 1))</f>
        <v/>
      </c>
      <c r="H1678" s="18" t="str">
        <f ca="1">IF(B1678="", "", INDEX('Accrual Schedule'!$B$3:$B$122, MATCH(I1678, 'Accrual Schedule'!$C$3:$C$122, 1), 1))</f>
        <v/>
      </c>
      <c r="I1678" s="18" t="str" cm="1">
        <f t="array" aca="1" ref="I1678" ca="1">IF(B1678="", "", _xlfn.IFNA(INDEX('Accrual Schedule'!$C$4:$C$122, MATCH(B1678, 'Accrual Schedule'!$C$4:$C$122, 1)+1, 1), INDEX('Accrual Schedule'!$C$4:$C$122, 1, 1)))</f>
        <v/>
      </c>
      <c r="J1678" s="11" t="str">
        <f ca="1">IF(B1678="","",'Terms&amp;Conditions + Transaction'!$F$5-SUMIF(Dispositions!$B$3:$B$32,"&lt;="&amp;B1678,Dispositions!$C$3:$C$32))</f>
        <v/>
      </c>
      <c r="K1678" s="84" t="str">
        <f ca="1">IF(B1678="", "", IF(ISNA(MATCH(B1678, 'Factor Schedule'!$B$3:$B$2002, -1)),1,IF(INDEX('Factor Schedule'!$B$3:$C$2002,MATCH(B1678, 'Factor Schedule'!$B$3:$B$2002, -1), 1)=B1678,MATCH(B1678, 'Factor Schedule'!$B$3:$B$2002, -1),MATCH(B1678, 'Factor Schedule'!$B$3:$B$2002, -1)+1)))</f>
        <v/>
      </c>
      <c r="L1678" s="11" t="str" cm="1">
        <f t="array" aca="1" ref="L1678" ca="1">IF(B1678="","",ROUND(J1678*_xlfn.IFNA(INDEX('Factor Schedule'!$B$3:$C$2002,K1678, 2), 1), 2))</f>
        <v/>
      </c>
      <c r="M1678" s="11" t="str">
        <f ca="1">IF(B1678="", "", IF(OR(LOWER('Terms&amp;Conditions + Transaction'!$B$12)&lt;&gt;"compound", B1678=$C$2, B1678=E1678), L1678, L1678+IF(LOWER('Terms&amp;Conditions + Transaction'!$B$13)&lt;&gt;"y", SUMIFS($T$8:$T$2007, $B$8:$B$2007, "&gt;="&amp;E1678, $B$8:$B$2007, "&lt;"&amp;B1678), SUMIFS($U$8:$U$1007, $B$8:$B$2007, "&gt;="&amp;E1678, $B$8:$B$2007, "&lt;"&amp;B1678))))</f>
        <v/>
      </c>
      <c r="N1678" s="18" t="str">
        <f ca="1">IF(OR(B1678 = "", F1678=""), "", MIN(ForwardDays(B1678,-'Terms&amp;Conditions + Transaction'!$B$22, 'Terms&amp;Conditions + Transaction'!$B$23, 'Holiday Schedule'!$B$3:$B$1002),ForwardDays(F1678,-'Terms&amp;Conditions + Transaction'!$B$22, 'Terms&amp;Conditions + Transaction'!$B$23, 'Holiday Schedule'!$B$3:$B$1002)))</f>
        <v/>
      </c>
      <c r="O1678" s="42" t="str">
        <f ca="1">IF(B1678="", "", IF(ISNA(MATCH(N1678, SOFR_INDEX!$A$2:$A$2001, -1)),1,IF(INDEX(SOFR_INDEX!$A$2:$E$2001,MATCH(N1678, SOFR_INDEX!$A$2:$A$2001, -1), 1)=N1678,MATCH(N1678, SOFR_INDEX!$A$2:$A$2001, -1),MATCH(N1678, SOFR_INDEX!$A$2:$A$2001, -1)+1)))</f>
        <v/>
      </c>
      <c r="P1678" s="40" t="str" cm="1">
        <f t="array" aca="1" ref="P1678" ca="1">IF(OR(B1678="", F1678=""), "", INDEX(SOFR_INDEX!$B$2:$E$2001, O1678,$P$4) * IF(LEFT($P$3, 3)="180", 2, IF(LEFT($P$3, 2)="90", 4, IF(LEFT($P$3, 2)="30", 12, 1)))/100)</f>
        <v/>
      </c>
      <c r="Q1678" s="43" t="str">
        <f ca="1">IF(OR(B1678="", F1678=""), "", P1678+'Terms&amp;Conditions + Transaction'!$B$11/10000)</f>
        <v/>
      </c>
      <c r="R1678" s="43" t="str">
        <f t="shared" ca="1" si="161"/>
        <v/>
      </c>
      <c r="S1678" t="str">
        <f ca="1">IF(B1678="",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Transaction'!$C$7*(F1678-E1678), 365), 360))))</f>
        <v/>
      </c>
      <c r="T1678" s="49" t="str">
        <f t="shared" ca="1" si="162"/>
        <v/>
      </c>
      <c r="U1678" s="49" t="str">
        <f t="shared" ca="1" si="163"/>
        <v/>
      </c>
      <c r="V1678" s="49" t="str">
        <f t="shared" ca="1" si="164"/>
        <v/>
      </c>
      <c r="W1678" s="11" t="str">
        <f t="shared" ca="1" si="165"/>
        <v/>
      </c>
      <c r="X1678" s="11" t="str">
        <f t="shared" ca="1" si="166"/>
        <v/>
      </c>
    </row>
    <row r="1679" spans="2:24" x14ac:dyDescent="0.25">
      <c r="B1679" s="82" t="str">
        <f ca="1">IF(B1678&lt;MIN($C$3, 'Terms&amp;Conditions + Transaction'!$B$6), B1678+1, "")</f>
        <v/>
      </c>
      <c r="C1679" t="str">
        <f ca="1">IF(B1679="", "", IF(AND(WEEKDAY(B1679, 2)&lt;=5, ISERROR(VLOOKUP(B1679, 'Holiday Schedule'!$B$3:$B$1002, 1, FALSE))), 1, 0))</f>
        <v/>
      </c>
      <c r="D1679" t="str">
        <f ca="1">IF(B1679="", "", IF(LOWER('Terms&amp;Conditions + Transaction'!$C$15)="act", 1, IF(DAY(B1679)=31, 0, IF(AND(DAY(B1679+1)=1, MONTH(B1679+1)=3), 31-DAY(B1679), 1))))</f>
        <v/>
      </c>
      <c r="E1679" s="18" t="str">
        <f ca="1">IF(B1679="", "", IFERROR(VLOOKUP(B1679, 'Accrual Schedule'!$B$3:$B$122, 1, TRUE), ""))</f>
        <v/>
      </c>
      <c r="F1679" s="18" t="str" cm="1">
        <f t="array" aca="1" ref="F1679" ca="1">IF(B1679="", "", INDEX('Accrual Schedule'!$B$3:$B$122, MATCH(B1679, 'Accrual Schedule'!$B$3:$B$122, 1)+1, 1))</f>
        <v/>
      </c>
      <c r="G1679" s="18" t="str" cm="1">
        <f t="array" aca="1" ref="G1679" ca="1">IF(B1679="", "", INDEX('Accrual Schedule'!$B$3:$B$122, MATCH(H1679, 'Accrual Schedule'!$B$3:$B$122, 1)-1, 1))</f>
        <v/>
      </c>
      <c r="H1679" s="18" t="str">
        <f ca="1">IF(B1679="", "", INDEX('Accrual Schedule'!$B$3:$B$122, MATCH(I1679, 'Accrual Schedule'!$C$3:$C$122, 1), 1))</f>
        <v/>
      </c>
      <c r="I1679" s="18" t="str" cm="1">
        <f t="array" aca="1" ref="I1679" ca="1">IF(B1679="", "", _xlfn.IFNA(INDEX('Accrual Schedule'!$C$4:$C$122, MATCH(B1679, 'Accrual Schedule'!$C$4:$C$122, 1)+1, 1), INDEX('Accrual Schedule'!$C$4:$C$122, 1, 1)))</f>
        <v/>
      </c>
      <c r="J1679" s="11" t="str">
        <f ca="1">IF(B1679="","",'Terms&amp;Conditions + Transaction'!$F$5-SUMIF(Dispositions!$B$3:$B$32,"&lt;="&amp;B1679,Dispositions!$C$3:$C$32))</f>
        <v/>
      </c>
      <c r="K1679" s="84" t="str">
        <f ca="1">IF(B1679="", "", IF(ISNA(MATCH(B1679, 'Factor Schedule'!$B$3:$B$2002, -1)),1,IF(INDEX('Factor Schedule'!$B$3:$C$2002,MATCH(B1679, 'Factor Schedule'!$B$3:$B$2002, -1), 1)=B1679,MATCH(B1679, 'Factor Schedule'!$B$3:$B$2002, -1),MATCH(B1679, 'Factor Schedule'!$B$3:$B$2002, -1)+1)))</f>
        <v/>
      </c>
      <c r="L1679" s="11" t="str" cm="1">
        <f t="array" aca="1" ref="L1679" ca="1">IF(B1679="","",ROUND(J1679*_xlfn.IFNA(INDEX('Factor Schedule'!$B$3:$C$2002,K1679, 2), 1), 2))</f>
        <v/>
      </c>
      <c r="M1679" s="11" t="str">
        <f ca="1">IF(B1679="", "", IF(OR(LOWER('Terms&amp;Conditions + Transaction'!$B$12)&lt;&gt;"compound", B1679=$C$2, B1679=E1679), L1679, L1679+IF(LOWER('Terms&amp;Conditions + Transaction'!$B$13)&lt;&gt;"y", SUMIFS($T$8:$T$2007, $B$8:$B$2007, "&gt;="&amp;E1679, $B$8:$B$2007, "&lt;"&amp;B1679), SUMIFS($U$8:$U$1007, $B$8:$B$2007, "&gt;="&amp;E1679, $B$8:$B$2007, "&lt;"&amp;B1679))))</f>
        <v/>
      </c>
      <c r="N1679" s="18" t="str">
        <f ca="1">IF(OR(B1679 = "", F1679=""), "", MIN(ForwardDays(B1679,-'Terms&amp;Conditions + Transaction'!$B$22, 'Terms&amp;Conditions + Transaction'!$B$23, 'Holiday Schedule'!$B$3:$B$1002),ForwardDays(F1679,-'Terms&amp;Conditions + Transaction'!$B$22, 'Terms&amp;Conditions + Transaction'!$B$23, 'Holiday Schedule'!$B$3:$B$1002)))</f>
        <v/>
      </c>
      <c r="O1679" s="42" t="str">
        <f ca="1">IF(B1679="", "", IF(ISNA(MATCH(N1679, SOFR_INDEX!$A$2:$A$2001, -1)),1,IF(INDEX(SOFR_INDEX!$A$2:$E$2001,MATCH(N1679, SOFR_INDEX!$A$2:$A$2001, -1), 1)=N1679,MATCH(N1679, SOFR_INDEX!$A$2:$A$2001, -1),MATCH(N1679, SOFR_INDEX!$A$2:$A$2001, -1)+1)))</f>
        <v/>
      </c>
      <c r="P1679" s="40" t="str" cm="1">
        <f t="array" aca="1" ref="P1679" ca="1">IF(OR(B1679="", F1679=""), "", INDEX(SOFR_INDEX!$B$2:$E$2001, O1679,$P$4) * IF(LEFT($P$3, 3)="180", 2, IF(LEFT($P$3, 2)="90", 4, IF(LEFT($P$3, 2)="30", 12, 1)))/100)</f>
        <v/>
      </c>
      <c r="Q1679" s="43" t="str">
        <f ca="1">IF(OR(B1679="", F1679=""), "", P1679+'Terms&amp;Conditions + Transaction'!$B$11/10000)</f>
        <v/>
      </c>
      <c r="R1679" s="43" t="str">
        <f t="shared" ca="1" si="161"/>
        <v/>
      </c>
      <c r="S1679" t="str">
        <f ca="1">IF(B1679="",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Transaction'!$C$7*(F1679-E1679), 365), 360))))</f>
        <v/>
      </c>
      <c r="T1679" s="49" t="str">
        <f t="shared" ca="1" si="162"/>
        <v/>
      </c>
      <c r="U1679" s="49" t="str">
        <f t="shared" ca="1" si="163"/>
        <v/>
      </c>
      <c r="V1679" s="49" t="str">
        <f t="shared" ca="1" si="164"/>
        <v/>
      </c>
      <c r="W1679" s="11" t="str">
        <f t="shared" ca="1" si="165"/>
        <v/>
      </c>
      <c r="X1679" s="11" t="str">
        <f t="shared" ca="1" si="166"/>
        <v/>
      </c>
    </row>
    <row r="1680" spans="2:24" x14ac:dyDescent="0.25">
      <c r="B1680" s="82" t="str">
        <f ca="1">IF(B1679&lt;MIN($C$3, 'Terms&amp;Conditions + Transaction'!$B$6), B1679+1, "")</f>
        <v/>
      </c>
      <c r="C1680" t="str">
        <f ca="1">IF(B1680="", "", IF(AND(WEEKDAY(B1680, 2)&lt;=5, ISERROR(VLOOKUP(B1680, 'Holiday Schedule'!$B$3:$B$1002, 1, FALSE))), 1, 0))</f>
        <v/>
      </c>
      <c r="D1680" t="str">
        <f ca="1">IF(B1680="", "", IF(LOWER('Terms&amp;Conditions + Transaction'!$C$15)="act", 1, IF(DAY(B1680)=31, 0, IF(AND(DAY(B1680+1)=1, MONTH(B1680+1)=3), 31-DAY(B1680), 1))))</f>
        <v/>
      </c>
      <c r="E1680" s="18" t="str">
        <f ca="1">IF(B1680="", "", IFERROR(VLOOKUP(B1680, 'Accrual Schedule'!$B$3:$B$122, 1, TRUE), ""))</f>
        <v/>
      </c>
      <c r="F1680" s="18" t="str" cm="1">
        <f t="array" aca="1" ref="F1680" ca="1">IF(B1680="", "", INDEX('Accrual Schedule'!$B$3:$B$122, MATCH(B1680, 'Accrual Schedule'!$B$3:$B$122, 1)+1, 1))</f>
        <v/>
      </c>
      <c r="G1680" s="18" t="str" cm="1">
        <f t="array" aca="1" ref="G1680" ca="1">IF(B1680="", "", INDEX('Accrual Schedule'!$B$3:$B$122, MATCH(H1680, 'Accrual Schedule'!$B$3:$B$122, 1)-1, 1))</f>
        <v/>
      </c>
      <c r="H1680" s="18" t="str">
        <f ca="1">IF(B1680="", "", INDEX('Accrual Schedule'!$B$3:$B$122, MATCH(I1680, 'Accrual Schedule'!$C$3:$C$122, 1), 1))</f>
        <v/>
      </c>
      <c r="I1680" s="18" t="str" cm="1">
        <f t="array" aca="1" ref="I1680" ca="1">IF(B1680="", "", _xlfn.IFNA(INDEX('Accrual Schedule'!$C$4:$C$122, MATCH(B1680, 'Accrual Schedule'!$C$4:$C$122, 1)+1, 1), INDEX('Accrual Schedule'!$C$4:$C$122, 1, 1)))</f>
        <v/>
      </c>
      <c r="J1680" s="11" t="str">
        <f ca="1">IF(B1680="","",'Terms&amp;Conditions + Transaction'!$F$5-SUMIF(Dispositions!$B$3:$B$32,"&lt;="&amp;B1680,Dispositions!$C$3:$C$32))</f>
        <v/>
      </c>
      <c r="K1680" s="84" t="str">
        <f ca="1">IF(B1680="", "", IF(ISNA(MATCH(B1680, 'Factor Schedule'!$B$3:$B$2002, -1)),1,IF(INDEX('Factor Schedule'!$B$3:$C$2002,MATCH(B1680, 'Factor Schedule'!$B$3:$B$2002, -1), 1)=B1680,MATCH(B1680, 'Factor Schedule'!$B$3:$B$2002, -1),MATCH(B1680, 'Factor Schedule'!$B$3:$B$2002, -1)+1)))</f>
        <v/>
      </c>
      <c r="L1680" s="11" t="str" cm="1">
        <f t="array" aca="1" ref="L1680" ca="1">IF(B1680="","",ROUND(J1680*_xlfn.IFNA(INDEX('Factor Schedule'!$B$3:$C$2002,K1680, 2), 1), 2))</f>
        <v/>
      </c>
      <c r="M1680" s="11" t="str">
        <f ca="1">IF(B1680="", "", IF(OR(LOWER('Terms&amp;Conditions + Transaction'!$B$12)&lt;&gt;"compound", B1680=$C$2, B1680=E1680), L1680, L1680+IF(LOWER('Terms&amp;Conditions + Transaction'!$B$13)&lt;&gt;"y", SUMIFS($T$8:$T$2007, $B$8:$B$2007, "&gt;="&amp;E1680, $B$8:$B$2007, "&lt;"&amp;B1680), SUMIFS($U$8:$U$1007, $B$8:$B$2007, "&gt;="&amp;E1680, $B$8:$B$2007, "&lt;"&amp;B1680))))</f>
        <v/>
      </c>
      <c r="N1680" s="18" t="str">
        <f ca="1">IF(OR(B1680 = "", F1680=""), "", MIN(ForwardDays(B1680,-'Terms&amp;Conditions + Transaction'!$B$22, 'Terms&amp;Conditions + Transaction'!$B$23, 'Holiday Schedule'!$B$3:$B$1002),ForwardDays(F1680,-'Terms&amp;Conditions + Transaction'!$B$22, 'Terms&amp;Conditions + Transaction'!$B$23, 'Holiday Schedule'!$B$3:$B$1002)))</f>
        <v/>
      </c>
      <c r="O1680" s="42" t="str">
        <f ca="1">IF(B1680="", "", IF(ISNA(MATCH(N1680, SOFR_INDEX!$A$2:$A$2001, -1)),1,IF(INDEX(SOFR_INDEX!$A$2:$E$2001,MATCH(N1680, SOFR_INDEX!$A$2:$A$2001, -1), 1)=N1680,MATCH(N1680, SOFR_INDEX!$A$2:$A$2001, -1),MATCH(N1680, SOFR_INDEX!$A$2:$A$2001, -1)+1)))</f>
        <v/>
      </c>
      <c r="P1680" s="40" t="str" cm="1">
        <f t="array" aca="1" ref="P1680" ca="1">IF(OR(B1680="", F1680=""), "", INDEX(SOFR_INDEX!$B$2:$E$2001, O1680,$P$4) * IF(LEFT($P$3, 3)="180", 2, IF(LEFT($P$3, 2)="90", 4, IF(LEFT($P$3, 2)="30", 12, 1)))/100)</f>
        <v/>
      </c>
      <c r="Q1680" s="43" t="str">
        <f ca="1">IF(OR(B1680="", F1680=""), "", P1680+'Terms&amp;Conditions + Transaction'!$B$11/10000)</f>
        <v/>
      </c>
      <c r="R1680" s="43" t="str">
        <f t="shared" ca="1" si="161"/>
        <v/>
      </c>
      <c r="S1680" t="str">
        <f ca="1">IF(B1680="",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Transaction'!$C$7*(F1680-E1680), 365), 360))))</f>
        <v/>
      </c>
      <c r="T1680" s="49" t="str">
        <f t="shared" ca="1" si="162"/>
        <v/>
      </c>
      <c r="U1680" s="49" t="str">
        <f t="shared" ca="1" si="163"/>
        <v/>
      </c>
      <c r="V1680" s="49" t="str">
        <f t="shared" ca="1" si="164"/>
        <v/>
      </c>
      <c r="W1680" s="11" t="str">
        <f t="shared" ca="1" si="165"/>
        <v/>
      </c>
      <c r="X1680" s="11" t="str">
        <f t="shared" ca="1" si="166"/>
        <v/>
      </c>
    </row>
    <row r="1681" spans="2:24" x14ac:dyDescent="0.25">
      <c r="B1681" s="82" t="str">
        <f ca="1">IF(B1680&lt;MIN($C$3, 'Terms&amp;Conditions + Transaction'!$B$6), B1680+1, "")</f>
        <v/>
      </c>
      <c r="C1681" t="str">
        <f ca="1">IF(B1681="", "", IF(AND(WEEKDAY(B1681, 2)&lt;=5, ISERROR(VLOOKUP(B1681, 'Holiday Schedule'!$B$3:$B$1002, 1, FALSE))), 1, 0))</f>
        <v/>
      </c>
      <c r="D1681" t="str">
        <f ca="1">IF(B1681="", "", IF(LOWER('Terms&amp;Conditions + Transaction'!$C$15)="act", 1, IF(DAY(B1681)=31, 0, IF(AND(DAY(B1681+1)=1, MONTH(B1681+1)=3), 31-DAY(B1681), 1))))</f>
        <v/>
      </c>
      <c r="E1681" s="18" t="str">
        <f ca="1">IF(B1681="", "", IFERROR(VLOOKUP(B1681, 'Accrual Schedule'!$B$3:$B$122, 1, TRUE), ""))</f>
        <v/>
      </c>
      <c r="F1681" s="18" t="str" cm="1">
        <f t="array" aca="1" ref="F1681" ca="1">IF(B1681="", "", INDEX('Accrual Schedule'!$B$3:$B$122, MATCH(B1681, 'Accrual Schedule'!$B$3:$B$122, 1)+1, 1))</f>
        <v/>
      </c>
      <c r="G1681" s="18" t="str" cm="1">
        <f t="array" aca="1" ref="G1681" ca="1">IF(B1681="", "", INDEX('Accrual Schedule'!$B$3:$B$122, MATCH(H1681, 'Accrual Schedule'!$B$3:$B$122, 1)-1, 1))</f>
        <v/>
      </c>
      <c r="H1681" s="18" t="str">
        <f ca="1">IF(B1681="", "", INDEX('Accrual Schedule'!$B$3:$B$122, MATCH(I1681, 'Accrual Schedule'!$C$3:$C$122, 1), 1))</f>
        <v/>
      </c>
      <c r="I1681" s="18" t="str" cm="1">
        <f t="array" aca="1" ref="I1681" ca="1">IF(B1681="", "", _xlfn.IFNA(INDEX('Accrual Schedule'!$C$4:$C$122, MATCH(B1681, 'Accrual Schedule'!$C$4:$C$122, 1)+1, 1), INDEX('Accrual Schedule'!$C$4:$C$122, 1, 1)))</f>
        <v/>
      </c>
      <c r="J1681" s="11" t="str">
        <f ca="1">IF(B1681="","",'Terms&amp;Conditions + Transaction'!$F$5-SUMIF(Dispositions!$B$3:$B$32,"&lt;="&amp;B1681,Dispositions!$C$3:$C$32))</f>
        <v/>
      </c>
      <c r="K1681" s="84" t="str">
        <f ca="1">IF(B1681="", "", IF(ISNA(MATCH(B1681, 'Factor Schedule'!$B$3:$B$2002, -1)),1,IF(INDEX('Factor Schedule'!$B$3:$C$2002,MATCH(B1681, 'Factor Schedule'!$B$3:$B$2002, -1), 1)=B1681,MATCH(B1681, 'Factor Schedule'!$B$3:$B$2002, -1),MATCH(B1681, 'Factor Schedule'!$B$3:$B$2002, -1)+1)))</f>
        <v/>
      </c>
      <c r="L1681" s="11" t="str" cm="1">
        <f t="array" aca="1" ref="L1681" ca="1">IF(B1681="","",ROUND(J1681*_xlfn.IFNA(INDEX('Factor Schedule'!$B$3:$C$2002,K1681, 2), 1), 2))</f>
        <v/>
      </c>
      <c r="M1681" s="11" t="str">
        <f ca="1">IF(B1681="", "", IF(OR(LOWER('Terms&amp;Conditions + Transaction'!$B$12)&lt;&gt;"compound", B1681=$C$2, B1681=E1681), L1681, L1681+IF(LOWER('Terms&amp;Conditions + Transaction'!$B$13)&lt;&gt;"y", SUMIFS($T$8:$T$2007, $B$8:$B$2007, "&gt;="&amp;E1681, $B$8:$B$2007, "&lt;"&amp;B1681), SUMIFS($U$8:$U$1007, $B$8:$B$2007, "&gt;="&amp;E1681, $B$8:$B$2007, "&lt;"&amp;B1681))))</f>
        <v/>
      </c>
      <c r="N1681" s="18" t="str">
        <f ca="1">IF(OR(B1681 = "", F1681=""), "", MIN(ForwardDays(B1681,-'Terms&amp;Conditions + Transaction'!$B$22, 'Terms&amp;Conditions + Transaction'!$B$23, 'Holiday Schedule'!$B$3:$B$1002),ForwardDays(F1681,-'Terms&amp;Conditions + Transaction'!$B$22, 'Terms&amp;Conditions + Transaction'!$B$23, 'Holiday Schedule'!$B$3:$B$1002)))</f>
        <v/>
      </c>
      <c r="O1681" s="42" t="str">
        <f ca="1">IF(B1681="", "", IF(ISNA(MATCH(N1681, SOFR_INDEX!$A$2:$A$2001, -1)),1,IF(INDEX(SOFR_INDEX!$A$2:$E$2001,MATCH(N1681, SOFR_INDEX!$A$2:$A$2001, -1), 1)=N1681,MATCH(N1681, SOFR_INDEX!$A$2:$A$2001, -1),MATCH(N1681, SOFR_INDEX!$A$2:$A$2001, -1)+1)))</f>
        <v/>
      </c>
      <c r="P1681" s="40" t="str" cm="1">
        <f t="array" aca="1" ref="P1681" ca="1">IF(OR(B1681="", F1681=""), "", INDEX(SOFR_INDEX!$B$2:$E$2001, O1681,$P$4) * IF(LEFT($P$3, 3)="180", 2, IF(LEFT($P$3, 2)="90", 4, IF(LEFT($P$3, 2)="30", 12, 1)))/100)</f>
        <v/>
      </c>
      <c r="Q1681" s="43" t="str">
        <f ca="1">IF(OR(B1681="", F1681=""), "", P1681+'Terms&amp;Conditions + Transaction'!$B$11/10000)</f>
        <v/>
      </c>
      <c r="R1681" s="43" t="str">
        <f t="shared" ca="1" si="161"/>
        <v/>
      </c>
      <c r="S1681" t="str">
        <f ca="1">IF(B1681="",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Transaction'!$C$7*(F1681-E1681), 365), 360))))</f>
        <v/>
      </c>
      <c r="T1681" s="49" t="str">
        <f t="shared" ca="1" si="162"/>
        <v/>
      </c>
      <c r="U1681" s="49" t="str">
        <f t="shared" ca="1" si="163"/>
        <v/>
      </c>
      <c r="V1681" s="49" t="str">
        <f t="shared" ca="1" si="164"/>
        <v/>
      </c>
      <c r="W1681" s="11" t="str">
        <f t="shared" ca="1" si="165"/>
        <v/>
      </c>
      <c r="X1681" s="11" t="str">
        <f t="shared" ca="1" si="166"/>
        <v/>
      </c>
    </row>
    <row r="1682" spans="2:24" x14ac:dyDescent="0.25">
      <c r="B1682" s="82" t="str">
        <f ca="1">IF(B1681&lt;MIN($C$3, 'Terms&amp;Conditions + Transaction'!$B$6), B1681+1, "")</f>
        <v/>
      </c>
      <c r="C1682" t="str">
        <f ca="1">IF(B1682="", "", IF(AND(WEEKDAY(B1682, 2)&lt;=5, ISERROR(VLOOKUP(B1682, 'Holiday Schedule'!$B$3:$B$1002, 1, FALSE))), 1, 0))</f>
        <v/>
      </c>
      <c r="D1682" t="str">
        <f ca="1">IF(B1682="", "", IF(LOWER('Terms&amp;Conditions + Transaction'!$C$15)="act", 1, IF(DAY(B1682)=31, 0, IF(AND(DAY(B1682+1)=1, MONTH(B1682+1)=3), 31-DAY(B1682), 1))))</f>
        <v/>
      </c>
      <c r="E1682" s="18" t="str">
        <f ca="1">IF(B1682="", "", IFERROR(VLOOKUP(B1682, 'Accrual Schedule'!$B$3:$B$122, 1, TRUE), ""))</f>
        <v/>
      </c>
      <c r="F1682" s="18" t="str" cm="1">
        <f t="array" aca="1" ref="F1682" ca="1">IF(B1682="", "", INDEX('Accrual Schedule'!$B$3:$B$122, MATCH(B1682, 'Accrual Schedule'!$B$3:$B$122, 1)+1, 1))</f>
        <v/>
      </c>
      <c r="G1682" s="18" t="str" cm="1">
        <f t="array" aca="1" ref="G1682" ca="1">IF(B1682="", "", INDEX('Accrual Schedule'!$B$3:$B$122, MATCH(H1682, 'Accrual Schedule'!$B$3:$B$122, 1)-1, 1))</f>
        <v/>
      </c>
      <c r="H1682" s="18" t="str">
        <f ca="1">IF(B1682="", "", INDEX('Accrual Schedule'!$B$3:$B$122, MATCH(I1682, 'Accrual Schedule'!$C$3:$C$122, 1), 1))</f>
        <v/>
      </c>
      <c r="I1682" s="18" t="str" cm="1">
        <f t="array" aca="1" ref="I1682" ca="1">IF(B1682="", "", _xlfn.IFNA(INDEX('Accrual Schedule'!$C$4:$C$122, MATCH(B1682, 'Accrual Schedule'!$C$4:$C$122, 1)+1, 1), INDEX('Accrual Schedule'!$C$4:$C$122, 1, 1)))</f>
        <v/>
      </c>
      <c r="J1682" s="11" t="str">
        <f ca="1">IF(B1682="","",'Terms&amp;Conditions + Transaction'!$F$5-SUMIF(Dispositions!$B$3:$B$32,"&lt;="&amp;B1682,Dispositions!$C$3:$C$32))</f>
        <v/>
      </c>
      <c r="K1682" s="84" t="str">
        <f ca="1">IF(B1682="", "", IF(ISNA(MATCH(B1682, 'Factor Schedule'!$B$3:$B$2002, -1)),1,IF(INDEX('Factor Schedule'!$B$3:$C$2002,MATCH(B1682, 'Factor Schedule'!$B$3:$B$2002, -1), 1)=B1682,MATCH(B1682, 'Factor Schedule'!$B$3:$B$2002, -1),MATCH(B1682, 'Factor Schedule'!$B$3:$B$2002, -1)+1)))</f>
        <v/>
      </c>
      <c r="L1682" s="11" t="str" cm="1">
        <f t="array" aca="1" ref="L1682" ca="1">IF(B1682="","",ROUND(J1682*_xlfn.IFNA(INDEX('Factor Schedule'!$B$3:$C$2002,K1682, 2), 1), 2))</f>
        <v/>
      </c>
      <c r="M1682" s="11" t="str">
        <f ca="1">IF(B1682="", "", IF(OR(LOWER('Terms&amp;Conditions + Transaction'!$B$12)&lt;&gt;"compound", B1682=$C$2, B1682=E1682), L1682, L1682+IF(LOWER('Terms&amp;Conditions + Transaction'!$B$13)&lt;&gt;"y", SUMIFS($T$8:$T$2007, $B$8:$B$2007, "&gt;="&amp;E1682, $B$8:$B$2007, "&lt;"&amp;B1682), SUMIFS($U$8:$U$1007, $B$8:$B$2007, "&gt;="&amp;E1682, $B$8:$B$2007, "&lt;"&amp;B1682))))</f>
        <v/>
      </c>
      <c r="N1682" s="18" t="str">
        <f ca="1">IF(OR(B1682 = "", F1682=""), "", MIN(ForwardDays(B1682,-'Terms&amp;Conditions + Transaction'!$B$22, 'Terms&amp;Conditions + Transaction'!$B$23, 'Holiday Schedule'!$B$3:$B$1002),ForwardDays(F1682,-'Terms&amp;Conditions + Transaction'!$B$22, 'Terms&amp;Conditions + Transaction'!$B$23, 'Holiday Schedule'!$B$3:$B$1002)))</f>
        <v/>
      </c>
      <c r="O1682" s="42" t="str">
        <f ca="1">IF(B1682="", "", IF(ISNA(MATCH(N1682, SOFR_INDEX!$A$2:$A$2001, -1)),1,IF(INDEX(SOFR_INDEX!$A$2:$E$2001,MATCH(N1682, SOFR_INDEX!$A$2:$A$2001, -1), 1)=N1682,MATCH(N1682, SOFR_INDEX!$A$2:$A$2001, -1),MATCH(N1682, SOFR_INDEX!$A$2:$A$2001, -1)+1)))</f>
        <v/>
      </c>
      <c r="P1682" s="40" t="str" cm="1">
        <f t="array" aca="1" ref="P1682" ca="1">IF(OR(B1682="", F1682=""), "", INDEX(SOFR_INDEX!$B$2:$E$2001, O1682,$P$4) * IF(LEFT($P$3, 3)="180", 2, IF(LEFT($P$3, 2)="90", 4, IF(LEFT($P$3, 2)="30", 12, 1)))/100)</f>
        <v/>
      </c>
      <c r="Q1682" s="43" t="str">
        <f ca="1">IF(OR(B1682="", F1682=""), "", P1682+'Terms&amp;Conditions + Transaction'!$B$11/10000)</f>
        <v/>
      </c>
      <c r="R1682" s="43" t="str">
        <f t="shared" ca="1" si="161"/>
        <v/>
      </c>
      <c r="S1682" t="str">
        <f ca="1">IF(B1682="",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Transaction'!$C$7*(F1682-E1682), 365), 360))))</f>
        <v/>
      </c>
      <c r="T1682" s="49" t="str">
        <f t="shared" ca="1" si="162"/>
        <v/>
      </c>
      <c r="U1682" s="49" t="str">
        <f t="shared" ca="1" si="163"/>
        <v/>
      </c>
      <c r="V1682" s="49" t="str">
        <f t="shared" ca="1" si="164"/>
        <v/>
      </c>
      <c r="W1682" s="11" t="str">
        <f t="shared" ca="1" si="165"/>
        <v/>
      </c>
      <c r="X1682" s="11" t="str">
        <f t="shared" ca="1" si="166"/>
        <v/>
      </c>
    </row>
    <row r="1683" spans="2:24" x14ac:dyDescent="0.25">
      <c r="B1683" s="82" t="str">
        <f ca="1">IF(B1682&lt;MIN($C$3, 'Terms&amp;Conditions + Transaction'!$B$6), B1682+1, "")</f>
        <v/>
      </c>
      <c r="C1683" t="str">
        <f ca="1">IF(B1683="", "", IF(AND(WEEKDAY(B1683, 2)&lt;=5, ISERROR(VLOOKUP(B1683, 'Holiday Schedule'!$B$3:$B$1002, 1, FALSE))), 1, 0))</f>
        <v/>
      </c>
      <c r="D1683" t="str">
        <f ca="1">IF(B1683="", "", IF(LOWER('Terms&amp;Conditions + Transaction'!$C$15)="act", 1, IF(DAY(B1683)=31, 0, IF(AND(DAY(B1683+1)=1, MONTH(B1683+1)=3), 31-DAY(B1683), 1))))</f>
        <v/>
      </c>
      <c r="E1683" s="18" t="str">
        <f ca="1">IF(B1683="", "", IFERROR(VLOOKUP(B1683, 'Accrual Schedule'!$B$3:$B$122, 1, TRUE), ""))</f>
        <v/>
      </c>
      <c r="F1683" s="18" t="str" cm="1">
        <f t="array" aca="1" ref="F1683" ca="1">IF(B1683="", "", INDEX('Accrual Schedule'!$B$3:$B$122, MATCH(B1683, 'Accrual Schedule'!$B$3:$B$122, 1)+1, 1))</f>
        <v/>
      </c>
      <c r="G1683" s="18" t="str" cm="1">
        <f t="array" aca="1" ref="G1683" ca="1">IF(B1683="", "", INDEX('Accrual Schedule'!$B$3:$B$122, MATCH(H1683, 'Accrual Schedule'!$B$3:$B$122, 1)-1, 1))</f>
        <v/>
      </c>
      <c r="H1683" s="18" t="str">
        <f ca="1">IF(B1683="", "", INDEX('Accrual Schedule'!$B$3:$B$122, MATCH(I1683, 'Accrual Schedule'!$C$3:$C$122, 1), 1))</f>
        <v/>
      </c>
      <c r="I1683" s="18" t="str" cm="1">
        <f t="array" aca="1" ref="I1683" ca="1">IF(B1683="", "", _xlfn.IFNA(INDEX('Accrual Schedule'!$C$4:$C$122, MATCH(B1683, 'Accrual Schedule'!$C$4:$C$122, 1)+1, 1), INDEX('Accrual Schedule'!$C$4:$C$122, 1, 1)))</f>
        <v/>
      </c>
      <c r="J1683" s="11" t="str">
        <f ca="1">IF(B1683="","",'Terms&amp;Conditions + Transaction'!$F$5-SUMIF(Dispositions!$B$3:$B$32,"&lt;="&amp;B1683,Dispositions!$C$3:$C$32))</f>
        <v/>
      </c>
      <c r="K1683" s="84" t="str">
        <f ca="1">IF(B1683="", "", IF(ISNA(MATCH(B1683, 'Factor Schedule'!$B$3:$B$2002, -1)),1,IF(INDEX('Factor Schedule'!$B$3:$C$2002,MATCH(B1683, 'Factor Schedule'!$B$3:$B$2002, -1), 1)=B1683,MATCH(B1683, 'Factor Schedule'!$B$3:$B$2002, -1),MATCH(B1683, 'Factor Schedule'!$B$3:$B$2002, -1)+1)))</f>
        <v/>
      </c>
      <c r="L1683" s="11" t="str" cm="1">
        <f t="array" aca="1" ref="L1683" ca="1">IF(B1683="","",ROUND(J1683*_xlfn.IFNA(INDEX('Factor Schedule'!$B$3:$C$2002,K1683, 2), 1), 2))</f>
        <v/>
      </c>
      <c r="M1683" s="11" t="str">
        <f ca="1">IF(B1683="", "", IF(OR(LOWER('Terms&amp;Conditions + Transaction'!$B$12)&lt;&gt;"compound", B1683=$C$2, B1683=E1683), L1683, L1683+IF(LOWER('Terms&amp;Conditions + Transaction'!$B$13)&lt;&gt;"y", SUMIFS($T$8:$T$2007, $B$8:$B$2007, "&gt;="&amp;E1683, $B$8:$B$2007, "&lt;"&amp;B1683), SUMIFS($U$8:$U$1007, $B$8:$B$2007, "&gt;="&amp;E1683, $B$8:$B$2007, "&lt;"&amp;B1683))))</f>
        <v/>
      </c>
      <c r="N1683" s="18" t="str">
        <f ca="1">IF(OR(B1683 = "", F1683=""), "", MIN(ForwardDays(B1683,-'Terms&amp;Conditions + Transaction'!$B$22, 'Terms&amp;Conditions + Transaction'!$B$23, 'Holiday Schedule'!$B$3:$B$1002),ForwardDays(F1683,-'Terms&amp;Conditions + Transaction'!$B$22, 'Terms&amp;Conditions + Transaction'!$B$23, 'Holiday Schedule'!$B$3:$B$1002)))</f>
        <v/>
      </c>
      <c r="O1683" s="42" t="str">
        <f ca="1">IF(B1683="", "", IF(ISNA(MATCH(N1683, SOFR_INDEX!$A$2:$A$2001, -1)),1,IF(INDEX(SOFR_INDEX!$A$2:$E$2001,MATCH(N1683, SOFR_INDEX!$A$2:$A$2001, -1), 1)=N1683,MATCH(N1683, SOFR_INDEX!$A$2:$A$2001, -1),MATCH(N1683, SOFR_INDEX!$A$2:$A$2001, -1)+1)))</f>
        <v/>
      </c>
      <c r="P1683" s="40" t="str" cm="1">
        <f t="array" aca="1" ref="P1683" ca="1">IF(OR(B1683="", F1683=""), "", INDEX(SOFR_INDEX!$B$2:$E$2001, O1683,$P$4) * IF(LEFT($P$3, 3)="180", 2, IF(LEFT($P$3, 2)="90", 4, IF(LEFT($P$3, 2)="30", 12, 1)))/100)</f>
        <v/>
      </c>
      <c r="Q1683" s="43" t="str">
        <f ca="1">IF(OR(B1683="", F1683=""), "", P1683+'Terms&amp;Conditions + Transaction'!$B$11/10000)</f>
        <v/>
      </c>
      <c r="R1683" s="43" t="str">
        <f t="shared" ca="1" si="161"/>
        <v/>
      </c>
      <c r="S1683" t="str">
        <f ca="1">IF(B1683="",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Transaction'!$C$7*(F1683-E1683), 365), 360))))</f>
        <v/>
      </c>
      <c r="T1683" s="49" t="str">
        <f t="shared" ca="1" si="162"/>
        <v/>
      </c>
      <c r="U1683" s="49" t="str">
        <f t="shared" ca="1" si="163"/>
        <v/>
      </c>
      <c r="V1683" s="49" t="str">
        <f t="shared" ca="1" si="164"/>
        <v/>
      </c>
      <c r="W1683" s="11" t="str">
        <f t="shared" ca="1" si="165"/>
        <v/>
      </c>
      <c r="X1683" s="11" t="str">
        <f t="shared" ca="1" si="166"/>
        <v/>
      </c>
    </row>
    <row r="1684" spans="2:24" x14ac:dyDescent="0.25">
      <c r="B1684" s="82" t="str">
        <f ca="1">IF(B1683&lt;MIN($C$3, 'Terms&amp;Conditions + Transaction'!$B$6), B1683+1, "")</f>
        <v/>
      </c>
      <c r="C1684" t="str">
        <f ca="1">IF(B1684="", "", IF(AND(WEEKDAY(B1684, 2)&lt;=5, ISERROR(VLOOKUP(B1684, 'Holiday Schedule'!$B$3:$B$1002, 1, FALSE))), 1, 0))</f>
        <v/>
      </c>
      <c r="D1684" t="str">
        <f ca="1">IF(B1684="", "", IF(LOWER('Terms&amp;Conditions + Transaction'!$C$15)="act", 1, IF(DAY(B1684)=31, 0, IF(AND(DAY(B1684+1)=1, MONTH(B1684+1)=3), 31-DAY(B1684), 1))))</f>
        <v/>
      </c>
      <c r="E1684" s="18" t="str">
        <f ca="1">IF(B1684="", "", IFERROR(VLOOKUP(B1684, 'Accrual Schedule'!$B$3:$B$122, 1, TRUE), ""))</f>
        <v/>
      </c>
      <c r="F1684" s="18" t="str" cm="1">
        <f t="array" aca="1" ref="F1684" ca="1">IF(B1684="", "", INDEX('Accrual Schedule'!$B$3:$B$122, MATCH(B1684, 'Accrual Schedule'!$B$3:$B$122, 1)+1, 1))</f>
        <v/>
      </c>
      <c r="G1684" s="18" t="str" cm="1">
        <f t="array" aca="1" ref="G1684" ca="1">IF(B1684="", "", INDEX('Accrual Schedule'!$B$3:$B$122, MATCH(H1684, 'Accrual Schedule'!$B$3:$B$122, 1)-1, 1))</f>
        <v/>
      </c>
      <c r="H1684" s="18" t="str">
        <f ca="1">IF(B1684="", "", INDEX('Accrual Schedule'!$B$3:$B$122, MATCH(I1684, 'Accrual Schedule'!$C$3:$C$122, 1), 1))</f>
        <v/>
      </c>
      <c r="I1684" s="18" t="str" cm="1">
        <f t="array" aca="1" ref="I1684" ca="1">IF(B1684="", "", _xlfn.IFNA(INDEX('Accrual Schedule'!$C$4:$C$122, MATCH(B1684, 'Accrual Schedule'!$C$4:$C$122, 1)+1, 1), INDEX('Accrual Schedule'!$C$4:$C$122, 1, 1)))</f>
        <v/>
      </c>
      <c r="J1684" s="11" t="str">
        <f ca="1">IF(B1684="","",'Terms&amp;Conditions + Transaction'!$F$5-SUMIF(Dispositions!$B$3:$B$32,"&lt;="&amp;B1684,Dispositions!$C$3:$C$32))</f>
        <v/>
      </c>
      <c r="K1684" s="84" t="str">
        <f ca="1">IF(B1684="", "", IF(ISNA(MATCH(B1684, 'Factor Schedule'!$B$3:$B$2002, -1)),1,IF(INDEX('Factor Schedule'!$B$3:$C$2002,MATCH(B1684, 'Factor Schedule'!$B$3:$B$2002, -1), 1)=B1684,MATCH(B1684, 'Factor Schedule'!$B$3:$B$2002, -1),MATCH(B1684, 'Factor Schedule'!$B$3:$B$2002, -1)+1)))</f>
        <v/>
      </c>
      <c r="L1684" s="11" t="str" cm="1">
        <f t="array" aca="1" ref="L1684" ca="1">IF(B1684="","",ROUND(J1684*_xlfn.IFNA(INDEX('Factor Schedule'!$B$3:$C$2002,K1684, 2), 1), 2))</f>
        <v/>
      </c>
      <c r="M1684" s="11" t="str">
        <f ca="1">IF(B1684="", "", IF(OR(LOWER('Terms&amp;Conditions + Transaction'!$B$12)&lt;&gt;"compound", B1684=$C$2, B1684=E1684), L1684, L1684+IF(LOWER('Terms&amp;Conditions + Transaction'!$B$13)&lt;&gt;"y", SUMIFS($T$8:$T$2007, $B$8:$B$2007, "&gt;="&amp;E1684, $B$8:$B$2007, "&lt;"&amp;B1684), SUMIFS($U$8:$U$1007, $B$8:$B$2007, "&gt;="&amp;E1684, $B$8:$B$2007, "&lt;"&amp;B1684))))</f>
        <v/>
      </c>
      <c r="N1684" s="18" t="str">
        <f ca="1">IF(OR(B1684 = "", F1684=""), "", MIN(ForwardDays(B1684,-'Terms&amp;Conditions + Transaction'!$B$22, 'Terms&amp;Conditions + Transaction'!$B$23, 'Holiday Schedule'!$B$3:$B$1002),ForwardDays(F1684,-'Terms&amp;Conditions + Transaction'!$B$22, 'Terms&amp;Conditions + Transaction'!$B$23, 'Holiday Schedule'!$B$3:$B$1002)))</f>
        <v/>
      </c>
      <c r="O1684" s="42" t="str">
        <f ca="1">IF(B1684="", "", IF(ISNA(MATCH(N1684, SOFR_INDEX!$A$2:$A$2001, -1)),1,IF(INDEX(SOFR_INDEX!$A$2:$E$2001,MATCH(N1684, SOFR_INDEX!$A$2:$A$2001, -1), 1)=N1684,MATCH(N1684, SOFR_INDEX!$A$2:$A$2001, -1),MATCH(N1684, SOFR_INDEX!$A$2:$A$2001, -1)+1)))</f>
        <v/>
      </c>
      <c r="P1684" s="40" t="str" cm="1">
        <f t="array" aca="1" ref="P1684" ca="1">IF(OR(B1684="", F1684=""), "", INDEX(SOFR_INDEX!$B$2:$E$2001, O1684,$P$4) * IF(LEFT($P$3, 3)="180", 2, IF(LEFT($P$3, 2)="90", 4, IF(LEFT($P$3, 2)="30", 12, 1)))/100)</f>
        <v/>
      </c>
      <c r="Q1684" s="43" t="str">
        <f ca="1">IF(OR(B1684="", F1684=""), "", P1684+'Terms&amp;Conditions + Transaction'!$B$11/10000)</f>
        <v/>
      </c>
      <c r="R1684" s="43" t="str">
        <f t="shared" ca="1" si="161"/>
        <v/>
      </c>
      <c r="S1684" t="str">
        <f ca="1">IF(B1684="",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Transaction'!$C$7*(F1684-E1684), 365), 360))))</f>
        <v/>
      </c>
      <c r="T1684" s="49" t="str">
        <f t="shared" ca="1" si="162"/>
        <v/>
      </c>
      <c r="U1684" s="49" t="str">
        <f t="shared" ca="1" si="163"/>
        <v/>
      </c>
      <c r="V1684" s="49" t="str">
        <f t="shared" ca="1" si="164"/>
        <v/>
      </c>
      <c r="W1684" s="11" t="str">
        <f t="shared" ca="1" si="165"/>
        <v/>
      </c>
      <c r="X1684" s="11" t="str">
        <f t="shared" ca="1" si="166"/>
        <v/>
      </c>
    </row>
    <row r="1685" spans="2:24" x14ac:dyDescent="0.25">
      <c r="B1685" s="82" t="str">
        <f ca="1">IF(B1684&lt;MIN($C$3, 'Terms&amp;Conditions + Transaction'!$B$6), B1684+1, "")</f>
        <v/>
      </c>
      <c r="C1685" t="str">
        <f ca="1">IF(B1685="", "", IF(AND(WEEKDAY(B1685, 2)&lt;=5, ISERROR(VLOOKUP(B1685, 'Holiday Schedule'!$B$3:$B$1002, 1, FALSE))), 1, 0))</f>
        <v/>
      </c>
      <c r="D1685" t="str">
        <f ca="1">IF(B1685="", "", IF(LOWER('Terms&amp;Conditions + Transaction'!$C$15)="act", 1, IF(DAY(B1685)=31, 0, IF(AND(DAY(B1685+1)=1, MONTH(B1685+1)=3), 31-DAY(B1685), 1))))</f>
        <v/>
      </c>
      <c r="E1685" s="18" t="str">
        <f ca="1">IF(B1685="", "", IFERROR(VLOOKUP(B1685, 'Accrual Schedule'!$B$3:$B$122, 1, TRUE), ""))</f>
        <v/>
      </c>
      <c r="F1685" s="18" t="str" cm="1">
        <f t="array" aca="1" ref="F1685" ca="1">IF(B1685="", "", INDEX('Accrual Schedule'!$B$3:$B$122, MATCH(B1685, 'Accrual Schedule'!$B$3:$B$122, 1)+1, 1))</f>
        <v/>
      </c>
      <c r="G1685" s="18" t="str" cm="1">
        <f t="array" aca="1" ref="G1685" ca="1">IF(B1685="", "", INDEX('Accrual Schedule'!$B$3:$B$122, MATCH(H1685, 'Accrual Schedule'!$B$3:$B$122, 1)-1, 1))</f>
        <v/>
      </c>
      <c r="H1685" s="18" t="str">
        <f ca="1">IF(B1685="", "", INDEX('Accrual Schedule'!$B$3:$B$122, MATCH(I1685, 'Accrual Schedule'!$C$3:$C$122, 1), 1))</f>
        <v/>
      </c>
      <c r="I1685" s="18" t="str" cm="1">
        <f t="array" aca="1" ref="I1685" ca="1">IF(B1685="", "", _xlfn.IFNA(INDEX('Accrual Schedule'!$C$4:$C$122, MATCH(B1685, 'Accrual Schedule'!$C$4:$C$122, 1)+1, 1), INDEX('Accrual Schedule'!$C$4:$C$122, 1, 1)))</f>
        <v/>
      </c>
      <c r="J1685" s="11" t="str">
        <f ca="1">IF(B1685="","",'Terms&amp;Conditions + Transaction'!$F$5-SUMIF(Dispositions!$B$3:$B$32,"&lt;="&amp;B1685,Dispositions!$C$3:$C$32))</f>
        <v/>
      </c>
      <c r="K1685" s="84" t="str">
        <f ca="1">IF(B1685="", "", IF(ISNA(MATCH(B1685, 'Factor Schedule'!$B$3:$B$2002, -1)),1,IF(INDEX('Factor Schedule'!$B$3:$C$2002,MATCH(B1685, 'Factor Schedule'!$B$3:$B$2002, -1), 1)=B1685,MATCH(B1685, 'Factor Schedule'!$B$3:$B$2002, -1),MATCH(B1685, 'Factor Schedule'!$B$3:$B$2002, -1)+1)))</f>
        <v/>
      </c>
      <c r="L1685" s="11" t="str" cm="1">
        <f t="array" aca="1" ref="L1685" ca="1">IF(B1685="","",ROUND(J1685*_xlfn.IFNA(INDEX('Factor Schedule'!$B$3:$C$2002,K1685, 2), 1), 2))</f>
        <v/>
      </c>
      <c r="M1685" s="11" t="str">
        <f ca="1">IF(B1685="", "", IF(OR(LOWER('Terms&amp;Conditions + Transaction'!$B$12)&lt;&gt;"compound", B1685=$C$2, B1685=E1685), L1685, L1685+IF(LOWER('Terms&amp;Conditions + Transaction'!$B$13)&lt;&gt;"y", SUMIFS($T$8:$T$2007, $B$8:$B$2007, "&gt;="&amp;E1685, $B$8:$B$2007, "&lt;"&amp;B1685), SUMIFS($U$8:$U$1007, $B$8:$B$2007, "&gt;="&amp;E1685, $B$8:$B$2007, "&lt;"&amp;B1685))))</f>
        <v/>
      </c>
      <c r="N1685" s="18" t="str">
        <f ca="1">IF(OR(B1685 = "", F1685=""), "", MIN(ForwardDays(B1685,-'Terms&amp;Conditions + Transaction'!$B$22, 'Terms&amp;Conditions + Transaction'!$B$23, 'Holiday Schedule'!$B$3:$B$1002),ForwardDays(F1685,-'Terms&amp;Conditions + Transaction'!$B$22, 'Terms&amp;Conditions + Transaction'!$B$23, 'Holiday Schedule'!$B$3:$B$1002)))</f>
        <v/>
      </c>
      <c r="O1685" s="42" t="str">
        <f ca="1">IF(B1685="", "", IF(ISNA(MATCH(N1685, SOFR_INDEX!$A$2:$A$2001, -1)),1,IF(INDEX(SOFR_INDEX!$A$2:$E$2001,MATCH(N1685, SOFR_INDEX!$A$2:$A$2001, -1), 1)=N1685,MATCH(N1685, SOFR_INDEX!$A$2:$A$2001, -1),MATCH(N1685, SOFR_INDEX!$A$2:$A$2001, -1)+1)))</f>
        <v/>
      </c>
      <c r="P1685" s="40" t="str" cm="1">
        <f t="array" aca="1" ref="P1685" ca="1">IF(OR(B1685="", F1685=""), "", INDEX(SOFR_INDEX!$B$2:$E$2001, O1685,$P$4) * IF(LEFT($P$3, 3)="180", 2, IF(LEFT($P$3, 2)="90", 4, IF(LEFT($P$3, 2)="30", 12, 1)))/100)</f>
        <v/>
      </c>
      <c r="Q1685" s="43" t="str">
        <f ca="1">IF(OR(B1685="", F1685=""), "", P1685+'Terms&amp;Conditions + Transaction'!$B$11/10000)</f>
        <v/>
      </c>
      <c r="R1685" s="43" t="str">
        <f t="shared" ca="1" si="161"/>
        <v/>
      </c>
      <c r="S1685" t="str">
        <f ca="1">IF(B1685="",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Transaction'!$C$7*(F1685-E1685), 365), 360))))</f>
        <v/>
      </c>
      <c r="T1685" s="49" t="str">
        <f t="shared" ca="1" si="162"/>
        <v/>
      </c>
      <c r="U1685" s="49" t="str">
        <f t="shared" ca="1" si="163"/>
        <v/>
      </c>
      <c r="V1685" s="49" t="str">
        <f t="shared" ca="1" si="164"/>
        <v/>
      </c>
      <c r="W1685" s="11" t="str">
        <f t="shared" ca="1" si="165"/>
        <v/>
      </c>
      <c r="X1685" s="11" t="str">
        <f t="shared" ca="1" si="166"/>
        <v/>
      </c>
    </row>
    <row r="1686" spans="2:24" x14ac:dyDescent="0.25">
      <c r="B1686" s="82" t="str">
        <f ca="1">IF(B1685&lt;MIN($C$3, 'Terms&amp;Conditions + Transaction'!$B$6), B1685+1, "")</f>
        <v/>
      </c>
      <c r="C1686" t="str">
        <f ca="1">IF(B1686="", "", IF(AND(WEEKDAY(B1686, 2)&lt;=5, ISERROR(VLOOKUP(B1686, 'Holiday Schedule'!$B$3:$B$1002, 1, FALSE))), 1, 0))</f>
        <v/>
      </c>
      <c r="D1686" t="str">
        <f ca="1">IF(B1686="", "", IF(LOWER('Terms&amp;Conditions + Transaction'!$C$15)="act", 1, IF(DAY(B1686)=31, 0, IF(AND(DAY(B1686+1)=1, MONTH(B1686+1)=3), 31-DAY(B1686), 1))))</f>
        <v/>
      </c>
      <c r="E1686" s="18" t="str">
        <f ca="1">IF(B1686="", "", IFERROR(VLOOKUP(B1686, 'Accrual Schedule'!$B$3:$B$122, 1, TRUE), ""))</f>
        <v/>
      </c>
      <c r="F1686" s="18" t="str" cm="1">
        <f t="array" aca="1" ref="F1686" ca="1">IF(B1686="", "", INDEX('Accrual Schedule'!$B$3:$B$122, MATCH(B1686, 'Accrual Schedule'!$B$3:$B$122, 1)+1, 1))</f>
        <v/>
      </c>
      <c r="G1686" s="18" t="str" cm="1">
        <f t="array" aca="1" ref="G1686" ca="1">IF(B1686="", "", INDEX('Accrual Schedule'!$B$3:$B$122, MATCH(H1686, 'Accrual Schedule'!$B$3:$B$122, 1)-1, 1))</f>
        <v/>
      </c>
      <c r="H1686" s="18" t="str">
        <f ca="1">IF(B1686="", "", INDEX('Accrual Schedule'!$B$3:$B$122, MATCH(I1686, 'Accrual Schedule'!$C$3:$C$122, 1), 1))</f>
        <v/>
      </c>
      <c r="I1686" s="18" t="str" cm="1">
        <f t="array" aca="1" ref="I1686" ca="1">IF(B1686="", "", _xlfn.IFNA(INDEX('Accrual Schedule'!$C$4:$C$122, MATCH(B1686, 'Accrual Schedule'!$C$4:$C$122, 1)+1, 1), INDEX('Accrual Schedule'!$C$4:$C$122, 1, 1)))</f>
        <v/>
      </c>
      <c r="J1686" s="11" t="str">
        <f ca="1">IF(B1686="","",'Terms&amp;Conditions + Transaction'!$F$5-SUMIF(Dispositions!$B$3:$B$32,"&lt;="&amp;B1686,Dispositions!$C$3:$C$32))</f>
        <v/>
      </c>
      <c r="K1686" s="84" t="str">
        <f ca="1">IF(B1686="", "", IF(ISNA(MATCH(B1686, 'Factor Schedule'!$B$3:$B$2002, -1)),1,IF(INDEX('Factor Schedule'!$B$3:$C$2002,MATCH(B1686, 'Factor Schedule'!$B$3:$B$2002, -1), 1)=B1686,MATCH(B1686, 'Factor Schedule'!$B$3:$B$2002, -1),MATCH(B1686, 'Factor Schedule'!$B$3:$B$2002, -1)+1)))</f>
        <v/>
      </c>
      <c r="L1686" s="11" t="str" cm="1">
        <f t="array" aca="1" ref="L1686" ca="1">IF(B1686="","",ROUND(J1686*_xlfn.IFNA(INDEX('Factor Schedule'!$B$3:$C$2002,K1686, 2), 1), 2))</f>
        <v/>
      </c>
      <c r="M1686" s="11" t="str">
        <f ca="1">IF(B1686="", "", IF(OR(LOWER('Terms&amp;Conditions + Transaction'!$B$12)&lt;&gt;"compound", B1686=$C$2, B1686=E1686), L1686, L1686+IF(LOWER('Terms&amp;Conditions + Transaction'!$B$13)&lt;&gt;"y", SUMIFS($T$8:$T$2007, $B$8:$B$2007, "&gt;="&amp;E1686, $B$8:$B$2007, "&lt;"&amp;B1686), SUMIFS($U$8:$U$1007, $B$8:$B$2007, "&gt;="&amp;E1686, $B$8:$B$2007, "&lt;"&amp;B1686))))</f>
        <v/>
      </c>
      <c r="N1686" s="18" t="str">
        <f ca="1">IF(OR(B1686 = "", F1686=""), "", MIN(ForwardDays(B1686,-'Terms&amp;Conditions + Transaction'!$B$22, 'Terms&amp;Conditions + Transaction'!$B$23, 'Holiday Schedule'!$B$3:$B$1002),ForwardDays(F1686,-'Terms&amp;Conditions + Transaction'!$B$22, 'Terms&amp;Conditions + Transaction'!$B$23, 'Holiday Schedule'!$B$3:$B$1002)))</f>
        <v/>
      </c>
      <c r="O1686" s="42" t="str">
        <f ca="1">IF(B1686="", "", IF(ISNA(MATCH(N1686, SOFR_INDEX!$A$2:$A$2001, -1)),1,IF(INDEX(SOFR_INDEX!$A$2:$E$2001,MATCH(N1686, SOFR_INDEX!$A$2:$A$2001, -1), 1)=N1686,MATCH(N1686, SOFR_INDEX!$A$2:$A$2001, -1),MATCH(N1686, SOFR_INDEX!$A$2:$A$2001, -1)+1)))</f>
        <v/>
      </c>
      <c r="P1686" s="40" t="str" cm="1">
        <f t="array" aca="1" ref="P1686" ca="1">IF(OR(B1686="", F1686=""), "", INDEX(SOFR_INDEX!$B$2:$E$2001, O1686,$P$4) * IF(LEFT($P$3, 3)="180", 2, IF(LEFT($P$3, 2)="90", 4, IF(LEFT($P$3, 2)="30", 12, 1)))/100)</f>
        <v/>
      </c>
      <c r="Q1686" s="43" t="str">
        <f ca="1">IF(OR(B1686="", F1686=""), "", P1686+'Terms&amp;Conditions + Transaction'!$B$11/10000)</f>
        <v/>
      </c>
      <c r="R1686" s="43" t="str">
        <f t="shared" ca="1" si="161"/>
        <v/>
      </c>
      <c r="S1686" t="str">
        <f ca="1">IF(B1686="",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Transaction'!$C$7*(F1686-E1686), 365), 360))))</f>
        <v/>
      </c>
      <c r="T1686" s="49" t="str">
        <f t="shared" ca="1" si="162"/>
        <v/>
      </c>
      <c r="U1686" s="49" t="str">
        <f t="shared" ca="1" si="163"/>
        <v/>
      </c>
      <c r="V1686" s="49" t="str">
        <f t="shared" ca="1" si="164"/>
        <v/>
      </c>
      <c r="W1686" s="11" t="str">
        <f t="shared" ca="1" si="165"/>
        <v/>
      </c>
      <c r="X1686" s="11" t="str">
        <f t="shared" ca="1" si="166"/>
        <v/>
      </c>
    </row>
    <row r="1687" spans="2:24" x14ac:dyDescent="0.25">
      <c r="B1687" s="82" t="str">
        <f ca="1">IF(B1686&lt;MIN($C$3, 'Terms&amp;Conditions + Transaction'!$B$6), B1686+1, "")</f>
        <v/>
      </c>
      <c r="C1687" t="str">
        <f ca="1">IF(B1687="", "", IF(AND(WEEKDAY(B1687, 2)&lt;=5, ISERROR(VLOOKUP(B1687, 'Holiday Schedule'!$B$3:$B$1002, 1, FALSE))), 1, 0))</f>
        <v/>
      </c>
      <c r="D1687" t="str">
        <f ca="1">IF(B1687="", "", IF(LOWER('Terms&amp;Conditions + Transaction'!$C$15)="act", 1, IF(DAY(B1687)=31, 0, IF(AND(DAY(B1687+1)=1, MONTH(B1687+1)=3), 31-DAY(B1687), 1))))</f>
        <v/>
      </c>
      <c r="E1687" s="18" t="str">
        <f ca="1">IF(B1687="", "", IFERROR(VLOOKUP(B1687, 'Accrual Schedule'!$B$3:$B$122, 1, TRUE), ""))</f>
        <v/>
      </c>
      <c r="F1687" s="18" t="str" cm="1">
        <f t="array" aca="1" ref="F1687" ca="1">IF(B1687="", "", INDEX('Accrual Schedule'!$B$3:$B$122, MATCH(B1687, 'Accrual Schedule'!$B$3:$B$122, 1)+1, 1))</f>
        <v/>
      </c>
      <c r="G1687" s="18" t="str" cm="1">
        <f t="array" aca="1" ref="G1687" ca="1">IF(B1687="", "", INDEX('Accrual Schedule'!$B$3:$B$122, MATCH(H1687, 'Accrual Schedule'!$B$3:$B$122, 1)-1, 1))</f>
        <v/>
      </c>
      <c r="H1687" s="18" t="str">
        <f ca="1">IF(B1687="", "", INDEX('Accrual Schedule'!$B$3:$B$122, MATCH(I1687, 'Accrual Schedule'!$C$3:$C$122, 1), 1))</f>
        <v/>
      </c>
      <c r="I1687" s="18" t="str" cm="1">
        <f t="array" aca="1" ref="I1687" ca="1">IF(B1687="", "", _xlfn.IFNA(INDEX('Accrual Schedule'!$C$4:$C$122, MATCH(B1687, 'Accrual Schedule'!$C$4:$C$122, 1)+1, 1), INDEX('Accrual Schedule'!$C$4:$C$122, 1, 1)))</f>
        <v/>
      </c>
      <c r="J1687" s="11" t="str">
        <f ca="1">IF(B1687="","",'Terms&amp;Conditions + Transaction'!$F$5-SUMIF(Dispositions!$B$3:$B$32,"&lt;="&amp;B1687,Dispositions!$C$3:$C$32))</f>
        <v/>
      </c>
      <c r="K1687" s="84" t="str">
        <f ca="1">IF(B1687="", "", IF(ISNA(MATCH(B1687, 'Factor Schedule'!$B$3:$B$2002, -1)),1,IF(INDEX('Factor Schedule'!$B$3:$C$2002,MATCH(B1687, 'Factor Schedule'!$B$3:$B$2002, -1), 1)=B1687,MATCH(B1687, 'Factor Schedule'!$B$3:$B$2002, -1),MATCH(B1687, 'Factor Schedule'!$B$3:$B$2002, -1)+1)))</f>
        <v/>
      </c>
      <c r="L1687" s="11" t="str" cm="1">
        <f t="array" aca="1" ref="L1687" ca="1">IF(B1687="","",ROUND(J1687*_xlfn.IFNA(INDEX('Factor Schedule'!$B$3:$C$2002,K1687, 2), 1), 2))</f>
        <v/>
      </c>
      <c r="M1687" s="11" t="str">
        <f ca="1">IF(B1687="", "", IF(OR(LOWER('Terms&amp;Conditions + Transaction'!$B$12)&lt;&gt;"compound", B1687=$C$2, B1687=E1687), L1687, L1687+IF(LOWER('Terms&amp;Conditions + Transaction'!$B$13)&lt;&gt;"y", SUMIFS($T$8:$T$2007, $B$8:$B$2007, "&gt;="&amp;E1687, $B$8:$B$2007, "&lt;"&amp;B1687), SUMIFS($U$8:$U$1007, $B$8:$B$2007, "&gt;="&amp;E1687, $B$8:$B$2007, "&lt;"&amp;B1687))))</f>
        <v/>
      </c>
      <c r="N1687" s="18" t="str">
        <f ca="1">IF(OR(B1687 = "", F1687=""), "", MIN(ForwardDays(B1687,-'Terms&amp;Conditions + Transaction'!$B$22, 'Terms&amp;Conditions + Transaction'!$B$23, 'Holiday Schedule'!$B$3:$B$1002),ForwardDays(F1687,-'Terms&amp;Conditions + Transaction'!$B$22, 'Terms&amp;Conditions + Transaction'!$B$23, 'Holiday Schedule'!$B$3:$B$1002)))</f>
        <v/>
      </c>
      <c r="O1687" s="42" t="str">
        <f ca="1">IF(B1687="", "", IF(ISNA(MATCH(N1687, SOFR_INDEX!$A$2:$A$2001, -1)),1,IF(INDEX(SOFR_INDEX!$A$2:$E$2001,MATCH(N1687, SOFR_INDEX!$A$2:$A$2001, -1), 1)=N1687,MATCH(N1687, SOFR_INDEX!$A$2:$A$2001, -1),MATCH(N1687, SOFR_INDEX!$A$2:$A$2001, -1)+1)))</f>
        <v/>
      </c>
      <c r="P1687" s="40" t="str" cm="1">
        <f t="array" aca="1" ref="P1687" ca="1">IF(OR(B1687="", F1687=""), "", INDEX(SOFR_INDEX!$B$2:$E$2001, O1687,$P$4) * IF(LEFT($P$3, 3)="180", 2, IF(LEFT($P$3, 2)="90", 4, IF(LEFT($P$3, 2)="30", 12, 1)))/100)</f>
        <v/>
      </c>
      <c r="Q1687" s="43" t="str">
        <f ca="1">IF(OR(B1687="", F1687=""), "", P1687+'Terms&amp;Conditions + Transaction'!$B$11/10000)</f>
        <v/>
      </c>
      <c r="R1687" s="43" t="str">
        <f t="shared" ca="1" si="161"/>
        <v/>
      </c>
      <c r="S1687" t="str">
        <f ca="1">IF(B1687="",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Transaction'!$C$7*(F1687-E1687), 365), 360))))</f>
        <v/>
      </c>
      <c r="T1687" s="49" t="str">
        <f t="shared" ca="1" si="162"/>
        <v/>
      </c>
      <c r="U1687" s="49" t="str">
        <f t="shared" ca="1" si="163"/>
        <v/>
      </c>
      <c r="V1687" s="49" t="str">
        <f t="shared" ca="1" si="164"/>
        <v/>
      </c>
      <c r="W1687" s="11" t="str">
        <f t="shared" ca="1" si="165"/>
        <v/>
      </c>
      <c r="X1687" s="11" t="str">
        <f t="shared" ca="1" si="166"/>
        <v/>
      </c>
    </row>
    <row r="1688" spans="2:24" x14ac:dyDescent="0.25">
      <c r="B1688" s="82" t="str">
        <f ca="1">IF(B1687&lt;MIN($C$3, 'Terms&amp;Conditions + Transaction'!$B$6), B1687+1, "")</f>
        <v/>
      </c>
      <c r="C1688" t="str">
        <f ca="1">IF(B1688="", "", IF(AND(WEEKDAY(B1688, 2)&lt;=5, ISERROR(VLOOKUP(B1688, 'Holiday Schedule'!$B$3:$B$1002, 1, FALSE))), 1, 0))</f>
        <v/>
      </c>
      <c r="D1688" t="str">
        <f ca="1">IF(B1688="", "", IF(LOWER('Terms&amp;Conditions + Transaction'!$C$15)="act", 1, IF(DAY(B1688)=31, 0, IF(AND(DAY(B1688+1)=1, MONTH(B1688+1)=3), 31-DAY(B1688), 1))))</f>
        <v/>
      </c>
      <c r="E1688" s="18" t="str">
        <f ca="1">IF(B1688="", "", IFERROR(VLOOKUP(B1688, 'Accrual Schedule'!$B$3:$B$122, 1, TRUE), ""))</f>
        <v/>
      </c>
      <c r="F1688" s="18" t="str" cm="1">
        <f t="array" aca="1" ref="F1688" ca="1">IF(B1688="", "", INDEX('Accrual Schedule'!$B$3:$B$122, MATCH(B1688, 'Accrual Schedule'!$B$3:$B$122, 1)+1, 1))</f>
        <v/>
      </c>
      <c r="G1688" s="18" t="str" cm="1">
        <f t="array" aca="1" ref="G1688" ca="1">IF(B1688="", "", INDEX('Accrual Schedule'!$B$3:$B$122, MATCH(H1688, 'Accrual Schedule'!$B$3:$B$122, 1)-1, 1))</f>
        <v/>
      </c>
      <c r="H1688" s="18" t="str">
        <f ca="1">IF(B1688="", "", INDEX('Accrual Schedule'!$B$3:$B$122, MATCH(I1688, 'Accrual Schedule'!$C$3:$C$122, 1), 1))</f>
        <v/>
      </c>
      <c r="I1688" s="18" t="str" cm="1">
        <f t="array" aca="1" ref="I1688" ca="1">IF(B1688="", "", _xlfn.IFNA(INDEX('Accrual Schedule'!$C$4:$C$122, MATCH(B1688, 'Accrual Schedule'!$C$4:$C$122, 1)+1, 1), INDEX('Accrual Schedule'!$C$4:$C$122, 1, 1)))</f>
        <v/>
      </c>
      <c r="J1688" s="11" t="str">
        <f ca="1">IF(B1688="","",'Terms&amp;Conditions + Transaction'!$F$5-SUMIF(Dispositions!$B$3:$B$32,"&lt;="&amp;B1688,Dispositions!$C$3:$C$32))</f>
        <v/>
      </c>
      <c r="K1688" s="84" t="str">
        <f ca="1">IF(B1688="", "", IF(ISNA(MATCH(B1688, 'Factor Schedule'!$B$3:$B$2002, -1)),1,IF(INDEX('Factor Schedule'!$B$3:$C$2002,MATCH(B1688, 'Factor Schedule'!$B$3:$B$2002, -1), 1)=B1688,MATCH(B1688, 'Factor Schedule'!$B$3:$B$2002, -1),MATCH(B1688, 'Factor Schedule'!$B$3:$B$2002, -1)+1)))</f>
        <v/>
      </c>
      <c r="L1688" s="11" t="str" cm="1">
        <f t="array" aca="1" ref="L1688" ca="1">IF(B1688="","",ROUND(J1688*_xlfn.IFNA(INDEX('Factor Schedule'!$B$3:$C$2002,K1688, 2), 1), 2))</f>
        <v/>
      </c>
      <c r="M1688" s="11" t="str">
        <f ca="1">IF(B1688="", "", IF(OR(LOWER('Terms&amp;Conditions + Transaction'!$B$12)&lt;&gt;"compound", B1688=$C$2, B1688=E1688), L1688, L1688+IF(LOWER('Terms&amp;Conditions + Transaction'!$B$13)&lt;&gt;"y", SUMIFS($T$8:$T$2007, $B$8:$B$2007, "&gt;="&amp;E1688, $B$8:$B$2007, "&lt;"&amp;B1688), SUMIFS($U$8:$U$1007, $B$8:$B$2007, "&gt;="&amp;E1688, $B$8:$B$2007, "&lt;"&amp;B1688))))</f>
        <v/>
      </c>
      <c r="N1688" s="18" t="str">
        <f ca="1">IF(OR(B1688 = "", F1688=""), "", MIN(ForwardDays(B1688,-'Terms&amp;Conditions + Transaction'!$B$22, 'Terms&amp;Conditions + Transaction'!$B$23, 'Holiday Schedule'!$B$3:$B$1002),ForwardDays(F1688,-'Terms&amp;Conditions + Transaction'!$B$22, 'Terms&amp;Conditions + Transaction'!$B$23, 'Holiday Schedule'!$B$3:$B$1002)))</f>
        <v/>
      </c>
      <c r="O1688" s="42" t="str">
        <f ca="1">IF(B1688="", "", IF(ISNA(MATCH(N1688, SOFR_INDEX!$A$2:$A$2001, -1)),1,IF(INDEX(SOFR_INDEX!$A$2:$E$2001,MATCH(N1688, SOFR_INDEX!$A$2:$A$2001, -1), 1)=N1688,MATCH(N1688, SOFR_INDEX!$A$2:$A$2001, -1),MATCH(N1688, SOFR_INDEX!$A$2:$A$2001, -1)+1)))</f>
        <v/>
      </c>
      <c r="P1688" s="40" t="str" cm="1">
        <f t="array" aca="1" ref="P1688" ca="1">IF(OR(B1688="", F1688=""), "", INDEX(SOFR_INDEX!$B$2:$E$2001, O1688,$P$4) * IF(LEFT($P$3, 3)="180", 2, IF(LEFT($P$3, 2)="90", 4, IF(LEFT($P$3, 2)="30", 12, 1)))/100)</f>
        <v/>
      </c>
      <c r="Q1688" s="43" t="str">
        <f ca="1">IF(OR(B1688="", F1688=""), "", P1688+'Terms&amp;Conditions + Transaction'!$B$11/10000)</f>
        <v/>
      </c>
      <c r="R1688" s="43" t="str">
        <f t="shared" ca="1" si="161"/>
        <v/>
      </c>
      <c r="S1688" t="str">
        <f ca="1">IF(B1688="",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Transaction'!$C$7*(F1688-E1688), 365), 360))))</f>
        <v/>
      </c>
      <c r="T1688" s="49" t="str">
        <f t="shared" ca="1" si="162"/>
        <v/>
      </c>
      <c r="U1688" s="49" t="str">
        <f t="shared" ca="1" si="163"/>
        <v/>
      </c>
      <c r="V1688" s="49" t="str">
        <f t="shared" ca="1" si="164"/>
        <v/>
      </c>
      <c r="W1688" s="11" t="str">
        <f t="shared" ca="1" si="165"/>
        <v/>
      </c>
      <c r="X1688" s="11" t="str">
        <f t="shared" ca="1" si="166"/>
        <v/>
      </c>
    </row>
    <row r="1689" spans="2:24" x14ac:dyDescent="0.25">
      <c r="B1689" s="82" t="str">
        <f ca="1">IF(B1688&lt;MIN($C$3, 'Terms&amp;Conditions + Transaction'!$B$6), B1688+1, "")</f>
        <v/>
      </c>
      <c r="C1689" t="str">
        <f ca="1">IF(B1689="", "", IF(AND(WEEKDAY(B1689, 2)&lt;=5, ISERROR(VLOOKUP(B1689, 'Holiday Schedule'!$B$3:$B$1002, 1, FALSE))), 1, 0))</f>
        <v/>
      </c>
      <c r="D1689" t="str">
        <f ca="1">IF(B1689="", "", IF(LOWER('Terms&amp;Conditions + Transaction'!$C$15)="act", 1, IF(DAY(B1689)=31, 0, IF(AND(DAY(B1689+1)=1, MONTH(B1689+1)=3), 31-DAY(B1689), 1))))</f>
        <v/>
      </c>
      <c r="E1689" s="18" t="str">
        <f ca="1">IF(B1689="", "", IFERROR(VLOOKUP(B1689, 'Accrual Schedule'!$B$3:$B$122, 1, TRUE), ""))</f>
        <v/>
      </c>
      <c r="F1689" s="18" t="str" cm="1">
        <f t="array" aca="1" ref="F1689" ca="1">IF(B1689="", "", INDEX('Accrual Schedule'!$B$3:$B$122, MATCH(B1689, 'Accrual Schedule'!$B$3:$B$122, 1)+1, 1))</f>
        <v/>
      </c>
      <c r="G1689" s="18" t="str" cm="1">
        <f t="array" aca="1" ref="G1689" ca="1">IF(B1689="", "", INDEX('Accrual Schedule'!$B$3:$B$122, MATCH(H1689, 'Accrual Schedule'!$B$3:$B$122, 1)-1, 1))</f>
        <v/>
      </c>
      <c r="H1689" s="18" t="str">
        <f ca="1">IF(B1689="", "", INDEX('Accrual Schedule'!$B$3:$B$122, MATCH(I1689, 'Accrual Schedule'!$C$3:$C$122, 1), 1))</f>
        <v/>
      </c>
      <c r="I1689" s="18" t="str" cm="1">
        <f t="array" aca="1" ref="I1689" ca="1">IF(B1689="", "", _xlfn.IFNA(INDEX('Accrual Schedule'!$C$4:$C$122, MATCH(B1689, 'Accrual Schedule'!$C$4:$C$122, 1)+1, 1), INDEX('Accrual Schedule'!$C$4:$C$122, 1, 1)))</f>
        <v/>
      </c>
      <c r="J1689" s="11" t="str">
        <f ca="1">IF(B1689="","",'Terms&amp;Conditions + Transaction'!$F$5-SUMIF(Dispositions!$B$3:$B$32,"&lt;="&amp;B1689,Dispositions!$C$3:$C$32))</f>
        <v/>
      </c>
      <c r="K1689" s="84" t="str">
        <f ca="1">IF(B1689="", "", IF(ISNA(MATCH(B1689, 'Factor Schedule'!$B$3:$B$2002, -1)),1,IF(INDEX('Factor Schedule'!$B$3:$C$2002,MATCH(B1689, 'Factor Schedule'!$B$3:$B$2002, -1), 1)=B1689,MATCH(B1689, 'Factor Schedule'!$B$3:$B$2002, -1),MATCH(B1689, 'Factor Schedule'!$B$3:$B$2002, -1)+1)))</f>
        <v/>
      </c>
      <c r="L1689" s="11" t="str" cm="1">
        <f t="array" aca="1" ref="L1689" ca="1">IF(B1689="","",ROUND(J1689*_xlfn.IFNA(INDEX('Factor Schedule'!$B$3:$C$2002,K1689, 2), 1), 2))</f>
        <v/>
      </c>
      <c r="M1689" s="11" t="str">
        <f ca="1">IF(B1689="", "", IF(OR(LOWER('Terms&amp;Conditions + Transaction'!$B$12)&lt;&gt;"compound", B1689=$C$2, B1689=E1689), L1689, L1689+IF(LOWER('Terms&amp;Conditions + Transaction'!$B$13)&lt;&gt;"y", SUMIFS($T$8:$T$2007, $B$8:$B$2007, "&gt;="&amp;E1689, $B$8:$B$2007, "&lt;"&amp;B1689), SUMIFS($U$8:$U$1007, $B$8:$B$2007, "&gt;="&amp;E1689, $B$8:$B$2007, "&lt;"&amp;B1689))))</f>
        <v/>
      </c>
      <c r="N1689" s="18" t="str">
        <f ca="1">IF(OR(B1689 = "", F1689=""), "", MIN(ForwardDays(B1689,-'Terms&amp;Conditions + Transaction'!$B$22, 'Terms&amp;Conditions + Transaction'!$B$23, 'Holiday Schedule'!$B$3:$B$1002),ForwardDays(F1689,-'Terms&amp;Conditions + Transaction'!$B$22, 'Terms&amp;Conditions + Transaction'!$B$23, 'Holiday Schedule'!$B$3:$B$1002)))</f>
        <v/>
      </c>
      <c r="O1689" s="42" t="str">
        <f ca="1">IF(B1689="", "", IF(ISNA(MATCH(N1689, SOFR_INDEX!$A$2:$A$2001, -1)),1,IF(INDEX(SOFR_INDEX!$A$2:$E$2001,MATCH(N1689, SOFR_INDEX!$A$2:$A$2001, -1), 1)=N1689,MATCH(N1689, SOFR_INDEX!$A$2:$A$2001, -1),MATCH(N1689, SOFR_INDEX!$A$2:$A$2001, -1)+1)))</f>
        <v/>
      </c>
      <c r="P1689" s="40" t="str" cm="1">
        <f t="array" aca="1" ref="P1689" ca="1">IF(OR(B1689="", F1689=""), "", INDEX(SOFR_INDEX!$B$2:$E$2001, O1689,$P$4) * IF(LEFT($P$3, 3)="180", 2, IF(LEFT($P$3, 2)="90", 4, IF(LEFT($P$3, 2)="30", 12, 1)))/100)</f>
        <v/>
      </c>
      <c r="Q1689" s="43" t="str">
        <f ca="1">IF(OR(B1689="", F1689=""), "", P1689+'Terms&amp;Conditions + Transaction'!$B$11/10000)</f>
        <v/>
      </c>
      <c r="R1689" s="43" t="str">
        <f t="shared" ca="1" si="161"/>
        <v/>
      </c>
      <c r="S1689" t="str">
        <f ca="1">IF(B1689="",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Transaction'!$C$7*(F1689-E1689), 365), 360))))</f>
        <v/>
      </c>
      <c r="T1689" s="49" t="str">
        <f t="shared" ca="1" si="162"/>
        <v/>
      </c>
      <c r="U1689" s="49" t="str">
        <f t="shared" ca="1" si="163"/>
        <v/>
      </c>
      <c r="V1689" s="49" t="str">
        <f t="shared" ca="1" si="164"/>
        <v/>
      </c>
      <c r="W1689" s="11" t="str">
        <f t="shared" ca="1" si="165"/>
        <v/>
      </c>
      <c r="X1689" s="11" t="str">
        <f t="shared" ca="1" si="166"/>
        <v/>
      </c>
    </row>
    <row r="1690" spans="2:24" x14ac:dyDescent="0.25">
      <c r="B1690" s="82" t="str">
        <f ca="1">IF(B1689&lt;MIN($C$3, 'Terms&amp;Conditions + Transaction'!$B$6), B1689+1, "")</f>
        <v/>
      </c>
      <c r="C1690" t="str">
        <f ca="1">IF(B1690="", "", IF(AND(WEEKDAY(B1690, 2)&lt;=5, ISERROR(VLOOKUP(B1690, 'Holiday Schedule'!$B$3:$B$1002, 1, FALSE))), 1, 0))</f>
        <v/>
      </c>
      <c r="D1690" t="str">
        <f ca="1">IF(B1690="", "", IF(LOWER('Terms&amp;Conditions + Transaction'!$C$15)="act", 1, IF(DAY(B1690)=31, 0, IF(AND(DAY(B1690+1)=1, MONTH(B1690+1)=3), 31-DAY(B1690), 1))))</f>
        <v/>
      </c>
      <c r="E1690" s="18" t="str">
        <f ca="1">IF(B1690="", "", IFERROR(VLOOKUP(B1690, 'Accrual Schedule'!$B$3:$B$122, 1, TRUE), ""))</f>
        <v/>
      </c>
      <c r="F1690" s="18" t="str" cm="1">
        <f t="array" aca="1" ref="F1690" ca="1">IF(B1690="", "", INDEX('Accrual Schedule'!$B$3:$B$122, MATCH(B1690, 'Accrual Schedule'!$B$3:$B$122, 1)+1, 1))</f>
        <v/>
      </c>
      <c r="G1690" s="18" t="str" cm="1">
        <f t="array" aca="1" ref="G1690" ca="1">IF(B1690="", "", INDEX('Accrual Schedule'!$B$3:$B$122, MATCH(H1690, 'Accrual Schedule'!$B$3:$B$122, 1)-1, 1))</f>
        <v/>
      </c>
      <c r="H1690" s="18" t="str">
        <f ca="1">IF(B1690="", "", INDEX('Accrual Schedule'!$B$3:$B$122, MATCH(I1690, 'Accrual Schedule'!$C$3:$C$122, 1), 1))</f>
        <v/>
      </c>
      <c r="I1690" s="18" t="str" cm="1">
        <f t="array" aca="1" ref="I1690" ca="1">IF(B1690="", "", _xlfn.IFNA(INDEX('Accrual Schedule'!$C$4:$C$122, MATCH(B1690, 'Accrual Schedule'!$C$4:$C$122, 1)+1, 1), INDEX('Accrual Schedule'!$C$4:$C$122, 1, 1)))</f>
        <v/>
      </c>
      <c r="J1690" s="11" t="str">
        <f ca="1">IF(B1690="","",'Terms&amp;Conditions + Transaction'!$F$5-SUMIF(Dispositions!$B$3:$B$32,"&lt;="&amp;B1690,Dispositions!$C$3:$C$32))</f>
        <v/>
      </c>
      <c r="K1690" s="84" t="str">
        <f ca="1">IF(B1690="", "", IF(ISNA(MATCH(B1690, 'Factor Schedule'!$B$3:$B$2002, -1)),1,IF(INDEX('Factor Schedule'!$B$3:$C$2002,MATCH(B1690, 'Factor Schedule'!$B$3:$B$2002, -1), 1)=B1690,MATCH(B1690, 'Factor Schedule'!$B$3:$B$2002, -1),MATCH(B1690, 'Factor Schedule'!$B$3:$B$2002, -1)+1)))</f>
        <v/>
      </c>
      <c r="L1690" s="11" t="str" cm="1">
        <f t="array" aca="1" ref="L1690" ca="1">IF(B1690="","",ROUND(J1690*_xlfn.IFNA(INDEX('Factor Schedule'!$B$3:$C$2002,K1690, 2), 1), 2))</f>
        <v/>
      </c>
      <c r="M1690" s="11" t="str">
        <f ca="1">IF(B1690="", "", IF(OR(LOWER('Terms&amp;Conditions + Transaction'!$B$12)&lt;&gt;"compound", B1690=$C$2, B1690=E1690), L1690, L1690+IF(LOWER('Terms&amp;Conditions + Transaction'!$B$13)&lt;&gt;"y", SUMIFS($T$8:$T$2007, $B$8:$B$2007, "&gt;="&amp;E1690, $B$8:$B$2007, "&lt;"&amp;B1690), SUMIFS($U$8:$U$1007, $B$8:$B$2007, "&gt;="&amp;E1690, $B$8:$B$2007, "&lt;"&amp;B1690))))</f>
        <v/>
      </c>
      <c r="N1690" s="18" t="str">
        <f ca="1">IF(OR(B1690 = "", F1690=""), "", MIN(ForwardDays(B1690,-'Terms&amp;Conditions + Transaction'!$B$22, 'Terms&amp;Conditions + Transaction'!$B$23, 'Holiday Schedule'!$B$3:$B$1002),ForwardDays(F1690,-'Terms&amp;Conditions + Transaction'!$B$22, 'Terms&amp;Conditions + Transaction'!$B$23, 'Holiday Schedule'!$B$3:$B$1002)))</f>
        <v/>
      </c>
      <c r="O1690" s="42" t="str">
        <f ca="1">IF(B1690="", "", IF(ISNA(MATCH(N1690, SOFR_INDEX!$A$2:$A$2001, -1)),1,IF(INDEX(SOFR_INDEX!$A$2:$E$2001,MATCH(N1690, SOFR_INDEX!$A$2:$A$2001, -1), 1)=N1690,MATCH(N1690, SOFR_INDEX!$A$2:$A$2001, -1),MATCH(N1690, SOFR_INDEX!$A$2:$A$2001, -1)+1)))</f>
        <v/>
      </c>
      <c r="P1690" s="40" t="str" cm="1">
        <f t="array" aca="1" ref="P1690" ca="1">IF(OR(B1690="", F1690=""), "", INDEX(SOFR_INDEX!$B$2:$E$2001, O1690,$P$4) * IF(LEFT($P$3, 3)="180", 2, IF(LEFT($P$3, 2)="90", 4, IF(LEFT($P$3, 2)="30", 12, 1)))/100)</f>
        <v/>
      </c>
      <c r="Q1690" s="43" t="str">
        <f ca="1">IF(OR(B1690="", F1690=""), "", P1690+'Terms&amp;Conditions + Transaction'!$B$11/10000)</f>
        <v/>
      </c>
      <c r="R1690" s="43" t="str">
        <f t="shared" ca="1" si="161"/>
        <v/>
      </c>
      <c r="S1690" t="str">
        <f ca="1">IF(B1690="",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Transaction'!$C$7*(F1690-E1690), 365), 360))))</f>
        <v/>
      </c>
      <c r="T1690" s="49" t="str">
        <f t="shared" ca="1" si="162"/>
        <v/>
      </c>
      <c r="U1690" s="49" t="str">
        <f t="shared" ca="1" si="163"/>
        <v/>
      </c>
      <c r="V1690" s="49" t="str">
        <f t="shared" ca="1" si="164"/>
        <v/>
      </c>
      <c r="W1690" s="11" t="str">
        <f t="shared" ca="1" si="165"/>
        <v/>
      </c>
      <c r="X1690" s="11" t="str">
        <f t="shared" ca="1" si="166"/>
        <v/>
      </c>
    </row>
    <row r="1691" spans="2:24" x14ac:dyDescent="0.25">
      <c r="B1691" s="82" t="str">
        <f ca="1">IF(B1690&lt;MIN($C$3, 'Terms&amp;Conditions + Transaction'!$B$6), B1690+1, "")</f>
        <v/>
      </c>
      <c r="C1691" t="str">
        <f ca="1">IF(B1691="", "", IF(AND(WEEKDAY(B1691, 2)&lt;=5, ISERROR(VLOOKUP(B1691, 'Holiday Schedule'!$B$3:$B$1002, 1, FALSE))), 1, 0))</f>
        <v/>
      </c>
      <c r="D1691" t="str">
        <f ca="1">IF(B1691="", "", IF(LOWER('Terms&amp;Conditions + Transaction'!$C$15)="act", 1, IF(DAY(B1691)=31, 0, IF(AND(DAY(B1691+1)=1, MONTH(B1691+1)=3), 31-DAY(B1691), 1))))</f>
        <v/>
      </c>
      <c r="E1691" s="18" t="str">
        <f ca="1">IF(B1691="", "", IFERROR(VLOOKUP(B1691, 'Accrual Schedule'!$B$3:$B$122, 1, TRUE), ""))</f>
        <v/>
      </c>
      <c r="F1691" s="18" t="str" cm="1">
        <f t="array" aca="1" ref="F1691" ca="1">IF(B1691="", "", INDEX('Accrual Schedule'!$B$3:$B$122, MATCH(B1691, 'Accrual Schedule'!$B$3:$B$122, 1)+1, 1))</f>
        <v/>
      </c>
      <c r="G1691" s="18" t="str" cm="1">
        <f t="array" aca="1" ref="G1691" ca="1">IF(B1691="", "", INDEX('Accrual Schedule'!$B$3:$B$122, MATCH(H1691, 'Accrual Schedule'!$B$3:$B$122, 1)-1, 1))</f>
        <v/>
      </c>
      <c r="H1691" s="18" t="str">
        <f ca="1">IF(B1691="", "", INDEX('Accrual Schedule'!$B$3:$B$122, MATCH(I1691, 'Accrual Schedule'!$C$3:$C$122, 1), 1))</f>
        <v/>
      </c>
      <c r="I1691" s="18" t="str" cm="1">
        <f t="array" aca="1" ref="I1691" ca="1">IF(B1691="", "", _xlfn.IFNA(INDEX('Accrual Schedule'!$C$4:$C$122, MATCH(B1691, 'Accrual Schedule'!$C$4:$C$122, 1)+1, 1), INDEX('Accrual Schedule'!$C$4:$C$122, 1, 1)))</f>
        <v/>
      </c>
      <c r="J1691" s="11" t="str">
        <f ca="1">IF(B1691="","",'Terms&amp;Conditions + Transaction'!$F$5-SUMIF(Dispositions!$B$3:$B$32,"&lt;="&amp;B1691,Dispositions!$C$3:$C$32))</f>
        <v/>
      </c>
      <c r="K1691" s="84" t="str">
        <f ca="1">IF(B1691="", "", IF(ISNA(MATCH(B1691, 'Factor Schedule'!$B$3:$B$2002, -1)),1,IF(INDEX('Factor Schedule'!$B$3:$C$2002,MATCH(B1691, 'Factor Schedule'!$B$3:$B$2002, -1), 1)=B1691,MATCH(B1691, 'Factor Schedule'!$B$3:$B$2002, -1),MATCH(B1691, 'Factor Schedule'!$B$3:$B$2002, -1)+1)))</f>
        <v/>
      </c>
      <c r="L1691" s="11" t="str" cm="1">
        <f t="array" aca="1" ref="L1691" ca="1">IF(B1691="","",ROUND(J1691*_xlfn.IFNA(INDEX('Factor Schedule'!$B$3:$C$2002,K1691, 2), 1), 2))</f>
        <v/>
      </c>
      <c r="M1691" s="11" t="str">
        <f ca="1">IF(B1691="", "", IF(OR(LOWER('Terms&amp;Conditions + Transaction'!$B$12)&lt;&gt;"compound", B1691=$C$2, B1691=E1691), L1691, L1691+IF(LOWER('Terms&amp;Conditions + Transaction'!$B$13)&lt;&gt;"y", SUMIFS($T$8:$T$2007, $B$8:$B$2007, "&gt;="&amp;E1691, $B$8:$B$2007, "&lt;"&amp;B1691), SUMIFS($U$8:$U$1007, $B$8:$B$2007, "&gt;="&amp;E1691, $B$8:$B$2007, "&lt;"&amp;B1691))))</f>
        <v/>
      </c>
      <c r="N1691" s="18" t="str">
        <f ca="1">IF(OR(B1691 = "", F1691=""), "", MIN(ForwardDays(B1691,-'Terms&amp;Conditions + Transaction'!$B$22, 'Terms&amp;Conditions + Transaction'!$B$23, 'Holiday Schedule'!$B$3:$B$1002),ForwardDays(F1691,-'Terms&amp;Conditions + Transaction'!$B$22, 'Terms&amp;Conditions + Transaction'!$B$23, 'Holiday Schedule'!$B$3:$B$1002)))</f>
        <v/>
      </c>
      <c r="O1691" s="42" t="str">
        <f ca="1">IF(B1691="", "", IF(ISNA(MATCH(N1691, SOFR_INDEX!$A$2:$A$2001, -1)),1,IF(INDEX(SOFR_INDEX!$A$2:$E$2001,MATCH(N1691, SOFR_INDEX!$A$2:$A$2001, -1), 1)=N1691,MATCH(N1691, SOFR_INDEX!$A$2:$A$2001, -1),MATCH(N1691, SOFR_INDEX!$A$2:$A$2001, -1)+1)))</f>
        <v/>
      </c>
      <c r="P1691" s="40" t="str" cm="1">
        <f t="array" aca="1" ref="P1691" ca="1">IF(OR(B1691="", F1691=""), "", INDEX(SOFR_INDEX!$B$2:$E$2001, O1691,$P$4) * IF(LEFT($P$3, 3)="180", 2, IF(LEFT($P$3, 2)="90", 4, IF(LEFT($P$3, 2)="30", 12, 1)))/100)</f>
        <v/>
      </c>
      <c r="Q1691" s="43" t="str">
        <f ca="1">IF(OR(B1691="", F1691=""), "", P1691+'Terms&amp;Conditions + Transaction'!$B$11/10000)</f>
        <v/>
      </c>
      <c r="R1691" s="43" t="str">
        <f t="shared" ca="1" si="161"/>
        <v/>
      </c>
      <c r="S1691" t="str">
        <f ca="1">IF(B1691="",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Transaction'!$C$7*(F1691-E1691), 365), 360))))</f>
        <v/>
      </c>
      <c r="T1691" s="49" t="str">
        <f t="shared" ca="1" si="162"/>
        <v/>
      </c>
      <c r="U1691" s="49" t="str">
        <f t="shared" ca="1" si="163"/>
        <v/>
      </c>
      <c r="V1691" s="49" t="str">
        <f t="shared" ca="1" si="164"/>
        <v/>
      </c>
      <c r="W1691" s="11" t="str">
        <f t="shared" ca="1" si="165"/>
        <v/>
      </c>
      <c r="X1691" s="11" t="str">
        <f t="shared" ca="1" si="166"/>
        <v/>
      </c>
    </row>
    <row r="1692" spans="2:24" x14ac:dyDescent="0.25">
      <c r="B1692" s="82" t="str">
        <f ca="1">IF(B1691&lt;MIN($C$3, 'Terms&amp;Conditions + Transaction'!$B$6), B1691+1, "")</f>
        <v/>
      </c>
      <c r="C1692" t="str">
        <f ca="1">IF(B1692="", "", IF(AND(WEEKDAY(B1692, 2)&lt;=5, ISERROR(VLOOKUP(B1692, 'Holiday Schedule'!$B$3:$B$1002, 1, FALSE))), 1, 0))</f>
        <v/>
      </c>
      <c r="D1692" t="str">
        <f ca="1">IF(B1692="", "", IF(LOWER('Terms&amp;Conditions + Transaction'!$C$15)="act", 1, IF(DAY(B1692)=31, 0, IF(AND(DAY(B1692+1)=1, MONTH(B1692+1)=3), 31-DAY(B1692), 1))))</f>
        <v/>
      </c>
      <c r="E1692" s="18" t="str">
        <f ca="1">IF(B1692="", "", IFERROR(VLOOKUP(B1692, 'Accrual Schedule'!$B$3:$B$122, 1, TRUE), ""))</f>
        <v/>
      </c>
      <c r="F1692" s="18" t="str" cm="1">
        <f t="array" aca="1" ref="F1692" ca="1">IF(B1692="", "", INDEX('Accrual Schedule'!$B$3:$B$122, MATCH(B1692, 'Accrual Schedule'!$B$3:$B$122, 1)+1, 1))</f>
        <v/>
      </c>
      <c r="G1692" s="18" t="str" cm="1">
        <f t="array" aca="1" ref="G1692" ca="1">IF(B1692="", "", INDEX('Accrual Schedule'!$B$3:$B$122, MATCH(H1692, 'Accrual Schedule'!$B$3:$B$122, 1)-1, 1))</f>
        <v/>
      </c>
      <c r="H1692" s="18" t="str">
        <f ca="1">IF(B1692="", "", INDEX('Accrual Schedule'!$B$3:$B$122, MATCH(I1692, 'Accrual Schedule'!$C$3:$C$122, 1), 1))</f>
        <v/>
      </c>
      <c r="I1692" s="18" t="str" cm="1">
        <f t="array" aca="1" ref="I1692" ca="1">IF(B1692="", "", _xlfn.IFNA(INDEX('Accrual Schedule'!$C$4:$C$122, MATCH(B1692, 'Accrual Schedule'!$C$4:$C$122, 1)+1, 1), INDEX('Accrual Schedule'!$C$4:$C$122, 1, 1)))</f>
        <v/>
      </c>
      <c r="J1692" s="11" t="str">
        <f ca="1">IF(B1692="","",'Terms&amp;Conditions + Transaction'!$F$5-SUMIF(Dispositions!$B$3:$B$32,"&lt;="&amp;B1692,Dispositions!$C$3:$C$32))</f>
        <v/>
      </c>
      <c r="K1692" s="84" t="str">
        <f ca="1">IF(B1692="", "", IF(ISNA(MATCH(B1692, 'Factor Schedule'!$B$3:$B$2002, -1)),1,IF(INDEX('Factor Schedule'!$B$3:$C$2002,MATCH(B1692, 'Factor Schedule'!$B$3:$B$2002, -1), 1)=B1692,MATCH(B1692, 'Factor Schedule'!$B$3:$B$2002, -1),MATCH(B1692, 'Factor Schedule'!$B$3:$B$2002, -1)+1)))</f>
        <v/>
      </c>
      <c r="L1692" s="11" t="str" cm="1">
        <f t="array" aca="1" ref="L1692" ca="1">IF(B1692="","",ROUND(J1692*_xlfn.IFNA(INDEX('Factor Schedule'!$B$3:$C$2002,K1692, 2), 1), 2))</f>
        <v/>
      </c>
      <c r="M1692" s="11" t="str">
        <f ca="1">IF(B1692="", "", IF(OR(LOWER('Terms&amp;Conditions + Transaction'!$B$12)&lt;&gt;"compound", B1692=$C$2, B1692=E1692), L1692, L1692+IF(LOWER('Terms&amp;Conditions + Transaction'!$B$13)&lt;&gt;"y", SUMIFS($T$8:$T$2007, $B$8:$B$2007, "&gt;="&amp;E1692, $B$8:$B$2007, "&lt;"&amp;B1692), SUMIFS($U$8:$U$1007, $B$8:$B$2007, "&gt;="&amp;E1692, $B$8:$B$2007, "&lt;"&amp;B1692))))</f>
        <v/>
      </c>
      <c r="N1692" s="18" t="str">
        <f ca="1">IF(OR(B1692 = "", F1692=""), "", MIN(ForwardDays(B1692,-'Terms&amp;Conditions + Transaction'!$B$22, 'Terms&amp;Conditions + Transaction'!$B$23, 'Holiday Schedule'!$B$3:$B$1002),ForwardDays(F1692,-'Terms&amp;Conditions + Transaction'!$B$22, 'Terms&amp;Conditions + Transaction'!$B$23, 'Holiday Schedule'!$B$3:$B$1002)))</f>
        <v/>
      </c>
      <c r="O1692" s="42" t="str">
        <f ca="1">IF(B1692="", "", IF(ISNA(MATCH(N1692, SOFR_INDEX!$A$2:$A$2001, -1)),1,IF(INDEX(SOFR_INDEX!$A$2:$E$2001,MATCH(N1692, SOFR_INDEX!$A$2:$A$2001, -1), 1)=N1692,MATCH(N1692, SOFR_INDEX!$A$2:$A$2001, -1),MATCH(N1692, SOFR_INDEX!$A$2:$A$2001, -1)+1)))</f>
        <v/>
      </c>
      <c r="P1692" s="40" t="str" cm="1">
        <f t="array" aca="1" ref="P1692" ca="1">IF(OR(B1692="", F1692=""), "", INDEX(SOFR_INDEX!$B$2:$E$2001, O1692,$P$4) * IF(LEFT($P$3, 3)="180", 2, IF(LEFT($P$3, 2)="90", 4, IF(LEFT($P$3, 2)="30", 12, 1)))/100)</f>
        <v/>
      </c>
      <c r="Q1692" s="43" t="str">
        <f ca="1">IF(OR(B1692="", F1692=""), "", P1692+'Terms&amp;Conditions + Transaction'!$B$11/10000)</f>
        <v/>
      </c>
      <c r="R1692" s="43" t="str">
        <f t="shared" ca="1" si="161"/>
        <v/>
      </c>
      <c r="S1692" t="str">
        <f ca="1">IF(B1692="",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Transaction'!$C$7*(F1692-E1692), 365), 360))))</f>
        <v/>
      </c>
      <c r="T1692" s="49" t="str">
        <f t="shared" ca="1" si="162"/>
        <v/>
      </c>
      <c r="U1692" s="49" t="str">
        <f t="shared" ca="1" si="163"/>
        <v/>
      </c>
      <c r="V1692" s="49" t="str">
        <f t="shared" ca="1" si="164"/>
        <v/>
      </c>
      <c r="W1692" s="11" t="str">
        <f t="shared" ca="1" si="165"/>
        <v/>
      </c>
      <c r="X1692" s="11" t="str">
        <f t="shared" ca="1" si="166"/>
        <v/>
      </c>
    </row>
    <row r="1693" spans="2:24" x14ac:dyDescent="0.25">
      <c r="B1693" s="82" t="str">
        <f ca="1">IF(B1692&lt;MIN($C$3, 'Terms&amp;Conditions + Transaction'!$B$6), B1692+1, "")</f>
        <v/>
      </c>
      <c r="C1693" t="str">
        <f ca="1">IF(B1693="", "", IF(AND(WEEKDAY(B1693, 2)&lt;=5, ISERROR(VLOOKUP(B1693, 'Holiday Schedule'!$B$3:$B$1002, 1, FALSE))), 1, 0))</f>
        <v/>
      </c>
      <c r="D1693" t="str">
        <f ca="1">IF(B1693="", "", IF(LOWER('Terms&amp;Conditions + Transaction'!$C$15)="act", 1, IF(DAY(B1693)=31, 0, IF(AND(DAY(B1693+1)=1, MONTH(B1693+1)=3), 31-DAY(B1693), 1))))</f>
        <v/>
      </c>
      <c r="E1693" s="18" t="str">
        <f ca="1">IF(B1693="", "", IFERROR(VLOOKUP(B1693, 'Accrual Schedule'!$B$3:$B$122, 1, TRUE), ""))</f>
        <v/>
      </c>
      <c r="F1693" s="18" t="str" cm="1">
        <f t="array" aca="1" ref="F1693" ca="1">IF(B1693="", "", INDEX('Accrual Schedule'!$B$3:$B$122, MATCH(B1693, 'Accrual Schedule'!$B$3:$B$122, 1)+1, 1))</f>
        <v/>
      </c>
      <c r="G1693" s="18" t="str" cm="1">
        <f t="array" aca="1" ref="G1693" ca="1">IF(B1693="", "", INDEX('Accrual Schedule'!$B$3:$B$122, MATCH(H1693, 'Accrual Schedule'!$B$3:$B$122, 1)-1, 1))</f>
        <v/>
      </c>
      <c r="H1693" s="18" t="str">
        <f ca="1">IF(B1693="", "", INDEX('Accrual Schedule'!$B$3:$B$122, MATCH(I1693, 'Accrual Schedule'!$C$3:$C$122, 1), 1))</f>
        <v/>
      </c>
      <c r="I1693" s="18" t="str" cm="1">
        <f t="array" aca="1" ref="I1693" ca="1">IF(B1693="", "", _xlfn.IFNA(INDEX('Accrual Schedule'!$C$4:$C$122, MATCH(B1693, 'Accrual Schedule'!$C$4:$C$122, 1)+1, 1), INDEX('Accrual Schedule'!$C$4:$C$122, 1, 1)))</f>
        <v/>
      </c>
      <c r="J1693" s="11" t="str">
        <f ca="1">IF(B1693="","",'Terms&amp;Conditions + Transaction'!$F$5-SUMIF(Dispositions!$B$3:$B$32,"&lt;="&amp;B1693,Dispositions!$C$3:$C$32))</f>
        <v/>
      </c>
      <c r="K1693" s="84" t="str">
        <f ca="1">IF(B1693="", "", IF(ISNA(MATCH(B1693, 'Factor Schedule'!$B$3:$B$2002, -1)),1,IF(INDEX('Factor Schedule'!$B$3:$C$2002,MATCH(B1693, 'Factor Schedule'!$B$3:$B$2002, -1), 1)=B1693,MATCH(B1693, 'Factor Schedule'!$B$3:$B$2002, -1),MATCH(B1693, 'Factor Schedule'!$B$3:$B$2002, -1)+1)))</f>
        <v/>
      </c>
      <c r="L1693" s="11" t="str" cm="1">
        <f t="array" aca="1" ref="L1693" ca="1">IF(B1693="","",ROUND(J1693*_xlfn.IFNA(INDEX('Factor Schedule'!$B$3:$C$2002,K1693, 2), 1), 2))</f>
        <v/>
      </c>
      <c r="M1693" s="11" t="str">
        <f ca="1">IF(B1693="", "", IF(OR(LOWER('Terms&amp;Conditions + Transaction'!$B$12)&lt;&gt;"compound", B1693=$C$2, B1693=E1693), L1693, L1693+IF(LOWER('Terms&amp;Conditions + Transaction'!$B$13)&lt;&gt;"y", SUMIFS($T$8:$T$2007, $B$8:$B$2007, "&gt;="&amp;E1693, $B$8:$B$2007, "&lt;"&amp;B1693), SUMIFS($U$8:$U$1007, $B$8:$B$2007, "&gt;="&amp;E1693, $B$8:$B$2007, "&lt;"&amp;B1693))))</f>
        <v/>
      </c>
      <c r="N1693" s="18" t="str">
        <f ca="1">IF(OR(B1693 = "", F1693=""), "", MIN(ForwardDays(B1693,-'Terms&amp;Conditions + Transaction'!$B$22, 'Terms&amp;Conditions + Transaction'!$B$23, 'Holiday Schedule'!$B$3:$B$1002),ForwardDays(F1693,-'Terms&amp;Conditions + Transaction'!$B$22, 'Terms&amp;Conditions + Transaction'!$B$23, 'Holiday Schedule'!$B$3:$B$1002)))</f>
        <v/>
      </c>
      <c r="O1693" s="42" t="str">
        <f ca="1">IF(B1693="", "", IF(ISNA(MATCH(N1693, SOFR_INDEX!$A$2:$A$2001, -1)),1,IF(INDEX(SOFR_INDEX!$A$2:$E$2001,MATCH(N1693, SOFR_INDEX!$A$2:$A$2001, -1), 1)=N1693,MATCH(N1693, SOFR_INDEX!$A$2:$A$2001, -1),MATCH(N1693, SOFR_INDEX!$A$2:$A$2001, -1)+1)))</f>
        <v/>
      </c>
      <c r="P1693" s="40" t="str" cm="1">
        <f t="array" aca="1" ref="P1693" ca="1">IF(OR(B1693="", F1693=""), "", INDEX(SOFR_INDEX!$B$2:$E$2001, O1693,$P$4) * IF(LEFT($P$3, 3)="180", 2, IF(LEFT($P$3, 2)="90", 4, IF(LEFT($P$3, 2)="30", 12, 1)))/100)</f>
        <v/>
      </c>
      <c r="Q1693" s="43" t="str">
        <f ca="1">IF(OR(B1693="", F1693=""), "", P1693+'Terms&amp;Conditions + Transaction'!$B$11/10000)</f>
        <v/>
      </c>
      <c r="R1693" s="43" t="str">
        <f t="shared" ca="1" si="161"/>
        <v/>
      </c>
      <c r="S1693" t="str">
        <f ca="1">IF(B1693="",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Transaction'!$C$7*(F1693-E1693), 365), 360))))</f>
        <v/>
      </c>
      <c r="T1693" s="49" t="str">
        <f t="shared" ca="1" si="162"/>
        <v/>
      </c>
      <c r="U1693" s="49" t="str">
        <f t="shared" ca="1" si="163"/>
        <v/>
      </c>
      <c r="V1693" s="49" t="str">
        <f t="shared" ca="1" si="164"/>
        <v/>
      </c>
      <c r="W1693" s="11" t="str">
        <f t="shared" ca="1" si="165"/>
        <v/>
      </c>
      <c r="X1693" s="11" t="str">
        <f t="shared" ca="1" si="166"/>
        <v/>
      </c>
    </row>
    <row r="1694" spans="2:24" x14ac:dyDescent="0.25">
      <c r="B1694" s="82" t="str">
        <f ca="1">IF(B1693&lt;MIN($C$3, 'Terms&amp;Conditions + Transaction'!$B$6), B1693+1, "")</f>
        <v/>
      </c>
      <c r="C1694" t="str">
        <f ca="1">IF(B1694="", "", IF(AND(WEEKDAY(B1694, 2)&lt;=5, ISERROR(VLOOKUP(B1694, 'Holiday Schedule'!$B$3:$B$1002, 1, FALSE))), 1, 0))</f>
        <v/>
      </c>
      <c r="D1694" t="str">
        <f ca="1">IF(B1694="", "", IF(LOWER('Terms&amp;Conditions + Transaction'!$C$15)="act", 1, IF(DAY(B1694)=31, 0, IF(AND(DAY(B1694+1)=1, MONTH(B1694+1)=3), 31-DAY(B1694), 1))))</f>
        <v/>
      </c>
      <c r="E1694" s="18" t="str">
        <f ca="1">IF(B1694="", "", IFERROR(VLOOKUP(B1694, 'Accrual Schedule'!$B$3:$B$122, 1, TRUE), ""))</f>
        <v/>
      </c>
      <c r="F1694" s="18" t="str" cm="1">
        <f t="array" aca="1" ref="F1694" ca="1">IF(B1694="", "", INDEX('Accrual Schedule'!$B$3:$B$122, MATCH(B1694, 'Accrual Schedule'!$B$3:$B$122, 1)+1, 1))</f>
        <v/>
      </c>
      <c r="G1694" s="18" t="str" cm="1">
        <f t="array" aca="1" ref="G1694" ca="1">IF(B1694="", "", INDEX('Accrual Schedule'!$B$3:$B$122, MATCH(H1694, 'Accrual Schedule'!$B$3:$B$122, 1)-1, 1))</f>
        <v/>
      </c>
      <c r="H1694" s="18" t="str">
        <f ca="1">IF(B1694="", "", INDEX('Accrual Schedule'!$B$3:$B$122, MATCH(I1694, 'Accrual Schedule'!$C$3:$C$122, 1), 1))</f>
        <v/>
      </c>
      <c r="I1694" s="18" t="str" cm="1">
        <f t="array" aca="1" ref="I1694" ca="1">IF(B1694="", "", _xlfn.IFNA(INDEX('Accrual Schedule'!$C$4:$C$122, MATCH(B1694, 'Accrual Schedule'!$C$4:$C$122, 1)+1, 1), INDEX('Accrual Schedule'!$C$4:$C$122, 1, 1)))</f>
        <v/>
      </c>
      <c r="J1694" s="11" t="str">
        <f ca="1">IF(B1694="","",'Terms&amp;Conditions + Transaction'!$F$5-SUMIF(Dispositions!$B$3:$B$32,"&lt;="&amp;B1694,Dispositions!$C$3:$C$32))</f>
        <v/>
      </c>
      <c r="K1694" s="84" t="str">
        <f ca="1">IF(B1694="", "", IF(ISNA(MATCH(B1694, 'Factor Schedule'!$B$3:$B$2002, -1)),1,IF(INDEX('Factor Schedule'!$B$3:$C$2002,MATCH(B1694, 'Factor Schedule'!$B$3:$B$2002, -1), 1)=B1694,MATCH(B1694, 'Factor Schedule'!$B$3:$B$2002, -1),MATCH(B1694, 'Factor Schedule'!$B$3:$B$2002, -1)+1)))</f>
        <v/>
      </c>
      <c r="L1694" s="11" t="str" cm="1">
        <f t="array" aca="1" ref="L1694" ca="1">IF(B1694="","",ROUND(J1694*_xlfn.IFNA(INDEX('Factor Schedule'!$B$3:$C$2002,K1694, 2), 1), 2))</f>
        <v/>
      </c>
      <c r="M1694" s="11" t="str">
        <f ca="1">IF(B1694="", "", IF(OR(LOWER('Terms&amp;Conditions + Transaction'!$B$12)&lt;&gt;"compound", B1694=$C$2, B1694=E1694), L1694, L1694+IF(LOWER('Terms&amp;Conditions + Transaction'!$B$13)&lt;&gt;"y", SUMIFS($T$8:$T$2007, $B$8:$B$2007, "&gt;="&amp;E1694, $B$8:$B$2007, "&lt;"&amp;B1694), SUMIFS($U$8:$U$1007, $B$8:$B$2007, "&gt;="&amp;E1694, $B$8:$B$2007, "&lt;"&amp;B1694))))</f>
        <v/>
      </c>
      <c r="N1694" s="18" t="str">
        <f ca="1">IF(OR(B1694 = "", F1694=""), "", MIN(ForwardDays(B1694,-'Terms&amp;Conditions + Transaction'!$B$22, 'Terms&amp;Conditions + Transaction'!$B$23, 'Holiday Schedule'!$B$3:$B$1002),ForwardDays(F1694,-'Terms&amp;Conditions + Transaction'!$B$22, 'Terms&amp;Conditions + Transaction'!$B$23, 'Holiday Schedule'!$B$3:$B$1002)))</f>
        <v/>
      </c>
      <c r="O1694" s="42" t="str">
        <f ca="1">IF(B1694="", "", IF(ISNA(MATCH(N1694, SOFR_INDEX!$A$2:$A$2001, -1)),1,IF(INDEX(SOFR_INDEX!$A$2:$E$2001,MATCH(N1694, SOFR_INDEX!$A$2:$A$2001, -1), 1)=N1694,MATCH(N1694, SOFR_INDEX!$A$2:$A$2001, -1),MATCH(N1694, SOFR_INDEX!$A$2:$A$2001, -1)+1)))</f>
        <v/>
      </c>
      <c r="P1694" s="40" t="str" cm="1">
        <f t="array" aca="1" ref="P1694" ca="1">IF(OR(B1694="", F1694=""), "", INDEX(SOFR_INDEX!$B$2:$E$2001, O1694,$P$4) * IF(LEFT($P$3, 3)="180", 2, IF(LEFT($P$3, 2)="90", 4, IF(LEFT($P$3, 2)="30", 12, 1)))/100)</f>
        <v/>
      </c>
      <c r="Q1694" s="43" t="str">
        <f ca="1">IF(OR(B1694="", F1694=""), "", P1694+'Terms&amp;Conditions + Transaction'!$B$11/10000)</f>
        <v/>
      </c>
      <c r="R1694" s="43" t="str">
        <f t="shared" ca="1" si="161"/>
        <v/>
      </c>
      <c r="S1694" t="str">
        <f ca="1">IF(B1694="",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Transaction'!$C$7*(F1694-E1694), 365), 360))))</f>
        <v/>
      </c>
      <c r="T1694" s="49" t="str">
        <f t="shared" ca="1" si="162"/>
        <v/>
      </c>
      <c r="U1694" s="49" t="str">
        <f t="shared" ca="1" si="163"/>
        <v/>
      </c>
      <c r="V1694" s="49" t="str">
        <f t="shared" ca="1" si="164"/>
        <v/>
      </c>
      <c r="W1694" s="11" t="str">
        <f t="shared" ca="1" si="165"/>
        <v/>
      </c>
      <c r="X1694" s="11" t="str">
        <f t="shared" ca="1" si="166"/>
        <v/>
      </c>
    </row>
    <row r="1695" spans="2:24" x14ac:dyDescent="0.25">
      <c r="B1695" s="82" t="str">
        <f ca="1">IF(B1694&lt;MIN($C$3, 'Terms&amp;Conditions + Transaction'!$B$6), B1694+1, "")</f>
        <v/>
      </c>
      <c r="C1695" t="str">
        <f ca="1">IF(B1695="", "", IF(AND(WEEKDAY(B1695, 2)&lt;=5, ISERROR(VLOOKUP(B1695, 'Holiday Schedule'!$B$3:$B$1002, 1, FALSE))), 1, 0))</f>
        <v/>
      </c>
      <c r="D1695" t="str">
        <f ca="1">IF(B1695="", "", IF(LOWER('Terms&amp;Conditions + Transaction'!$C$15)="act", 1, IF(DAY(B1695)=31, 0, IF(AND(DAY(B1695+1)=1, MONTH(B1695+1)=3), 31-DAY(B1695), 1))))</f>
        <v/>
      </c>
      <c r="E1695" s="18" t="str">
        <f ca="1">IF(B1695="", "", IFERROR(VLOOKUP(B1695, 'Accrual Schedule'!$B$3:$B$122, 1, TRUE), ""))</f>
        <v/>
      </c>
      <c r="F1695" s="18" t="str" cm="1">
        <f t="array" aca="1" ref="F1695" ca="1">IF(B1695="", "", INDEX('Accrual Schedule'!$B$3:$B$122, MATCH(B1695, 'Accrual Schedule'!$B$3:$B$122, 1)+1, 1))</f>
        <v/>
      </c>
      <c r="G1695" s="18" t="str" cm="1">
        <f t="array" aca="1" ref="G1695" ca="1">IF(B1695="", "", INDEX('Accrual Schedule'!$B$3:$B$122, MATCH(H1695, 'Accrual Schedule'!$B$3:$B$122, 1)-1, 1))</f>
        <v/>
      </c>
      <c r="H1695" s="18" t="str">
        <f ca="1">IF(B1695="", "", INDEX('Accrual Schedule'!$B$3:$B$122, MATCH(I1695, 'Accrual Schedule'!$C$3:$C$122, 1), 1))</f>
        <v/>
      </c>
      <c r="I1695" s="18" t="str" cm="1">
        <f t="array" aca="1" ref="I1695" ca="1">IF(B1695="", "", _xlfn.IFNA(INDEX('Accrual Schedule'!$C$4:$C$122, MATCH(B1695, 'Accrual Schedule'!$C$4:$C$122, 1)+1, 1), INDEX('Accrual Schedule'!$C$4:$C$122, 1, 1)))</f>
        <v/>
      </c>
      <c r="J1695" s="11" t="str">
        <f ca="1">IF(B1695="","",'Terms&amp;Conditions + Transaction'!$F$5-SUMIF(Dispositions!$B$3:$B$32,"&lt;="&amp;B1695,Dispositions!$C$3:$C$32))</f>
        <v/>
      </c>
      <c r="K1695" s="84" t="str">
        <f ca="1">IF(B1695="", "", IF(ISNA(MATCH(B1695, 'Factor Schedule'!$B$3:$B$2002, -1)),1,IF(INDEX('Factor Schedule'!$B$3:$C$2002,MATCH(B1695, 'Factor Schedule'!$B$3:$B$2002, -1), 1)=B1695,MATCH(B1695, 'Factor Schedule'!$B$3:$B$2002, -1),MATCH(B1695, 'Factor Schedule'!$B$3:$B$2002, -1)+1)))</f>
        <v/>
      </c>
      <c r="L1695" s="11" t="str" cm="1">
        <f t="array" aca="1" ref="L1695" ca="1">IF(B1695="","",ROUND(J1695*_xlfn.IFNA(INDEX('Factor Schedule'!$B$3:$C$2002,K1695, 2), 1), 2))</f>
        <v/>
      </c>
      <c r="M1695" s="11" t="str">
        <f ca="1">IF(B1695="", "", IF(OR(LOWER('Terms&amp;Conditions + Transaction'!$B$12)&lt;&gt;"compound", B1695=$C$2, B1695=E1695), L1695, L1695+IF(LOWER('Terms&amp;Conditions + Transaction'!$B$13)&lt;&gt;"y", SUMIFS($T$8:$T$2007, $B$8:$B$2007, "&gt;="&amp;E1695, $B$8:$B$2007, "&lt;"&amp;B1695), SUMIFS($U$8:$U$1007, $B$8:$B$2007, "&gt;="&amp;E1695, $B$8:$B$2007, "&lt;"&amp;B1695))))</f>
        <v/>
      </c>
      <c r="N1695" s="18" t="str">
        <f ca="1">IF(OR(B1695 = "", F1695=""), "", MIN(ForwardDays(B1695,-'Terms&amp;Conditions + Transaction'!$B$22, 'Terms&amp;Conditions + Transaction'!$B$23, 'Holiday Schedule'!$B$3:$B$1002),ForwardDays(F1695,-'Terms&amp;Conditions + Transaction'!$B$22, 'Terms&amp;Conditions + Transaction'!$B$23, 'Holiday Schedule'!$B$3:$B$1002)))</f>
        <v/>
      </c>
      <c r="O1695" s="42" t="str">
        <f ca="1">IF(B1695="", "", IF(ISNA(MATCH(N1695, SOFR_INDEX!$A$2:$A$2001, -1)),1,IF(INDEX(SOFR_INDEX!$A$2:$E$2001,MATCH(N1695, SOFR_INDEX!$A$2:$A$2001, -1), 1)=N1695,MATCH(N1695, SOFR_INDEX!$A$2:$A$2001, -1),MATCH(N1695, SOFR_INDEX!$A$2:$A$2001, -1)+1)))</f>
        <v/>
      </c>
      <c r="P1695" s="40" t="str" cm="1">
        <f t="array" aca="1" ref="P1695" ca="1">IF(OR(B1695="", F1695=""), "", INDEX(SOFR_INDEX!$B$2:$E$2001, O1695,$P$4) * IF(LEFT($P$3, 3)="180", 2, IF(LEFT($P$3, 2)="90", 4, IF(LEFT($P$3, 2)="30", 12, 1)))/100)</f>
        <v/>
      </c>
      <c r="Q1695" s="43" t="str">
        <f ca="1">IF(OR(B1695="", F1695=""), "", P1695+'Terms&amp;Conditions + Transaction'!$B$11/10000)</f>
        <v/>
      </c>
      <c r="R1695" s="43" t="str">
        <f t="shared" ca="1" si="161"/>
        <v/>
      </c>
      <c r="S1695" t="str">
        <f ca="1">IF(B1695="",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Transaction'!$C$7*(F1695-E1695), 365), 360))))</f>
        <v/>
      </c>
      <c r="T1695" s="49" t="str">
        <f t="shared" ca="1" si="162"/>
        <v/>
      </c>
      <c r="U1695" s="49" t="str">
        <f t="shared" ca="1" si="163"/>
        <v/>
      </c>
      <c r="V1695" s="49" t="str">
        <f t="shared" ca="1" si="164"/>
        <v/>
      </c>
      <c r="W1695" s="11" t="str">
        <f t="shared" ca="1" si="165"/>
        <v/>
      </c>
      <c r="X1695" s="11" t="str">
        <f t="shared" ca="1" si="166"/>
        <v/>
      </c>
    </row>
    <row r="1696" spans="2:24" x14ac:dyDescent="0.25">
      <c r="B1696" s="82" t="str">
        <f ca="1">IF(B1695&lt;MIN($C$3, 'Terms&amp;Conditions + Transaction'!$B$6), B1695+1, "")</f>
        <v/>
      </c>
      <c r="C1696" t="str">
        <f ca="1">IF(B1696="", "", IF(AND(WEEKDAY(B1696, 2)&lt;=5, ISERROR(VLOOKUP(B1696, 'Holiday Schedule'!$B$3:$B$1002, 1, FALSE))), 1, 0))</f>
        <v/>
      </c>
      <c r="D1696" t="str">
        <f ca="1">IF(B1696="", "", IF(LOWER('Terms&amp;Conditions + Transaction'!$C$15)="act", 1, IF(DAY(B1696)=31, 0, IF(AND(DAY(B1696+1)=1, MONTH(B1696+1)=3), 31-DAY(B1696), 1))))</f>
        <v/>
      </c>
      <c r="E1696" s="18" t="str">
        <f ca="1">IF(B1696="", "", IFERROR(VLOOKUP(B1696, 'Accrual Schedule'!$B$3:$B$122, 1, TRUE), ""))</f>
        <v/>
      </c>
      <c r="F1696" s="18" t="str" cm="1">
        <f t="array" aca="1" ref="F1696" ca="1">IF(B1696="", "", INDEX('Accrual Schedule'!$B$3:$B$122, MATCH(B1696, 'Accrual Schedule'!$B$3:$B$122, 1)+1, 1))</f>
        <v/>
      </c>
      <c r="G1696" s="18" t="str" cm="1">
        <f t="array" aca="1" ref="G1696" ca="1">IF(B1696="", "", INDEX('Accrual Schedule'!$B$3:$B$122, MATCH(H1696, 'Accrual Schedule'!$B$3:$B$122, 1)-1, 1))</f>
        <v/>
      </c>
      <c r="H1696" s="18" t="str">
        <f ca="1">IF(B1696="", "", INDEX('Accrual Schedule'!$B$3:$B$122, MATCH(I1696, 'Accrual Schedule'!$C$3:$C$122, 1), 1))</f>
        <v/>
      </c>
      <c r="I1696" s="18" t="str" cm="1">
        <f t="array" aca="1" ref="I1696" ca="1">IF(B1696="", "", _xlfn.IFNA(INDEX('Accrual Schedule'!$C$4:$C$122, MATCH(B1696, 'Accrual Schedule'!$C$4:$C$122, 1)+1, 1), INDEX('Accrual Schedule'!$C$4:$C$122, 1, 1)))</f>
        <v/>
      </c>
      <c r="J1696" s="11" t="str">
        <f ca="1">IF(B1696="","",'Terms&amp;Conditions + Transaction'!$F$5-SUMIF(Dispositions!$B$3:$B$32,"&lt;="&amp;B1696,Dispositions!$C$3:$C$32))</f>
        <v/>
      </c>
      <c r="K1696" s="84" t="str">
        <f ca="1">IF(B1696="", "", IF(ISNA(MATCH(B1696, 'Factor Schedule'!$B$3:$B$2002, -1)),1,IF(INDEX('Factor Schedule'!$B$3:$C$2002,MATCH(B1696, 'Factor Schedule'!$B$3:$B$2002, -1), 1)=B1696,MATCH(B1696, 'Factor Schedule'!$B$3:$B$2002, -1),MATCH(B1696, 'Factor Schedule'!$B$3:$B$2002, -1)+1)))</f>
        <v/>
      </c>
      <c r="L1696" s="11" t="str" cm="1">
        <f t="array" aca="1" ref="L1696" ca="1">IF(B1696="","",ROUND(J1696*_xlfn.IFNA(INDEX('Factor Schedule'!$B$3:$C$2002,K1696, 2), 1), 2))</f>
        <v/>
      </c>
      <c r="M1696" s="11" t="str">
        <f ca="1">IF(B1696="", "", IF(OR(LOWER('Terms&amp;Conditions + Transaction'!$B$12)&lt;&gt;"compound", B1696=$C$2, B1696=E1696), L1696, L1696+IF(LOWER('Terms&amp;Conditions + Transaction'!$B$13)&lt;&gt;"y", SUMIFS($T$8:$T$2007, $B$8:$B$2007, "&gt;="&amp;E1696, $B$8:$B$2007, "&lt;"&amp;B1696), SUMIFS($U$8:$U$1007, $B$8:$B$2007, "&gt;="&amp;E1696, $B$8:$B$2007, "&lt;"&amp;B1696))))</f>
        <v/>
      </c>
      <c r="N1696" s="18" t="str">
        <f ca="1">IF(OR(B1696 = "", F1696=""), "", MIN(ForwardDays(B1696,-'Terms&amp;Conditions + Transaction'!$B$22, 'Terms&amp;Conditions + Transaction'!$B$23, 'Holiday Schedule'!$B$3:$B$1002),ForwardDays(F1696,-'Terms&amp;Conditions + Transaction'!$B$22, 'Terms&amp;Conditions + Transaction'!$B$23, 'Holiday Schedule'!$B$3:$B$1002)))</f>
        <v/>
      </c>
      <c r="O1696" s="42" t="str">
        <f ca="1">IF(B1696="", "", IF(ISNA(MATCH(N1696, SOFR_INDEX!$A$2:$A$2001, -1)),1,IF(INDEX(SOFR_INDEX!$A$2:$E$2001,MATCH(N1696, SOFR_INDEX!$A$2:$A$2001, -1), 1)=N1696,MATCH(N1696, SOFR_INDEX!$A$2:$A$2001, -1),MATCH(N1696, SOFR_INDEX!$A$2:$A$2001, -1)+1)))</f>
        <v/>
      </c>
      <c r="P1696" s="40" t="str" cm="1">
        <f t="array" aca="1" ref="P1696" ca="1">IF(OR(B1696="", F1696=""), "", INDEX(SOFR_INDEX!$B$2:$E$2001, O1696,$P$4) * IF(LEFT($P$3, 3)="180", 2, IF(LEFT($P$3, 2)="90", 4, IF(LEFT($P$3, 2)="30", 12, 1)))/100)</f>
        <v/>
      </c>
      <c r="Q1696" s="43" t="str">
        <f ca="1">IF(OR(B1696="", F1696=""), "", P1696+'Terms&amp;Conditions + Transaction'!$B$11/10000)</f>
        <v/>
      </c>
      <c r="R1696" s="43" t="str">
        <f t="shared" ca="1" si="161"/>
        <v/>
      </c>
      <c r="S1696" t="str">
        <f ca="1">IF(B1696="",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Transaction'!$C$7*(F1696-E1696), 365), 360))))</f>
        <v/>
      </c>
      <c r="T1696" s="49" t="str">
        <f t="shared" ca="1" si="162"/>
        <v/>
      </c>
      <c r="U1696" s="49" t="str">
        <f t="shared" ca="1" si="163"/>
        <v/>
      </c>
      <c r="V1696" s="49" t="str">
        <f t="shared" ca="1" si="164"/>
        <v/>
      </c>
      <c r="W1696" s="11" t="str">
        <f t="shared" ca="1" si="165"/>
        <v/>
      </c>
      <c r="X1696" s="11" t="str">
        <f t="shared" ca="1" si="166"/>
        <v/>
      </c>
    </row>
    <row r="1697" spans="2:24" x14ac:dyDescent="0.25">
      <c r="B1697" s="82" t="str">
        <f ca="1">IF(B1696&lt;MIN($C$3, 'Terms&amp;Conditions + Transaction'!$B$6), B1696+1, "")</f>
        <v/>
      </c>
      <c r="C1697" t="str">
        <f ca="1">IF(B1697="", "", IF(AND(WEEKDAY(B1697, 2)&lt;=5, ISERROR(VLOOKUP(B1697, 'Holiday Schedule'!$B$3:$B$1002, 1, FALSE))), 1, 0))</f>
        <v/>
      </c>
      <c r="D1697" t="str">
        <f ca="1">IF(B1697="", "", IF(LOWER('Terms&amp;Conditions + Transaction'!$C$15)="act", 1, IF(DAY(B1697)=31, 0, IF(AND(DAY(B1697+1)=1, MONTH(B1697+1)=3), 31-DAY(B1697), 1))))</f>
        <v/>
      </c>
      <c r="E1697" s="18" t="str">
        <f ca="1">IF(B1697="", "", IFERROR(VLOOKUP(B1697, 'Accrual Schedule'!$B$3:$B$122, 1, TRUE), ""))</f>
        <v/>
      </c>
      <c r="F1697" s="18" t="str" cm="1">
        <f t="array" aca="1" ref="F1697" ca="1">IF(B1697="", "", INDEX('Accrual Schedule'!$B$3:$B$122, MATCH(B1697, 'Accrual Schedule'!$B$3:$B$122, 1)+1, 1))</f>
        <v/>
      </c>
      <c r="G1697" s="18" t="str" cm="1">
        <f t="array" aca="1" ref="G1697" ca="1">IF(B1697="", "", INDEX('Accrual Schedule'!$B$3:$B$122, MATCH(H1697, 'Accrual Schedule'!$B$3:$B$122, 1)-1, 1))</f>
        <v/>
      </c>
      <c r="H1697" s="18" t="str">
        <f ca="1">IF(B1697="", "", INDEX('Accrual Schedule'!$B$3:$B$122, MATCH(I1697, 'Accrual Schedule'!$C$3:$C$122, 1), 1))</f>
        <v/>
      </c>
      <c r="I1697" s="18" t="str" cm="1">
        <f t="array" aca="1" ref="I1697" ca="1">IF(B1697="", "", _xlfn.IFNA(INDEX('Accrual Schedule'!$C$4:$C$122, MATCH(B1697, 'Accrual Schedule'!$C$4:$C$122, 1)+1, 1), INDEX('Accrual Schedule'!$C$4:$C$122, 1, 1)))</f>
        <v/>
      </c>
      <c r="J1697" s="11" t="str">
        <f ca="1">IF(B1697="","",'Terms&amp;Conditions + Transaction'!$F$5-SUMIF(Dispositions!$B$3:$B$32,"&lt;="&amp;B1697,Dispositions!$C$3:$C$32))</f>
        <v/>
      </c>
      <c r="K1697" s="84" t="str">
        <f ca="1">IF(B1697="", "", IF(ISNA(MATCH(B1697, 'Factor Schedule'!$B$3:$B$2002, -1)),1,IF(INDEX('Factor Schedule'!$B$3:$C$2002,MATCH(B1697, 'Factor Schedule'!$B$3:$B$2002, -1), 1)=B1697,MATCH(B1697, 'Factor Schedule'!$B$3:$B$2002, -1),MATCH(B1697, 'Factor Schedule'!$B$3:$B$2002, -1)+1)))</f>
        <v/>
      </c>
      <c r="L1697" s="11" t="str" cm="1">
        <f t="array" aca="1" ref="L1697" ca="1">IF(B1697="","",ROUND(J1697*_xlfn.IFNA(INDEX('Factor Schedule'!$B$3:$C$2002,K1697, 2), 1), 2))</f>
        <v/>
      </c>
      <c r="M1697" s="11" t="str">
        <f ca="1">IF(B1697="", "", IF(OR(LOWER('Terms&amp;Conditions + Transaction'!$B$12)&lt;&gt;"compound", B1697=$C$2, B1697=E1697), L1697, L1697+IF(LOWER('Terms&amp;Conditions + Transaction'!$B$13)&lt;&gt;"y", SUMIFS($T$8:$T$2007, $B$8:$B$2007, "&gt;="&amp;E1697, $B$8:$B$2007, "&lt;"&amp;B1697), SUMIFS($U$8:$U$1007, $B$8:$B$2007, "&gt;="&amp;E1697, $B$8:$B$2007, "&lt;"&amp;B1697))))</f>
        <v/>
      </c>
      <c r="N1697" s="18" t="str">
        <f ca="1">IF(OR(B1697 = "", F1697=""), "", MIN(ForwardDays(B1697,-'Terms&amp;Conditions + Transaction'!$B$22, 'Terms&amp;Conditions + Transaction'!$B$23, 'Holiday Schedule'!$B$3:$B$1002),ForwardDays(F1697,-'Terms&amp;Conditions + Transaction'!$B$22, 'Terms&amp;Conditions + Transaction'!$B$23, 'Holiday Schedule'!$B$3:$B$1002)))</f>
        <v/>
      </c>
      <c r="O1697" s="42" t="str">
        <f ca="1">IF(B1697="", "", IF(ISNA(MATCH(N1697, SOFR_INDEX!$A$2:$A$2001, -1)),1,IF(INDEX(SOFR_INDEX!$A$2:$E$2001,MATCH(N1697, SOFR_INDEX!$A$2:$A$2001, -1), 1)=N1697,MATCH(N1697, SOFR_INDEX!$A$2:$A$2001, -1),MATCH(N1697, SOFR_INDEX!$A$2:$A$2001, -1)+1)))</f>
        <v/>
      </c>
      <c r="P1697" s="40" t="str" cm="1">
        <f t="array" aca="1" ref="P1697" ca="1">IF(OR(B1697="", F1697=""), "", INDEX(SOFR_INDEX!$B$2:$E$2001, O1697,$P$4) * IF(LEFT($P$3, 3)="180", 2, IF(LEFT($P$3, 2)="90", 4, IF(LEFT($P$3, 2)="30", 12, 1)))/100)</f>
        <v/>
      </c>
      <c r="Q1697" s="43" t="str">
        <f ca="1">IF(OR(B1697="", F1697=""), "", P1697+'Terms&amp;Conditions + Transaction'!$B$11/10000)</f>
        <v/>
      </c>
      <c r="R1697" s="43" t="str">
        <f t="shared" ca="1" si="161"/>
        <v/>
      </c>
      <c r="S1697" t="str">
        <f ca="1">IF(B1697="",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Transaction'!$C$7*(F1697-E1697), 365), 360))))</f>
        <v/>
      </c>
      <c r="T1697" s="49" t="str">
        <f t="shared" ca="1" si="162"/>
        <v/>
      </c>
      <c r="U1697" s="49" t="str">
        <f t="shared" ca="1" si="163"/>
        <v/>
      </c>
      <c r="V1697" s="49" t="str">
        <f t="shared" ca="1" si="164"/>
        <v/>
      </c>
      <c r="W1697" s="11" t="str">
        <f t="shared" ca="1" si="165"/>
        <v/>
      </c>
      <c r="X1697" s="11" t="str">
        <f t="shared" ca="1" si="166"/>
        <v/>
      </c>
    </row>
    <row r="1698" spans="2:24" x14ac:dyDescent="0.25">
      <c r="B1698" s="82" t="str">
        <f ca="1">IF(B1697&lt;MIN($C$3, 'Terms&amp;Conditions + Transaction'!$B$6), B1697+1, "")</f>
        <v/>
      </c>
      <c r="C1698" t="str">
        <f ca="1">IF(B1698="", "", IF(AND(WEEKDAY(B1698, 2)&lt;=5, ISERROR(VLOOKUP(B1698, 'Holiday Schedule'!$B$3:$B$1002, 1, FALSE))), 1, 0))</f>
        <v/>
      </c>
      <c r="D1698" t="str">
        <f ca="1">IF(B1698="", "", IF(LOWER('Terms&amp;Conditions + Transaction'!$C$15)="act", 1, IF(DAY(B1698)=31, 0, IF(AND(DAY(B1698+1)=1, MONTH(B1698+1)=3), 31-DAY(B1698), 1))))</f>
        <v/>
      </c>
      <c r="E1698" s="18" t="str">
        <f ca="1">IF(B1698="", "", IFERROR(VLOOKUP(B1698, 'Accrual Schedule'!$B$3:$B$122, 1, TRUE), ""))</f>
        <v/>
      </c>
      <c r="F1698" s="18" t="str" cm="1">
        <f t="array" aca="1" ref="F1698" ca="1">IF(B1698="", "", INDEX('Accrual Schedule'!$B$3:$B$122, MATCH(B1698, 'Accrual Schedule'!$B$3:$B$122, 1)+1, 1))</f>
        <v/>
      </c>
      <c r="G1698" s="18" t="str" cm="1">
        <f t="array" aca="1" ref="G1698" ca="1">IF(B1698="", "", INDEX('Accrual Schedule'!$B$3:$B$122, MATCH(H1698, 'Accrual Schedule'!$B$3:$B$122, 1)-1, 1))</f>
        <v/>
      </c>
      <c r="H1698" s="18" t="str">
        <f ca="1">IF(B1698="", "", INDEX('Accrual Schedule'!$B$3:$B$122, MATCH(I1698, 'Accrual Schedule'!$C$3:$C$122, 1), 1))</f>
        <v/>
      </c>
      <c r="I1698" s="18" t="str" cm="1">
        <f t="array" aca="1" ref="I1698" ca="1">IF(B1698="", "", _xlfn.IFNA(INDEX('Accrual Schedule'!$C$4:$C$122, MATCH(B1698, 'Accrual Schedule'!$C$4:$C$122, 1)+1, 1), INDEX('Accrual Schedule'!$C$4:$C$122, 1, 1)))</f>
        <v/>
      </c>
      <c r="J1698" s="11" t="str">
        <f ca="1">IF(B1698="","",'Terms&amp;Conditions + Transaction'!$F$5-SUMIF(Dispositions!$B$3:$B$32,"&lt;="&amp;B1698,Dispositions!$C$3:$C$32))</f>
        <v/>
      </c>
      <c r="K1698" s="84" t="str">
        <f ca="1">IF(B1698="", "", IF(ISNA(MATCH(B1698, 'Factor Schedule'!$B$3:$B$2002, -1)),1,IF(INDEX('Factor Schedule'!$B$3:$C$2002,MATCH(B1698, 'Factor Schedule'!$B$3:$B$2002, -1), 1)=B1698,MATCH(B1698, 'Factor Schedule'!$B$3:$B$2002, -1),MATCH(B1698, 'Factor Schedule'!$B$3:$B$2002, -1)+1)))</f>
        <v/>
      </c>
      <c r="L1698" s="11" t="str" cm="1">
        <f t="array" aca="1" ref="L1698" ca="1">IF(B1698="","",ROUND(J1698*_xlfn.IFNA(INDEX('Factor Schedule'!$B$3:$C$2002,K1698, 2), 1), 2))</f>
        <v/>
      </c>
      <c r="M1698" s="11" t="str">
        <f ca="1">IF(B1698="", "", IF(OR(LOWER('Terms&amp;Conditions + Transaction'!$B$12)&lt;&gt;"compound", B1698=$C$2, B1698=E1698), L1698, L1698+IF(LOWER('Terms&amp;Conditions + Transaction'!$B$13)&lt;&gt;"y", SUMIFS($T$8:$T$2007, $B$8:$B$2007, "&gt;="&amp;E1698, $B$8:$B$2007, "&lt;"&amp;B1698), SUMIFS($U$8:$U$1007, $B$8:$B$2007, "&gt;="&amp;E1698, $B$8:$B$2007, "&lt;"&amp;B1698))))</f>
        <v/>
      </c>
      <c r="N1698" s="18" t="str">
        <f ca="1">IF(OR(B1698 = "", F1698=""), "", MIN(ForwardDays(B1698,-'Terms&amp;Conditions + Transaction'!$B$22, 'Terms&amp;Conditions + Transaction'!$B$23, 'Holiday Schedule'!$B$3:$B$1002),ForwardDays(F1698,-'Terms&amp;Conditions + Transaction'!$B$22, 'Terms&amp;Conditions + Transaction'!$B$23, 'Holiday Schedule'!$B$3:$B$1002)))</f>
        <v/>
      </c>
      <c r="O1698" s="42" t="str">
        <f ca="1">IF(B1698="", "", IF(ISNA(MATCH(N1698, SOFR_INDEX!$A$2:$A$2001, -1)),1,IF(INDEX(SOFR_INDEX!$A$2:$E$2001,MATCH(N1698, SOFR_INDEX!$A$2:$A$2001, -1), 1)=N1698,MATCH(N1698, SOFR_INDEX!$A$2:$A$2001, -1),MATCH(N1698, SOFR_INDEX!$A$2:$A$2001, -1)+1)))</f>
        <v/>
      </c>
      <c r="P1698" s="40" t="str" cm="1">
        <f t="array" aca="1" ref="P1698" ca="1">IF(OR(B1698="", F1698=""), "", INDEX(SOFR_INDEX!$B$2:$E$2001, O1698,$P$4) * IF(LEFT($P$3, 3)="180", 2, IF(LEFT($P$3, 2)="90", 4, IF(LEFT($P$3, 2)="30", 12, 1)))/100)</f>
        <v/>
      </c>
      <c r="Q1698" s="43" t="str">
        <f ca="1">IF(OR(B1698="", F1698=""), "", P1698+'Terms&amp;Conditions + Transaction'!$B$11/10000)</f>
        <v/>
      </c>
      <c r="R1698" s="43" t="str">
        <f t="shared" ca="1" si="161"/>
        <v/>
      </c>
      <c r="S1698" t="str">
        <f ca="1">IF(B1698="",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Transaction'!$C$7*(F1698-E1698), 365), 360))))</f>
        <v/>
      </c>
      <c r="T1698" s="49" t="str">
        <f t="shared" ca="1" si="162"/>
        <v/>
      </c>
      <c r="U1698" s="49" t="str">
        <f t="shared" ca="1" si="163"/>
        <v/>
      </c>
      <c r="V1698" s="49" t="str">
        <f t="shared" ca="1" si="164"/>
        <v/>
      </c>
      <c r="W1698" s="11" t="str">
        <f t="shared" ca="1" si="165"/>
        <v/>
      </c>
      <c r="X1698" s="11" t="str">
        <f t="shared" ca="1" si="166"/>
        <v/>
      </c>
    </row>
    <row r="1699" spans="2:24" x14ac:dyDescent="0.25">
      <c r="B1699" s="82" t="str">
        <f ca="1">IF(B1698&lt;MIN($C$3, 'Terms&amp;Conditions + Transaction'!$B$6), B1698+1, "")</f>
        <v/>
      </c>
      <c r="C1699" t="str">
        <f ca="1">IF(B1699="", "", IF(AND(WEEKDAY(B1699, 2)&lt;=5, ISERROR(VLOOKUP(B1699, 'Holiday Schedule'!$B$3:$B$1002, 1, FALSE))), 1, 0))</f>
        <v/>
      </c>
      <c r="D1699" t="str">
        <f ca="1">IF(B1699="", "", IF(LOWER('Terms&amp;Conditions + Transaction'!$C$15)="act", 1, IF(DAY(B1699)=31, 0, IF(AND(DAY(B1699+1)=1, MONTH(B1699+1)=3), 31-DAY(B1699), 1))))</f>
        <v/>
      </c>
      <c r="E1699" s="18" t="str">
        <f ca="1">IF(B1699="", "", IFERROR(VLOOKUP(B1699, 'Accrual Schedule'!$B$3:$B$122, 1, TRUE), ""))</f>
        <v/>
      </c>
      <c r="F1699" s="18" t="str" cm="1">
        <f t="array" aca="1" ref="F1699" ca="1">IF(B1699="", "", INDEX('Accrual Schedule'!$B$3:$B$122, MATCH(B1699, 'Accrual Schedule'!$B$3:$B$122, 1)+1, 1))</f>
        <v/>
      </c>
      <c r="G1699" s="18" t="str" cm="1">
        <f t="array" aca="1" ref="G1699" ca="1">IF(B1699="", "", INDEX('Accrual Schedule'!$B$3:$B$122, MATCH(H1699, 'Accrual Schedule'!$B$3:$B$122, 1)-1, 1))</f>
        <v/>
      </c>
      <c r="H1699" s="18" t="str">
        <f ca="1">IF(B1699="", "", INDEX('Accrual Schedule'!$B$3:$B$122, MATCH(I1699, 'Accrual Schedule'!$C$3:$C$122, 1), 1))</f>
        <v/>
      </c>
      <c r="I1699" s="18" t="str" cm="1">
        <f t="array" aca="1" ref="I1699" ca="1">IF(B1699="", "", _xlfn.IFNA(INDEX('Accrual Schedule'!$C$4:$C$122, MATCH(B1699, 'Accrual Schedule'!$C$4:$C$122, 1)+1, 1), INDEX('Accrual Schedule'!$C$4:$C$122, 1, 1)))</f>
        <v/>
      </c>
      <c r="J1699" s="11" t="str">
        <f ca="1">IF(B1699="","",'Terms&amp;Conditions + Transaction'!$F$5-SUMIF(Dispositions!$B$3:$B$32,"&lt;="&amp;B1699,Dispositions!$C$3:$C$32))</f>
        <v/>
      </c>
      <c r="K1699" s="84" t="str">
        <f ca="1">IF(B1699="", "", IF(ISNA(MATCH(B1699, 'Factor Schedule'!$B$3:$B$2002, -1)),1,IF(INDEX('Factor Schedule'!$B$3:$C$2002,MATCH(B1699, 'Factor Schedule'!$B$3:$B$2002, -1), 1)=B1699,MATCH(B1699, 'Factor Schedule'!$B$3:$B$2002, -1),MATCH(B1699, 'Factor Schedule'!$B$3:$B$2002, -1)+1)))</f>
        <v/>
      </c>
      <c r="L1699" s="11" t="str" cm="1">
        <f t="array" aca="1" ref="L1699" ca="1">IF(B1699="","",ROUND(J1699*_xlfn.IFNA(INDEX('Factor Schedule'!$B$3:$C$2002,K1699, 2), 1), 2))</f>
        <v/>
      </c>
      <c r="M1699" s="11" t="str">
        <f ca="1">IF(B1699="", "", IF(OR(LOWER('Terms&amp;Conditions + Transaction'!$B$12)&lt;&gt;"compound", B1699=$C$2, B1699=E1699), L1699, L1699+IF(LOWER('Terms&amp;Conditions + Transaction'!$B$13)&lt;&gt;"y", SUMIFS($T$8:$T$2007, $B$8:$B$2007, "&gt;="&amp;E1699, $B$8:$B$2007, "&lt;"&amp;B1699), SUMIFS($U$8:$U$1007, $B$8:$B$2007, "&gt;="&amp;E1699, $B$8:$B$2007, "&lt;"&amp;B1699))))</f>
        <v/>
      </c>
      <c r="N1699" s="18" t="str">
        <f ca="1">IF(OR(B1699 = "", F1699=""), "", MIN(ForwardDays(B1699,-'Terms&amp;Conditions + Transaction'!$B$22, 'Terms&amp;Conditions + Transaction'!$B$23, 'Holiday Schedule'!$B$3:$B$1002),ForwardDays(F1699,-'Terms&amp;Conditions + Transaction'!$B$22, 'Terms&amp;Conditions + Transaction'!$B$23, 'Holiday Schedule'!$B$3:$B$1002)))</f>
        <v/>
      </c>
      <c r="O1699" s="42" t="str">
        <f ca="1">IF(B1699="", "", IF(ISNA(MATCH(N1699, SOFR_INDEX!$A$2:$A$2001, -1)),1,IF(INDEX(SOFR_INDEX!$A$2:$E$2001,MATCH(N1699, SOFR_INDEX!$A$2:$A$2001, -1), 1)=N1699,MATCH(N1699, SOFR_INDEX!$A$2:$A$2001, -1),MATCH(N1699, SOFR_INDEX!$A$2:$A$2001, -1)+1)))</f>
        <v/>
      </c>
      <c r="P1699" s="40" t="str" cm="1">
        <f t="array" aca="1" ref="P1699" ca="1">IF(OR(B1699="", F1699=""), "", INDEX(SOFR_INDEX!$B$2:$E$2001, O1699,$P$4) * IF(LEFT($P$3, 3)="180", 2, IF(LEFT($P$3, 2)="90", 4, IF(LEFT($P$3, 2)="30", 12, 1)))/100)</f>
        <v/>
      </c>
      <c r="Q1699" s="43" t="str">
        <f ca="1">IF(OR(B1699="", F1699=""), "", P1699+'Terms&amp;Conditions + Transaction'!$B$11/10000)</f>
        <v/>
      </c>
      <c r="R1699" s="43" t="str">
        <f t="shared" ca="1" si="161"/>
        <v/>
      </c>
      <c r="S1699" t="str">
        <f ca="1">IF(B1699="",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Transaction'!$C$7*(F1699-E1699), 365), 360))))</f>
        <v/>
      </c>
      <c r="T1699" s="49" t="str">
        <f t="shared" ca="1" si="162"/>
        <v/>
      </c>
      <c r="U1699" s="49" t="str">
        <f t="shared" ca="1" si="163"/>
        <v/>
      </c>
      <c r="V1699" s="49" t="str">
        <f t="shared" ca="1" si="164"/>
        <v/>
      </c>
      <c r="W1699" s="11" t="str">
        <f t="shared" ca="1" si="165"/>
        <v/>
      </c>
      <c r="X1699" s="11" t="str">
        <f t="shared" ca="1" si="166"/>
        <v/>
      </c>
    </row>
    <row r="1700" spans="2:24" x14ac:dyDescent="0.25">
      <c r="B1700" s="82" t="str">
        <f ca="1">IF(B1699&lt;MIN($C$3, 'Terms&amp;Conditions + Transaction'!$B$6), B1699+1, "")</f>
        <v/>
      </c>
      <c r="C1700" t="str">
        <f ca="1">IF(B1700="", "", IF(AND(WEEKDAY(B1700, 2)&lt;=5, ISERROR(VLOOKUP(B1700, 'Holiday Schedule'!$B$3:$B$1002, 1, FALSE))), 1, 0))</f>
        <v/>
      </c>
      <c r="D1700" t="str">
        <f ca="1">IF(B1700="", "", IF(LOWER('Terms&amp;Conditions + Transaction'!$C$15)="act", 1, IF(DAY(B1700)=31, 0, IF(AND(DAY(B1700+1)=1, MONTH(B1700+1)=3), 31-DAY(B1700), 1))))</f>
        <v/>
      </c>
      <c r="E1700" s="18" t="str">
        <f ca="1">IF(B1700="", "", IFERROR(VLOOKUP(B1700, 'Accrual Schedule'!$B$3:$B$122, 1, TRUE), ""))</f>
        <v/>
      </c>
      <c r="F1700" s="18" t="str" cm="1">
        <f t="array" aca="1" ref="F1700" ca="1">IF(B1700="", "", INDEX('Accrual Schedule'!$B$3:$B$122, MATCH(B1700, 'Accrual Schedule'!$B$3:$B$122, 1)+1, 1))</f>
        <v/>
      </c>
      <c r="G1700" s="18" t="str" cm="1">
        <f t="array" aca="1" ref="G1700" ca="1">IF(B1700="", "", INDEX('Accrual Schedule'!$B$3:$B$122, MATCH(H1700, 'Accrual Schedule'!$B$3:$B$122, 1)-1, 1))</f>
        <v/>
      </c>
      <c r="H1700" s="18" t="str">
        <f ca="1">IF(B1700="", "", INDEX('Accrual Schedule'!$B$3:$B$122, MATCH(I1700, 'Accrual Schedule'!$C$3:$C$122, 1), 1))</f>
        <v/>
      </c>
      <c r="I1700" s="18" t="str" cm="1">
        <f t="array" aca="1" ref="I1700" ca="1">IF(B1700="", "", _xlfn.IFNA(INDEX('Accrual Schedule'!$C$4:$C$122, MATCH(B1700, 'Accrual Schedule'!$C$4:$C$122, 1)+1, 1), INDEX('Accrual Schedule'!$C$4:$C$122, 1, 1)))</f>
        <v/>
      </c>
      <c r="J1700" s="11" t="str">
        <f ca="1">IF(B1700="","",'Terms&amp;Conditions + Transaction'!$F$5-SUMIF(Dispositions!$B$3:$B$32,"&lt;="&amp;B1700,Dispositions!$C$3:$C$32))</f>
        <v/>
      </c>
      <c r="K1700" s="84" t="str">
        <f ca="1">IF(B1700="", "", IF(ISNA(MATCH(B1700, 'Factor Schedule'!$B$3:$B$2002, -1)),1,IF(INDEX('Factor Schedule'!$B$3:$C$2002,MATCH(B1700, 'Factor Schedule'!$B$3:$B$2002, -1), 1)=B1700,MATCH(B1700, 'Factor Schedule'!$B$3:$B$2002, -1),MATCH(B1700, 'Factor Schedule'!$B$3:$B$2002, -1)+1)))</f>
        <v/>
      </c>
      <c r="L1700" s="11" t="str" cm="1">
        <f t="array" aca="1" ref="L1700" ca="1">IF(B1700="","",ROUND(J1700*_xlfn.IFNA(INDEX('Factor Schedule'!$B$3:$C$2002,K1700, 2), 1), 2))</f>
        <v/>
      </c>
      <c r="M1700" s="11" t="str">
        <f ca="1">IF(B1700="", "", IF(OR(LOWER('Terms&amp;Conditions + Transaction'!$B$12)&lt;&gt;"compound", B1700=$C$2, B1700=E1700), L1700, L1700+IF(LOWER('Terms&amp;Conditions + Transaction'!$B$13)&lt;&gt;"y", SUMIFS($T$8:$T$2007, $B$8:$B$2007, "&gt;="&amp;E1700, $B$8:$B$2007, "&lt;"&amp;B1700), SUMIFS($U$8:$U$1007, $B$8:$B$2007, "&gt;="&amp;E1700, $B$8:$B$2007, "&lt;"&amp;B1700))))</f>
        <v/>
      </c>
      <c r="N1700" s="18" t="str">
        <f ca="1">IF(OR(B1700 = "", F1700=""), "", MIN(ForwardDays(B1700,-'Terms&amp;Conditions + Transaction'!$B$22, 'Terms&amp;Conditions + Transaction'!$B$23, 'Holiday Schedule'!$B$3:$B$1002),ForwardDays(F1700,-'Terms&amp;Conditions + Transaction'!$B$22, 'Terms&amp;Conditions + Transaction'!$B$23, 'Holiday Schedule'!$B$3:$B$1002)))</f>
        <v/>
      </c>
      <c r="O1700" s="42" t="str">
        <f ca="1">IF(B1700="", "", IF(ISNA(MATCH(N1700, SOFR_INDEX!$A$2:$A$2001, -1)),1,IF(INDEX(SOFR_INDEX!$A$2:$E$2001,MATCH(N1700, SOFR_INDEX!$A$2:$A$2001, -1), 1)=N1700,MATCH(N1700, SOFR_INDEX!$A$2:$A$2001, -1),MATCH(N1700, SOFR_INDEX!$A$2:$A$2001, -1)+1)))</f>
        <v/>
      </c>
      <c r="P1700" s="40" t="str" cm="1">
        <f t="array" aca="1" ref="P1700" ca="1">IF(OR(B1700="", F1700=""), "", INDEX(SOFR_INDEX!$B$2:$E$2001, O1700,$P$4) * IF(LEFT($P$3, 3)="180", 2, IF(LEFT($P$3, 2)="90", 4, IF(LEFT($P$3, 2)="30", 12, 1)))/100)</f>
        <v/>
      </c>
      <c r="Q1700" s="43" t="str">
        <f ca="1">IF(OR(B1700="", F1700=""), "", P1700+'Terms&amp;Conditions + Transaction'!$B$11/10000)</f>
        <v/>
      </c>
      <c r="R1700" s="43" t="str">
        <f t="shared" ca="1" si="161"/>
        <v/>
      </c>
      <c r="S1700" t="str">
        <f ca="1">IF(B1700="",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Transaction'!$C$7*(F1700-E1700), 365), 360))))</f>
        <v/>
      </c>
      <c r="T1700" s="49" t="str">
        <f t="shared" ca="1" si="162"/>
        <v/>
      </c>
      <c r="U1700" s="49" t="str">
        <f t="shared" ca="1" si="163"/>
        <v/>
      </c>
      <c r="V1700" s="49" t="str">
        <f t="shared" ca="1" si="164"/>
        <v/>
      </c>
      <c r="W1700" s="11" t="str">
        <f t="shared" ca="1" si="165"/>
        <v/>
      </c>
      <c r="X1700" s="11" t="str">
        <f t="shared" ca="1" si="166"/>
        <v/>
      </c>
    </row>
    <row r="1701" spans="2:24" x14ac:dyDescent="0.25">
      <c r="B1701" s="82" t="str">
        <f ca="1">IF(B1700&lt;MIN($C$3, 'Terms&amp;Conditions + Transaction'!$B$6), B1700+1, "")</f>
        <v/>
      </c>
      <c r="C1701" t="str">
        <f ca="1">IF(B1701="", "", IF(AND(WEEKDAY(B1701, 2)&lt;=5, ISERROR(VLOOKUP(B1701, 'Holiday Schedule'!$B$3:$B$1002, 1, FALSE))), 1, 0))</f>
        <v/>
      </c>
      <c r="D1701" t="str">
        <f ca="1">IF(B1701="", "", IF(LOWER('Terms&amp;Conditions + Transaction'!$C$15)="act", 1, IF(DAY(B1701)=31, 0, IF(AND(DAY(B1701+1)=1, MONTH(B1701+1)=3), 31-DAY(B1701), 1))))</f>
        <v/>
      </c>
      <c r="E1701" s="18" t="str">
        <f ca="1">IF(B1701="", "", IFERROR(VLOOKUP(B1701, 'Accrual Schedule'!$B$3:$B$122, 1, TRUE), ""))</f>
        <v/>
      </c>
      <c r="F1701" s="18" t="str" cm="1">
        <f t="array" aca="1" ref="F1701" ca="1">IF(B1701="", "", INDEX('Accrual Schedule'!$B$3:$B$122, MATCH(B1701, 'Accrual Schedule'!$B$3:$B$122, 1)+1, 1))</f>
        <v/>
      </c>
      <c r="G1701" s="18" t="str" cm="1">
        <f t="array" aca="1" ref="G1701" ca="1">IF(B1701="", "", INDEX('Accrual Schedule'!$B$3:$B$122, MATCH(H1701, 'Accrual Schedule'!$B$3:$B$122, 1)-1, 1))</f>
        <v/>
      </c>
      <c r="H1701" s="18" t="str">
        <f ca="1">IF(B1701="", "", INDEX('Accrual Schedule'!$B$3:$B$122, MATCH(I1701, 'Accrual Schedule'!$C$3:$C$122, 1), 1))</f>
        <v/>
      </c>
      <c r="I1701" s="18" t="str" cm="1">
        <f t="array" aca="1" ref="I1701" ca="1">IF(B1701="", "", _xlfn.IFNA(INDEX('Accrual Schedule'!$C$4:$C$122, MATCH(B1701, 'Accrual Schedule'!$C$4:$C$122, 1)+1, 1), INDEX('Accrual Schedule'!$C$4:$C$122, 1, 1)))</f>
        <v/>
      </c>
      <c r="J1701" s="11" t="str">
        <f ca="1">IF(B1701="","",'Terms&amp;Conditions + Transaction'!$F$5-SUMIF(Dispositions!$B$3:$B$32,"&lt;="&amp;B1701,Dispositions!$C$3:$C$32))</f>
        <v/>
      </c>
      <c r="K1701" s="84" t="str">
        <f ca="1">IF(B1701="", "", IF(ISNA(MATCH(B1701, 'Factor Schedule'!$B$3:$B$2002, -1)),1,IF(INDEX('Factor Schedule'!$B$3:$C$2002,MATCH(B1701, 'Factor Schedule'!$B$3:$B$2002, -1), 1)=B1701,MATCH(B1701, 'Factor Schedule'!$B$3:$B$2002, -1),MATCH(B1701, 'Factor Schedule'!$B$3:$B$2002, -1)+1)))</f>
        <v/>
      </c>
      <c r="L1701" s="11" t="str" cm="1">
        <f t="array" aca="1" ref="L1701" ca="1">IF(B1701="","",ROUND(J1701*_xlfn.IFNA(INDEX('Factor Schedule'!$B$3:$C$2002,K1701, 2), 1), 2))</f>
        <v/>
      </c>
      <c r="M1701" s="11" t="str">
        <f ca="1">IF(B1701="", "", IF(OR(LOWER('Terms&amp;Conditions + Transaction'!$B$12)&lt;&gt;"compound", B1701=$C$2, B1701=E1701), L1701, L1701+IF(LOWER('Terms&amp;Conditions + Transaction'!$B$13)&lt;&gt;"y", SUMIFS($T$8:$T$2007, $B$8:$B$2007, "&gt;="&amp;E1701, $B$8:$B$2007, "&lt;"&amp;B1701), SUMIFS($U$8:$U$1007, $B$8:$B$2007, "&gt;="&amp;E1701, $B$8:$B$2007, "&lt;"&amp;B1701))))</f>
        <v/>
      </c>
      <c r="N1701" s="18" t="str">
        <f ca="1">IF(OR(B1701 = "", F1701=""), "", MIN(ForwardDays(B1701,-'Terms&amp;Conditions + Transaction'!$B$22, 'Terms&amp;Conditions + Transaction'!$B$23, 'Holiday Schedule'!$B$3:$B$1002),ForwardDays(F1701,-'Terms&amp;Conditions + Transaction'!$B$22, 'Terms&amp;Conditions + Transaction'!$B$23, 'Holiday Schedule'!$B$3:$B$1002)))</f>
        <v/>
      </c>
      <c r="O1701" s="42" t="str">
        <f ca="1">IF(B1701="", "", IF(ISNA(MATCH(N1701, SOFR_INDEX!$A$2:$A$2001, -1)),1,IF(INDEX(SOFR_INDEX!$A$2:$E$2001,MATCH(N1701, SOFR_INDEX!$A$2:$A$2001, -1), 1)=N1701,MATCH(N1701, SOFR_INDEX!$A$2:$A$2001, -1),MATCH(N1701, SOFR_INDEX!$A$2:$A$2001, -1)+1)))</f>
        <v/>
      </c>
      <c r="P1701" s="40" t="str" cm="1">
        <f t="array" aca="1" ref="P1701" ca="1">IF(OR(B1701="", F1701=""), "", INDEX(SOFR_INDEX!$B$2:$E$2001, O1701,$P$4) * IF(LEFT($P$3, 3)="180", 2, IF(LEFT($P$3, 2)="90", 4, IF(LEFT($P$3, 2)="30", 12, 1)))/100)</f>
        <v/>
      </c>
      <c r="Q1701" s="43" t="str">
        <f ca="1">IF(OR(B1701="", F1701=""), "", P1701+'Terms&amp;Conditions + Transaction'!$B$11/10000)</f>
        <v/>
      </c>
      <c r="R1701" s="43" t="str">
        <f t="shared" ca="1" si="161"/>
        <v/>
      </c>
      <c r="S1701" t="str">
        <f ca="1">IF(B1701="",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Transaction'!$C$7*(F1701-E1701), 365), 360))))</f>
        <v/>
      </c>
      <c r="T1701" s="49" t="str">
        <f t="shared" ca="1" si="162"/>
        <v/>
      </c>
      <c r="U1701" s="49" t="str">
        <f t="shared" ca="1" si="163"/>
        <v/>
      </c>
      <c r="V1701" s="49" t="str">
        <f t="shared" ca="1" si="164"/>
        <v/>
      </c>
      <c r="W1701" s="11" t="str">
        <f t="shared" ca="1" si="165"/>
        <v/>
      </c>
      <c r="X1701" s="11" t="str">
        <f t="shared" ca="1" si="166"/>
        <v/>
      </c>
    </row>
    <row r="1702" spans="2:24" x14ac:dyDescent="0.25">
      <c r="B1702" s="82" t="str">
        <f ca="1">IF(B1701&lt;MIN($C$3, 'Terms&amp;Conditions + Transaction'!$B$6), B1701+1, "")</f>
        <v/>
      </c>
      <c r="C1702" t="str">
        <f ca="1">IF(B1702="", "", IF(AND(WEEKDAY(B1702, 2)&lt;=5, ISERROR(VLOOKUP(B1702, 'Holiday Schedule'!$B$3:$B$1002, 1, FALSE))), 1, 0))</f>
        <v/>
      </c>
      <c r="D1702" t="str">
        <f ca="1">IF(B1702="", "", IF(LOWER('Terms&amp;Conditions + Transaction'!$C$15)="act", 1, IF(DAY(B1702)=31, 0, IF(AND(DAY(B1702+1)=1, MONTH(B1702+1)=3), 31-DAY(B1702), 1))))</f>
        <v/>
      </c>
      <c r="E1702" s="18" t="str">
        <f ca="1">IF(B1702="", "", IFERROR(VLOOKUP(B1702, 'Accrual Schedule'!$B$3:$B$122, 1, TRUE), ""))</f>
        <v/>
      </c>
      <c r="F1702" s="18" t="str" cm="1">
        <f t="array" aca="1" ref="F1702" ca="1">IF(B1702="", "", INDEX('Accrual Schedule'!$B$3:$B$122, MATCH(B1702, 'Accrual Schedule'!$B$3:$B$122, 1)+1, 1))</f>
        <v/>
      </c>
      <c r="G1702" s="18" t="str" cm="1">
        <f t="array" aca="1" ref="G1702" ca="1">IF(B1702="", "", INDEX('Accrual Schedule'!$B$3:$B$122, MATCH(H1702, 'Accrual Schedule'!$B$3:$B$122, 1)-1, 1))</f>
        <v/>
      </c>
      <c r="H1702" s="18" t="str">
        <f ca="1">IF(B1702="", "", INDEX('Accrual Schedule'!$B$3:$B$122, MATCH(I1702, 'Accrual Schedule'!$C$3:$C$122, 1), 1))</f>
        <v/>
      </c>
      <c r="I1702" s="18" t="str" cm="1">
        <f t="array" aca="1" ref="I1702" ca="1">IF(B1702="", "", _xlfn.IFNA(INDEX('Accrual Schedule'!$C$4:$C$122, MATCH(B1702, 'Accrual Schedule'!$C$4:$C$122, 1)+1, 1), INDEX('Accrual Schedule'!$C$4:$C$122, 1, 1)))</f>
        <v/>
      </c>
      <c r="J1702" s="11" t="str">
        <f ca="1">IF(B1702="","",'Terms&amp;Conditions + Transaction'!$F$5-SUMIF(Dispositions!$B$3:$B$32,"&lt;="&amp;B1702,Dispositions!$C$3:$C$32))</f>
        <v/>
      </c>
      <c r="K1702" s="84" t="str">
        <f ca="1">IF(B1702="", "", IF(ISNA(MATCH(B1702, 'Factor Schedule'!$B$3:$B$2002, -1)),1,IF(INDEX('Factor Schedule'!$B$3:$C$2002,MATCH(B1702, 'Factor Schedule'!$B$3:$B$2002, -1), 1)=B1702,MATCH(B1702, 'Factor Schedule'!$B$3:$B$2002, -1),MATCH(B1702, 'Factor Schedule'!$B$3:$B$2002, -1)+1)))</f>
        <v/>
      </c>
      <c r="L1702" s="11" t="str" cm="1">
        <f t="array" aca="1" ref="L1702" ca="1">IF(B1702="","",ROUND(J1702*_xlfn.IFNA(INDEX('Factor Schedule'!$B$3:$C$2002,K1702, 2), 1), 2))</f>
        <v/>
      </c>
      <c r="M1702" s="11" t="str">
        <f ca="1">IF(B1702="", "", IF(OR(LOWER('Terms&amp;Conditions + Transaction'!$B$12)&lt;&gt;"compound", B1702=$C$2, B1702=E1702), L1702, L1702+IF(LOWER('Terms&amp;Conditions + Transaction'!$B$13)&lt;&gt;"y", SUMIFS($T$8:$T$2007, $B$8:$B$2007, "&gt;="&amp;E1702, $B$8:$B$2007, "&lt;"&amp;B1702), SUMIFS($U$8:$U$1007, $B$8:$B$2007, "&gt;="&amp;E1702, $B$8:$B$2007, "&lt;"&amp;B1702))))</f>
        <v/>
      </c>
      <c r="N1702" s="18" t="str">
        <f ca="1">IF(OR(B1702 = "", F1702=""), "", MIN(ForwardDays(B1702,-'Terms&amp;Conditions + Transaction'!$B$22, 'Terms&amp;Conditions + Transaction'!$B$23, 'Holiday Schedule'!$B$3:$B$1002),ForwardDays(F1702,-'Terms&amp;Conditions + Transaction'!$B$22, 'Terms&amp;Conditions + Transaction'!$B$23, 'Holiday Schedule'!$B$3:$B$1002)))</f>
        <v/>
      </c>
      <c r="O1702" s="42" t="str">
        <f ca="1">IF(B1702="", "", IF(ISNA(MATCH(N1702, SOFR_INDEX!$A$2:$A$2001, -1)),1,IF(INDEX(SOFR_INDEX!$A$2:$E$2001,MATCH(N1702, SOFR_INDEX!$A$2:$A$2001, -1), 1)=N1702,MATCH(N1702, SOFR_INDEX!$A$2:$A$2001, -1),MATCH(N1702, SOFR_INDEX!$A$2:$A$2001, -1)+1)))</f>
        <v/>
      </c>
      <c r="P1702" s="40" t="str" cm="1">
        <f t="array" aca="1" ref="P1702" ca="1">IF(OR(B1702="", F1702=""), "", INDEX(SOFR_INDEX!$B$2:$E$2001, O1702,$P$4) * IF(LEFT($P$3, 3)="180", 2, IF(LEFT($P$3, 2)="90", 4, IF(LEFT($P$3, 2)="30", 12, 1)))/100)</f>
        <v/>
      </c>
      <c r="Q1702" s="43" t="str">
        <f ca="1">IF(OR(B1702="", F1702=""), "", P1702+'Terms&amp;Conditions + Transaction'!$B$11/10000)</f>
        <v/>
      </c>
      <c r="R1702" s="43" t="str">
        <f t="shared" ca="1" si="161"/>
        <v/>
      </c>
      <c r="S1702" t="str">
        <f ca="1">IF(B1702="",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Transaction'!$C$7*(F1702-E1702), 365), 360))))</f>
        <v/>
      </c>
      <c r="T1702" s="49" t="str">
        <f t="shared" ca="1" si="162"/>
        <v/>
      </c>
      <c r="U1702" s="49" t="str">
        <f t="shared" ca="1" si="163"/>
        <v/>
      </c>
      <c r="V1702" s="49" t="str">
        <f t="shared" ca="1" si="164"/>
        <v/>
      </c>
      <c r="W1702" s="11" t="str">
        <f t="shared" ca="1" si="165"/>
        <v/>
      </c>
      <c r="X1702" s="11" t="str">
        <f t="shared" ca="1" si="166"/>
        <v/>
      </c>
    </row>
    <row r="1703" spans="2:24" x14ac:dyDescent="0.25">
      <c r="B1703" s="82" t="str">
        <f ca="1">IF(B1702&lt;MIN($C$3, 'Terms&amp;Conditions + Transaction'!$B$6), B1702+1, "")</f>
        <v/>
      </c>
      <c r="C1703" t="str">
        <f ca="1">IF(B1703="", "", IF(AND(WEEKDAY(B1703, 2)&lt;=5, ISERROR(VLOOKUP(B1703, 'Holiday Schedule'!$B$3:$B$1002, 1, FALSE))), 1, 0))</f>
        <v/>
      </c>
      <c r="D1703" t="str">
        <f ca="1">IF(B1703="", "", IF(LOWER('Terms&amp;Conditions + Transaction'!$C$15)="act", 1, IF(DAY(B1703)=31, 0, IF(AND(DAY(B1703+1)=1, MONTH(B1703+1)=3), 31-DAY(B1703), 1))))</f>
        <v/>
      </c>
      <c r="E1703" s="18" t="str">
        <f ca="1">IF(B1703="", "", IFERROR(VLOOKUP(B1703, 'Accrual Schedule'!$B$3:$B$122, 1, TRUE), ""))</f>
        <v/>
      </c>
      <c r="F1703" s="18" t="str" cm="1">
        <f t="array" aca="1" ref="F1703" ca="1">IF(B1703="", "", INDEX('Accrual Schedule'!$B$3:$B$122, MATCH(B1703, 'Accrual Schedule'!$B$3:$B$122, 1)+1, 1))</f>
        <v/>
      </c>
      <c r="G1703" s="18" t="str" cm="1">
        <f t="array" aca="1" ref="G1703" ca="1">IF(B1703="", "", INDEX('Accrual Schedule'!$B$3:$B$122, MATCH(H1703, 'Accrual Schedule'!$B$3:$B$122, 1)-1, 1))</f>
        <v/>
      </c>
      <c r="H1703" s="18" t="str">
        <f ca="1">IF(B1703="", "", INDEX('Accrual Schedule'!$B$3:$B$122, MATCH(I1703, 'Accrual Schedule'!$C$3:$C$122, 1), 1))</f>
        <v/>
      </c>
      <c r="I1703" s="18" t="str" cm="1">
        <f t="array" aca="1" ref="I1703" ca="1">IF(B1703="", "", _xlfn.IFNA(INDEX('Accrual Schedule'!$C$4:$C$122, MATCH(B1703, 'Accrual Schedule'!$C$4:$C$122, 1)+1, 1), INDEX('Accrual Schedule'!$C$4:$C$122, 1, 1)))</f>
        <v/>
      </c>
      <c r="J1703" s="11" t="str">
        <f ca="1">IF(B1703="","",'Terms&amp;Conditions + Transaction'!$F$5-SUMIF(Dispositions!$B$3:$B$32,"&lt;="&amp;B1703,Dispositions!$C$3:$C$32))</f>
        <v/>
      </c>
      <c r="K1703" s="84" t="str">
        <f ca="1">IF(B1703="", "", IF(ISNA(MATCH(B1703, 'Factor Schedule'!$B$3:$B$2002, -1)),1,IF(INDEX('Factor Schedule'!$B$3:$C$2002,MATCH(B1703, 'Factor Schedule'!$B$3:$B$2002, -1), 1)=B1703,MATCH(B1703, 'Factor Schedule'!$B$3:$B$2002, -1),MATCH(B1703, 'Factor Schedule'!$B$3:$B$2002, -1)+1)))</f>
        <v/>
      </c>
      <c r="L1703" s="11" t="str" cm="1">
        <f t="array" aca="1" ref="L1703" ca="1">IF(B1703="","",ROUND(J1703*_xlfn.IFNA(INDEX('Factor Schedule'!$B$3:$C$2002,K1703, 2), 1), 2))</f>
        <v/>
      </c>
      <c r="M1703" s="11" t="str">
        <f ca="1">IF(B1703="", "", IF(OR(LOWER('Terms&amp;Conditions + Transaction'!$B$12)&lt;&gt;"compound", B1703=$C$2, B1703=E1703), L1703, L1703+IF(LOWER('Terms&amp;Conditions + Transaction'!$B$13)&lt;&gt;"y", SUMIFS($T$8:$T$2007, $B$8:$B$2007, "&gt;="&amp;E1703, $B$8:$B$2007, "&lt;"&amp;B1703), SUMIFS($U$8:$U$1007, $B$8:$B$2007, "&gt;="&amp;E1703, $B$8:$B$2007, "&lt;"&amp;B1703))))</f>
        <v/>
      </c>
      <c r="N1703" s="18" t="str">
        <f ca="1">IF(OR(B1703 = "", F1703=""), "", MIN(ForwardDays(B1703,-'Terms&amp;Conditions + Transaction'!$B$22, 'Terms&amp;Conditions + Transaction'!$B$23, 'Holiday Schedule'!$B$3:$B$1002),ForwardDays(F1703,-'Terms&amp;Conditions + Transaction'!$B$22, 'Terms&amp;Conditions + Transaction'!$B$23, 'Holiday Schedule'!$B$3:$B$1002)))</f>
        <v/>
      </c>
      <c r="O1703" s="42" t="str">
        <f ca="1">IF(B1703="", "", IF(ISNA(MATCH(N1703, SOFR_INDEX!$A$2:$A$2001, -1)),1,IF(INDEX(SOFR_INDEX!$A$2:$E$2001,MATCH(N1703, SOFR_INDEX!$A$2:$A$2001, -1), 1)=N1703,MATCH(N1703, SOFR_INDEX!$A$2:$A$2001, -1),MATCH(N1703, SOFR_INDEX!$A$2:$A$2001, -1)+1)))</f>
        <v/>
      </c>
      <c r="P1703" s="40" t="str" cm="1">
        <f t="array" aca="1" ref="P1703" ca="1">IF(OR(B1703="", F1703=""), "", INDEX(SOFR_INDEX!$B$2:$E$2001, O1703,$P$4) * IF(LEFT($P$3, 3)="180", 2, IF(LEFT($P$3, 2)="90", 4, IF(LEFT($P$3, 2)="30", 12, 1)))/100)</f>
        <v/>
      </c>
      <c r="Q1703" s="43" t="str">
        <f ca="1">IF(OR(B1703="", F1703=""), "", P1703+'Terms&amp;Conditions + Transaction'!$B$11/10000)</f>
        <v/>
      </c>
      <c r="R1703" s="43" t="str">
        <f t="shared" ca="1" si="161"/>
        <v/>
      </c>
      <c r="S1703" t="str">
        <f ca="1">IF(B1703="",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Transaction'!$C$7*(F1703-E1703), 365), 360))))</f>
        <v/>
      </c>
      <c r="T1703" s="49" t="str">
        <f t="shared" ca="1" si="162"/>
        <v/>
      </c>
      <c r="U1703" s="49" t="str">
        <f t="shared" ca="1" si="163"/>
        <v/>
      </c>
      <c r="V1703" s="49" t="str">
        <f t="shared" ca="1" si="164"/>
        <v/>
      </c>
      <c r="W1703" s="11" t="str">
        <f t="shared" ca="1" si="165"/>
        <v/>
      </c>
      <c r="X1703" s="11" t="str">
        <f t="shared" ca="1" si="166"/>
        <v/>
      </c>
    </row>
    <row r="1704" spans="2:24" x14ac:dyDescent="0.25">
      <c r="B1704" s="82" t="str">
        <f ca="1">IF(B1703&lt;MIN($C$3, 'Terms&amp;Conditions + Transaction'!$B$6), B1703+1, "")</f>
        <v/>
      </c>
      <c r="C1704" t="str">
        <f ca="1">IF(B1704="", "", IF(AND(WEEKDAY(B1704, 2)&lt;=5, ISERROR(VLOOKUP(B1704, 'Holiday Schedule'!$B$3:$B$1002, 1, FALSE))), 1, 0))</f>
        <v/>
      </c>
      <c r="D1704" t="str">
        <f ca="1">IF(B1704="", "", IF(LOWER('Terms&amp;Conditions + Transaction'!$C$15)="act", 1, IF(DAY(B1704)=31, 0, IF(AND(DAY(B1704+1)=1, MONTH(B1704+1)=3), 31-DAY(B1704), 1))))</f>
        <v/>
      </c>
      <c r="E1704" s="18" t="str">
        <f ca="1">IF(B1704="", "", IFERROR(VLOOKUP(B1704, 'Accrual Schedule'!$B$3:$B$122, 1, TRUE), ""))</f>
        <v/>
      </c>
      <c r="F1704" s="18" t="str" cm="1">
        <f t="array" aca="1" ref="F1704" ca="1">IF(B1704="", "", INDEX('Accrual Schedule'!$B$3:$B$122, MATCH(B1704, 'Accrual Schedule'!$B$3:$B$122, 1)+1, 1))</f>
        <v/>
      </c>
      <c r="G1704" s="18" t="str" cm="1">
        <f t="array" aca="1" ref="G1704" ca="1">IF(B1704="", "", INDEX('Accrual Schedule'!$B$3:$B$122, MATCH(H1704, 'Accrual Schedule'!$B$3:$B$122, 1)-1, 1))</f>
        <v/>
      </c>
      <c r="H1704" s="18" t="str">
        <f ca="1">IF(B1704="", "", INDEX('Accrual Schedule'!$B$3:$B$122, MATCH(I1704, 'Accrual Schedule'!$C$3:$C$122, 1), 1))</f>
        <v/>
      </c>
      <c r="I1704" s="18" t="str" cm="1">
        <f t="array" aca="1" ref="I1704" ca="1">IF(B1704="", "", _xlfn.IFNA(INDEX('Accrual Schedule'!$C$4:$C$122, MATCH(B1704, 'Accrual Schedule'!$C$4:$C$122, 1)+1, 1), INDEX('Accrual Schedule'!$C$4:$C$122, 1, 1)))</f>
        <v/>
      </c>
      <c r="J1704" s="11" t="str">
        <f ca="1">IF(B1704="","",'Terms&amp;Conditions + Transaction'!$F$5-SUMIF(Dispositions!$B$3:$B$32,"&lt;="&amp;B1704,Dispositions!$C$3:$C$32))</f>
        <v/>
      </c>
      <c r="K1704" s="84" t="str">
        <f ca="1">IF(B1704="", "", IF(ISNA(MATCH(B1704, 'Factor Schedule'!$B$3:$B$2002, -1)),1,IF(INDEX('Factor Schedule'!$B$3:$C$2002,MATCH(B1704, 'Factor Schedule'!$B$3:$B$2002, -1), 1)=B1704,MATCH(B1704, 'Factor Schedule'!$B$3:$B$2002, -1),MATCH(B1704, 'Factor Schedule'!$B$3:$B$2002, -1)+1)))</f>
        <v/>
      </c>
      <c r="L1704" s="11" t="str" cm="1">
        <f t="array" aca="1" ref="L1704" ca="1">IF(B1704="","",ROUND(J1704*_xlfn.IFNA(INDEX('Factor Schedule'!$B$3:$C$2002,K1704, 2), 1), 2))</f>
        <v/>
      </c>
      <c r="M1704" s="11" t="str">
        <f ca="1">IF(B1704="", "", IF(OR(LOWER('Terms&amp;Conditions + Transaction'!$B$12)&lt;&gt;"compound", B1704=$C$2, B1704=E1704), L1704, L1704+IF(LOWER('Terms&amp;Conditions + Transaction'!$B$13)&lt;&gt;"y", SUMIFS($T$8:$T$2007, $B$8:$B$2007, "&gt;="&amp;E1704, $B$8:$B$2007, "&lt;"&amp;B1704), SUMIFS($U$8:$U$1007, $B$8:$B$2007, "&gt;="&amp;E1704, $B$8:$B$2007, "&lt;"&amp;B1704))))</f>
        <v/>
      </c>
      <c r="N1704" s="18" t="str">
        <f ca="1">IF(OR(B1704 = "", F1704=""), "", MIN(ForwardDays(B1704,-'Terms&amp;Conditions + Transaction'!$B$22, 'Terms&amp;Conditions + Transaction'!$B$23, 'Holiday Schedule'!$B$3:$B$1002),ForwardDays(F1704,-'Terms&amp;Conditions + Transaction'!$B$22, 'Terms&amp;Conditions + Transaction'!$B$23, 'Holiday Schedule'!$B$3:$B$1002)))</f>
        <v/>
      </c>
      <c r="O1704" s="42" t="str">
        <f ca="1">IF(B1704="", "", IF(ISNA(MATCH(N1704, SOFR_INDEX!$A$2:$A$2001, -1)),1,IF(INDEX(SOFR_INDEX!$A$2:$E$2001,MATCH(N1704, SOFR_INDEX!$A$2:$A$2001, -1), 1)=N1704,MATCH(N1704, SOFR_INDEX!$A$2:$A$2001, -1),MATCH(N1704, SOFR_INDEX!$A$2:$A$2001, -1)+1)))</f>
        <v/>
      </c>
      <c r="P1704" s="40" t="str" cm="1">
        <f t="array" aca="1" ref="P1704" ca="1">IF(OR(B1704="", F1704=""), "", INDEX(SOFR_INDEX!$B$2:$E$2001, O1704,$P$4) * IF(LEFT($P$3, 3)="180", 2, IF(LEFT($P$3, 2)="90", 4, IF(LEFT($P$3, 2)="30", 12, 1)))/100)</f>
        <v/>
      </c>
      <c r="Q1704" s="43" t="str">
        <f ca="1">IF(OR(B1704="", F1704=""), "", P1704+'Terms&amp;Conditions + Transaction'!$B$11/10000)</f>
        <v/>
      </c>
      <c r="R1704" s="43" t="str">
        <f t="shared" ca="1" si="161"/>
        <v/>
      </c>
      <c r="S1704" t="str">
        <f ca="1">IF(B1704="",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Transaction'!$C$7*(F1704-E1704), 365), 360))))</f>
        <v/>
      </c>
      <c r="T1704" s="49" t="str">
        <f t="shared" ca="1" si="162"/>
        <v/>
      </c>
      <c r="U1704" s="49" t="str">
        <f t="shared" ca="1" si="163"/>
        <v/>
      </c>
      <c r="V1704" s="49" t="str">
        <f t="shared" ca="1" si="164"/>
        <v/>
      </c>
      <c r="W1704" s="11" t="str">
        <f t="shared" ca="1" si="165"/>
        <v/>
      </c>
      <c r="X1704" s="11" t="str">
        <f t="shared" ca="1" si="166"/>
        <v/>
      </c>
    </row>
    <row r="1705" spans="2:24" x14ac:dyDescent="0.25">
      <c r="B1705" s="82" t="str">
        <f ca="1">IF(B1704&lt;MIN($C$3, 'Terms&amp;Conditions + Transaction'!$B$6), B1704+1, "")</f>
        <v/>
      </c>
      <c r="C1705" t="str">
        <f ca="1">IF(B1705="", "", IF(AND(WEEKDAY(B1705, 2)&lt;=5, ISERROR(VLOOKUP(B1705, 'Holiday Schedule'!$B$3:$B$1002, 1, FALSE))), 1, 0))</f>
        <v/>
      </c>
      <c r="D1705" t="str">
        <f ca="1">IF(B1705="", "", IF(LOWER('Terms&amp;Conditions + Transaction'!$C$15)="act", 1, IF(DAY(B1705)=31, 0, IF(AND(DAY(B1705+1)=1, MONTH(B1705+1)=3), 31-DAY(B1705), 1))))</f>
        <v/>
      </c>
      <c r="E1705" s="18" t="str">
        <f ca="1">IF(B1705="", "", IFERROR(VLOOKUP(B1705, 'Accrual Schedule'!$B$3:$B$122, 1, TRUE), ""))</f>
        <v/>
      </c>
      <c r="F1705" s="18" t="str" cm="1">
        <f t="array" aca="1" ref="F1705" ca="1">IF(B1705="", "", INDEX('Accrual Schedule'!$B$3:$B$122, MATCH(B1705, 'Accrual Schedule'!$B$3:$B$122, 1)+1, 1))</f>
        <v/>
      </c>
      <c r="G1705" s="18" t="str" cm="1">
        <f t="array" aca="1" ref="G1705" ca="1">IF(B1705="", "", INDEX('Accrual Schedule'!$B$3:$B$122, MATCH(H1705, 'Accrual Schedule'!$B$3:$B$122, 1)-1, 1))</f>
        <v/>
      </c>
      <c r="H1705" s="18" t="str">
        <f ca="1">IF(B1705="", "", INDEX('Accrual Schedule'!$B$3:$B$122, MATCH(I1705, 'Accrual Schedule'!$C$3:$C$122, 1), 1))</f>
        <v/>
      </c>
      <c r="I1705" s="18" t="str" cm="1">
        <f t="array" aca="1" ref="I1705" ca="1">IF(B1705="", "", _xlfn.IFNA(INDEX('Accrual Schedule'!$C$4:$C$122, MATCH(B1705, 'Accrual Schedule'!$C$4:$C$122, 1)+1, 1), INDEX('Accrual Schedule'!$C$4:$C$122, 1, 1)))</f>
        <v/>
      </c>
      <c r="J1705" s="11" t="str">
        <f ca="1">IF(B1705="","",'Terms&amp;Conditions + Transaction'!$F$5-SUMIF(Dispositions!$B$3:$B$32,"&lt;="&amp;B1705,Dispositions!$C$3:$C$32))</f>
        <v/>
      </c>
      <c r="K1705" s="84" t="str">
        <f ca="1">IF(B1705="", "", IF(ISNA(MATCH(B1705, 'Factor Schedule'!$B$3:$B$2002, -1)),1,IF(INDEX('Factor Schedule'!$B$3:$C$2002,MATCH(B1705, 'Factor Schedule'!$B$3:$B$2002, -1), 1)=B1705,MATCH(B1705, 'Factor Schedule'!$B$3:$B$2002, -1),MATCH(B1705, 'Factor Schedule'!$B$3:$B$2002, -1)+1)))</f>
        <v/>
      </c>
      <c r="L1705" s="11" t="str" cm="1">
        <f t="array" aca="1" ref="L1705" ca="1">IF(B1705="","",ROUND(J1705*_xlfn.IFNA(INDEX('Factor Schedule'!$B$3:$C$2002,K1705, 2), 1), 2))</f>
        <v/>
      </c>
      <c r="M1705" s="11" t="str">
        <f ca="1">IF(B1705="", "", IF(OR(LOWER('Terms&amp;Conditions + Transaction'!$B$12)&lt;&gt;"compound", B1705=$C$2, B1705=E1705), L1705, L1705+IF(LOWER('Terms&amp;Conditions + Transaction'!$B$13)&lt;&gt;"y", SUMIFS($T$8:$T$2007, $B$8:$B$2007, "&gt;="&amp;E1705, $B$8:$B$2007, "&lt;"&amp;B1705), SUMIFS($U$8:$U$1007, $B$8:$B$2007, "&gt;="&amp;E1705, $B$8:$B$2007, "&lt;"&amp;B1705))))</f>
        <v/>
      </c>
      <c r="N1705" s="18" t="str">
        <f ca="1">IF(OR(B1705 = "", F1705=""), "", MIN(ForwardDays(B1705,-'Terms&amp;Conditions + Transaction'!$B$22, 'Terms&amp;Conditions + Transaction'!$B$23, 'Holiday Schedule'!$B$3:$B$1002),ForwardDays(F1705,-'Terms&amp;Conditions + Transaction'!$B$22, 'Terms&amp;Conditions + Transaction'!$B$23, 'Holiday Schedule'!$B$3:$B$1002)))</f>
        <v/>
      </c>
      <c r="O1705" s="42" t="str">
        <f ca="1">IF(B1705="", "", IF(ISNA(MATCH(N1705, SOFR_INDEX!$A$2:$A$2001, -1)),1,IF(INDEX(SOFR_INDEX!$A$2:$E$2001,MATCH(N1705, SOFR_INDEX!$A$2:$A$2001, -1), 1)=N1705,MATCH(N1705, SOFR_INDEX!$A$2:$A$2001, -1),MATCH(N1705, SOFR_INDEX!$A$2:$A$2001, -1)+1)))</f>
        <v/>
      </c>
      <c r="P1705" s="40" t="str" cm="1">
        <f t="array" aca="1" ref="P1705" ca="1">IF(OR(B1705="", F1705=""), "", INDEX(SOFR_INDEX!$B$2:$E$2001, O1705,$P$4) * IF(LEFT($P$3, 3)="180", 2, IF(LEFT($P$3, 2)="90", 4, IF(LEFT($P$3, 2)="30", 12, 1)))/100)</f>
        <v/>
      </c>
      <c r="Q1705" s="43" t="str">
        <f ca="1">IF(OR(B1705="", F1705=""), "", P1705+'Terms&amp;Conditions + Transaction'!$B$11/10000)</f>
        <v/>
      </c>
      <c r="R1705" s="43" t="str">
        <f t="shared" ca="1" si="161"/>
        <v/>
      </c>
      <c r="S1705" t="str">
        <f ca="1">IF(B1705="",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Transaction'!$C$7*(F1705-E1705), 365), 360))))</f>
        <v/>
      </c>
      <c r="T1705" s="49" t="str">
        <f t="shared" ca="1" si="162"/>
        <v/>
      </c>
      <c r="U1705" s="49" t="str">
        <f t="shared" ca="1" si="163"/>
        <v/>
      </c>
      <c r="V1705" s="49" t="str">
        <f t="shared" ca="1" si="164"/>
        <v/>
      </c>
      <c r="W1705" s="11" t="str">
        <f t="shared" ca="1" si="165"/>
        <v/>
      </c>
      <c r="X1705" s="11" t="str">
        <f t="shared" ca="1" si="166"/>
        <v/>
      </c>
    </row>
    <row r="1706" spans="2:24" x14ac:dyDescent="0.25">
      <c r="B1706" s="82" t="str">
        <f ca="1">IF(B1705&lt;MIN($C$3, 'Terms&amp;Conditions + Transaction'!$B$6), B1705+1, "")</f>
        <v/>
      </c>
      <c r="C1706" t="str">
        <f ca="1">IF(B1706="", "", IF(AND(WEEKDAY(B1706, 2)&lt;=5, ISERROR(VLOOKUP(B1706, 'Holiday Schedule'!$B$3:$B$1002, 1, FALSE))), 1, 0))</f>
        <v/>
      </c>
      <c r="D1706" t="str">
        <f ca="1">IF(B1706="", "", IF(LOWER('Terms&amp;Conditions + Transaction'!$C$15)="act", 1, IF(DAY(B1706)=31, 0, IF(AND(DAY(B1706+1)=1, MONTH(B1706+1)=3), 31-DAY(B1706), 1))))</f>
        <v/>
      </c>
      <c r="E1706" s="18" t="str">
        <f ca="1">IF(B1706="", "", IFERROR(VLOOKUP(B1706, 'Accrual Schedule'!$B$3:$B$122, 1, TRUE), ""))</f>
        <v/>
      </c>
      <c r="F1706" s="18" t="str" cm="1">
        <f t="array" aca="1" ref="F1706" ca="1">IF(B1706="", "", INDEX('Accrual Schedule'!$B$3:$B$122, MATCH(B1706, 'Accrual Schedule'!$B$3:$B$122, 1)+1, 1))</f>
        <v/>
      </c>
      <c r="G1706" s="18" t="str" cm="1">
        <f t="array" aca="1" ref="G1706" ca="1">IF(B1706="", "", INDEX('Accrual Schedule'!$B$3:$B$122, MATCH(H1706, 'Accrual Schedule'!$B$3:$B$122, 1)-1, 1))</f>
        <v/>
      </c>
      <c r="H1706" s="18" t="str">
        <f ca="1">IF(B1706="", "", INDEX('Accrual Schedule'!$B$3:$B$122, MATCH(I1706, 'Accrual Schedule'!$C$3:$C$122, 1), 1))</f>
        <v/>
      </c>
      <c r="I1706" s="18" t="str" cm="1">
        <f t="array" aca="1" ref="I1706" ca="1">IF(B1706="", "", _xlfn.IFNA(INDEX('Accrual Schedule'!$C$4:$C$122, MATCH(B1706, 'Accrual Schedule'!$C$4:$C$122, 1)+1, 1), INDEX('Accrual Schedule'!$C$4:$C$122, 1, 1)))</f>
        <v/>
      </c>
      <c r="J1706" s="11" t="str">
        <f ca="1">IF(B1706="","",'Terms&amp;Conditions + Transaction'!$F$5-SUMIF(Dispositions!$B$3:$B$32,"&lt;="&amp;B1706,Dispositions!$C$3:$C$32))</f>
        <v/>
      </c>
      <c r="K1706" s="84" t="str">
        <f ca="1">IF(B1706="", "", IF(ISNA(MATCH(B1706, 'Factor Schedule'!$B$3:$B$2002, -1)),1,IF(INDEX('Factor Schedule'!$B$3:$C$2002,MATCH(B1706, 'Factor Schedule'!$B$3:$B$2002, -1), 1)=B1706,MATCH(B1706, 'Factor Schedule'!$B$3:$B$2002, -1),MATCH(B1706, 'Factor Schedule'!$B$3:$B$2002, -1)+1)))</f>
        <v/>
      </c>
      <c r="L1706" s="11" t="str" cm="1">
        <f t="array" aca="1" ref="L1706" ca="1">IF(B1706="","",ROUND(J1706*_xlfn.IFNA(INDEX('Factor Schedule'!$B$3:$C$2002,K1706, 2), 1), 2))</f>
        <v/>
      </c>
      <c r="M1706" s="11" t="str">
        <f ca="1">IF(B1706="", "", IF(OR(LOWER('Terms&amp;Conditions + Transaction'!$B$12)&lt;&gt;"compound", B1706=$C$2, B1706=E1706), L1706, L1706+IF(LOWER('Terms&amp;Conditions + Transaction'!$B$13)&lt;&gt;"y", SUMIFS($T$8:$T$2007, $B$8:$B$2007, "&gt;="&amp;E1706, $B$8:$B$2007, "&lt;"&amp;B1706), SUMIFS($U$8:$U$1007, $B$8:$B$2007, "&gt;="&amp;E1706, $B$8:$B$2007, "&lt;"&amp;B1706))))</f>
        <v/>
      </c>
      <c r="N1706" s="18" t="str">
        <f ca="1">IF(OR(B1706 = "", F1706=""), "", MIN(ForwardDays(B1706,-'Terms&amp;Conditions + Transaction'!$B$22, 'Terms&amp;Conditions + Transaction'!$B$23, 'Holiday Schedule'!$B$3:$B$1002),ForwardDays(F1706,-'Terms&amp;Conditions + Transaction'!$B$22, 'Terms&amp;Conditions + Transaction'!$B$23, 'Holiday Schedule'!$B$3:$B$1002)))</f>
        <v/>
      </c>
      <c r="O1706" s="42" t="str">
        <f ca="1">IF(B1706="", "", IF(ISNA(MATCH(N1706, SOFR_INDEX!$A$2:$A$2001, -1)),1,IF(INDEX(SOFR_INDEX!$A$2:$E$2001,MATCH(N1706, SOFR_INDEX!$A$2:$A$2001, -1), 1)=N1706,MATCH(N1706, SOFR_INDEX!$A$2:$A$2001, -1),MATCH(N1706, SOFR_INDEX!$A$2:$A$2001, -1)+1)))</f>
        <v/>
      </c>
      <c r="P1706" s="40" t="str" cm="1">
        <f t="array" aca="1" ref="P1706" ca="1">IF(OR(B1706="", F1706=""), "", INDEX(SOFR_INDEX!$B$2:$E$2001, O1706,$P$4) * IF(LEFT($P$3, 3)="180", 2, IF(LEFT($P$3, 2)="90", 4, IF(LEFT($P$3, 2)="30", 12, 1)))/100)</f>
        <v/>
      </c>
      <c r="Q1706" s="43" t="str">
        <f ca="1">IF(OR(B1706="", F1706=""), "", P1706+'Terms&amp;Conditions + Transaction'!$B$11/10000)</f>
        <v/>
      </c>
      <c r="R1706" s="43" t="str">
        <f t="shared" ca="1" si="161"/>
        <v/>
      </c>
      <c r="S1706" t="str">
        <f ca="1">IF(B1706="",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Transaction'!$C$7*(F1706-E1706), 365), 360))))</f>
        <v/>
      </c>
      <c r="T1706" s="49" t="str">
        <f t="shared" ca="1" si="162"/>
        <v/>
      </c>
      <c r="U1706" s="49" t="str">
        <f t="shared" ca="1" si="163"/>
        <v/>
      </c>
      <c r="V1706" s="49" t="str">
        <f t="shared" ca="1" si="164"/>
        <v/>
      </c>
      <c r="W1706" s="11" t="str">
        <f t="shared" ca="1" si="165"/>
        <v/>
      </c>
      <c r="X1706" s="11" t="str">
        <f t="shared" ca="1" si="166"/>
        <v/>
      </c>
    </row>
    <row r="1707" spans="2:24" x14ac:dyDescent="0.25">
      <c r="B1707" s="82" t="str">
        <f ca="1">IF(B1706&lt;MIN($C$3, 'Terms&amp;Conditions + Transaction'!$B$6), B1706+1, "")</f>
        <v/>
      </c>
      <c r="C1707" t="str">
        <f ca="1">IF(B1707="", "", IF(AND(WEEKDAY(B1707, 2)&lt;=5, ISERROR(VLOOKUP(B1707, 'Holiday Schedule'!$B$3:$B$1002, 1, FALSE))), 1, 0))</f>
        <v/>
      </c>
      <c r="D1707" t="str">
        <f ca="1">IF(B1707="", "", IF(LOWER('Terms&amp;Conditions + Transaction'!$C$15)="act", 1, IF(DAY(B1707)=31, 0, IF(AND(DAY(B1707+1)=1, MONTH(B1707+1)=3), 31-DAY(B1707), 1))))</f>
        <v/>
      </c>
      <c r="E1707" s="18" t="str">
        <f ca="1">IF(B1707="", "", IFERROR(VLOOKUP(B1707, 'Accrual Schedule'!$B$3:$B$122, 1, TRUE), ""))</f>
        <v/>
      </c>
      <c r="F1707" s="18" t="str" cm="1">
        <f t="array" aca="1" ref="F1707" ca="1">IF(B1707="", "", INDEX('Accrual Schedule'!$B$3:$B$122, MATCH(B1707, 'Accrual Schedule'!$B$3:$B$122, 1)+1, 1))</f>
        <v/>
      </c>
      <c r="G1707" s="18" t="str" cm="1">
        <f t="array" aca="1" ref="G1707" ca="1">IF(B1707="", "", INDEX('Accrual Schedule'!$B$3:$B$122, MATCH(H1707, 'Accrual Schedule'!$B$3:$B$122, 1)-1, 1))</f>
        <v/>
      </c>
      <c r="H1707" s="18" t="str">
        <f ca="1">IF(B1707="", "", INDEX('Accrual Schedule'!$B$3:$B$122, MATCH(I1707, 'Accrual Schedule'!$C$3:$C$122, 1), 1))</f>
        <v/>
      </c>
      <c r="I1707" s="18" t="str" cm="1">
        <f t="array" aca="1" ref="I1707" ca="1">IF(B1707="", "", _xlfn.IFNA(INDEX('Accrual Schedule'!$C$4:$C$122, MATCH(B1707, 'Accrual Schedule'!$C$4:$C$122, 1)+1, 1), INDEX('Accrual Schedule'!$C$4:$C$122, 1, 1)))</f>
        <v/>
      </c>
      <c r="J1707" s="11" t="str">
        <f ca="1">IF(B1707="","",'Terms&amp;Conditions + Transaction'!$F$5-SUMIF(Dispositions!$B$3:$B$32,"&lt;="&amp;B1707,Dispositions!$C$3:$C$32))</f>
        <v/>
      </c>
      <c r="K1707" s="84" t="str">
        <f ca="1">IF(B1707="", "", IF(ISNA(MATCH(B1707, 'Factor Schedule'!$B$3:$B$2002, -1)),1,IF(INDEX('Factor Schedule'!$B$3:$C$2002,MATCH(B1707, 'Factor Schedule'!$B$3:$B$2002, -1), 1)=B1707,MATCH(B1707, 'Factor Schedule'!$B$3:$B$2002, -1),MATCH(B1707, 'Factor Schedule'!$B$3:$B$2002, -1)+1)))</f>
        <v/>
      </c>
      <c r="L1707" s="11" t="str" cm="1">
        <f t="array" aca="1" ref="L1707" ca="1">IF(B1707="","",ROUND(J1707*_xlfn.IFNA(INDEX('Factor Schedule'!$B$3:$C$2002,K1707, 2), 1), 2))</f>
        <v/>
      </c>
      <c r="M1707" s="11" t="str">
        <f ca="1">IF(B1707="", "", IF(OR(LOWER('Terms&amp;Conditions + Transaction'!$B$12)&lt;&gt;"compound", B1707=$C$2, B1707=E1707), L1707, L1707+IF(LOWER('Terms&amp;Conditions + Transaction'!$B$13)&lt;&gt;"y", SUMIFS($T$8:$T$2007, $B$8:$B$2007, "&gt;="&amp;E1707, $B$8:$B$2007, "&lt;"&amp;B1707), SUMIFS($U$8:$U$1007, $B$8:$B$2007, "&gt;="&amp;E1707, $B$8:$B$2007, "&lt;"&amp;B1707))))</f>
        <v/>
      </c>
      <c r="N1707" s="18" t="str">
        <f ca="1">IF(OR(B1707 = "", F1707=""), "", MIN(ForwardDays(B1707,-'Terms&amp;Conditions + Transaction'!$B$22, 'Terms&amp;Conditions + Transaction'!$B$23, 'Holiday Schedule'!$B$3:$B$1002),ForwardDays(F1707,-'Terms&amp;Conditions + Transaction'!$B$22, 'Terms&amp;Conditions + Transaction'!$B$23, 'Holiday Schedule'!$B$3:$B$1002)))</f>
        <v/>
      </c>
      <c r="O1707" s="42" t="str">
        <f ca="1">IF(B1707="", "", IF(ISNA(MATCH(N1707, SOFR_INDEX!$A$2:$A$2001, -1)),1,IF(INDEX(SOFR_INDEX!$A$2:$E$2001,MATCH(N1707, SOFR_INDEX!$A$2:$A$2001, -1), 1)=N1707,MATCH(N1707, SOFR_INDEX!$A$2:$A$2001, -1),MATCH(N1707, SOFR_INDEX!$A$2:$A$2001, -1)+1)))</f>
        <v/>
      </c>
      <c r="P1707" s="40" t="str" cm="1">
        <f t="array" aca="1" ref="P1707" ca="1">IF(OR(B1707="", F1707=""), "", INDEX(SOFR_INDEX!$B$2:$E$2001, O1707,$P$4) * IF(LEFT($P$3, 3)="180", 2, IF(LEFT($P$3, 2)="90", 4, IF(LEFT($P$3, 2)="30", 12, 1)))/100)</f>
        <v/>
      </c>
      <c r="Q1707" s="43" t="str">
        <f ca="1">IF(OR(B1707="", F1707=""), "", P1707+'Terms&amp;Conditions + Transaction'!$B$11/10000)</f>
        <v/>
      </c>
      <c r="R1707" s="43" t="str">
        <f t="shared" ca="1" si="161"/>
        <v/>
      </c>
      <c r="S1707" t="str">
        <f ca="1">IF(B1707="",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Transaction'!$C$7*(F1707-E1707), 365), 360))))</f>
        <v/>
      </c>
      <c r="T1707" s="49" t="str">
        <f t="shared" ca="1" si="162"/>
        <v/>
      </c>
      <c r="U1707" s="49" t="str">
        <f t="shared" ca="1" si="163"/>
        <v/>
      </c>
      <c r="V1707" s="49" t="str">
        <f t="shared" ca="1" si="164"/>
        <v/>
      </c>
      <c r="W1707" s="11" t="str">
        <f t="shared" ca="1" si="165"/>
        <v/>
      </c>
      <c r="X1707" s="11" t="str">
        <f t="shared" ca="1" si="166"/>
        <v/>
      </c>
    </row>
    <row r="1708" spans="2:24" x14ac:dyDescent="0.25">
      <c r="B1708" s="82" t="str">
        <f ca="1">IF(B1707&lt;MIN($C$3, 'Terms&amp;Conditions + Transaction'!$B$6), B1707+1, "")</f>
        <v/>
      </c>
      <c r="C1708" t="str">
        <f ca="1">IF(B1708="", "", IF(AND(WEEKDAY(B1708, 2)&lt;=5, ISERROR(VLOOKUP(B1708, 'Holiday Schedule'!$B$3:$B$1002, 1, FALSE))), 1, 0))</f>
        <v/>
      </c>
      <c r="D1708" t="str">
        <f ca="1">IF(B1708="", "", IF(LOWER('Terms&amp;Conditions + Transaction'!$C$15)="act", 1, IF(DAY(B1708)=31, 0, IF(AND(DAY(B1708+1)=1, MONTH(B1708+1)=3), 31-DAY(B1708), 1))))</f>
        <v/>
      </c>
      <c r="E1708" s="18" t="str">
        <f ca="1">IF(B1708="", "", IFERROR(VLOOKUP(B1708, 'Accrual Schedule'!$B$3:$B$122, 1, TRUE), ""))</f>
        <v/>
      </c>
      <c r="F1708" s="18" t="str" cm="1">
        <f t="array" aca="1" ref="F1708" ca="1">IF(B1708="", "", INDEX('Accrual Schedule'!$B$3:$B$122, MATCH(B1708, 'Accrual Schedule'!$B$3:$B$122, 1)+1, 1))</f>
        <v/>
      </c>
      <c r="G1708" s="18" t="str" cm="1">
        <f t="array" aca="1" ref="G1708" ca="1">IF(B1708="", "", INDEX('Accrual Schedule'!$B$3:$B$122, MATCH(H1708, 'Accrual Schedule'!$B$3:$B$122, 1)-1, 1))</f>
        <v/>
      </c>
      <c r="H1708" s="18" t="str">
        <f ca="1">IF(B1708="", "", INDEX('Accrual Schedule'!$B$3:$B$122, MATCH(I1708, 'Accrual Schedule'!$C$3:$C$122, 1), 1))</f>
        <v/>
      </c>
      <c r="I1708" s="18" t="str" cm="1">
        <f t="array" aca="1" ref="I1708" ca="1">IF(B1708="", "", _xlfn.IFNA(INDEX('Accrual Schedule'!$C$4:$C$122, MATCH(B1708, 'Accrual Schedule'!$C$4:$C$122, 1)+1, 1), INDEX('Accrual Schedule'!$C$4:$C$122, 1, 1)))</f>
        <v/>
      </c>
      <c r="J1708" s="11" t="str">
        <f ca="1">IF(B1708="","",'Terms&amp;Conditions + Transaction'!$F$5-SUMIF(Dispositions!$B$3:$B$32,"&lt;="&amp;B1708,Dispositions!$C$3:$C$32))</f>
        <v/>
      </c>
      <c r="K1708" s="84" t="str">
        <f ca="1">IF(B1708="", "", IF(ISNA(MATCH(B1708, 'Factor Schedule'!$B$3:$B$2002, -1)),1,IF(INDEX('Factor Schedule'!$B$3:$C$2002,MATCH(B1708, 'Factor Schedule'!$B$3:$B$2002, -1), 1)=B1708,MATCH(B1708, 'Factor Schedule'!$B$3:$B$2002, -1),MATCH(B1708, 'Factor Schedule'!$B$3:$B$2002, -1)+1)))</f>
        <v/>
      </c>
      <c r="L1708" s="11" t="str" cm="1">
        <f t="array" aca="1" ref="L1708" ca="1">IF(B1708="","",ROUND(J1708*_xlfn.IFNA(INDEX('Factor Schedule'!$B$3:$C$2002,K1708, 2), 1), 2))</f>
        <v/>
      </c>
      <c r="M1708" s="11" t="str">
        <f ca="1">IF(B1708="", "", IF(OR(LOWER('Terms&amp;Conditions + Transaction'!$B$12)&lt;&gt;"compound", B1708=$C$2, B1708=E1708), L1708, L1708+IF(LOWER('Terms&amp;Conditions + Transaction'!$B$13)&lt;&gt;"y", SUMIFS($T$8:$T$2007, $B$8:$B$2007, "&gt;="&amp;E1708, $B$8:$B$2007, "&lt;"&amp;B1708), SUMIFS($U$8:$U$1007, $B$8:$B$2007, "&gt;="&amp;E1708, $B$8:$B$2007, "&lt;"&amp;B1708))))</f>
        <v/>
      </c>
      <c r="N1708" s="18" t="str">
        <f ca="1">IF(OR(B1708 = "", F1708=""), "", MIN(ForwardDays(B1708,-'Terms&amp;Conditions + Transaction'!$B$22, 'Terms&amp;Conditions + Transaction'!$B$23, 'Holiday Schedule'!$B$3:$B$1002),ForwardDays(F1708,-'Terms&amp;Conditions + Transaction'!$B$22, 'Terms&amp;Conditions + Transaction'!$B$23, 'Holiday Schedule'!$B$3:$B$1002)))</f>
        <v/>
      </c>
      <c r="O1708" s="42" t="str">
        <f ca="1">IF(B1708="", "", IF(ISNA(MATCH(N1708, SOFR_INDEX!$A$2:$A$2001, -1)),1,IF(INDEX(SOFR_INDEX!$A$2:$E$2001,MATCH(N1708, SOFR_INDEX!$A$2:$A$2001, -1), 1)=N1708,MATCH(N1708, SOFR_INDEX!$A$2:$A$2001, -1),MATCH(N1708, SOFR_INDEX!$A$2:$A$2001, -1)+1)))</f>
        <v/>
      </c>
      <c r="P1708" s="40" t="str" cm="1">
        <f t="array" aca="1" ref="P1708" ca="1">IF(OR(B1708="", F1708=""), "", INDEX(SOFR_INDEX!$B$2:$E$2001, O1708,$P$4) * IF(LEFT($P$3, 3)="180", 2, IF(LEFT($P$3, 2)="90", 4, IF(LEFT($P$3, 2)="30", 12, 1)))/100)</f>
        <v/>
      </c>
      <c r="Q1708" s="43" t="str">
        <f ca="1">IF(OR(B1708="", F1708=""), "", P1708+'Terms&amp;Conditions + Transaction'!$B$11/10000)</f>
        <v/>
      </c>
      <c r="R1708" s="43" t="str">
        <f t="shared" ca="1" si="161"/>
        <v/>
      </c>
      <c r="S1708" t="str">
        <f ca="1">IF(B1708="",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Transaction'!$C$7*(F1708-E1708), 365), 360))))</f>
        <v/>
      </c>
      <c r="T1708" s="49" t="str">
        <f t="shared" ca="1" si="162"/>
        <v/>
      </c>
      <c r="U1708" s="49" t="str">
        <f t="shared" ca="1" si="163"/>
        <v/>
      </c>
      <c r="V1708" s="49" t="str">
        <f t="shared" ca="1" si="164"/>
        <v/>
      </c>
      <c r="W1708" s="11" t="str">
        <f t="shared" ca="1" si="165"/>
        <v/>
      </c>
      <c r="X1708" s="11" t="str">
        <f t="shared" ca="1" si="166"/>
        <v/>
      </c>
    </row>
    <row r="1709" spans="2:24" x14ac:dyDescent="0.25">
      <c r="B1709" s="82" t="str">
        <f ca="1">IF(B1708&lt;MIN($C$3, 'Terms&amp;Conditions + Transaction'!$B$6), B1708+1, "")</f>
        <v/>
      </c>
      <c r="C1709" t="str">
        <f ca="1">IF(B1709="", "", IF(AND(WEEKDAY(B1709, 2)&lt;=5, ISERROR(VLOOKUP(B1709, 'Holiday Schedule'!$B$3:$B$1002, 1, FALSE))), 1, 0))</f>
        <v/>
      </c>
      <c r="D1709" t="str">
        <f ca="1">IF(B1709="", "", IF(LOWER('Terms&amp;Conditions + Transaction'!$C$15)="act", 1, IF(DAY(B1709)=31, 0, IF(AND(DAY(B1709+1)=1, MONTH(B1709+1)=3), 31-DAY(B1709), 1))))</f>
        <v/>
      </c>
      <c r="E1709" s="18" t="str">
        <f ca="1">IF(B1709="", "", IFERROR(VLOOKUP(B1709, 'Accrual Schedule'!$B$3:$B$122, 1, TRUE), ""))</f>
        <v/>
      </c>
      <c r="F1709" s="18" t="str" cm="1">
        <f t="array" aca="1" ref="F1709" ca="1">IF(B1709="", "", INDEX('Accrual Schedule'!$B$3:$B$122, MATCH(B1709, 'Accrual Schedule'!$B$3:$B$122, 1)+1, 1))</f>
        <v/>
      </c>
      <c r="G1709" s="18" t="str" cm="1">
        <f t="array" aca="1" ref="G1709" ca="1">IF(B1709="", "", INDEX('Accrual Schedule'!$B$3:$B$122, MATCH(H1709, 'Accrual Schedule'!$B$3:$B$122, 1)-1, 1))</f>
        <v/>
      </c>
      <c r="H1709" s="18" t="str">
        <f ca="1">IF(B1709="", "", INDEX('Accrual Schedule'!$B$3:$B$122, MATCH(I1709, 'Accrual Schedule'!$C$3:$C$122, 1), 1))</f>
        <v/>
      </c>
      <c r="I1709" s="18" t="str" cm="1">
        <f t="array" aca="1" ref="I1709" ca="1">IF(B1709="", "", _xlfn.IFNA(INDEX('Accrual Schedule'!$C$4:$C$122, MATCH(B1709, 'Accrual Schedule'!$C$4:$C$122, 1)+1, 1), INDEX('Accrual Schedule'!$C$4:$C$122, 1, 1)))</f>
        <v/>
      </c>
      <c r="J1709" s="11" t="str">
        <f ca="1">IF(B1709="","",'Terms&amp;Conditions + Transaction'!$F$5-SUMIF(Dispositions!$B$3:$B$32,"&lt;="&amp;B1709,Dispositions!$C$3:$C$32))</f>
        <v/>
      </c>
      <c r="K1709" s="84" t="str">
        <f ca="1">IF(B1709="", "", IF(ISNA(MATCH(B1709, 'Factor Schedule'!$B$3:$B$2002, -1)),1,IF(INDEX('Factor Schedule'!$B$3:$C$2002,MATCH(B1709, 'Factor Schedule'!$B$3:$B$2002, -1), 1)=B1709,MATCH(B1709, 'Factor Schedule'!$B$3:$B$2002, -1),MATCH(B1709, 'Factor Schedule'!$B$3:$B$2002, -1)+1)))</f>
        <v/>
      </c>
      <c r="L1709" s="11" t="str" cm="1">
        <f t="array" aca="1" ref="L1709" ca="1">IF(B1709="","",ROUND(J1709*_xlfn.IFNA(INDEX('Factor Schedule'!$B$3:$C$2002,K1709, 2), 1), 2))</f>
        <v/>
      </c>
      <c r="M1709" s="11" t="str">
        <f ca="1">IF(B1709="", "", IF(OR(LOWER('Terms&amp;Conditions + Transaction'!$B$12)&lt;&gt;"compound", B1709=$C$2, B1709=E1709), L1709, L1709+IF(LOWER('Terms&amp;Conditions + Transaction'!$B$13)&lt;&gt;"y", SUMIFS($T$8:$T$2007, $B$8:$B$2007, "&gt;="&amp;E1709, $B$8:$B$2007, "&lt;"&amp;B1709), SUMIFS($U$8:$U$1007, $B$8:$B$2007, "&gt;="&amp;E1709, $B$8:$B$2007, "&lt;"&amp;B1709))))</f>
        <v/>
      </c>
      <c r="N1709" s="18" t="str">
        <f ca="1">IF(OR(B1709 = "", F1709=""), "", MIN(ForwardDays(B1709,-'Terms&amp;Conditions + Transaction'!$B$22, 'Terms&amp;Conditions + Transaction'!$B$23, 'Holiday Schedule'!$B$3:$B$1002),ForwardDays(F1709,-'Terms&amp;Conditions + Transaction'!$B$22, 'Terms&amp;Conditions + Transaction'!$B$23, 'Holiday Schedule'!$B$3:$B$1002)))</f>
        <v/>
      </c>
      <c r="O1709" s="42" t="str">
        <f ca="1">IF(B1709="", "", IF(ISNA(MATCH(N1709, SOFR_INDEX!$A$2:$A$2001, -1)),1,IF(INDEX(SOFR_INDEX!$A$2:$E$2001,MATCH(N1709, SOFR_INDEX!$A$2:$A$2001, -1), 1)=N1709,MATCH(N1709, SOFR_INDEX!$A$2:$A$2001, -1),MATCH(N1709, SOFR_INDEX!$A$2:$A$2001, -1)+1)))</f>
        <v/>
      </c>
      <c r="P1709" s="40" t="str" cm="1">
        <f t="array" aca="1" ref="P1709" ca="1">IF(OR(B1709="", F1709=""), "", INDEX(SOFR_INDEX!$B$2:$E$2001, O1709,$P$4) * IF(LEFT($P$3, 3)="180", 2, IF(LEFT($P$3, 2)="90", 4, IF(LEFT($P$3, 2)="30", 12, 1)))/100)</f>
        <v/>
      </c>
      <c r="Q1709" s="43" t="str">
        <f ca="1">IF(OR(B1709="", F1709=""), "", P1709+'Terms&amp;Conditions + Transaction'!$B$11/10000)</f>
        <v/>
      </c>
      <c r="R1709" s="43" t="str">
        <f t="shared" ca="1" si="161"/>
        <v/>
      </c>
      <c r="S1709" t="str">
        <f ca="1">IF(B1709="",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Transaction'!$C$7*(F1709-E1709), 365), 360))))</f>
        <v/>
      </c>
      <c r="T1709" s="49" t="str">
        <f t="shared" ca="1" si="162"/>
        <v/>
      </c>
      <c r="U1709" s="49" t="str">
        <f t="shared" ca="1" si="163"/>
        <v/>
      </c>
      <c r="V1709" s="49" t="str">
        <f t="shared" ca="1" si="164"/>
        <v/>
      </c>
      <c r="W1709" s="11" t="str">
        <f t="shared" ca="1" si="165"/>
        <v/>
      </c>
      <c r="X1709" s="11" t="str">
        <f t="shared" ca="1" si="166"/>
        <v/>
      </c>
    </row>
    <row r="1710" spans="2:24" x14ac:dyDescent="0.25">
      <c r="B1710" s="82" t="str">
        <f ca="1">IF(B1709&lt;MIN($C$3, 'Terms&amp;Conditions + Transaction'!$B$6), B1709+1, "")</f>
        <v/>
      </c>
      <c r="C1710" t="str">
        <f ca="1">IF(B1710="", "", IF(AND(WEEKDAY(B1710, 2)&lt;=5, ISERROR(VLOOKUP(B1710, 'Holiday Schedule'!$B$3:$B$1002, 1, FALSE))), 1, 0))</f>
        <v/>
      </c>
      <c r="D1710" t="str">
        <f ca="1">IF(B1710="", "", IF(LOWER('Terms&amp;Conditions + Transaction'!$C$15)="act", 1, IF(DAY(B1710)=31, 0, IF(AND(DAY(B1710+1)=1, MONTH(B1710+1)=3), 31-DAY(B1710), 1))))</f>
        <v/>
      </c>
      <c r="E1710" s="18" t="str">
        <f ca="1">IF(B1710="", "", IFERROR(VLOOKUP(B1710, 'Accrual Schedule'!$B$3:$B$122, 1, TRUE), ""))</f>
        <v/>
      </c>
      <c r="F1710" s="18" t="str" cm="1">
        <f t="array" aca="1" ref="F1710" ca="1">IF(B1710="", "", INDEX('Accrual Schedule'!$B$3:$B$122, MATCH(B1710, 'Accrual Schedule'!$B$3:$B$122, 1)+1, 1))</f>
        <v/>
      </c>
      <c r="G1710" s="18" t="str" cm="1">
        <f t="array" aca="1" ref="G1710" ca="1">IF(B1710="", "", INDEX('Accrual Schedule'!$B$3:$B$122, MATCH(H1710, 'Accrual Schedule'!$B$3:$B$122, 1)-1, 1))</f>
        <v/>
      </c>
      <c r="H1710" s="18" t="str">
        <f ca="1">IF(B1710="", "", INDEX('Accrual Schedule'!$B$3:$B$122, MATCH(I1710, 'Accrual Schedule'!$C$3:$C$122, 1), 1))</f>
        <v/>
      </c>
      <c r="I1710" s="18" t="str" cm="1">
        <f t="array" aca="1" ref="I1710" ca="1">IF(B1710="", "", _xlfn.IFNA(INDEX('Accrual Schedule'!$C$4:$C$122, MATCH(B1710, 'Accrual Schedule'!$C$4:$C$122, 1)+1, 1), INDEX('Accrual Schedule'!$C$4:$C$122, 1, 1)))</f>
        <v/>
      </c>
      <c r="J1710" s="11" t="str">
        <f ca="1">IF(B1710="","",'Terms&amp;Conditions + Transaction'!$F$5-SUMIF(Dispositions!$B$3:$B$32,"&lt;="&amp;B1710,Dispositions!$C$3:$C$32))</f>
        <v/>
      </c>
      <c r="K1710" s="84" t="str">
        <f ca="1">IF(B1710="", "", IF(ISNA(MATCH(B1710, 'Factor Schedule'!$B$3:$B$2002, -1)),1,IF(INDEX('Factor Schedule'!$B$3:$C$2002,MATCH(B1710, 'Factor Schedule'!$B$3:$B$2002, -1), 1)=B1710,MATCH(B1710, 'Factor Schedule'!$B$3:$B$2002, -1),MATCH(B1710, 'Factor Schedule'!$B$3:$B$2002, -1)+1)))</f>
        <v/>
      </c>
      <c r="L1710" s="11" t="str" cm="1">
        <f t="array" aca="1" ref="L1710" ca="1">IF(B1710="","",ROUND(J1710*_xlfn.IFNA(INDEX('Factor Schedule'!$B$3:$C$2002,K1710, 2), 1), 2))</f>
        <v/>
      </c>
      <c r="M1710" s="11" t="str">
        <f ca="1">IF(B1710="", "", IF(OR(LOWER('Terms&amp;Conditions + Transaction'!$B$12)&lt;&gt;"compound", B1710=$C$2, B1710=E1710), L1710, L1710+IF(LOWER('Terms&amp;Conditions + Transaction'!$B$13)&lt;&gt;"y", SUMIFS($T$8:$T$2007, $B$8:$B$2007, "&gt;="&amp;E1710, $B$8:$B$2007, "&lt;"&amp;B1710), SUMIFS($U$8:$U$1007, $B$8:$B$2007, "&gt;="&amp;E1710, $B$8:$B$2007, "&lt;"&amp;B1710))))</f>
        <v/>
      </c>
      <c r="N1710" s="18" t="str">
        <f ca="1">IF(OR(B1710 = "", F1710=""), "", MIN(ForwardDays(B1710,-'Terms&amp;Conditions + Transaction'!$B$22, 'Terms&amp;Conditions + Transaction'!$B$23, 'Holiday Schedule'!$B$3:$B$1002),ForwardDays(F1710,-'Terms&amp;Conditions + Transaction'!$B$22, 'Terms&amp;Conditions + Transaction'!$B$23, 'Holiday Schedule'!$B$3:$B$1002)))</f>
        <v/>
      </c>
      <c r="O1710" s="42" t="str">
        <f ca="1">IF(B1710="", "", IF(ISNA(MATCH(N1710, SOFR_INDEX!$A$2:$A$2001, -1)),1,IF(INDEX(SOFR_INDEX!$A$2:$E$2001,MATCH(N1710, SOFR_INDEX!$A$2:$A$2001, -1), 1)=N1710,MATCH(N1710, SOFR_INDEX!$A$2:$A$2001, -1),MATCH(N1710, SOFR_INDEX!$A$2:$A$2001, -1)+1)))</f>
        <v/>
      </c>
      <c r="P1710" s="40" t="str" cm="1">
        <f t="array" aca="1" ref="P1710" ca="1">IF(OR(B1710="", F1710=""), "", INDEX(SOFR_INDEX!$B$2:$E$2001, O1710,$P$4) * IF(LEFT($P$3, 3)="180", 2, IF(LEFT($P$3, 2)="90", 4, IF(LEFT($P$3, 2)="30", 12, 1)))/100)</f>
        <v/>
      </c>
      <c r="Q1710" s="43" t="str">
        <f ca="1">IF(OR(B1710="", F1710=""), "", P1710+'Terms&amp;Conditions + Transaction'!$B$11/10000)</f>
        <v/>
      </c>
      <c r="R1710" s="43" t="str">
        <f t="shared" ca="1" si="161"/>
        <v/>
      </c>
      <c r="S1710" t="str">
        <f ca="1">IF(B1710="",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Transaction'!$C$7*(F1710-E1710), 365), 360))))</f>
        <v/>
      </c>
      <c r="T1710" s="49" t="str">
        <f t="shared" ca="1" si="162"/>
        <v/>
      </c>
      <c r="U1710" s="49" t="str">
        <f t="shared" ca="1" si="163"/>
        <v/>
      </c>
      <c r="V1710" s="49" t="str">
        <f t="shared" ca="1" si="164"/>
        <v/>
      </c>
      <c r="W1710" s="11" t="str">
        <f t="shared" ca="1" si="165"/>
        <v/>
      </c>
      <c r="X1710" s="11" t="str">
        <f t="shared" ca="1" si="166"/>
        <v/>
      </c>
    </row>
    <row r="1711" spans="2:24" x14ac:dyDescent="0.25">
      <c r="B1711" s="82" t="str">
        <f ca="1">IF(B1710&lt;MIN($C$3, 'Terms&amp;Conditions + Transaction'!$B$6), B1710+1, "")</f>
        <v/>
      </c>
      <c r="C1711" t="str">
        <f ca="1">IF(B1711="", "", IF(AND(WEEKDAY(B1711, 2)&lt;=5, ISERROR(VLOOKUP(B1711, 'Holiday Schedule'!$B$3:$B$1002, 1, FALSE))), 1, 0))</f>
        <v/>
      </c>
      <c r="D1711" t="str">
        <f ca="1">IF(B1711="", "", IF(LOWER('Terms&amp;Conditions + Transaction'!$C$15)="act", 1, IF(DAY(B1711)=31, 0, IF(AND(DAY(B1711+1)=1, MONTH(B1711+1)=3), 31-DAY(B1711), 1))))</f>
        <v/>
      </c>
      <c r="E1711" s="18" t="str">
        <f ca="1">IF(B1711="", "", IFERROR(VLOOKUP(B1711, 'Accrual Schedule'!$B$3:$B$122, 1, TRUE), ""))</f>
        <v/>
      </c>
      <c r="F1711" s="18" t="str" cm="1">
        <f t="array" aca="1" ref="F1711" ca="1">IF(B1711="", "", INDEX('Accrual Schedule'!$B$3:$B$122, MATCH(B1711, 'Accrual Schedule'!$B$3:$B$122, 1)+1, 1))</f>
        <v/>
      </c>
      <c r="G1711" s="18" t="str" cm="1">
        <f t="array" aca="1" ref="G1711" ca="1">IF(B1711="", "", INDEX('Accrual Schedule'!$B$3:$B$122, MATCH(H1711, 'Accrual Schedule'!$B$3:$B$122, 1)-1, 1))</f>
        <v/>
      </c>
      <c r="H1711" s="18" t="str">
        <f ca="1">IF(B1711="", "", INDEX('Accrual Schedule'!$B$3:$B$122, MATCH(I1711, 'Accrual Schedule'!$C$3:$C$122, 1), 1))</f>
        <v/>
      </c>
      <c r="I1711" s="18" t="str" cm="1">
        <f t="array" aca="1" ref="I1711" ca="1">IF(B1711="", "", _xlfn.IFNA(INDEX('Accrual Schedule'!$C$4:$C$122, MATCH(B1711, 'Accrual Schedule'!$C$4:$C$122, 1)+1, 1), INDEX('Accrual Schedule'!$C$4:$C$122, 1, 1)))</f>
        <v/>
      </c>
      <c r="J1711" s="11" t="str">
        <f ca="1">IF(B1711="","",'Terms&amp;Conditions + Transaction'!$F$5-SUMIF(Dispositions!$B$3:$B$32,"&lt;="&amp;B1711,Dispositions!$C$3:$C$32))</f>
        <v/>
      </c>
      <c r="K1711" s="84" t="str">
        <f ca="1">IF(B1711="", "", IF(ISNA(MATCH(B1711, 'Factor Schedule'!$B$3:$B$2002, -1)),1,IF(INDEX('Factor Schedule'!$B$3:$C$2002,MATCH(B1711, 'Factor Schedule'!$B$3:$B$2002, -1), 1)=B1711,MATCH(B1711, 'Factor Schedule'!$B$3:$B$2002, -1),MATCH(B1711, 'Factor Schedule'!$B$3:$B$2002, -1)+1)))</f>
        <v/>
      </c>
      <c r="L1711" s="11" t="str" cm="1">
        <f t="array" aca="1" ref="L1711" ca="1">IF(B1711="","",ROUND(J1711*_xlfn.IFNA(INDEX('Factor Schedule'!$B$3:$C$2002,K1711, 2), 1), 2))</f>
        <v/>
      </c>
      <c r="M1711" s="11" t="str">
        <f ca="1">IF(B1711="", "", IF(OR(LOWER('Terms&amp;Conditions + Transaction'!$B$12)&lt;&gt;"compound", B1711=$C$2, B1711=E1711), L1711, L1711+IF(LOWER('Terms&amp;Conditions + Transaction'!$B$13)&lt;&gt;"y", SUMIFS($T$8:$T$2007, $B$8:$B$2007, "&gt;="&amp;E1711, $B$8:$B$2007, "&lt;"&amp;B1711), SUMIFS($U$8:$U$1007, $B$8:$B$2007, "&gt;="&amp;E1711, $B$8:$B$2007, "&lt;"&amp;B1711))))</f>
        <v/>
      </c>
      <c r="N1711" s="18" t="str">
        <f ca="1">IF(OR(B1711 = "", F1711=""), "", MIN(ForwardDays(B1711,-'Terms&amp;Conditions + Transaction'!$B$22, 'Terms&amp;Conditions + Transaction'!$B$23, 'Holiday Schedule'!$B$3:$B$1002),ForwardDays(F1711,-'Terms&amp;Conditions + Transaction'!$B$22, 'Terms&amp;Conditions + Transaction'!$B$23, 'Holiday Schedule'!$B$3:$B$1002)))</f>
        <v/>
      </c>
      <c r="O1711" s="42" t="str">
        <f ca="1">IF(B1711="", "", IF(ISNA(MATCH(N1711, SOFR_INDEX!$A$2:$A$2001, -1)),1,IF(INDEX(SOFR_INDEX!$A$2:$E$2001,MATCH(N1711, SOFR_INDEX!$A$2:$A$2001, -1), 1)=N1711,MATCH(N1711, SOFR_INDEX!$A$2:$A$2001, -1),MATCH(N1711, SOFR_INDEX!$A$2:$A$2001, -1)+1)))</f>
        <v/>
      </c>
      <c r="P1711" s="40" t="str" cm="1">
        <f t="array" aca="1" ref="P1711" ca="1">IF(OR(B1711="", F1711=""), "", INDEX(SOFR_INDEX!$B$2:$E$2001, O1711,$P$4) * IF(LEFT($P$3, 3)="180", 2, IF(LEFT($P$3, 2)="90", 4, IF(LEFT($P$3, 2)="30", 12, 1)))/100)</f>
        <v/>
      </c>
      <c r="Q1711" s="43" t="str">
        <f ca="1">IF(OR(B1711="", F1711=""), "", P1711+'Terms&amp;Conditions + Transaction'!$B$11/10000)</f>
        <v/>
      </c>
      <c r="R1711" s="43" t="str">
        <f t="shared" ca="1" si="161"/>
        <v/>
      </c>
      <c r="S1711" t="str">
        <f ca="1">IF(B1711="",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Transaction'!$C$7*(F1711-E1711), 365), 360))))</f>
        <v/>
      </c>
      <c r="T1711" s="49" t="str">
        <f t="shared" ca="1" si="162"/>
        <v/>
      </c>
      <c r="U1711" s="49" t="str">
        <f t="shared" ca="1" si="163"/>
        <v/>
      </c>
      <c r="V1711" s="49" t="str">
        <f t="shared" ca="1" si="164"/>
        <v/>
      </c>
      <c r="W1711" s="11" t="str">
        <f t="shared" ca="1" si="165"/>
        <v/>
      </c>
      <c r="X1711" s="11" t="str">
        <f t="shared" ca="1" si="166"/>
        <v/>
      </c>
    </row>
    <row r="1712" spans="2:24" x14ac:dyDescent="0.25">
      <c r="B1712" s="82" t="str">
        <f ca="1">IF(B1711&lt;MIN($C$3, 'Terms&amp;Conditions + Transaction'!$B$6), B1711+1, "")</f>
        <v/>
      </c>
      <c r="C1712" t="str">
        <f ca="1">IF(B1712="", "", IF(AND(WEEKDAY(B1712, 2)&lt;=5, ISERROR(VLOOKUP(B1712, 'Holiday Schedule'!$B$3:$B$1002, 1, FALSE))), 1, 0))</f>
        <v/>
      </c>
      <c r="D1712" t="str">
        <f ca="1">IF(B1712="", "", IF(LOWER('Terms&amp;Conditions + Transaction'!$C$15)="act", 1, IF(DAY(B1712)=31, 0, IF(AND(DAY(B1712+1)=1, MONTH(B1712+1)=3), 31-DAY(B1712), 1))))</f>
        <v/>
      </c>
      <c r="E1712" s="18" t="str">
        <f ca="1">IF(B1712="", "", IFERROR(VLOOKUP(B1712, 'Accrual Schedule'!$B$3:$B$122, 1, TRUE), ""))</f>
        <v/>
      </c>
      <c r="F1712" s="18" t="str" cm="1">
        <f t="array" aca="1" ref="F1712" ca="1">IF(B1712="", "", INDEX('Accrual Schedule'!$B$3:$B$122, MATCH(B1712, 'Accrual Schedule'!$B$3:$B$122, 1)+1, 1))</f>
        <v/>
      </c>
      <c r="G1712" s="18" t="str" cm="1">
        <f t="array" aca="1" ref="G1712" ca="1">IF(B1712="", "", INDEX('Accrual Schedule'!$B$3:$B$122, MATCH(H1712, 'Accrual Schedule'!$B$3:$B$122, 1)-1, 1))</f>
        <v/>
      </c>
      <c r="H1712" s="18" t="str">
        <f ca="1">IF(B1712="", "", INDEX('Accrual Schedule'!$B$3:$B$122, MATCH(I1712, 'Accrual Schedule'!$C$3:$C$122, 1), 1))</f>
        <v/>
      </c>
      <c r="I1712" s="18" t="str" cm="1">
        <f t="array" aca="1" ref="I1712" ca="1">IF(B1712="", "", _xlfn.IFNA(INDEX('Accrual Schedule'!$C$4:$C$122, MATCH(B1712, 'Accrual Schedule'!$C$4:$C$122, 1)+1, 1), INDEX('Accrual Schedule'!$C$4:$C$122, 1, 1)))</f>
        <v/>
      </c>
      <c r="J1712" s="11" t="str">
        <f ca="1">IF(B1712="","",'Terms&amp;Conditions + Transaction'!$F$5-SUMIF(Dispositions!$B$3:$B$32,"&lt;="&amp;B1712,Dispositions!$C$3:$C$32))</f>
        <v/>
      </c>
      <c r="K1712" s="84" t="str">
        <f ca="1">IF(B1712="", "", IF(ISNA(MATCH(B1712, 'Factor Schedule'!$B$3:$B$2002, -1)),1,IF(INDEX('Factor Schedule'!$B$3:$C$2002,MATCH(B1712, 'Factor Schedule'!$B$3:$B$2002, -1), 1)=B1712,MATCH(B1712, 'Factor Schedule'!$B$3:$B$2002, -1),MATCH(B1712, 'Factor Schedule'!$B$3:$B$2002, -1)+1)))</f>
        <v/>
      </c>
      <c r="L1712" s="11" t="str" cm="1">
        <f t="array" aca="1" ref="L1712" ca="1">IF(B1712="","",ROUND(J1712*_xlfn.IFNA(INDEX('Factor Schedule'!$B$3:$C$2002,K1712, 2), 1), 2))</f>
        <v/>
      </c>
      <c r="M1712" s="11" t="str">
        <f ca="1">IF(B1712="", "", IF(OR(LOWER('Terms&amp;Conditions + Transaction'!$B$12)&lt;&gt;"compound", B1712=$C$2, B1712=E1712), L1712, L1712+IF(LOWER('Terms&amp;Conditions + Transaction'!$B$13)&lt;&gt;"y", SUMIFS($T$8:$T$2007, $B$8:$B$2007, "&gt;="&amp;E1712, $B$8:$B$2007, "&lt;"&amp;B1712), SUMIFS($U$8:$U$1007, $B$8:$B$2007, "&gt;="&amp;E1712, $B$8:$B$2007, "&lt;"&amp;B1712))))</f>
        <v/>
      </c>
      <c r="N1712" s="18" t="str">
        <f ca="1">IF(OR(B1712 = "", F1712=""), "", MIN(ForwardDays(B1712,-'Terms&amp;Conditions + Transaction'!$B$22, 'Terms&amp;Conditions + Transaction'!$B$23, 'Holiday Schedule'!$B$3:$B$1002),ForwardDays(F1712,-'Terms&amp;Conditions + Transaction'!$B$22, 'Terms&amp;Conditions + Transaction'!$B$23, 'Holiday Schedule'!$B$3:$B$1002)))</f>
        <v/>
      </c>
      <c r="O1712" s="42" t="str">
        <f ca="1">IF(B1712="", "", IF(ISNA(MATCH(N1712, SOFR_INDEX!$A$2:$A$2001, -1)),1,IF(INDEX(SOFR_INDEX!$A$2:$E$2001,MATCH(N1712, SOFR_INDEX!$A$2:$A$2001, -1), 1)=N1712,MATCH(N1712, SOFR_INDEX!$A$2:$A$2001, -1),MATCH(N1712, SOFR_INDEX!$A$2:$A$2001, -1)+1)))</f>
        <v/>
      </c>
      <c r="P1712" s="40" t="str" cm="1">
        <f t="array" aca="1" ref="P1712" ca="1">IF(OR(B1712="", F1712=""), "", INDEX(SOFR_INDEX!$B$2:$E$2001, O1712,$P$4) * IF(LEFT($P$3, 3)="180", 2, IF(LEFT($P$3, 2)="90", 4, IF(LEFT($P$3, 2)="30", 12, 1)))/100)</f>
        <v/>
      </c>
      <c r="Q1712" s="43" t="str">
        <f ca="1">IF(OR(B1712="", F1712=""), "", P1712+'Terms&amp;Conditions + Transaction'!$B$11/10000)</f>
        <v/>
      </c>
      <c r="R1712" s="43" t="str">
        <f t="shared" ca="1" si="161"/>
        <v/>
      </c>
      <c r="S1712" t="str">
        <f ca="1">IF(B1712="",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Transaction'!$C$7*(F1712-E1712), 365), 360))))</f>
        <v/>
      </c>
      <c r="T1712" s="49" t="str">
        <f t="shared" ca="1" si="162"/>
        <v/>
      </c>
      <c r="U1712" s="49" t="str">
        <f t="shared" ca="1" si="163"/>
        <v/>
      </c>
      <c r="V1712" s="49" t="str">
        <f t="shared" ca="1" si="164"/>
        <v/>
      </c>
      <c r="W1712" s="11" t="str">
        <f t="shared" ca="1" si="165"/>
        <v/>
      </c>
      <c r="X1712" s="11" t="str">
        <f t="shared" ca="1" si="166"/>
        <v/>
      </c>
    </row>
    <row r="1713" spans="2:24" x14ac:dyDescent="0.25">
      <c r="B1713" s="82" t="str">
        <f ca="1">IF(B1712&lt;MIN($C$3, 'Terms&amp;Conditions + Transaction'!$B$6), B1712+1, "")</f>
        <v/>
      </c>
      <c r="C1713" t="str">
        <f ca="1">IF(B1713="", "", IF(AND(WEEKDAY(B1713, 2)&lt;=5, ISERROR(VLOOKUP(B1713, 'Holiday Schedule'!$B$3:$B$1002, 1, FALSE))), 1, 0))</f>
        <v/>
      </c>
      <c r="D1713" t="str">
        <f ca="1">IF(B1713="", "", IF(LOWER('Terms&amp;Conditions + Transaction'!$C$15)="act", 1, IF(DAY(B1713)=31, 0, IF(AND(DAY(B1713+1)=1, MONTH(B1713+1)=3), 31-DAY(B1713), 1))))</f>
        <v/>
      </c>
      <c r="E1713" s="18" t="str">
        <f ca="1">IF(B1713="", "", IFERROR(VLOOKUP(B1713, 'Accrual Schedule'!$B$3:$B$122, 1, TRUE), ""))</f>
        <v/>
      </c>
      <c r="F1713" s="18" t="str" cm="1">
        <f t="array" aca="1" ref="F1713" ca="1">IF(B1713="", "", INDEX('Accrual Schedule'!$B$3:$B$122, MATCH(B1713, 'Accrual Schedule'!$B$3:$B$122, 1)+1, 1))</f>
        <v/>
      </c>
      <c r="G1713" s="18" t="str" cm="1">
        <f t="array" aca="1" ref="G1713" ca="1">IF(B1713="", "", INDEX('Accrual Schedule'!$B$3:$B$122, MATCH(H1713, 'Accrual Schedule'!$B$3:$B$122, 1)-1, 1))</f>
        <v/>
      </c>
      <c r="H1713" s="18" t="str">
        <f ca="1">IF(B1713="", "", INDEX('Accrual Schedule'!$B$3:$B$122, MATCH(I1713, 'Accrual Schedule'!$C$3:$C$122, 1), 1))</f>
        <v/>
      </c>
      <c r="I1713" s="18" t="str" cm="1">
        <f t="array" aca="1" ref="I1713" ca="1">IF(B1713="", "", _xlfn.IFNA(INDEX('Accrual Schedule'!$C$4:$C$122, MATCH(B1713, 'Accrual Schedule'!$C$4:$C$122, 1)+1, 1), INDEX('Accrual Schedule'!$C$4:$C$122, 1, 1)))</f>
        <v/>
      </c>
      <c r="J1713" s="11" t="str">
        <f ca="1">IF(B1713="","",'Terms&amp;Conditions + Transaction'!$F$5-SUMIF(Dispositions!$B$3:$B$32,"&lt;="&amp;B1713,Dispositions!$C$3:$C$32))</f>
        <v/>
      </c>
      <c r="K1713" s="84" t="str">
        <f ca="1">IF(B1713="", "", IF(ISNA(MATCH(B1713, 'Factor Schedule'!$B$3:$B$2002, -1)),1,IF(INDEX('Factor Schedule'!$B$3:$C$2002,MATCH(B1713, 'Factor Schedule'!$B$3:$B$2002, -1), 1)=B1713,MATCH(B1713, 'Factor Schedule'!$B$3:$B$2002, -1),MATCH(B1713, 'Factor Schedule'!$B$3:$B$2002, -1)+1)))</f>
        <v/>
      </c>
      <c r="L1713" s="11" t="str" cm="1">
        <f t="array" aca="1" ref="L1713" ca="1">IF(B1713="","",ROUND(J1713*_xlfn.IFNA(INDEX('Factor Schedule'!$B$3:$C$2002,K1713, 2), 1), 2))</f>
        <v/>
      </c>
      <c r="M1713" s="11" t="str">
        <f ca="1">IF(B1713="", "", IF(OR(LOWER('Terms&amp;Conditions + Transaction'!$B$12)&lt;&gt;"compound", B1713=$C$2, B1713=E1713), L1713, L1713+IF(LOWER('Terms&amp;Conditions + Transaction'!$B$13)&lt;&gt;"y", SUMIFS($T$8:$T$2007, $B$8:$B$2007, "&gt;="&amp;E1713, $B$8:$B$2007, "&lt;"&amp;B1713), SUMIFS($U$8:$U$1007, $B$8:$B$2007, "&gt;="&amp;E1713, $B$8:$B$2007, "&lt;"&amp;B1713))))</f>
        <v/>
      </c>
      <c r="N1713" s="18" t="str">
        <f ca="1">IF(OR(B1713 = "", F1713=""), "", MIN(ForwardDays(B1713,-'Terms&amp;Conditions + Transaction'!$B$22, 'Terms&amp;Conditions + Transaction'!$B$23, 'Holiday Schedule'!$B$3:$B$1002),ForwardDays(F1713,-'Terms&amp;Conditions + Transaction'!$B$22, 'Terms&amp;Conditions + Transaction'!$B$23, 'Holiday Schedule'!$B$3:$B$1002)))</f>
        <v/>
      </c>
      <c r="O1713" s="42" t="str">
        <f ca="1">IF(B1713="", "", IF(ISNA(MATCH(N1713, SOFR_INDEX!$A$2:$A$2001, -1)),1,IF(INDEX(SOFR_INDEX!$A$2:$E$2001,MATCH(N1713, SOFR_INDEX!$A$2:$A$2001, -1), 1)=N1713,MATCH(N1713, SOFR_INDEX!$A$2:$A$2001, -1),MATCH(N1713, SOFR_INDEX!$A$2:$A$2001, -1)+1)))</f>
        <v/>
      </c>
      <c r="P1713" s="40" t="str" cm="1">
        <f t="array" aca="1" ref="P1713" ca="1">IF(OR(B1713="", F1713=""), "", INDEX(SOFR_INDEX!$B$2:$E$2001, O1713,$P$4) * IF(LEFT($P$3, 3)="180", 2, IF(LEFT($P$3, 2)="90", 4, IF(LEFT($P$3, 2)="30", 12, 1)))/100)</f>
        <v/>
      </c>
      <c r="Q1713" s="43" t="str">
        <f ca="1">IF(OR(B1713="", F1713=""), "", P1713+'Terms&amp;Conditions + Transaction'!$B$11/10000)</f>
        <v/>
      </c>
      <c r="R1713" s="43" t="str">
        <f t="shared" ca="1" si="161"/>
        <v/>
      </c>
      <c r="S1713" t="str">
        <f ca="1">IF(B1713="",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Transaction'!$C$7*(F1713-E1713), 365), 360))))</f>
        <v/>
      </c>
      <c r="T1713" s="49" t="str">
        <f t="shared" ca="1" si="162"/>
        <v/>
      </c>
      <c r="U1713" s="49" t="str">
        <f t="shared" ca="1" si="163"/>
        <v/>
      </c>
      <c r="V1713" s="49" t="str">
        <f t="shared" ca="1" si="164"/>
        <v/>
      </c>
      <c r="W1713" s="11" t="str">
        <f t="shared" ca="1" si="165"/>
        <v/>
      </c>
      <c r="X1713" s="11" t="str">
        <f t="shared" ca="1" si="166"/>
        <v/>
      </c>
    </row>
    <row r="1714" spans="2:24" x14ac:dyDescent="0.25">
      <c r="B1714" s="82" t="str">
        <f ca="1">IF(B1713&lt;MIN($C$3, 'Terms&amp;Conditions + Transaction'!$B$6), B1713+1, "")</f>
        <v/>
      </c>
      <c r="C1714" t="str">
        <f ca="1">IF(B1714="", "", IF(AND(WEEKDAY(B1714, 2)&lt;=5, ISERROR(VLOOKUP(B1714, 'Holiday Schedule'!$B$3:$B$1002, 1, FALSE))), 1, 0))</f>
        <v/>
      </c>
      <c r="D1714" t="str">
        <f ca="1">IF(B1714="", "", IF(LOWER('Terms&amp;Conditions + Transaction'!$C$15)="act", 1, IF(DAY(B1714)=31, 0, IF(AND(DAY(B1714+1)=1, MONTH(B1714+1)=3), 31-DAY(B1714), 1))))</f>
        <v/>
      </c>
      <c r="E1714" s="18" t="str">
        <f ca="1">IF(B1714="", "", IFERROR(VLOOKUP(B1714, 'Accrual Schedule'!$B$3:$B$122, 1, TRUE), ""))</f>
        <v/>
      </c>
      <c r="F1714" s="18" t="str" cm="1">
        <f t="array" aca="1" ref="F1714" ca="1">IF(B1714="", "", INDEX('Accrual Schedule'!$B$3:$B$122, MATCH(B1714, 'Accrual Schedule'!$B$3:$B$122, 1)+1, 1))</f>
        <v/>
      </c>
      <c r="G1714" s="18" t="str" cm="1">
        <f t="array" aca="1" ref="G1714" ca="1">IF(B1714="", "", INDEX('Accrual Schedule'!$B$3:$B$122, MATCH(H1714, 'Accrual Schedule'!$B$3:$B$122, 1)-1, 1))</f>
        <v/>
      </c>
      <c r="H1714" s="18" t="str">
        <f ca="1">IF(B1714="", "", INDEX('Accrual Schedule'!$B$3:$B$122, MATCH(I1714, 'Accrual Schedule'!$C$3:$C$122, 1), 1))</f>
        <v/>
      </c>
      <c r="I1714" s="18" t="str" cm="1">
        <f t="array" aca="1" ref="I1714" ca="1">IF(B1714="", "", _xlfn.IFNA(INDEX('Accrual Schedule'!$C$4:$C$122, MATCH(B1714, 'Accrual Schedule'!$C$4:$C$122, 1)+1, 1), INDEX('Accrual Schedule'!$C$4:$C$122, 1, 1)))</f>
        <v/>
      </c>
      <c r="J1714" s="11" t="str">
        <f ca="1">IF(B1714="","",'Terms&amp;Conditions + Transaction'!$F$5-SUMIF(Dispositions!$B$3:$B$32,"&lt;="&amp;B1714,Dispositions!$C$3:$C$32))</f>
        <v/>
      </c>
      <c r="K1714" s="84" t="str">
        <f ca="1">IF(B1714="", "", IF(ISNA(MATCH(B1714, 'Factor Schedule'!$B$3:$B$2002, -1)),1,IF(INDEX('Factor Schedule'!$B$3:$C$2002,MATCH(B1714, 'Factor Schedule'!$B$3:$B$2002, -1), 1)=B1714,MATCH(B1714, 'Factor Schedule'!$B$3:$B$2002, -1),MATCH(B1714, 'Factor Schedule'!$B$3:$B$2002, -1)+1)))</f>
        <v/>
      </c>
      <c r="L1714" s="11" t="str" cm="1">
        <f t="array" aca="1" ref="L1714" ca="1">IF(B1714="","",ROUND(J1714*_xlfn.IFNA(INDEX('Factor Schedule'!$B$3:$C$2002,K1714, 2), 1), 2))</f>
        <v/>
      </c>
      <c r="M1714" s="11" t="str">
        <f ca="1">IF(B1714="", "", IF(OR(LOWER('Terms&amp;Conditions + Transaction'!$B$12)&lt;&gt;"compound", B1714=$C$2, B1714=E1714), L1714, L1714+IF(LOWER('Terms&amp;Conditions + Transaction'!$B$13)&lt;&gt;"y", SUMIFS($T$8:$T$2007, $B$8:$B$2007, "&gt;="&amp;E1714, $B$8:$B$2007, "&lt;"&amp;B1714), SUMIFS($U$8:$U$1007, $B$8:$B$2007, "&gt;="&amp;E1714, $B$8:$B$2007, "&lt;"&amp;B1714))))</f>
        <v/>
      </c>
      <c r="N1714" s="18" t="str">
        <f ca="1">IF(OR(B1714 = "", F1714=""), "", MIN(ForwardDays(B1714,-'Terms&amp;Conditions + Transaction'!$B$22, 'Terms&amp;Conditions + Transaction'!$B$23, 'Holiday Schedule'!$B$3:$B$1002),ForwardDays(F1714,-'Terms&amp;Conditions + Transaction'!$B$22, 'Terms&amp;Conditions + Transaction'!$B$23, 'Holiday Schedule'!$B$3:$B$1002)))</f>
        <v/>
      </c>
      <c r="O1714" s="42" t="str">
        <f ca="1">IF(B1714="", "", IF(ISNA(MATCH(N1714, SOFR_INDEX!$A$2:$A$2001, -1)),1,IF(INDEX(SOFR_INDEX!$A$2:$E$2001,MATCH(N1714, SOFR_INDEX!$A$2:$A$2001, -1), 1)=N1714,MATCH(N1714, SOFR_INDEX!$A$2:$A$2001, -1),MATCH(N1714, SOFR_INDEX!$A$2:$A$2001, -1)+1)))</f>
        <v/>
      </c>
      <c r="P1714" s="40" t="str" cm="1">
        <f t="array" aca="1" ref="P1714" ca="1">IF(OR(B1714="", F1714=""), "", INDEX(SOFR_INDEX!$B$2:$E$2001, O1714,$P$4) * IF(LEFT($P$3, 3)="180", 2, IF(LEFT($P$3, 2)="90", 4, IF(LEFT($P$3, 2)="30", 12, 1)))/100)</f>
        <v/>
      </c>
      <c r="Q1714" s="43" t="str">
        <f ca="1">IF(OR(B1714="", F1714=""), "", P1714+'Terms&amp;Conditions + Transaction'!$B$11/10000)</f>
        <v/>
      </c>
      <c r="R1714" s="43" t="str">
        <f t="shared" ca="1" si="161"/>
        <v/>
      </c>
      <c r="S1714" t="str">
        <f ca="1">IF(B1714="",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Transaction'!$C$7*(F1714-E1714), 365), 360))))</f>
        <v/>
      </c>
      <c r="T1714" s="49" t="str">
        <f t="shared" ca="1" si="162"/>
        <v/>
      </c>
      <c r="U1714" s="49" t="str">
        <f t="shared" ca="1" si="163"/>
        <v/>
      </c>
      <c r="V1714" s="49" t="str">
        <f t="shared" ca="1" si="164"/>
        <v/>
      </c>
      <c r="W1714" s="11" t="str">
        <f t="shared" ca="1" si="165"/>
        <v/>
      </c>
      <c r="X1714" s="11" t="str">
        <f t="shared" ca="1" si="166"/>
        <v/>
      </c>
    </row>
    <row r="1715" spans="2:24" x14ac:dyDescent="0.25">
      <c r="B1715" s="82" t="str">
        <f ca="1">IF(B1714&lt;MIN($C$3, 'Terms&amp;Conditions + Transaction'!$B$6), B1714+1, "")</f>
        <v/>
      </c>
      <c r="C1715" t="str">
        <f ca="1">IF(B1715="", "", IF(AND(WEEKDAY(B1715, 2)&lt;=5, ISERROR(VLOOKUP(B1715, 'Holiday Schedule'!$B$3:$B$1002, 1, FALSE))), 1, 0))</f>
        <v/>
      </c>
      <c r="D1715" t="str">
        <f ca="1">IF(B1715="", "", IF(LOWER('Terms&amp;Conditions + Transaction'!$C$15)="act", 1, IF(DAY(B1715)=31, 0, IF(AND(DAY(B1715+1)=1, MONTH(B1715+1)=3), 31-DAY(B1715), 1))))</f>
        <v/>
      </c>
      <c r="E1715" s="18" t="str">
        <f ca="1">IF(B1715="", "", IFERROR(VLOOKUP(B1715, 'Accrual Schedule'!$B$3:$B$122, 1, TRUE), ""))</f>
        <v/>
      </c>
      <c r="F1715" s="18" t="str" cm="1">
        <f t="array" aca="1" ref="F1715" ca="1">IF(B1715="", "", INDEX('Accrual Schedule'!$B$3:$B$122, MATCH(B1715, 'Accrual Schedule'!$B$3:$B$122, 1)+1, 1))</f>
        <v/>
      </c>
      <c r="G1715" s="18" t="str" cm="1">
        <f t="array" aca="1" ref="G1715" ca="1">IF(B1715="", "", INDEX('Accrual Schedule'!$B$3:$B$122, MATCH(H1715, 'Accrual Schedule'!$B$3:$B$122, 1)-1, 1))</f>
        <v/>
      </c>
      <c r="H1715" s="18" t="str">
        <f ca="1">IF(B1715="", "", INDEX('Accrual Schedule'!$B$3:$B$122, MATCH(I1715, 'Accrual Schedule'!$C$3:$C$122, 1), 1))</f>
        <v/>
      </c>
      <c r="I1715" s="18" t="str" cm="1">
        <f t="array" aca="1" ref="I1715" ca="1">IF(B1715="", "", _xlfn.IFNA(INDEX('Accrual Schedule'!$C$4:$C$122, MATCH(B1715, 'Accrual Schedule'!$C$4:$C$122, 1)+1, 1), INDEX('Accrual Schedule'!$C$4:$C$122, 1, 1)))</f>
        <v/>
      </c>
      <c r="J1715" s="11" t="str">
        <f ca="1">IF(B1715="","",'Terms&amp;Conditions + Transaction'!$F$5-SUMIF(Dispositions!$B$3:$B$32,"&lt;="&amp;B1715,Dispositions!$C$3:$C$32))</f>
        <v/>
      </c>
      <c r="K1715" s="84" t="str">
        <f ca="1">IF(B1715="", "", IF(ISNA(MATCH(B1715, 'Factor Schedule'!$B$3:$B$2002, -1)),1,IF(INDEX('Factor Schedule'!$B$3:$C$2002,MATCH(B1715, 'Factor Schedule'!$B$3:$B$2002, -1), 1)=B1715,MATCH(B1715, 'Factor Schedule'!$B$3:$B$2002, -1),MATCH(B1715, 'Factor Schedule'!$B$3:$B$2002, -1)+1)))</f>
        <v/>
      </c>
      <c r="L1715" s="11" t="str" cm="1">
        <f t="array" aca="1" ref="L1715" ca="1">IF(B1715="","",ROUND(J1715*_xlfn.IFNA(INDEX('Factor Schedule'!$B$3:$C$2002,K1715, 2), 1), 2))</f>
        <v/>
      </c>
      <c r="M1715" s="11" t="str">
        <f ca="1">IF(B1715="", "", IF(OR(LOWER('Terms&amp;Conditions + Transaction'!$B$12)&lt;&gt;"compound", B1715=$C$2, B1715=E1715), L1715, L1715+IF(LOWER('Terms&amp;Conditions + Transaction'!$B$13)&lt;&gt;"y", SUMIFS($T$8:$T$2007, $B$8:$B$2007, "&gt;="&amp;E1715, $B$8:$B$2007, "&lt;"&amp;B1715), SUMIFS($U$8:$U$1007, $B$8:$B$2007, "&gt;="&amp;E1715, $B$8:$B$2007, "&lt;"&amp;B1715))))</f>
        <v/>
      </c>
      <c r="N1715" s="18" t="str">
        <f ca="1">IF(OR(B1715 = "", F1715=""), "", MIN(ForwardDays(B1715,-'Terms&amp;Conditions + Transaction'!$B$22, 'Terms&amp;Conditions + Transaction'!$B$23, 'Holiday Schedule'!$B$3:$B$1002),ForwardDays(F1715,-'Terms&amp;Conditions + Transaction'!$B$22, 'Terms&amp;Conditions + Transaction'!$B$23, 'Holiday Schedule'!$B$3:$B$1002)))</f>
        <v/>
      </c>
      <c r="O1715" s="42" t="str">
        <f ca="1">IF(B1715="", "", IF(ISNA(MATCH(N1715, SOFR_INDEX!$A$2:$A$2001, -1)),1,IF(INDEX(SOFR_INDEX!$A$2:$E$2001,MATCH(N1715, SOFR_INDEX!$A$2:$A$2001, -1), 1)=N1715,MATCH(N1715, SOFR_INDEX!$A$2:$A$2001, -1),MATCH(N1715, SOFR_INDEX!$A$2:$A$2001, -1)+1)))</f>
        <v/>
      </c>
      <c r="P1715" s="40" t="str" cm="1">
        <f t="array" aca="1" ref="P1715" ca="1">IF(OR(B1715="", F1715=""), "", INDEX(SOFR_INDEX!$B$2:$E$2001, O1715,$P$4) * IF(LEFT($P$3, 3)="180", 2, IF(LEFT($P$3, 2)="90", 4, IF(LEFT($P$3, 2)="30", 12, 1)))/100)</f>
        <v/>
      </c>
      <c r="Q1715" s="43" t="str">
        <f ca="1">IF(OR(B1715="", F1715=""), "", P1715+'Terms&amp;Conditions + Transaction'!$B$11/10000)</f>
        <v/>
      </c>
      <c r="R1715" s="43" t="str">
        <f t="shared" ca="1" si="161"/>
        <v/>
      </c>
      <c r="S1715" t="str">
        <f ca="1">IF(B1715="",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Transaction'!$C$7*(F1715-E1715), 365), 360))))</f>
        <v/>
      </c>
      <c r="T1715" s="49" t="str">
        <f t="shared" ca="1" si="162"/>
        <v/>
      </c>
      <c r="U1715" s="49" t="str">
        <f t="shared" ca="1" si="163"/>
        <v/>
      </c>
      <c r="V1715" s="49" t="str">
        <f t="shared" ca="1" si="164"/>
        <v/>
      </c>
      <c r="W1715" s="11" t="str">
        <f t="shared" ca="1" si="165"/>
        <v/>
      </c>
      <c r="X1715" s="11" t="str">
        <f t="shared" ca="1" si="166"/>
        <v/>
      </c>
    </row>
    <row r="1716" spans="2:24" x14ac:dyDescent="0.25">
      <c r="B1716" s="82" t="str">
        <f ca="1">IF(B1715&lt;MIN($C$3, 'Terms&amp;Conditions + Transaction'!$B$6), B1715+1, "")</f>
        <v/>
      </c>
      <c r="C1716" t="str">
        <f ca="1">IF(B1716="", "", IF(AND(WEEKDAY(B1716, 2)&lt;=5, ISERROR(VLOOKUP(B1716, 'Holiday Schedule'!$B$3:$B$1002, 1, FALSE))), 1, 0))</f>
        <v/>
      </c>
      <c r="D1716" t="str">
        <f ca="1">IF(B1716="", "", IF(LOWER('Terms&amp;Conditions + Transaction'!$C$15)="act", 1, IF(DAY(B1716)=31, 0, IF(AND(DAY(B1716+1)=1, MONTH(B1716+1)=3), 31-DAY(B1716), 1))))</f>
        <v/>
      </c>
      <c r="E1716" s="18" t="str">
        <f ca="1">IF(B1716="", "", IFERROR(VLOOKUP(B1716, 'Accrual Schedule'!$B$3:$B$122, 1, TRUE), ""))</f>
        <v/>
      </c>
      <c r="F1716" s="18" t="str" cm="1">
        <f t="array" aca="1" ref="F1716" ca="1">IF(B1716="", "", INDEX('Accrual Schedule'!$B$3:$B$122, MATCH(B1716, 'Accrual Schedule'!$B$3:$B$122, 1)+1, 1))</f>
        <v/>
      </c>
      <c r="G1716" s="18" t="str" cm="1">
        <f t="array" aca="1" ref="G1716" ca="1">IF(B1716="", "", INDEX('Accrual Schedule'!$B$3:$B$122, MATCH(H1716, 'Accrual Schedule'!$B$3:$B$122, 1)-1, 1))</f>
        <v/>
      </c>
      <c r="H1716" s="18" t="str">
        <f ca="1">IF(B1716="", "", INDEX('Accrual Schedule'!$B$3:$B$122, MATCH(I1716, 'Accrual Schedule'!$C$3:$C$122, 1), 1))</f>
        <v/>
      </c>
      <c r="I1716" s="18" t="str" cm="1">
        <f t="array" aca="1" ref="I1716" ca="1">IF(B1716="", "", _xlfn.IFNA(INDEX('Accrual Schedule'!$C$4:$C$122, MATCH(B1716, 'Accrual Schedule'!$C$4:$C$122, 1)+1, 1), INDEX('Accrual Schedule'!$C$4:$C$122, 1, 1)))</f>
        <v/>
      </c>
      <c r="J1716" s="11" t="str">
        <f ca="1">IF(B1716="","",'Terms&amp;Conditions + Transaction'!$F$5-SUMIF(Dispositions!$B$3:$B$32,"&lt;="&amp;B1716,Dispositions!$C$3:$C$32))</f>
        <v/>
      </c>
      <c r="K1716" s="84" t="str">
        <f ca="1">IF(B1716="", "", IF(ISNA(MATCH(B1716, 'Factor Schedule'!$B$3:$B$2002, -1)),1,IF(INDEX('Factor Schedule'!$B$3:$C$2002,MATCH(B1716, 'Factor Schedule'!$B$3:$B$2002, -1), 1)=B1716,MATCH(B1716, 'Factor Schedule'!$B$3:$B$2002, -1),MATCH(B1716, 'Factor Schedule'!$B$3:$B$2002, -1)+1)))</f>
        <v/>
      </c>
      <c r="L1716" s="11" t="str" cm="1">
        <f t="array" aca="1" ref="L1716" ca="1">IF(B1716="","",ROUND(J1716*_xlfn.IFNA(INDEX('Factor Schedule'!$B$3:$C$2002,K1716, 2), 1), 2))</f>
        <v/>
      </c>
      <c r="M1716" s="11" t="str">
        <f ca="1">IF(B1716="", "", IF(OR(LOWER('Terms&amp;Conditions + Transaction'!$B$12)&lt;&gt;"compound", B1716=$C$2, B1716=E1716), L1716, L1716+IF(LOWER('Terms&amp;Conditions + Transaction'!$B$13)&lt;&gt;"y", SUMIFS($T$8:$T$2007, $B$8:$B$2007, "&gt;="&amp;E1716, $B$8:$B$2007, "&lt;"&amp;B1716), SUMIFS($U$8:$U$1007, $B$8:$B$2007, "&gt;="&amp;E1716, $B$8:$B$2007, "&lt;"&amp;B1716))))</f>
        <v/>
      </c>
      <c r="N1716" s="18" t="str">
        <f ca="1">IF(OR(B1716 = "", F1716=""), "", MIN(ForwardDays(B1716,-'Terms&amp;Conditions + Transaction'!$B$22, 'Terms&amp;Conditions + Transaction'!$B$23, 'Holiday Schedule'!$B$3:$B$1002),ForwardDays(F1716,-'Terms&amp;Conditions + Transaction'!$B$22, 'Terms&amp;Conditions + Transaction'!$B$23, 'Holiday Schedule'!$B$3:$B$1002)))</f>
        <v/>
      </c>
      <c r="O1716" s="42" t="str">
        <f ca="1">IF(B1716="", "", IF(ISNA(MATCH(N1716, SOFR_INDEX!$A$2:$A$2001, -1)),1,IF(INDEX(SOFR_INDEX!$A$2:$E$2001,MATCH(N1716, SOFR_INDEX!$A$2:$A$2001, -1), 1)=N1716,MATCH(N1716, SOFR_INDEX!$A$2:$A$2001, -1),MATCH(N1716, SOFR_INDEX!$A$2:$A$2001, -1)+1)))</f>
        <v/>
      </c>
      <c r="P1716" s="40" t="str" cm="1">
        <f t="array" aca="1" ref="P1716" ca="1">IF(OR(B1716="", F1716=""), "", INDEX(SOFR_INDEX!$B$2:$E$2001, O1716,$P$4) * IF(LEFT($P$3, 3)="180", 2, IF(LEFT($P$3, 2)="90", 4, IF(LEFT($P$3, 2)="30", 12, 1)))/100)</f>
        <v/>
      </c>
      <c r="Q1716" s="43" t="str">
        <f ca="1">IF(OR(B1716="", F1716=""), "", P1716+'Terms&amp;Conditions + Transaction'!$B$11/10000)</f>
        <v/>
      </c>
      <c r="R1716" s="43" t="str">
        <f t="shared" ca="1" si="161"/>
        <v/>
      </c>
      <c r="S1716" t="str">
        <f ca="1">IF(B1716="",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Transaction'!$C$7*(F1716-E1716), 365), 360))))</f>
        <v/>
      </c>
      <c r="T1716" s="49" t="str">
        <f t="shared" ca="1" si="162"/>
        <v/>
      </c>
      <c r="U1716" s="49" t="str">
        <f t="shared" ca="1" si="163"/>
        <v/>
      </c>
      <c r="V1716" s="49" t="str">
        <f t="shared" ca="1" si="164"/>
        <v/>
      </c>
      <c r="W1716" s="11" t="str">
        <f t="shared" ca="1" si="165"/>
        <v/>
      </c>
      <c r="X1716" s="11" t="str">
        <f t="shared" ca="1" si="166"/>
        <v/>
      </c>
    </row>
    <row r="1717" spans="2:24" x14ac:dyDescent="0.25">
      <c r="B1717" s="82" t="str">
        <f ca="1">IF(B1716&lt;MIN($C$3, 'Terms&amp;Conditions + Transaction'!$B$6), B1716+1, "")</f>
        <v/>
      </c>
      <c r="C1717" t="str">
        <f ca="1">IF(B1717="", "", IF(AND(WEEKDAY(B1717, 2)&lt;=5, ISERROR(VLOOKUP(B1717, 'Holiday Schedule'!$B$3:$B$1002, 1, FALSE))), 1, 0))</f>
        <v/>
      </c>
      <c r="D1717" t="str">
        <f ca="1">IF(B1717="", "", IF(LOWER('Terms&amp;Conditions + Transaction'!$C$15)="act", 1, IF(DAY(B1717)=31, 0, IF(AND(DAY(B1717+1)=1, MONTH(B1717+1)=3), 31-DAY(B1717), 1))))</f>
        <v/>
      </c>
      <c r="E1717" s="18" t="str">
        <f ca="1">IF(B1717="", "", IFERROR(VLOOKUP(B1717, 'Accrual Schedule'!$B$3:$B$122, 1, TRUE), ""))</f>
        <v/>
      </c>
      <c r="F1717" s="18" t="str" cm="1">
        <f t="array" aca="1" ref="F1717" ca="1">IF(B1717="", "", INDEX('Accrual Schedule'!$B$3:$B$122, MATCH(B1717, 'Accrual Schedule'!$B$3:$B$122, 1)+1, 1))</f>
        <v/>
      </c>
      <c r="G1717" s="18" t="str" cm="1">
        <f t="array" aca="1" ref="G1717" ca="1">IF(B1717="", "", INDEX('Accrual Schedule'!$B$3:$B$122, MATCH(H1717, 'Accrual Schedule'!$B$3:$B$122, 1)-1, 1))</f>
        <v/>
      </c>
      <c r="H1717" s="18" t="str">
        <f ca="1">IF(B1717="", "", INDEX('Accrual Schedule'!$B$3:$B$122, MATCH(I1717, 'Accrual Schedule'!$C$3:$C$122, 1), 1))</f>
        <v/>
      </c>
      <c r="I1717" s="18" t="str" cm="1">
        <f t="array" aca="1" ref="I1717" ca="1">IF(B1717="", "", _xlfn.IFNA(INDEX('Accrual Schedule'!$C$4:$C$122, MATCH(B1717, 'Accrual Schedule'!$C$4:$C$122, 1)+1, 1), INDEX('Accrual Schedule'!$C$4:$C$122, 1, 1)))</f>
        <v/>
      </c>
      <c r="J1717" s="11" t="str">
        <f ca="1">IF(B1717="","",'Terms&amp;Conditions + Transaction'!$F$5-SUMIF(Dispositions!$B$3:$B$32,"&lt;="&amp;B1717,Dispositions!$C$3:$C$32))</f>
        <v/>
      </c>
      <c r="K1717" s="84" t="str">
        <f ca="1">IF(B1717="", "", IF(ISNA(MATCH(B1717, 'Factor Schedule'!$B$3:$B$2002, -1)),1,IF(INDEX('Factor Schedule'!$B$3:$C$2002,MATCH(B1717, 'Factor Schedule'!$B$3:$B$2002, -1), 1)=B1717,MATCH(B1717, 'Factor Schedule'!$B$3:$B$2002, -1),MATCH(B1717, 'Factor Schedule'!$B$3:$B$2002, -1)+1)))</f>
        <v/>
      </c>
      <c r="L1717" s="11" t="str" cm="1">
        <f t="array" aca="1" ref="L1717" ca="1">IF(B1717="","",ROUND(J1717*_xlfn.IFNA(INDEX('Factor Schedule'!$B$3:$C$2002,K1717, 2), 1), 2))</f>
        <v/>
      </c>
      <c r="M1717" s="11" t="str">
        <f ca="1">IF(B1717="", "", IF(OR(LOWER('Terms&amp;Conditions + Transaction'!$B$12)&lt;&gt;"compound", B1717=$C$2, B1717=E1717), L1717, L1717+IF(LOWER('Terms&amp;Conditions + Transaction'!$B$13)&lt;&gt;"y", SUMIFS($T$8:$T$2007, $B$8:$B$2007, "&gt;="&amp;E1717, $B$8:$B$2007, "&lt;"&amp;B1717), SUMIFS($U$8:$U$1007, $B$8:$B$2007, "&gt;="&amp;E1717, $B$8:$B$2007, "&lt;"&amp;B1717))))</f>
        <v/>
      </c>
      <c r="N1717" s="18" t="str">
        <f ca="1">IF(OR(B1717 = "", F1717=""), "", MIN(ForwardDays(B1717,-'Terms&amp;Conditions + Transaction'!$B$22, 'Terms&amp;Conditions + Transaction'!$B$23, 'Holiday Schedule'!$B$3:$B$1002),ForwardDays(F1717,-'Terms&amp;Conditions + Transaction'!$B$22, 'Terms&amp;Conditions + Transaction'!$B$23, 'Holiday Schedule'!$B$3:$B$1002)))</f>
        <v/>
      </c>
      <c r="O1717" s="42" t="str">
        <f ca="1">IF(B1717="", "", IF(ISNA(MATCH(N1717, SOFR_INDEX!$A$2:$A$2001, -1)),1,IF(INDEX(SOFR_INDEX!$A$2:$E$2001,MATCH(N1717, SOFR_INDEX!$A$2:$A$2001, -1), 1)=N1717,MATCH(N1717, SOFR_INDEX!$A$2:$A$2001, -1),MATCH(N1717, SOFR_INDEX!$A$2:$A$2001, -1)+1)))</f>
        <v/>
      </c>
      <c r="P1717" s="40" t="str" cm="1">
        <f t="array" aca="1" ref="P1717" ca="1">IF(OR(B1717="", F1717=""), "", INDEX(SOFR_INDEX!$B$2:$E$2001, O1717,$P$4) * IF(LEFT($P$3, 3)="180", 2, IF(LEFT($P$3, 2)="90", 4, IF(LEFT($P$3, 2)="30", 12, 1)))/100)</f>
        <v/>
      </c>
      <c r="Q1717" s="43" t="str">
        <f ca="1">IF(OR(B1717="", F1717=""), "", P1717+'Terms&amp;Conditions + Transaction'!$B$11/10000)</f>
        <v/>
      </c>
      <c r="R1717" s="43" t="str">
        <f t="shared" ca="1" si="161"/>
        <v/>
      </c>
      <c r="S1717" t="str">
        <f ca="1">IF(B1717="",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Transaction'!$C$7*(F1717-E1717), 365), 360))))</f>
        <v/>
      </c>
      <c r="T1717" s="49" t="str">
        <f t="shared" ca="1" si="162"/>
        <v/>
      </c>
      <c r="U1717" s="49" t="str">
        <f t="shared" ca="1" si="163"/>
        <v/>
      </c>
      <c r="V1717" s="49" t="str">
        <f t="shared" ca="1" si="164"/>
        <v/>
      </c>
      <c r="W1717" s="11" t="str">
        <f t="shared" ca="1" si="165"/>
        <v/>
      </c>
      <c r="X1717" s="11" t="str">
        <f t="shared" ca="1" si="166"/>
        <v/>
      </c>
    </row>
    <row r="1718" spans="2:24" x14ac:dyDescent="0.25">
      <c r="B1718" s="82" t="str">
        <f ca="1">IF(B1717&lt;MIN($C$3, 'Terms&amp;Conditions + Transaction'!$B$6), B1717+1, "")</f>
        <v/>
      </c>
      <c r="C1718" t="str">
        <f ca="1">IF(B1718="", "", IF(AND(WEEKDAY(B1718, 2)&lt;=5, ISERROR(VLOOKUP(B1718, 'Holiday Schedule'!$B$3:$B$1002, 1, FALSE))), 1, 0))</f>
        <v/>
      </c>
      <c r="D1718" t="str">
        <f ca="1">IF(B1718="", "", IF(LOWER('Terms&amp;Conditions + Transaction'!$C$15)="act", 1, IF(DAY(B1718)=31, 0, IF(AND(DAY(B1718+1)=1, MONTH(B1718+1)=3), 31-DAY(B1718), 1))))</f>
        <v/>
      </c>
      <c r="E1718" s="18" t="str">
        <f ca="1">IF(B1718="", "", IFERROR(VLOOKUP(B1718, 'Accrual Schedule'!$B$3:$B$122, 1, TRUE), ""))</f>
        <v/>
      </c>
      <c r="F1718" s="18" t="str" cm="1">
        <f t="array" aca="1" ref="F1718" ca="1">IF(B1718="", "", INDEX('Accrual Schedule'!$B$3:$B$122, MATCH(B1718, 'Accrual Schedule'!$B$3:$B$122, 1)+1, 1))</f>
        <v/>
      </c>
      <c r="G1718" s="18" t="str" cm="1">
        <f t="array" aca="1" ref="G1718" ca="1">IF(B1718="", "", INDEX('Accrual Schedule'!$B$3:$B$122, MATCH(H1718, 'Accrual Schedule'!$B$3:$B$122, 1)-1, 1))</f>
        <v/>
      </c>
      <c r="H1718" s="18" t="str">
        <f ca="1">IF(B1718="", "", INDEX('Accrual Schedule'!$B$3:$B$122, MATCH(I1718, 'Accrual Schedule'!$C$3:$C$122, 1), 1))</f>
        <v/>
      </c>
      <c r="I1718" s="18" t="str" cm="1">
        <f t="array" aca="1" ref="I1718" ca="1">IF(B1718="", "", _xlfn.IFNA(INDEX('Accrual Schedule'!$C$4:$C$122, MATCH(B1718, 'Accrual Schedule'!$C$4:$C$122, 1)+1, 1), INDEX('Accrual Schedule'!$C$4:$C$122, 1, 1)))</f>
        <v/>
      </c>
      <c r="J1718" s="11" t="str">
        <f ca="1">IF(B1718="","",'Terms&amp;Conditions + Transaction'!$F$5-SUMIF(Dispositions!$B$3:$B$32,"&lt;="&amp;B1718,Dispositions!$C$3:$C$32))</f>
        <v/>
      </c>
      <c r="K1718" s="84" t="str">
        <f ca="1">IF(B1718="", "", IF(ISNA(MATCH(B1718, 'Factor Schedule'!$B$3:$B$2002, -1)),1,IF(INDEX('Factor Schedule'!$B$3:$C$2002,MATCH(B1718, 'Factor Schedule'!$B$3:$B$2002, -1), 1)=B1718,MATCH(B1718, 'Factor Schedule'!$B$3:$B$2002, -1),MATCH(B1718, 'Factor Schedule'!$B$3:$B$2002, -1)+1)))</f>
        <v/>
      </c>
      <c r="L1718" s="11" t="str" cm="1">
        <f t="array" aca="1" ref="L1718" ca="1">IF(B1718="","",ROUND(J1718*_xlfn.IFNA(INDEX('Factor Schedule'!$B$3:$C$2002,K1718, 2), 1), 2))</f>
        <v/>
      </c>
      <c r="M1718" s="11" t="str">
        <f ca="1">IF(B1718="", "", IF(OR(LOWER('Terms&amp;Conditions + Transaction'!$B$12)&lt;&gt;"compound", B1718=$C$2, B1718=E1718), L1718, L1718+IF(LOWER('Terms&amp;Conditions + Transaction'!$B$13)&lt;&gt;"y", SUMIFS($T$8:$T$2007, $B$8:$B$2007, "&gt;="&amp;E1718, $B$8:$B$2007, "&lt;"&amp;B1718), SUMIFS($U$8:$U$1007, $B$8:$B$2007, "&gt;="&amp;E1718, $B$8:$B$2007, "&lt;"&amp;B1718))))</f>
        <v/>
      </c>
      <c r="N1718" s="18" t="str">
        <f ca="1">IF(OR(B1718 = "", F1718=""), "", MIN(ForwardDays(B1718,-'Terms&amp;Conditions + Transaction'!$B$22, 'Terms&amp;Conditions + Transaction'!$B$23, 'Holiday Schedule'!$B$3:$B$1002),ForwardDays(F1718,-'Terms&amp;Conditions + Transaction'!$B$22, 'Terms&amp;Conditions + Transaction'!$B$23, 'Holiday Schedule'!$B$3:$B$1002)))</f>
        <v/>
      </c>
      <c r="O1718" s="42" t="str">
        <f ca="1">IF(B1718="", "", IF(ISNA(MATCH(N1718, SOFR_INDEX!$A$2:$A$2001, -1)),1,IF(INDEX(SOFR_INDEX!$A$2:$E$2001,MATCH(N1718, SOFR_INDEX!$A$2:$A$2001, -1), 1)=N1718,MATCH(N1718, SOFR_INDEX!$A$2:$A$2001, -1),MATCH(N1718, SOFR_INDEX!$A$2:$A$2001, -1)+1)))</f>
        <v/>
      </c>
      <c r="P1718" s="40" t="str" cm="1">
        <f t="array" aca="1" ref="P1718" ca="1">IF(OR(B1718="", F1718=""), "", INDEX(SOFR_INDEX!$B$2:$E$2001, O1718,$P$4) * IF(LEFT($P$3, 3)="180", 2, IF(LEFT($P$3, 2)="90", 4, IF(LEFT($P$3, 2)="30", 12, 1)))/100)</f>
        <v/>
      </c>
      <c r="Q1718" s="43" t="str">
        <f ca="1">IF(OR(B1718="", F1718=""), "", P1718+'Terms&amp;Conditions + Transaction'!$B$11/10000)</f>
        <v/>
      </c>
      <c r="R1718" s="43" t="str">
        <f t="shared" ca="1" si="161"/>
        <v/>
      </c>
      <c r="S1718" t="str">
        <f ca="1">IF(B1718="",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Transaction'!$C$7*(F1718-E1718), 365), 360))))</f>
        <v/>
      </c>
      <c r="T1718" s="49" t="str">
        <f t="shared" ca="1" si="162"/>
        <v/>
      </c>
      <c r="U1718" s="49" t="str">
        <f t="shared" ca="1" si="163"/>
        <v/>
      </c>
      <c r="V1718" s="49" t="str">
        <f t="shared" ca="1" si="164"/>
        <v/>
      </c>
      <c r="W1718" s="11" t="str">
        <f t="shared" ca="1" si="165"/>
        <v/>
      </c>
      <c r="X1718" s="11" t="str">
        <f t="shared" ca="1" si="166"/>
        <v/>
      </c>
    </row>
    <row r="1719" spans="2:24" x14ac:dyDescent="0.25">
      <c r="B1719" s="82" t="str">
        <f ca="1">IF(B1718&lt;MIN($C$3, 'Terms&amp;Conditions + Transaction'!$B$6), B1718+1, "")</f>
        <v/>
      </c>
      <c r="C1719" t="str">
        <f ca="1">IF(B1719="", "", IF(AND(WEEKDAY(B1719, 2)&lt;=5, ISERROR(VLOOKUP(B1719, 'Holiday Schedule'!$B$3:$B$1002, 1, FALSE))), 1, 0))</f>
        <v/>
      </c>
      <c r="D1719" t="str">
        <f ca="1">IF(B1719="", "", IF(LOWER('Terms&amp;Conditions + Transaction'!$C$15)="act", 1, IF(DAY(B1719)=31, 0, IF(AND(DAY(B1719+1)=1, MONTH(B1719+1)=3), 31-DAY(B1719), 1))))</f>
        <v/>
      </c>
      <c r="E1719" s="18" t="str">
        <f ca="1">IF(B1719="", "", IFERROR(VLOOKUP(B1719, 'Accrual Schedule'!$B$3:$B$122, 1, TRUE), ""))</f>
        <v/>
      </c>
      <c r="F1719" s="18" t="str" cm="1">
        <f t="array" aca="1" ref="F1719" ca="1">IF(B1719="", "", INDEX('Accrual Schedule'!$B$3:$B$122, MATCH(B1719, 'Accrual Schedule'!$B$3:$B$122, 1)+1, 1))</f>
        <v/>
      </c>
      <c r="G1719" s="18" t="str" cm="1">
        <f t="array" aca="1" ref="G1719" ca="1">IF(B1719="", "", INDEX('Accrual Schedule'!$B$3:$B$122, MATCH(H1719, 'Accrual Schedule'!$B$3:$B$122, 1)-1, 1))</f>
        <v/>
      </c>
      <c r="H1719" s="18" t="str">
        <f ca="1">IF(B1719="", "", INDEX('Accrual Schedule'!$B$3:$B$122, MATCH(I1719, 'Accrual Schedule'!$C$3:$C$122, 1), 1))</f>
        <v/>
      </c>
      <c r="I1719" s="18" t="str" cm="1">
        <f t="array" aca="1" ref="I1719" ca="1">IF(B1719="", "", _xlfn.IFNA(INDEX('Accrual Schedule'!$C$4:$C$122, MATCH(B1719, 'Accrual Schedule'!$C$4:$C$122, 1)+1, 1), INDEX('Accrual Schedule'!$C$4:$C$122, 1, 1)))</f>
        <v/>
      </c>
      <c r="J1719" s="11" t="str">
        <f ca="1">IF(B1719="","",'Terms&amp;Conditions + Transaction'!$F$5-SUMIF(Dispositions!$B$3:$B$32,"&lt;="&amp;B1719,Dispositions!$C$3:$C$32))</f>
        <v/>
      </c>
      <c r="K1719" s="84" t="str">
        <f ca="1">IF(B1719="", "", IF(ISNA(MATCH(B1719, 'Factor Schedule'!$B$3:$B$2002, -1)),1,IF(INDEX('Factor Schedule'!$B$3:$C$2002,MATCH(B1719, 'Factor Schedule'!$B$3:$B$2002, -1), 1)=B1719,MATCH(B1719, 'Factor Schedule'!$B$3:$B$2002, -1),MATCH(B1719, 'Factor Schedule'!$B$3:$B$2002, -1)+1)))</f>
        <v/>
      </c>
      <c r="L1719" s="11" t="str" cm="1">
        <f t="array" aca="1" ref="L1719" ca="1">IF(B1719="","",ROUND(J1719*_xlfn.IFNA(INDEX('Factor Schedule'!$B$3:$C$2002,K1719, 2), 1), 2))</f>
        <v/>
      </c>
      <c r="M1719" s="11" t="str">
        <f ca="1">IF(B1719="", "", IF(OR(LOWER('Terms&amp;Conditions + Transaction'!$B$12)&lt;&gt;"compound", B1719=$C$2, B1719=E1719), L1719, L1719+IF(LOWER('Terms&amp;Conditions + Transaction'!$B$13)&lt;&gt;"y", SUMIFS($T$8:$T$2007, $B$8:$B$2007, "&gt;="&amp;E1719, $B$8:$B$2007, "&lt;"&amp;B1719), SUMIFS($U$8:$U$1007, $B$8:$B$2007, "&gt;="&amp;E1719, $B$8:$B$2007, "&lt;"&amp;B1719))))</f>
        <v/>
      </c>
      <c r="N1719" s="18" t="str">
        <f ca="1">IF(OR(B1719 = "", F1719=""), "", MIN(ForwardDays(B1719,-'Terms&amp;Conditions + Transaction'!$B$22, 'Terms&amp;Conditions + Transaction'!$B$23, 'Holiday Schedule'!$B$3:$B$1002),ForwardDays(F1719,-'Terms&amp;Conditions + Transaction'!$B$22, 'Terms&amp;Conditions + Transaction'!$B$23, 'Holiday Schedule'!$B$3:$B$1002)))</f>
        <v/>
      </c>
      <c r="O1719" s="42" t="str">
        <f ca="1">IF(B1719="", "", IF(ISNA(MATCH(N1719, SOFR_INDEX!$A$2:$A$2001, -1)),1,IF(INDEX(SOFR_INDEX!$A$2:$E$2001,MATCH(N1719, SOFR_INDEX!$A$2:$A$2001, -1), 1)=N1719,MATCH(N1719, SOFR_INDEX!$A$2:$A$2001, -1),MATCH(N1719, SOFR_INDEX!$A$2:$A$2001, -1)+1)))</f>
        <v/>
      </c>
      <c r="P1719" s="40" t="str" cm="1">
        <f t="array" aca="1" ref="P1719" ca="1">IF(OR(B1719="", F1719=""), "", INDEX(SOFR_INDEX!$B$2:$E$2001, O1719,$P$4) * IF(LEFT($P$3, 3)="180", 2, IF(LEFT($P$3, 2)="90", 4, IF(LEFT($P$3, 2)="30", 12, 1)))/100)</f>
        <v/>
      </c>
      <c r="Q1719" s="43" t="str">
        <f ca="1">IF(OR(B1719="", F1719=""), "", P1719+'Terms&amp;Conditions + Transaction'!$B$11/10000)</f>
        <v/>
      </c>
      <c r="R1719" s="43" t="str">
        <f t="shared" ca="1" si="161"/>
        <v/>
      </c>
      <c r="S1719" t="str">
        <f ca="1">IF(B1719="",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Transaction'!$C$7*(F1719-E1719), 365), 360))))</f>
        <v/>
      </c>
      <c r="T1719" s="49" t="str">
        <f t="shared" ca="1" si="162"/>
        <v/>
      </c>
      <c r="U1719" s="49" t="str">
        <f t="shared" ca="1" si="163"/>
        <v/>
      </c>
      <c r="V1719" s="49" t="str">
        <f t="shared" ca="1" si="164"/>
        <v/>
      </c>
      <c r="W1719" s="11" t="str">
        <f t="shared" ca="1" si="165"/>
        <v/>
      </c>
      <c r="X1719" s="11" t="str">
        <f t="shared" ca="1" si="166"/>
        <v/>
      </c>
    </row>
    <row r="1720" spans="2:24" x14ac:dyDescent="0.25">
      <c r="B1720" s="82" t="str">
        <f ca="1">IF(B1719&lt;MIN($C$3, 'Terms&amp;Conditions + Transaction'!$B$6), B1719+1, "")</f>
        <v/>
      </c>
      <c r="C1720" t="str">
        <f ca="1">IF(B1720="", "", IF(AND(WEEKDAY(B1720, 2)&lt;=5, ISERROR(VLOOKUP(B1720, 'Holiday Schedule'!$B$3:$B$1002, 1, FALSE))), 1, 0))</f>
        <v/>
      </c>
      <c r="D1720" t="str">
        <f ca="1">IF(B1720="", "", IF(LOWER('Terms&amp;Conditions + Transaction'!$C$15)="act", 1, IF(DAY(B1720)=31, 0, IF(AND(DAY(B1720+1)=1, MONTH(B1720+1)=3), 31-DAY(B1720), 1))))</f>
        <v/>
      </c>
      <c r="E1720" s="18" t="str">
        <f ca="1">IF(B1720="", "", IFERROR(VLOOKUP(B1720, 'Accrual Schedule'!$B$3:$B$122, 1, TRUE), ""))</f>
        <v/>
      </c>
      <c r="F1720" s="18" t="str" cm="1">
        <f t="array" aca="1" ref="F1720" ca="1">IF(B1720="", "", INDEX('Accrual Schedule'!$B$3:$B$122, MATCH(B1720, 'Accrual Schedule'!$B$3:$B$122, 1)+1, 1))</f>
        <v/>
      </c>
      <c r="G1720" s="18" t="str" cm="1">
        <f t="array" aca="1" ref="G1720" ca="1">IF(B1720="", "", INDEX('Accrual Schedule'!$B$3:$B$122, MATCH(H1720, 'Accrual Schedule'!$B$3:$B$122, 1)-1, 1))</f>
        <v/>
      </c>
      <c r="H1720" s="18" t="str">
        <f ca="1">IF(B1720="", "", INDEX('Accrual Schedule'!$B$3:$B$122, MATCH(I1720, 'Accrual Schedule'!$C$3:$C$122, 1), 1))</f>
        <v/>
      </c>
      <c r="I1720" s="18" t="str" cm="1">
        <f t="array" aca="1" ref="I1720" ca="1">IF(B1720="", "", _xlfn.IFNA(INDEX('Accrual Schedule'!$C$4:$C$122, MATCH(B1720, 'Accrual Schedule'!$C$4:$C$122, 1)+1, 1), INDEX('Accrual Schedule'!$C$4:$C$122, 1, 1)))</f>
        <v/>
      </c>
      <c r="J1720" s="11" t="str">
        <f ca="1">IF(B1720="","",'Terms&amp;Conditions + Transaction'!$F$5-SUMIF(Dispositions!$B$3:$B$32,"&lt;="&amp;B1720,Dispositions!$C$3:$C$32))</f>
        <v/>
      </c>
      <c r="K1720" s="84" t="str">
        <f ca="1">IF(B1720="", "", IF(ISNA(MATCH(B1720, 'Factor Schedule'!$B$3:$B$2002, -1)),1,IF(INDEX('Factor Schedule'!$B$3:$C$2002,MATCH(B1720, 'Factor Schedule'!$B$3:$B$2002, -1), 1)=B1720,MATCH(B1720, 'Factor Schedule'!$B$3:$B$2002, -1),MATCH(B1720, 'Factor Schedule'!$B$3:$B$2002, -1)+1)))</f>
        <v/>
      </c>
      <c r="L1720" s="11" t="str" cm="1">
        <f t="array" aca="1" ref="L1720" ca="1">IF(B1720="","",ROUND(J1720*_xlfn.IFNA(INDEX('Factor Schedule'!$B$3:$C$2002,K1720, 2), 1), 2))</f>
        <v/>
      </c>
      <c r="M1720" s="11" t="str">
        <f ca="1">IF(B1720="", "", IF(OR(LOWER('Terms&amp;Conditions + Transaction'!$B$12)&lt;&gt;"compound", B1720=$C$2, B1720=E1720), L1720, L1720+IF(LOWER('Terms&amp;Conditions + Transaction'!$B$13)&lt;&gt;"y", SUMIFS($T$8:$T$2007, $B$8:$B$2007, "&gt;="&amp;E1720, $B$8:$B$2007, "&lt;"&amp;B1720), SUMIFS($U$8:$U$1007, $B$8:$B$2007, "&gt;="&amp;E1720, $B$8:$B$2007, "&lt;"&amp;B1720))))</f>
        <v/>
      </c>
      <c r="N1720" s="18" t="str">
        <f ca="1">IF(OR(B1720 = "", F1720=""), "", MIN(ForwardDays(B1720,-'Terms&amp;Conditions + Transaction'!$B$22, 'Terms&amp;Conditions + Transaction'!$B$23, 'Holiday Schedule'!$B$3:$B$1002),ForwardDays(F1720,-'Terms&amp;Conditions + Transaction'!$B$22, 'Terms&amp;Conditions + Transaction'!$B$23, 'Holiday Schedule'!$B$3:$B$1002)))</f>
        <v/>
      </c>
      <c r="O1720" s="42" t="str">
        <f ca="1">IF(B1720="", "", IF(ISNA(MATCH(N1720, SOFR_INDEX!$A$2:$A$2001, -1)),1,IF(INDEX(SOFR_INDEX!$A$2:$E$2001,MATCH(N1720, SOFR_INDEX!$A$2:$A$2001, -1), 1)=N1720,MATCH(N1720, SOFR_INDEX!$A$2:$A$2001, -1),MATCH(N1720, SOFR_INDEX!$A$2:$A$2001, -1)+1)))</f>
        <v/>
      </c>
      <c r="P1720" s="40" t="str" cm="1">
        <f t="array" aca="1" ref="P1720" ca="1">IF(OR(B1720="", F1720=""), "", INDEX(SOFR_INDEX!$B$2:$E$2001, O1720,$P$4) * IF(LEFT($P$3, 3)="180", 2, IF(LEFT($P$3, 2)="90", 4, IF(LEFT($P$3, 2)="30", 12, 1)))/100)</f>
        <v/>
      </c>
      <c r="Q1720" s="43" t="str">
        <f ca="1">IF(OR(B1720="", F1720=""), "", P1720+'Terms&amp;Conditions + Transaction'!$B$11/10000)</f>
        <v/>
      </c>
      <c r="R1720" s="43" t="str">
        <f t="shared" ca="1" si="161"/>
        <v/>
      </c>
      <c r="S1720" t="str">
        <f ca="1">IF(B1720="",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Transaction'!$C$7*(F1720-E1720), 365), 360))))</f>
        <v/>
      </c>
      <c r="T1720" s="49" t="str">
        <f t="shared" ca="1" si="162"/>
        <v/>
      </c>
      <c r="U1720" s="49" t="str">
        <f t="shared" ca="1" si="163"/>
        <v/>
      </c>
      <c r="V1720" s="49" t="str">
        <f t="shared" ca="1" si="164"/>
        <v/>
      </c>
      <c r="W1720" s="11" t="str">
        <f t="shared" ca="1" si="165"/>
        <v/>
      </c>
      <c r="X1720" s="11" t="str">
        <f t="shared" ca="1" si="166"/>
        <v/>
      </c>
    </row>
    <row r="1721" spans="2:24" x14ac:dyDescent="0.25">
      <c r="B1721" s="82" t="str">
        <f ca="1">IF(B1720&lt;MIN($C$3, 'Terms&amp;Conditions + Transaction'!$B$6), B1720+1, "")</f>
        <v/>
      </c>
      <c r="C1721" t="str">
        <f ca="1">IF(B1721="", "", IF(AND(WEEKDAY(B1721, 2)&lt;=5, ISERROR(VLOOKUP(B1721, 'Holiday Schedule'!$B$3:$B$1002, 1, FALSE))), 1, 0))</f>
        <v/>
      </c>
      <c r="D1721" t="str">
        <f ca="1">IF(B1721="", "", IF(LOWER('Terms&amp;Conditions + Transaction'!$C$15)="act", 1, IF(DAY(B1721)=31, 0, IF(AND(DAY(B1721+1)=1, MONTH(B1721+1)=3), 31-DAY(B1721), 1))))</f>
        <v/>
      </c>
      <c r="E1721" s="18" t="str">
        <f ca="1">IF(B1721="", "", IFERROR(VLOOKUP(B1721, 'Accrual Schedule'!$B$3:$B$122, 1, TRUE), ""))</f>
        <v/>
      </c>
      <c r="F1721" s="18" t="str" cm="1">
        <f t="array" aca="1" ref="F1721" ca="1">IF(B1721="", "", INDEX('Accrual Schedule'!$B$3:$B$122, MATCH(B1721, 'Accrual Schedule'!$B$3:$B$122, 1)+1, 1))</f>
        <v/>
      </c>
      <c r="G1721" s="18" t="str" cm="1">
        <f t="array" aca="1" ref="G1721" ca="1">IF(B1721="", "", INDEX('Accrual Schedule'!$B$3:$B$122, MATCH(H1721, 'Accrual Schedule'!$B$3:$B$122, 1)-1, 1))</f>
        <v/>
      </c>
      <c r="H1721" s="18" t="str">
        <f ca="1">IF(B1721="", "", INDEX('Accrual Schedule'!$B$3:$B$122, MATCH(I1721, 'Accrual Schedule'!$C$3:$C$122, 1), 1))</f>
        <v/>
      </c>
      <c r="I1721" s="18" t="str" cm="1">
        <f t="array" aca="1" ref="I1721" ca="1">IF(B1721="", "", _xlfn.IFNA(INDEX('Accrual Schedule'!$C$4:$C$122, MATCH(B1721, 'Accrual Schedule'!$C$4:$C$122, 1)+1, 1), INDEX('Accrual Schedule'!$C$4:$C$122, 1, 1)))</f>
        <v/>
      </c>
      <c r="J1721" s="11" t="str">
        <f ca="1">IF(B1721="","",'Terms&amp;Conditions + Transaction'!$F$5-SUMIF(Dispositions!$B$3:$B$32,"&lt;="&amp;B1721,Dispositions!$C$3:$C$32))</f>
        <v/>
      </c>
      <c r="K1721" s="84" t="str">
        <f ca="1">IF(B1721="", "", IF(ISNA(MATCH(B1721, 'Factor Schedule'!$B$3:$B$2002, -1)),1,IF(INDEX('Factor Schedule'!$B$3:$C$2002,MATCH(B1721, 'Factor Schedule'!$B$3:$B$2002, -1), 1)=B1721,MATCH(B1721, 'Factor Schedule'!$B$3:$B$2002, -1),MATCH(B1721, 'Factor Schedule'!$B$3:$B$2002, -1)+1)))</f>
        <v/>
      </c>
      <c r="L1721" s="11" t="str" cm="1">
        <f t="array" aca="1" ref="L1721" ca="1">IF(B1721="","",ROUND(J1721*_xlfn.IFNA(INDEX('Factor Schedule'!$B$3:$C$2002,K1721, 2), 1), 2))</f>
        <v/>
      </c>
      <c r="M1721" s="11" t="str">
        <f ca="1">IF(B1721="", "", IF(OR(LOWER('Terms&amp;Conditions + Transaction'!$B$12)&lt;&gt;"compound", B1721=$C$2, B1721=E1721), L1721, L1721+IF(LOWER('Terms&amp;Conditions + Transaction'!$B$13)&lt;&gt;"y", SUMIFS($T$8:$T$2007, $B$8:$B$2007, "&gt;="&amp;E1721, $B$8:$B$2007, "&lt;"&amp;B1721), SUMIFS($U$8:$U$1007, $B$8:$B$2007, "&gt;="&amp;E1721, $B$8:$B$2007, "&lt;"&amp;B1721))))</f>
        <v/>
      </c>
      <c r="N1721" s="18" t="str">
        <f ca="1">IF(OR(B1721 = "", F1721=""), "", MIN(ForwardDays(B1721,-'Terms&amp;Conditions + Transaction'!$B$22, 'Terms&amp;Conditions + Transaction'!$B$23, 'Holiday Schedule'!$B$3:$B$1002),ForwardDays(F1721,-'Terms&amp;Conditions + Transaction'!$B$22, 'Terms&amp;Conditions + Transaction'!$B$23, 'Holiday Schedule'!$B$3:$B$1002)))</f>
        <v/>
      </c>
      <c r="O1721" s="42" t="str">
        <f ca="1">IF(B1721="", "", IF(ISNA(MATCH(N1721, SOFR_INDEX!$A$2:$A$2001, -1)),1,IF(INDEX(SOFR_INDEX!$A$2:$E$2001,MATCH(N1721, SOFR_INDEX!$A$2:$A$2001, -1), 1)=N1721,MATCH(N1721, SOFR_INDEX!$A$2:$A$2001, -1),MATCH(N1721, SOFR_INDEX!$A$2:$A$2001, -1)+1)))</f>
        <v/>
      </c>
      <c r="P1721" s="40" t="str" cm="1">
        <f t="array" aca="1" ref="P1721" ca="1">IF(OR(B1721="", F1721=""), "", INDEX(SOFR_INDEX!$B$2:$E$2001, O1721,$P$4) * IF(LEFT($P$3, 3)="180", 2, IF(LEFT($P$3, 2)="90", 4, IF(LEFT($P$3, 2)="30", 12, 1)))/100)</f>
        <v/>
      </c>
      <c r="Q1721" s="43" t="str">
        <f ca="1">IF(OR(B1721="", F1721=""), "", P1721+'Terms&amp;Conditions + Transaction'!$B$11/10000)</f>
        <v/>
      </c>
      <c r="R1721" s="43" t="str">
        <f t="shared" ca="1" si="161"/>
        <v/>
      </c>
      <c r="S1721" t="str">
        <f ca="1">IF(B1721="",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Transaction'!$C$7*(F1721-E1721), 365), 360))))</f>
        <v/>
      </c>
      <c r="T1721" s="49" t="str">
        <f t="shared" ca="1" si="162"/>
        <v/>
      </c>
      <c r="U1721" s="49" t="str">
        <f t="shared" ca="1" si="163"/>
        <v/>
      </c>
      <c r="V1721" s="49" t="str">
        <f t="shared" ca="1" si="164"/>
        <v/>
      </c>
      <c r="W1721" s="11" t="str">
        <f t="shared" ca="1" si="165"/>
        <v/>
      </c>
      <c r="X1721" s="11" t="str">
        <f t="shared" ca="1" si="166"/>
        <v/>
      </c>
    </row>
    <row r="1722" spans="2:24" x14ac:dyDescent="0.25">
      <c r="B1722" s="82" t="str">
        <f ca="1">IF(B1721&lt;MIN($C$3, 'Terms&amp;Conditions + Transaction'!$B$6), B1721+1, "")</f>
        <v/>
      </c>
      <c r="C1722" t="str">
        <f ca="1">IF(B1722="", "", IF(AND(WEEKDAY(B1722, 2)&lt;=5, ISERROR(VLOOKUP(B1722, 'Holiday Schedule'!$B$3:$B$1002, 1, FALSE))), 1, 0))</f>
        <v/>
      </c>
      <c r="D1722" t="str">
        <f ca="1">IF(B1722="", "", IF(LOWER('Terms&amp;Conditions + Transaction'!$C$15)="act", 1, IF(DAY(B1722)=31, 0, IF(AND(DAY(B1722+1)=1, MONTH(B1722+1)=3), 31-DAY(B1722), 1))))</f>
        <v/>
      </c>
      <c r="E1722" s="18" t="str">
        <f ca="1">IF(B1722="", "", IFERROR(VLOOKUP(B1722, 'Accrual Schedule'!$B$3:$B$122, 1, TRUE), ""))</f>
        <v/>
      </c>
      <c r="F1722" s="18" t="str" cm="1">
        <f t="array" aca="1" ref="F1722" ca="1">IF(B1722="", "", INDEX('Accrual Schedule'!$B$3:$B$122, MATCH(B1722, 'Accrual Schedule'!$B$3:$B$122, 1)+1, 1))</f>
        <v/>
      </c>
      <c r="G1722" s="18" t="str" cm="1">
        <f t="array" aca="1" ref="G1722" ca="1">IF(B1722="", "", INDEX('Accrual Schedule'!$B$3:$B$122, MATCH(H1722, 'Accrual Schedule'!$B$3:$B$122, 1)-1, 1))</f>
        <v/>
      </c>
      <c r="H1722" s="18" t="str">
        <f ca="1">IF(B1722="", "", INDEX('Accrual Schedule'!$B$3:$B$122, MATCH(I1722, 'Accrual Schedule'!$C$3:$C$122, 1), 1))</f>
        <v/>
      </c>
      <c r="I1722" s="18" t="str" cm="1">
        <f t="array" aca="1" ref="I1722" ca="1">IF(B1722="", "", _xlfn.IFNA(INDEX('Accrual Schedule'!$C$4:$C$122, MATCH(B1722, 'Accrual Schedule'!$C$4:$C$122, 1)+1, 1), INDEX('Accrual Schedule'!$C$4:$C$122, 1, 1)))</f>
        <v/>
      </c>
      <c r="J1722" s="11" t="str">
        <f ca="1">IF(B1722="","",'Terms&amp;Conditions + Transaction'!$F$5-SUMIF(Dispositions!$B$3:$B$32,"&lt;="&amp;B1722,Dispositions!$C$3:$C$32))</f>
        <v/>
      </c>
      <c r="K1722" s="84" t="str">
        <f ca="1">IF(B1722="", "", IF(ISNA(MATCH(B1722, 'Factor Schedule'!$B$3:$B$2002, -1)),1,IF(INDEX('Factor Schedule'!$B$3:$C$2002,MATCH(B1722, 'Factor Schedule'!$B$3:$B$2002, -1), 1)=B1722,MATCH(B1722, 'Factor Schedule'!$B$3:$B$2002, -1),MATCH(B1722, 'Factor Schedule'!$B$3:$B$2002, -1)+1)))</f>
        <v/>
      </c>
      <c r="L1722" s="11" t="str" cm="1">
        <f t="array" aca="1" ref="L1722" ca="1">IF(B1722="","",ROUND(J1722*_xlfn.IFNA(INDEX('Factor Schedule'!$B$3:$C$2002,K1722, 2), 1), 2))</f>
        <v/>
      </c>
      <c r="M1722" s="11" t="str">
        <f ca="1">IF(B1722="", "", IF(OR(LOWER('Terms&amp;Conditions + Transaction'!$B$12)&lt;&gt;"compound", B1722=$C$2, B1722=E1722), L1722, L1722+IF(LOWER('Terms&amp;Conditions + Transaction'!$B$13)&lt;&gt;"y", SUMIFS($T$8:$T$2007, $B$8:$B$2007, "&gt;="&amp;E1722, $B$8:$B$2007, "&lt;"&amp;B1722), SUMIFS($U$8:$U$1007, $B$8:$B$2007, "&gt;="&amp;E1722, $B$8:$B$2007, "&lt;"&amp;B1722))))</f>
        <v/>
      </c>
      <c r="N1722" s="18" t="str">
        <f ca="1">IF(OR(B1722 = "", F1722=""), "", MIN(ForwardDays(B1722,-'Terms&amp;Conditions + Transaction'!$B$22, 'Terms&amp;Conditions + Transaction'!$B$23, 'Holiday Schedule'!$B$3:$B$1002),ForwardDays(F1722,-'Terms&amp;Conditions + Transaction'!$B$22, 'Terms&amp;Conditions + Transaction'!$B$23, 'Holiday Schedule'!$B$3:$B$1002)))</f>
        <v/>
      </c>
      <c r="O1722" s="42" t="str">
        <f ca="1">IF(B1722="", "", IF(ISNA(MATCH(N1722, SOFR_INDEX!$A$2:$A$2001, -1)),1,IF(INDEX(SOFR_INDEX!$A$2:$E$2001,MATCH(N1722, SOFR_INDEX!$A$2:$A$2001, -1), 1)=N1722,MATCH(N1722, SOFR_INDEX!$A$2:$A$2001, -1),MATCH(N1722, SOFR_INDEX!$A$2:$A$2001, -1)+1)))</f>
        <v/>
      </c>
      <c r="P1722" s="40" t="str" cm="1">
        <f t="array" aca="1" ref="P1722" ca="1">IF(OR(B1722="", F1722=""), "", INDEX(SOFR_INDEX!$B$2:$E$2001, O1722,$P$4) * IF(LEFT($P$3, 3)="180", 2, IF(LEFT($P$3, 2)="90", 4, IF(LEFT($P$3, 2)="30", 12, 1)))/100)</f>
        <v/>
      </c>
      <c r="Q1722" s="43" t="str">
        <f ca="1">IF(OR(B1722="", F1722=""), "", P1722+'Terms&amp;Conditions + Transaction'!$B$11/10000)</f>
        <v/>
      </c>
      <c r="R1722" s="43" t="str">
        <f t="shared" ca="1" si="161"/>
        <v/>
      </c>
      <c r="S1722" t="str">
        <f ca="1">IF(B1722="",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Transaction'!$C$7*(F1722-E1722), 365), 360))))</f>
        <v/>
      </c>
      <c r="T1722" s="49" t="str">
        <f t="shared" ca="1" si="162"/>
        <v/>
      </c>
      <c r="U1722" s="49" t="str">
        <f t="shared" ca="1" si="163"/>
        <v/>
      </c>
      <c r="V1722" s="49" t="str">
        <f t="shared" ca="1" si="164"/>
        <v/>
      </c>
      <c r="W1722" s="11" t="str">
        <f t="shared" ca="1" si="165"/>
        <v/>
      </c>
      <c r="X1722" s="11" t="str">
        <f t="shared" ca="1" si="166"/>
        <v/>
      </c>
    </row>
    <row r="1723" spans="2:24" x14ac:dyDescent="0.25">
      <c r="B1723" s="82" t="str">
        <f ca="1">IF(B1722&lt;MIN($C$3, 'Terms&amp;Conditions + Transaction'!$B$6), B1722+1, "")</f>
        <v/>
      </c>
      <c r="C1723" t="str">
        <f ca="1">IF(B1723="", "", IF(AND(WEEKDAY(B1723, 2)&lt;=5, ISERROR(VLOOKUP(B1723, 'Holiday Schedule'!$B$3:$B$1002, 1, FALSE))), 1, 0))</f>
        <v/>
      </c>
      <c r="D1723" t="str">
        <f ca="1">IF(B1723="", "", IF(LOWER('Terms&amp;Conditions + Transaction'!$C$15)="act", 1, IF(DAY(B1723)=31, 0, IF(AND(DAY(B1723+1)=1, MONTH(B1723+1)=3), 31-DAY(B1723), 1))))</f>
        <v/>
      </c>
      <c r="E1723" s="18" t="str">
        <f ca="1">IF(B1723="", "", IFERROR(VLOOKUP(B1723, 'Accrual Schedule'!$B$3:$B$122, 1, TRUE), ""))</f>
        <v/>
      </c>
      <c r="F1723" s="18" t="str" cm="1">
        <f t="array" aca="1" ref="F1723" ca="1">IF(B1723="", "", INDEX('Accrual Schedule'!$B$3:$B$122, MATCH(B1723, 'Accrual Schedule'!$B$3:$B$122, 1)+1, 1))</f>
        <v/>
      </c>
      <c r="G1723" s="18" t="str" cm="1">
        <f t="array" aca="1" ref="G1723" ca="1">IF(B1723="", "", INDEX('Accrual Schedule'!$B$3:$B$122, MATCH(H1723, 'Accrual Schedule'!$B$3:$B$122, 1)-1, 1))</f>
        <v/>
      </c>
      <c r="H1723" s="18" t="str">
        <f ca="1">IF(B1723="", "", INDEX('Accrual Schedule'!$B$3:$B$122, MATCH(I1723, 'Accrual Schedule'!$C$3:$C$122, 1), 1))</f>
        <v/>
      </c>
      <c r="I1723" s="18" t="str" cm="1">
        <f t="array" aca="1" ref="I1723" ca="1">IF(B1723="", "", _xlfn.IFNA(INDEX('Accrual Schedule'!$C$4:$C$122, MATCH(B1723, 'Accrual Schedule'!$C$4:$C$122, 1)+1, 1), INDEX('Accrual Schedule'!$C$4:$C$122, 1, 1)))</f>
        <v/>
      </c>
      <c r="J1723" s="11" t="str">
        <f ca="1">IF(B1723="","",'Terms&amp;Conditions + Transaction'!$F$5-SUMIF(Dispositions!$B$3:$B$32,"&lt;="&amp;B1723,Dispositions!$C$3:$C$32))</f>
        <v/>
      </c>
      <c r="K1723" s="84" t="str">
        <f ca="1">IF(B1723="", "", IF(ISNA(MATCH(B1723, 'Factor Schedule'!$B$3:$B$2002, -1)),1,IF(INDEX('Factor Schedule'!$B$3:$C$2002,MATCH(B1723, 'Factor Schedule'!$B$3:$B$2002, -1), 1)=B1723,MATCH(B1723, 'Factor Schedule'!$B$3:$B$2002, -1),MATCH(B1723, 'Factor Schedule'!$B$3:$B$2002, -1)+1)))</f>
        <v/>
      </c>
      <c r="L1723" s="11" t="str" cm="1">
        <f t="array" aca="1" ref="L1723" ca="1">IF(B1723="","",ROUND(J1723*_xlfn.IFNA(INDEX('Factor Schedule'!$B$3:$C$2002,K1723, 2), 1), 2))</f>
        <v/>
      </c>
      <c r="M1723" s="11" t="str">
        <f ca="1">IF(B1723="", "", IF(OR(LOWER('Terms&amp;Conditions + Transaction'!$B$12)&lt;&gt;"compound", B1723=$C$2, B1723=E1723), L1723, L1723+IF(LOWER('Terms&amp;Conditions + Transaction'!$B$13)&lt;&gt;"y", SUMIFS($T$8:$T$2007, $B$8:$B$2007, "&gt;="&amp;E1723, $B$8:$B$2007, "&lt;"&amp;B1723), SUMIFS($U$8:$U$1007, $B$8:$B$2007, "&gt;="&amp;E1723, $B$8:$B$2007, "&lt;"&amp;B1723))))</f>
        <v/>
      </c>
      <c r="N1723" s="18" t="str">
        <f ca="1">IF(OR(B1723 = "", F1723=""), "", MIN(ForwardDays(B1723,-'Terms&amp;Conditions + Transaction'!$B$22, 'Terms&amp;Conditions + Transaction'!$B$23, 'Holiday Schedule'!$B$3:$B$1002),ForwardDays(F1723,-'Terms&amp;Conditions + Transaction'!$B$22, 'Terms&amp;Conditions + Transaction'!$B$23, 'Holiday Schedule'!$B$3:$B$1002)))</f>
        <v/>
      </c>
      <c r="O1723" s="42" t="str">
        <f ca="1">IF(B1723="", "", IF(ISNA(MATCH(N1723, SOFR_INDEX!$A$2:$A$2001, -1)),1,IF(INDEX(SOFR_INDEX!$A$2:$E$2001,MATCH(N1723, SOFR_INDEX!$A$2:$A$2001, -1), 1)=N1723,MATCH(N1723, SOFR_INDEX!$A$2:$A$2001, -1),MATCH(N1723, SOFR_INDEX!$A$2:$A$2001, -1)+1)))</f>
        <v/>
      </c>
      <c r="P1723" s="40" t="str" cm="1">
        <f t="array" aca="1" ref="P1723" ca="1">IF(OR(B1723="", F1723=""), "", INDEX(SOFR_INDEX!$B$2:$E$2001, O1723,$P$4) * IF(LEFT($P$3, 3)="180", 2, IF(LEFT($P$3, 2)="90", 4, IF(LEFT($P$3, 2)="30", 12, 1)))/100)</f>
        <v/>
      </c>
      <c r="Q1723" s="43" t="str">
        <f ca="1">IF(OR(B1723="", F1723=""), "", P1723+'Terms&amp;Conditions + Transaction'!$B$11/10000)</f>
        <v/>
      </c>
      <c r="R1723" s="43" t="str">
        <f t="shared" ca="1" si="161"/>
        <v/>
      </c>
      <c r="S1723" t="str">
        <f ca="1">IF(B1723="",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Transaction'!$C$7*(F1723-E1723), 365), 360))))</f>
        <v/>
      </c>
      <c r="T1723" s="49" t="str">
        <f t="shared" ca="1" si="162"/>
        <v/>
      </c>
      <c r="U1723" s="49" t="str">
        <f t="shared" ca="1" si="163"/>
        <v/>
      </c>
      <c r="V1723" s="49" t="str">
        <f t="shared" ca="1" si="164"/>
        <v/>
      </c>
      <c r="W1723" s="11" t="str">
        <f t="shared" ca="1" si="165"/>
        <v/>
      </c>
      <c r="X1723" s="11" t="str">
        <f t="shared" ca="1" si="166"/>
        <v/>
      </c>
    </row>
    <row r="1724" spans="2:24" x14ac:dyDescent="0.25">
      <c r="B1724" s="82" t="str">
        <f ca="1">IF(B1723&lt;MIN($C$3, 'Terms&amp;Conditions + Transaction'!$B$6), B1723+1, "")</f>
        <v/>
      </c>
      <c r="C1724" t="str">
        <f ca="1">IF(B1724="", "", IF(AND(WEEKDAY(B1724, 2)&lt;=5, ISERROR(VLOOKUP(B1724, 'Holiday Schedule'!$B$3:$B$1002, 1, FALSE))), 1, 0))</f>
        <v/>
      </c>
      <c r="D1724" t="str">
        <f ca="1">IF(B1724="", "", IF(LOWER('Terms&amp;Conditions + Transaction'!$C$15)="act", 1, IF(DAY(B1724)=31, 0, IF(AND(DAY(B1724+1)=1, MONTH(B1724+1)=3), 31-DAY(B1724), 1))))</f>
        <v/>
      </c>
      <c r="E1724" s="18" t="str">
        <f ca="1">IF(B1724="", "", IFERROR(VLOOKUP(B1724, 'Accrual Schedule'!$B$3:$B$122, 1, TRUE), ""))</f>
        <v/>
      </c>
      <c r="F1724" s="18" t="str" cm="1">
        <f t="array" aca="1" ref="F1724" ca="1">IF(B1724="", "", INDEX('Accrual Schedule'!$B$3:$B$122, MATCH(B1724, 'Accrual Schedule'!$B$3:$B$122, 1)+1, 1))</f>
        <v/>
      </c>
      <c r="G1724" s="18" t="str" cm="1">
        <f t="array" aca="1" ref="G1724" ca="1">IF(B1724="", "", INDEX('Accrual Schedule'!$B$3:$B$122, MATCH(H1724, 'Accrual Schedule'!$B$3:$B$122, 1)-1, 1))</f>
        <v/>
      </c>
      <c r="H1724" s="18" t="str">
        <f ca="1">IF(B1724="", "", INDEX('Accrual Schedule'!$B$3:$B$122, MATCH(I1724, 'Accrual Schedule'!$C$3:$C$122, 1), 1))</f>
        <v/>
      </c>
      <c r="I1724" s="18" t="str" cm="1">
        <f t="array" aca="1" ref="I1724" ca="1">IF(B1724="", "", _xlfn.IFNA(INDEX('Accrual Schedule'!$C$4:$C$122, MATCH(B1724, 'Accrual Schedule'!$C$4:$C$122, 1)+1, 1), INDEX('Accrual Schedule'!$C$4:$C$122, 1, 1)))</f>
        <v/>
      </c>
      <c r="J1724" s="11" t="str">
        <f ca="1">IF(B1724="","",'Terms&amp;Conditions + Transaction'!$F$5-SUMIF(Dispositions!$B$3:$B$32,"&lt;="&amp;B1724,Dispositions!$C$3:$C$32))</f>
        <v/>
      </c>
      <c r="K1724" s="84" t="str">
        <f ca="1">IF(B1724="", "", IF(ISNA(MATCH(B1724, 'Factor Schedule'!$B$3:$B$2002, -1)),1,IF(INDEX('Factor Schedule'!$B$3:$C$2002,MATCH(B1724, 'Factor Schedule'!$B$3:$B$2002, -1), 1)=B1724,MATCH(B1724, 'Factor Schedule'!$B$3:$B$2002, -1),MATCH(B1724, 'Factor Schedule'!$B$3:$B$2002, -1)+1)))</f>
        <v/>
      </c>
      <c r="L1724" s="11" t="str" cm="1">
        <f t="array" aca="1" ref="L1724" ca="1">IF(B1724="","",ROUND(J1724*_xlfn.IFNA(INDEX('Factor Schedule'!$B$3:$C$2002,K1724, 2), 1), 2))</f>
        <v/>
      </c>
      <c r="M1724" s="11" t="str">
        <f ca="1">IF(B1724="", "", IF(OR(LOWER('Terms&amp;Conditions + Transaction'!$B$12)&lt;&gt;"compound", B1724=$C$2, B1724=E1724), L1724, L1724+IF(LOWER('Terms&amp;Conditions + Transaction'!$B$13)&lt;&gt;"y", SUMIFS($T$8:$T$2007, $B$8:$B$2007, "&gt;="&amp;E1724, $B$8:$B$2007, "&lt;"&amp;B1724), SUMIFS($U$8:$U$1007, $B$8:$B$2007, "&gt;="&amp;E1724, $B$8:$B$2007, "&lt;"&amp;B1724))))</f>
        <v/>
      </c>
      <c r="N1724" s="18" t="str">
        <f ca="1">IF(OR(B1724 = "", F1724=""), "", MIN(ForwardDays(B1724,-'Terms&amp;Conditions + Transaction'!$B$22, 'Terms&amp;Conditions + Transaction'!$B$23, 'Holiday Schedule'!$B$3:$B$1002),ForwardDays(F1724,-'Terms&amp;Conditions + Transaction'!$B$22, 'Terms&amp;Conditions + Transaction'!$B$23, 'Holiday Schedule'!$B$3:$B$1002)))</f>
        <v/>
      </c>
      <c r="O1724" s="42" t="str">
        <f ca="1">IF(B1724="", "", IF(ISNA(MATCH(N1724, SOFR_INDEX!$A$2:$A$2001, -1)),1,IF(INDEX(SOFR_INDEX!$A$2:$E$2001,MATCH(N1724, SOFR_INDEX!$A$2:$A$2001, -1), 1)=N1724,MATCH(N1724, SOFR_INDEX!$A$2:$A$2001, -1),MATCH(N1724, SOFR_INDEX!$A$2:$A$2001, -1)+1)))</f>
        <v/>
      </c>
      <c r="P1724" s="40" t="str" cm="1">
        <f t="array" aca="1" ref="P1724" ca="1">IF(OR(B1724="", F1724=""), "", INDEX(SOFR_INDEX!$B$2:$E$2001, O1724,$P$4) * IF(LEFT($P$3, 3)="180", 2, IF(LEFT($P$3, 2)="90", 4, IF(LEFT($P$3, 2)="30", 12, 1)))/100)</f>
        <v/>
      </c>
      <c r="Q1724" s="43" t="str">
        <f ca="1">IF(OR(B1724="", F1724=""), "", P1724+'Terms&amp;Conditions + Transaction'!$B$11/10000)</f>
        <v/>
      </c>
      <c r="R1724" s="43" t="str">
        <f t="shared" ca="1" si="161"/>
        <v/>
      </c>
      <c r="S1724" t="str">
        <f ca="1">IF(B1724="",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Transaction'!$C$7*(F1724-E1724), 365), 360))))</f>
        <v/>
      </c>
      <c r="T1724" s="49" t="str">
        <f t="shared" ca="1" si="162"/>
        <v/>
      </c>
      <c r="U1724" s="49" t="str">
        <f t="shared" ca="1" si="163"/>
        <v/>
      </c>
      <c r="V1724" s="49" t="str">
        <f t="shared" ca="1" si="164"/>
        <v/>
      </c>
      <c r="W1724" s="11" t="str">
        <f t="shared" ca="1" si="165"/>
        <v/>
      </c>
      <c r="X1724" s="11" t="str">
        <f t="shared" ca="1" si="166"/>
        <v/>
      </c>
    </row>
    <row r="1725" spans="2:24" x14ac:dyDescent="0.25">
      <c r="B1725" s="82" t="str">
        <f ca="1">IF(B1724&lt;MIN($C$3, 'Terms&amp;Conditions + Transaction'!$B$6), B1724+1, "")</f>
        <v/>
      </c>
      <c r="C1725" t="str">
        <f ca="1">IF(B1725="", "", IF(AND(WEEKDAY(B1725, 2)&lt;=5, ISERROR(VLOOKUP(B1725, 'Holiday Schedule'!$B$3:$B$1002, 1, FALSE))), 1, 0))</f>
        <v/>
      </c>
      <c r="D1725" t="str">
        <f ca="1">IF(B1725="", "", IF(LOWER('Terms&amp;Conditions + Transaction'!$C$15)="act", 1, IF(DAY(B1725)=31, 0, IF(AND(DAY(B1725+1)=1, MONTH(B1725+1)=3), 31-DAY(B1725), 1))))</f>
        <v/>
      </c>
      <c r="E1725" s="18" t="str">
        <f ca="1">IF(B1725="", "", IFERROR(VLOOKUP(B1725, 'Accrual Schedule'!$B$3:$B$122, 1, TRUE), ""))</f>
        <v/>
      </c>
      <c r="F1725" s="18" t="str" cm="1">
        <f t="array" aca="1" ref="F1725" ca="1">IF(B1725="", "", INDEX('Accrual Schedule'!$B$3:$B$122, MATCH(B1725, 'Accrual Schedule'!$B$3:$B$122, 1)+1, 1))</f>
        <v/>
      </c>
      <c r="G1725" s="18" t="str" cm="1">
        <f t="array" aca="1" ref="G1725" ca="1">IF(B1725="", "", INDEX('Accrual Schedule'!$B$3:$B$122, MATCH(H1725, 'Accrual Schedule'!$B$3:$B$122, 1)-1, 1))</f>
        <v/>
      </c>
      <c r="H1725" s="18" t="str">
        <f ca="1">IF(B1725="", "", INDEX('Accrual Schedule'!$B$3:$B$122, MATCH(I1725, 'Accrual Schedule'!$C$3:$C$122, 1), 1))</f>
        <v/>
      </c>
      <c r="I1725" s="18" t="str" cm="1">
        <f t="array" aca="1" ref="I1725" ca="1">IF(B1725="", "", _xlfn.IFNA(INDEX('Accrual Schedule'!$C$4:$C$122, MATCH(B1725, 'Accrual Schedule'!$C$4:$C$122, 1)+1, 1), INDEX('Accrual Schedule'!$C$4:$C$122, 1, 1)))</f>
        <v/>
      </c>
      <c r="J1725" s="11" t="str">
        <f ca="1">IF(B1725="","",'Terms&amp;Conditions + Transaction'!$F$5-SUMIF(Dispositions!$B$3:$B$32,"&lt;="&amp;B1725,Dispositions!$C$3:$C$32))</f>
        <v/>
      </c>
      <c r="K1725" s="84" t="str">
        <f ca="1">IF(B1725="", "", IF(ISNA(MATCH(B1725, 'Factor Schedule'!$B$3:$B$2002, -1)),1,IF(INDEX('Factor Schedule'!$B$3:$C$2002,MATCH(B1725, 'Factor Schedule'!$B$3:$B$2002, -1), 1)=B1725,MATCH(B1725, 'Factor Schedule'!$B$3:$B$2002, -1),MATCH(B1725, 'Factor Schedule'!$B$3:$B$2002, -1)+1)))</f>
        <v/>
      </c>
      <c r="L1725" s="11" t="str" cm="1">
        <f t="array" aca="1" ref="L1725" ca="1">IF(B1725="","",ROUND(J1725*_xlfn.IFNA(INDEX('Factor Schedule'!$B$3:$C$2002,K1725, 2), 1), 2))</f>
        <v/>
      </c>
      <c r="M1725" s="11" t="str">
        <f ca="1">IF(B1725="", "", IF(OR(LOWER('Terms&amp;Conditions + Transaction'!$B$12)&lt;&gt;"compound", B1725=$C$2, B1725=E1725), L1725, L1725+IF(LOWER('Terms&amp;Conditions + Transaction'!$B$13)&lt;&gt;"y", SUMIFS($T$8:$T$2007, $B$8:$B$2007, "&gt;="&amp;E1725, $B$8:$B$2007, "&lt;"&amp;B1725), SUMIFS($U$8:$U$1007, $B$8:$B$2007, "&gt;="&amp;E1725, $B$8:$B$2007, "&lt;"&amp;B1725))))</f>
        <v/>
      </c>
      <c r="N1725" s="18" t="str">
        <f ca="1">IF(OR(B1725 = "", F1725=""), "", MIN(ForwardDays(B1725,-'Terms&amp;Conditions + Transaction'!$B$22, 'Terms&amp;Conditions + Transaction'!$B$23, 'Holiday Schedule'!$B$3:$B$1002),ForwardDays(F1725,-'Terms&amp;Conditions + Transaction'!$B$22, 'Terms&amp;Conditions + Transaction'!$B$23, 'Holiday Schedule'!$B$3:$B$1002)))</f>
        <v/>
      </c>
      <c r="O1725" s="42" t="str">
        <f ca="1">IF(B1725="", "", IF(ISNA(MATCH(N1725, SOFR_INDEX!$A$2:$A$2001, -1)),1,IF(INDEX(SOFR_INDEX!$A$2:$E$2001,MATCH(N1725, SOFR_INDEX!$A$2:$A$2001, -1), 1)=N1725,MATCH(N1725, SOFR_INDEX!$A$2:$A$2001, -1),MATCH(N1725, SOFR_INDEX!$A$2:$A$2001, -1)+1)))</f>
        <v/>
      </c>
      <c r="P1725" s="40" t="str" cm="1">
        <f t="array" aca="1" ref="P1725" ca="1">IF(OR(B1725="", F1725=""), "", INDEX(SOFR_INDEX!$B$2:$E$2001, O1725,$P$4) * IF(LEFT($P$3, 3)="180", 2, IF(LEFT($P$3, 2)="90", 4, IF(LEFT($P$3, 2)="30", 12, 1)))/100)</f>
        <v/>
      </c>
      <c r="Q1725" s="43" t="str">
        <f ca="1">IF(OR(B1725="", F1725=""), "", P1725+'Terms&amp;Conditions + Transaction'!$B$11/10000)</f>
        <v/>
      </c>
      <c r="R1725" s="43" t="str">
        <f t="shared" ca="1" si="161"/>
        <v/>
      </c>
      <c r="S1725" t="str">
        <f ca="1">IF(B1725="",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Transaction'!$C$7*(F1725-E1725), 365), 360))))</f>
        <v/>
      </c>
      <c r="T1725" s="49" t="str">
        <f t="shared" ca="1" si="162"/>
        <v/>
      </c>
      <c r="U1725" s="49" t="str">
        <f t="shared" ca="1" si="163"/>
        <v/>
      </c>
      <c r="V1725" s="49" t="str">
        <f t="shared" ca="1" si="164"/>
        <v/>
      </c>
      <c r="W1725" s="11" t="str">
        <f t="shared" ca="1" si="165"/>
        <v/>
      </c>
      <c r="X1725" s="11" t="str">
        <f t="shared" ca="1" si="166"/>
        <v/>
      </c>
    </row>
    <row r="1726" spans="2:24" x14ac:dyDescent="0.25">
      <c r="B1726" s="82" t="str">
        <f ca="1">IF(B1725&lt;MIN($C$3, 'Terms&amp;Conditions + Transaction'!$B$6), B1725+1, "")</f>
        <v/>
      </c>
      <c r="C1726" t="str">
        <f ca="1">IF(B1726="", "", IF(AND(WEEKDAY(B1726, 2)&lt;=5, ISERROR(VLOOKUP(B1726, 'Holiday Schedule'!$B$3:$B$1002, 1, FALSE))), 1, 0))</f>
        <v/>
      </c>
      <c r="D1726" t="str">
        <f ca="1">IF(B1726="", "", IF(LOWER('Terms&amp;Conditions + Transaction'!$C$15)="act", 1, IF(DAY(B1726)=31, 0, IF(AND(DAY(B1726+1)=1, MONTH(B1726+1)=3), 31-DAY(B1726), 1))))</f>
        <v/>
      </c>
      <c r="E1726" s="18" t="str">
        <f ca="1">IF(B1726="", "", IFERROR(VLOOKUP(B1726, 'Accrual Schedule'!$B$3:$B$122, 1, TRUE), ""))</f>
        <v/>
      </c>
      <c r="F1726" s="18" t="str" cm="1">
        <f t="array" aca="1" ref="F1726" ca="1">IF(B1726="", "", INDEX('Accrual Schedule'!$B$3:$B$122, MATCH(B1726, 'Accrual Schedule'!$B$3:$B$122, 1)+1, 1))</f>
        <v/>
      </c>
      <c r="G1726" s="18" t="str" cm="1">
        <f t="array" aca="1" ref="G1726" ca="1">IF(B1726="", "", INDEX('Accrual Schedule'!$B$3:$B$122, MATCH(H1726, 'Accrual Schedule'!$B$3:$B$122, 1)-1, 1))</f>
        <v/>
      </c>
      <c r="H1726" s="18" t="str">
        <f ca="1">IF(B1726="", "", INDEX('Accrual Schedule'!$B$3:$B$122, MATCH(I1726, 'Accrual Schedule'!$C$3:$C$122, 1), 1))</f>
        <v/>
      </c>
      <c r="I1726" s="18" t="str" cm="1">
        <f t="array" aca="1" ref="I1726" ca="1">IF(B1726="", "", _xlfn.IFNA(INDEX('Accrual Schedule'!$C$4:$C$122, MATCH(B1726, 'Accrual Schedule'!$C$4:$C$122, 1)+1, 1), INDEX('Accrual Schedule'!$C$4:$C$122, 1, 1)))</f>
        <v/>
      </c>
      <c r="J1726" s="11" t="str">
        <f ca="1">IF(B1726="","",'Terms&amp;Conditions + Transaction'!$F$5-SUMIF(Dispositions!$B$3:$B$32,"&lt;="&amp;B1726,Dispositions!$C$3:$C$32))</f>
        <v/>
      </c>
      <c r="K1726" s="84" t="str">
        <f ca="1">IF(B1726="", "", IF(ISNA(MATCH(B1726, 'Factor Schedule'!$B$3:$B$2002, -1)),1,IF(INDEX('Factor Schedule'!$B$3:$C$2002,MATCH(B1726, 'Factor Schedule'!$B$3:$B$2002, -1), 1)=B1726,MATCH(B1726, 'Factor Schedule'!$B$3:$B$2002, -1),MATCH(B1726, 'Factor Schedule'!$B$3:$B$2002, -1)+1)))</f>
        <v/>
      </c>
      <c r="L1726" s="11" t="str" cm="1">
        <f t="array" aca="1" ref="L1726" ca="1">IF(B1726="","",ROUND(J1726*_xlfn.IFNA(INDEX('Factor Schedule'!$B$3:$C$2002,K1726, 2), 1), 2))</f>
        <v/>
      </c>
      <c r="M1726" s="11" t="str">
        <f ca="1">IF(B1726="", "", IF(OR(LOWER('Terms&amp;Conditions + Transaction'!$B$12)&lt;&gt;"compound", B1726=$C$2, B1726=E1726), L1726, L1726+IF(LOWER('Terms&amp;Conditions + Transaction'!$B$13)&lt;&gt;"y", SUMIFS($T$8:$T$2007, $B$8:$B$2007, "&gt;="&amp;E1726, $B$8:$B$2007, "&lt;"&amp;B1726), SUMIFS($U$8:$U$1007, $B$8:$B$2007, "&gt;="&amp;E1726, $B$8:$B$2007, "&lt;"&amp;B1726))))</f>
        <v/>
      </c>
      <c r="N1726" s="18" t="str">
        <f ca="1">IF(OR(B1726 = "", F1726=""), "", MIN(ForwardDays(B1726,-'Terms&amp;Conditions + Transaction'!$B$22, 'Terms&amp;Conditions + Transaction'!$B$23, 'Holiday Schedule'!$B$3:$B$1002),ForwardDays(F1726,-'Terms&amp;Conditions + Transaction'!$B$22, 'Terms&amp;Conditions + Transaction'!$B$23, 'Holiday Schedule'!$B$3:$B$1002)))</f>
        <v/>
      </c>
      <c r="O1726" s="42" t="str">
        <f ca="1">IF(B1726="", "", IF(ISNA(MATCH(N1726, SOFR_INDEX!$A$2:$A$2001, -1)),1,IF(INDEX(SOFR_INDEX!$A$2:$E$2001,MATCH(N1726, SOFR_INDEX!$A$2:$A$2001, -1), 1)=N1726,MATCH(N1726, SOFR_INDEX!$A$2:$A$2001, -1),MATCH(N1726, SOFR_INDEX!$A$2:$A$2001, -1)+1)))</f>
        <v/>
      </c>
      <c r="P1726" s="40" t="str" cm="1">
        <f t="array" aca="1" ref="P1726" ca="1">IF(OR(B1726="", F1726=""), "", INDEX(SOFR_INDEX!$B$2:$E$2001, O1726,$P$4) * IF(LEFT($P$3, 3)="180", 2, IF(LEFT($P$3, 2)="90", 4, IF(LEFT($P$3, 2)="30", 12, 1)))/100)</f>
        <v/>
      </c>
      <c r="Q1726" s="43" t="str">
        <f ca="1">IF(OR(B1726="", F1726=""), "", P1726+'Terms&amp;Conditions + Transaction'!$B$11/10000)</f>
        <v/>
      </c>
      <c r="R1726" s="43" t="str">
        <f t="shared" ca="1" si="161"/>
        <v/>
      </c>
      <c r="S1726" t="str">
        <f ca="1">IF(B1726="",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Transaction'!$C$7*(F1726-E1726), 365), 360))))</f>
        <v/>
      </c>
      <c r="T1726" s="49" t="str">
        <f t="shared" ca="1" si="162"/>
        <v/>
      </c>
      <c r="U1726" s="49" t="str">
        <f t="shared" ca="1" si="163"/>
        <v/>
      </c>
      <c r="V1726" s="49" t="str">
        <f t="shared" ca="1" si="164"/>
        <v/>
      </c>
      <c r="W1726" s="11" t="str">
        <f t="shared" ca="1" si="165"/>
        <v/>
      </c>
      <c r="X1726" s="11" t="str">
        <f t="shared" ca="1" si="166"/>
        <v/>
      </c>
    </row>
    <row r="1727" spans="2:24" x14ac:dyDescent="0.25">
      <c r="B1727" s="82" t="str">
        <f ca="1">IF(B1726&lt;MIN($C$3, 'Terms&amp;Conditions + Transaction'!$B$6), B1726+1, "")</f>
        <v/>
      </c>
      <c r="C1727" t="str">
        <f ca="1">IF(B1727="", "", IF(AND(WEEKDAY(B1727, 2)&lt;=5, ISERROR(VLOOKUP(B1727, 'Holiday Schedule'!$B$3:$B$1002, 1, FALSE))), 1, 0))</f>
        <v/>
      </c>
      <c r="D1727" t="str">
        <f ca="1">IF(B1727="", "", IF(LOWER('Terms&amp;Conditions + Transaction'!$C$15)="act", 1, IF(DAY(B1727)=31, 0, IF(AND(DAY(B1727+1)=1, MONTH(B1727+1)=3), 31-DAY(B1727), 1))))</f>
        <v/>
      </c>
      <c r="E1727" s="18" t="str">
        <f ca="1">IF(B1727="", "", IFERROR(VLOOKUP(B1727, 'Accrual Schedule'!$B$3:$B$122, 1, TRUE), ""))</f>
        <v/>
      </c>
      <c r="F1727" s="18" t="str" cm="1">
        <f t="array" aca="1" ref="F1727" ca="1">IF(B1727="", "", INDEX('Accrual Schedule'!$B$3:$B$122, MATCH(B1727, 'Accrual Schedule'!$B$3:$B$122, 1)+1, 1))</f>
        <v/>
      </c>
      <c r="G1727" s="18" t="str" cm="1">
        <f t="array" aca="1" ref="G1727" ca="1">IF(B1727="", "", INDEX('Accrual Schedule'!$B$3:$B$122, MATCH(H1727, 'Accrual Schedule'!$B$3:$B$122, 1)-1, 1))</f>
        <v/>
      </c>
      <c r="H1727" s="18" t="str">
        <f ca="1">IF(B1727="", "", INDEX('Accrual Schedule'!$B$3:$B$122, MATCH(I1727, 'Accrual Schedule'!$C$3:$C$122, 1), 1))</f>
        <v/>
      </c>
      <c r="I1727" s="18" t="str" cm="1">
        <f t="array" aca="1" ref="I1727" ca="1">IF(B1727="", "", _xlfn.IFNA(INDEX('Accrual Schedule'!$C$4:$C$122, MATCH(B1727, 'Accrual Schedule'!$C$4:$C$122, 1)+1, 1), INDEX('Accrual Schedule'!$C$4:$C$122, 1, 1)))</f>
        <v/>
      </c>
      <c r="J1727" s="11" t="str">
        <f ca="1">IF(B1727="","",'Terms&amp;Conditions + Transaction'!$F$5-SUMIF(Dispositions!$B$3:$B$32,"&lt;="&amp;B1727,Dispositions!$C$3:$C$32))</f>
        <v/>
      </c>
      <c r="K1727" s="84" t="str">
        <f ca="1">IF(B1727="", "", IF(ISNA(MATCH(B1727, 'Factor Schedule'!$B$3:$B$2002, -1)),1,IF(INDEX('Factor Schedule'!$B$3:$C$2002,MATCH(B1727, 'Factor Schedule'!$B$3:$B$2002, -1), 1)=B1727,MATCH(B1727, 'Factor Schedule'!$B$3:$B$2002, -1),MATCH(B1727, 'Factor Schedule'!$B$3:$B$2002, -1)+1)))</f>
        <v/>
      </c>
      <c r="L1727" s="11" t="str" cm="1">
        <f t="array" aca="1" ref="L1727" ca="1">IF(B1727="","",ROUND(J1727*_xlfn.IFNA(INDEX('Factor Schedule'!$B$3:$C$2002,K1727, 2), 1), 2))</f>
        <v/>
      </c>
      <c r="M1727" s="11" t="str">
        <f ca="1">IF(B1727="", "", IF(OR(LOWER('Terms&amp;Conditions + Transaction'!$B$12)&lt;&gt;"compound", B1727=$C$2, B1727=E1727), L1727, L1727+IF(LOWER('Terms&amp;Conditions + Transaction'!$B$13)&lt;&gt;"y", SUMIFS($T$8:$T$2007, $B$8:$B$2007, "&gt;="&amp;E1727, $B$8:$B$2007, "&lt;"&amp;B1727), SUMIFS($U$8:$U$1007, $B$8:$B$2007, "&gt;="&amp;E1727, $B$8:$B$2007, "&lt;"&amp;B1727))))</f>
        <v/>
      </c>
      <c r="N1727" s="18" t="str">
        <f ca="1">IF(OR(B1727 = "", F1727=""), "", MIN(ForwardDays(B1727,-'Terms&amp;Conditions + Transaction'!$B$22, 'Terms&amp;Conditions + Transaction'!$B$23, 'Holiday Schedule'!$B$3:$B$1002),ForwardDays(F1727,-'Terms&amp;Conditions + Transaction'!$B$22, 'Terms&amp;Conditions + Transaction'!$B$23, 'Holiday Schedule'!$B$3:$B$1002)))</f>
        <v/>
      </c>
      <c r="O1727" s="42" t="str">
        <f ca="1">IF(B1727="", "", IF(ISNA(MATCH(N1727, SOFR_INDEX!$A$2:$A$2001, -1)),1,IF(INDEX(SOFR_INDEX!$A$2:$E$2001,MATCH(N1727, SOFR_INDEX!$A$2:$A$2001, -1), 1)=N1727,MATCH(N1727, SOFR_INDEX!$A$2:$A$2001, -1),MATCH(N1727, SOFR_INDEX!$A$2:$A$2001, -1)+1)))</f>
        <v/>
      </c>
      <c r="P1727" s="40" t="str" cm="1">
        <f t="array" aca="1" ref="P1727" ca="1">IF(OR(B1727="", F1727=""), "", INDEX(SOFR_INDEX!$B$2:$E$2001, O1727,$P$4) * IF(LEFT($P$3, 3)="180", 2, IF(LEFT($P$3, 2)="90", 4, IF(LEFT($P$3, 2)="30", 12, 1)))/100)</f>
        <v/>
      </c>
      <c r="Q1727" s="43" t="str">
        <f ca="1">IF(OR(B1727="", F1727=""), "", P1727+'Terms&amp;Conditions + Transaction'!$B$11/10000)</f>
        <v/>
      </c>
      <c r="R1727" s="43" t="str">
        <f t="shared" ca="1" si="161"/>
        <v/>
      </c>
      <c r="S1727" t="str">
        <f ca="1">IF(B1727="",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Transaction'!$C$7*(F1727-E1727), 365), 360))))</f>
        <v/>
      </c>
      <c r="T1727" s="49" t="str">
        <f t="shared" ca="1" si="162"/>
        <v/>
      </c>
      <c r="U1727" s="49" t="str">
        <f t="shared" ca="1" si="163"/>
        <v/>
      </c>
      <c r="V1727" s="49" t="str">
        <f t="shared" ca="1" si="164"/>
        <v/>
      </c>
      <c r="W1727" s="11" t="str">
        <f t="shared" ca="1" si="165"/>
        <v/>
      </c>
      <c r="X1727" s="11" t="str">
        <f t="shared" ca="1" si="166"/>
        <v/>
      </c>
    </row>
    <row r="1728" spans="2:24" x14ac:dyDescent="0.25">
      <c r="B1728" s="82" t="str">
        <f ca="1">IF(B1727&lt;MIN($C$3, 'Terms&amp;Conditions + Transaction'!$B$6), B1727+1, "")</f>
        <v/>
      </c>
      <c r="C1728" t="str">
        <f ca="1">IF(B1728="", "", IF(AND(WEEKDAY(B1728, 2)&lt;=5, ISERROR(VLOOKUP(B1728, 'Holiday Schedule'!$B$3:$B$1002, 1, FALSE))), 1, 0))</f>
        <v/>
      </c>
      <c r="D1728" t="str">
        <f ca="1">IF(B1728="", "", IF(LOWER('Terms&amp;Conditions + Transaction'!$C$15)="act", 1, IF(DAY(B1728)=31, 0, IF(AND(DAY(B1728+1)=1, MONTH(B1728+1)=3), 31-DAY(B1728), 1))))</f>
        <v/>
      </c>
      <c r="E1728" s="18" t="str">
        <f ca="1">IF(B1728="", "", IFERROR(VLOOKUP(B1728, 'Accrual Schedule'!$B$3:$B$122, 1, TRUE), ""))</f>
        <v/>
      </c>
      <c r="F1728" s="18" t="str" cm="1">
        <f t="array" aca="1" ref="F1728" ca="1">IF(B1728="", "", INDEX('Accrual Schedule'!$B$3:$B$122, MATCH(B1728, 'Accrual Schedule'!$B$3:$B$122, 1)+1, 1))</f>
        <v/>
      </c>
      <c r="G1728" s="18" t="str" cm="1">
        <f t="array" aca="1" ref="G1728" ca="1">IF(B1728="", "", INDEX('Accrual Schedule'!$B$3:$B$122, MATCH(H1728, 'Accrual Schedule'!$B$3:$B$122, 1)-1, 1))</f>
        <v/>
      </c>
      <c r="H1728" s="18" t="str">
        <f ca="1">IF(B1728="", "", INDEX('Accrual Schedule'!$B$3:$B$122, MATCH(I1728, 'Accrual Schedule'!$C$3:$C$122, 1), 1))</f>
        <v/>
      </c>
      <c r="I1728" s="18" t="str" cm="1">
        <f t="array" aca="1" ref="I1728" ca="1">IF(B1728="", "", _xlfn.IFNA(INDEX('Accrual Schedule'!$C$4:$C$122, MATCH(B1728, 'Accrual Schedule'!$C$4:$C$122, 1)+1, 1), INDEX('Accrual Schedule'!$C$4:$C$122, 1, 1)))</f>
        <v/>
      </c>
      <c r="J1728" s="11" t="str">
        <f ca="1">IF(B1728="","",'Terms&amp;Conditions + Transaction'!$F$5-SUMIF(Dispositions!$B$3:$B$32,"&lt;="&amp;B1728,Dispositions!$C$3:$C$32))</f>
        <v/>
      </c>
      <c r="K1728" s="84" t="str">
        <f ca="1">IF(B1728="", "", IF(ISNA(MATCH(B1728, 'Factor Schedule'!$B$3:$B$2002, -1)),1,IF(INDEX('Factor Schedule'!$B$3:$C$2002,MATCH(B1728, 'Factor Schedule'!$B$3:$B$2002, -1), 1)=B1728,MATCH(B1728, 'Factor Schedule'!$B$3:$B$2002, -1),MATCH(B1728, 'Factor Schedule'!$B$3:$B$2002, -1)+1)))</f>
        <v/>
      </c>
      <c r="L1728" s="11" t="str" cm="1">
        <f t="array" aca="1" ref="L1728" ca="1">IF(B1728="","",ROUND(J1728*_xlfn.IFNA(INDEX('Factor Schedule'!$B$3:$C$2002,K1728, 2), 1), 2))</f>
        <v/>
      </c>
      <c r="M1728" s="11" t="str">
        <f ca="1">IF(B1728="", "", IF(OR(LOWER('Terms&amp;Conditions + Transaction'!$B$12)&lt;&gt;"compound", B1728=$C$2, B1728=E1728), L1728, L1728+IF(LOWER('Terms&amp;Conditions + Transaction'!$B$13)&lt;&gt;"y", SUMIFS($T$8:$T$2007, $B$8:$B$2007, "&gt;="&amp;E1728, $B$8:$B$2007, "&lt;"&amp;B1728), SUMIFS($U$8:$U$1007, $B$8:$B$2007, "&gt;="&amp;E1728, $B$8:$B$2007, "&lt;"&amp;B1728))))</f>
        <v/>
      </c>
      <c r="N1728" s="18" t="str">
        <f ca="1">IF(OR(B1728 = "", F1728=""), "", MIN(ForwardDays(B1728,-'Terms&amp;Conditions + Transaction'!$B$22, 'Terms&amp;Conditions + Transaction'!$B$23, 'Holiday Schedule'!$B$3:$B$1002),ForwardDays(F1728,-'Terms&amp;Conditions + Transaction'!$B$22, 'Terms&amp;Conditions + Transaction'!$B$23, 'Holiday Schedule'!$B$3:$B$1002)))</f>
        <v/>
      </c>
      <c r="O1728" s="42" t="str">
        <f ca="1">IF(B1728="", "", IF(ISNA(MATCH(N1728, SOFR_INDEX!$A$2:$A$2001, -1)),1,IF(INDEX(SOFR_INDEX!$A$2:$E$2001,MATCH(N1728, SOFR_INDEX!$A$2:$A$2001, -1), 1)=N1728,MATCH(N1728, SOFR_INDEX!$A$2:$A$2001, -1),MATCH(N1728, SOFR_INDEX!$A$2:$A$2001, -1)+1)))</f>
        <v/>
      </c>
      <c r="P1728" s="40" t="str" cm="1">
        <f t="array" aca="1" ref="P1728" ca="1">IF(OR(B1728="", F1728=""), "", INDEX(SOFR_INDEX!$B$2:$E$2001, O1728,$P$4) * IF(LEFT($P$3, 3)="180", 2, IF(LEFT($P$3, 2)="90", 4, IF(LEFT($P$3, 2)="30", 12, 1)))/100)</f>
        <v/>
      </c>
      <c r="Q1728" s="43" t="str">
        <f ca="1">IF(OR(B1728="", F1728=""), "", P1728+'Terms&amp;Conditions + Transaction'!$B$11/10000)</f>
        <v/>
      </c>
      <c r="R1728" s="43" t="str">
        <f t="shared" ca="1" si="161"/>
        <v/>
      </c>
      <c r="S1728" t="str">
        <f ca="1">IF(B1728="",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Transaction'!$C$7*(F1728-E1728), 365), 360))))</f>
        <v/>
      </c>
      <c r="T1728" s="49" t="str">
        <f t="shared" ca="1" si="162"/>
        <v/>
      </c>
      <c r="U1728" s="49" t="str">
        <f t="shared" ca="1" si="163"/>
        <v/>
      </c>
      <c r="V1728" s="49" t="str">
        <f t="shared" ca="1" si="164"/>
        <v/>
      </c>
      <c r="W1728" s="11" t="str">
        <f t="shared" ca="1" si="165"/>
        <v/>
      </c>
      <c r="X1728" s="11" t="str">
        <f t="shared" ca="1" si="166"/>
        <v/>
      </c>
    </row>
    <row r="1729" spans="2:24" x14ac:dyDescent="0.25">
      <c r="B1729" s="82" t="str">
        <f ca="1">IF(B1728&lt;MIN($C$3, 'Terms&amp;Conditions + Transaction'!$B$6), B1728+1, "")</f>
        <v/>
      </c>
      <c r="C1729" t="str">
        <f ca="1">IF(B1729="", "", IF(AND(WEEKDAY(B1729, 2)&lt;=5, ISERROR(VLOOKUP(B1729, 'Holiday Schedule'!$B$3:$B$1002, 1, FALSE))), 1, 0))</f>
        <v/>
      </c>
      <c r="D1729" t="str">
        <f ca="1">IF(B1729="", "", IF(LOWER('Terms&amp;Conditions + Transaction'!$C$15)="act", 1, IF(DAY(B1729)=31, 0, IF(AND(DAY(B1729+1)=1, MONTH(B1729+1)=3), 31-DAY(B1729), 1))))</f>
        <v/>
      </c>
      <c r="E1729" s="18" t="str">
        <f ca="1">IF(B1729="", "", IFERROR(VLOOKUP(B1729, 'Accrual Schedule'!$B$3:$B$122, 1, TRUE), ""))</f>
        <v/>
      </c>
      <c r="F1729" s="18" t="str" cm="1">
        <f t="array" aca="1" ref="F1729" ca="1">IF(B1729="", "", INDEX('Accrual Schedule'!$B$3:$B$122, MATCH(B1729, 'Accrual Schedule'!$B$3:$B$122, 1)+1, 1))</f>
        <v/>
      </c>
      <c r="G1729" s="18" t="str" cm="1">
        <f t="array" aca="1" ref="G1729" ca="1">IF(B1729="", "", INDEX('Accrual Schedule'!$B$3:$B$122, MATCH(H1729, 'Accrual Schedule'!$B$3:$B$122, 1)-1, 1))</f>
        <v/>
      </c>
      <c r="H1729" s="18" t="str">
        <f ca="1">IF(B1729="", "", INDEX('Accrual Schedule'!$B$3:$B$122, MATCH(I1729, 'Accrual Schedule'!$C$3:$C$122, 1), 1))</f>
        <v/>
      </c>
      <c r="I1729" s="18" t="str" cm="1">
        <f t="array" aca="1" ref="I1729" ca="1">IF(B1729="", "", _xlfn.IFNA(INDEX('Accrual Schedule'!$C$4:$C$122, MATCH(B1729, 'Accrual Schedule'!$C$4:$C$122, 1)+1, 1), INDEX('Accrual Schedule'!$C$4:$C$122, 1, 1)))</f>
        <v/>
      </c>
      <c r="J1729" s="11" t="str">
        <f ca="1">IF(B1729="","",'Terms&amp;Conditions + Transaction'!$F$5-SUMIF(Dispositions!$B$3:$B$32,"&lt;="&amp;B1729,Dispositions!$C$3:$C$32))</f>
        <v/>
      </c>
      <c r="K1729" s="84" t="str">
        <f ca="1">IF(B1729="", "", IF(ISNA(MATCH(B1729, 'Factor Schedule'!$B$3:$B$2002, -1)),1,IF(INDEX('Factor Schedule'!$B$3:$C$2002,MATCH(B1729, 'Factor Schedule'!$B$3:$B$2002, -1), 1)=B1729,MATCH(B1729, 'Factor Schedule'!$B$3:$B$2002, -1),MATCH(B1729, 'Factor Schedule'!$B$3:$B$2002, -1)+1)))</f>
        <v/>
      </c>
      <c r="L1729" s="11" t="str" cm="1">
        <f t="array" aca="1" ref="L1729" ca="1">IF(B1729="","",ROUND(J1729*_xlfn.IFNA(INDEX('Factor Schedule'!$B$3:$C$2002,K1729, 2), 1), 2))</f>
        <v/>
      </c>
      <c r="M1729" s="11" t="str">
        <f ca="1">IF(B1729="", "", IF(OR(LOWER('Terms&amp;Conditions + Transaction'!$B$12)&lt;&gt;"compound", B1729=$C$2, B1729=E1729), L1729, L1729+IF(LOWER('Terms&amp;Conditions + Transaction'!$B$13)&lt;&gt;"y", SUMIFS($T$8:$T$2007, $B$8:$B$2007, "&gt;="&amp;E1729, $B$8:$B$2007, "&lt;"&amp;B1729), SUMIFS($U$8:$U$1007, $B$8:$B$2007, "&gt;="&amp;E1729, $B$8:$B$2007, "&lt;"&amp;B1729))))</f>
        <v/>
      </c>
      <c r="N1729" s="18" t="str">
        <f ca="1">IF(OR(B1729 = "", F1729=""), "", MIN(ForwardDays(B1729,-'Terms&amp;Conditions + Transaction'!$B$22, 'Terms&amp;Conditions + Transaction'!$B$23, 'Holiday Schedule'!$B$3:$B$1002),ForwardDays(F1729,-'Terms&amp;Conditions + Transaction'!$B$22, 'Terms&amp;Conditions + Transaction'!$B$23, 'Holiday Schedule'!$B$3:$B$1002)))</f>
        <v/>
      </c>
      <c r="O1729" s="42" t="str">
        <f ca="1">IF(B1729="", "", IF(ISNA(MATCH(N1729, SOFR_INDEX!$A$2:$A$2001, -1)),1,IF(INDEX(SOFR_INDEX!$A$2:$E$2001,MATCH(N1729, SOFR_INDEX!$A$2:$A$2001, -1), 1)=N1729,MATCH(N1729, SOFR_INDEX!$A$2:$A$2001, -1),MATCH(N1729, SOFR_INDEX!$A$2:$A$2001, -1)+1)))</f>
        <v/>
      </c>
      <c r="P1729" s="40" t="str" cm="1">
        <f t="array" aca="1" ref="P1729" ca="1">IF(OR(B1729="", F1729=""), "", INDEX(SOFR_INDEX!$B$2:$E$2001, O1729,$P$4) * IF(LEFT($P$3, 3)="180", 2, IF(LEFT($P$3, 2)="90", 4, IF(LEFT($P$3, 2)="30", 12, 1)))/100)</f>
        <v/>
      </c>
      <c r="Q1729" s="43" t="str">
        <f ca="1">IF(OR(B1729="", F1729=""), "", P1729+'Terms&amp;Conditions + Transaction'!$B$11/10000)</f>
        <v/>
      </c>
      <c r="R1729" s="43" t="str">
        <f t="shared" ca="1" si="161"/>
        <v/>
      </c>
      <c r="S1729" t="str">
        <f ca="1">IF(B1729="",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Transaction'!$C$7*(F1729-E1729), 365), 360))))</f>
        <v/>
      </c>
      <c r="T1729" s="49" t="str">
        <f t="shared" ca="1" si="162"/>
        <v/>
      </c>
      <c r="U1729" s="49" t="str">
        <f t="shared" ca="1" si="163"/>
        <v/>
      </c>
      <c r="V1729" s="49" t="str">
        <f t="shared" ca="1" si="164"/>
        <v/>
      </c>
      <c r="W1729" s="11" t="str">
        <f t="shared" ca="1" si="165"/>
        <v/>
      </c>
      <c r="X1729" s="11" t="str">
        <f t="shared" ca="1" si="166"/>
        <v/>
      </c>
    </row>
    <row r="1730" spans="2:24" x14ac:dyDescent="0.25">
      <c r="B1730" s="82" t="str">
        <f ca="1">IF(B1729&lt;MIN($C$3, 'Terms&amp;Conditions + Transaction'!$B$6), B1729+1, "")</f>
        <v/>
      </c>
      <c r="C1730" t="str">
        <f ca="1">IF(B1730="", "", IF(AND(WEEKDAY(B1730, 2)&lt;=5, ISERROR(VLOOKUP(B1730, 'Holiday Schedule'!$B$3:$B$1002, 1, FALSE))), 1, 0))</f>
        <v/>
      </c>
      <c r="D1730" t="str">
        <f ca="1">IF(B1730="", "", IF(LOWER('Terms&amp;Conditions + Transaction'!$C$15)="act", 1, IF(DAY(B1730)=31, 0, IF(AND(DAY(B1730+1)=1, MONTH(B1730+1)=3), 31-DAY(B1730), 1))))</f>
        <v/>
      </c>
      <c r="E1730" s="18" t="str">
        <f ca="1">IF(B1730="", "", IFERROR(VLOOKUP(B1730, 'Accrual Schedule'!$B$3:$B$122, 1, TRUE), ""))</f>
        <v/>
      </c>
      <c r="F1730" s="18" t="str" cm="1">
        <f t="array" aca="1" ref="F1730" ca="1">IF(B1730="", "", INDEX('Accrual Schedule'!$B$3:$B$122, MATCH(B1730, 'Accrual Schedule'!$B$3:$B$122, 1)+1, 1))</f>
        <v/>
      </c>
      <c r="G1730" s="18" t="str" cm="1">
        <f t="array" aca="1" ref="G1730" ca="1">IF(B1730="", "", INDEX('Accrual Schedule'!$B$3:$B$122, MATCH(H1730, 'Accrual Schedule'!$B$3:$B$122, 1)-1, 1))</f>
        <v/>
      </c>
      <c r="H1730" s="18" t="str">
        <f ca="1">IF(B1730="", "", INDEX('Accrual Schedule'!$B$3:$B$122, MATCH(I1730, 'Accrual Schedule'!$C$3:$C$122, 1), 1))</f>
        <v/>
      </c>
      <c r="I1730" s="18" t="str" cm="1">
        <f t="array" aca="1" ref="I1730" ca="1">IF(B1730="", "", _xlfn.IFNA(INDEX('Accrual Schedule'!$C$4:$C$122, MATCH(B1730, 'Accrual Schedule'!$C$4:$C$122, 1)+1, 1), INDEX('Accrual Schedule'!$C$4:$C$122, 1, 1)))</f>
        <v/>
      </c>
      <c r="J1730" s="11" t="str">
        <f ca="1">IF(B1730="","",'Terms&amp;Conditions + Transaction'!$F$5-SUMIF(Dispositions!$B$3:$B$32,"&lt;="&amp;B1730,Dispositions!$C$3:$C$32))</f>
        <v/>
      </c>
      <c r="K1730" s="84" t="str">
        <f ca="1">IF(B1730="", "", IF(ISNA(MATCH(B1730, 'Factor Schedule'!$B$3:$B$2002, -1)),1,IF(INDEX('Factor Schedule'!$B$3:$C$2002,MATCH(B1730, 'Factor Schedule'!$B$3:$B$2002, -1), 1)=B1730,MATCH(B1730, 'Factor Schedule'!$B$3:$B$2002, -1),MATCH(B1730, 'Factor Schedule'!$B$3:$B$2002, -1)+1)))</f>
        <v/>
      </c>
      <c r="L1730" s="11" t="str" cm="1">
        <f t="array" aca="1" ref="L1730" ca="1">IF(B1730="","",ROUND(J1730*_xlfn.IFNA(INDEX('Factor Schedule'!$B$3:$C$2002,K1730, 2), 1), 2))</f>
        <v/>
      </c>
      <c r="M1730" s="11" t="str">
        <f ca="1">IF(B1730="", "", IF(OR(LOWER('Terms&amp;Conditions + Transaction'!$B$12)&lt;&gt;"compound", B1730=$C$2, B1730=E1730), L1730, L1730+IF(LOWER('Terms&amp;Conditions + Transaction'!$B$13)&lt;&gt;"y", SUMIFS($T$8:$T$2007, $B$8:$B$2007, "&gt;="&amp;E1730, $B$8:$B$2007, "&lt;"&amp;B1730), SUMIFS($U$8:$U$1007, $B$8:$B$2007, "&gt;="&amp;E1730, $B$8:$B$2007, "&lt;"&amp;B1730))))</f>
        <v/>
      </c>
      <c r="N1730" s="18" t="str">
        <f ca="1">IF(OR(B1730 = "", F1730=""), "", MIN(ForwardDays(B1730,-'Terms&amp;Conditions + Transaction'!$B$22, 'Terms&amp;Conditions + Transaction'!$B$23, 'Holiday Schedule'!$B$3:$B$1002),ForwardDays(F1730,-'Terms&amp;Conditions + Transaction'!$B$22, 'Terms&amp;Conditions + Transaction'!$B$23, 'Holiday Schedule'!$B$3:$B$1002)))</f>
        <v/>
      </c>
      <c r="O1730" s="42" t="str">
        <f ca="1">IF(B1730="", "", IF(ISNA(MATCH(N1730, SOFR_INDEX!$A$2:$A$2001, -1)),1,IF(INDEX(SOFR_INDEX!$A$2:$E$2001,MATCH(N1730, SOFR_INDEX!$A$2:$A$2001, -1), 1)=N1730,MATCH(N1730, SOFR_INDEX!$A$2:$A$2001, -1),MATCH(N1730, SOFR_INDEX!$A$2:$A$2001, -1)+1)))</f>
        <v/>
      </c>
      <c r="P1730" s="40" t="str" cm="1">
        <f t="array" aca="1" ref="P1730" ca="1">IF(OR(B1730="", F1730=""), "", INDEX(SOFR_INDEX!$B$2:$E$2001, O1730,$P$4) * IF(LEFT($P$3, 3)="180", 2, IF(LEFT($P$3, 2)="90", 4, IF(LEFT($P$3, 2)="30", 12, 1)))/100)</f>
        <v/>
      </c>
      <c r="Q1730" s="43" t="str">
        <f ca="1">IF(OR(B1730="", F1730=""), "", P1730+'Terms&amp;Conditions + Transaction'!$B$11/10000)</f>
        <v/>
      </c>
      <c r="R1730" s="43" t="str">
        <f t="shared" ca="1" si="161"/>
        <v/>
      </c>
      <c r="S1730" t="str">
        <f ca="1">IF(B1730="",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Transaction'!$C$7*(F1730-E1730), 365), 360))))</f>
        <v/>
      </c>
      <c r="T1730" s="49" t="str">
        <f t="shared" ca="1" si="162"/>
        <v/>
      </c>
      <c r="U1730" s="49" t="str">
        <f t="shared" ca="1" si="163"/>
        <v/>
      </c>
      <c r="V1730" s="49" t="str">
        <f t="shared" ca="1" si="164"/>
        <v/>
      </c>
      <c r="W1730" s="11" t="str">
        <f t="shared" ca="1" si="165"/>
        <v/>
      </c>
      <c r="X1730" s="11" t="str">
        <f t="shared" ca="1" si="166"/>
        <v/>
      </c>
    </row>
    <row r="1731" spans="2:24" x14ac:dyDescent="0.25">
      <c r="B1731" s="82" t="str">
        <f ca="1">IF(B1730&lt;MIN($C$3, 'Terms&amp;Conditions + Transaction'!$B$6), B1730+1, "")</f>
        <v/>
      </c>
      <c r="C1731" t="str">
        <f ca="1">IF(B1731="", "", IF(AND(WEEKDAY(B1731, 2)&lt;=5, ISERROR(VLOOKUP(B1731, 'Holiday Schedule'!$B$3:$B$1002, 1, FALSE))), 1, 0))</f>
        <v/>
      </c>
      <c r="D1731" t="str">
        <f ca="1">IF(B1731="", "", IF(LOWER('Terms&amp;Conditions + Transaction'!$C$15)="act", 1, IF(DAY(B1731)=31, 0, IF(AND(DAY(B1731+1)=1, MONTH(B1731+1)=3), 31-DAY(B1731), 1))))</f>
        <v/>
      </c>
      <c r="E1731" s="18" t="str">
        <f ca="1">IF(B1731="", "", IFERROR(VLOOKUP(B1731, 'Accrual Schedule'!$B$3:$B$122, 1, TRUE), ""))</f>
        <v/>
      </c>
      <c r="F1731" s="18" t="str" cm="1">
        <f t="array" aca="1" ref="F1731" ca="1">IF(B1731="", "", INDEX('Accrual Schedule'!$B$3:$B$122, MATCH(B1731, 'Accrual Schedule'!$B$3:$B$122, 1)+1, 1))</f>
        <v/>
      </c>
      <c r="G1731" s="18" t="str" cm="1">
        <f t="array" aca="1" ref="G1731" ca="1">IF(B1731="", "", INDEX('Accrual Schedule'!$B$3:$B$122, MATCH(H1731, 'Accrual Schedule'!$B$3:$B$122, 1)-1, 1))</f>
        <v/>
      </c>
      <c r="H1731" s="18" t="str">
        <f ca="1">IF(B1731="", "", INDEX('Accrual Schedule'!$B$3:$B$122, MATCH(I1731, 'Accrual Schedule'!$C$3:$C$122, 1), 1))</f>
        <v/>
      </c>
      <c r="I1731" s="18" t="str" cm="1">
        <f t="array" aca="1" ref="I1731" ca="1">IF(B1731="", "", _xlfn.IFNA(INDEX('Accrual Schedule'!$C$4:$C$122, MATCH(B1731, 'Accrual Schedule'!$C$4:$C$122, 1)+1, 1), INDEX('Accrual Schedule'!$C$4:$C$122, 1, 1)))</f>
        <v/>
      </c>
      <c r="J1731" s="11" t="str">
        <f ca="1">IF(B1731="","",'Terms&amp;Conditions + Transaction'!$F$5-SUMIF(Dispositions!$B$3:$B$32,"&lt;="&amp;B1731,Dispositions!$C$3:$C$32))</f>
        <v/>
      </c>
      <c r="K1731" s="84" t="str">
        <f ca="1">IF(B1731="", "", IF(ISNA(MATCH(B1731, 'Factor Schedule'!$B$3:$B$2002, -1)),1,IF(INDEX('Factor Schedule'!$B$3:$C$2002,MATCH(B1731, 'Factor Schedule'!$B$3:$B$2002, -1), 1)=B1731,MATCH(B1731, 'Factor Schedule'!$B$3:$B$2002, -1),MATCH(B1731, 'Factor Schedule'!$B$3:$B$2002, -1)+1)))</f>
        <v/>
      </c>
      <c r="L1731" s="11" t="str" cm="1">
        <f t="array" aca="1" ref="L1731" ca="1">IF(B1731="","",ROUND(J1731*_xlfn.IFNA(INDEX('Factor Schedule'!$B$3:$C$2002,K1731, 2), 1), 2))</f>
        <v/>
      </c>
      <c r="M1731" s="11" t="str">
        <f ca="1">IF(B1731="", "", IF(OR(LOWER('Terms&amp;Conditions + Transaction'!$B$12)&lt;&gt;"compound", B1731=$C$2, B1731=E1731), L1731, L1731+IF(LOWER('Terms&amp;Conditions + Transaction'!$B$13)&lt;&gt;"y", SUMIFS($T$8:$T$2007, $B$8:$B$2007, "&gt;="&amp;E1731, $B$8:$B$2007, "&lt;"&amp;B1731), SUMIFS($U$8:$U$1007, $B$8:$B$2007, "&gt;="&amp;E1731, $B$8:$B$2007, "&lt;"&amp;B1731))))</f>
        <v/>
      </c>
      <c r="N1731" s="18" t="str">
        <f ca="1">IF(OR(B1731 = "", F1731=""), "", MIN(ForwardDays(B1731,-'Terms&amp;Conditions + Transaction'!$B$22, 'Terms&amp;Conditions + Transaction'!$B$23, 'Holiday Schedule'!$B$3:$B$1002),ForwardDays(F1731,-'Terms&amp;Conditions + Transaction'!$B$22, 'Terms&amp;Conditions + Transaction'!$B$23, 'Holiday Schedule'!$B$3:$B$1002)))</f>
        <v/>
      </c>
      <c r="O1731" s="42" t="str">
        <f ca="1">IF(B1731="", "", IF(ISNA(MATCH(N1731, SOFR_INDEX!$A$2:$A$2001, -1)),1,IF(INDEX(SOFR_INDEX!$A$2:$E$2001,MATCH(N1731, SOFR_INDEX!$A$2:$A$2001, -1), 1)=N1731,MATCH(N1731, SOFR_INDEX!$A$2:$A$2001, -1),MATCH(N1731, SOFR_INDEX!$A$2:$A$2001, -1)+1)))</f>
        <v/>
      </c>
      <c r="P1731" s="40" t="str" cm="1">
        <f t="array" aca="1" ref="P1731" ca="1">IF(OR(B1731="", F1731=""), "", INDEX(SOFR_INDEX!$B$2:$E$2001, O1731,$P$4) * IF(LEFT($P$3, 3)="180", 2, IF(LEFT($P$3, 2)="90", 4, IF(LEFT($P$3, 2)="30", 12, 1)))/100)</f>
        <v/>
      </c>
      <c r="Q1731" s="43" t="str">
        <f ca="1">IF(OR(B1731="", F1731=""), "", P1731+'Terms&amp;Conditions + Transaction'!$B$11/10000)</f>
        <v/>
      </c>
      <c r="R1731" s="43" t="str">
        <f t="shared" ca="1" si="161"/>
        <v/>
      </c>
      <c r="S1731" t="str">
        <f ca="1">IF(B1731="",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Transaction'!$C$7*(F1731-E1731), 365), 360))))</f>
        <v/>
      </c>
      <c r="T1731" s="49" t="str">
        <f t="shared" ca="1" si="162"/>
        <v/>
      </c>
      <c r="U1731" s="49" t="str">
        <f t="shared" ca="1" si="163"/>
        <v/>
      </c>
      <c r="V1731" s="49" t="str">
        <f t="shared" ca="1" si="164"/>
        <v/>
      </c>
      <c r="W1731" s="11" t="str">
        <f t="shared" ca="1" si="165"/>
        <v/>
      </c>
      <c r="X1731" s="11" t="str">
        <f t="shared" ca="1" si="166"/>
        <v/>
      </c>
    </row>
    <row r="1732" spans="2:24" x14ac:dyDescent="0.25">
      <c r="B1732" s="82" t="str">
        <f ca="1">IF(B1731&lt;MIN($C$3, 'Terms&amp;Conditions + Transaction'!$B$6), B1731+1, "")</f>
        <v/>
      </c>
      <c r="C1732" t="str">
        <f ca="1">IF(B1732="", "", IF(AND(WEEKDAY(B1732, 2)&lt;=5, ISERROR(VLOOKUP(B1732, 'Holiday Schedule'!$B$3:$B$1002, 1, FALSE))), 1, 0))</f>
        <v/>
      </c>
      <c r="D1732" t="str">
        <f ca="1">IF(B1732="", "", IF(LOWER('Terms&amp;Conditions + Transaction'!$C$15)="act", 1, IF(DAY(B1732)=31, 0, IF(AND(DAY(B1732+1)=1, MONTH(B1732+1)=3), 31-DAY(B1732), 1))))</f>
        <v/>
      </c>
      <c r="E1732" s="18" t="str">
        <f ca="1">IF(B1732="", "", IFERROR(VLOOKUP(B1732, 'Accrual Schedule'!$B$3:$B$122, 1, TRUE), ""))</f>
        <v/>
      </c>
      <c r="F1732" s="18" t="str" cm="1">
        <f t="array" aca="1" ref="F1732" ca="1">IF(B1732="", "", INDEX('Accrual Schedule'!$B$3:$B$122, MATCH(B1732, 'Accrual Schedule'!$B$3:$B$122, 1)+1, 1))</f>
        <v/>
      </c>
      <c r="G1732" s="18" t="str" cm="1">
        <f t="array" aca="1" ref="G1732" ca="1">IF(B1732="", "", INDEX('Accrual Schedule'!$B$3:$B$122, MATCH(H1732, 'Accrual Schedule'!$B$3:$B$122, 1)-1, 1))</f>
        <v/>
      </c>
      <c r="H1732" s="18" t="str">
        <f ca="1">IF(B1732="", "", INDEX('Accrual Schedule'!$B$3:$B$122, MATCH(I1732, 'Accrual Schedule'!$C$3:$C$122, 1), 1))</f>
        <v/>
      </c>
      <c r="I1732" s="18" t="str" cm="1">
        <f t="array" aca="1" ref="I1732" ca="1">IF(B1732="", "", _xlfn.IFNA(INDEX('Accrual Schedule'!$C$4:$C$122, MATCH(B1732, 'Accrual Schedule'!$C$4:$C$122, 1)+1, 1), INDEX('Accrual Schedule'!$C$4:$C$122, 1, 1)))</f>
        <v/>
      </c>
      <c r="J1732" s="11" t="str">
        <f ca="1">IF(B1732="","",'Terms&amp;Conditions + Transaction'!$F$5-SUMIF(Dispositions!$B$3:$B$32,"&lt;="&amp;B1732,Dispositions!$C$3:$C$32))</f>
        <v/>
      </c>
      <c r="K1732" s="84" t="str">
        <f ca="1">IF(B1732="", "", IF(ISNA(MATCH(B1732, 'Factor Schedule'!$B$3:$B$2002, -1)),1,IF(INDEX('Factor Schedule'!$B$3:$C$2002,MATCH(B1732, 'Factor Schedule'!$B$3:$B$2002, -1), 1)=B1732,MATCH(B1732, 'Factor Schedule'!$B$3:$B$2002, -1),MATCH(B1732, 'Factor Schedule'!$B$3:$B$2002, -1)+1)))</f>
        <v/>
      </c>
      <c r="L1732" s="11" t="str" cm="1">
        <f t="array" aca="1" ref="L1732" ca="1">IF(B1732="","",ROUND(J1732*_xlfn.IFNA(INDEX('Factor Schedule'!$B$3:$C$2002,K1732, 2), 1), 2))</f>
        <v/>
      </c>
      <c r="M1732" s="11" t="str">
        <f ca="1">IF(B1732="", "", IF(OR(LOWER('Terms&amp;Conditions + Transaction'!$B$12)&lt;&gt;"compound", B1732=$C$2, B1732=E1732), L1732, L1732+IF(LOWER('Terms&amp;Conditions + Transaction'!$B$13)&lt;&gt;"y", SUMIFS($T$8:$T$2007, $B$8:$B$2007, "&gt;="&amp;E1732, $B$8:$B$2007, "&lt;"&amp;B1732), SUMIFS($U$8:$U$1007, $B$8:$B$2007, "&gt;="&amp;E1732, $B$8:$B$2007, "&lt;"&amp;B1732))))</f>
        <v/>
      </c>
      <c r="N1732" s="18" t="str">
        <f ca="1">IF(OR(B1732 = "", F1732=""), "", MIN(ForwardDays(B1732,-'Terms&amp;Conditions + Transaction'!$B$22, 'Terms&amp;Conditions + Transaction'!$B$23, 'Holiday Schedule'!$B$3:$B$1002),ForwardDays(F1732,-'Terms&amp;Conditions + Transaction'!$B$22, 'Terms&amp;Conditions + Transaction'!$B$23, 'Holiday Schedule'!$B$3:$B$1002)))</f>
        <v/>
      </c>
      <c r="O1732" s="42" t="str">
        <f ca="1">IF(B1732="", "", IF(ISNA(MATCH(N1732, SOFR_INDEX!$A$2:$A$2001, -1)),1,IF(INDEX(SOFR_INDEX!$A$2:$E$2001,MATCH(N1732, SOFR_INDEX!$A$2:$A$2001, -1), 1)=N1732,MATCH(N1732, SOFR_INDEX!$A$2:$A$2001, -1),MATCH(N1732, SOFR_INDEX!$A$2:$A$2001, -1)+1)))</f>
        <v/>
      </c>
      <c r="P1732" s="40" t="str" cm="1">
        <f t="array" aca="1" ref="P1732" ca="1">IF(OR(B1732="", F1732=""), "", INDEX(SOFR_INDEX!$B$2:$E$2001, O1732,$P$4) * IF(LEFT($P$3, 3)="180", 2, IF(LEFT($P$3, 2)="90", 4, IF(LEFT($P$3, 2)="30", 12, 1)))/100)</f>
        <v/>
      </c>
      <c r="Q1732" s="43" t="str">
        <f ca="1">IF(OR(B1732="", F1732=""), "", P1732+'Terms&amp;Conditions + Transaction'!$B$11/10000)</f>
        <v/>
      </c>
      <c r="R1732" s="43" t="str">
        <f t="shared" ca="1" si="161"/>
        <v/>
      </c>
      <c r="S1732" t="str">
        <f ca="1">IF(B1732="",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Transaction'!$C$7*(F1732-E1732), 365), 360))))</f>
        <v/>
      </c>
      <c r="T1732" s="49" t="str">
        <f t="shared" ca="1" si="162"/>
        <v/>
      </c>
      <c r="U1732" s="49" t="str">
        <f t="shared" ca="1" si="163"/>
        <v/>
      </c>
      <c r="V1732" s="49" t="str">
        <f t="shared" ca="1" si="164"/>
        <v/>
      </c>
      <c r="W1732" s="11" t="str">
        <f t="shared" ca="1" si="165"/>
        <v/>
      </c>
      <c r="X1732" s="11" t="str">
        <f t="shared" ca="1" si="166"/>
        <v/>
      </c>
    </row>
    <row r="1733" spans="2:24" x14ac:dyDescent="0.25">
      <c r="B1733" s="82" t="str">
        <f ca="1">IF(B1732&lt;MIN($C$3, 'Terms&amp;Conditions + Transaction'!$B$6), B1732+1, "")</f>
        <v/>
      </c>
      <c r="C1733" t="str">
        <f ca="1">IF(B1733="", "", IF(AND(WEEKDAY(B1733, 2)&lt;=5, ISERROR(VLOOKUP(B1733, 'Holiday Schedule'!$B$3:$B$1002, 1, FALSE))), 1, 0))</f>
        <v/>
      </c>
      <c r="D1733" t="str">
        <f ca="1">IF(B1733="", "", IF(LOWER('Terms&amp;Conditions + Transaction'!$C$15)="act", 1, IF(DAY(B1733)=31, 0, IF(AND(DAY(B1733+1)=1, MONTH(B1733+1)=3), 31-DAY(B1733), 1))))</f>
        <v/>
      </c>
      <c r="E1733" s="18" t="str">
        <f ca="1">IF(B1733="", "", IFERROR(VLOOKUP(B1733, 'Accrual Schedule'!$B$3:$B$122, 1, TRUE), ""))</f>
        <v/>
      </c>
      <c r="F1733" s="18" t="str" cm="1">
        <f t="array" aca="1" ref="F1733" ca="1">IF(B1733="", "", INDEX('Accrual Schedule'!$B$3:$B$122, MATCH(B1733, 'Accrual Schedule'!$B$3:$B$122, 1)+1, 1))</f>
        <v/>
      </c>
      <c r="G1733" s="18" t="str" cm="1">
        <f t="array" aca="1" ref="G1733" ca="1">IF(B1733="", "", INDEX('Accrual Schedule'!$B$3:$B$122, MATCH(H1733, 'Accrual Schedule'!$B$3:$B$122, 1)-1, 1))</f>
        <v/>
      </c>
      <c r="H1733" s="18" t="str">
        <f ca="1">IF(B1733="", "", INDEX('Accrual Schedule'!$B$3:$B$122, MATCH(I1733, 'Accrual Schedule'!$C$3:$C$122, 1), 1))</f>
        <v/>
      </c>
      <c r="I1733" s="18" t="str" cm="1">
        <f t="array" aca="1" ref="I1733" ca="1">IF(B1733="", "", _xlfn.IFNA(INDEX('Accrual Schedule'!$C$4:$C$122, MATCH(B1733, 'Accrual Schedule'!$C$4:$C$122, 1)+1, 1), INDEX('Accrual Schedule'!$C$4:$C$122, 1, 1)))</f>
        <v/>
      </c>
      <c r="J1733" s="11" t="str">
        <f ca="1">IF(B1733="","",'Terms&amp;Conditions + Transaction'!$F$5-SUMIF(Dispositions!$B$3:$B$32,"&lt;="&amp;B1733,Dispositions!$C$3:$C$32))</f>
        <v/>
      </c>
      <c r="K1733" s="84" t="str">
        <f ca="1">IF(B1733="", "", IF(ISNA(MATCH(B1733, 'Factor Schedule'!$B$3:$B$2002, -1)),1,IF(INDEX('Factor Schedule'!$B$3:$C$2002,MATCH(B1733, 'Factor Schedule'!$B$3:$B$2002, -1), 1)=B1733,MATCH(B1733, 'Factor Schedule'!$B$3:$B$2002, -1),MATCH(B1733, 'Factor Schedule'!$B$3:$B$2002, -1)+1)))</f>
        <v/>
      </c>
      <c r="L1733" s="11" t="str" cm="1">
        <f t="array" aca="1" ref="L1733" ca="1">IF(B1733="","",ROUND(J1733*_xlfn.IFNA(INDEX('Factor Schedule'!$B$3:$C$2002,K1733, 2), 1), 2))</f>
        <v/>
      </c>
      <c r="M1733" s="11" t="str">
        <f ca="1">IF(B1733="", "", IF(OR(LOWER('Terms&amp;Conditions + Transaction'!$B$12)&lt;&gt;"compound", B1733=$C$2, B1733=E1733), L1733, L1733+IF(LOWER('Terms&amp;Conditions + Transaction'!$B$13)&lt;&gt;"y", SUMIFS($T$8:$T$2007, $B$8:$B$2007, "&gt;="&amp;E1733, $B$8:$B$2007, "&lt;"&amp;B1733), SUMIFS($U$8:$U$1007, $B$8:$B$2007, "&gt;="&amp;E1733, $B$8:$B$2007, "&lt;"&amp;B1733))))</f>
        <v/>
      </c>
      <c r="N1733" s="18" t="str">
        <f ca="1">IF(OR(B1733 = "", F1733=""), "", MIN(ForwardDays(B1733,-'Terms&amp;Conditions + Transaction'!$B$22, 'Terms&amp;Conditions + Transaction'!$B$23, 'Holiday Schedule'!$B$3:$B$1002),ForwardDays(F1733,-'Terms&amp;Conditions + Transaction'!$B$22, 'Terms&amp;Conditions + Transaction'!$B$23, 'Holiday Schedule'!$B$3:$B$1002)))</f>
        <v/>
      </c>
      <c r="O1733" s="42" t="str">
        <f ca="1">IF(B1733="", "", IF(ISNA(MATCH(N1733, SOFR_INDEX!$A$2:$A$2001, -1)),1,IF(INDEX(SOFR_INDEX!$A$2:$E$2001,MATCH(N1733, SOFR_INDEX!$A$2:$A$2001, -1), 1)=N1733,MATCH(N1733, SOFR_INDEX!$A$2:$A$2001, -1),MATCH(N1733, SOFR_INDEX!$A$2:$A$2001, -1)+1)))</f>
        <v/>
      </c>
      <c r="P1733" s="40" t="str" cm="1">
        <f t="array" aca="1" ref="P1733" ca="1">IF(OR(B1733="", F1733=""), "", INDEX(SOFR_INDEX!$B$2:$E$2001, O1733,$P$4) * IF(LEFT($P$3, 3)="180", 2, IF(LEFT($P$3, 2)="90", 4, IF(LEFT($P$3, 2)="30", 12, 1)))/100)</f>
        <v/>
      </c>
      <c r="Q1733" s="43" t="str">
        <f ca="1">IF(OR(B1733="", F1733=""), "", P1733+'Terms&amp;Conditions + Transaction'!$B$11/10000)</f>
        <v/>
      </c>
      <c r="R1733" s="43" t="str">
        <f t="shared" ca="1" si="161"/>
        <v/>
      </c>
      <c r="S1733" t="str">
        <f ca="1">IF(B1733="",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Transaction'!$C$7*(F1733-E1733), 365), 360))))</f>
        <v/>
      </c>
      <c r="T1733" s="49" t="str">
        <f t="shared" ca="1" si="162"/>
        <v/>
      </c>
      <c r="U1733" s="49" t="str">
        <f t="shared" ca="1" si="163"/>
        <v/>
      </c>
      <c r="V1733" s="49" t="str">
        <f t="shared" ca="1" si="164"/>
        <v/>
      </c>
      <c r="W1733" s="11" t="str">
        <f t="shared" ca="1" si="165"/>
        <v/>
      </c>
      <c r="X1733" s="11" t="str">
        <f t="shared" ca="1" si="166"/>
        <v/>
      </c>
    </row>
    <row r="1734" spans="2:24" x14ac:dyDescent="0.25">
      <c r="B1734" s="82" t="str">
        <f ca="1">IF(B1733&lt;MIN($C$3, 'Terms&amp;Conditions + Transaction'!$B$6), B1733+1, "")</f>
        <v/>
      </c>
      <c r="C1734" t="str">
        <f ca="1">IF(B1734="", "", IF(AND(WEEKDAY(B1734, 2)&lt;=5, ISERROR(VLOOKUP(B1734, 'Holiday Schedule'!$B$3:$B$1002, 1, FALSE))), 1, 0))</f>
        <v/>
      </c>
      <c r="D1734" t="str">
        <f ca="1">IF(B1734="", "", IF(LOWER('Terms&amp;Conditions + Transaction'!$C$15)="act", 1, IF(DAY(B1734)=31, 0, IF(AND(DAY(B1734+1)=1, MONTH(B1734+1)=3), 31-DAY(B1734), 1))))</f>
        <v/>
      </c>
      <c r="E1734" s="18" t="str">
        <f ca="1">IF(B1734="", "", IFERROR(VLOOKUP(B1734, 'Accrual Schedule'!$B$3:$B$122, 1, TRUE), ""))</f>
        <v/>
      </c>
      <c r="F1734" s="18" t="str" cm="1">
        <f t="array" aca="1" ref="F1734" ca="1">IF(B1734="", "", INDEX('Accrual Schedule'!$B$3:$B$122, MATCH(B1734, 'Accrual Schedule'!$B$3:$B$122, 1)+1, 1))</f>
        <v/>
      </c>
      <c r="G1734" s="18" t="str" cm="1">
        <f t="array" aca="1" ref="G1734" ca="1">IF(B1734="", "", INDEX('Accrual Schedule'!$B$3:$B$122, MATCH(H1734, 'Accrual Schedule'!$B$3:$B$122, 1)-1, 1))</f>
        <v/>
      </c>
      <c r="H1734" s="18" t="str">
        <f ca="1">IF(B1734="", "", INDEX('Accrual Schedule'!$B$3:$B$122, MATCH(I1734, 'Accrual Schedule'!$C$3:$C$122, 1), 1))</f>
        <v/>
      </c>
      <c r="I1734" s="18" t="str" cm="1">
        <f t="array" aca="1" ref="I1734" ca="1">IF(B1734="", "", _xlfn.IFNA(INDEX('Accrual Schedule'!$C$4:$C$122, MATCH(B1734, 'Accrual Schedule'!$C$4:$C$122, 1)+1, 1), INDEX('Accrual Schedule'!$C$4:$C$122, 1, 1)))</f>
        <v/>
      </c>
      <c r="J1734" s="11" t="str">
        <f ca="1">IF(B1734="","",'Terms&amp;Conditions + Transaction'!$F$5-SUMIF(Dispositions!$B$3:$B$32,"&lt;="&amp;B1734,Dispositions!$C$3:$C$32))</f>
        <v/>
      </c>
      <c r="K1734" s="84" t="str">
        <f ca="1">IF(B1734="", "", IF(ISNA(MATCH(B1734, 'Factor Schedule'!$B$3:$B$2002, -1)),1,IF(INDEX('Factor Schedule'!$B$3:$C$2002,MATCH(B1734, 'Factor Schedule'!$B$3:$B$2002, -1), 1)=B1734,MATCH(B1734, 'Factor Schedule'!$B$3:$B$2002, -1),MATCH(B1734, 'Factor Schedule'!$B$3:$B$2002, -1)+1)))</f>
        <v/>
      </c>
      <c r="L1734" s="11" t="str" cm="1">
        <f t="array" aca="1" ref="L1734" ca="1">IF(B1734="","",ROUND(J1734*_xlfn.IFNA(INDEX('Factor Schedule'!$B$3:$C$2002,K1734, 2), 1), 2))</f>
        <v/>
      </c>
      <c r="M1734" s="11" t="str">
        <f ca="1">IF(B1734="", "", IF(OR(LOWER('Terms&amp;Conditions + Transaction'!$B$12)&lt;&gt;"compound", B1734=$C$2, B1734=E1734), L1734, L1734+IF(LOWER('Terms&amp;Conditions + Transaction'!$B$13)&lt;&gt;"y", SUMIFS($T$8:$T$2007, $B$8:$B$2007, "&gt;="&amp;E1734, $B$8:$B$2007, "&lt;"&amp;B1734), SUMIFS($U$8:$U$1007, $B$8:$B$2007, "&gt;="&amp;E1734, $B$8:$B$2007, "&lt;"&amp;B1734))))</f>
        <v/>
      </c>
      <c r="N1734" s="18" t="str">
        <f ca="1">IF(OR(B1734 = "", F1734=""), "", MIN(ForwardDays(B1734,-'Terms&amp;Conditions + Transaction'!$B$22, 'Terms&amp;Conditions + Transaction'!$B$23, 'Holiday Schedule'!$B$3:$B$1002),ForwardDays(F1734,-'Terms&amp;Conditions + Transaction'!$B$22, 'Terms&amp;Conditions + Transaction'!$B$23, 'Holiday Schedule'!$B$3:$B$1002)))</f>
        <v/>
      </c>
      <c r="O1734" s="42" t="str">
        <f ca="1">IF(B1734="", "", IF(ISNA(MATCH(N1734, SOFR_INDEX!$A$2:$A$2001, -1)),1,IF(INDEX(SOFR_INDEX!$A$2:$E$2001,MATCH(N1734, SOFR_INDEX!$A$2:$A$2001, -1), 1)=N1734,MATCH(N1734, SOFR_INDEX!$A$2:$A$2001, -1),MATCH(N1734, SOFR_INDEX!$A$2:$A$2001, -1)+1)))</f>
        <v/>
      </c>
      <c r="P1734" s="40" t="str" cm="1">
        <f t="array" aca="1" ref="P1734" ca="1">IF(OR(B1734="", F1734=""), "", INDEX(SOFR_INDEX!$B$2:$E$2001, O1734,$P$4) * IF(LEFT($P$3, 3)="180", 2, IF(LEFT($P$3, 2)="90", 4, IF(LEFT($P$3, 2)="30", 12, 1)))/100)</f>
        <v/>
      </c>
      <c r="Q1734" s="43" t="str">
        <f ca="1">IF(OR(B1734="", F1734=""), "", P1734+'Terms&amp;Conditions + Transaction'!$B$11/10000)</f>
        <v/>
      </c>
      <c r="R1734" s="43" t="str">
        <f t="shared" ca="1" si="161"/>
        <v/>
      </c>
      <c r="S1734" t="str">
        <f ca="1">IF(B1734="",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Transaction'!$C$7*(F1734-E1734), 365), 360))))</f>
        <v/>
      </c>
      <c r="T1734" s="49" t="str">
        <f t="shared" ca="1" si="162"/>
        <v/>
      </c>
      <c r="U1734" s="49" t="str">
        <f t="shared" ca="1" si="163"/>
        <v/>
      </c>
      <c r="V1734" s="49" t="str">
        <f t="shared" ca="1" si="164"/>
        <v/>
      </c>
      <c r="W1734" s="11" t="str">
        <f t="shared" ca="1" si="165"/>
        <v/>
      </c>
      <c r="X1734" s="11" t="str">
        <f t="shared" ca="1" si="166"/>
        <v/>
      </c>
    </row>
    <row r="1735" spans="2:24" x14ac:dyDescent="0.25">
      <c r="B1735" s="82" t="str">
        <f ca="1">IF(B1734&lt;MIN($C$3, 'Terms&amp;Conditions + Transaction'!$B$6), B1734+1, "")</f>
        <v/>
      </c>
      <c r="C1735" t="str">
        <f ca="1">IF(B1735="", "", IF(AND(WEEKDAY(B1735, 2)&lt;=5, ISERROR(VLOOKUP(B1735, 'Holiday Schedule'!$B$3:$B$1002, 1, FALSE))), 1, 0))</f>
        <v/>
      </c>
      <c r="D1735" t="str">
        <f ca="1">IF(B1735="", "", IF(LOWER('Terms&amp;Conditions + Transaction'!$C$15)="act", 1, IF(DAY(B1735)=31, 0, IF(AND(DAY(B1735+1)=1, MONTH(B1735+1)=3), 31-DAY(B1735), 1))))</f>
        <v/>
      </c>
      <c r="E1735" s="18" t="str">
        <f ca="1">IF(B1735="", "", IFERROR(VLOOKUP(B1735, 'Accrual Schedule'!$B$3:$B$122, 1, TRUE), ""))</f>
        <v/>
      </c>
      <c r="F1735" s="18" t="str" cm="1">
        <f t="array" aca="1" ref="F1735" ca="1">IF(B1735="", "", INDEX('Accrual Schedule'!$B$3:$B$122, MATCH(B1735, 'Accrual Schedule'!$B$3:$B$122, 1)+1, 1))</f>
        <v/>
      </c>
      <c r="G1735" s="18" t="str" cm="1">
        <f t="array" aca="1" ref="G1735" ca="1">IF(B1735="", "", INDEX('Accrual Schedule'!$B$3:$B$122, MATCH(H1735, 'Accrual Schedule'!$B$3:$B$122, 1)-1, 1))</f>
        <v/>
      </c>
      <c r="H1735" s="18" t="str">
        <f ca="1">IF(B1735="", "", INDEX('Accrual Schedule'!$B$3:$B$122, MATCH(I1735, 'Accrual Schedule'!$C$3:$C$122, 1), 1))</f>
        <v/>
      </c>
      <c r="I1735" s="18" t="str" cm="1">
        <f t="array" aca="1" ref="I1735" ca="1">IF(B1735="", "", _xlfn.IFNA(INDEX('Accrual Schedule'!$C$4:$C$122, MATCH(B1735, 'Accrual Schedule'!$C$4:$C$122, 1)+1, 1), INDEX('Accrual Schedule'!$C$4:$C$122, 1, 1)))</f>
        <v/>
      </c>
      <c r="J1735" s="11" t="str">
        <f ca="1">IF(B1735="","",'Terms&amp;Conditions + Transaction'!$F$5-SUMIF(Dispositions!$B$3:$B$32,"&lt;="&amp;B1735,Dispositions!$C$3:$C$32))</f>
        <v/>
      </c>
      <c r="K1735" s="84" t="str">
        <f ca="1">IF(B1735="", "", IF(ISNA(MATCH(B1735, 'Factor Schedule'!$B$3:$B$2002, -1)),1,IF(INDEX('Factor Schedule'!$B$3:$C$2002,MATCH(B1735, 'Factor Schedule'!$B$3:$B$2002, -1), 1)=B1735,MATCH(B1735, 'Factor Schedule'!$B$3:$B$2002, -1),MATCH(B1735, 'Factor Schedule'!$B$3:$B$2002, -1)+1)))</f>
        <v/>
      </c>
      <c r="L1735" s="11" t="str" cm="1">
        <f t="array" aca="1" ref="L1735" ca="1">IF(B1735="","",ROUND(J1735*_xlfn.IFNA(INDEX('Factor Schedule'!$B$3:$C$2002,K1735, 2), 1), 2))</f>
        <v/>
      </c>
      <c r="M1735" s="11" t="str">
        <f ca="1">IF(B1735="", "", IF(OR(LOWER('Terms&amp;Conditions + Transaction'!$B$12)&lt;&gt;"compound", B1735=$C$2, B1735=E1735), L1735, L1735+IF(LOWER('Terms&amp;Conditions + Transaction'!$B$13)&lt;&gt;"y", SUMIFS($T$8:$T$2007, $B$8:$B$2007, "&gt;="&amp;E1735, $B$8:$B$2007, "&lt;"&amp;B1735), SUMIFS($U$8:$U$1007, $B$8:$B$2007, "&gt;="&amp;E1735, $B$8:$B$2007, "&lt;"&amp;B1735))))</f>
        <v/>
      </c>
      <c r="N1735" s="18" t="str">
        <f ca="1">IF(OR(B1735 = "", F1735=""), "", MIN(ForwardDays(B1735,-'Terms&amp;Conditions + Transaction'!$B$22, 'Terms&amp;Conditions + Transaction'!$B$23, 'Holiday Schedule'!$B$3:$B$1002),ForwardDays(F1735,-'Terms&amp;Conditions + Transaction'!$B$22, 'Terms&amp;Conditions + Transaction'!$B$23, 'Holiday Schedule'!$B$3:$B$1002)))</f>
        <v/>
      </c>
      <c r="O1735" s="42" t="str">
        <f ca="1">IF(B1735="", "", IF(ISNA(MATCH(N1735, SOFR_INDEX!$A$2:$A$2001, -1)),1,IF(INDEX(SOFR_INDEX!$A$2:$E$2001,MATCH(N1735, SOFR_INDEX!$A$2:$A$2001, -1), 1)=N1735,MATCH(N1735, SOFR_INDEX!$A$2:$A$2001, -1),MATCH(N1735, SOFR_INDEX!$A$2:$A$2001, -1)+1)))</f>
        <v/>
      </c>
      <c r="P1735" s="40" t="str" cm="1">
        <f t="array" aca="1" ref="P1735" ca="1">IF(OR(B1735="", F1735=""), "", INDEX(SOFR_INDEX!$B$2:$E$2001, O1735,$P$4) * IF(LEFT($P$3, 3)="180", 2, IF(LEFT($P$3, 2)="90", 4, IF(LEFT($P$3, 2)="30", 12, 1)))/100)</f>
        <v/>
      </c>
      <c r="Q1735" s="43" t="str">
        <f ca="1">IF(OR(B1735="", F1735=""), "", P1735+'Terms&amp;Conditions + Transaction'!$B$11/10000)</f>
        <v/>
      </c>
      <c r="R1735" s="43" t="str">
        <f t="shared" ca="1" si="161"/>
        <v/>
      </c>
      <c r="S1735" t="str">
        <f ca="1">IF(B1735="",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Transaction'!$C$7*(F1735-E1735), 365), 360))))</f>
        <v/>
      </c>
      <c r="T1735" s="49" t="str">
        <f t="shared" ca="1" si="162"/>
        <v/>
      </c>
      <c r="U1735" s="49" t="str">
        <f t="shared" ca="1" si="163"/>
        <v/>
      </c>
      <c r="V1735" s="49" t="str">
        <f t="shared" ca="1" si="164"/>
        <v/>
      </c>
      <c r="W1735" s="11" t="str">
        <f t="shared" ca="1" si="165"/>
        <v/>
      </c>
      <c r="X1735" s="11" t="str">
        <f t="shared" ca="1" si="166"/>
        <v/>
      </c>
    </row>
    <row r="1736" spans="2:24" x14ac:dyDescent="0.25">
      <c r="B1736" s="82" t="str">
        <f ca="1">IF(B1735&lt;MIN($C$3, 'Terms&amp;Conditions + Transaction'!$B$6), B1735+1, "")</f>
        <v/>
      </c>
      <c r="C1736" t="str">
        <f ca="1">IF(B1736="", "", IF(AND(WEEKDAY(B1736, 2)&lt;=5, ISERROR(VLOOKUP(B1736, 'Holiday Schedule'!$B$3:$B$1002, 1, FALSE))), 1, 0))</f>
        <v/>
      </c>
      <c r="D1736" t="str">
        <f ca="1">IF(B1736="", "", IF(LOWER('Terms&amp;Conditions + Transaction'!$C$15)="act", 1, IF(DAY(B1736)=31, 0, IF(AND(DAY(B1736+1)=1, MONTH(B1736+1)=3), 31-DAY(B1736), 1))))</f>
        <v/>
      </c>
      <c r="E1736" s="18" t="str">
        <f ca="1">IF(B1736="", "", IFERROR(VLOOKUP(B1736, 'Accrual Schedule'!$B$3:$B$122, 1, TRUE), ""))</f>
        <v/>
      </c>
      <c r="F1736" s="18" t="str" cm="1">
        <f t="array" aca="1" ref="F1736" ca="1">IF(B1736="", "", INDEX('Accrual Schedule'!$B$3:$B$122, MATCH(B1736, 'Accrual Schedule'!$B$3:$B$122, 1)+1, 1))</f>
        <v/>
      </c>
      <c r="G1736" s="18" t="str" cm="1">
        <f t="array" aca="1" ref="G1736" ca="1">IF(B1736="", "", INDEX('Accrual Schedule'!$B$3:$B$122, MATCH(H1736, 'Accrual Schedule'!$B$3:$B$122, 1)-1, 1))</f>
        <v/>
      </c>
      <c r="H1736" s="18" t="str">
        <f ca="1">IF(B1736="", "", INDEX('Accrual Schedule'!$B$3:$B$122, MATCH(I1736, 'Accrual Schedule'!$C$3:$C$122, 1), 1))</f>
        <v/>
      </c>
      <c r="I1736" s="18" t="str" cm="1">
        <f t="array" aca="1" ref="I1736" ca="1">IF(B1736="", "", _xlfn.IFNA(INDEX('Accrual Schedule'!$C$4:$C$122, MATCH(B1736, 'Accrual Schedule'!$C$4:$C$122, 1)+1, 1), INDEX('Accrual Schedule'!$C$4:$C$122, 1, 1)))</f>
        <v/>
      </c>
      <c r="J1736" s="11" t="str">
        <f ca="1">IF(B1736="","",'Terms&amp;Conditions + Transaction'!$F$5-SUMIF(Dispositions!$B$3:$B$32,"&lt;="&amp;B1736,Dispositions!$C$3:$C$32))</f>
        <v/>
      </c>
      <c r="K1736" s="84" t="str">
        <f ca="1">IF(B1736="", "", IF(ISNA(MATCH(B1736, 'Factor Schedule'!$B$3:$B$2002, -1)),1,IF(INDEX('Factor Schedule'!$B$3:$C$2002,MATCH(B1736, 'Factor Schedule'!$B$3:$B$2002, -1), 1)=B1736,MATCH(B1736, 'Factor Schedule'!$B$3:$B$2002, -1),MATCH(B1736, 'Factor Schedule'!$B$3:$B$2002, -1)+1)))</f>
        <v/>
      </c>
      <c r="L1736" s="11" t="str" cm="1">
        <f t="array" aca="1" ref="L1736" ca="1">IF(B1736="","",ROUND(J1736*_xlfn.IFNA(INDEX('Factor Schedule'!$B$3:$C$2002,K1736, 2), 1), 2))</f>
        <v/>
      </c>
      <c r="M1736" s="11" t="str">
        <f ca="1">IF(B1736="", "", IF(OR(LOWER('Terms&amp;Conditions + Transaction'!$B$12)&lt;&gt;"compound", B1736=$C$2, B1736=E1736), L1736, L1736+IF(LOWER('Terms&amp;Conditions + Transaction'!$B$13)&lt;&gt;"y", SUMIFS($T$8:$T$2007, $B$8:$B$2007, "&gt;="&amp;E1736, $B$8:$B$2007, "&lt;"&amp;B1736), SUMIFS($U$8:$U$1007, $B$8:$B$2007, "&gt;="&amp;E1736, $B$8:$B$2007, "&lt;"&amp;B1736))))</f>
        <v/>
      </c>
      <c r="N1736" s="18" t="str">
        <f ca="1">IF(OR(B1736 = "", F1736=""), "", MIN(ForwardDays(B1736,-'Terms&amp;Conditions + Transaction'!$B$22, 'Terms&amp;Conditions + Transaction'!$B$23, 'Holiday Schedule'!$B$3:$B$1002),ForwardDays(F1736,-'Terms&amp;Conditions + Transaction'!$B$22, 'Terms&amp;Conditions + Transaction'!$B$23, 'Holiday Schedule'!$B$3:$B$1002)))</f>
        <v/>
      </c>
      <c r="O1736" s="42" t="str">
        <f ca="1">IF(B1736="", "", IF(ISNA(MATCH(N1736, SOFR_INDEX!$A$2:$A$2001, -1)),1,IF(INDEX(SOFR_INDEX!$A$2:$E$2001,MATCH(N1736, SOFR_INDEX!$A$2:$A$2001, -1), 1)=N1736,MATCH(N1736, SOFR_INDEX!$A$2:$A$2001, -1),MATCH(N1736, SOFR_INDEX!$A$2:$A$2001, -1)+1)))</f>
        <v/>
      </c>
      <c r="P1736" s="40" t="str" cm="1">
        <f t="array" aca="1" ref="P1736" ca="1">IF(OR(B1736="", F1736=""), "", INDEX(SOFR_INDEX!$B$2:$E$2001, O1736,$P$4) * IF(LEFT($P$3, 3)="180", 2, IF(LEFT($P$3, 2)="90", 4, IF(LEFT($P$3, 2)="30", 12, 1)))/100)</f>
        <v/>
      </c>
      <c r="Q1736" s="43" t="str">
        <f ca="1">IF(OR(B1736="", F1736=""), "", P1736+'Terms&amp;Conditions + Transaction'!$B$11/10000)</f>
        <v/>
      </c>
      <c r="R1736" s="43" t="str">
        <f t="shared" ref="R1736:R1799" ca="1" si="167">IF(OR(B1736="", B1737=""), "", (V1736/L1736)/((B1737-$B$8)/S1736))</f>
        <v/>
      </c>
      <c r="S1736" t="str">
        <f ca="1">IF(B1736="",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Transaction'!$C$7*(F1736-E1736), 365), 360))))</f>
        <v/>
      </c>
      <c r="T1736" s="49" t="str">
        <f t="shared" ca="1" si="162"/>
        <v/>
      </c>
      <c r="U1736" s="49" t="str">
        <f t="shared" ca="1" si="163"/>
        <v/>
      </c>
      <c r="V1736" s="49" t="str">
        <f t="shared" ca="1" si="164"/>
        <v/>
      </c>
      <c r="W1736" s="11" t="str">
        <f t="shared" ca="1" si="165"/>
        <v/>
      </c>
      <c r="X1736" s="11" t="str">
        <f t="shared" ca="1" si="166"/>
        <v/>
      </c>
    </row>
    <row r="1737" spans="2:24" x14ac:dyDescent="0.25">
      <c r="B1737" s="82" t="str">
        <f ca="1">IF(B1736&lt;MIN($C$3, 'Terms&amp;Conditions + Transaction'!$B$6), B1736+1, "")</f>
        <v/>
      </c>
      <c r="C1737" t="str">
        <f ca="1">IF(B1737="", "", IF(AND(WEEKDAY(B1737, 2)&lt;=5, ISERROR(VLOOKUP(B1737, 'Holiday Schedule'!$B$3:$B$1002, 1, FALSE))), 1, 0))</f>
        <v/>
      </c>
      <c r="D1737" t="str">
        <f ca="1">IF(B1737="", "", IF(LOWER('Terms&amp;Conditions + Transaction'!$C$15)="act", 1, IF(DAY(B1737)=31, 0, IF(AND(DAY(B1737+1)=1, MONTH(B1737+1)=3), 31-DAY(B1737), 1))))</f>
        <v/>
      </c>
      <c r="E1737" s="18" t="str">
        <f ca="1">IF(B1737="", "", IFERROR(VLOOKUP(B1737, 'Accrual Schedule'!$B$3:$B$122, 1, TRUE), ""))</f>
        <v/>
      </c>
      <c r="F1737" s="18" t="str" cm="1">
        <f t="array" aca="1" ref="F1737" ca="1">IF(B1737="", "", INDEX('Accrual Schedule'!$B$3:$B$122, MATCH(B1737, 'Accrual Schedule'!$B$3:$B$122, 1)+1, 1))</f>
        <v/>
      </c>
      <c r="G1737" s="18" t="str" cm="1">
        <f t="array" aca="1" ref="G1737" ca="1">IF(B1737="", "", INDEX('Accrual Schedule'!$B$3:$B$122, MATCH(H1737, 'Accrual Schedule'!$B$3:$B$122, 1)-1, 1))</f>
        <v/>
      </c>
      <c r="H1737" s="18" t="str">
        <f ca="1">IF(B1737="", "", INDEX('Accrual Schedule'!$B$3:$B$122, MATCH(I1737, 'Accrual Schedule'!$C$3:$C$122, 1), 1))</f>
        <v/>
      </c>
      <c r="I1737" s="18" t="str" cm="1">
        <f t="array" aca="1" ref="I1737" ca="1">IF(B1737="", "", _xlfn.IFNA(INDEX('Accrual Schedule'!$C$4:$C$122, MATCH(B1737, 'Accrual Schedule'!$C$4:$C$122, 1)+1, 1), INDEX('Accrual Schedule'!$C$4:$C$122, 1, 1)))</f>
        <v/>
      </c>
      <c r="J1737" s="11" t="str">
        <f ca="1">IF(B1737="","",'Terms&amp;Conditions + Transaction'!$F$5-SUMIF(Dispositions!$B$3:$B$32,"&lt;="&amp;B1737,Dispositions!$C$3:$C$32))</f>
        <v/>
      </c>
      <c r="K1737" s="84" t="str">
        <f ca="1">IF(B1737="", "", IF(ISNA(MATCH(B1737, 'Factor Schedule'!$B$3:$B$2002, -1)),1,IF(INDEX('Factor Schedule'!$B$3:$C$2002,MATCH(B1737, 'Factor Schedule'!$B$3:$B$2002, -1), 1)=B1737,MATCH(B1737, 'Factor Schedule'!$B$3:$B$2002, -1),MATCH(B1737, 'Factor Schedule'!$B$3:$B$2002, -1)+1)))</f>
        <v/>
      </c>
      <c r="L1737" s="11" t="str" cm="1">
        <f t="array" aca="1" ref="L1737" ca="1">IF(B1737="","",ROUND(J1737*_xlfn.IFNA(INDEX('Factor Schedule'!$B$3:$C$2002,K1737, 2), 1), 2))</f>
        <v/>
      </c>
      <c r="M1737" s="11" t="str">
        <f ca="1">IF(B1737="", "", IF(OR(LOWER('Terms&amp;Conditions + Transaction'!$B$12)&lt;&gt;"compound", B1737=$C$2, B1737=E1737), L1737, L1737+IF(LOWER('Terms&amp;Conditions + Transaction'!$B$13)&lt;&gt;"y", SUMIFS($T$8:$T$2007, $B$8:$B$2007, "&gt;="&amp;E1737, $B$8:$B$2007, "&lt;"&amp;B1737), SUMIFS($U$8:$U$1007, $B$8:$B$2007, "&gt;="&amp;E1737, $B$8:$B$2007, "&lt;"&amp;B1737))))</f>
        <v/>
      </c>
      <c r="N1737" s="18" t="str">
        <f ca="1">IF(OR(B1737 = "", F1737=""), "", MIN(ForwardDays(B1737,-'Terms&amp;Conditions + Transaction'!$B$22, 'Terms&amp;Conditions + Transaction'!$B$23, 'Holiday Schedule'!$B$3:$B$1002),ForwardDays(F1737,-'Terms&amp;Conditions + Transaction'!$B$22, 'Terms&amp;Conditions + Transaction'!$B$23, 'Holiday Schedule'!$B$3:$B$1002)))</f>
        <v/>
      </c>
      <c r="O1737" s="42" t="str">
        <f ca="1">IF(B1737="", "", IF(ISNA(MATCH(N1737, SOFR_INDEX!$A$2:$A$2001, -1)),1,IF(INDEX(SOFR_INDEX!$A$2:$E$2001,MATCH(N1737, SOFR_INDEX!$A$2:$A$2001, -1), 1)=N1737,MATCH(N1737, SOFR_INDEX!$A$2:$A$2001, -1),MATCH(N1737, SOFR_INDEX!$A$2:$A$2001, -1)+1)))</f>
        <v/>
      </c>
      <c r="P1737" s="40" t="str" cm="1">
        <f t="array" aca="1" ref="P1737" ca="1">IF(OR(B1737="", F1737=""), "", INDEX(SOFR_INDEX!$B$2:$E$2001, O1737,$P$4) * IF(LEFT($P$3, 3)="180", 2, IF(LEFT($P$3, 2)="90", 4, IF(LEFT($P$3, 2)="30", 12, 1)))/100)</f>
        <v/>
      </c>
      <c r="Q1737" s="43" t="str">
        <f ca="1">IF(OR(B1737="", F1737=""), "", P1737+'Terms&amp;Conditions + Transaction'!$B$11/10000)</f>
        <v/>
      </c>
      <c r="R1737" s="43" t="str">
        <f t="shared" ca="1" si="167"/>
        <v/>
      </c>
      <c r="S1737" t="str">
        <f ca="1">IF(B1737="",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Transaction'!$C$7*(F1737-E1737), 365), 360))))</f>
        <v/>
      </c>
      <c r="T1737" s="49" t="str">
        <f t="shared" ca="1" si="162"/>
        <v/>
      </c>
      <c r="U1737" s="49" t="str">
        <f t="shared" ca="1" si="163"/>
        <v/>
      </c>
      <c r="V1737" s="49" t="str">
        <f t="shared" ca="1" si="164"/>
        <v/>
      </c>
      <c r="W1737" s="11" t="str">
        <f t="shared" ca="1" si="165"/>
        <v/>
      </c>
      <c r="X1737" s="11" t="str">
        <f t="shared" ca="1" si="166"/>
        <v/>
      </c>
    </row>
    <row r="1738" spans="2:24" x14ac:dyDescent="0.25">
      <c r="B1738" s="82" t="str">
        <f ca="1">IF(B1737&lt;MIN($C$3, 'Terms&amp;Conditions + Transaction'!$B$6), B1737+1, "")</f>
        <v/>
      </c>
      <c r="C1738" t="str">
        <f ca="1">IF(B1738="", "", IF(AND(WEEKDAY(B1738, 2)&lt;=5, ISERROR(VLOOKUP(B1738, 'Holiday Schedule'!$B$3:$B$1002, 1, FALSE))), 1, 0))</f>
        <v/>
      </c>
      <c r="D1738" t="str">
        <f ca="1">IF(B1738="", "", IF(LOWER('Terms&amp;Conditions + Transaction'!$C$15)="act", 1, IF(DAY(B1738)=31, 0, IF(AND(DAY(B1738+1)=1, MONTH(B1738+1)=3), 31-DAY(B1738), 1))))</f>
        <v/>
      </c>
      <c r="E1738" s="18" t="str">
        <f ca="1">IF(B1738="", "", IFERROR(VLOOKUP(B1738, 'Accrual Schedule'!$B$3:$B$122, 1, TRUE), ""))</f>
        <v/>
      </c>
      <c r="F1738" s="18" t="str" cm="1">
        <f t="array" aca="1" ref="F1738" ca="1">IF(B1738="", "", INDEX('Accrual Schedule'!$B$3:$B$122, MATCH(B1738, 'Accrual Schedule'!$B$3:$B$122, 1)+1, 1))</f>
        <v/>
      </c>
      <c r="G1738" s="18" t="str" cm="1">
        <f t="array" aca="1" ref="G1738" ca="1">IF(B1738="", "", INDEX('Accrual Schedule'!$B$3:$B$122, MATCH(H1738, 'Accrual Schedule'!$B$3:$B$122, 1)-1, 1))</f>
        <v/>
      </c>
      <c r="H1738" s="18" t="str">
        <f ca="1">IF(B1738="", "", INDEX('Accrual Schedule'!$B$3:$B$122, MATCH(I1738, 'Accrual Schedule'!$C$3:$C$122, 1), 1))</f>
        <v/>
      </c>
      <c r="I1738" s="18" t="str" cm="1">
        <f t="array" aca="1" ref="I1738" ca="1">IF(B1738="", "", _xlfn.IFNA(INDEX('Accrual Schedule'!$C$4:$C$122, MATCH(B1738, 'Accrual Schedule'!$C$4:$C$122, 1)+1, 1), INDEX('Accrual Schedule'!$C$4:$C$122, 1, 1)))</f>
        <v/>
      </c>
      <c r="J1738" s="11" t="str">
        <f ca="1">IF(B1738="","",'Terms&amp;Conditions + Transaction'!$F$5-SUMIF(Dispositions!$B$3:$B$32,"&lt;="&amp;B1738,Dispositions!$C$3:$C$32))</f>
        <v/>
      </c>
      <c r="K1738" s="84" t="str">
        <f ca="1">IF(B1738="", "", IF(ISNA(MATCH(B1738, 'Factor Schedule'!$B$3:$B$2002, -1)),1,IF(INDEX('Factor Schedule'!$B$3:$C$2002,MATCH(B1738, 'Factor Schedule'!$B$3:$B$2002, -1), 1)=B1738,MATCH(B1738, 'Factor Schedule'!$B$3:$B$2002, -1),MATCH(B1738, 'Factor Schedule'!$B$3:$B$2002, -1)+1)))</f>
        <v/>
      </c>
      <c r="L1738" s="11" t="str" cm="1">
        <f t="array" aca="1" ref="L1738" ca="1">IF(B1738="","",ROUND(J1738*_xlfn.IFNA(INDEX('Factor Schedule'!$B$3:$C$2002,K1738, 2), 1), 2))</f>
        <v/>
      </c>
      <c r="M1738" s="11" t="str">
        <f ca="1">IF(B1738="", "", IF(OR(LOWER('Terms&amp;Conditions + Transaction'!$B$12)&lt;&gt;"compound", B1738=$C$2, B1738=E1738), L1738, L1738+IF(LOWER('Terms&amp;Conditions + Transaction'!$B$13)&lt;&gt;"y", SUMIFS($T$8:$T$2007, $B$8:$B$2007, "&gt;="&amp;E1738, $B$8:$B$2007, "&lt;"&amp;B1738), SUMIFS($U$8:$U$1007, $B$8:$B$2007, "&gt;="&amp;E1738, $B$8:$B$2007, "&lt;"&amp;B1738))))</f>
        <v/>
      </c>
      <c r="N1738" s="18" t="str">
        <f ca="1">IF(OR(B1738 = "", F1738=""), "", MIN(ForwardDays(B1738,-'Terms&amp;Conditions + Transaction'!$B$22, 'Terms&amp;Conditions + Transaction'!$B$23, 'Holiday Schedule'!$B$3:$B$1002),ForwardDays(F1738,-'Terms&amp;Conditions + Transaction'!$B$22, 'Terms&amp;Conditions + Transaction'!$B$23, 'Holiday Schedule'!$B$3:$B$1002)))</f>
        <v/>
      </c>
      <c r="O1738" s="42" t="str">
        <f ca="1">IF(B1738="", "", IF(ISNA(MATCH(N1738, SOFR_INDEX!$A$2:$A$2001, -1)),1,IF(INDEX(SOFR_INDEX!$A$2:$E$2001,MATCH(N1738, SOFR_INDEX!$A$2:$A$2001, -1), 1)=N1738,MATCH(N1738, SOFR_INDEX!$A$2:$A$2001, -1),MATCH(N1738, SOFR_INDEX!$A$2:$A$2001, -1)+1)))</f>
        <v/>
      </c>
      <c r="P1738" s="40" t="str" cm="1">
        <f t="array" aca="1" ref="P1738" ca="1">IF(OR(B1738="", F1738=""), "", INDEX(SOFR_INDEX!$B$2:$E$2001, O1738,$P$4) * IF(LEFT($P$3, 3)="180", 2, IF(LEFT($P$3, 2)="90", 4, IF(LEFT($P$3, 2)="30", 12, 1)))/100)</f>
        <v/>
      </c>
      <c r="Q1738" s="43" t="str">
        <f ca="1">IF(OR(B1738="", F1738=""), "", P1738+'Terms&amp;Conditions + Transaction'!$B$11/10000)</f>
        <v/>
      </c>
      <c r="R1738" s="43" t="str">
        <f t="shared" ca="1" si="167"/>
        <v/>
      </c>
      <c r="S1738" t="str">
        <f ca="1">IF(B1738="",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Transaction'!$C$7*(F1738-E1738), 365), 360))))</f>
        <v/>
      </c>
      <c r="T1738" s="49" t="str">
        <f t="shared" ca="1" si="162"/>
        <v/>
      </c>
      <c r="U1738" s="49" t="str">
        <f t="shared" ca="1" si="163"/>
        <v/>
      </c>
      <c r="V1738" s="49" t="str">
        <f t="shared" ca="1" si="164"/>
        <v/>
      </c>
      <c r="W1738" s="11" t="str">
        <f t="shared" ca="1" si="165"/>
        <v/>
      </c>
      <c r="X1738" s="11" t="str">
        <f t="shared" ca="1" si="166"/>
        <v/>
      </c>
    </row>
    <row r="1739" spans="2:24" x14ac:dyDescent="0.25">
      <c r="B1739" s="82" t="str">
        <f ca="1">IF(B1738&lt;MIN($C$3, 'Terms&amp;Conditions + Transaction'!$B$6), B1738+1, "")</f>
        <v/>
      </c>
      <c r="C1739" t="str">
        <f ca="1">IF(B1739="", "", IF(AND(WEEKDAY(B1739, 2)&lt;=5, ISERROR(VLOOKUP(B1739, 'Holiday Schedule'!$B$3:$B$1002, 1, FALSE))), 1, 0))</f>
        <v/>
      </c>
      <c r="D1739" t="str">
        <f ca="1">IF(B1739="", "", IF(LOWER('Terms&amp;Conditions + Transaction'!$C$15)="act", 1, IF(DAY(B1739)=31, 0, IF(AND(DAY(B1739+1)=1, MONTH(B1739+1)=3), 31-DAY(B1739), 1))))</f>
        <v/>
      </c>
      <c r="E1739" s="18" t="str">
        <f ca="1">IF(B1739="", "", IFERROR(VLOOKUP(B1739, 'Accrual Schedule'!$B$3:$B$122, 1, TRUE), ""))</f>
        <v/>
      </c>
      <c r="F1739" s="18" t="str" cm="1">
        <f t="array" aca="1" ref="F1739" ca="1">IF(B1739="", "", INDEX('Accrual Schedule'!$B$3:$B$122, MATCH(B1739, 'Accrual Schedule'!$B$3:$B$122, 1)+1, 1))</f>
        <v/>
      </c>
      <c r="G1739" s="18" t="str" cm="1">
        <f t="array" aca="1" ref="G1739" ca="1">IF(B1739="", "", INDEX('Accrual Schedule'!$B$3:$B$122, MATCH(H1739, 'Accrual Schedule'!$B$3:$B$122, 1)-1, 1))</f>
        <v/>
      </c>
      <c r="H1739" s="18" t="str">
        <f ca="1">IF(B1739="", "", INDEX('Accrual Schedule'!$B$3:$B$122, MATCH(I1739, 'Accrual Schedule'!$C$3:$C$122, 1), 1))</f>
        <v/>
      </c>
      <c r="I1739" s="18" t="str" cm="1">
        <f t="array" aca="1" ref="I1739" ca="1">IF(B1739="", "", _xlfn.IFNA(INDEX('Accrual Schedule'!$C$4:$C$122, MATCH(B1739, 'Accrual Schedule'!$C$4:$C$122, 1)+1, 1), INDEX('Accrual Schedule'!$C$4:$C$122, 1, 1)))</f>
        <v/>
      </c>
      <c r="J1739" s="11" t="str">
        <f ca="1">IF(B1739="","",'Terms&amp;Conditions + Transaction'!$F$5-SUMIF(Dispositions!$B$3:$B$32,"&lt;="&amp;B1739,Dispositions!$C$3:$C$32))</f>
        <v/>
      </c>
      <c r="K1739" s="84" t="str">
        <f ca="1">IF(B1739="", "", IF(ISNA(MATCH(B1739, 'Factor Schedule'!$B$3:$B$2002, -1)),1,IF(INDEX('Factor Schedule'!$B$3:$C$2002,MATCH(B1739, 'Factor Schedule'!$B$3:$B$2002, -1), 1)=B1739,MATCH(B1739, 'Factor Schedule'!$B$3:$B$2002, -1),MATCH(B1739, 'Factor Schedule'!$B$3:$B$2002, -1)+1)))</f>
        <v/>
      </c>
      <c r="L1739" s="11" t="str" cm="1">
        <f t="array" aca="1" ref="L1739" ca="1">IF(B1739="","",ROUND(J1739*_xlfn.IFNA(INDEX('Factor Schedule'!$B$3:$C$2002,K1739, 2), 1), 2))</f>
        <v/>
      </c>
      <c r="M1739" s="11" t="str">
        <f ca="1">IF(B1739="", "", IF(OR(LOWER('Terms&amp;Conditions + Transaction'!$B$12)&lt;&gt;"compound", B1739=$C$2, B1739=E1739), L1739, L1739+IF(LOWER('Terms&amp;Conditions + Transaction'!$B$13)&lt;&gt;"y", SUMIFS($T$8:$T$2007, $B$8:$B$2007, "&gt;="&amp;E1739, $B$8:$B$2007, "&lt;"&amp;B1739), SUMIFS($U$8:$U$1007, $B$8:$B$2007, "&gt;="&amp;E1739, $B$8:$B$2007, "&lt;"&amp;B1739))))</f>
        <v/>
      </c>
      <c r="N1739" s="18" t="str">
        <f ca="1">IF(OR(B1739 = "", F1739=""), "", MIN(ForwardDays(B1739,-'Terms&amp;Conditions + Transaction'!$B$22, 'Terms&amp;Conditions + Transaction'!$B$23, 'Holiday Schedule'!$B$3:$B$1002),ForwardDays(F1739,-'Terms&amp;Conditions + Transaction'!$B$22, 'Terms&amp;Conditions + Transaction'!$B$23, 'Holiday Schedule'!$B$3:$B$1002)))</f>
        <v/>
      </c>
      <c r="O1739" s="42" t="str">
        <f ca="1">IF(B1739="", "", IF(ISNA(MATCH(N1739, SOFR_INDEX!$A$2:$A$2001, -1)),1,IF(INDEX(SOFR_INDEX!$A$2:$E$2001,MATCH(N1739, SOFR_INDEX!$A$2:$A$2001, -1), 1)=N1739,MATCH(N1739, SOFR_INDEX!$A$2:$A$2001, -1),MATCH(N1739, SOFR_INDEX!$A$2:$A$2001, -1)+1)))</f>
        <v/>
      </c>
      <c r="P1739" s="40" t="str" cm="1">
        <f t="array" aca="1" ref="P1739" ca="1">IF(OR(B1739="", F1739=""), "", INDEX(SOFR_INDEX!$B$2:$E$2001, O1739,$P$4) * IF(LEFT($P$3, 3)="180", 2, IF(LEFT($P$3, 2)="90", 4, IF(LEFT($P$3, 2)="30", 12, 1)))/100)</f>
        <v/>
      </c>
      <c r="Q1739" s="43" t="str">
        <f ca="1">IF(OR(B1739="", F1739=""), "", P1739+'Terms&amp;Conditions + Transaction'!$B$11/10000)</f>
        <v/>
      </c>
      <c r="R1739" s="43" t="str">
        <f t="shared" ca="1" si="167"/>
        <v/>
      </c>
      <c r="S1739" t="str">
        <f ca="1">IF(B1739="",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Transaction'!$C$7*(F1739-E1739), 365), 360))))</f>
        <v/>
      </c>
      <c r="T1739" s="49" t="str">
        <f t="shared" ref="T1739:T1802" ca="1" si="168">IF(OR(B1739="", F1739=""), "", IF(S1739&gt;0, D1739*M1739* P1739/S1739, 0))</f>
        <v/>
      </c>
      <c r="U1739" s="49" t="str">
        <f t="shared" ref="U1739:U1802" ca="1" si="169">IF(OR(B1739="", F1739=""), "", IF(S1739&gt;0, D1739*M1739* Q1739/S1739, 0))</f>
        <v/>
      </c>
      <c r="V1739" s="49" t="str">
        <f t="shared" ref="V1739:V1802" ca="1" si="170">IF(B1739="","",SUMIFS($U$8:$U$1007, $B$8:$B$1007,"&gt;="&amp;G1739,$B$8:$B$1007,"&lt;="&amp;B1739))</f>
        <v/>
      </c>
      <c r="W1739" s="11" t="str">
        <f t="shared" ref="W1739:W1802" ca="1" si="171">IF(B1739="","",ROUND(V1739, 2))</f>
        <v/>
      </c>
      <c r="X1739" s="11" t="str">
        <f t="shared" ref="X1739:X1802" ca="1" si="172">IF(B1739="","",IF(B1738="","",IF(B1739=I1738,ROUND(SUMIFS($U$8:$U$1007, $B$8:$B$1007,"&gt;="&amp;G1738,$B$8:$B$1007,"&lt;"&amp;H1738), 2),"")))</f>
        <v/>
      </c>
    </row>
    <row r="1740" spans="2:24" x14ac:dyDescent="0.25">
      <c r="B1740" s="82" t="str">
        <f ca="1">IF(B1739&lt;MIN($C$3, 'Terms&amp;Conditions + Transaction'!$B$6), B1739+1, "")</f>
        <v/>
      </c>
      <c r="C1740" t="str">
        <f ca="1">IF(B1740="", "", IF(AND(WEEKDAY(B1740, 2)&lt;=5, ISERROR(VLOOKUP(B1740, 'Holiday Schedule'!$B$3:$B$1002, 1, FALSE))), 1, 0))</f>
        <v/>
      </c>
      <c r="D1740" t="str">
        <f ca="1">IF(B1740="", "", IF(LOWER('Terms&amp;Conditions + Transaction'!$C$15)="act", 1, IF(DAY(B1740)=31, 0, IF(AND(DAY(B1740+1)=1, MONTH(B1740+1)=3), 31-DAY(B1740), 1))))</f>
        <v/>
      </c>
      <c r="E1740" s="18" t="str">
        <f ca="1">IF(B1740="", "", IFERROR(VLOOKUP(B1740, 'Accrual Schedule'!$B$3:$B$122, 1, TRUE), ""))</f>
        <v/>
      </c>
      <c r="F1740" s="18" t="str" cm="1">
        <f t="array" aca="1" ref="F1740" ca="1">IF(B1740="", "", INDEX('Accrual Schedule'!$B$3:$B$122, MATCH(B1740, 'Accrual Schedule'!$B$3:$B$122, 1)+1, 1))</f>
        <v/>
      </c>
      <c r="G1740" s="18" t="str" cm="1">
        <f t="array" aca="1" ref="G1740" ca="1">IF(B1740="", "", INDEX('Accrual Schedule'!$B$3:$B$122, MATCH(H1740, 'Accrual Schedule'!$B$3:$B$122, 1)-1, 1))</f>
        <v/>
      </c>
      <c r="H1740" s="18" t="str">
        <f ca="1">IF(B1740="", "", INDEX('Accrual Schedule'!$B$3:$B$122, MATCH(I1740, 'Accrual Schedule'!$C$3:$C$122, 1), 1))</f>
        <v/>
      </c>
      <c r="I1740" s="18" t="str" cm="1">
        <f t="array" aca="1" ref="I1740" ca="1">IF(B1740="", "", _xlfn.IFNA(INDEX('Accrual Schedule'!$C$4:$C$122, MATCH(B1740, 'Accrual Schedule'!$C$4:$C$122, 1)+1, 1), INDEX('Accrual Schedule'!$C$4:$C$122, 1, 1)))</f>
        <v/>
      </c>
      <c r="J1740" s="11" t="str">
        <f ca="1">IF(B1740="","",'Terms&amp;Conditions + Transaction'!$F$5-SUMIF(Dispositions!$B$3:$B$32,"&lt;="&amp;B1740,Dispositions!$C$3:$C$32))</f>
        <v/>
      </c>
      <c r="K1740" s="84" t="str">
        <f ca="1">IF(B1740="", "", IF(ISNA(MATCH(B1740, 'Factor Schedule'!$B$3:$B$2002, -1)),1,IF(INDEX('Factor Schedule'!$B$3:$C$2002,MATCH(B1740, 'Factor Schedule'!$B$3:$B$2002, -1), 1)=B1740,MATCH(B1740, 'Factor Schedule'!$B$3:$B$2002, -1),MATCH(B1740, 'Factor Schedule'!$B$3:$B$2002, -1)+1)))</f>
        <v/>
      </c>
      <c r="L1740" s="11" t="str" cm="1">
        <f t="array" aca="1" ref="L1740" ca="1">IF(B1740="","",ROUND(J1740*_xlfn.IFNA(INDEX('Factor Schedule'!$B$3:$C$2002,K1740, 2), 1), 2))</f>
        <v/>
      </c>
      <c r="M1740" s="11" t="str">
        <f ca="1">IF(B1740="", "", IF(OR(LOWER('Terms&amp;Conditions + Transaction'!$B$12)&lt;&gt;"compound", B1740=$C$2, B1740=E1740), L1740, L1740+IF(LOWER('Terms&amp;Conditions + Transaction'!$B$13)&lt;&gt;"y", SUMIFS($T$8:$T$2007, $B$8:$B$2007, "&gt;="&amp;E1740, $B$8:$B$2007, "&lt;"&amp;B1740), SUMIFS($U$8:$U$1007, $B$8:$B$2007, "&gt;="&amp;E1740, $B$8:$B$2007, "&lt;"&amp;B1740))))</f>
        <v/>
      </c>
      <c r="N1740" s="18" t="str">
        <f ca="1">IF(OR(B1740 = "", F1740=""), "", MIN(ForwardDays(B1740,-'Terms&amp;Conditions + Transaction'!$B$22, 'Terms&amp;Conditions + Transaction'!$B$23, 'Holiday Schedule'!$B$3:$B$1002),ForwardDays(F1740,-'Terms&amp;Conditions + Transaction'!$B$22, 'Terms&amp;Conditions + Transaction'!$B$23, 'Holiday Schedule'!$B$3:$B$1002)))</f>
        <v/>
      </c>
      <c r="O1740" s="42" t="str">
        <f ca="1">IF(B1740="", "", IF(ISNA(MATCH(N1740, SOFR_INDEX!$A$2:$A$2001, -1)),1,IF(INDEX(SOFR_INDEX!$A$2:$E$2001,MATCH(N1740, SOFR_INDEX!$A$2:$A$2001, -1), 1)=N1740,MATCH(N1740, SOFR_INDEX!$A$2:$A$2001, -1),MATCH(N1740, SOFR_INDEX!$A$2:$A$2001, -1)+1)))</f>
        <v/>
      </c>
      <c r="P1740" s="40" t="str" cm="1">
        <f t="array" aca="1" ref="P1740" ca="1">IF(OR(B1740="", F1740=""), "", INDEX(SOFR_INDEX!$B$2:$E$2001, O1740,$P$4) * IF(LEFT($P$3, 3)="180", 2, IF(LEFT($P$3, 2)="90", 4, IF(LEFT($P$3, 2)="30", 12, 1)))/100)</f>
        <v/>
      </c>
      <c r="Q1740" s="43" t="str">
        <f ca="1">IF(OR(B1740="", F1740=""), "", P1740+'Terms&amp;Conditions + Transaction'!$B$11/10000)</f>
        <v/>
      </c>
      <c r="R1740" s="43" t="str">
        <f t="shared" ca="1" si="167"/>
        <v/>
      </c>
      <c r="S1740" t="str">
        <f ca="1">IF(B1740="",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Transaction'!$C$7*(F1740-E1740), 365), 360))))</f>
        <v/>
      </c>
      <c r="T1740" s="49" t="str">
        <f t="shared" ca="1" si="168"/>
        <v/>
      </c>
      <c r="U1740" s="49" t="str">
        <f t="shared" ca="1" si="169"/>
        <v/>
      </c>
      <c r="V1740" s="49" t="str">
        <f t="shared" ca="1" si="170"/>
        <v/>
      </c>
      <c r="W1740" s="11" t="str">
        <f t="shared" ca="1" si="171"/>
        <v/>
      </c>
      <c r="X1740" s="11" t="str">
        <f t="shared" ca="1" si="172"/>
        <v/>
      </c>
    </row>
    <row r="1741" spans="2:24" x14ac:dyDescent="0.25">
      <c r="B1741" s="82" t="str">
        <f ca="1">IF(B1740&lt;MIN($C$3, 'Terms&amp;Conditions + Transaction'!$B$6), B1740+1, "")</f>
        <v/>
      </c>
      <c r="C1741" t="str">
        <f ca="1">IF(B1741="", "", IF(AND(WEEKDAY(B1741, 2)&lt;=5, ISERROR(VLOOKUP(B1741, 'Holiday Schedule'!$B$3:$B$1002, 1, FALSE))), 1, 0))</f>
        <v/>
      </c>
      <c r="D1741" t="str">
        <f ca="1">IF(B1741="", "", IF(LOWER('Terms&amp;Conditions + Transaction'!$C$15)="act", 1, IF(DAY(B1741)=31, 0, IF(AND(DAY(B1741+1)=1, MONTH(B1741+1)=3), 31-DAY(B1741), 1))))</f>
        <v/>
      </c>
      <c r="E1741" s="18" t="str">
        <f ca="1">IF(B1741="", "", IFERROR(VLOOKUP(B1741, 'Accrual Schedule'!$B$3:$B$122, 1, TRUE), ""))</f>
        <v/>
      </c>
      <c r="F1741" s="18" t="str" cm="1">
        <f t="array" aca="1" ref="F1741" ca="1">IF(B1741="", "", INDEX('Accrual Schedule'!$B$3:$B$122, MATCH(B1741, 'Accrual Schedule'!$B$3:$B$122, 1)+1, 1))</f>
        <v/>
      </c>
      <c r="G1741" s="18" t="str" cm="1">
        <f t="array" aca="1" ref="G1741" ca="1">IF(B1741="", "", INDEX('Accrual Schedule'!$B$3:$B$122, MATCH(H1741, 'Accrual Schedule'!$B$3:$B$122, 1)-1, 1))</f>
        <v/>
      </c>
      <c r="H1741" s="18" t="str">
        <f ca="1">IF(B1741="", "", INDEX('Accrual Schedule'!$B$3:$B$122, MATCH(I1741, 'Accrual Schedule'!$C$3:$C$122, 1), 1))</f>
        <v/>
      </c>
      <c r="I1741" s="18" t="str" cm="1">
        <f t="array" aca="1" ref="I1741" ca="1">IF(B1741="", "", _xlfn.IFNA(INDEX('Accrual Schedule'!$C$4:$C$122, MATCH(B1741, 'Accrual Schedule'!$C$4:$C$122, 1)+1, 1), INDEX('Accrual Schedule'!$C$4:$C$122, 1, 1)))</f>
        <v/>
      </c>
      <c r="J1741" s="11" t="str">
        <f ca="1">IF(B1741="","",'Terms&amp;Conditions + Transaction'!$F$5-SUMIF(Dispositions!$B$3:$B$32,"&lt;="&amp;B1741,Dispositions!$C$3:$C$32))</f>
        <v/>
      </c>
      <c r="K1741" s="84" t="str">
        <f ca="1">IF(B1741="", "", IF(ISNA(MATCH(B1741, 'Factor Schedule'!$B$3:$B$2002, -1)),1,IF(INDEX('Factor Schedule'!$B$3:$C$2002,MATCH(B1741, 'Factor Schedule'!$B$3:$B$2002, -1), 1)=B1741,MATCH(B1741, 'Factor Schedule'!$B$3:$B$2002, -1),MATCH(B1741, 'Factor Schedule'!$B$3:$B$2002, -1)+1)))</f>
        <v/>
      </c>
      <c r="L1741" s="11" t="str" cm="1">
        <f t="array" aca="1" ref="L1741" ca="1">IF(B1741="","",ROUND(J1741*_xlfn.IFNA(INDEX('Factor Schedule'!$B$3:$C$2002,K1741, 2), 1), 2))</f>
        <v/>
      </c>
      <c r="M1741" s="11" t="str">
        <f ca="1">IF(B1741="", "", IF(OR(LOWER('Terms&amp;Conditions + Transaction'!$B$12)&lt;&gt;"compound", B1741=$C$2, B1741=E1741), L1741, L1741+IF(LOWER('Terms&amp;Conditions + Transaction'!$B$13)&lt;&gt;"y", SUMIFS($T$8:$T$2007, $B$8:$B$2007, "&gt;="&amp;E1741, $B$8:$B$2007, "&lt;"&amp;B1741), SUMIFS($U$8:$U$1007, $B$8:$B$2007, "&gt;="&amp;E1741, $B$8:$B$2007, "&lt;"&amp;B1741))))</f>
        <v/>
      </c>
      <c r="N1741" s="18" t="str">
        <f ca="1">IF(OR(B1741 = "", F1741=""), "", MIN(ForwardDays(B1741,-'Terms&amp;Conditions + Transaction'!$B$22, 'Terms&amp;Conditions + Transaction'!$B$23, 'Holiday Schedule'!$B$3:$B$1002),ForwardDays(F1741,-'Terms&amp;Conditions + Transaction'!$B$22, 'Terms&amp;Conditions + Transaction'!$B$23, 'Holiday Schedule'!$B$3:$B$1002)))</f>
        <v/>
      </c>
      <c r="O1741" s="42" t="str">
        <f ca="1">IF(B1741="", "", IF(ISNA(MATCH(N1741, SOFR_INDEX!$A$2:$A$2001, -1)),1,IF(INDEX(SOFR_INDEX!$A$2:$E$2001,MATCH(N1741, SOFR_INDEX!$A$2:$A$2001, -1), 1)=N1741,MATCH(N1741, SOFR_INDEX!$A$2:$A$2001, -1),MATCH(N1741, SOFR_INDEX!$A$2:$A$2001, -1)+1)))</f>
        <v/>
      </c>
      <c r="P1741" s="40" t="str" cm="1">
        <f t="array" aca="1" ref="P1741" ca="1">IF(OR(B1741="", F1741=""), "", INDEX(SOFR_INDEX!$B$2:$E$2001, O1741,$P$4) * IF(LEFT($P$3, 3)="180", 2, IF(LEFT($P$3, 2)="90", 4, IF(LEFT($P$3, 2)="30", 12, 1)))/100)</f>
        <v/>
      </c>
      <c r="Q1741" s="43" t="str">
        <f ca="1">IF(OR(B1741="", F1741=""), "", P1741+'Terms&amp;Conditions + Transaction'!$B$11/10000)</f>
        <v/>
      </c>
      <c r="R1741" s="43" t="str">
        <f t="shared" ca="1" si="167"/>
        <v/>
      </c>
      <c r="S1741" t="str">
        <f ca="1">IF(B1741="",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Transaction'!$C$7*(F1741-E1741), 365), 360))))</f>
        <v/>
      </c>
      <c r="T1741" s="49" t="str">
        <f t="shared" ca="1" si="168"/>
        <v/>
      </c>
      <c r="U1741" s="49" t="str">
        <f t="shared" ca="1" si="169"/>
        <v/>
      </c>
      <c r="V1741" s="49" t="str">
        <f t="shared" ca="1" si="170"/>
        <v/>
      </c>
      <c r="W1741" s="11" t="str">
        <f t="shared" ca="1" si="171"/>
        <v/>
      </c>
      <c r="X1741" s="11" t="str">
        <f t="shared" ca="1" si="172"/>
        <v/>
      </c>
    </row>
    <row r="1742" spans="2:24" x14ac:dyDescent="0.25">
      <c r="B1742" s="82" t="str">
        <f ca="1">IF(B1741&lt;MIN($C$3, 'Terms&amp;Conditions + Transaction'!$B$6), B1741+1, "")</f>
        <v/>
      </c>
      <c r="C1742" t="str">
        <f ca="1">IF(B1742="", "", IF(AND(WEEKDAY(B1742, 2)&lt;=5, ISERROR(VLOOKUP(B1742, 'Holiday Schedule'!$B$3:$B$1002, 1, FALSE))), 1, 0))</f>
        <v/>
      </c>
      <c r="D1742" t="str">
        <f ca="1">IF(B1742="", "", IF(LOWER('Terms&amp;Conditions + Transaction'!$C$15)="act", 1, IF(DAY(B1742)=31, 0, IF(AND(DAY(B1742+1)=1, MONTH(B1742+1)=3), 31-DAY(B1742), 1))))</f>
        <v/>
      </c>
      <c r="E1742" s="18" t="str">
        <f ca="1">IF(B1742="", "", IFERROR(VLOOKUP(B1742, 'Accrual Schedule'!$B$3:$B$122, 1, TRUE), ""))</f>
        <v/>
      </c>
      <c r="F1742" s="18" t="str" cm="1">
        <f t="array" aca="1" ref="F1742" ca="1">IF(B1742="", "", INDEX('Accrual Schedule'!$B$3:$B$122, MATCH(B1742, 'Accrual Schedule'!$B$3:$B$122, 1)+1, 1))</f>
        <v/>
      </c>
      <c r="G1742" s="18" t="str" cm="1">
        <f t="array" aca="1" ref="G1742" ca="1">IF(B1742="", "", INDEX('Accrual Schedule'!$B$3:$B$122, MATCH(H1742, 'Accrual Schedule'!$B$3:$B$122, 1)-1, 1))</f>
        <v/>
      </c>
      <c r="H1742" s="18" t="str">
        <f ca="1">IF(B1742="", "", INDEX('Accrual Schedule'!$B$3:$B$122, MATCH(I1742, 'Accrual Schedule'!$C$3:$C$122, 1), 1))</f>
        <v/>
      </c>
      <c r="I1742" s="18" t="str" cm="1">
        <f t="array" aca="1" ref="I1742" ca="1">IF(B1742="", "", _xlfn.IFNA(INDEX('Accrual Schedule'!$C$4:$C$122, MATCH(B1742, 'Accrual Schedule'!$C$4:$C$122, 1)+1, 1), INDEX('Accrual Schedule'!$C$4:$C$122, 1, 1)))</f>
        <v/>
      </c>
      <c r="J1742" s="11" t="str">
        <f ca="1">IF(B1742="","",'Terms&amp;Conditions + Transaction'!$F$5-SUMIF(Dispositions!$B$3:$B$32,"&lt;="&amp;B1742,Dispositions!$C$3:$C$32))</f>
        <v/>
      </c>
      <c r="K1742" s="84" t="str">
        <f ca="1">IF(B1742="", "", IF(ISNA(MATCH(B1742, 'Factor Schedule'!$B$3:$B$2002, -1)),1,IF(INDEX('Factor Schedule'!$B$3:$C$2002,MATCH(B1742, 'Factor Schedule'!$B$3:$B$2002, -1), 1)=B1742,MATCH(B1742, 'Factor Schedule'!$B$3:$B$2002, -1),MATCH(B1742, 'Factor Schedule'!$B$3:$B$2002, -1)+1)))</f>
        <v/>
      </c>
      <c r="L1742" s="11" t="str" cm="1">
        <f t="array" aca="1" ref="L1742" ca="1">IF(B1742="","",ROUND(J1742*_xlfn.IFNA(INDEX('Factor Schedule'!$B$3:$C$2002,K1742, 2), 1), 2))</f>
        <v/>
      </c>
      <c r="M1742" s="11" t="str">
        <f ca="1">IF(B1742="", "", IF(OR(LOWER('Terms&amp;Conditions + Transaction'!$B$12)&lt;&gt;"compound", B1742=$C$2, B1742=E1742), L1742, L1742+IF(LOWER('Terms&amp;Conditions + Transaction'!$B$13)&lt;&gt;"y", SUMIFS($T$8:$T$2007, $B$8:$B$2007, "&gt;="&amp;E1742, $B$8:$B$2007, "&lt;"&amp;B1742), SUMIFS($U$8:$U$1007, $B$8:$B$2007, "&gt;="&amp;E1742, $B$8:$B$2007, "&lt;"&amp;B1742))))</f>
        <v/>
      </c>
      <c r="N1742" s="18" t="str">
        <f ca="1">IF(OR(B1742 = "", F1742=""), "", MIN(ForwardDays(B1742,-'Terms&amp;Conditions + Transaction'!$B$22, 'Terms&amp;Conditions + Transaction'!$B$23, 'Holiday Schedule'!$B$3:$B$1002),ForwardDays(F1742,-'Terms&amp;Conditions + Transaction'!$B$22, 'Terms&amp;Conditions + Transaction'!$B$23, 'Holiday Schedule'!$B$3:$B$1002)))</f>
        <v/>
      </c>
      <c r="O1742" s="42" t="str">
        <f ca="1">IF(B1742="", "", IF(ISNA(MATCH(N1742, SOFR_INDEX!$A$2:$A$2001, -1)),1,IF(INDEX(SOFR_INDEX!$A$2:$E$2001,MATCH(N1742, SOFR_INDEX!$A$2:$A$2001, -1), 1)=N1742,MATCH(N1742, SOFR_INDEX!$A$2:$A$2001, -1),MATCH(N1742, SOFR_INDEX!$A$2:$A$2001, -1)+1)))</f>
        <v/>
      </c>
      <c r="P1742" s="40" t="str" cm="1">
        <f t="array" aca="1" ref="P1742" ca="1">IF(OR(B1742="", F1742=""), "", INDEX(SOFR_INDEX!$B$2:$E$2001, O1742,$P$4) * IF(LEFT($P$3, 3)="180", 2, IF(LEFT($P$3, 2)="90", 4, IF(LEFT($P$3, 2)="30", 12, 1)))/100)</f>
        <v/>
      </c>
      <c r="Q1742" s="43" t="str">
        <f ca="1">IF(OR(B1742="", F1742=""), "", P1742+'Terms&amp;Conditions + Transaction'!$B$11/10000)</f>
        <v/>
      </c>
      <c r="R1742" s="43" t="str">
        <f t="shared" ca="1" si="167"/>
        <v/>
      </c>
      <c r="S1742" t="str">
        <f ca="1">IF(B1742="",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Transaction'!$C$7*(F1742-E1742), 365), 360))))</f>
        <v/>
      </c>
      <c r="T1742" s="49" t="str">
        <f t="shared" ca="1" si="168"/>
        <v/>
      </c>
      <c r="U1742" s="49" t="str">
        <f t="shared" ca="1" si="169"/>
        <v/>
      </c>
      <c r="V1742" s="49" t="str">
        <f t="shared" ca="1" si="170"/>
        <v/>
      </c>
      <c r="W1742" s="11" t="str">
        <f t="shared" ca="1" si="171"/>
        <v/>
      </c>
      <c r="X1742" s="11" t="str">
        <f t="shared" ca="1" si="172"/>
        <v/>
      </c>
    </row>
    <row r="1743" spans="2:24" x14ac:dyDescent="0.25">
      <c r="B1743" s="82" t="str">
        <f ca="1">IF(B1742&lt;MIN($C$3, 'Terms&amp;Conditions + Transaction'!$B$6), B1742+1, "")</f>
        <v/>
      </c>
      <c r="C1743" t="str">
        <f ca="1">IF(B1743="", "", IF(AND(WEEKDAY(B1743, 2)&lt;=5, ISERROR(VLOOKUP(B1743, 'Holiday Schedule'!$B$3:$B$1002, 1, FALSE))), 1, 0))</f>
        <v/>
      </c>
      <c r="D1743" t="str">
        <f ca="1">IF(B1743="", "", IF(LOWER('Terms&amp;Conditions + Transaction'!$C$15)="act", 1, IF(DAY(B1743)=31, 0, IF(AND(DAY(B1743+1)=1, MONTH(B1743+1)=3), 31-DAY(B1743), 1))))</f>
        <v/>
      </c>
      <c r="E1743" s="18" t="str">
        <f ca="1">IF(B1743="", "", IFERROR(VLOOKUP(B1743, 'Accrual Schedule'!$B$3:$B$122, 1, TRUE), ""))</f>
        <v/>
      </c>
      <c r="F1743" s="18" t="str" cm="1">
        <f t="array" aca="1" ref="F1743" ca="1">IF(B1743="", "", INDEX('Accrual Schedule'!$B$3:$B$122, MATCH(B1743, 'Accrual Schedule'!$B$3:$B$122, 1)+1, 1))</f>
        <v/>
      </c>
      <c r="G1743" s="18" t="str" cm="1">
        <f t="array" aca="1" ref="G1743" ca="1">IF(B1743="", "", INDEX('Accrual Schedule'!$B$3:$B$122, MATCH(H1743, 'Accrual Schedule'!$B$3:$B$122, 1)-1, 1))</f>
        <v/>
      </c>
      <c r="H1743" s="18" t="str">
        <f ca="1">IF(B1743="", "", INDEX('Accrual Schedule'!$B$3:$B$122, MATCH(I1743, 'Accrual Schedule'!$C$3:$C$122, 1), 1))</f>
        <v/>
      </c>
      <c r="I1743" s="18" t="str" cm="1">
        <f t="array" aca="1" ref="I1743" ca="1">IF(B1743="", "", _xlfn.IFNA(INDEX('Accrual Schedule'!$C$4:$C$122, MATCH(B1743, 'Accrual Schedule'!$C$4:$C$122, 1)+1, 1), INDEX('Accrual Schedule'!$C$4:$C$122, 1, 1)))</f>
        <v/>
      </c>
      <c r="J1743" s="11" t="str">
        <f ca="1">IF(B1743="","",'Terms&amp;Conditions + Transaction'!$F$5-SUMIF(Dispositions!$B$3:$B$32,"&lt;="&amp;B1743,Dispositions!$C$3:$C$32))</f>
        <v/>
      </c>
      <c r="K1743" s="84" t="str">
        <f ca="1">IF(B1743="", "", IF(ISNA(MATCH(B1743, 'Factor Schedule'!$B$3:$B$2002, -1)),1,IF(INDEX('Factor Schedule'!$B$3:$C$2002,MATCH(B1743, 'Factor Schedule'!$B$3:$B$2002, -1), 1)=B1743,MATCH(B1743, 'Factor Schedule'!$B$3:$B$2002, -1),MATCH(B1743, 'Factor Schedule'!$B$3:$B$2002, -1)+1)))</f>
        <v/>
      </c>
      <c r="L1743" s="11" t="str" cm="1">
        <f t="array" aca="1" ref="L1743" ca="1">IF(B1743="","",ROUND(J1743*_xlfn.IFNA(INDEX('Factor Schedule'!$B$3:$C$2002,K1743, 2), 1), 2))</f>
        <v/>
      </c>
      <c r="M1743" s="11" t="str">
        <f ca="1">IF(B1743="", "", IF(OR(LOWER('Terms&amp;Conditions + Transaction'!$B$12)&lt;&gt;"compound", B1743=$C$2, B1743=E1743), L1743, L1743+IF(LOWER('Terms&amp;Conditions + Transaction'!$B$13)&lt;&gt;"y", SUMIFS($T$8:$T$2007, $B$8:$B$2007, "&gt;="&amp;E1743, $B$8:$B$2007, "&lt;"&amp;B1743), SUMIFS($U$8:$U$1007, $B$8:$B$2007, "&gt;="&amp;E1743, $B$8:$B$2007, "&lt;"&amp;B1743))))</f>
        <v/>
      </c>
      <c r="N1743" s="18" t="str">
        <f ca="1">IF(OR(B1743 = "", F1743=""), "", MIN(ForwardDays(B1743,-'Terms&amp;Conditions + Transaction'!$B$22, 'Terms&amp;Conditions + Transaction'!$B$23, 'Holiday Schedule'!$B$3:$B$1002),ForwardDays(F1743,-'Terms&amp;Conditions + Transaction'!$B$22, 'Terms&amp;Conditions + Transaction'!$B$23, 'Holiday Schedule'!$B$3:$B$1002)))</f>
        <v/>
      </c>
      <c r="O1743" s="42" t="str">
        <f ca="1">IF(B1743="", "", IF(ISNA(MATCH(N1743, SOFR_INDEX!$A$2:$A$2001, -1)),1,IF(INDEX(SOFR_INDEX!$A$2:$E$2001,MATCH(N1743, SOFR_INDEX!$A$2:$A$2001, -1), 1)=N1743,MATCH(N1743, SOFR_INDEX!$A$2:$A$2001, -1),MATCH(N1743, SOFR_INDEX!$A$2:$A$2001, -1)+1)))</f>
        <v/>
      </c>
      <c r="P1743" s="40" t="str" cm="1">
        <f t="array" aca="1" ref="P1743" ca="1">IF(OR(B1743="", F1743=""), "", INDEX(SOFR_INDEX!$B$2:$E$2001, O1743,$P$4) * IF(LEFT($P$3, 3)="180", 2, IF(LEFT($P$3, 2)="90", 4, IF(LEFT($P$3, 2)="30", 12, 1)))/100)</f>
        <v/>
      </c>
      <c r="Q1743" s="43" t="str">
        <f ca="1">IF(OR(B1743="", F1743=""), "", P1743+'Terms&amp;Conditions + Transaction'!$B$11/10000)</f>
        <v/>
      </c>
      <c r="R1743" s="43" t="str">
        <f t="shared" ca="1" si="167"/>
        <v/>
      </c>
      <c r="S1743" t="str">
        <f ca="1">IF(B1743="",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Transaction'!$C$7*(F1743-E1743), 365), 360))))</f>
        <v/>
      </c>
      <c r="T1743" s="49" t="str">
        <f t="shared" ca="1" si="168"/>
        <v/>
      </c>
      <c r="U1743" s="49" t="str">
        <f t="shared" ca="1" si="169"/>
        <v/>
      </c>
      <c r="V1743" s="49" t="str">
        <f t="shared" ca="1" si="170"/>
        <v/>
      </c>
      <c r="W1743" s="11" t="str">
        <f t="shared" ca="1" si="171"/>
        <v/>
      </c>
      <c r="X1743" s="11" t="str">
        <f t="shared" ca="1" si="172"/>
        <v/>
      </c>
    </row>
    <row r="1744" spans="2:24" x14ac:dyDescent="0.25">
      <c r="B1744" s="82" t="str">
        <f ca="1">IF(B1743&lt;MIN($C$3, 'Terms&amp;Conditions + Transaction'!$B$6), B1743+1, "")</f>
        <v/>
      </c>
      <c r="C1744" t="str">
        <f ca="1">IF(B1744="", "", IF(AND(WEEKDAY(B1744, 2)&lt;=5, ISERROR(VLOOKUP(B1744, 'Holiday Schedule'!$B$3:$B$1002, 1, FALSE))), 1, 0))</f>
        <v/>
      </c>
      <c r="D1744" t="str">
        <f ca="1">IF(B1744="", "", IF(LOWER('Terms&amp;Conditions + Transaction'!$C$15)="act", 1, IF(DAY(B1744)=31, 0, IF(AND(DAY(B1744+1)=1, MONTH(B1744+1)=3), 31-DAY(B1744), 1))))</f>
        <v/>
      </c>
      <c r="E1744" s="18" t="str">
        <f ca="1">IF(B1744="", "", IFERROR(VLOOKUP(B1744, 'Accrual Schedule'!$B$3:$B$122, 1, TRUE), ""))</f>
        <v/>
      </c>
      <c r="F1744" s="18" t="str" cm="1">
        <f t="array" aca="1" ref="F1744" ca="1">IF(B1744="", "", INDEX('Accrual Schedule'!$B$3:$B$122, MATCH(B1744, 'Accrual Schedule'!$B$3:$B$122, 1)+1, 1))</f>
        <v/>
      </c>
      <c r="G1744" s="18" t="str" cm="1">
        <f t="array" aca="1" ref="G1744" ca="1">IF(B1744="", "", INDEX('Accrual Schedule'!$B$3:$B$122, MATCH(H1744, 'Accrual Schedule'!$B$3:$B$122, 1)-1, 1))</f>
        <v/>
      </c>
      <c r="H1744" s="18" t="str">
        <f ca="1">IF(B1744="", "", INDEX('Accrual Schedule'!$B$3:$B$122, MATCH(I1744, 'Accrual Schedule'!$C$3:$C$122, 1), 1))</f>
        <v/>
      </c>
      <c r="I1744" s="18" t="str" cm="1">
        <f t="array" aca="1" ref="I1744" ca="1">IF(B1744="", "", _xlfn.IFNA(INDEX('Accrual Schedule'!$C$4:$C$122, MATCH(B1744, 'Accrual Schedule'!$C$4:$C$122, 1)+1, 1), INDEX('Accrual Schedule'!$C$4:$C$122, 1, 1)))</f>
        <v/>
      </c>
      <c r="J1744" s="11" t="str">
        <f ca="1">IF(B1744="","",'Terms&amp;Conditions + Transaction'!$F$5-SUMIF(Dispositions!$B$3:$B$32,"&lt;="&amp;B1744,Dispositions!$C$3:$C$32))</f>
        <v/>
      </c>
      <c r="K1744" s="84" t="str">
        <f ca="1">IF(B1744="", "", IF(ISNA(MATCH(B1744, 'Factor Schedule'!$B$3:$B$2002, -1)),1,IF(INDEX('Factor Schedule'!$B$3:$C$2002,MATCH(B1744, 'Factor Schedule'!$B$3:$B$2002, -1), 1)=B1744,MATCH(B1744, 'Factor Schedule'!$B$3:$B$2002, -1),MATCH(B1744, 'Factor Schedule'!$B$3:$B$2002, -1)+1)))</f>
        <v/>
      </c>
      <c r="L1744" s="11" t="str" cm="1">
        <f t="array" aca="1" ref="L1744" ca="1">IF(B1744="","",ROUND(J1744*_xlfn.IFNA(INDEX('Factor Schedule'!$B$3:$C$2002,K1744, 2), 1), 2))</f>
        <v/>
      </c>
      <c r="M1744" s="11" t="str">
        <f ca="1">IF(B1744="", "", IF(OR(LOWER('Terms&amp;Conditions + Transaction'!$B$12)&lt;&gt;"compound", B1744=$C$2, B1744=E1744), L1744, L1744+IF(LOWER('Terms&amp;Conditions + Transaction'!$B$13)&lt;&gt;"y", SUMIFS($T$8:$T$2007, $B$8:$B$2007, "&gt;="&amp;E1744, $B$8:$B$2007, "&lt;"&amp;B1744), SUMIFS($U$8:$U$1007, $B$8:$B$2007, "&gt;="&amp;E1744, $B$8:$B$2007, "&lt;"&amp;B1744))))</f>
        <v/>
      </c>
      <c r="N1744" s="18" t="str">
        <f ca="1">IF(OR(B1744 = "", F1744=""), "", MIN(ForwardDays(B1744,-'Terms&amp;Conditions + Transaction'!$B$22, 'Terms&amp;Conditions + Transaction'!$B$23, 'Holiday Schedule'!$B$3:$B$1002),ForwardDays(F1744,-'Terms&amp;Conditions + Transaction'!$B$22, 'Terms&amp;Conditions + Transaction'!$B$23, 'Holiday Schedule'!$B$3:$B$1002)))</f>
        <v/>
      </c>
      <c r="O1744" s="42" t="str">
        <f ca="1">IF(B1744="", "", IF(ISNA(MATCH(N1744, SOFR_INDEX!$A$2:$A$2001, -1)),1,IF(INDEX(SOFR_INDEX!$A$2:$E$2001,MATCH(N1744, SOFR_INDEX!$A$2:$A$2001, -1), 1)=N1744,MATCH(N1744, SOFR_INDEX!$A$2:$A$2001, -1),MATCH(N1744, SOFR_INDEX!$A$2:$A$2001, -1)+1)))</f>
        <v/>
      </c>
      <c r="P1744" s="40" t="str" cm="1">
        <f t="array" aca="1" ref="P1744" ca="1">IF(OR(B1744="", F1744=""), "", INDEX(SOFR_INDEX!$B$2:$E$2001, O1744,$P$4) * IF(LEFT($P$3, 3)="180", 2, IF(LEFT($P$3, 2)="90", 4, IF(LEFT($P$3, 2)="30", 12, 1)))/100)</f>
        <v/>
      </c>
      <c r="Q1744" s="43" t="str">
        <f ca="1">IF(OR(B1744="", F1744=""), "", P1744+'Terms&amp;Conditions + Transaction'!$B$11/10000)</f>
        <v/>
      </c>
      <c r="R1744" s="43" t="str">
        <f t="shared" ca="1" si="167"/>
        <v/>
      </c>
      <c r="S1744" t="str">
        <f ca="1">IF(B1744="",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Transaction'!$C$7*(F1744-E1744), 365), 360))))</f>
        <v/>
      </c>
      <c r="T1744" s="49" t="str">
        <f t="shared" ca="1" si="168"/>
        <v/>
      </c>
      <c r="U1744" s="49" t="str">
        <f t="shared" ca="1" si="169"/>
        <v/>
      </c>
      <c r="V1744" s="49" t="str">
        <f t="shared" ca="1" si="170"/>
        <v/>
      </c>
      <c r="W1744" s="11" t="str">
        <f t="shared" ca="1" si="171"/>
        <v/>
      </c>
      <c r="X1744" s="11" t="str">
        <f t="shared" ca="1" si="172"/>
        <v/>
      </c>
    </row>
    <row r="1745" spans="2:24" x14ac:dyDescent="0.25">
      <c r="B1745" s="82" t="str">
        <f ca="1">IF(B1744&lt;MIN($C$3, 'Terms&amp;Conditions + Transaction'!$B$6), B1744+1, "")</f>
        <v/>
      </c>
      <c r="C1745" t="str">
        <f ca="1">IF(B1745="", "", IF(AND(WEEKDAY(B1745, 2)&lt;=5, ISERROR(VLOOKUP(B1745, 'Holiday Schedule'!$B$3:$B$1002, 1, FALSE))), 1, 0))</f>
        <v/>
      </c>
      <c r="D1745" t="str">
        <f ca="1">IF(B1745="", "", IF(LOWER('Terms&amp;Conditions + Transaction'!$C$15)="act", 1, IF(DAY(B1745)=31, 0, IF(AND(DAY(B1745+1)=1, MONTH(B1745+1)=3), 31-DAY(B1745), 1))))</f>
        <v/>
      </c>
      <c r="E1745" s="18" t="str">
        <f ca="1">IF(B1745="", "", IFERROR(VLOOKUP(B1745, 'Accrual Schedule'!$B$3:$B$122, 1, TRUE), ""))</f>
        <v/>
      </c>
      <c r="F1745" s="18" t="str" cm="1">
        <f t="array" aca="1" ref="F1745" ca="1">IF(B1745="", "", INDEX('Accrual Schedule'!$B$3:$B$122, MATCH(B1745, 'Accrual Schedule'!$B$3:$B$122, 1)+1, 1))</f>
        <v/>
      </c>
      <c r="G1745" s="18" t="str" cm="1">
        <f t="array" aca="1" ref="G1745" ca="1">IF(B1745="", "", INDEX('Accrual Schedule'!$B$3:$B$122, MATCH(H1745, 'Accrual Schedule'!$B$3:$B$122, 1)-1, 1))</f>
        <v/>
      </c>
      <c r="H1745" s="18" t="str">
        <f ca="1">IF(B1745="", "", INDEX('Accrual Schedule'!$B$3:$B$122, MATCH(I1745, 'Accrual Schedule'!$C$3:$C$122, 1), 1))</f>
        <v/>
      </c>
      <c r="I1745" s="18" t="str" cm="1">
        <f t="array" aca="1" ref="I1745" ca="1">IF(B1745="", "", _xlfn.IFNA(INDEX('Accrual Schedule'!$C$4:$C$122, MATCH(B1745, 'Accrual Schedule'!$C$4:$C$122, 1)+1, 1), INDEX('Accrual Schedule'!$C$4:$C$122, 1, 1)))</f>
        <v/>
      </c>
      <c r="J1745" s="11" t="str">
        <f ca="1">IF(B1745="","",'Terms&amp;Conditions + Transaction'!$F$5-SUMIF(Dispositions!$B$3:$B$32,"&lt;="&amp;B1745,Dispositions!$C$3:$C$32))</f>
        <v/>
      </c>
      <c r="K1745" s="84" t="str">
        <f ca="1">IF(B1745="", "", IF(ISNA(MATCH(B1745, 'Factor Schedule'!$B$3:$B$2002, -1)),1,IF(INDEX('Factor Schedule'!$B$3:$C$2002,MATCH(B1745, 'Factor Schedule'!$B$3:$B$2002, -1), 1)=B1745,MATCH(B1745, 'Factor Schedule'!$B$3:$B$2002, -1),MATCH(B1745, 'Factor Schedule'!$B$3:$B$2002, -1)+1)))</f>
        <v/>
      </c>
      <c r="L1745" s="11" t="str" cm="1">
        <f t="array" aca="1" ref="L1745" ca="1">IF(B1745="","",ROUND(J1745*_xlfn.IFNA(INDEX('Factor Schedule'!$B$3:$C$2002,K1745, 2), 1), 2))</f>
        <v/>
      </c>
      <c r="M1745" s="11" t="str">
        <f ca="1">IF(B1745="", "", IF(OR(LOWER('Terms&amp;Conditions + Transaction'!$B$12)&lt;&gt;"compound", B1745=$C$2, B1745=E1745), L1745, L1745+IF(LOWER('Terms&amp;Conditions + Transaction'!$B$13)&lt;&gt;"y", SUMIFS($T$8:$T$2007, $B$8:$B$2007, "&gt;="&amp;E1745, $B$8:$B$2007, "&lt;"&amp;B1745), SUMIFS($U$8:$U$1007, $B$8:$B$2007, "&gt;="&amp;E1745, $B$8:$B$2007, "&lt;"&amp;B1745))))</f>
        <v/>
      </c>
      <c r="N1745" s="18" t="str">
        <f ca="1">IF(OR(B1745 = "", F1745=""), "", MIN(ForwardDays(B1745,-'Terms&amp;Conditions + Transaction'!$B$22, 'Terms&amp;Conditions + Transaction'!$B$23, 'Holiday Schedule'!$B$3:$B$1002),ForwardDays(F1745,-'Terms&amp;Conditions + Transaction'!$B$22, 'Terms&amp;Conditions + Transaction'!$B$23, 'Holiday Schedule'!$B$3:$B$1002)))</f>
        <v/>
      </c>
      <c r="O1745" s="42" t="str">
        <f ca="1">IF(B1745="", "", IF(ISNA(MATCH(N1745, SOFR_INDEX!$A$2:$A$2001, -1)),1,IF(INDEX(SOFR_INDEX!$A$2:$E$2001,MATCH(N1745, SOFR_INDEX!$A$2:$A$2001, -1), 1)=N1745,MATCH(N1745, SOFR_INDEX!$A$2:$A$2001, -1),MATCH(N1745, SOFR_INDEX!$A$2:$A$2001, -1)+1)))</f>
        <v/>
      </c>
      <c r="P1745" s="40" t="str" cm="1">
        <f t="array" aca="1" ref="P1745" ca="1">IF(OR(B1745="", F1745=""), "", INDEX(SOFR_INDEX!$B$2:$E$2001, O1745,$P$4) * IF(LEFT($P$3, 3)="180", 2, IF(LEFT($P$3, 2)="90", 4, IF(LEFT($P$3, 2)="30", 12, 1)))/100)</f>
        <v/>
      </c>
      <c r="Q1745" s="43" t="str">
        <f ca="1">IF(OR(B1745="", F1745=""), "", P1745+'Terms&amp;Conditions + Transaction'!$B$11/10000)</f>
        <v/>
      </c>
      <c r="R1745" s="43" t="str">
        <f t="shared" ca="1" si="167"/>
        <v/>
      </c>
      <c r="S1745" t="str">
        <f ca="1">IF(B1745="",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Transaction'!$C$7*(F1745-E1745), 365), 360))))</f>
        <v/>
      </c>
      <c r="T1745" s="49" t="str">
        <f t="shared" ca="1" si="168"/>
        <v/>
      </c>
      <c r="U1745" s="49" t="str">
        <f t="shared" ca="1" si="169"/>
        <v/>
      </c>
      <c r="V1745" s="49" t="str">
        <f t="shared" ca="1" si="170"/>
        <v/>
      </c>
      <c r="W1745" s="11" t="str">
        <f t="shared" ca="1" si="171"/>
        <v/>
      </c>
      <c r="X1745" s="11" t="str">
        <f t="shared" ca="1" si="172"/>
        <v/>
      </c>
    </row>
    <row r="1746" spans="2:24" x14ac:dyDescent="0.25">
      <c r="B1746" s="82" t="str">
        <f ca="1">IF(B1745&lt;MIN($C$3, 'Terms&amp;Conditions + Transaction'!$B$6), B1745+1, "")</f>
        <v/>
      </c>
      <c r="C1746" t="str">
        <f ca="1">IF(B1746="", "", IF(AND(WEEKDAY(B1746, 2)&lt;=5, ISERROR(VLOOKUP(B1746, 'Holiday Schedule'!$B$3:$B$1002, 1, FALSE))), 1, 0))</f>
        <v/>
      </c>
      <c r="D1746" t="str">
        <f ca="1">IF(B1746="", "", IF(LOWER('Terms&amp;Conditions + Transaction'!$C$15)="act", 1, IF(DAY(B1746)=31, 0, IF(AND(DAY(B1746+1)=1, MONTH(B1746+1)=3), 31-DAY(B1746), 1))))</f>
        <v/>
      </c>
      <c r="E1746" s="18" t="str">
        <f ca="1">IF(B1746="", "", IFERROR(VLOOKUP(B1746, 'Accrual Schedule'!$B$3:$B$122, 1, TRUE), ""))</f>
        <v/>
      </c>
      <c r="F1746" s="18" t="str" cm="1">
        <f t="array" aca="1" ref="F1746" ca="1">IF(B1746="", "", INDEX('Accrual Schedule'!$B$3:$B$122, MATCH(B1746, 'Accrual Schedule'!$B$3:$B$122, 1)+1, 1))</f>
        <v/>
      </c>
      <c r="G1746" s="18" t="str" cm="1">
        <f t="array" aca="1" ref="G1746" ca="1">IF(B1746="", "", INDEX('Accrual Schedule'!$B$3:$B$122, MATCH(H1746, 'Accrual Schedule'!$B$3:$B$122, 1)-1, 1))</f>
        <v/>
      </c>
      <c r="H1746" s="18" t="str">
        <f ca="1">IF(B1746="", "", INDEX('Accrual Schedule'!$B$3:$B$122, MATCH(I1746, 'Accrual Schedule'!$C$3:$C$122, 1), 1))</f>
        <v/>
      </c>
      <c r="I1746" s="18" t="str" cm="1">
        <f t="array" aca="1" ref="I1746" ca="1">IF(B1746="", "", _xlfn.IFNA(INDEX('Accrual Schedule'!$C$4:$C$122, MATCH(B1746, 'Accrual Schedule'!$C$4:$C$122, 1)+1, 1), INDEX('Accrual Schedule'!$C$4:$C$122, 1, 1)))</f>
        <v/>
      </c>
      <c r="J1746" s="11" t="str">
        <f ca="1">IF(B1746="","",'Terms&amp;Conditions + Transaction'!$F$5-SUMIF(Dispositions!$B$3:$B$32,"&lt;="&amp;B1746,Dispositions!$C$3:$C$32))</f>
        <v/>
      </c>
      <c r="K1746" s="84" t="str">
        <f ca="1">IF(B1746="", "", IF(ISNA(MATCH(B1746, 'Factor Schedule'!$B$3:$B$2002, -1)),1,IF(INDEX('Factor Schedule'!$B$3:$C$2002,MATCH(B1746, 'Factor Schedule'!$B$3:$B$2002, -1), 1)=B1746,MATCH(B1746, 'Factor Schedule'!$B$3:$B$2002, -1),MATCH(B1746, 'Factor Schedule'!$B$3:$B$2002, -1)+1)))</f>
        <v/>
      </c>
      <c r="L1746" s="11" t="str" cm="1">
        <f t="array" aca="1" ref="L1746" ca="1">IF(B1746="","",ROUND(J1746*_xlfn.IFNA(INDEX('Factor Schedule'!$B$3:$C$2002,K1746, 2), 1), 2))</f>
        <v/>
      </c>
      <c r="M1746" s="11" t="str">
        <f ca="1">IF(B1746="", "", IF(OR(LOWER('Terms&amp;Conditions + Transaction'!$B$12)&lt;&gt;"compound", B1746=$C$2, B1746=E1746), L1746, L1746+IF(LOWER('Terms&amp;Conditions + Transaction'!$B$13)&lt;&gt;"y", SUMIFS($T$8:$T$2007, $B$8:$B$2007, "&gt;="&amp;E1746, $B$8:$B$2007, "&lt;"&amp;B1746), SUMIFS($U$8:$U$1007, $B$8:$B$2007, "&gt;="&amp;E1746, $B$8:$B$2007, "&lt;"&amp;B1746))))</f>
        <v/>
      </c>
      <c r="N1746" s="18" t="str">
        <f ca="1">IF(OR(B1746 = "", F1746=""), "", MIN(ForwardDays(B1746,-'Terms&amp;Conditions + Transaction'!$B$22, 'Terms&amp;Conditions + Transaction'!$B$23, 'Holiday Schedule'!$B$3:$B$1002),ForwardDays(F1746,-'Terms&amp;Conditions + Transaction'!$B$22, 'Terms&amp;Conditions + Transaction'!$B$23, 'Holiday Schedule'!$B$3:$B$1002)))</f>
        <v/>
      </c>
      <c r="O1746" s="42" t="str">
        <f ca="1">IF(B1746="", "", IF(ISNA(MATCH(N1746, SOFR_INDEX!$A$2:$A$2001, -1)),1,IF(INDEX(SOFR_INDEX!$A$2:$E$2001,MATCH(N1746, SOFR_INDEX!$A$2:$A$2001, -1), 1)=N1746,MATCH(N1746, SOFR_INDEX!$A$2:$A$2001, -1),MATCH(N1746, SOFR_INDEX!$A$2:$A$2001, -1)+1)))</f>
        <v/>
      </c>
      <c r="P1746" s="40" t="str" cm="1">
        <f t="array" aca="1" ref="P1746" ca="1">IF(OR(B1746="", F1746=""), "", INDEX(SOFR_INDEX!$B$2:$E$2001, O1746,$P$4) * IF(LEFT($P$3, 3)="180", 2, IF(LEFT($P$3, 2)="90", 4, IF(LEFT($P$3, 2)="30", 12, 1)))/100)</f>
        <v/>
      </c>
      <c r="Q1746" s="43" t="str">
        <f ca="1">IF(OR(B1746="", F1746=""), "", P1746+'Terms&amp;Conditions + Transaction'!$B$11/10000)</f>
        <v/>
      </c>
      <c r="R1746" s="43" t="str">
        <f t="shared" ca="1" si="167"/>
        <v/>
      </c>
      <c r="S1746" t="str">
        <f ca="1">IF(B1746="",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Transaction'!$C$7*(F1746-E1746), 365), 360))))</f>
        <v/>
      </c>
      <c r="T1746" s="49" t="str">
        <f t="shared" ca="1" si="168"/>
        <v/>
      </c>
      <c r="U1746" s="49" t="str">
        <f t="shared" ca="1" si="169"/>
        <v/>
      </c>
      <c r="V1746" s="49" t="str">
        <f t="shared" ca="1" si="170"/>
        <v/>
      </c>
      <c r="W1746" s="11" t="str">
        <f t="shared" ca="1" si="171"/>
        <v/>
      </c>
      <c r="X1746" s="11" t="str">
        <f t="shared" ca="1" si="172"/>
        <v/>
      </c>
    </row>
    <row r="1747" spans="2:24" x14ac:dyDescent="0.25">
      <c r="B1747" s="82" t="str">
        <f ca="1">IF(B1746&lt;MIN($C$3, 'Terms&amp;Conditions + Transaction'!$B$6), B1746+1, "")</f>
        <v/>
      </c>
      <c r="C1747" t="str">
        <f ca="1">IF(B1747="", "", IF(AND(WEEKDAY(B1747, 2)&lt;=5, ISERROR(VLOOKUP(B1747, 'Holiday Schedule'!$B$3:$B$1002, 1, FALSE))), 1, 0))</f>
        <v/>
      </c>
      <c r="D1747" t="str">
        <f ca="1">IF(B1747="", "", IF(LOWER('Terms&amp;Conditions + Transaction'!$C$15)="act", 1, IF(DAY(B1747)=31, 0, IF(AND(DAY(B1747+1)=1, MONTH(B1747+1)=3), 31-DAY(B1747), 1))))</f>
        <v/>
      </c>
      <c r="E1747" s="18" t="str">
        <f ca="1">IF(B1747="", "", IFERROR(VLOOKUP(B1747, 'Accrual Schedule'!$B$3:$B$122, 1, TRUE), ""))</f>
        <v/>
      </c>
      <c r="F1747" s="18" t="str" cm="1">
        <f t="array" aca="1" ref="F1747" ca="1">IF(B1747="", "", INDEX('Accrual Schedule'!$B$3:$B$122, MATCH(B1747, 'Accrual Schedule'!$B$3:$B$122, 1)+1, 1))</f>
        <v/>
      </c>
      <c r="G1747" s="18" t="str" cm="1">
        <f t="array" aca="1" ref="G1747" ca="1">IF(B1747="", "", INDEX('Accrual Schedule'!$B$3:$B$122, MATCH(H1747, 'Accrual Schedule'!$B$3:$B$122, 1)-1, 1))</f>
        <v/>
      </c>
      <c r="H1747" s="18" t="str">
        <f ca="1">IF(B1747="", "", INDEX('Accrual Schedule'!$B$3:$B$122, MATCH(I1747, 'Accrual Schedule'!$C$3:$C$122, 1), 1))</f>
        <v/>
      </c>
      <c r="I1747" s="18" t="str" cm="1">
        <f t="array" aca="1" ref="I1747" ca="1">IF(B1747="", "", _xlfn.IFNA(INDEX('Accrual Schedule'!$C$4:$C$122, MATCH(B1747, 'Accrual Schedule'!$C$4:$C$122, 1)+1, 1), INDEX('Accrual Schedule'!$C$4:$C$122, 1, 1)))</f>
        <v/>
      </c>
      <c r="J1747" s="11" t="str">
        <f ca="1">IF(B1747="","",'Terms&amp;Conditions + Transaction'!$F$5-SUMIF(Dispositions!$B$3:$B$32,"&lt;="&amp;B1747,Dispositions!$C$3:$C$32))</f>
        <v/>
      </c>
      <c r="K1747" s="84" t="str">
        <f ca="1">IF(B1747="", "", IF(ISNA(MATCH(B1747, 'Factor Schedule'!$B$3:$B$2002, -1)),1,IF(INDEX('Factor Schedule'!$B$3:$C$2002,MATCH(B1747, 'Factor Schedule'!$B$3:$B$2002, -1), 1)=B1747,MATCH(B1747, 'Factor Schedule'!$B$3:$B$2002, -1),MATCH(B1747, 'Factor Schedule'!$B$3:$B$2002, -1)+1)))</f>
        <v/>
      </c>
      <c r="L1747" s="11" t="str" cm="1">
        <f t="array" aca="1" ref="L1747" ca="1">IF(B1747="","",ROUND(J1747*_xlfn.IFNA(INDEX('Factor Schedule'!$B$3:$C$2002,K1747, 2), 1), 2))</f>
        <v/>
      </c>
      <c r="M1747" s="11" t="str">
        <f ca="1">IF(B1747="", "", IF(OR(LOWER('Terms&amp;Conditions + Transaction'!$B$12)&lt;&gt;"compound", B1747=$C$2, B1747=E1747), L1747, L1747+IF(LOWER('Terms&amp;Conditions + Transaction'!$B$13)&lt;&gt;"y", SUMIFS($T$8:$T$2007, $B$8:$B$2007, "&gt;="&amp;E1747, $B$8:$B$2007, "&lt;"&amp;B1747), SUMIFS($U$8:$U$1007, $B$8:$B$2007, "&gt;="&amp;E1747, $B$8:$B$2007, "&lt;"&amp;B1747))))</f>
        <v/>
      </c>
      <c r="N1747" s="18" t="str">
        <f ca="1">IF(OR(B1747 = "", F1747=""), "", MIN(ForwardDays(B1747,-'Terms&amp;Conditions + Transaction'!$B$22, 'Terms&amp;Conditions + Transaction'!$B$23, 'Holiday Schedule'!$B$3:$B$1002),ForwardDays(F1747,-'Terms&amp;Conditions + Transaction'!$B$22, 'Terms&amp;Conditions + Transaction'!$B$23, 'Holiday Schedule'!$B$3:$B$1002)))</f>
        <v/>
      </c>
      <c r="O1747" s="42" t="str">
        <f ca="1">IF(B1747="", "", IF(ISNA(MATCH(N1747, SOFR_INDEX!$A$2:$A$2001, -1)),1,IF(INDEX(SOFR_INDEX!$A$2:$E$2001,MATCH(N1747, SOFR_INDEX!$A$2:$A$2001, -1), 1)=N1747,MATCH(N1747, SOFR_INDEX!$A$2:$A$2001, -1),MATCH(N1747, SOFR_INDEX!$A$2:$A$2001, -1)+1)))</f>
        <v/>
      </c>
      <c r="P1747" s="40" t="str" cm="1">
        <f t="array" aca="1" ref="P1747" ca="1">IF(OR(B1747="", F1747=""), "", INDEX(SOFR_INDEX!$B$2:$E$2001, O1747,$P$4) * IF(LEFT($P$3, 3)="180", 2, IF(LEFT($P$3, 2)="90", 4, IF(LEFT($P$3, 2)="30", 12, 1)))/100)</f>
        <v/>
      </c>
      <c r="Q1747" s="43" t="str">
        <f ca="1">IF(OR(B1747="", F1747=""), "", P1747+'Terms&amp;Conditions + Transaction'!$B$11/10000)</f>
        <v/>
      </c>
      <c r="R1747" s="43" t="str">
        <f t="shared" ca="1" si="167"/>
        <v/>
      </c>
      <c r="S1747" t="str">
        <f ca="1">IF(B1747="",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Transaction'!$C$7*(F1747-E1747), 365), 360))))</f>
        <v/>
      </c>
      <c r="T1747" s="49" t="str">
        <f t="shared" ca="1" si="168"/>
        <v/>
      </c>
      <c r="U1747" s="49" t="str">
        <f t="shared" ca="1" si="169"/>
        <v/>
      </c>
      <c r="V1747" s="49" t="str">
        <f t="shared" ca="1" si="170"/>
        <v/>
      </c>
      <c r="W1747" s="11" t="str">
        <f t="shared" ca="1" si="171"/>
        <v/>
      </c>
      <c r="X1747" s="11" t="str">
        <f t="shared" ca="1" si="172"/>
        <v/>
      </c>
    </row>
    <row r="1748" spans="2:24" x14ac:dyDescent="0.25">
      <c r="B1748" s="82" t="str">
        <f ca="1">IF(B1747&lt;MIN($C$3, 'Terms&amp;Conditions + Transaction'!$B$6), B1747+1, "")</f>
        <v/>
      </c>
      <c r="C1748" t="str">
        <f ca="1">IF(B1748="", "", IF(AND(WEEKDAY(B1748, 2)&lt;=5, ISERROR(VLOOKUP(B1748, 'Holiday Schedule'!$B$3:$B$1002, 1, FALSE))), 1, 0))</f>
        <v/>
      </c>
      <c r="D1748" t="str">
        <f ca="1">IF(B1748="", "", IF(LOWER('Terms&amp;Conditions + Transaction'!$C$15)="act", 1, IF(DAY(B1748)=31, 0, IF(AND(DAY(B1748+1)=1, MONTH(B1748+1)=3), 31-DAY(B1748), 1))))</f>
        <v/>
      </c>
      <c r="E1748" s="18" t="str">
        <f ca="1">IF(B1748="", "", IFERROR(VLOOKUP(B1748, 'Accrual Schedule'!$B$3:$B$122, 1, TRUE), ""))</f>
        <v/>
      </c>
      <c r="F1748" s="18" t="str" cm="1">
        <f t="array" aca="1" ref="F1748" ca="1">IF(B1748="", "", INDEX('Accrual Schedule'!$B$3:$B$122, MATCH(B1748, 'Accrual Schedule'!$B$3:$B$122, 1)+1, 1))</f>
        <v/>
      </c>
      <c r="G1748" s="18" t="str" cm="1">
        <f t="array" aca="1" ref="G1748" ca="1">IF(B1748="", "", INDEX('Accrual Schedule'!$B$3:$B$122, MATCH(H1748, 'Accrual Schedule'!$B$3:$B$122, 1)-1, 1))</f>
        <v/>
      </c>
      <c r="H1748" s="18" t="str">
        <f ca="1">IF(B1748="", "", INDEX('Accrual Schedule'!$B$3:$B$122, MATCH(I1748, 'Accrual Schedule'!$C$3:$C$122, 1), 1))</f>
        <v/>
      </c>
      <c r="I1748" s="18" t="str" cm="1">
        <f t="array" aca="1" ref="I1748" ca="1">IF(B1748="", "", _xlfn.IFNA(INDEX('Accrual Schedule'!$C$4:$C$122, MATCH(B1748, 'Accrual Schedule'!$C$4:$C$122, 1)+1, 1), INDEX('Accrual Schedule'!$C$4:$C$122, 1, 1)))</f>
        <v/>
      </c>
      <c r="J1748" s="11" t="str">
        <f ca="1">IF(B1748="","",'Terms&amp;Conditions + Transaction'!$F$5-SUMIF(Dispositions!$B$3:$B$32,"&lt;="&amp;B1748,Dispositions!$C$3:$C$32))</f>
        <v/>
      </c>
      <c r="K1748" s="84" t="str">
        <f ca="1">IF(B1748="", "", IF(ISNA(MATCH(B1748, 'Factor Schedule'!$B$3:$B$2002, -1)),1,IF(INDEX('Factor Schedule'!$B$3:$C$2002,MATCH(B1748, 'Factor Schedule'!$B$3:$B$2002, -1), 1)=B1748,MATCH(B1748, 'Factor Schedule'!$B$3:$B$2002, -1),MATCH(B1748, 'Factor Schedule'!$B$3:$B$2002, -1)+1)))</f>
        <v/>
      </c>
      <c r="L1748" s="11" t="str" cm="1">
        <f t="array" aca="1" ref="L1748" ca="1">IF(B1748="","",ROUND(J1748*_xlfn.IFNA(INDEX('Factor Schedule'!$B$3:$C$2002,K1748, 2), 1), 2))</f>
        <v/>
      </c>
      <c r="M1748" s="11" t="str">
        <f ca="1">IF(B1748="", "", IF(OR(LOWER('Terms&amp;Conditions + Transaction'!$B$12)&lt;&gt;"compound", B1748=$C$2, B1748=E1748), L1748, L1748+IF(LOWER('Terms&amp;Conditions + Transaction'!$B$13)&lt;&gt;"y", SUMIFS($T$8:$T$2007, $B$8:$B$2007, "&gt;="&amp;E1748, $B$8:$B$2007, "&lt;"&amp;B1748), SUMIFS($U$8:$U$1007, $B$8:$B$2007, "&gt;="&amp;E1748, $B$8:$B$2007, "&lt;"&amp;B1748))))</f>
        <v/>
      </c>
      <c r="N1748" s="18" t="str">
        <f ca="1">IF(OR(B1748 = "", F1748=""), "", MIN(ForwardDays(B1748,-'Terms&amp;Conditions + Transaction'!$B$22, 'Terms&amp;Conditions + Transaction'!$B$23, 'Holiday Schedule'!$B$3:$B$1002),ForwardDays(F1748,-'Terms&amp;Conditions + Transaction'!$B$22, 'Terms&amp;Conditions + Transaction'!$B$23, 'Holiday Schedule'!$B$3:$B$1002)))</f>
        <v/>
      </c>
      <c r="O1748" s="42" t="str">
        <f ca="1">IF(B1748="", "", IF(ISNA(MATCH(N1748, SOFR_INDEX!$A$2:$A$2001, -1)),1,IF(INDEX(SOFR_INDEX!$A$2:$E$2001,MATCH(N1748, SOFR_INDEX!$A$2:$A$2001, -1), 1)=N1748,MATCH(N1748, SOFR_INDEX!$A$2:$A$2001, -1),MATCH(N1748, SOFR_INDEX!$A$2:$A$2001, -1)+1)))</f>
        <v/>
      </c>
      <c r="P1748" s="40" t="str" cm="1">
        <f t="array" aca="1" ref="P1748" ca="1">IF(OR(B1748="", F1748=""), "", INDEX(SOFR_INDEX!$B$2:$E$2001, O1748,$P$4) * IF(LEFT($P$3, 3)="180", 2, IF(LEFT($P$3, 2)="90", 4, IF(LEFT($P$3, 2)="30", 12, 1)))/100)</f>
        <v/>
      </c>
      <c r="Q1748" s="43" t="str">
        <f ca="1">IF(OR(B1748="", F1748=""), "", P1748+'Terms&amp;Conditions + Transaction'!$B$11/10000)</f>
        <v/>
      </c>
      <c r="R1748" s="43" t="str">
        <f t="shared" ca="1" si="167"/>
        <v/>
      </c>
      <c r="S1748" t="str">
        <f ca="1">IF(B1748="",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Transaction'!$C$7*(F1748-E1748), 365), 360))))</f>
        <v/>
      </c>
      <c r="T1748" s="49" t="str">
        <f t="shared" ca="1" si="168"/>
        <v/>
      </c>
      <c r="U1748" s="49" t="str">
        <f t="shared" ca="1" si="169"/>
        <v/>
      </c>
      <c r="V1748" s="49" t="str">
        <f t="shared" ca="1" si="170"/>
        <v/>
      </c>
      <c r="W1748" s="11" t="str">
        <f t="shared" ca="1" si="171"/>
        <v/>
      </c>
      <c r="X1748" s="11" t="str">
        <f t="shared" ca="1" si="172"/>
        <v/>
      </c>
    </row>
    <row r="1749" spans="2:24" x14ac:dyDescent="0.25">
      <c r="B1749" s="82" t="str">
        <f ca="1">IF(B1748&lt;MIN($C$3, 'Terms&amp;Conditions + Transaction'!$B$6), B1748+1, "")</f>
        <v/>
      </c>
      <c r="C1749" t="str">
        <f ca="1">IF(B1749="", "", IF(AND(WEEKDAY(B1749, 2)&lt;=5, ISERROR(VLOOKUP(B1749, 'Holiday Schedule'!$B$3:$B$1002, 1, FALSE))), 1, 0))</f>
        <v/>
      </c>
      <c r="D1749" t="str">
        <f ca="1">IF(B1749="", "", IF(LOWER('Terms&amp;Conditions + Transaction'!$C$15)="act", 1, IF(DAY(B1749)=31, 0, IF(AND(DAY(B1749+1)=1, MONTH(B1749+1)=3), 31-DAY(B1749), 1))))</f>
        <v/>
      </c>
      <c r="E1749" s="18" t="str">
        <f ca="1">IF(B1749="", "", IFERROR(VLOOKUP(B1749, 'Accrual Schedule'!$B$3:$B$122, 1, TRUE), ""))</f>
        <v/>
      </c>
      <c r="F1749" s="18" t="str" cm="1">
        <f t="array" aca="1" ref="F1749" ca="1">IF(B1749="", "", INDEX('Accrual Schedule'!$B$3:$B$122, MATCH(B1749, 'Accrual Schedule'!$B$3:$B$122, 1)+1, 1))</f>
        <v/>
      </c>
      <c r="G1749" s="18" t="str" cm="1">
        <f t="array" aca="1" ref="G1749" ca="1">IF(B1749="", "", INDEX('Accrual Schedule'!$B$3:$B$122, MATCH(H1749, 'Accrual Schedule'!$B$3:$B$122, 1)-1, 1))</f>
        <v/>
      </c>
      <c r="H1749" s="18" t="str">
        <f ca="1">IF(B1749="", "", INDEX('Accrual Schedule'!$B$3:$B$122, MATCH(I1749, 'Accrual Schedule'!$C$3:$C$122, 1), 1))</f>
        <v/>
      </c>
      <c r="I1749" s="18" t="str" cm="1">
        <f t="array" aca="1" ref="I1749" ca="1">IF(B1749="", "", _xlfn.IFNA(INDEX('Accrual Schedule'!$C$4:$C$122, MATCH(B1749, 'Accrual Schedule'!$C$4:$C$122, 1)+1, 1), INDEX('Accrual Schedule'!$C$4:$C$122, 1, 1)))</f>
        <v/>
      </c>
      <c r="J1749" s="11" t="str">
        <f ca="1">IF(B1749="","",'Terms&amp;Conditions + Transaction'!$F$5-SUMIF(Dispositions!$B$3:$B$32,"&lt;="&amp;B1749,Dispositions!$C$3:$C$32))</f>
        <v/>
      </c>
      <c r="K1749" s="84" t="str">
        <f ca="1">IF(B1749="", "", IF(ISNA(MATCH(B1749, 'Factor Schedule'!$B$3:$B$2002, -1)),1,IF(INDEX('Factor Schedule'!$B$3:$C$2002,MATCH(B1749, 'Factor Schedule'!$B$3:$B$2002, -1), 1)=B1749,MATCH(B1749, 'Factor Schedule'!$B$3:$B$2002, -1),MATCH(B1749, 'Factor Schedule'!$B$3:$B$2002, -1)+1)))</f>
        <v/>
      </c>
      <c r="L1749" s="11" t="str" cm="1">
        <f t="array" aca="1" ref="L1749" ca="1">IF(B1749="","",ROUND(J1749*_xlfn.IFNA(INDEX('Factor Schedule'!$B$3:$C$2002,K1749, 2), 1), 2))</f>
        <v/>
      </c>
      <c r="M1749" s="11" t="str">
        <f ca="1">IF(B1749="", "", IF(OR(LOWER('Terms&amp;Conditions + Transaction'!$B$12)&lt;&gt;"compound", B1749=$C$2, B1749=E1749), L1749, L1749+IF(LOWER('Terms&amp;Conditions + Transaction'!$B$13)&lt;&gt;"y", SUMIFS($T$8:$T$2007, $B$8:$B$2007, "&gt;="&amp;E1749, $B$8:$B$2007, "&lt;"&amp;B1749), SUMIFS($U$8:$U$1007, $B$8:$B$2007, "&gt;="&amp;E1749, $B$8:$B$2007, "&lt;"&amp;B1749))))</f>
        <v/>
      </c>
      <c r="N1749" s="18" t="str">
        <f ca="1">IF(OR(B1749 = "", F1749=""), "", MIN(ForwardDays(B1749,-'Terms&amp;Conditions + Transaction'!$B$22, 'Terms&amp;Conditions + Transaction'!$B$23, 'Holiday Schedule'!$B$3:$B$1002),ForwardDays(F1749,-'Terms&amp;Conditions + Transaction'!$B$22, 'Terms&amp;Conditions + Transaction'!$B$23, 'Holiday Schedule'!$B$3:$B$1002)))</f>
        <v/>
      </c>
      <c r="O1749" s="42" t="str">
        <f ca="1">IF(B1749="", "", IF(ISNA(MATCH(N1749, SOFR_INDEX!$A$2:$A$2001, -1)),1,IF(INDEX(SOFR_INDEX!$A$2:$E$2001,MATCH(N1749, SOFR_INDEX!$A$2:$A$2001, -1), 1)=N1749,MATCH(N1749, SOFR_INDEX!$A$2:$A$2001, -1),MATCH(N1749, SOFR_INDEX!$A$2:$A$2001, -1)+1)))</f>
        <v/>
      </c>
      <c r="P1749" s="40" t="str" cm="1">
        <f t="array" aca="1" ref="P1749" ca="1">IF(OR(B1749="", F1749=""), "", INDEX(SOFR_INDEX!$B$2:$E$2001, O1749,$P$4) * IF(LEFT($P$3, 3)="180", 2, IF(LEFT($P$3, 2)="90", 4, IF(LEFT($P$3, 2)="30", 12, 1)))/100)</f>
        <v/>
      </c>
      <c r="Q1749" s="43" t="str">
        <f ca="1">IF(OR(B1749="", F1749=""), "", P1749+'Terms&amp;Conditions + Transaction'!$B$11/10000)</f>
        <v/>
      </c>
      <c r="R1749" s="43" t="str">
        <f t="shared" ca="1" si="167"/>
        <v/>
      </c>
      <c r="S1749" t="str">
        <f ca="1">IF(B1749="",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Transaction'!$C$7*(F1749-E1749), 365), 360))))</f>
        <v/>
      </c>
      <c r="T1749" s="49" t="str">
        <f t="shared" ca="1" si="168"/>
        <v/>
      </c>
      <c r="U1749" s="49" t="str">
        <f t="shared" ca="1" si="169"/>
        <v/>
      </c>
      <c r="V1749" s="49" t="str">
        <f t="shared" ca="1" si="170"/>
        <v/>
      </c>
      <c r="W1749" s="11" t="str">
        <f t="shared" ca="1" si="171"/>
        <v/>
      </c>
      <c r="X1749" s="11" t="str">
        <f t="shared" ca="1" si="172"/>
        <v/>
      </c>
    </row>
    <row r="1750" spans="2:24" x14ac:dyDescent="0.25">
      <c r="B1750" s="82" t="str">
        <f ca="1">IF(B1749&lt;MIN($C$3, 'Terms&amp;Conditions + Transaction'!$B$6), B1749+1, "")</f>
        <v/>
      </c>
      <c r="C1750" t="str">
        <f ca="1">IF(B1750="", "", IF(AND(WEEKDAY(B1750, 2)&lt;=5, ISERROR(VLOOKUP(B1750, 'Holiday Schedule'!$B$3:$B$1002, 1, FALSE))), 1, 0))</f>
        <v/>
      </c>
      <c r="D1750" t="str">
        <f ca="1">IF(B1750="", "", IF(LOWER('Terms&amp;Conditions + Transaction'!$C$15)="act", 1, IF(DAY(B1750)=31, 0, IF(AND(DAY(B1750+1)=1, MONTH(B1750+1)=3), 31-DAY(B1750), 1))))</f>
        <v/>
      </c>
      <c r="E1750" s="18" t="str">
        <f ca="1">IF(B1750="", "", IFERROR(VLOOKUP(B1750, 'Accrual Schedule'!$B$3:$B$122, 1, TRUE), ""))</f>
        <v/>
      </c>
      <c r="F1750" s="18" t="str" cm="1">
        <f t="array" aca="1" ref="F1750" ca="1">IF(B1750="", "", INDEX('Accrual Schedule'!$B$3:$B$122, MATCH(B1750, 'Accrual Schedule'!$B$3:$B$122, 1)+1, 1))</f>
        <v/>
      </c>
      <c r="G1750" s="18" t="str" cm="1">
        <f t="array" aca="1" ref="G1750" ca="1">IF(B1750="", "", INDEX('Accrual Schedule'!$B$3:$B$122, MATCH(H1750, 'Accrual Schedule'!$B$3:$B$122, 1)-1, 1))</f>
        <v/>
      </c>
      <c r="H1750" s="18" t="str">
        <f ca="1">IF(B1750="", "", INDEX('Accrual Schedule'!$B$3:$B$122, MATCH(I1750, 'Accrual Schedule'!$C$3:$C$122, 1), 1))</f>
        <v/>
      </c>
      <c r="I1750" s="18" t="str" cm="1">
        <f t="array" aca="1" ref="I1750" ca="1">IF(B1750="", "", _xlfn.IFNA(INDEX('Accrual Schedule'!$C$4:$C$122, MATCH(B1750, 'Accrual Schedule'!$C$4:$C$122, 1)+1, 1), INDEX('Accrual Schedule'!$C$4:$C$122, 1, 1)))</f>
        <v/>
      </c>
      <c r="J1750" s="11" t="str">
        <f ca="1">IF(B1750="","",'Terms&amp;Conditions + Transaction'!$F$5-SUMIF(Dispositions!$B$3:$B$32,"&lt;="&amp;B1750,Dispositions!$C$3:$C$32))</f>
        <v/>
      </c>
      <c r="K1750" s="84" t="str">
        <f ca="1">IF(B1750="", "", IF(ISNA(MATCH(B1750, 'Factor Schedule'!$B$3:$B$2002, -1)),1,IF(INDEX('Factor Schedule'!$B$3:$C$2002,MATCH(B1750, 'Factor Schedule'!$B$3:$B$2002, -1), 1)=B1750,MATCH(B1750, 'Factor Schedule'!$B$3:$B$2002, -1),MATCH(B1750, 'Factor Schedule'!$B$3:$B$2002, -1)+1)))</f>
        <v/>
      </c>
      <c r="L1750" s="11" t="str" cm="1">
        <f t="array" aca="1" ref="L1750" ca="1">IF(B1750="","",ROUND(J1750*_xlfn.IFNA(INDEX('Factor Schedule'!$B$3:$C$2002,K1750, 2), 1), 2))</f>
        <v/>
      </c>
      <c r="M1750" s="11" t="str">
        <f ca="1">IF(B1750="", "", IF(OR(LOWER('Terms&amp;Conditions + Transaction'!$B$12)&lt;&gt;"compound", B1750=$C$2, B1750=E1750), L1750, L1750+IF(LOWER('Terms&amp;Conditions + Transaction'!$B$13)&lt;&gt;"y", SUMIFS($T$8:$T$2007, $B$8:$B$2007, "&gt;="&amp;E1750, $B$8:$B$2007, "&lt;"&amp;B1750), SUMIFS($U$8:$U$1007, $B$8:$B$2007, "&gt;="&amp;E1750, $B$8:$B$2007, "&lt;"&amp;B1750))))</f>
        <v/>
      </c>
      <c r="N1750" s="18" t="str">
        <f ca="1">IF(OR(B1750 = "", F1750=""), "", MIN(ForwardDays(B1750,-'Terms&amp;Conditions + Transaction'!$B$22, 'Terms&amp;Conditions + Transaction'!$B$23, 'Holiday Schedule'!$B$3:$B$1002),ForwardDays(F1750,-'Terms&amp;Conditions + Transaction'!$B$22, 'Terms&amp;Conditions + Transaction'!$B$23, 'Holiday Schedule'!$B$3:$B$1002)))</f>
        <v/>
      </c>
      <c r="O1750" s="42" t="str">
        <f ca="1">IF(B1750="", "", IF(ISNA(MATCH(N1750, SOFR_INDEX!$A$2:$A$2001, -1)),1,IF(INDEX(SOFR_INDEX!$A$2:$E$2001,MATCH(N1750, SOFR_INDEX!$A$2:$A$2001, -1), 1)=N1750,MATCH(N1750, SOFR_INDEX!$A$2:$A$2001, -1),MATCH(N1750, SOFR_INDEX!$A$2:$A$2001, -1)+1)))</f>
        <v/>
      </c>
      <c r="P1750" s="40" t="str" cm="1">
        <f t="array" aca="1" ref="P1750" ca="1">IF(OR(B1750="", F1750=""), "", INDEX(SOFR_INDEX!$B$2:$E$2001, O1750,$P$4) * IF(LEFT($P$3, 3)="180", 2, IF(LEFT($P$3, 2)="90", 4, IF(LEFT($P$3, 2)="30", 12, 1)))/100)</f>
        <v/>
      </c>
      <c r="Q1750" s="43" t="str">
        <f ca="1">IF(OR(B1750="", F1750=""), "", P1750+'Terms&amp;Conditions + Transaction'!$B$11/10000)</f>
        <v/>
      </c>
      <c r="R1750" s="43" t="str">
        <f t="shared" ca="1" si="167"/>
        <v/>
      </c>
      <c r="S1750" t="str">
        <f ca="1">IF(B1750="",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Transaction'!$C$7*(F1750-E1750), 365), 360))))</f>
        <v/>
      </c>
      <c r="T1750" s="49" t="str">
        <f t="shared" ca="1" si="168"/>
        <v/>
      </c>
      <c r="U1750" s="49" t="str">
        <f t="shared" ca="1" si="169"/>
        <v/>
      </c>
      <c r="V1750" s="49" t="str">
        <f t="shared" ca="1" si="170"/>
        <v/>
      </c>
      <c r="W1750" s="11" t="str">
        <f t="shared" ca="1" si="171"/>
        <v/>
      </c>
      <c r="X1750" s="11" t="str">
        <f t="shared" ca="1" si="172"/>
        <v/>
      </c>
    </row>
    <row r="1751" spans="2:24" x14ac:dyDescent="0.25">
      <c r="B1751" s="82" t="str">
        <f ca="1">IF(B1750&lt;MIN($C$3, 'Terms&amp;Conditions + Transaction'!$B$6), B1750+1, "")</f>
        <v/>
      </c>
      <c r="C1751" t="str">
        <f ca="1">IF(B1751="", "", IF(AND(WEEKDAY(B1751, 2)&lt;=5, ISERROR(VLOOKUP(B1751, 'Holiday Schedule'!$B$3:$B$1002, 1, FALSE))), 1, 0))</f>
        <v/>
      </c>
      <c r="D1751" t="str">
        <f ca="1">IF(B1751="", "", IF(LOWER('Terms&amp;Conditions + Transaction'!$C$15)="act", 1, IF(DAY(B1751)=31, 0, IF(AND(DAY(B1751+1)=1, MONTH(B1751+1)=3), 31-DAY(B1751), 1))))</f>
        <v/>
      </c>
      <c r="E1751" s="18" t="str">
        <f ca="1">IF(B1751="", "", IFERROR(VLOOKUP(B1751, 'Accrual Schedule'!$B$3:$B$122, 1, TRUE), ""))</f>
        <v/>
      </c>
      <c r="F1751" s="18" t="str" cm="1">
        <f t="array" aca="1" ref="F1751" ca="1">IF(B1751="", "", INDEX('Accrual Schedule'!$B$3:$B$122, MATCH(B1751, 'Accrual Schedule'!$B$3:$B$122, 1)+1, 1))</f>
        <v/>
      </c>
      <c r="G1751" s="18" t="str" cm="1">
        <f t="array" aca="1" ref="G1751" ca="1">IF(B1751="", "", INDEX('Accrual Schedule'!$B$3:$B$122, MATCH(H1751, 'Accrual Schedule'!$B$3:$B$122, 1)-1, 1))</f>
        <v/>
      </c>
      <c r="H1751" s="18" t="str">
        <f ca="1">IF(B1751="", "", INDEX('Accrual Schedule'!$B$3:$B$122, MATCH(I1751, 'Accrual Schedule'!$C$3:$C$122, 1), 1))</f>
        <v/>
      </c>
      <c r="I1751" s="18" t="str" cm="1">
        <f t="array" aca="1" ref="I1751" ca="1">IF(B1751="", "", _xlfn.IFNA(INDEX('Accrual Schedule'!$C$4:$C$122, MATCH(B1751, 'Accrual Schedule'!$C$4:$C$122, 1)+1, 1), INDEX('Accrual Schedule'!$C$4:$C$122, 1, 1)))</f>
        <v/>
      </c>
      <c r="J1751" s="11" t="str">
        <f ca="1">IF(B1751="","",'Terms&amp;Conditions + Transaction'!$F$5-SUMIF(Dispositions!$B$3:$B$32,"&lt;="&amp;B1751,Dispositions!$C$3:$C$32))</f>
        <v/>
      </c>
      <c r="K1751" s="84" t="str">
        <f ca="1">IF(B1751="", "", IF(ISNA(MATCH(B1751, 'Factor Schedule'!$B$3:$B$2002, -1)),1,IF(INDEX('Factor Schedule'!$B$3:$C$2002,MATCH(B1751, 'Factor Schedule'!$B$3:$B$2002, -1), 1)=B1751,MATCH(B1751, 'Factor Schedule'!$B$3:$B$2002, -1),MATCH(B1751, 'Factor Schedule'!$B$3:$B$2002, -1)+1)))</f>
        <v/>
      </c>
      <c r="L1751" s="11" t="str" cm="1">
        <f t="array" aca="1" ref="L1751" ca="1">IF(B1751="","",ROUND(J1751*_xlfn.IFNA(INDEX('Factor Schedule'!$B$3:$C$2002,K1751, 2), 1), 2))</f>
        <v/>
      </c>
      <c r="M1751" s="11" t="str">
        <f ca="1">IF(B1751="", "", IF(OR(LOWER('Terms&amp;Conditions + Transaction'!$B$12)&lt;&gt;"compound", B1751=$C$2, B1751=E1751), L1751, L1751+IF(LOWER('Terms&amp;Conditions + Transaction'!$B$13)&lt;&gt;"y", SUMIFS($T$8:$T$2007, $B$8:$B$2007, "&gt;="&amp;E1751, $B$8:$B$2007, "&lt;"&amp;B1751), SUMIFS($U$8:$U$1007, $B$8:$B$2007, "&gt;="&amp;E1751, $B$8:$B$2007, "&lt;"&amp;B1751))))</f>
        <v/>
      </c>
      <c r="N1751" s="18" t="str">
        <f ca="1">IF(OR(B1751 = "", F1751=""), "", MIN(ForwardDays(B1751,-'Terms&amp;Conditions + Transaction'!$B$22, 'Terms&amp;Conditions + Transaction'!$B$23, 'Holiday Schedule'!$B$3:$B$1002),ForwardDays(F1751,-'Terms&amp;Conditions + Transaction'!$B$22, 'Terms&amp;Conditions + Transaction'!$B$23, 'Holiday Schedule'!$B$3:$B$1002)))</f>
        <v/>
      </c>
      <c r="O1751" s="42" t="str">
        <f ca="1">IF(B1751="", "", IF(ISNA(MATCH(N1751, SOFR_INDEX!$A$2:$A$2001, -1)),1,IF(INDEX(SOFR_INDEX!$A$2:$E$2001,MATCH(N1751, SOFR_INDEX!$A$2:$A$2001, -1), 1)=N1751,MATCH(N1751, SOFR_INDEX!$A$2:$A$2001, -1),MATCH(N1751, SOFR_INDEX!$A$2:$A$2001, -1)+1)))</f>
        <v/>
      </c>
      <c r="P1751" s="40" t="str" cm="1">
        <f t="array" aca="1" ref="P1751" ca="1">IF(OR(B1751="", F1751=""), "", INDEX(SOFR_INDEX!$B$2:$E$2001, O1751,$P$4) * IF(LEFT($P$3, 3)="180", 2, IF(LEFT($P$3, 2)="90", 4, IF(LEFT($P$3, 2)="30", 12, 1)))/100)</f>
        <v/>
      </c>
      <c r="Q1751" s="43" t="str">
        <f ca="1">IF(OR(B1751="", F1751=""), "", P1751+'Terms&amp;Conditions + Transaction'!$B$11/10000)</f>
        <v/>
      </c>
      <c r="R1751" s="43" t="str">
        <f t="shared" ca="1" si="167"/>
        <v/>
      </c>
      <c r="S1751" t="str">
        <f ca="1">IF(B1751="",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Transaction'!$C$7*(F1751-E1751), 365), 360))))</f>
        <v/>
      </c>
      <c r="T1751" s="49" t="str">
        <f t="shared" ca="1" si="168"/>
        <v/>
      </c>
      <c r="U1751" s="49" t="str">
        <f t="shared" ca="1" si="169"/>
        <v/>
      </c>
      <c r="V1751" s="49" t="str">
        <f t="shared" ca="1" si="170"/>
        <v/>
      </c>
      <c r="W1751" s="11" t="str">
        <f t="shared" ca="1" si="171"/>
        <v/>
      </c>
      <c r="X1751" s="11" t="str">
        <f t="shared" ca="1" si="172"/>
        <v/>
      </c>
    </row>
    <row r="1752" spans="2:24" x14ac:dyDescent="0.25">
      <c r="B1752" s="82" t="str">
        <f ca="1">IF(B1751&lt;MIN($C$3, 'Terms&amp;Conditions + Transaction'!$B$6), B1751+1, "")</f>
        <v/>
      </c>
      <c r="C1752" t="str">
        <f ca="1">IF(B1752="", "", IF(AND(WEEKDAY(B1752, 2)&lt;=5, ISERROR(VLOOKUP(B1752, 'Holiday Schedule'!$B$3:$B$1002, 1, FALSE))), 1, 0))</f>
        <v/>
      </c>
      <c r="D1752" t="str">
        <f ca="1">IF(B1752="", "", IF(LOWER('Terms&amp;Conditions + Transaction'!$C$15)="act", 1, IF(DAY(B1752)=31, 0, IF(AND(DAY(B1752+1)=1, MONTH(B1752+1)=3), 31-DAY(B1752), 1))))</f>
        <v/>
      </c>
      <c r="E1752" s="18" t="str">
        <f ca="1">IF(B1752="", "", IFERROR(VLOOKUP(B1752, 'Accrual Schedule'!$B$3:$B$122, 1, TRUE), ""))</f>
        <v/>
      </c>
      <c r="F1752" s="18" t="str" cm="1">
        <f t="array" aca="1" ref="F1752" ca="1">IF(B1752="", "", INDEX('Accrual Schedule'!$B$3:$B$122, MATCH(B1752, 'Accrual Schedule'!$B$3:$B$122, 1)+1, 1))</f>
        <v/>
      </c>
      <c r="G1752" s="18" t="str" cm="1">
        <f t="array" aca="1" ref="G1752" ca="1">IF(B1752="", "", INDEX('Accrual Schedule'!$B$3:$B$122, MATCH(H1752, 'Accrual Schedule'!$B$3:$B$122, 1)-1, 1))</f>
        <v/>
      </c>
      <c r="H1752" s="18" t="str">
        <f ca="1">IF(B1752="", "", INDEX('Accrual Schedule'!$B$3:$B$122, MATCH(I1752, 'Accrual Schedule'!$C$3:$C$122, 1), 1))</f>
        <v/>
      </c>
      <c r="I1752" s="18" t="str" cm="1">
        <f t="array" aca="1" ref="I1752" ca="1">IF(B1752="", "", _xlfn.IFNA(INDEX('Accrual Schedule'!$C$4:$C$122, MATCH(B1752, 'Accrual Schedule'!$C$4:$C$122, 1)+1, 1), INDEX('Accrual Schedule'!$C$4:$C$122, 1, 1)))</f>
        <v/>
      </c>
      <c r="J1752" s="11" t="str">
        <f ca="1">IF(B1752="","",'Terms&amp;Conditions + Transaction'!$F$5-SUMIF(Dispositions!$B$3:$B$32,"&lt;="&amp;B1752,Dispositions!$C$3:$C$32))</f>
        <v/>
      </c>
      <c r="K1752" s="84" t="str">
        <f ca="1">IF(B1752="", "", IF(ISNA(MATCH(B1752, 'Factor Schedule'!$B$3:$B$2002, -1)),1,IF(INDEX('Factor Schedule'!$B$3:$C$2002,MATCH(B1752, 'Factor Schedule'!$B$3:$B$2002, -1), 1)=B1752,MATCH(B1752, 'Factor Schedule'!$B$3:$B$2002, -1),MATCH(B1752, 'Factor Schedule'!$B$3:$B$2002, -1)+1)))</f>
        <v/>
      </c>
      <c r="L1752" s="11" t="str" cm="1">
        <f t="array" aca="1" ref="L1752" ca="1">IF(B1752="","",ROUND(J1752*_xlfn.IFNA(INDEX('Factor Schedule'!$B$3:$C$2002,K1752, 2), 1), 2))</f>
        <v/>
      </c>
      <c r="M1752" s="11" t="str">
        <f ca="1">IF(B1752="", "", IF(OR(LOWER('Terms&amp;Conditions + Transaction'!$B$12)&lt;&gt;"compound", B1752=$C$2, B1752=E1752), L1752, L1752+IF(LOWER('Terms&amp;Conditions + Transaction'!$B$13)&lt;&gt;"y", SUMIFS($T$8:$T$2007, $B$8:$B$2007, "&gt;="&amp;E1752, $B$8:$B$2007, "&lt;"&amp;B1752), SUMIFS($U$8:$U$1007, $B$8:$B$2007, "&gt;="&amp;E1752, $B$8:$B$2007, "&lt;"&amp;B1752))))</f>
        <v/>
      </c>
      <c r="N1752" s="18" t="str">
        <f ca="1">IF(OR(B1752 = "", F1752=""), "", MIN(ForwardDays(B1752,-'Terms&amp;Conditions + Transaction'!$B$22, 'Terms&amp;Conditions + Transaction'!$B$23, 'Holiday Schedule'!$B$3:$B$1002),ForwardDays(F1752,-'Terms&amp;Conditions + Transaction'!$B$22, 'Terms&amp;Conditions + Transaction'!$B$23, 'Holiday Schedule'!$B$3:$B$1002)))</f>
        <v/>
      </c>
      <c r="O1752" s="42" t="str">
        <f ca="1">IF(B1752="", "", IF(ISNA(MATCH(N1752, SOFR_INDEX!$A$2:$A$2001, -1)),1,IF(INDEX(SOFR_INDEX!$A$2:$E$2001,MATCH(N1752, SOFR_INDEX!$A$2:$A$2001, -1), 1)=N1752,MATCH(N1752, SOFR_INDEX!$A$2:$A$2001, -1),MATCH(N1752, SOFR_INDEX!$A$2:$A$2001, -1)+1)))</f>
        <v/>
      </c>
      <c r="P1752" s="40" t="str" cm="1">
        <f t="array" aca="1" ref="P1752" ca="1">IF(OR(B1752="", F1752=""), "", INDEX(SOFR_INDEX!$B$2:$E$2001, O1752,$P$4) * IF(LEFT($P$3, 3)="180", 2, IF(LEFT($P$3, 2)="90", 4, IF(LEFT($P$3, 2)="30", 12, 1)))/100)</f>
        <v/>
      </c>
      <c r="Q1752" s="43" t="str">
        <f ca="1">IF(OR(B1752="", F1752=""), "", P1752+'Terms&amp;Conditions + Transaction'!$B$11/10000)</f>
        <v/>
      </c>
      <c r="R1752" s="43" t="str">
        <f t="shared" ca="1" si="167"/>
        <v/>
      </c>
      <c r="S1752" t="str">
        <f ca="1">IF(B1752="",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Transaction'!$C$7*(F1752-E1752), 365), 360))))</f>
        <v/>
      </c>
      <c r="T1752" s="49" t="str">
        <f t="shared" ca="1" si="168"/>
        <v/>
      </c>
      <c r="U1752" s="49" t="str">
        <f t="shared" ca="1" si="169"/>
        <v/>
      </c>
      <c r="V1752" s="49" t="str">
        <f t="shared" ca="1" si="170"/>
        <v/>
      </c>
      <c r="W1752" s="11" t="str">
        <f t="shared" ca="1" si="171"/>
        <v/>
      </c>
      <c r="X1752" s="11" t="str">
        <f t="shared" ca="1" si="172"/>
        <v/>
      </c>
    </row>
    <row r="1753" spans="2:24" x14ac:dyDescent="0.25">
      <c r="B1753" s="82" t="str">
        <f ca="1">IF(B1752&lt;MIN($C$3, 'Terms&amp;Conditions + Transaction'!$B$6), B1752+1, "")</f>
        <v/>
      </c>
      <c r="C1753" t="str">
        <f ca="1">IF(B1753="", "", IF(AND(WEEKDAY(B1753, 2)&lt;=5, ISERROR(VLOOKUP(B1753, 'Holiday Schedule'!$B$3:$B$1002, 1, FALSE))), 1, 0))</f>
        <v/>
      </c>
      <c r="D1753" t="str">
        <f ca="1">IF(B1753="", "", IF(LOWER('Terms&amp;Conditions + Transaction'!$C$15)="act", 1, IF(DAY(B1753)=31, 0, IF(AND(DAY(B1753+1)=1, MONTH(B1753+1)=3), 31-DAY(B1753), 1))))</f>
        <v/>
      </c>
      <c r="E1753" s="18" t="str">
        <f ca="1">IF(B1753="", "", IFERROR(VLOOKUP(B1753, 'Accrual Schedule'!$B$3:$B$122, 1, TRUE), ""))</f>
        <v/>
      </c>
      <c r="F1753" s="18" t="str" cm="1">
        <f t="array" aca="1" ref="F1753" ca="1">IF(B1753="", "", INDEX('Accrual Schedule'!$B$3:$B$122, MATCH(B1753, 'Accrual Schedule'!$B$3:$B$122, 1)+1, 1))</f>
        <v/>
      </c>
      <c r="G1753" s="18" t="str" cm="1">
        <f t="array" aca="1" ref="G1753" ca="1">IF(B1753="", "", INDEX('Accrual Schedule'!$B$3:$B$122, MATCH(H1753, 'Accrual Schedule'!$B$3:$B$122, 1)-1, 1))</f>
        <v/>
      </c>
      <c r="H1753" s="18" t="str">
        <f ca="1">IF(B1753="", "", INDEX('Accrual Schedule'!$B$3:$B$122, MATCH(I1753, 'Accrual Schedule'!$C$3:$C$122, 1), 1))</f>
        <v/>
      </c>
      <c r="I1753" s="18" t="str" cm="1">
        <f t="array" aca="1" ref="I1753" ca="1">IF(B1753="", "", _xlfn.IFNA(INDEX('Accrual Schedule'!$C$4:$C$122, MATCH(B1753, 'Accrual Schedule'!$C$4:$C$122, 1)+1, 1), INDEX('Accrual Schedule'!$C$4:$C$122, 1, 1)))</f>
        <v/>
      </c>
      <c r="J1753" s="11" t="str">
        <f ca="1">IF(B1753="","",'Terms&amp;Conditions + Transaction'!$F$5-SUMIF(Dispositions!$B$3:$B$32,"&lt;="&amp;B1753,Dispositions!$C$3:$C$32))</f>
        <v/>
      </c>
      <c r="K1753" s="84" t="str">
        <f ca="1">IF(B1753="", "", IF(ISNA(MATCH(B1753, 'Factor Schedule'!$B$3:$B$2002, -1)),1,IF(INDEX('Factor Schedule'!$B$3:$C$2002,MATCH(B1753, 'Factor Schedule'!$B$3:$B$2002, -1), 1)=B1753,MATCH(B1753, 'Factor Schedule'!$B$3:$B$2002, -1),MATCH(B1753, 'Factor Schedule'!$B$3:$B$2002, -1)+1)))</f>
        <v/>
      </c>
      <c r="L1753" s="11" t="str" cm="1">
        <f t="array" aca="1" ref="L1753" ca="1">IF(B1753="","",ROUND(J1753*_xlfn.IFNA(INDEX('Factor Schedule'!$B$3:$C$2002,K1753, 2), 1), 2))</f>
        <v/>
      </c>
      <c r="M1753" s="11" t="str">
        <f ca="1">IF(B1753="", "", IF(OR(LOWER('Terms&amp;Conditions + Transaction'!$B$12)&lt;&gt;"compound", B1753=$C$2, B1753=E1753), L1753, L1753+IF(LOWER('Terms&amp;Conditions + Transaction'!$B$13)&lt;&gt;"y", SUMIFS($T$8:$T$2007, $B$8:$B$2007, "&gt;="&amp;E1753, $B$8:$B$2007, "&lt;"&amp;B1753), SUMIFS($U$8:$U$1007, $B$8:$B$2007, "&gt;="&amp;E1753, $B$8:$B$2007, "&lt;"&amp;B1753))))</f>
        <v/>
      </c>
      <c r="N1753" s="18" t="str">
        <f ca="1">IF(OR(B1753 = "", F1753=""), "", MIN(ForwardDays(B1753,-'Terms&amp;Conditions + Transaction'!$B$22, 'Terms&amp;Conditions + Transaction'!$B$23, 'Holiday Schedule'!$B$3:$B$1002),ForwardDays(F1753,-'Terms&amp;Conditions + Transaction'!$B$22, 'Terms&amp;Conditions + Transaction'!$B$23, 'Holiday Schedule'!$B$3:$B$1002)))</f>
        <v/>
      </c>
      <c r="O1753" s="42" t="str">
        <f ca="1">IF(B1753="", "", IF(ISNA(MATCH(N1753, SOFR_INDEX!$A$2:$A$2001, -1)),1,IF(INDEX(SOFR_INDEX!$A$2:$E$2001,MATCH(N1753, SOFR_INDEX!$A$2:$A$2001, -1), 1)=N1753,MATCH(N1753, SOFR_INDEX!$A$2:$A$2001, -1),MATCH(N1753, SOFR_INDEX!$A$2:$A$2001, -1)+1)))</f>
        <v/>
      </c>
      <c r="P1753" s="40" t="str" cm="1">
        <f t="array" aca="1" ref="P1753" ca="1">IF(OR(B1753="", F1753=""), "", INDEX(SOFR_INDEX!$B$2:$E$2001, O1753,$P$4) * IF(LEFT($P$3, 3)="180", 2, IF(LEFT($P$3, 2)="90", 4, IF(LEFT($P$3, 2)="30", 12, 1)))/100)</f>
        <v/>
      </c>
      <c r="Q1753" s="43" t="str">
        <f ca="1">IF(OR(B1753="", F1753=""), "", P1753+'Terms&amp;Conditions + Transaction'!$B$11/10000)</f>
        <v/>
      </c>
      <c r="R1753" s="43" t="str">
        <f t="shared" ca="1" si="167"/>
        <v/>
      </c>
      <c r="S1753" t="str">
        <f ca="1">IF(B1753="",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Transaction'!$C$7*(F1753-E1753), 365), 360))))</f>
        <v/>
      </c>
      <c r="T1753" s="49" t="str">
        <f t="shared" ca="1" si="168"/>
        <v/>
      </c>
      <c r="U1753" s="49" t="str">
        <f t="shared" ca="1" si="169"/>
        <v/>
      </c>
      <c r="V1753" s="49" t="str">
        <f t="shared" ca="1" si="170"/>
        <v/>
      </c>
      <c r="W1753" s="11" t="str">
        <f t="shared" ca="1" si="171"/>
        <v/>
      </c>
      <c r="X1753" s="11" t="str">
        <f t="shared" ca="1" si="172"/>
        <v/>
      </c>
    </row>
    <row r="1754" spans="2:24" x14ac:dyDescent="0.25">
      <c r="B1754" s="82" t="str">
        <f ca="1">IF(B1753&lt;MIN($C$3, 'Terms&amp;Conditions + Transaction'!$B$6), B1753+1, "")</f>
        <v/>
      </c>
      <c r="C1754" t="str">
        <f ca="1">IF(B1754="", "", IF(AND(WEEKDAY(B1754, 2)&lt;=5, ISERROR(VLOOKUP(B1754, 'Holiday Schedule'!$B$3:$B$1002, 1, FALSE))), 1, 0))</f>
        <v/>
      </c>
      <c r="D1754" t="str">
        <f ca="1">IF(B1754="", "", IF(LOWER('Terms&amp;Conditions + Transaction'!$C$15)="act", 1, IF(DAY(B1754)=31, 0, IF(AND(DAY(B1754+1)=1, MONTH(B1754+1)=3), 31-DAY(B1754), 1))))</f>
        <v/>
      </c>
      <c r="E1754" s="18" t="str">
        <f ca="1">IF(B1754="", "", IFERROR(VLOOKUP(B1754, 'Accrual Schedule'!$B$3:$B$122, 1, TRUE), ""))</f>
        <v/>
      </c>
      <c r="F1754" s="18" t="str" cm="1">
        <f t="array" aca="1" ref="F1754" ca="1">IF(B1754="", "", INDEX('Accrual Schedule'!$B$3:$B$122, MATCH(B1754, 'Accrual Schedule'!$B$3:$B$122, 1)+1, 1))</f>
        <v/>
      </c>
      <c r="G1754" s="18" t="str" cm="1">
        <f t="array" aca="1" ref="G1754" ca="1">IF(B1754="", "", INDEX('Accrual Schedule'!$B$3:$B$122, MATCH(H1754, 'Accrual Schedule'!$B$3:$B$122, 1)-1, 1))</f>
        <v/>
      </c>
      <c r="H1754" s="18" t="str">
        <f ca="1">IF(B1754="", "", INDEX('Accrual Schedule'!$B$3:$B$122, MATCH(I1754, 'Accrual Schedule'!$C$3:$C$122, 1), 1))</f>
        <v/>
      </c>
      <c r="I1754" s="18" t="str" cm="1">
        <f t="array" aca="1" ref="I1754" ca="1">IF(B1754="", "", _xlfn.IFNA(INDEX('Accrual Schedule'!$C$4:$C$122, MATCH(B1754, 'Accrual Schedule'!$C$4:$C$122, 1)+1, 1), INDEX('Accrual Schedule'!$C$4:$C$122, 1, 1)))</f>
        <v/>
      </c>
      <c r="J1754" s="11" t="str">
        <f ca="1">IF(B1754="","",'Terms&amp;Conditions + Transaction'!$F$5-SUMIF(Dispositions!$B$3:$B$32,"&lt;="&amp;B1754,Dispositions!$C$3:$C$32))</f>
        <v/>
      </c>
      <c r="K1754" s="84" t="str">
        <f ca="1">IF(B1754="", "", IF(ISNA(MATCH(B1754, 'Factor Schedule'!$B$3:$B$2002, -1)),1,IF(INDEX('Factor Schedule'!$B$3:$C$2002,MATCH(B1754, 'Factor Schedule'!$B$3:$B$2002, -1), 1)=B1754,MATCH(B1754, 'Factor Schedule'!$B$3:$B$2002, -1),MATCH(B1754, 'Factor Schedule'!$B$3:$B$2002, -1)+1)))</f>
        <v/>
      </c>
      <c r="L1754" s="11" t="str" cm="1">
        <f t="array" aca="1" ref="L1754" ca="1">IF(B1754="","",ROUND(J1754*_xlfn.IFNA(INDEX('Factor Schedule'!$B$3:$C$2002,K1754, 2), 1), 2))</f>
        <v/>
      </c>
      <c r="M1754" s="11" t="str">
        <f ca="1">IF(B1754="", "", IF(OR(LOWER('Terms&amp;Conditions + Transaction'!$B$12)&lt;&gt;"compound", B1754=$C$2, B1754=E1754), L1754, L1754+IF(LOWER('Terms&amp;Conditions + Transaction'!$B$13)&lt;&gt;"y", SUMIFS($T$8:$T$2007, $B$8:$B$2007, "&gt;="&amp;E1754, $B$8:$B$2007, "&lt;"&amp;B1754), SUMIFS($U$8:$U$1007, $B$8:$B$2007, "&gt;="&amp;E1754, $B$8:$B$2007, "&lt;"&amp;B1754))))</f>
        <v/>
      </c>
      <c r="N1754" s="18" t="str">
        <f ca="1">IF(OR(B1754 = "", F1754=""), "", MIN(ForwardDays(B1754,-'Terms&amp;Conditions + Transaction'!$B$22, 'Terms&amp;Conditions + Transaction'!$B$23, 'Holiday Schedule'!$B$3:$B$1002),ForwardDays(F1754,-'Terms&amp;Conditions + Transaction'!$B$22, 'Terms&amp;Conditions + Transaction'!$B$23, 'Holiday Schedule'!$B$3:$B$1002)))</f>
        <v/>
      </c>
      <c r="O1754" s="42" t="str">
        <f ca="1">IF(B1754="", "", IF(ISNA(MATCH(N1754, SOFR_INDEX!$A$2:$A$2001, -1)),1,IF(INDEX(SOFR_INDEX!$A$2:$E$2001,MATCH(N1754, SOFR_INDEX!$A$2:$A$2001, -1), 1)=N1754,MATCH(N1754, SOFR_INDEX!$A$2:$A$2001, -1),MATCH(N1754, SOFR_INDEX!$A$2:$A$2001, -1)+1)))</f>
        <v/>
      </c>
      <c r="P1754" s="40" t="str" cm="1">
        <f t="array" aca="1" ref="P1754" ca="1">IF(OR(B1754="", F1754=""), "", INDEX(SOFR_INDEX!$B$2:$E$2001, O1754,$P$4) * IF(LEFT($P$3, 3)="180", 2, IF(LEFT($P$3, 2)="90", 4, IF(LEFT($P$3, 2)="30", 12, 1)))/100)</f>
        <v/>
      </c>
      <c r="Q1754" s="43" t="str">
        <f ca="1">IF(OR(B1754="", F1754=""), "", P1754+'Terms&amp;Conditions + Transaction'!$B$11/10000)</f>
        <v/>
      </c>
      <c r="R1754" s="43" t="str">
        <f t="shared" ca="1" si="167"/>
        <v/>
      </c>
      <c r="S1754" t="str">
        <f ca="1">IF(B1754="",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Transaction'!$C$7*(F1754-E1754), 365), 360))))</f>
        <v/>
      </c>
      <c r="T1754" s="49" t="str">
        <f t="shared" ca="1" si="168"/>
        <v/>
      </c>
      <c r="U1754" s="49" t="str">
        <f t="shared" ca="1" si="169"/>
        <v/>
      </c>
      <c r="V1754" s="49" t="str">
        <f t="shared" ca="1" si="170"/>
        <v/>
      </c>
      <c r="W1754" s="11" t="str">
        <f t="shared" ca="1" si="171"/>
        <v/>
      </c>
      <c r="X1754" s="11" t="str">
        <f t="shared" ca="1" si="172"/>
        <v/>
      </c>
    </row>
    <row r="1755" spans="2:24" x14ac:dyDescent="0.25">
      <c r="B1755" s="82" t="str">
        <f ca="1">IF(B1754&lt;MIN($C$3, 'Terms&amp;Conditions + Transaction'!$B$6), B1754+1, "")</f>
        <v/>
      </c>
      <c r="C1755" t="str">
        <f ca="1">IF(B1755="", "", IF(AND(WEEKDAY(B1755, 2)&lt;=5, ISERROR(VLOOKUP(B1755, 'Holiday Schedule'!$B$3:$B$1002, 1, FALSE))), 1, 0))</f>
        <v/>
      </c>
      <c r="D1755" t="str">
        <f ca="1">IF(B1755="", "", IF(LOWER('Terms&amp;Conditions + Transaction'!$C$15)="act", 1, IF(DAY(B1755)=31, 0, IF(AND(DAY(B1755+1)=1, MONTH(B1755+1)=3), 31-DAY(B1755), 1))))</f>
        <v/>
      </c>
      <c r="E1755" s="18" t="str">
        <f ca="1">IF(B1755="", "", IFERROR(VLOOKUP(B1755, 'Accrual Schedule'!$B$3:$B$122, 1, TRUE), ""))</f>
        <v/>
      </c>
      <c r="F1755" s="18" t="str" cm="1">
        <f t="array" aca="1" ref="F1755" ca="1">IF(B1755="", "", INDEX('Accrual Schedule'!$B$3:$B$122, MATCH(B1755, 'Accrual Schedule'!$B$3:$B$122, 1)+1, 1))</f>
        <v/>
      </c>
      <c r="G1755" s="18" t="str" cm="1">
        <f t="array" aca="1" ref="G1755" ca="1">IF(B1755="", "", INDEX('Accrual Schedule'!$B$3:$B$122, MATCH(H1755, 'Accrual Schedule'!$B$3:$B$122, 1)-1, 1))</f>
        <v/>
      </c>
      <c r="H1755" s="18" t="str">
        <f ca="1">IF(B1755="", "", INDEX('Accrual Schedule'!$B$3:$B$122, MATCH(I1755, 'Accrual Schedule'!$C$3:$C$122, 1), 1))</f>
        <v/>
      </c>
      <c r="I1755" s="18" t="str" cm="1">
        <f t="array" aca="1" ref="I1755" ca="1">IF(B1755="", "", _xlfn.IFNA(INDEX('Accrual Schedule'!$C$4:$C$122, MATCH(B1755, 'Accrual Schedule'!$C$4:$C$122, 1)+1, 1), INDEX('Accrual Schedule'!$C$4:$C$122, 1, 1)))</f>
        <v/>
      </c>
      <c r="J1755" s="11" t="str">
        <f ca="1">IF(B1755="","",'Terms&amp;Conditions + Transaction'!$F$5-SUMIF(Dispositions!$B$3:$B$32,"&lt;="&amp;B1755,Dispositions!$C$3:$C$32))</f>
        <v/>
      </c>
      <c r="K1755" s="84" t="str">
        <f ca="1">IF(B1755="", "", IF(ISNA(MATCH(B1755, 'Factor Schedule'!$B$3:$B$2002, -1)),1,IF(INDEX('Factor Schedule'!$B$3:$C$2002,MATCH(B1755, 'Factor Schedule'!$B$3:$B$2002, -1), 1)=B1755,MATCH(B1755, 'Factor Schedule'!$B$3:$B$2002, -1),MATCH(B1755, 'Factor Schedule'!$B$3:$B$2002, -1)+1)))</f>
        <v/>
      </c>
      <c r="L1755" s="11" t="str" cm="1">
        <f t="array" aca="1" ref="L1755" ca="1">IF(B1755="","",ROUND(J1755*_xlfn.IFNA(INDEX('Factor Schedule'!$B$3:$C$2002,K1755, 2), 1), 2))</f>
        <v/>
      </c>
      <c r="M1755" s="11" t="str">
        <f ca="1">IF(B1755="", "", IF(OR(LOWER('Terms&amp;Conditions + Transaction'!$B$12)&lt;&gt;"compound", B1755=$C$2, B1755=E1755), L1755, L1755+IF(LOWER('Terms&amp;Conditions + Transaction'!$B$13)&lt;&gt;"y", SUMIFS($T$8:$T$2007, $B$8:$B$2007, "&gt;="&amp;E1755, $B$8:$B$2007, "&lt;"&amp;B1755), SUMIFS($U$8:$U$1007, $B$8:$B$2007, "&gt;="&amp;E1755, $B$8:$B$2007, "&lt;"&amp;B1755))))</f>
        <v/>
      </c>
      <c r="N1755" s="18" t="str">
        <f ca="1">IF(OR(B1755 = "", F1755=""), "", MIN(ForwardDays(B1755,-'Terms&amp;Conditions + Transaction'!$B$22, 'Terms&amp;Conditions + Transaction'!$B$23, 'Holiday Schedule'!$B$3:$B$1002),ForwardDays(F1755,-'Terms&amp;Conditions + Transaction'!$B$22, 'Terms&amp;Conditions + Transaction'!$B$23, 'Holiday Schedule'!$B$3:$B$1002)))</f>
        <v/>
      </c>
      <c r="O1755" s="42" t="str">
        <f ca="1">IF(B1755="", "", IF(ISNA(MATCH(N1755, SOFR_INDEX!$A$2:$A$2001, -1)),1,IF(INDEX(SOFR_INDEX!$A$2:$E$2001,MATCH(N1755, SOFR_INDEX!$A$2:$A$2001, -1), 1)=N1755,MATCH(N1755, SOFR_INDEX!$A$2:$A$2001, -1),MATCH(N1755, SOFR_INDEX!$A$2:$A$2001, -1)+1)))</f>
        <v/>
      </c>
      <c r="P1755" s="40" t="str" cm="1">
        <f t="array" aca="1" ref="P1755" ca="1">IF(OR(B1755="", F1755=""), "", INDEX(SOFR_INDEX!$B$2:$E$2001, O1755,$P$4) * IF(LEFT($P$3, 3)="180", 2, IF(LEFT($P$3, 2)="90", 4, IF(LEFT($P$3, 2)="30", 12, 1)))/100)</f>
        <v/>
      </c>
      <c r="Q1755" s="43" t="str">
        <f ca="1">IF(OR(B1755="", F1755=""), "", P1755+'Terms&amp;Conditions + Transaction'!$B$11/10000)</f>
        <v/>
      </c>
      <c r="R1755" s="43" t="str">
        <f t="shared" ca="1" si="167"/>
        <v/>
      </c>
      <c r="S1755" t="str">
        <f ca="1">IF(B1755="",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Transaction'!$C$7*(F1755-E1755), 365), 360))))</f>
        <v/>
      </c>
      <c r="T1755" s="49" t="str">
        <f t="shared" ca="1" si="168"/>
        <v/>
      </c>
      <c r="U1755" s="49" t="str">
        <f t="shared" ca="1" si="169"/>
        <v/>
      </c>
      <c r="V1755" s="49" t="str">
        <f t="shared" ca="1" si="170"/>
        <v/>
      </c>
      <c r="W1755" s="11" t="str">
        <f t="shared" ca="1" si="171"/>
        <v/>
      </c>
      <c r="X1755" s="11" t="str">
        <f t="shared" ca="1" si="172"/>
        <v/>
      </c>
    </row>
    <row r="1756" spans="2:24" x14ac:dyDescent="0.25">
      <c r="B1756" s="82" t="str">
        <f ca="1">IF(B1755&lt;MIN($C$3, 'Terms&amp;Conditions + Transaction'!$B$6), B1755+1, "")</f>
        <v/>
      </c>
      <c r="C1756" t="str">
        <f ca="1">IF(B1756="", "", IF(AND(WEEKDAY(B1756, 2)&lt;=5, ISERROR(VLOOKUP(B1756, 'Holiday Schedule'!$B$3:$B$1002, 1, FALSE))), 1, 0))</f>
        <v/>
      </c>
      <c r="D1756" t="str">
        <f ca="1">IF(B1756="", "", IF(LOWER('Terms&amp;Conditions + Transaction'!$C$15)="act", 1, IF(DAY(B1756)=31, 0, IF(AND(DAY(B1756+1)=1, MONTH(B1756+1)=3), 31-DAY(B1756), 1))))</f>
        <v/>
      </c>
      <c r="E1756" s="18" t="str">
        <f ca="1">IF(B1756="", "", IFERROR(VLOOKUP(B1756, 'Accrual Schedule'!$B$3:$B$122, 1, TRUE), ""))</f>
        <v/>
      </c>
      <c r="F1756" s="18" t="str" cm="1">
        <f t="array" aca="1" ref="F1756" ca="1">IF(B1756="", "", INDEX('Accrual Schedule'!$B$3:$B$122, MATCH(B1756, 'Accrual Schedule'!$B$3:$B$122, 1)+1, 1))</f>
        <v/>
      </c>
      <c r="G1756" s="18" t="str" cm="1">
        <f t="array" aca="1" ref="G1756" ca="1">IF(B1756="", "", INDEX('Accrual Schedule'!$B$3:$B$122, MATCH(H1756, 'Accrual Schedule'!$B$3:$B$122, 1)-1, 1))</f>
        <v/>
      </c>
      <c r="H1756" s="18" t="str">
        <f ca="1">IF(B1756="", "", INDEX('Accrual Schedule'!$B$3:$B$122, MATCH(I1756, 'Accrual Schedule'!$C$3:$C$122, 1), 1))</f>
        <v/>
      </c>
      <c r="I1756" s="18" t="str" cm="1">
        <f t="array" aca="1" ref="I1756" ca="1">IF(B1756="", "", _xlfn.IFNA(INDEX('Accrual Schedule'!$C$4:$C$122, MATCH(B1756, 'Accrual Schedule'!$C$4:$C$122, 1)+1, 1), INDEX('Accrual Schedule'!$C$4:$C$122, 1, 1)))</f>
        <v/>
      </c>
      <c r="J1756" s="11" t="str">
        <f ca="1">IF(B1756="","",'Terms&amp;Conditions + Transaction'!$F$5-SUMIF(Dispositions!$B$3:$B$32,"&lt;="&amp;B1756,Dispositions!$C$3:$C$32))</f>
        <v/>
      </c>
      <c r="K1756" s="84" t="str">
        <f ca="1">IF(B1756="", "", IF(ISNA(MATCH(B1756, 'Factor Schedule'!$B$3:$B$2002, -1)),1,IF(INDEX('Factor Schedule'!$B$3:$C$2002,MATCH(B1756, 'Factor Schedule'!$B$3:$B$2002, -1), 1)=B1756,MATCH(B1756, 'Factor Schedule'!$B$3:$B$2002, -1),MATCH(B1756, 'Factor Schedule'!$B$3:$B$2002, -1)+1)))</f>
        <v/>
      </c>
      <c r="L1756" s="11" t="str" cm="1">
        <f t="array" aca="1" ref="L1756" ca="1">IF(B1756="","",ROUND(J1756*_xlfn.IFNA(INDEX('Factor Schedule'!$B$3:$C$2002,K1756, 2), 1), 2))</f>
        <v/>
      </c>
      <c r="M1756" s="11" t="str">
        <f ca="1">IF(B1756="", "", IF(OR(LOWER('Terms&amp;Conditions + Transaction'!$B$12)&lt;&gt;"compound", B1756=$C$2, B1756=E1756), L1756, L1756+IF(LOWER('Terms&amp;Conditions + Transaction'!$B$13)&lt;&gt;"y", SUMIFS($T$8:$T$2007, $B$8:$B$2007, "&gt;="&amp;E1756, $B$8:$B$2007, "&lt;"&amp;B1756), SUMIFS($U$8:$U$1007, $B$8:$B$2007, "&gt;="&amp;E1756, $B$8:$B$2007, "&lt;"&amp;B1756))))</f>
        <v/>
      </c>
      <c r="N1756" s="18" t="str">
        <f ca="1">IF(OR(B1756 = "", F1756=""), "", MIN(ForwardDays(B1756,-'Terms&amp;Conditions + Transaction'!$B$22, 'Terms&amp;Conditions + Transaction'!$B$23, 'Holiday Schedule'!$B$3:$B$1002),ForwardDays(F1756,-'Terms&amp;Conditions + Transaction'!$B$22, 'Terms&amp;Conditions + Transaction'!$B$23, 'Holiday Schedule'!$B$3:$B$1002)))</f>
        <v/>
      </c>
      <c r="O1756" s="42" t="str">
        <f ca="1">IF(B1756="", "", IF(ISNA(MATCH(N1756, SOFR_INDEX!$A$2:$A$2001, -1)),1,IF(INDEX(SOFR_INDEX!$A$2:$E$2001,MATCH(N1756, SOFR_INDEX!$A$2:$A$2001, -1), 1)=N1756,MATCH(N1756, SOFR_INDEX!$A$2:$A$2001, -1),MATCH(N1756, SOFR_INDEX!$A$2:$A$2001, -1)+1)))</f>
        <v/>
      </c>
      <c r="P1756" s="40" t="str" cm="1">
        <f t="array" aca="1" ref="P1756" ca="1">IF(OR(B1756="", F1756=""), "", INDEX(SOFR_INDEX!$B$2:$E$2001, O1756,$P$4) * IF(LEFT($P$3, 3)="180", 2, IF(LEFT($P$3, 2)="90", 4, IF(LEFT($P$3, 2)="30", 12, 1)))/100)</f>
        <v/>
      </c>
      <c r="Q1756" s="43" t="str">
        <f ca="1">IF(OR(B1756="", F1756=""), "", P1756+'Terms&amp;Conditions + Transaction'!$B$11/10000)</f>
        <v/>
      </c>
      <c r="R1756" s="43" t="str">
        <f t="shared" ca="1" si="167"/>
        <v/>
      </c>
      <c r="S1756" t="str">
        <f ca="1">IF(B1756="",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Transaction'!$C$7*(F1756-E1756), 365), 360))))</f>
        <v/>
      </c>
      <c r="T1756" s="49" t="str">
        <f t="shared" ca="1" si="168"/>
        <v/>
      </c>
      <c r="U1756" s="49" t="str">
        <f t="shared" ca="1" si="169"/>
        <v/>
      </c>
      <c r="V1756" s="49" t="str">
        <f t="shared" ca="1" si="170"/>
        <v/>
      </c>
      <c r="W1756" s="11" t="str">
        <f t="shared" ca="1" si="171"/>
        <v/>
      </c>
      <c r="X1756" s="11" t="str">
        <f t="shared" ca="1" si="172"/>
        <v/>
      </c>
    </row>
    <row r="1757" spans="2:24" x14ac:dyDescent="0.25">
      <c r="B1757" s="82" t="str">
        <f ca="1">IF(B1756&lt;MIN($C$3, 'Terms&amp;Conditions + Transaction'!$B$6), B1756+1, "")</f>
        <v/>
      </c>
      <c r="C1757" t="str">
        <f ca="1">IF(B1757="", "", IF(AND(WEEKDAY(B1757, 2)&lt;=5, ISERROR(VLOOKUP(B1757, 'Holiday Schedule'!$B$3:$B$1002, 1, FALSE))), 1, 0))</f>
        <v/>
      </c>
      <c r="D1757" t="str">
        <f ca="1">IF(B1757="", "", IF(LOWER('Terms&amp;Conditions + Transaction'!$C$15)="act", 1, IF(DAY(B1757)=31, 0, IF(AND(DAY(B1757+1)=1, MONTH(B1757+1)=3), 31-DAY(B1757), 1))))</f>
        <v/>
      </c>
      <c r="E1757" s="18" t="str">
        <f ca="1">IF(B1757="", "", IFERROR(VLOOKUP(B1757, 'Accrual Schedule'!$B$3:$B$122, 1, TRUE), ""))</f>
        <v/>
      </c>
      <c r="F1757" s="18" t="str" cm="1">
        <f t="array" aca="1" ref="F1757" ca="1">IF(B1757="", "", INDEX('Accrual Schedule'!$B$3:$B$122, MATCH(B1757, 'Accrual Schedule'!$B$3:$B$122, 1)+1, 1))</f>
        <v/>
      </c>
      <c r="G1757" s="18" t="str" cm="1">
        <f t="array" aca="1" ref="G1757" ca="1">IF(B1757="", "", INDEX('Accrual Schedule'!$B$3:$B$122, MATCH(H1757, 'Accrual Schedule'!$B$3:$B$122, 1)-1, 1))</f>
        <v/>
      </c>
      <c r="H1757" s="18" t="str">
        <f ca="1">IF(B1757="", "", INDEX('Accrual Schedule'!$B$3:$B$122, MATCH(I1757, 'Accrual Schedule'!$C$3:$C$122, 1), 1))</f>
        <v/>
      </c>
      <c r="I1757" s="18" t="str" cm="1">
        <f t="array" aca="1" ref="I1757" ca="1">IF(B1757="", "", _xlfn.IFNA(INDEX('Accrual Schedule'!$C$4:$C$122, MATCH(B1757, 'Accrual Schedule'!$C$4:$C$122, 1)+1, 1), INDEX('Accrual Schedule'!$C$4:$C$122, 1, 1)))</f>
        <v/>
      </c>
      <c r="J1757" s="11" t="str">
        <f ca="1">IF(B1757="","",'Terms&amp;Conditions + Transaction'!$F$5-SUMIF(Dispositions!$B$3:$B$32,"&lt;="&amp;B1757,Dispositions!$C$3:$C$32))</f>
        <v/>
      </c>
      <c r="K1757" s="84" t="str">
        <f ca="1">IF(B1757="", "", IF(ISNA(MATCH(B1757, 'Factor Schedule'!$B$3:$B$2002, -1)),1,IF(INDEX('Factor Schedule'!$B$3:$C$2002,MATCH(B1757, 'Factor Schedule'!$B$3:$B$2002, -1), 1)=B1757,MATCH(B1757, 'Factor Schedule'!$B$3:$B$2002, -1),MATCH(B1757, 'Factor Schedule'!$B$3:$B$2002, -1)+1)))</f>
        <v/>
      </c>
      <c r="L1757" s="11" t="str" cm="1">
        <f t="array" aca="1" ref="L1757" ca="1">IF(B1757="","",ROUND(J1757*_xlfn.IFNA(INDEX('Factor Schedule'!$B$3:$C$2002,K1757, 2), 1), 2))</f>
        <v/>
      </c>
      <c r="M1757" s="11" t="str">
        <f ca="1">IF(B1757="", "", IF(OR(LOWER('Terms&amp;Conditions + Transaction'!$B$12)&lt;&gt;"compound", B1757=$C$2, B1757=E1757), L1757, L1757+IF(LOWER('Terms&amp;Conditions + Transaction'!$B$13)&lt;&gt;"y", SUMIFS($T$8:$T$2007, $B$8:$B$2007, "&gt;="&amp;E1757, $B$8:$B$2007, "&lt;"&amp;B1757), SUMIFS($U$8:$U$1007, $B$8:$B$2007, "&gt;="&amp;E1757, $B$8:$B$2007, "&lt;"&amp;B1757))))</f>
        <v/>
      </c>
      <c r="N1757" s="18" t="str">
        <f ca="1">IF(OR(B1757 = "", F1757=""), "", MIN(ForwardDays(B1757,-'Terms&amp;Conditions + Transaction'!$B$22, 'Terms&amp;Conditions + Transaction'!$B$23, 'Holiday Schedule'!$B$3:$B$1002),ForwardDays(F1757,-'Terms&amp;Conditions + Transaction'!$B$22, 'Terms&amp;Conditions + Transaction'!$B$23, 'Holiday Schedule'!$B$3:$B$1002)))</f>
        <v/>
      </c>
      <c r="O1757" s="42" t="str">
        <f ca="1">IF(B1757="", "", IF(ISNA(MATCH(N1757, SOFR_INDEX!$A$2:$A$2001, -1)),1,IF(INDEX(SOFR_INDEX!$A$2:$E$2001,MATCH(N1757, SOFR_INDEX!$A$2:$A$2001, -1), 1)=N1757,MATCH(N1757, SOFR_INDEX!$A$2:$A$2001, -1),MATCH(N1757, SOFR_INDEX!$A$2:$A$2001, -1)+1)))</f>
        <v/>
      </c>
      <c r="P1757" s="40" t="str" cm="1">
        <f t="array" aca="1" ref="P1757" ca="1">IF(OR(B1757="", F1757=""), "", INDEX(SOFR_INDEX!$B$2:$E$2001, O1757,$P$4) * IF(LEFT($P$3, 3)="180", 2, IF(LEFT($P$3, 2)="90", 4, IF(LEFT($P$3, 2)="30", 12, 1)))/100)</f>
        <v/>
      </c>
      <c r="Q1757" s="43" t="str">
        <f ca="1">IF(OR(B1757="", F1757=""), "", P1757+'Terms&amp;Conditions + Transaction'!$B$11/10000)</f>
        <v/>
      </c>
      <c r="R1757" s="43" t="str">
        <f t="shared" ca="1" si="167"/>
        <v/>
      </c>
      <c r="S1757" t="str">
        <f ca="1">IF(B1757="",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Transaction'!$C$7*(F1757-E1757), 365), 360))))</f>
        <v/>
      </c>
      <c r="T1757" s="49" t="str">
        <f t="shared" ca="1" si="168"/>
        <v/>
      </c>
      <c r="U1757" s="49" t="str">
        <f t="shared" ca="1" si="169"/>
        <v/>
      </c>
      <c r="V1757" s="49" t="str">
        <f t="shared" ca="1" si="170"/>
        <v/>
      </c>
      <c r="W1757" s="11" t="str">
        <f t="shared" ca="1" si="171"/>
        <v/>
      </c>
      <c r="X1757" s="11" t="str">
        <f t="shared" ca="1" si="172"/>
        <v/>
      </c>
    </row>
    <row r="1758" spans="2:24" x14ac:dyDescent="0.25">
      <c r="B1758" s="82" t="str">
        <f ca="1">IF(B1757&lt;MIN($C$3, 'Terms&amp;Conditions + Transaction'!$B$6), B1757+1, "")</f>
        <v/>
      </c>
      <c r="C1758" t="str">
        <f ca="1">IF(B1758="", "", IF(AND(WEEKDAY(B1758, 2)&lt;=5, ISERROR(VLOOKUP(B1758, 'Holiday Schedule'!$B$3:$B$1002, 1, FALSE))), 1, 0))</f>
        <v/>
      </c>
      <c r="D1758" t="str">
        <f ca="1">IF(B1758="", "", IF(LOWER('Terms&amp;Conditions + Transaction'!$C$15)="act", 1, IF(DAY(B1758)=31, 0, IF(AND(DAY(B1758+1)=1, MONTH(B1758+1)=3), 31-DAY(B1758), 1))))</f>
        <v/>
      </c>
      <c r="E1758" s="18" t="str">
        <f ca="1">IF(B1758="", "", IFERROR(VLOOKUP(B1758, 'Accrual Schedule'!$B$3:$B$122, 1, TRUE), ""))</f>
        <v/>
      </c>
      <c r="F1758" s="18" t="str" cm="1">
        <f t="array" aca="1" ref="F1758" ca="1">IF(B1758="", "", INDEX('Accrual Schedule'!$B$3:$B$122, MATCH(B1758, 'Accrual Schedule'!$B$3:$B$122, 1)+1, 1))</f>
        <v/>
      </c>
      <c r="G1758" s="18" t="str" cm="1">
        <f t="array" aca="1" ref="G1758" ca="1">IF(B1758="", "", INDEX('Accrual Schedule'!$B$3:$B$122, MATCH(H1758, 'Accrual Schedule'!$B$3:$B$122, 1)-1, 1))</f>
        <v/>
      </c>
      <c r="H1758" s="18" t="str">
        <f ca="1">IF(B1758="", "", INDEX('Accrual Schedule'!$B$3:$B$122, MATCH(I1758, 'Accrual Schedule'!$C$3:$C$122, 1), 1))</f>
        <v/>
      </c>
      <c r="I1758" s="18" t="str" cm="1">
        <f t="array" aca="1" ref="I1758" ca="1">IF(B1758="", "", _xlfn.IFNA(INDEX('Accrual Schedule'!$C$4:$C$122, MATCH(B1758, 'Accrual Schedule'!$C$4:$C$122, 1)+1, 1), INDEX('Accrual Schedule'!$C$4:$C$122, 1, 1)))</f>
        <v/>
      </c>
      <c r="J1758" s="11" t="str">
        <f ca="1">IF(B1758="","",'Terms&amp;Conditions + Transaction'!$F$5-SUMIF(Dispositions!$B$3:$B$32,"&lt;="&amp;B1758,Dispositions!$C$3:$C$32))</f>
        <v/>
      </c>
      <c r="K1758" s="84" t="str">
        <f ca="1">IF(B1758="", "", IF(ISNA(MATCH(B1758, 'Factor Schedule'!$B$3:$B$2002, -1)),1,IF(INDEX('Factor Schedule'!$B$3:$C$2002,MATCH(B1758, 'Factor Schedule'!$B$3:$B$2002, -1), 1)=B1758,MATCH(B1758, 'Factor Schedule'!$B$3:$B$2002, -1),MATCH(B1758, 'Factor Schedule'!$B$3:$B$2002, -1)+1)))</f>
        <v/>
      </c>
      <c r="L1758" s="11" t="str" cm="1">
        <f t="array" aca="1" ref="L1758" ca="1">IF(B1758="","",ROUND(J1758*_xlfn.IFNA(INDEX('Factor Schedule'!$B$3:$C$2002,K1758, 2), 1), 2))</f>
        <v/>
      </c>
      <c r="M1758" s="11" t="str">
        <f ca="1">IF(B1758="", "", IF(OR(LOWER('Terms&amp;Conditions + Transaction'!$B$12)&lt;&gt;"compound", B1758=$C$2, B1758=E1758), L1758, L1758+IF(LOWER('Terms&amp;Conditions + Transaction'!$B$13)&lt;&gt;"y", SUMIFS($T$8:$T$2007, $B$8:$B$2007, "&gt;="&amp;E1758, $B$8:$B$2007, "&lt;"&amp;B1758), SUMIFS($U$8:$U$1007, $B$8:$B$2007, "&gt;="&amp;E1758, $B$8:$B$2007, "&lt;"&amp;B1758))))</f>
        <v/>
      </c>
      <c r="N1758" s="18" t="str">
        <f ca="1">IF(OR(B1758 = "", F1758=""), "", MIN(ForwardDays(B1758,-'Terms&amp;Conditions + Transaction'!$B$22, 'Terms&amp;Conditions + Transaction'!$B$23, 'Holiday Schedule'!$B$3:$B$1002),ForwardDays(F1758,-'Terms&amp;Conditions + Transaction'!$B$22, 'Terms&amp;Conditions + Transaction'!$B$23, 'Holiday Schedule'!$B$3:$B$1002)))</f>
        <v/>
      </c>
      <c r="O1758" s="42" t="str">
        <f ca="1">IF(B1758="", "", IF(ISNA(MATCH(N1758, SOFR_INDEX!$A$2:$A$2001, -1)),1,IF(INDEX(SOFR_INDEX!$A$2:$E$2001,MATCH(N1758, SOFR_INDEX!$A$2:$A$2001, -1), 1)=N1758,MATCH(N1758, SOFR_INDEX!$A$2:$A$2001, -1),MATCH(N1758, SOFR_INDEX!$A$2:$A$2001, -1)+1)))</f>
        <v/>
      </c>
      <c r="P1758" s="40" t="str" cm="1">
        <f t="array" aca="1" ref="P1758" ca="1">IF(OR(B1758="", F1758=""), "", INDEX(SOFR_INDEX!$B$2:$E$2001, O1758,$P$4) * IF(LEFT($P$3, 3)="180", 2, IF(LEFT($P$3, 2)="90", 4, IF(LEFT($P$3, 2)="30", 12, 1)))/100)</f>
        <v/>
      </c>
      <c r="Q1758" s="43" t="str">
        <f ca="1">IF(OR(B1758="", F1758=""), "", P1758+'Terms&amp;Conditions + Transaction'!$B$11/10000)</f>
        <v/>
      </c>
      <c r="R1758" s="43" t="str">
        <f t="shared" ca="1" si="167"/>
        <v/>
      </c>
      <c r="S1758" t="str">
        <f ca="1">IF(B1758="",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Transaction'!$C$7*(F1758-E1758), 365), 360))))</f>
        <v/>
      </c>
      <c r="T1758" s="49" t="str">
        <f t="shared" ca="1" si="168"/>
        <v/>
      </c>
      <c r="U1758" s="49" t="str">
        <f t="shared" ca="1" si="169"/>
        <v/>
      </c>
      <c r="V1758" s="49" t="str">
        <f t="shared" ca="1" si="170"/>
        <v/>
      </c>
      <c r="W1758" s="11" t="str">
        <f t="shared" ca="1" si="171"/>
        <v/>
      </c>
      <c r="X1758" s="11" t="str">
        <f t="shared" ca="1" si="172"/>
        <v/>
      </c>
    </row>
    <row r="1759" spans="2:24" x14ac:dyDescent="0.25">
      <c r="B1759" s="82" t="str">
        <f ca="1">IF(B1758&lt;MIN($C$3, 'Terms&amp;Conditions + Transaction'!$B$6), B1758+1, "")</f>
        <v/>
      </c>
      <c r="C1759" t="str">
        <f ca="1">IF(B1759="", "", IF(AND(WEEKDAY(B1759, 2)&lt;=5, ISERROR(VLOOKUP(B1759, 'Holiday Schedule'!$B$3:$B$1002, 1, FALSE))), 1, 0))</f>
        <v/>
      </c>
      <c r="D1759" t="str">
        <f ca="1">IF(B1759="", "", IF(LOWER('Terms&amp;Conditions + Transaction'!$C$15)="act", 1, IF(DAY(B1759)=31, 0, IF(AND(DAY(B1759+1)=1, MONTH(B1759+1)=3), 31-DAY(B1759), 1))))</f>
        <v/>
      </c>
      <c r="E1759" s="18" t="str">
        <f ca="1">IF(B1759="", "", IFERROR(VLOOKUP(B1759, 'Accrual Schedule'!$B$3:$B$122, 1, TRUE), ""))</f>
        <v/>
      </c>
      <c r="F1759" s="18" t="str" cm="1">
        <f t="array" aca="1" ref="F1759" ca="1">IF(B1759="", "", INDEX('Accrual Schedule'!$B$3:$B$122, MATCH(B1759, 'Accrual Schedule'!$B$3:$B$122, 1)+1, 1))</f>
        <v/>
      </c>
      <c r="G1759" s="18" t="str" cm="1">
        <f t="array" aca="1" ref="G1759" ca="1">IF(B1759="", "", INDEX('Accrual Schedule'!$B$3:$B$122, MATCH(H1759, 'Accrual Schedule'!$B$3:$B$122, 1)-1, 1))</f>
        <v/>
      </c>
      <c r="H1759" s="18" t="str">
        <f ca="1">IF(B1759="", "", INDEX('Accrual Schedule'!$B$3:$B$122, MATCH(I1759, 'Accrual Schedule'!$C$3:$C$122, 1), 1))</f>
        <v/>
      </c>
      <c r="I1759" s="18" t="str" cm="1">
        <f t="array" aca="1" ref="I1759" ca="1">IF(B1759="", "", _xlfn.IFNA(INDEX('Accrual Schedule'!$C$4:$C$122, MATCH(B1759, 'Accrual Schedule'!$C$4:$C$122, 1)+1, 1), INDEX('Accrual Schedule'!$C$4:$C$122, 1, 1)))</f>
        <v/>
      </c>
      <c r="J1759" s="11" t="str">
        <f ca="1">IF(B1759="","",'Terms&amp;Conditions + Transaction'!$F$5-SUMIF(Dispositions!$B$3:$B$32,"&lt;="&amp;B1759,Dispositions!$C$3:$C$32))</f>
        <v/>
      </c>
      <c r="K1759" s="84" t="str">
        <f ca="1">IF(B1759="", "", IF(ISNA(MATCH(B1759, 'Factor Schedule'!$B$3:$B$2002, -1)),1,IF(INDEX('Factor Schedule'!$B$3:$C$2002,MATCH(B1759, 'Factor Schedule'!$B$3:$B$2002, -1), 1)=B1759,MATCH(B1759, 'Factor Schedule'!$B$3:$B$2002, -1),MATCH(B1759, 'Factor Schedule'!$B$3:$B$2002, -1)+1)))</f>
        <v/>
      </c>
      <c r="L1759" s="11" t="str" cm="1">
        <f t="array" aca="1" ref="L1759" ca="1">IF(B1759="","",ROUND(J1759*_xlfn.IFNA(INDEX('Factor Schedule'!$B$3:$C$2002,K1759, 2), 1), 2))</f>
        <v/>
      </c>
      <c r="M1759" s="11" t="str">
        <f ca="1">IF(B1759="", "", IF(OR(LOWER('Terms&amp;Conditions + Transaction'!$B$12)&lt;&gt;"compound", B1759=$C$2, B1759=E1759), L1759, L1759+IF(LOWER('Terms&amp;Conditions + Transaction'!$B$13)&lt;&gt;"y", SUMIFS($T$8:$T$2007, $B$8:$B$2007, "&gt;="&amp;E1759, $B$8:$B$2007, "&lt;"&amp;B1759), SUMIFS($U$8:$U$1007, $B$8:$B$2007, "&gt;="&amp;E1759, $B$8:$B$2007, "&lt;"&amp;B1759))))</f>
        <v/>
      </c>
      <c r="N1759" s="18" t="str">
        <f ca="1">IF(OR(B1759 = "", F1759=""), "", MIN(ForwardDays(B1759,-'Terms&amp;Conditions + Transaction'!$B$22, 'Terms&amp;Conditions + Transaction'!$B$23, 'Holiday Schedule'!$B$3:$B$1002),ForwardDays(F1759,-'Terms&amp;Conditions + Transaction'!$B$22, 'Terms&amp;Conditions + Transaction'!$B$23, 'Holiday Schedule'!$B$3:$B$1002)))</f>
        <v/>
      </c>
      <c r="O1759" s="42" t="str">
        <f ca="1">IF(B1759="", "", IF(ISNA(MATCH(N1759, SOFR_INDEX!$A$2:$A$2001, -1)),1,IF(INDEX(SOFR_INDEX!$A$2:$E$2001,MATCH(N1759, SOFR_INDEX!$A$2:$A$2001, -1), 1)=N1759,MATCH(N1759, SOFR_INDEX!$A$2:$A$2001, -1),MATCH(N1759, SOFR_INDEX!$A$2:$A$2001, -1)+1)))</f>
        <v/>
      </c>
      <c r="P1759" s="40" t="str" cm="1">
        <f t="array" aca="1" ref="P1759" ca="1">IF(OR(B1759="", F1759=""), "", INDEX(SOFR_INDEX!$B$2:$E$2001, O1759,$P$4) * IF(LEFT($P$3, 3)="180", 2, IF(LEFT($P$3, 2)="90", 4, IF(LEFT($P$3, 2)="30", 12, 1)))/100)</f>
        <v/>
      </c>
      <c r="Q1759" s="43" t="str">
        <f ca="1">IF(OR(B1759="", F1759=""), "", P1759+'Terms&amp;Conditions + Transaction'!$B$11/10000)</f>
        <v/>
      </c>
      <c r="R1759" s="43" t="str">
        <f t="shared" ca="1" si="167"/>
        <v/>
      </c>
      <c r="S1759" t="str">
        <f ca="1">IF(B1759="",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Transaction'!$C$7*(F1759-E1759), 365), 360))))</f>
        <v/>
      </c>
      <c r="T1759" s="49" t="str">
        <f t="shared" ca="1" si="168"/>
        <v/>
      </c>
      <c r="U1759" s="49" t="str">
        <f t="shared" ca="1" si="169"/>
        <v/>
      </c>
      <c r="V1759" s="49" t="str">
        <f t="shared" ca="1" si="170"/>
        <v/>
      </c>
      <c r="W1759" s="11" t="str">
        <f t="shared" ca="1" si="171"/>
        <v/>
      </c>
      <c r="X1759" s="11" t="str">
        <f t="shared" ca="1" si="172"/>
        <v/>
      </c>
    </row>
    <row r="1760" spans="2:24" x14ac:dyDescent="0.25">
      <c r="B1760" s="82" t="str">
        <f ca="1">IF(B1759&lt;MIN($C$3, 'Terms&amp;Conditions + Transaction'!$B$6), B1759+1, "")</f>
        <v/>
      </c>
      <c r="C1760" t="str">
        <f ca="1">IF(B1760="", "", IF(AND(WEEKDAY(B1760, 2)&lt;=5, ISERROR(VLOOKUP(B1760, 'Holiday Schedule'!$B$3:$B$1002, 1, FALSE))), 1, 0))</f>
        <v/>
      </c>
      <c r="D1760" t="str">
        <f ca="1">IF(B1760="", "", IF(LOWER('Terms&amp;Conditions + Transaction'!$C$15)="act", 1, IF(DAY(B1760)=31, 0, IF(AND(DAY(B1760+1)=1, MONTH(B1760+1)=3), 31-DAY(B1760), 1))))</f>
        <v/>
      </c>
      <c r="E1760" s="18" t="str">
        <f ca="1">IF(B1760="", "", IFERROR(VLOOKUP(B1760, 'Accrual Schedule'!$B$3:$B$122, 1, TRUE), ""))</f>
        <v/>
      </c>
      <c r="F1760" s="18" t="str" cm="1">
        <f t="array" aca="1" ref="F1760" ca="1">IF(B1760="", "", INDEX('Accrual Schedule'!$B$3:$B$122, MATCH(B1760, 'Accrual Schedule'!$B$3:$B$122, 1)+1, 1))</f>
        <v/>
      </c>
      <c r="G1760" s="18" t="str" cm="1">
        <f t="array" aca="1" ref="G1760" ca="1">IF(B1760="", "", INDEX('Accrual Schedule'!$B$3:$B$122, MATCH(H1760, 'Accrual Schedule'!$B$3:$B$122, 1)-1, 1))</f>
        <v/>
      </c>
      <c r="H1760" s="18" t="str">
        <f ca="1">IF(B1760="", "", INDEX('Accrual Schedule'!$B$3:$B$122, MATCH(I1760, 'Accrual Schedule'!$C$3:$C$122, 1), 1))</f>
        <v/>
      </c>
      <c r="I1760" s="18" t="str" cm="1">
        <f t="array" aca="1" ref="I1760" ca="1">IF(B1760="", "", _xlfn.IFNA(INDEX('Accrual Schedule'!$C$4:$C$122, MATCH(B1760, 'Accrual Schedule'!$C$4:$C$122, 1)+1, 1), INDEX('Accrual Schedule'!$C$4:$C$122, 1, 1)))</f>
        <v/>
      </c>
      <c r="J1760" s="11" t="str">
        <f ca="1">IF(B1760="","",'Terms&amp;Conditions + Transaction'!$F$5-SUMIF(Dispositions!$B$3:$B$32,"&lt;="&amp;B1760,Dispositions!$C$3:$C$32))</f>
        <v/>
      </c>
      <c r="K1760" s="84" t="str">
        <f ca="1">IF(B1760="", "", IF(ISNA(MATCH(B1760, 'Factor Schedule'!$B$3:$B$2002, -1)),1,IF(INDEX('Factor Schedule'!$B$3:$C$2002,MATCH(B1760, 'Factor Schedule'!$B$3:$B$2002, -1), 1)=B1760,MATCH(B1760, 'Factor Schedule'!$B$3:$B$2002, -1),MATCH(B1760, 'Factor Schedule'!$B$3:$B$2002, -1)+1)))</f>
        <v/>
      </c>
      <c r="L1760" s="11" t="str" cm="1">
        <f t="array" aca="1" ref="L1760" ca="1">IF(B1760="","",ROUND(J1760*_xlfn.IFNA(INDEX('Factor Schedule'!$B$3:$C$2002,K1760, 2), 1), 2))</f>
        <v/>
      </c>
      <c r="M1760" s="11" t="str">
        <f ca="1">IF(B1760="", "", IF(OR(LOWER('Terms&amp;Conditions + Transaction'!$B$12)&lt;&gt;"compound", B1760=$C$2, B1760=E1760), L1760, L1760+IF(LOWER('Terms&amp;Conditions + Transaction'!$B$13)&lt;&gt;"y", SUMIFS($T$8:$T$2007, $B$8:$B$2007, "&gt;="&amp;E1760, $B$8:$B$2007, "&lt;"&amp;B1760), SUMIFS($U$8:$U$1007, $B$8:$B$2007, "&gt;="&amp;E1760, $B$8:$B$2007, "&lt;"&amp;B1760))))</f>
        <v/>
      </c>
      <c r="N1760" s="18" t="str">
        <f ca="1">IF(OR(B1760 = "", F1760=""), "", MIN(ForwardDays(B1760,-'Terms&amp;Conditions + Transaction'!$B$22, 'Terms&amp;Conditions + Transaction'!$B$23, 'Holiday Schedule'!$B$3:$B$1002),ForwardDays(F1760,-'Terms&amp;Conditions + Transaction'!$B$22, 'Terms&amp;Conditions + Transaction'!$B$23, 'Holiday Schedule'!$B$3:$B$1002)))</f>
        <v/>
      </c>
      <c r="O1760" s="42" t="str">
        <f ca="1">IF(B1760="", "", IF(ISNA(MATCH(N1760, SOFR_INDEX!$A$2:$A$2001, -1)),1,IF(INDEX(SOFR_INDEX!$A$2:$E$2001,MATCH(N1760, SOFR_INDEX!$A$2:$A$2001, -1), 1)=N1760,MATCH(N1760, SOFR_INDEX!$A$2:$A$2001, -1),MATCH(N1760, SOFR_INDEX!$A$2:$A$2001, -1)+1)))</f>
        <v/>
      </c>
      <c r="P1760" s="40" t="str" cm="1">
        <f t="array" aca="1" ref="P1760" ca="1">IF(OR(B1760="", F1760=""), "", INDEX(SOFR_INDEX!$B$2:$E$2001, O1760,$P$4) * IF(LEFT($P$3, 3)="180", 2, IF(LEFT($P$3, 2)="90", 4, IF(LEFT($P$3, 2)="30", 12, 1)))/100)</f>
        <v/>
      </c>
      <c r="Q1760" s="43" t="str">
        <f ca="1">IF(OR(B1760="", F1760=""), "", P1760+'Terms&amp;Conditions + Transaction'!$B$11/10000)</f>
        <v/>
      </c>
      <c r="R1760" s="43" t="str">
        <f t="shared" ca="1" si="167"/>
        <v/>
      </c>
      <c r="S1760" t="str">
        <f ca="1">IF(B1760="",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Transaction'!$C$7*(F1760-E1760), 365), 360))))</f>
        <v/>
      </c>
      <c r="T1760" s="49" t="str">
        <f t="shared" ca="1" si="168"/>
        <v/>
      </c>
      <c r="U1760" s="49" t="str">
        <f t="shared" ca="1" si="169"/>
        <v/>
      </c>
      <c r="V1760" s="49" t="str">
        <f t="shared" ca="1" si="170"/>
        <v/>
      </c>
      <c r="W1760" s="11" t="str">
        <f t="shared" ca="1" si="171"/>
        <v/>
      </c>
      <c r="X1760" s="11" t="str">
        <f t="shared" ca="1" si="172"/>
        <v/>
      </c>
    </row>
    <row r="1761" spans="2:24" x14ac:dyDescent="0.25">
      <c r="B1761" s="82" t="str">
        <f ca="1">IF(B1760&lt;MIN($C$3, 'Terms&amp;Conditions + Transaction'!$B$6), B1760+1, "")</f>
        <v/>
      </c>
      <c r="C1761" t="str">
        <f ca="1">IF(B1761="", "", IF(AND(WEEKDAY(B1761, 2)&lt;=5, ISERROR(VLOOKUP(B1761, 'Holiday Schedule'!$B$3:$B$1002, 1, FALSE))), 1, 0))</f>
        <v/>
      </c>
      <c r="D1761" t="str">
        <f ca="1">IF(B1761="", "", IF(LOWER('Terms&amp;Conditions + Transaction'!$C$15)="act", 1, IF(DAY(B1761)=31, 0, IF(AND(DAY(B1761+1)=1, MONTH(B1761+1)=3), 31-DAY(B1761), 1))))</f>
        <v/>
      </c>
      <c r="E1761" s="18" t="str">
        <f ca="1">IF(B1761="", "", IFERROR(VLOOKUP(B1761, 'Accrual Schedule'!$B$3:$B$122, 1, TRUE), ""))</f>
        <v/>
      </c>
      <c r="F1761" s="18" t="str" cm="1">
        <f t="array" aca="1" ref="F1761" ca="1">IF(B1761="", "", INDEX('Accrual Schedule'!$B$3:$B$122, MATCH(B1761, 'Accrual Schedule'!$B$3:$B$122, 1)+1, 1))</f>
        <v/>
      </c>
      <c r="G1761" s="18" t="str" cm="1">
        <f t="array" aca="1" ref="G1761" ca="1">IF(B1761="", "", INDEX('Accrual Schedule'!$B$3:$B$122, MATCH(H1761, 'Accrual Schedule'!$B$3:$B$122, 1)-1, 1))</f>
        <v/>
      </c>
      <c r="H1761" s="18" t="str">
        <f ca="1">IF(B1761="", "", INDEX('Accrual Schedule'!$B$3:$B$122, MATCH(I1761, 'Accrual Schedule'!$C$3:$C$122, 1), 1))</f>
        <v/>
      </c>
      <c r="I1761" s="18" t="str" cm="1">
        <f t="array" aca="1" ref="I1761" ca="1">IF(B1761="", "", _xlfn.IFNA(INDEX('Accrual Schedule'!$C$4:$C$122, MATCH(B1761, 'Accrual Schedule'!$C$4:$C$122, 1)+1, 1), INDEX('Accrual Schedule'!$C$4:$C$122, 1, 1)))</f>
        <v/>
      </c>
      <c r="J1761" s="11" t="str">
        <f ca="1">IF(B1761="","",'Terms&amp;Conditions + Transaction'!$F$5-SUMIF(Dispositions!$B$3:$B$32,"&lt;="&amp;B1761,Dispositions!$C$3:$C$32))</f>
        <v/>
      </c>
      <c r="K1761" s="84" t="str">
        <f ca="1">IF(B1761="", "", IF(ISNA(MATCH(B1761, 'Factor Schedule'!$B$3:$B$2002, -1)),1,IF(INDEX('Factor Schedule'!$B$3:$C$2002,MATCH(B1761, 'Factor Schedule'!$B$3:$B$2002, -1), 1)=B1761,MATCH(B1761, 'Factor Schedule'!$B$3:$B$2002, -1),MATCH(B1761, 'Factor Schedule'!$B$3:$B$2002, -1)+1)))</f>
        <v/>
      </c>
      <c r="L1761" s="11" t="str" cm="1">
        <f t="array" aca="1" ref="L1761" ca="1">IF(B1761="","",ROUND(J1761*_xlfn.IFNA(INDEX('Factor Schedule'!$B$3:$C$2002,K1761, 2), 1), 2))</f>
        <v/>
      </c>
      <c r="M1761" s="11" t="str">
        <f ca="1">IF(B1761="", "", IF(OR(LOWER('Terms&amp;Conditions + Transaction'!$B$12)&lt;&gt;"compound", B1761=$C$2, B1761=E1761), L1761, L1761+IF(LOWER('Terms&amp;Conditions + Transaction'!$B$13)&lt;&gt;"y", SUMIFS($T$8:$T$2007, $B$8:$B$2007, "&gt;="&amp;E1761, $B$8:$B$2007, "&lt;"&amp;B1761), SUMIFS($U$8:$U$1007, $B$8:$B$2007, "&gt;="&amp;E1761, $B$8:$B$2007, "&lt;"&amp;B1761))))</f>
        <v/>
      </c>
      <c r="N1761" s="18" t="str">
        <f ca="1">IF(OR(B1761 = "", F1761=""), "", MIN(ForwardDays(B1761,-'Terms&amp;Conditions + Transaction'!$B$22, 'Terms&amp;Conditions + Transaction'!$B$23, 'Holiday Schedule'!$B$3:$B$1002),ForwardDays(F1761,-'Terms&amp;Conditions + Transaction'!$B$22, 'Terms&amp;Conditions + Transaction'!$B$23, 'Holiday Schedule'!$B$3:$B$1002)))</f>
        <v/>
      </c>
      <c r="O1761" s="42" t="str">
        <f ca="1">IF(B1761="", "", IF(ISNA(MATCH(N1761, SOFR_INDEX!$A$2:$A$2001, -1)),1,IF(INDEX(SOFR_INDEX!$A$2:$E$2001,MATCH(N1761, SOFR_INDEX!$A$2:$A$2001, -1), 1)=N1761,MATCH(N1761, SOFR_INDEX!$A$2:$A$2001, -1),MATCH(N1761, SOFR_INDEX!$A$2:$A$2001, -1)+1)))</f>
        <v/>
      </c>
      <c r="P1761" s="40" t="str" cm="1">
        <f t="array" aca="1" ref="P1761" ca="1">IF(OR(B1761="", F1761=""), "", INDEX(SOFR_INDEX!$B$2:$E$2001, O1761,$P$4) * IF(LEFT($P$3, 3)="180", 2, IF(LEFT($P$3, 2)="90", 4, IF(LEFT($P$3, 2)="30", 12, 1)))/100)</f>
        <v/>
      </c>
      <c r="Q1761" s="43" t="str">
        <f ca="1">IF(OR(B1761="", F1761=""), "", P1761+'Terms&amp;Conditions + Transaction'!$B$11/10000)</f>
        <v/>
      </c>
      <c r="R1761" s="43" t="str">
        <f t="shared" ca="1" si="167"/>
        <v/>
      </c>
      <c r="S1761" t="str">
        <f ca="1">IF(B1761="",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Transaction'!$C$7*(F1761-E1761), 365), 360))))</f>
        <v/>
      </c>
      <c r="T1761" s="49" t="str">
        <f t="shared" ca="1" si="168"/>
        <v/>
      </c>
      <c r="U1761" s="49" t="str">
        <f t="shared" ca="1" si="169"/>
        <v/>
      </c>
      <c r="V1761" s="49" t="str">
        <f t="shared" ca="1" si="170"/>
        <v/>
      </c>
      <c r="W1761" s="11" t="str">
        <f t="shared" ca="1" si="171"/>
        <v/>
      </c>
      <c r="X1761" s="11" t="str">
        <f t="shared" ca="1" si="172"/>
        <v/>
      </c>
    </row>
    <row r="1762" spans="2:24" x14ac:dyDescent="0.25">
      <c r="B1762" s="82" t="str">
        <f ca="1">IF(B1761&lt;MIN($C$3, 'Terms&amp;Conditions + Transaction'!$B$6), B1761+1, "")</f>
        <v/>
      </c>
      <c r="C1762" t="str">
        <f ca="1">IF(B1762="", "", IF(AND(WEEKDAY(B1762, 2)&lt;=5, ISERROR(VLOOKUP(B1762, 'Holiday Schedule'!$B$3:$B$1002, 1, FALSE))), 1, 0))</f>
        <v/>
      </c>
      <c r="D1762" t="str">
        <f ca="1">IF(B1762="", "", IF(LOWER('Terms&amp;Conditions + Transaction'!$C$15)="act", 1, IF(DAY(B1762)=31, 0, IF(AND(DAY(B1762+1)=1, MONTH(B1762+1)=3), 31-DAY(B1762), 1))))</f>
        <v/>
      </c>
      <c r="E1762" s="18" t="str">
        <f ca="1">IF(B1762="", "", IFERROR(VLOOKUP(B1762, 'Accrual Schedule'!$B$3:$B$122, 1, TRUE), ""))</f>
        <v/>
      </c>
      <c r="F1762" s="18" t="str" cm="1">
        <f t="array" aca="1" ref="F1762" ca="1">IF(B1762="", "", INDEX('Accrual Schedule'!$B$3:$B$122, MATCH(B1762, 'Accrual Schedule'!$B$3:$B$122, 1)+1, 1))</f>
        <v/>
      </c>
      <c r="G1762" s="18" t="str" cm="1">
        <f t="array" aca="1" ref="G1762" ca="1">IF(B1762="", "", INDEX('Accrual Schedule'!$B$3:$B$122, MATCH(H1762, 'Accrual Schedule'!$B$3:$B$122, 1)-1, 1))</f>
        <v/>
      </c>
      <c r="H1762" s="18" t="str">
        <f ca="1">IF(B1762="", "", INDEX('Accrual Schedule'!$B$3:$B$122, MATCH(I1762, 'Accrual Schedule'!$C$3:$C$122, 1), 1))</f>
        <v/>
      </c>
      <c r="I1762" s="18" t="str" cm="1">
        <f t="array" aca="1" ref="I1762" ca="1">IF(B1762="", "", _xlfn.IFNA(INDEX('Accrual Schedule'!$C$4:$C$122, MATCH(B1762, 'Accrual Schedule'!$C$4:$C$122, 1)+1, 1), INDEX('Accrual Schedule'!$C$4:$C$122, 1, 1)))</f>
        <v/>
      </c>
      <c r="J1762" s="11" t="str">
        <f ca="1">IF(B1762="","",'Terms&amp;Conditions + Transaction'!$F$5-SUMIF(Dispositions!$B$3:$B$32,"&lt;="&amp;B1762,Dispositions!$C$3:$C$32))</f>
        <v/>
      </c>
      <c r="K1762" s="84" t="str">
        <f ca="1">IF(B1762="", "", IF(ISNA(MATCH(B1762, 'Factor Schedule'!$B$3:$B$2002, -1)),1,IF(INDEX('Factor Schedule'!$B$3:$C$2002,MATCH(B1762, 'Factor Schedule'!$B$3:$B$2002, -1), 1)=B1762,MATCH(B1762, 'Factor Schedule'!$B$3:$B$2002, -1),MATCH(B1762, 'Factor Schedule'!$B$3:$B$2002, -1)+1)))</f>
        <v/>
      </c>
      <c r="L1762" s="11" t="str" cm="1">
        <f t="array" aca="1" ref="L1762" ca="1">IF(B1762="","",ROUND(J1762*_xlfn.IFNA(INDEX('Factor Schedule'!$B$3:$C$2002,K1762, 2), 1), 2))</f>
        <v/>
      </c>
      <c r="M1762" s="11" t="str">
        <f ca="1">IF(B1762="", "", IF(OR(LOWER('Terms&amp;Conditions + Transaction'!$B$12)&lt;&gt;"compound", B1762=$C$2, B1762=E1762), L1762, L1762+IF(LOWER('Terms&amp;Conditions + Transaction'!$B$13)&lt;&gt;"y", SUMIFS($T$8:$T$2007, $B$8:$B$2007, "&gt;="&amp;E1762, $B$8:$B$2007, "&lt;"&amp;B1762), SUMIFS($U$8:$U$1007, $B$8:$B$2007, "&gt;="&amp;E1762, $B$8:$B$2007, "&lt;"&amp;B1762))))</f>
        <v/>
      </c>
      <c r="N1762" s="18" t="str">
        <f ca="1">IF(OR(B1762 = "", F1762=""), "", MIN(ForwardDays(B1762,-'Terms&amp;Conditions + Transaction'!$B$22, 'Terms&amp;Conditions + Transaction'!$B$23, 'Holiday Schedule'!$B$3:$B$1002),ForwardDays(F1762,-'Terms&amp;Conditions + Transaction'!$B$22, 'Terms&amp;Conditions + Transaction'!$B$23, 'Holiday Schedule'!$B$3:$B$1002)))</f>
        <v/>
      </c>
      <c r="O1762" s="42" t="str">
        <f ca="1">IF(B1762="", "", IF(ISNA(MATCH(N1762, SOFR_INDEX!$A$2:$A$2001, -1)),1,IF(INDEX(SOFR_INDEX!$A$2:$E$2001,MATCH(N1762, SOFR_INDEX!$A$2:$A$2001, -1), 1)=N1762,MATCH(N1762, SOFR_INDEX!$A$2:$A$2001, -1),MATCH(N1762, SOFR_INDEX!$A$2:$A$2001, -1)+1)))</f>
        <v/>
      </c>
      <c r="P1762" s="40" t="str" cm="1">
        <f t="array" aca="1" ref="P1762" ca="1">IF(OR(B1762="", F1762=""), "", INDEX(SOFR_INDEX!$B$2:$E$2001, O1762,$P$4) * IF(LEFT($P$3, 3)="180", 2, IF(LEFT($P$3, 2)="90", 4, IF(LEFT($P$3, 2)="30", 12, 1)))/100)</f>
        <v/>
      </c>
      <c r="Q1762" s="43" t="str">
        <f ca="1">IF(OR(B1762="", F1762=""), "", P1762+'Terms&amp;Conditions + Transaction'!$B$11/10000)</f>
        <v/>
      </c>
      <c r="R1762" s="43" t="str">
        <f t="shared" ca="1" si="167"/>
        <v/>
      </c>
      <c r="S1762" t="str">
        <f ca="1">IF(B1762="",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Transaction'!$C$7*(F1762-E1762), 365), 360))))</f>
        <v/>
      </c>
      <c r="T1762" s="49" t="str">
        <f t="shared" ca="1" si="168"/>
        <v/>
      </c>
      <c r="U1762" s="49" t="str">
        <f t="shared" ca="1" si="169"/>
        <v/>
      </c>
      <c r="V1762" s="49" t="str">
        <f t="shared" ca="1" si="170"/>
        <v/>
      </c>
      <c r="W1762" s="11" t="str">
        <f t="shared" ca="1" si="171"/>
        <v/>
      </c>
      <c r="X1762" s="11" t="str">
        <f t="shared" ca="1" si="172"/>
        <v/>
      </c>
    </row>
    <row r="1763" spans="2:24" x14ac:dyDescent="0.25">
      <c r="B1763" s="82" t="str">
        <f ca="1">IF(B1762&lt;MIN($C$3, 'Terms&amp;Conditions + Transaction'!$B$6), B1762+1, "")</f>
        <v/>
      </c>
      <c r="C1763" t="str">
        <f ca="1">IF(B1763="", "", IF(AND(WEEKDAY(B1763, 2)&lt;=5, ISERROR(VLOOKUP(B1763, 'Holiday Schedule'!$B$3:$B$1002, 1, FALSE))), 1, 0))</f>
        <v/>
      </c>
      <c r="D1763" t="str">
        <f ca="1">IF(B1763="", "", IF(LOWER('Terms&amp;Conditions + Transaction'!$C$15)="act", 1, IF(DAY(B1763)=31, 0, IF(AND(DAY(B1763+1)=1, MONTH(B1763+1)=3), 31-DAY(B1763), 1))))</f>
        <v/>
      </c>
      <c r="E1763" s="18" t="str">
        <f ca="1">IF(B1763="", "", IFERROR(VLOOKUP(B1763, 'Accrual Schedule'!$B$3:$B$122, 1, TRUE), ""))</f>
        <v/>
      </c>
      <c r="F1763" s="18" t="str" cm="1">
        <f t="array" aca="1" ref="F1763" ca="1">IF(B1763="", "", INDEX('Accrual Schedule'!$B$3:$B$122, MATCH(B1763, 'Accrual Schedule'!$B$3:$B$122, 1)+1, 1))</f>
        <v/>
      </c>
      <c r="G1763" s="18" t="str" cm="1">
        <f t="array" aca="1" ref="G1763" ca="1">IF(B1763="", "", INDEX('Accrual Schedule'!$B$3:$B$122, MATCH(H1763, 'Accrual Schedule'!$B$3:$B$122, 1)-1, 1))</f>
        <v/>
      </c>
      <c r="H1763" s="18" t="str">
        <f ca="1">IF(B1763="", "", INDEX('Accrual Schedule'!$B$3:$B$122, MATCH(I1763, 'Accrual Schedule'!$C$3:$C$122, 1), 1))</f>
        <v/>
      </c>
      <c r="I1763" s="18" t="str" cm="1">
        <f t="array" aca="1" ref="I1763" ca="1">IF(B1763="", "", _xlfn.IFNA(INDEX('Accrual Schedule'!$C$4:$C$122, MATCH(B1763, 'Accrual Schedule'!$C$4:$C$122, 1)+1, 1), INDEX('Accrual Schedule'!$C$4:$C$122, 1, 1)))</f>
        <v/>
      </c>
      <c r="J1763" s="11" t="str">
        <f ca="1">IF(B1763="","",'Terms&amp;Conditions + Transaction'!$F$5-SUMIF(Dispositions!$B$3:$B$32,"&lt;="&amp;B1763,Dispositions!$C$3:$C$32))</f>
        <v/>
      </c>
      <c r="K1763" s="84" t="str">
        <f ca="1">IF(B1763="", "", IF(ISNA(MATCH(B1763, 'Factor Schedule'!$B$3:$B$2002, -1)),1,IF(INDEX('Factor Schedule'!$B$3:$C$2002,MATCH(B1763, 'Factor Schedule'!$B$3:$B$2002, -1), 1)=B1763,MATCH(B1763, 'Factor Schedule'!$B$3:$B$2002, -1),MATCH(B1763, 'Factor Schedule'!$B$3:$B$2002, -1)+1)))</f>
        <v/>
      </c>
      <c r="L1763" s="11" t="str" cm="1">
        <f t="array" aca="1" ref="L1763" ca="1">IF(B1763="","",ROUND(J1763*_xlfn.IFNA(INDEX('Factor Schedule'!$B$3:$C$2002,K1763, 2), 1), 2))</f>
        <v/>
      </c>
      <c r="M1763" s="11" t="str">
        <f ca="1">IF(B1763="", "", IF(OR(LOWER('Terms&amp;Conditions + Transaction'!$B$12)&lt;&gt;"compound", B1763=$C$2, B1763=E1763), L1763, L1763+IF(LOWER('Terms&amp;Conditions + Transaction'!$B$13)&lt;&gt;"y", SUMIFS($T$8:$T$2007, $B$8:$B$2007, "&gt;="&amp;E1763, $B$8:$B$2007, "&lt;"&amp;B1763), SUMIFS($U$8:$U$1007, $B$8:$B$2007, "&gt;="&amp;E1763, $B$8:$B$2007, "&lt;"&amp;B1763))))</f>
        <v/>
      </c>
      <c r="N1763" s="18" t="str">
        <f ca="1">IF(OR(B1763 = "", F1763=""), "", MIN(ForwardDays(B1763,-'Terms&amp;Conditions + Transaction'!$B$22, 'Terms&amp;Conditions + Transaction'!$B$23, 'Holiday Schedule'!$B$3:$B$1002),ForwardDays(F1763,-'Terms&amp;Conditions + Transaction'!$B$22, 'Terms&amp;Conditions + Transaction'!$B$23, 'Holiday Schedule'!$B$3:$B$1002)))</f>
        <v/>
      </c>
      <c r="O1763" s="42" t="str">
        <f ca="1">IF(B1763="", "", IF(ISNA(MATCH(N1763, SOFR_INDEX!$A$2:$A$2001, -1)),1,IF(INDEX(SOFR_INDEX!$A$2:$E$2001,MATCH(N1763, SOFR_INDEX!$A$2:$A$2001, -1), 1)=N1763,MATCH(N1763, SOFR_INDEX!$A$2:$A$2001, -1),MATCH(N1763, SOFR_INDEX!$A$2:$A$2001, -1)+1)))</f>
        <v/>
      </c>
      <c r="P1763" s="40" t="str" cm="1">
        <f t="array" aca="1" ref="P1763" ca="1">IF(OR(B1763="", F1763=""), "", INDEX(SOFR_INDEX!$B$2:$E$2001, O1763,$P$4) * IF(LEFT($P$3, 3)="180", 2, IF(LEFT($P$3, 2)="90", 4, IF(LEFT($P$3, 2)="30", 12, 1)))/100)</f>
        <v/>
      </c>
      <c r="Q1763" s="43" t="str">
        <f ca="1">IF(OR(B1763="", F1763=""), "", P1763+'Terms&amp;Conditions + Transaction'!$B$11/10000)</f>
        <v/>
      </c>
      <c r="R1763" s="43" t="str">
        <f t="shared" ca="1" si="167"/>
        <v/>
      </c>
      <c r="S1763" t="str">
        <f ca="1">IF(B1763="",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Transaction'!$C$7*(F1763-E1763), 365), 360))))</f>
        <v/>
      </c>
      <c r="T1763" s="49" t="str">
        <f t="shared" ca="1" si="168"/>
        <v/>
      </c>
      <c r="U1763" s="49" t="str">
        <f t="shared" ca="1" si="169"/>
        <v/>
      </c>
      <c r="V1763" s="49" t="str">
        <f t="shared" ca="1" si="170"/>
        <v/>
      </c>
      <c r="W1763" s="11" t="str">
        <f t="shared" ca="1" si="171"/>
        <v/>
      </c>
      <c r="X1763" s="11" t="str">
        <f t="shared" ca="1" si="172"/>
        <v/>
      </c>
    </row>
    <row r="1764" spans="2:24" x14ac:dyDescent="0.25">
      <c r="B1764" s="82" t="str">
        <f ca="1">IF(B1763&lt;MIN($C$3, 'Terms&amp;Conditions + Transaction'!$B$6), B1763+1, "")</f>
        <v/>
      </c>
      <c r="C1764" t="str">
        <f ca="1">IF(B1764="", "", IF(AND(WEEKDAY(B1764, 2)&lt;=5, ISERROR(VLOOKUP(B1764, 'Holiday Schedule'!$B$3:$B$1002, 1, FALSE))), 1, 0))</f>
        <v/>
      </c>
      <c r="D1764" t="str">
        <f ca="1">IF(B1764="", "", IF(LOWER('Terms&amp;Conditions + Transaction'!$C$15)="act", 1, IF(DAY(B1764)=31, 0, IF(AND(DAY(B1764+1)=1, MONTH(B1764+1)=3), 31-DAY(B1764), 1))))</f>
        <v/>
      </c>
      <c r="E1764" s="18" t="str">
        <f ca="1">IF(B1764="", "", IFERROR(VLOOKUP(B1764, 'Accrual Schedule'!$B$3:$B$122, 1, TRUE), ""))</f>
        <v/>
      </c>
      <c r="F1764" s="18" t="str" cm="1">
        <f t="array" aca="1" ref="F1764" ca="1">IF(B1764="", "", INDEX('Accrual Schedule'!$B$3:$B$122, MATCH(B1764, 'Accrual Schedule'!$B$3:$B$122, 1)+1, 1))</f>
        <v/>
      </c>
      <c r="G1764" s="18" t="str" cm="1">
        <f t="array" aca="1" ref="G1764" ca="1">IF(B1764="", "", INDEX('Accrual Schedule'!$B$3:$B$122, MATCH(H1764, 'Accrual Schedule'!$B$3:$B$122, 1)-1, 1))</f>
        <v/>
      </c>
      <c r="H1764" s="18" t="str">
        <f ca="1">IF(B1764="", "", INDEX('Accrual Schedule'!$B$3:$B$122, MATCH(I1764, 'Accrual Schedule'!$C$3:$C$122, 1), 1))</f>
        <v/>
      </c>
      <c r="I1764" s="18" t="str" cm="1">
        <f t="array" aca="1" ref="I1764" ca="1">IF(B1764="", "", _xlfn.IFNA(INDEX('Accrual Schedule'!$C$4:$C$122, MATCH(B1764, 'Accrual Schedule'!$C$4:$C$122, 1)+1, 1), INDEX('Accrual Schedule'!$C$4:$C$122, 1, 1)))</f>
        <v/>
      </c>
      <c r="J1764" s="11" t="str">
        <f ca="1">IF(B1764="","",'Terms&amp;Conditions + Transaction'!$F$5-SUMIF(Dispositions!$B$3:$B$32,"&lt;="&amp;B1764,Dispositions!$C$3:$C$32))</f>
        <v/>
      </c>
      <c r="K1764" s="84" t="str">
        <f ca="1">IF(B1764="", "", IF(ISNA(MATCH(B1764, 'Factor Schedule'!$B$3:$B$2002, -1)),1,IF(INDEX('Factor Schedule'!$B$3:$C$2002,MATCH(B1764, 'Factor Schedule'!$B$3:$B$2002, -1), 1)=B1764,MATCH(B1764, 'Factor Schedule'!$B$3:$B$2002, -1),MATCH(B1764, 'Factor Schedule'!$B$3:$B$2002, -1)+1)))</f>
        <v/>
      </c>
      <c r="L1764" s="11" t="str" cm="1">
        <f t="array" aca="1" ref="L1764" ca="1">IF(B1764="","",ROUND(J1764*_xlfn.IFNA(INDEX('Factor Schedule'!$B$3:$C$2002,K1764, 2), 1), 2))</f>
        <v/>
      </c>
      <c r="M1764" s="11" t="str">
        <f ca="1">IF(B1764="", "", IF(OR(LOWER('Terms&amp;Conditions + Transaction'!$B$12)&lt;&gt;"compound", B1764=$C$2, B1764=E1764), L1764, L1764+IF(LOWER('Terms&amp;Conditions + Transaction'!$B$13)&lt;&gt;"y", SUMIFS($T$8:$T$2007, $B$8:$B$2007, "&gt;="&amp;E1764, $B$8:$B$2007, "&lt;"&amp;B1764), SUMIFS($U$8:$U$1007, $B$8:$B$2007, "&gt;="&amp;E1764, $B$8:$B$2007, "&lt;"&amp;B1764))))</f>
        <v/>
      </c>
      <c r="N1764" s="18" t="str">
        <f ca="1">IF(OR(B1764 = "", F1764=""), "", MIN(ForwardDays(B1764,-'Terms&amp;Conditions + Transaction'!$B$22, 'Terms&amp;Conditions + Transaction'!$B$23, 'Holiday Schedule'!$B$3:$B$1002),ForwardDays(F1764,-'Terms&amp;Conditions + Transaction'!$B$22, 'Terms&amp;Conditions + Transaction'!$B$23, 'Holiday Schedule'!$B$3:$B$1002)))</f>
        <v/>
      </c>
      <c r="O1764" s="42" t="str">
        <f ca="1">IF(B1764="", "", IF(ISNA(MATCH(N1764, SOFR_INDEX!$A$2:$A$2001, -1)),1,IF(INDEX(SOFR_INDEX!$A$2:$E$2001,MATCH(N1764, SOFR_INDEX!$A$2:$A$2001, -1), 1)=N1764,MATCH(N1764, SOFR_INDEX!$A$2:$A$2001, -1),MATCH(N1764, SOFR_INDEX!$A$2:$A$2001, -1)+1)))</f>
        <v/>
      </c>
      <c r="P1764" s="40" t="str" cm="1">
        <f t="array" aca="1" ref="P1764" ca="1">IF(OR(B1764="", F1764=""), "", INDEX(SOFR_INDEX!$B$2:$E$2001, O1764,$P$4) * IF(LEFT($P$3, 3)="180", 2, IF(LEFT($P$3, 2)="90", 4, IF(LEFT($P$3, 2)="30", 12, 1)))/100)</f>
        <v/>
      </c>
      <c r="Q1764" s="43" t="str">
        <f ca="1">IF(OR(B1764="", F1764=""), "", P1764+'Terms&amp;Conditions + Transaction'!$B$11/10000)</f>
        <v/>
      </c>
      <c r="R1764" s="43" t="str">
        <f t="shared" ca="1" si="167"/>
        <v/>
      </c>
      <c r="S1764" t="str">
        <f ca="1">IF(B1764="",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Transaction'!$C$7*(F1764-E1764), 365), 360))))</f>
        <v/>
      </c>
      <c r="T1764" s="49" t="str">
        <f t="shared" ca="1" si="168"/>
        <v/>
      </c>
      <c r="U1764" s="49" t="str">
        <f t="shared" ca="1" si="169"/>
        <v/>
      </c>
      <c r="V1764" s="49" t="str">
        <f t="shared" ca="1" si="170"/>
        <v/>
      </c>
      <c r="W1764" s="11" t="str">
        <f t="shared" ca="1" si="171"/>
        <v/>
      </c>
      <c r="X1764" s="11" t="str">
        <f t="shared" ca="1" si="172"/>
        <v/>
      </c>
    </row>
    <row r="1765" spans="2:24" x14ac:dyDescent="0.25">
      <c r="B1765" s="82" t="str">
        <f ca="1">IF(B1764&lt;MIN($C$3, 'Terms&amp;Conditions + Transaction'!$B$6), B1764+1, "")</f>
        <v/>
      </c>
      <c r="C1765" t="str">
        <f ca="1">IF(B1765="", "", IF(AND(WEEKDAY(B1765, 2)&lt;=5, ISERROR(VLOOKUP(B1765, 'Holiday Schedule'!$B$3:$B$1002, 1, FALSE))), 1, 0))</f>
        <v/>
      </c>
      <c r="D1765" t="str">
        <f ca="1">IF(B1765="", "", IF(LOWER('Terms&amp;Conditions + Transaction'!$C$15)="act", 1, IF(DAY(B1765)=31, 0, IF(AND(DAY(B1765+1)=1, MONTH(B1765+1)=3), 31-DAY(B1765), 1))))</f>
        <v/>
      </c>
      <c r="E1765" s="18" t="str">
        <f ca="1">IF(B1765="", "", IFERROR(VLOOKUP(B1765, 'Accrual Schedule'!$B$3:$B$122, 1, TRUE), ""))</f>
        <v/>
      </c>
      <c r="F1765" s="18" t="str" cm="1">
        <f t="array" aca="1" ref="F1765" ca="1">IF(B1765="", "", INDEX('Accrual Schedule'!$B$3:$B$122, MATCH(B1765, 'Accrual Schedule'!$B$3:$B$122, 1)+1, 1))</f>
        <v/>
      </c>
      <c r="G1765" s="18" t="str" cm="1">
        <f t="array" aca="1" ref="G1765" ca="1">IF(B1765="", "", INDEX('Accrual Schedule'!$B$3:$B$122, MATCH(H1765, 'Accrual Schedule'!$B$3:$B$122, 1)-1, 1))</f>
        <v/>
      </c>
      <c r="H1765" s="18" t="str">
        <f ca="1">IF(B1765="", "", INDEX('Accrual Schedule'!$B$3:$B$122, MATCH(I1765, 'Accrual Schedule'!$C$3:$C$122, 1), 1))</f>
        <v/>
      </c>
      <c r="I1765" s="18" t="str" cm="1">
        <f t="array" aca="1" ref="I1765" ca="1">IF(B1765="", "", _xlfn.IFNA(INDEX('Accrual Schedule'!$C$4:$C$122, MATCH(B1765, 'Accrual Schedule'!$C$4:$C$122, 1)+1, 1), INDEX('Accrual Schedule'!$C$4:$C$122, 1, 1)))</f>
        <v/>
      </c>
      <c r="J1765" s="11" t="str">
        <f ca="1">IF(B1765="","",'Terms&amp;Conditions + Transaction'!$F$5-SUMIF(Dispositions!$B$3:$B$32,"&lt;="&amp;B1765,Dispositions!$C$3:$C$32))</f>
        <v/>
      </c>
      <c r="K1765" s="84" t="str">
        <f ca="1">IF(B1765="", "", IF(ISNA(MATCH(B1765, 'Factor Schedule'!$B$3:$B$2002, -1)),1,IF(INDEX('Factor Schedule'!$B$3:$C$2002,MATCH(B1765, 'Factor Schedule'!$B$3:$B$2002, -1), 1)=B1765,MATCH(B1765, 'Factor Schedule'!$B$3:$B$2002, -1),MATCH(B1765, 'Factor Schedule'!$B$3:$B$2002, -1)+1)))</f>
        <v/>
      </c>
      <c r="L1765" s="11" t="str" cm="1">
        <f t="array" aca="1" ref="L1765" ca="1">IF(B1765="","",ROUND(J1765*_xlfn.IFNA(INDEX('Factor Schedule'!$B$3:$C$2002,K1765, 2), 1), 2))</f>
        <v/>
      </c>
      <c r="M1765" s="11" t="str">
        <f ca="1">IF(B1765="", "", IF(OR(LOWER('Terms&amp;Conditions + Transaction'!$B$12)&lt;&gt;"compound", B1765=$C$2, B1765=E1765), L1765, L1765+IF(LOWER('Terms&amp;Conditions + Transaction'!$B$13)&lt;&gt;"y", SUMIFS($T$8:$T$2007, $B$8:$B$2007, "&gt;="&amp;E1765, $B$8:$B$2007, "&lt;"&amp;B1765), SUMIFS($U$8:$U$1007, $B$8:$B$2007, "&gt;="&amp;E1765, $B$8:$B$2007, "&lt;"&amp;B1765))))</f>
        <v/>
      </c>
      <c r="N1765" s="18" t="str">
        <f ca="1">IF(OR(B1765 = "", F1765=""), "", MIN(ForwardDays(B1765,-'Terms&amp;Conditions + Transaction'!$B$22, 'Terms&amp;Conditions + Transaction'!$B$23, 'Holiday Schedule'!$B$3:$B$1002),ForwardDays(F1765,-'Terms&amp;Conditions + Transaction'!$B$22, 'Terms&amp;Conditions + Transaction'!$B$23, 'Holiday Schedule'!$B$3:$B$1002)))</f>
        <v/>
      </c>
      <c r="O1765" s="42" t="str">
        <f ca="1">IF(B1765="", "", IF(ISNA(MATCH(N1765, SOFR_INDEX!$A$2:$A$2001, -1)),1,IF(INDEX(SOFR_INDEX!$A$2:$E$2001,MATCH(N1765, SOFR_INDEX!$A$2:$A$2001, -1), 1)=N1765,MATCH(N1765, SOFR_INDEX!$A$2:$A$2001, -1),MATCH(N1765, SOFR_INDEX!$A$2:$A$2001, -1)+1)))</f>
        <v/>
      </c>
      <c r="P1765" s="40" t="str" cm="1">
        <f t="array" aca="1" ref="P1765" ca="1">IF(OR(B1765="", F1765=""), "", INDEX(SOFR_INDEX!$B$2:$E$2001, O1765,$P$4) * IF(LEFT($P$3, 3)="180", 2, IF(LEFT($P$3, 2)="90", 4, IF(LEFT($P$3, 2)="30", 12, 1)))/100)</f>
        <v/>
      </c>
      <c r="Q1765" s="43" t="str">
        <f ca="1">IF(OR(B1765="", F1765=""), "", P1765+'Terms&amp;Conditions + Transaction'!$B$11/10000)</f>
        <v/>
      </c>
      <c r="R1765" s="43" t="str">
        <f t="shared" ca="1" si="167"/>
        <v/>
      </c>
      <c r="S1765" t="str">
        <f ca="1">IF(B1765="",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Transaction'!$C$7*(F1765-E1765), 365), 360))))</f>
        <v/>
      </c>
      <c r="T1765" s="49" t="str">
        <f t="shared" ca="1" si="168"/>
        <v/>
      </c>
      <c r="U1765" s="49" t="str">
        <f t="shared" ca="1" si="169"/>
        <v/>
      </c>
      <c r="V1765" s="49" t="str">
        <f t="shared" ca="1" si="170"/>
        <v/>
      </c>
      <c r="W1765" s="11" t="str">
        <f t="shared" ca="1" si="171"/>
        <v/>
      </c>
      <c r="X1765" s="11" t="str">
        <f t="shared" ca="1" si="172"/>
        <v/>
      </c>
    </row>
    <row r="1766" spans="2:24" x14ac:dyDescent="0.25">
      <c r="B1766" s="82" t="str">
        <f ca="1">IF(B1765&lt;MIN($C$3, 'Terms&amp;Conditions + Transaction'!$B$6), B1765+1, "")</f>
        <v/>
      </c>
      <c r="C1766" t="str">
        <f ca="1">IF(B1766="", "", IF(AND(WEEKDAY(B1766, 2)&lt;=5, ISERROR(VLOOKUP(B1766, 'Holiday Schedule'!$B$3:$B$1002, 1, FALSE))), 1, 0))</f>
        <v/>
      </c>
      <c r="D1766" t="str">
        <f ca="1">IF(B1766="", "", IF(LOWER('Terms&amp;Conditions + Transaction'!$C$15)="act", 1, IF(DAY(B1766)=31, 0, IF(AND(DAY(B1766+1)=1, MONTH(B1766+1)=3), 31-DAY(B1766), 1))))</f>
        <v/>
      </c>
      <c r="E1766" s="18" t="str">
        <f ca="1">IF(B1766="", "", IFERROR(VLOOKUP(B1766, 'Accrual Schedule'!$B$3:$B$122, 1, TRUE), ""))</f>
        <v/>
      </c>
      <c r="F1766" s="18" t="str" cm="1">
        <f t="array" aca="1" ref="F1766" ca="1">IF(B1766="", "", INDEX('Accrual Schedule'!$B$3:$B$122, MATCH(B1766, 'Accrual Schedule'!$B$3:$B$122, 1)+1, 1))</f>
        <v/>
      </c>
      <c r="G1766" s="18" t="str" cm="1">
        <f t="array" aca="1" ref="G1766" ca="1">IF(B1766="", "", INDEX('Accrual Schedule'!$B$3:$B$122, MATCH(H1766, 'Accrual Schedule'!$B$3:$B$122, 1)-1, 1))</f>
        <v/>
      </c>
      <c r="H1766" s="18" t="str">
        <f ca="1">IF(B1766="", "", INDEX('Accrual Schedule'!$B$3:$B$122, MATCH(I1766, 'Accrual Schedule'!$C$3:$C$122, 1), 1))</f>
        <v/>
      </c>
      <c r="I1766" s="18" t="str" cm="1">
        <f t="array" aca="1" ref="I1766" ca="1">IF(B1766="", "", _xlfn.IFNA(INDEX('Accrual Schedule'!$C$4:$C$122, MATCH(B1766, 'Accrual Schedule'!$C$4:$C$122, 1)+1, 1), INDEX('Accrual Schedule'!$C$4:$C$122, 1, 1)))</f>
        <v/>
      </c>
      <c r="J1766" s="11" t="str">
        <f ca="1">IF(B1766="","",'Terms&amp;Conditions + Transaction'!$F$5-SUMIF(Dispositions!$B$3:$B$32,"&lt;="&amp;B1766,Dispositions!$C$3:$C$32))</f>
        <v/>
      </c>
      <c r="K1766" s="84" t="str">
        <f ca="1">IF(B1766="", "", IF(ISNA(MATCH(B1766, 'Factor Schedule'!$B$3:$B$2002, -1)),1,IF(INDEX('Factor Schedule'!$B$3:$C$2002,MATCH(B1766, 'Factor Schedule'!$B$3:$B$2002, -1), 1)=B1766,MATCH(B1766, 'Factor Schedule'!$B$3:$B$2002, -1),MATCH(B1766, 'Factor Schedule'!$B$3:$B$2002, -1)+1)))</f>
        <v/>
      </c>
      <c r="L1766" s="11" t="str" cm="1">
        <f t="array" aca="1" ref="L1766" ca="1">IF(B1766="","",ROUND(J1766*_xlfn.IFNA(INDEX('Factor Schedule'!$B$3:$C$2002,K1766, 2), 1), 2))</f>
        <v/>
      </c>
      <c r="M1766" s="11" t="str">
        <f ca="1">IF(B1766="", "", IF(OR(LOWER('Terms&amp;Conditions + Transaction'!$B$12)&lt;&gt;"compound", B1766=$C$2, B1766=E1766), L1766, L1766+IF(LOWER('Terms&amp;Conditions + Transaction'!$B$13)&lt;&gt;"y", SUMIFS($T$8:$T$2007, $B$8:$B$2007, "&gt;="&amp;E1766, $B$8:$B$2007, "&lt;"&amp;B1766), SUMIFS($U$8:$U$1007, $B$8:$B$2007, "&gt;="&amp;E1766, $B$8:$B$2007, "&lt;"&amp;B1766))))</f>
        <v/>
      </c>
      <c r="N1766" s="18" t="str">
        <f ca="1">IF(OR(B1766 = "", F1766=""), "", MIN(ForwardDays(B1766,-'Terms&amp;Conditions + Transaction'!$B$22, 'Terms&amp;Conditions + Transaction'!$B$23, 'Holiday Schedule'!$B$3:$B$1002),ForwardDays(F1766,-'Terms&amp;Conditions + Transaction'!$B$22, 'Terms&amp;Conditions + Transaction'!$B$23, 'Holiday Schedule'!$B$3:$B$1002)))</f>
        <v/>
      </c>
      <c r="O1766" s="42" t="str">
        <f ca="1">IF(B1766="", "", IF(ISNA(MATCH(N1766, SOFR_INDEX!$A$2:$A$2001, -1)),1,IF(INDEX(SOFR_INDEX!$A$2:$E$2001,MATCH(N1766, SOFR_INDEX!$A$2:$A$2001, -1), 1)=N1766,MATCH(N1766, SOFR_INDEX!$A$2:$A$2001, -1),MATCH(N1766, SOFR_INDEX!$A$2:$A$2001, -1)+1)))</f>
        <v/>
      </c>
      <c r="P1766" s="40" t="str" cm="1">
        <f t="array" aca="1" ref="P1766" ca="1">IF(OR(B1766="", F1766=""), "", INDEX(SOFR_INDEX!$B$2:$E$2001, O1766,$P$4) * IF(LEFT($P$3, 3)="180", 2, IF(LEFT($P$3, 2)="90", 4, IF(LEFT($P$3, 2)="30", 12, 1)))/100)</f>
        <v/>
      </c>
      <c r="Q1766" s="43" t="str">
        <f ca="1">IF(OR(B1766="", F1766=""), "", P1766+'Terms&amp;Conditions + Transaction'!$B$11/10000)</f>
        <v/>
      </c>
      <c r="R1766" s="43" t="str">
        <f t="shared" ca="1" si="167"/>
        <v/>
      </c>
      <c r="S1766" t="str">
        <f ca="1">IF(B1766="",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Transaction'!$C$7*(F1766-E1766), 365), 360))))</f>
        <v/>
      </c>
      <c r="T1766" s="49" t="str">
        <f t="shared" ca="1" si="168"/>
        <v/>
      </c>
      <c r="U1766" s="49" t="str">
        <f t="shared" ca="1" si="169"/>
        <v/>
      </c>
      <c r="V1766" s="49" t="str">
        <f t="shared" ca="1" si="170"/>
        <v/>
      </c>
      <c r="W1766" s="11" t="str">
        <f t="shared" ca="1" si="171"/>
        <v/>
      </c>
      <c r="X1766" s="11" t="str">
        <f t="shared" ca="1" si="172"/>
        <v/>
      </c>
    </row>
    <row r="1767" spans="2:24" x14ac:dyDescent="0.25">
      <c r="B1767" s="82" t="str">
        <f ca="1">IF(B1766&lt;MIN($C$3, 'Terms&amp;Conditions + Transaction'!$B$6), B1766+1, "")</f>
        <v/>
      </c>
      <c r="C1767" t="str">
        <f ca="1">IF(B1767="", "", IF(AND(WEEKDAY(B1767, 2)&lt;=5, ISERROR(VLOOKUP(B1767, 'Holiday Schedule'!$B$3:$B$1002, 1, FALSE))), 1, 0))</f>
        <v/>
      </c>
      <c r="D1767" t="str">
        <f ca="1">IF(B1767="", "", IF(LOWER('Terms&amp;Conditions + Transaction'!$C$15)="act", 1, IF(DAY(B1767)=31, 0, IF(AND(DAY(B1767+1)=1, MONTH(B1767+1)=3), 31-DAY(B1767), 1))))</f>
        <v/>
      </c>
      <c r="E1767" s="18" t="str">
        <f ca="1">IF(B1767="", "", IFERROR(VLOOKUP(B1767, 'Accrual Schedule'!$B$3:$B$122, 1, TRUE), ""))</f>
        <v/>
      </c>
      <c r="F1767" s="18" t="str" cm="1">
        <f t="array" aca="1" ref="F1767" ca="1">IF(B1767="", "", INDEX('Accrual Schedule'!$B$3:$B$122, MATCH(B1767, 'Accrual Schedule'!$B$3:$B$122, 1)+1, 1))</f>
        <v/>
      </c>
      <c r="G1767" s="18" t="str" cm="1">
        <f t="array" aca="1" ref="G1767" ca="1">IF(B1767="", "", INDEX('Accrual Schedule'!$B$3:$B$122, MATCH(H1767, 'Accrual Schedule'!$B$3:$B$122, 1)-1, 1))</f>
        <v/>
      </c>
      <c r="H1767" s="18" t="str">
        <f ca="1">IF(B1767="", "", INDEX('Accrual Schedule'!$B$3:$B$122, MATCH(I1767, 'Accrual Schedule'!$C$3:$C$122, 1), 1))</f>
        <v/>
      </c>
      <c r="I1767" s="18" t="str" cm="1">
        <f t="array" aca="1" ref="I1767" ca="1">IF(B1767="", "", _xlfn.IFNA(INDEX('Accrual Schedule'!$C$4:$C$122, MATCH(B1767, 'Accrual Schedule'!$C$4:$C$122, 1)+1, 1), INDEX('Accrual Schedule'!$C$4:$C$122, 1, 1)))</f>
        <v/>
      </c>
      <c r="J1767" s="11" t="str">
        <f ca="1">IF(B1767="","",'Terms&amp;Conditions + Transaction'!$F$5-SUMIF(Dispositions!$B$3:$B$32,"&lt;="&amp;B1767,Dispositions!$C$3:$C$32))</f>
        <v/>
      </c>
      <c r="K1767" s="84" t="str">
        <f ca="1">IF(B1767="", "", IF(ISNA(MATCH(B1767, 'Factor Schedule'!$B$3:$B$2002, -1)),1,IF(INDEX('Factor Schedule'!$B$3:$C$2002,MATCH(B1767, 'Factor Schedule'!$B$3:$B$2002, -1), 1)=B1767,MATCH(B1767, 'Factor Schedule'!$B$3:$B$2002, -1),MATCH(B1767, 'Factor Schedule'!$B$3:$B$2002, -1)+1)))</f>
        <v/>
      </c>
      <c r="L1767" s="11" t="str" cm="1">
        <f t="array" aca="1" ref="L1767" ca="1">IF(B1767="","",ROUND(J1767*_xlfn.IFNA(INDEX('Factor Schedule'!$B$3:$C$2002,K1767, 2), 1), 2))</f>
        <v/>
      </c>
      <c r="M1767" s="11" t="str">
        <f ca="1">IF(B1767="", "", IF(OR(LOWER('Terms&amp;Conditions + Transaction'!$B$12)&lt;&gt;"compound", B1767=$C$2, B1767=E1767), L1767, L1767+IF(LOWER('Terms&amp;Conditions + Transaction'!$B$13)&lt;&gt;"y", SUMIFS($T$8:$T$2007, $B$8:$B$2007, "&gt;="&amp;E1767, $B$8:$B$2007, "&lt;"&amp;B1767), SUMIFS($U$8:$U$1007, $B$8:$B$2007, "&gt;="&amp;E1767, $B$8:$B$2007, "&lt;"&amp;B1767))))</f>
        <v/>
      </c>
      <c r="N1767" s="18" t="str">
        <f ca="1">IF(OR(B1767 = "", F1767=""), "", MIN(ForwardDays(B1767,-'Terms&amp;Conditions + Transaction'!$B$22, 'Terms&amp;Conditions + Transaction'!$B$23, 'Holiday Schedule'!$B$3:$B$1002),ForwardDays(F1767,-'Terms&amp;Conditions + Transaction'!$B$22, 'Terms&amp;Conditions + Transaction'!$B$23, 'Holiday Schedule'!$B$3:$B$1002)))</f>
        <v/>
      </c>
      <c r="O1767" s="42" t="str">
        <f ca="1">IF(B1767="", "", IF(ISNA(MATCH(N1767, SOFR_INDEX!$A$2:$A$2001, -1)),1,IF(INDEX(SOFR_INDEX!$A$2:$E$2001,MATCH(N1767, SOFR_INDEX!$A$2:$A$2001, -1), 1)=N1767,MATCH(N1767, SOFR_INDEX!$A$2:$A$2001, -1),MATCH(N1767, SOFR_INDEX!$A$2:$A$2001, -1)+1)))</f>
        <v/>
      </c>
      <c r="P1767" s="40" t="str" cm="1">
        <f t="array" aca="1" ref="P1767" ca="1">IF(OR(B1767="", F1767=""), "", INDEX(SOFR_INDEX!$B$2:$E$2001, O1767,$P$4) * IF(LEFT($P$3, 3)="180", 2, IF(LEFT($P$3, 2)="90", 4, IF(LEFT($P$3, 2)="30", 12, 1)))/100)</f>
        <v/>
      </c>
      <c r="Q1767" s="43" t="str">
        <f ca="1">IF(OR(B1767="", F1767=""), "", P1767+'Terms&amp;Conditions + Transaction'!$B$11/10000)</f>
        <v/>
      </c>
      <c r="R1767" s="43" t="str">
        <f t="shared" ca="1" si="167"/>
        <v/>
      </c>
      <c r="S1767" t="str">
        <f ca="1">IF(B1767="",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Transaction'!$C$7*(F1767-E1767), 365), 360))))</f>
        <v/>
      </c>
      <c r="T1767" s="49" t="str">
        <f t="shared" ca="1" si="168"/>
        <v/>
      </c>
      <c r="U1767" s="49" t="str">
        <f t="shared" ca="1" si="169"/>
        <v/>
      </c>
      <c r="V1767" s="49" t="str">
        <f t="shared" ca="1" si="170"/>
        <v/>
      </c>
      <c r="W1767" s="11" t="str">
        <f t="shared" ca="1" si="171"/>
        <v/>
      </c>
      <c r="X1767" s="11" t="str">
        <f t="shared" ca="1" si="172"/>
        <v/>
      </c>
    </row>
    <row r="1768" spans="2:24" x14ac:dyDescent="0.25">
      <c r="B1768" s="82" t="str">
        <f ca="1">IF(B1767&lt;MIN($C$3, 'Terms&amp;Conditions + Transaction'!$B$6), B1767+1, "")</f>
        <v/>
      </c>
      <c r="C1768" t="str">
        <f ca="1">IF(B1768="", "", IF(AND(WEEKDAY(B1768, 2)&lt;=5, ISERROR(VLOOKUP(B1768, 'Holiday Schedule'!$B$3:$B$1002, 1, FALSE))), 1, 0))</f>
        <v/>
      </c>
      <c r="D1768" t="str">
        <f ca="1">IF(B1768="", "", IF(LOWER('Terms&amp;Conditions + Transaction'!$C$15)="act", 1, IF(DAY(B1768)=31, 0, IF(AND(DAY(B1768+1)=1, MONTH(B1768+1)=3), 31-DAY(B1768), 1))))</f>
        <v/>
      </c>
      <c r="E1768" s="18" t="str">
        <f ca="1">IF(B1768="", "", IFERROR(VLOOKUP(B1768, 'Accrual Schedule'!$B$3:$B$122, 1, TRUE), ""))</f>
        <v/>
      </c>
      <c r="F1768" s="18" t="str" cm="1">
        <f t="array" aca="1" ref="F1768" ca="1">IF(B1768="", "", INDEX('Accrual Schedule'!$B$3:$B$122, MATCH(B1768, 'Accrual Schedule'!$B$3:$B$122, 1)+1, 1))</f>
        <v/>
      </c>
      <c r="G1768" s="18" t="str" cm="1">
        <f t="array" aca="1" ref="G1768" ca="1">IF(B1768="", "", INDEX('Accrual Schedule'!$B$3:$B$122, MATCH(H1768, 'Accrual Schedule'!$B$3:$B$122, 1)-1, 1))</f>
        <v/>
      </c>
      <c r="H1768" s="18" t="str">
        <f ca="1">IF(B1768="", "", INDEX('Accrual Schedule'!$B$3:$B$122, MATCH(I1768, 'Accrual Schedule'!$C$3:$C$122, 1), 1))</f>
        <v/>
      </c>
      <c r="I1768" s="18" t="str" cm="1">
        <f t="array" aca="1" ref="I1768" ca="1">IF(B1768="", "", _xlfn.IFNA(INDEX('Accrual Schedule'!$C$4:$C$122, MATCH(B1768, 'Accrual Schedule'!$C$4:$C$122, 1)+1, 1), INDEX('Accrual Schedule'!$C$4:$C$122, 1, 1)))</f>
        <v/>
      </c>
      <c r="J1768" s="11" t="str">
        <f ca="1">IF(B1768="","",'Terms&amp;Conditions + Transaction'!$F$5-SUMIF(Dispositions!$B$3:$B$32,"&lt;="&amp;B1768,Dispositions!$C$3:$C$32))</f>
        <v/>
      </c>
      <c r="K1768" s="84" t="str">
        <f ca="1">IF(B1768="", "", IF(ISNA(MATCH(B1768, 'Factor Schedule'!$B$3:$B$2002, -1)),1,IF(INDEX('Factor Schedule'!$B$3:$C$2002,MATCH(B1768, 'Factor Schedule'!$B$3:$B$2002, -1), 1)=B1768,MATCH(B1768, 'Factor Schedule'!$B$3:$B$2002, -1),MATCH(B1768, 'Factor Schedule'!$B$3:$B$2002, -1)+1)))</f>
        <v/>
      </c>
      <c r="L1768" s="11" t="str" cm="1">
        <f t="array" aca="1" ref="L1768" ca="1">IF(B1768="","",ROUND(J1768*_xlfn.IFNA(INDEX('Factor Schedule'!$B$3:$C$2002,K1768, 2), 1), 2))</f>
        <v/>
      </c>
      <c r="M1768" s="11" t="str">
        <f ca="1">IF(B1768="", "", IF(OR(LOWER('Terms&amp;Conditions + Transaction'!$B$12)&lt;&gt;"compound", B1768=$C$2, B1768=E1768), L1768, L1768+IF(LOWER('Terms&amp;Conditions + Transaction'!$B$13)&lt;&gt;"y", SUMIFS($T$8:$T$2007, $B$8:$B$2007, "&gt;="&amp;E1768, $B$8:$B$2007, "&lt;"&amp;B1768), SUMIFS($U$8:$U$1007, $B$8:$B$2007, "&gt;="&amp;E1768, $B$8:$B$2007, "&lt;"&amp;B1768))))</f>
        <v/>
      </c>
      <c r="N1768" s="18" t="str">
        <f ca="1">IF(OR(B1768 = "", F1768=""), "", MIN(ForwardDays(B1768,-'Terms&amp;Conditions + Transaction'!$B$22, 'Terms&amp;Conditions + Transaction'!$B$23, 'Holiday Schedule'!$B$3:$B$1002),ForwardDays(F1768,-'Terms&amp;Conditions + Transaction'!$B$22, 'Terms&amp;Conditions + Transaction'!$B$23, 'Holiday Schedule'!$B$3:$B$1002)))</f>
        <v/>
      </c>
      <c r="O1768" s="42" t="str">
        <f ca="1">IF(B1768="", "", IF(ISNA(MATCH(N1768, SOFR_INDEX!$A$2:$A$2001, -1)),1,IF(INDEX(SOFR_INDEX!$A$2:$E$2001,MATCH(N1768, SOFR_INDEX!$A$2:$A$2001, -1), 1)=N1768,MATCH(N1768, SOFR_INDEX!$A$2:$A$2001, -1),MATCH(N1768, SOFR_INDEX!$A$2:$A$2001, -1)+1)))</f>
        <v/>
      </c>
      <c r="P1768" s="40" t="str" cm="1">
        <f t="array" aca="1" ref="P1768" ca="1">IF(OR(B1768="", F1768=""), "", INDEX(SOFR_INDEX!$B$2:$E$2001, O1768,$P$4) * IF(LEFT($P$3, 3)="180", 2, IF(LEFT($P$3, 2)="90", 4, IF(LEFT($P$3, 2)="30", 12, 1)))/100)</f>
        <v/>
      </c>
      <c r="Q1768" s="43" t="str">
        <f ca="1">IF(OR(B1768="", F1768=""), "", P1768+'Terms&amp;Conditions + Transaction'!$B$11/10000)</f>
        <v/>
      </c>
      <c r="R1768" s="43" t="str">
        <f t="shared" ca="1" si="167"/>
        <v/>
      </c>
      <c r="S1768" t="str">
        <f ca="1">IF(B1768="",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Transaction'!$C$7*(F1768-E1768), 365), 360))))</f>
        <v/>
      </c>
      <c r="T1768" s="49" t="str">
        <f t="shared" ca="1" si="168"/>
        <v/>
      </c>
      <c r="U1768" s="49" t="str">
        <f t="shared" ca="1" si="169"/>
        <v/>
      </c>
      <c r="V1768" s="49" t="str">
        <f t="shared" ca="1" si="170"/>
        <v/>
      </c>
      <c r="W1768" s="11" t="str">
        <f t="shared" ca="1" si="171"/>
        <v/>
      </c>
      <c r="X1768" s="11" t="str">
        <f t="shared" ca="1" si="172"/>
        <v/>
      </c>
    </row>
    <row r="1769" spans="2:24" x14ac:dyDescent="0.25">
      <c r="B1769" s="82" t="str">
        <f ca="1">IF(B1768&lt;MIN($C$3, 'Terms&amp;Conditions + Transaction'!$B$6), B1768+1, "")</f>
        <v/>
      </c>
      <c r="C1769" t="str">
        <f ca="1">IF(B1769="", "", IF(AND(WEEKDAY(B1769, 2)&lt;=5, ISERROR(VLOOKUP(B1769, 'Holiday Schedule'!$B$3:$B$1002, 1, FALSE))), 1, 0))</f>
        <v/>
      </c>
      <c r="D1769" t="str">
        <f ca="1">IF(B1769="", "", IF(LOWER('Terms&amp;Conditions + Transaction'!$C$15)="act", 1, IF(DAY(B1769)=31, 0, IF(AND(DAY(B1769+1)=1, MONTH(B1769+1)=3), 31-DAY(B1769), 1))))</f>
        <v/>
      </c>
      <c r="E1769" s="18" t="str">
        <f ca="1">IF(B1769="", "", IFERROR(VLOOKUP(B1769, 'Accrual Schedule'!$B$3:$B$122, 1, TRUE), ""))</f>
        <v/>
      </c>
      <c r="F1769" s="18" t="str" cm="1">
        <f t="array" aca="1" ref="F1769" ca="1">IF(B1769="", "", INDEX('Accrual Schedule'!$B$3:$B$122, MATCH(B1769, 'Accrual Schedule'!$B$3:$B$122, 1)+1, 1))</f>
        <v/>
      </c>
      <c r="G1769" s="18" t="str" cm="1">
        <f t="array" aca="1" ref="G1769" ca="1">IF(B1769="", "", INDEX('Accrual Schedule'!$B$3:$B$122, MATCH(H1769, 'Accrual Schedule'!$B$3:$B$122, 1)-1, 1))</f>
        <v/>
      </c>
      <c r="H1769" s="18" t="str">
        <f ca="1">IF(B1769="", "", INDEX('Accrual Schedule'!$B$3:$B$122, MATCH(I1769, 'Accrual Schedule'!$C$3:$C$122, 1), 1))</f>
        <v/>
      </c>
      <c r="I1769" s="18" t="str" cm="1">
        <f t="array" aca="1" ref="I1769" ca="1">IF(B1769="", "", _xlfn.IFNA(INDEX('Accrual Schedule'!$C$4:$C$122, MATCH(B1769, 'Accrual Schedule'!$C$4:$C$122, 1)+1, 1), INDEX('Accrual Schedule'!$C$4:$C$122, 1, 1)))</f>
        <v/>
      </c>
      <c r="J1769" s="11" t="str">
        <f ca="1">IF(B1769="","",'Terms&amp;Conditions + Transaction'!$F$5-SUMIF(Dispositions!$B$3:$B$32,"&lt;="&amp;B1769,Dispositions!$C$3:$C$32))</f>
        <v/>
      </c>
      <c r="K1769" s="84" t="str">
        <f ca="1">IF(B1769="", "", IF(ISNA(MATCH(B1769, 'Factor Schedule'!$B$3:$B$2002, -1)),1,IF(INDEX('Factor Schedule'!$B$3:$C$2002,MATCH(B1769, 'Factor Schedule'!$B$3:$B$2002, -1), 1)=B1769,MATCH(B1769, 'Factor Schedule'!$B$3:$B$2002, -1),MATCH(B1769, 'Factor Schedule'!$B$3:$B$2002, -1)+1)))</f>
        <v/>
      </c>
      <c r="L1769" s="11" t="str" cm="1">
        <f t="array" aca="1" ref="L1769" ca="1">IF(B1769="","",ROUND(J1769*_xlfn.IFNA(INDEX('Factor Schedule'!$B$3:$C$2002,K1769, 2), 1), 2))</f>
        <v/>
      </c>
      <c r="M1769" s="11" t="str">
        <f ca="1">IF(B1769="", "", IF(OR(LOWER('Terms&amp;Conditions + Transaction'!$B$12)&lt;&gt;"compound", B1769=$C$2, B1769=E1769), L1769, L1769+IF(LOWER('Terms&amp;Conditions + Transaction'!$B$13)&lt;&gt;"y", SUMIFS($T$8:$T$2007, $B$8:$B$2007, "&gt;="&amp;E1769, $B$8:$B$2007, "&lt;"&amp;B1769), SUMIFS($U$8:$U$1007, $B$8:$B$2007, "&gt;="&amp;E1769, $B$8:$B$2007, "&lt;"&amp;B1769))))</f>
        <v/>
      </c>
      <c r="N1769" s="18" t="str">
        <f ca="1">IF(OR(B1769 = "", F1769=""), "", MIN(ForwardDays(B1769,-'Terms&amp;Conditions + Transaction'!$B$22, 'Terms&amp;Conditions + Transaction'!$B$23, 'Holiday Schedule'!$B$3:$B$1002),ForwardDays(F1769,-'Terms&amp;Conditions + Transaction'!$B$22, 'Terms&amp;Conditions + Transaction'!$B$23, 'Holiday Schedule'!$B$3:$B$1002)))</f>
        <v/>
      </c>
      <c r="O1769" s="42" t="str">
        <f ca="1">IF(B1769="", "", IF(ISNA(MATCH(N1769, SOFR_INDEX!$A$2:$A$2001, -1)),1,IF(INDEX(SOFR_INDEX!$A$2:$E$2001,MATCH(N1769, SOFR_INDEX!$A$2:$A$2001, -1), 1)=N1769,MATCH(N1769, SOFR_INDEX!$A$2:$A$2001, -1),MATCH(N1769, SOFR_INDEX!$A$2:$A$2001, -1)+1)))</f>
        <v/>
      </c>
      <c r="P1769" s="40" t="str" cm="1">
        <f t="array" aca="1" ref="P1769" ca="1">IF(OR(B1769="", F1769=""), "", INDEX(SOFR_INDEX!$B$2:$E$2001, O1769,$P$4) * IF(LEFT($P$3, 3)="180", 2, IF(LEFT($P$3, 2)="90", 4, IF(LEFT($P$3, 2)="30", 12, 1)))/100)</f>
        <v/>
      </c>
      <c r="Q1769" s="43" t="str">
        <f ca="1">IF(OR(B1769="", F1769=""), "", P1769+'Terms&amp;Conditions + Transaction'!$B$11/10000)</f>
        <v/>
      </c>
      <c r="R1769" s="43" t="str">
        <f t="shared" ca="1" si="167"/>
        <v/>
      </c>
      <c r="S1769" t="str">
        <f ca="1">IF(B1769="",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Transaction'!$C$7*(F1769-E1769), 365), 360))))</f>
        <v/>
      </c>
      <c r="T1769" s="49" t="str">
        <f t="shared" ca="1" si="168"/>
        <v/>
      </c>
      <c r="U1769" s="49" t="str">
        <f t="shared" ca="1" si="169"/>
        <v/>
      </c>
      <c r="V1769" s="49" t="str">
        <f t="shared" ca="1" si="170"/>
        <v/>
      </c>
      <c r="W1769" s="11" t="str">
        <f t="shared" ca="1" si="171"/>
        <v/>
      </c>
      <c r="X1769" s="11" t="str">
        <f t="shared" ca="1" si="172"/>
        <v/>
      </c>
    </row>
    <row r="1770" spans="2:24" x14ac:dyDescent="0.25">
      <c r="B1770" s="82" t="str">
        <f ca="1">IF(B1769&lt;MIN($C$3, 'Terms&amp;Conditions + Transaction'!$B$6), B1769+1, "")</f>
        <v/>
      </c>
      <c r="C1770" t="str">
        <f ca="1">IF(B1770="", "", IF(AND(WEEKDAY(B1770, 2)&lt;=5, ISERROR(VLOOKUP(B1770, 'Holiday Schedule'!$B$3:$B$1002, 1, FALSE))), 1, 0))</f>
        <v/>
      </c>
      <c r="D1770" t="str">
        <f ca="1">IF(B1770="", "", IF(LOWER('Terms&amp;Conditions + Transaction'!$C$15)="act", 1, IF(DAY(B1770)=31, 0, IF(AND(DAY(B1770+1)=1, MONTH(B1770+1)=3), 31-DAY(B1770), 1))))</f>
        <v/>
      </c>
      <c r="E1770" s="18" t="str">
        <f ca="1">IF(B1770="", "", IFERROR(VLOOKUP(B1770, 'Accrual Schedule'!$B$3:$B$122, 1, TRUE), ""))</f>
        <v/>
      </c>
      <c r="F1770" s="18" t="str" cm="1">
        <f t="array" aca="1" ref="F1770" ca="1">IF(B1770="", "", INDEX('Accrual Schedule'!$B$3:$B$122, MATCH(B1770, 'Accrual Schedule'!$B$3:$B$122, 1)+1, 1))</f>
        <v/>
      </c>
      <c r="G1770" s="18" t="str" cm="1">
        <f t="array" aca="1" ref="G1770" ca="1">IF(B1770="", "", INDEX('Accrual Schedule'!$B$3:$B$122, MATCH(H1770, 'Accrual Schedule'!$B$3:$B$122, 1)-1, 1))</f>
        <v/>
      </c>
      <c r="H1770" s="18" t="str">
        <f ca="1">IF(B1770="", "", INDEX('Accrual Schedule'!$B$3:$B$122, MATCH(I1770, 'Accrual Schedule'!$C$3:$C$122, 1), 1))</f>
        <v/>
      </c>
      <c r="I1770" s="18" t="str" cm="1">
        <f t="array" aca="1" ref="I1770" ca="1">IF(B1770="", "", _xlfn.IFNA(INDEX('Accrual Schedule'!$C$4:$C$122, MATCH(B1770, 'Accrual Schedule'!$C$4:$C$122, 1)+1, 1), INDEX('Accrual Schedule'!$C$4:$C$122, 1, 1)))</f>
        <v/>
      </c>
      <c r="J1770" s="11" t="str">
        <f ca="1">IF(B1770="","",'Terms&amp;Conditions + Transaction'!$F$5-SUMIF(Dispositions!$B$3:$B$32,"&lt;="&amp;B1770,Dispositions!$C$3:$C$32))</f>
        <v/>
      </c>
      <c r="K1770" s="84" t="str">
        <f ca="1">IF(B1770="", "", IF(ISNA(MATCH(B1770, 'Factor Schedule'!$B$3:$B$2002, -1)),1,IF(INDEX('Factor Schedule'!$B$3:$C$2002,MATCH(B1770, 'Factor Schedule'!$B$3:$B$2002, -1), 1)=B1770,MATCH(B1770, 'Factor Schedule'!$B$3:$B$2002, -1),MATCH(B1770, 'Factor Schedule'!$B$3:$B$2002, -1)+1)))</f>
        <v/>
      </c>
      <c r="L1770" s="11" t="str" cm="1">
        <f t="array" aca="1" ref="L1770" ca="1">IF(B1770="","",ROUND(J1770*_xlfn.IFNA(INDEX('Factor Schedule'!$B$3:$C$2002,K1770, 2), 1), 2))</f>
        <v/>
      </c>
      <c r="M1770" s="11" t="str">
        <f ca="1">IF(B1770="", "", IF(OR(LOWER('Terms&amp;Conditions + Transaction'!$B$12)&lt;&gt;"compound", B1770=$C$2, B1770=E1770), L1770, L1770+IF(LOWER('Terms&amp;Conditions + Transaction'!$B$13)&lt;&gt;"y", SUMIFS($T$8:$T$2007, $B$8:$B$2007, "&gt;="&amp;E1770, $B$8:$B$2007, "&lt;"&amp;B1770), SUMIFS($U$8:$U$1007, $B$8:$B$2007, "&gt;="&amp;E1770, $B$8:$B$2007, "&lt;"&amp;B1770))))</f>
        <v/>
      </c>
      <c r="N1770" s="18" t="str">
        <f ca="1">IF(OR(B1770 = "", F1770=""), "", MIN(ForwardDays(B1770,-'Terms&amp;Conditions + Transaction'!$B$22, 'Terms&amp;Conditions + Transaction'!$B$23, 'Holiday Schedule'!$B$3:$B$1002),ForwardDays(F1770,-'Terms&amp;Conditions + Transaction'!$B$22, 'Terms&amp;Conditions + Transaction'!$B$23, 'Holiday Schedule'!$B$3:$B$1002)))</f>
        <v/>
      </c>
      <c r="O1770" s="42" t="str">
        <f ca="1">IF(B1770="", "", IF(ISNA(MATCH(N1770, SOFR_INDEX!$A$2:$A$2001, -1)),1,IF(INDEX(SOFR_INDEX!$A$2:$E$2001,MATCH(N1770, SOFR_INDEX!$A$2:$A$2001, -1), 1)=N1770,MATCH(N1770, SOFR_INDEX!$A$2:$A$2001, -1),MATCH(N1770, SOFR_INDEX!$A$2:$A$2001, -1)+1)))</f>
        <v/>
      </c>
      <c r="P1770" s="40" t="str" cm="1">
        <f t="array" aca="1" ref="P1770" ca="1">IF(OR(B1770="", F1770=""), "", INDEX(SOFR_INDEX!$B$2:$E$2001, O1770,$P$4) * IF(LEFT($P$3, 3)="180", 2, IF(LEFT($P$3, 2)="90", 4, IF(LEFT($P$3, 2)="30", 12, 1)))/100)</f>
        <v/>
      </c>
      <c r="Q1770" s="43" t="str">
        <f ca="1">IF(OR(B1770="", F1770=""), "", P1770+'Terms&amp;Conditions + Transaction'!$B$11/10000)</f>
        <v/>
      </c>
      <c r="R1770" s="43" t="str">
        <f t="shared" ca="1" si="167"/>
        <v/>
      </c>
      <c r="S1770" t="str">
        <f ca="1">IF(B1770="",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Transaction'!$C$7*(F1770-E1770), 365), 360))))</f>
        <v/>
      </c>
      <c r="T1770" s="49" t="str">
        <f t="shared" ca="1" si="168"/>
        <v/>
      </c>
      <c r="U1770" s="49" t="str">
        <f t="shared" ca="1" si="169"/>
        <v/>
      </c>
      <c r="V1770" s="49" t="str">
        <f t="shared" ca="1" si="170"/>
        <v/>
      </c>
      <c r="W1770" s="11" t="str">
        <f t="shared" ca="1" si="171"/>
        <v/>
      </c>
      <c r="X1770" s="11" t="str">
        <f t="shared" ca="1" si="172"/>
        <v/>
      </c>
    </row>
    <row r="1771" spans="2:24" x14ac:dyDescent="0.25">
      <c r="B1771" s="82" t="str">
        <f ca="1">IF(B1770&lt;MIN($C$3, 'Terms&amp;Conditions + Transaction'!$B$6), B1770+1, "")</f>
        <v/>
      </c>
      <c r="C1771" t="str">
        <f ca="1">IF(B1771="", "", IF(AND(WEEKDAY(B1771, 2)&lt;=5, ISERROR(VLOOKUP(B1771, 'Holiday Schedule'!$B$3:$B$1002, 1, FALSE))), 1, 0))</f>
        <v/>
      </c>
      <c r="D1771" t="str">
        <f ca="1">IF(B1771="", "", IF(LOWER('Terms&amp;Conditions + Transaction'!$C$15)="act", 1, IF(DAY(B1771)=31, 0, IF(AND(DAY(B1771+1)=1, MONTH(B1771+1)=3), 31-DAY(B1771), 1))))</f>
        <v/>
      </c>
      <c r="E1771" s="18" t="str">
        <f ca="1">IF(B1771="", "", IFERROR(VLOOKUP(B1771, 'Accrual Schedule'!$B$3:$B$122, 1, TRUE), ""))</f>
        <v/>
      </c>
      <c r="F1771" s="18" t="str" cm="1">
        <f t="array" aca="1" ref="F1771" ca="1">IF(B1771="", "", INDEX('Accrual Schedule'!$B$3:$B$122, MATCH(B1771, 'Accrual Schedule'!$B$3:$B$122, 1)+1, 1))</f>
        <v/>
      </c>
      <c r="G1771" s="18" t="str" cm="1">
        <f t="array" aca="1" ref="G1771" ca="1">IF(B1771="", "", INDEX('Accrual Schedule'!$B$3:$B$122, MATCH(H1771, 'Accrual Schedule'!$B$3:$B$122, 1)-1, 1))</f>
        <v/>
      </c>
      <c r="H1771" s="18" t="str">
        <f ca="1">IF(B1771="", "", INDEX('Accrual Schedule'!$B$3:$B$122, MATCH(I1771, 'Accrual Schedule'!$C$3:$C$122, 1), 1))</f>
        <v/>
      </c>
      <c r="I1771" s="18" t="str" cm="1">
        <f t="array" aca="1" ref="I1771" ca="1">IF(B1771="", "", _xlfn.IFNA(INDEX('Accrual Schedule'!$C$4:$C$122, MATCH(B1771, 'Accrual Schedule'!$C$4:$C$122, 1)+1, 1), INDEX('Accrual Schedule'!$C$4:$C$122, 1, 1)))</f>
        <v/>
      </c>
      <c r="J1771" s="11" t="str">
        <f ca="1">IF(B1771="","",'Terms&amp;Conditions + Transaction'!$F$5-SUMIF(Dispositions!$B$3:$B$32,"&lt;="&amp;B1771,Dispositions!$C$3:$C$32))</f>
        <v/>
      </c>
      <c r="K1771" s="84" t="str">
        <f ca="1">IF(B1771="", "", IF(ISNA(MATCH(B1771, 'Factor Schedule'!$B$3:$B$2002, -1)),1,IF(INDEX('Factor Schedule'!$B$3:$C$2002,MATCH(B1771, 'Factor Schedule'!$B$3:$B$2002, -1), 1)=B1771,MATCH(B1771, 'Factor Schedule'!$B$3:$B$2002, -1),MATCH(B1771, 'Factor Schedule'!$B$3:$B$2002, -1)+1)))</f>
        <v/>
      </c>
      <c r="L1771" s="11" t="str" cm="1">
        <f t="array" aca="1" ref="L1771" ca="1">IF(B1771="","",ROUND(J1771*_xlfn.IFNA(INDEX('Factor Schedule'!$B$3:$C$2002,K1771, 2), 1), 2))</f>
        <v/>
      </c>
      <c r="M1771" s="11" t="str">
        <f ca="1">IF(B1771="", "", IF(OR(LOWER('Terms&amp;Conditions + Transaction'!$B$12)&lt;&gt;"compound", B1771=$C$2, B1771=E1771), L1771, L1771+IF(LOWER('Terms&amp;Conditions + Transaction'!$B$13)&lt;&gt;"y", SUMIFS($T$8:$T$2007, $B$8:$B$2007, "&gt;="&amp;E1771, $B$8:$B$2007, "&lt;"&amp;B1771), SUMIFS($U$8:$U$1007, $B$8:$B$2007, "&gt;="&amp;E1771, $B$8:$B$2007, "&lt;"&amp;B1771))))</f>
        <v/>
      </c>
      <c r="N1771" s="18" t="str">
        <f ca="1">IF(OR(B1771 = "", F1771=""), "", MIN(ForwardDays(B1771,-'Terms&amp;Conditions + Transaction'!$B$22, 'Terms&amp;Conditions + Transaction'!$B$23, 'Holiday Schedule'!$B$3:$B$1002),ForwardDays(F1771,-'Terms&amp;Conditions + Transaction'!$B$22, 'Terms&amp;Conditions + Transaction'!$B$23, 'Holiday Schedule'!$B$3:$B$1002)))</f>
        <v/>
      </c>
      <c r="O1771" s="42" t="str">
        <f ca="1">IF(B1771="", "", IF(ISNA(MATCH(N1771, SOFR_INDEX!$A$2:$A$2001, -1)),1,IF(INDEX(SOFR_INDEX!$A$2:$E$2001,MATCH(N1771, SOFR_INDEX!$A$2:$A$2001, -1), 1)=N1771,MATCH(N1771, SOFR_INDEX!$A$2:$A$2001, -1),MATCH(N1771, SOFR_INDEX!$A$2:$A$2001, -1)+1)))</f>
        <v/>
      </c>
      <c r="P1771" s="40" t="str" cm="1">
        <f t="array" aca="1" ref="P1771" ca="1">IF(OR(B1771="", F1771=""), "", INDEX(SOFR_INDEX!$B$2:$E$2001, O1771,$P$4) * IF(LEFT($P$3, 3)="180", 2, IF(LEFT($P$3, 2)="90", 4, IF(LEFT($P$3, 2)="30", 12, 1)))/100)</f>
        <v/>
      </c>
      <c r="Q1771" s="43" t="str">
        <f ca="1">IF(OR(B1771="", F1771=""), "", P1771+'Terms&amp;Conditions + Transaction'!$B$11/10000)</f>
        <v/>
      </c>
      <c r="R1771" s="43" t="str">
        <f t="shared" ca="1" si="167"/>
        <v/>
      </c>
      <c r="S1771" t="str">
        <f ca="1">IF(B1771="",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Transaction'!$C$7*(F1771-E1771), 365), 360))))</f>
        <v/>
      </c>
      <c r="T1771" s="49" t="str">
        <f t="shared" ca="1" si="168"/>
        <v/>
      </c>
      <c r="U1771" s="49" t="str">
        <f t="shared" ca="1" si="169"/>
        <v/>
      </c>
      <c r="V1771" s="49" t="str">
        <f t="shared" ca="1" si="170"/>
        <v/>
      </c>
      <c r="W1771" s="11" t="str">
        <f t="shared" ca="1" si="171"/>
        <v/>
      </c>
      <c r="X1771" s="11" t="str">
        <f t="shared" ca="1" si="172"/>
        <v/>
      </c>
    </row>
    <row r="1772" spans="2:24" x14ac:dyDescent="0.25">
      <c r="B1772" s="82" t="str">
        <f ca="1">IF(B1771&lt;MIN($C$3, 'Terms&amp;Conditions + Transaction'!$B$6), B1771+1, "")</f>
        <v/>
      </c>
      <c r="C1772" t="str">
        <f ca="1">IF(B1772="", "", IF(AND(WEEKDAY(B1772, 2)&lt;=5, ISERROR(VLOOKUP(B1772, 'Holiday Schedule'!$B$3:$B$1002, 1, FALSE))), 1, 0))</f>
        <v/>
      </c>
      <c r="D1772" t="str">
        <f ca="1">IF(B1772="", "", IF(LOWER('Terms&amp;Conditions + Transaction'!$C$15)="act", 1, IF(DAY(B1772)=31, 0, IF(AND(DAY(B1772+1)=1, MONTH(B1772+1)=3), 31-DAY(B1772), 1))))</f>
        <v/>
      </c>
      <c r="E1772" s="18" t="str">
        <f ca="1">IF(B1772="", "", IFERROR(VLOOKUP(B1772, 'Accrual Schedule'!$B$3:$B$122, 1, TRUE), ""))</f>
        <v/>
      </c>
      <c r="F1772" s="18" t="str" cm="1">
        <f t="array" aca="1" ref="F1772" ca="1">IF(B1772="", "", INDEX('Accrual Schedule'!$B$3:$B$122, MATCH(B1772, 'Accrual Schedule'!$B$3:$B$122, 1)+1, 1))</f>
        <v/>
      </c>
      <c r="G1772" s="18" t="str" cm="1">
        <f t="array" aca="1" ref="G1772" ca="1">IF(B1772="", "", INDEX('Accrual Schedule'!$B$3:$B$122, MATCH(H1772, 'Accrual Schedule'!$B$3:$B$122, 1)-1, 1))</f>
        <v/>
      </c>
      <c r="H1772" s="18" t="str">
        <f ca="1">IF(B1772="", "", INDEX('Accrual Schedule'!$B$3:$B$122, MATCH(I1772, 'Accrual Schedule'!$C$3:$C$122, 1), 1))</f>
        <v/>
      </c>
      <c r="I1772" s="18" t="str" cm="1">
        <f t="array" aca="1" ref="I1772" ca="1">IF(B1772="", "", _xlfn.IFNA(INDEX('Accrual Schedule'!$C$4:$C$122, MATCH(B1772, 'Accrual Schedule'!$C$4:$C$122, 1)+1, 1), INDEX('Accrual Schedule'!$C$4:$C$122, 1, 1)))</f>
        <v/>
      </c>
      <c r="J1772" s="11" t="str">
        <f ca="1">IF(B1772="","",'Terms&amp;Conditions + Transaction'!$F$5-SUMIF(Dispositions!$B$3:$B$32,"&lt;="&amp;B1772,Dispositions!$C$3:$C$32))</f>
        <v/>
      </c>
      <c r="K1772" s="84" t="str">
        <f ca="1">IF(B1772="", "", IF(ISNA(MATCH(B1772, 'Factor Schedule'!$B$3:$B$2002, -1)),1,IF(INDEX('Factor Schedule'!$B$3:$C$2002,MATCH(B1772, 'Factor Schedule'!$B$3:$B$2002, -1), 1)=B1772,MATCH(B1772, 'Factor Schedule'!$B$3:$B$2002, -1),MATCH(B1772, 'Factor Schedule'!$B$3:$B$2002, -1)+1)))</f>
        <v/>
      </c>
      <c r="L1772" s="11" t="str" cm="1">
        <f t="array" aca="1" ref="L1772" ca="1">IF(B1772="","",ROUND(J1772*_xlfn.IFNA(INDEX('Factor Schedule'!$B$3:$C$2002,K1772, 2), 1), 2))</f>
        <v/>
      </c>
      <c r="M1772" s="11" t="str">
        <f ca="1">IF(B1772="", "", IF(OR(LOWER('Terms&amp;Conditions + Transaction'!$B$12)&lt;&gt;"compound", B1772=$C$2, B1772=E1772), L1772, L1772+IF(LOWER('Terms&amp;Conditions + Transaction'!$B$13)&lt;&gt;"y", SUMIFS($T$8:$T$2007, $B$8:$B$2007, "&gt;="&amp;E1772, $B$8:$B$2007, "&lt;"&amp;B1772), SUMIFS($U$8:$U$1007, $B$8:$B$2007, "&gt;="&amp;E1772, $B$8:$B$2007, "&lt;"&amp;B1772))))</f>
        <v/>
      </c>
      <c r="N1772" s="18" t="str">
        <f ca="1">IF(OR(B1772 = "", F1772=""), "", MIN(ForwardDays(B1772,-'Terms&amp;Conditions + Transaction'!$B$22, 'Terms&amp;Conditions + Transaction'!$B$23, 'Holiday Schedule'!$B$3:$B$1002),ForwardDays(F1772,-'Terms&amp;Conditions + Transaction'!$B$22, 'Terms&amp;Conditions + Transaction'!$B$23, 'Holiday Schedule'!$B$3:$B$1002)))</f>
        <v/>
      </c>
      <c r="O1772" s="42" t="str">
        <f ca="1">IF(B1772="", "", IF(ISNA(MATCH(N1772, SOFR_INDEX!$A$2:$A$2001, -1)),1,IF(INDEX(SOFR_INDEX!$A$2:$E$2001,MATCH(N1772, SOFR_INDEX!$A$2:$A$2001, -1), 1)=N1772,MATCH(N1772, SOFR_INDEX!$A$2:$A$2001, -1),MATCH(N1772, SOFR_INDEX!$A$2:$A$2001, -1)+1)))</f>
        <v/>
      </c>
      <c r="P1772" s="40" t="str" cm="1">
        <f t="array" aca="1" ref="P1772" ca="1">IF(OR(B1772="", F1772=""), "", INDEX(SOFR_INDEX!$B$2:$E$2001, O1772,$P$4) * IF(LEFT($P$3, 3)="180", 2, IF(LEFT($P$3, 2)="90", 4, IF(LEFT($P$3, 2)="30", 12, 1)))/100)</f>
        <v/>
      </c>
      <c r="Q1772" s="43" t="str">
        <f ca="1">IF(OR(B1772="", F1772=""), "", P1772+'Terms&amp;Conditions + Transaction'!$B$11/10000)</f>
        <v/>
      </c>
      <c r="R1772" s="43" t="str">
        <f t="shared" ca="1" si="167"/>
        <v/>
      </c>
      <c r="S1772" t="str">
        <f ca="1">IF(B1772="",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Transaction'!$C$7*(F1772-E1772), 365), 360))))</f>
        <v/>
      </c>
      <c r="T1772" s="49" t="str">
        <f t="shared" ca="1" si="168"/>
        <v/>
      </c>
      <c r="U1772" s="49" t="str">
        <f t="shared" ca="1" si="169"/>
        <v/>
      </c>
      <c r="V1772" s="49" t="str">
        <f t="shared" ca="1" si="170"/>
        <v/>
      </c>
      <c r="W1772" s="11" t="str">
        <f t="shared" ca="1" si="171"/>
        <v/>
      </c>
      <c r="X1772" s="11" t="str">
        <f t="shared" ca="1" si="172"/>
        <v/>
      </c>
    </row>
    <row r="1773" spans="2:24" x14ac:dyDescent="0.25">
      <c r="B1773" s="82" t="str">
        <f ca="1">IF(B1772&lt;MIN($C$3, 'Terms&amp;Conditions + Transaction'!$B$6), B1772+1, "")</f>
        <v/>
      </c>
      <c r="C1773" t="str">
        <f ca="1">IF(B1773="", "", IF(AND(WEEKDAY(B1773, 2)&lt;=5, ISERROR(VLOOKUP(B1773, 'Holiday Schedule'!$B$3:$B$1002, 1, FALSE))), 1, 0))</f>
        <v/>
      </c>
      <c r="D1773" t="str">
        <f ca="1">IF(B1773="", "", IF(LOWER('Terms&amp;Conditions + Transaction'!$C$15)="act", 1, IF(DAY(B1773)=31, 0, IF(AND(DAY(B1773+1)=1, MONTH(B1773+1)=3), 31-DAY(B1773), 1))))</f>
        <v/>
      </c>
      <c r="E1773" s="18" t="str">
        <f ca="1">IF(B1773="", "", IFERROR(VLOOKUP(B1773, 'Accrual Schedule'!$B$3:$B$122, 1, TRUE), ""))</f>
        <v/>
      </c>
      <c r="F1773" s="18" t="str" cm="1">
        <f t="array" aca="1" ref="F1773" ca="1">IF(B1773="", "", INDEX('Accrual Schedule'!$B$3:$B$122, MATCH(B1773, 'Accrual Schedule'!$B$3:$B$122, 1)+1, 1))</f>
        <v/>
      </c>
      <c r="G1773" s="18" t="str" cm="1">
        <f t="array" aca="1" ref="G1773" ca="1">IF(B1773="", "", INDEX('Accrual Schedule'!$B$3:$B$122, MATCH(H1773, 'Accrual Schedule'!$B$3:$B$122, 1)-1, 1))</f>
        <v/>
      </c>
      <c r="H1773" s="18" t="str">
        <f ca="1">IF(B1773="", "", INDEX('Accrual Schedule'!$B$3:$B$122, MATCH(I1773, 'Accrual Schedule'!$C$3:$C$122, 1), 1))</f>
        <v/>
      </c>
      <c r="I1773" s="18" t="str" cm="1">
        <f t="array" aca="1" ref="I1773" ca="1">IF(B1773="", "", _xlfn.IFNA(INDEX('Accrual Schedule'!$C$4:$C$122, MATCH(B1773, 'Accrual Schedule'!$C$4:$C$122, 1)+1, 1), INDEX('Accrual Schedule'!$C$4:$C$122, 1, 1)))</f>
        <v/>
      </c>
      <c r="J1773" s="11" t="str">
        <f ca="1">IF(B1773="","",'Terms&amp;Conditions + Transaction'!$F$5-SUMIF(Dispositions!$B$3:$B$32,"&lt;="&amp;B1773,Dispositions!$C$3:$C$32))</f>
        <v/>
      </c>
      <c r="K1773" s="84" t="str">
        <f ca="1">IF(B1773="", "", IF(ISNA(MATCH(B1773, 'Factor Schedule'!$B$3:$B$2002, -1)),1,IF(INDEX('Factor Schedule'!$B$3:$C$2002,MATCH(B1773, 'Factor Schedule'!$B$3:$B$2002, -1), 1)=B1773,MATCH(B1773, 'Factor Schedule'!$B$3:$B$2002, -1),MATCH(B1773, 'Factor Schedule'!$B$3:$B$2002, -1)+1)))</f>
        <v/>
      </c>
      <c r="L1773" s="11" t="str" cm="1">
        <f t="array" aca="1" ref="L1773" ca="1">IF(B1773="","",ROUND(J1773*_xlfn.IFNA(INDEX('Factor Schedule'!$B$3:$C$2002,K1773, 2), 1), 2))</f>
        <v/>
      </c>
      <c r="M1773" s="11" t="str">
        <f ca="1">IF(B1773="", "", IF(OR(LOWER('Terms&amp;Conditions + Transaction'!$B$12)&lt;&gt;"compound", B1773=$C$2, B1773=E1773), L1773, L1773+IF(LOWER('Terms&amp;Conditions + Transaction'!$B$13)&lt;&gt;"y", SUMIFS($T$8:$T$2007, $B$8:$B$2007, "&gt;="&amp;E1773, $B$8:$B$2007, "&lt;"&amp;B1773), SUMIFS($U$8:$U$1007, $B$8:$B$2007, "&gt;="&amp;E1773, $B$8:$B$2007, "&lt;"&amp;B1773))))</f>
        <v/>
      </c>
      <c r="N1773" s="18" t="str">
        <f ca="1">IF(OR(B1773 = "", F1773=""), "", MIN(ForwardDays(B1773,-'Terms&amp;Conditions + Transaction'!$B$22, 'Terms&amp;Conditions + Transaction'!$B$23, 'Holiday Schedule'!$B$3:$B$1002),ForwardDays(F1773,-'Terms&amp;Conditions + Transaction'!$B$22, 'Terms&amp;Conditions + Transaction'!$B$23, 'Holiday Schedule'!$B$3:$B$1002)))</f>
        <v/>
      </c>
      <c r="O1773" s="42" t="str">
        <f ca="1">IF(B1773="", "", IF(ISNA(MATCH(N1773, SOFR_INDEX!$A$2:$A$2001, -1)),1,IF(INDEX(SOFR_INDEX!$A$2:$E$2001,MATCH(N1773, SOFR_INDEX!$A$2:$A$2001, -1), 1)=N1773,MATCH(N1773, SOFR_INDEX!$A$2:$A$2001, -1),MATCH(N1773, SOFR_INDEX!$A$2:$A$2001, -1)+1)))</f>
        <v/>
      </c>
      <c r="P1773" s="40" t="str" cm="1">
        <f t="array" aca="1" ref="P1773" ca="1">IF(OR(B1773="", F1773=""), "", INDEX(SOFR_INDEX!$B$2:$E$2001, O1773,$P$4) * IF(LEFT($P$3, 3)="180", 2, IF(LEFT($P$3, 2)="90", 4, IF(LEFT($P$3, 2)="30", 12, 1)))/100)</f>
        <v/>
      </c>
      <c r="Q1773" s="43" t="str">
        <f ca="1">IF(OR(B1773="", F1773=""), "", P1773+'Terms&amp;Conditions + Transaction'!$B$11/10000)</f>
        <v/>
      </c>
      <c r="R1773" s="43" t="str">
        <f t="shared" ca="1" si="167"/>
        <v/>
      </c>
      <c r="S1773" t="str">
        <f ca="1">IF(B1773="",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Transaction'!$C$7*(F1773-E1773), 365), 360))))</f>
        <v/>
      </c>
      <c r="T1773" s="49" t="str">
        <f t="shared" ca="1" si="168"/>
        <v/>
      </c>
      <c r="U1773" s="49" t="str">
        <f t="shared" ca="1" si="169"/>
        <v/>
      </c>
      <c r="V1773" s="49" t="str">
        <f t="shared" ca="1" si="170"/>
        <v/>
      </c>
      <c r="W1773" s="11" t="str">
        <f t="shared" ca="1" si="171"/>
        <v/>
      </c>
      <c r="X1773" s="11" t="str">
        <f t="shared" ca="1" si="172"/>
        <v/>
      </c>
    </row>
    <row r="1774" spans="2:24" x14ac:dyDescent="0.25">
      <c r="B1774" s="82" t="str">
        <f ca="1">IF(B1773&lt;MIN($C$3, 'Terms&amp;Conditions + Transaction'!$B$6), B1773+1, "")</f>
        <v/>
      </c>
      <c r="C1774" t="str">
        <f ca="1">IF(B1774="", "", IF(AND(WEEKDAY(B1774, 2)&lt;=5, ISERROR(VLOOKUP(B1774, 'Holiday Schedule'!$B$3:$B$1002, 1, FALSE))), 1, 0))</f>
        <v/>
      </c>
      <c r="D1774" t="str">
        <f ca="1">IF(B1774="", "", IF(LOWER('Terms&amp;Conditions + Transaction'!$C$15)="act", 1, IF(DAY(B1774)=31, 0, IF(AND(DAY(B1774+1)=1, MONTH(B1774+1)=3), 31-DAY(B1774), 1))))</f>
        <v/>
      </c>
      <c r="E1774" s="18" t="str">
        <f ca="1">IF(B1774="", "", IFERROR(VLOOKUP(B1774, 'Accrual Schedule'!$B$3:$B$122, 1, TRUE), ""))</f>
        <v/>
      </c>
      <c r="F1774" s="18" t="str" cm="1">
        <f t="array" aca="1" ref="F1774" ca="1">IF(B1774="", "", INDEX('Accrual Schedule'!$B$3:$B$122, MATCH(B1774, 'Accrual Schedule'!$B$3:$B$122, 1)+1, 1))</f>
        <v/>
      </c>
      <c r="G1774" s="18" t="str" cm="1">
        <f t="array" aca="1" ref="G1774" ca="1">IF(B1774="", "", INDEX('Accrual Schedule'!$B$3:$B$122, MATCH(H1774, 'Accrual Schedule'!$B$3:$B$122, 1)-1, 1))</f>
        <v/>
      </c>
      <c r="H1774" s="18" t="str">
        <f ca="1">IF(B1774="", "", INDEX('Accrual Schedule'!$B$3:$B$122, MATCH(I1774, 'Accrual Schedule'!$C$3:$C$122, 1), 1))</f>
        <v/>
      </c>
      <c r="I1774" s="18" t="str" cm="1">
        <f t="array" aca="1" ref="I1774" ca="1">IF(B1774="", "", _xlfn.IFNA(INDEX('Accrual Schedule'!$C$4:$C$122, MATCH(B1774, 'Accrual Schedule'!$C$4:$C$122, 1)+1, 1), INDEX('Accrual Schedule'!$C$4:$C$122, 1, 1)))</f>
        <v/>
      </c>
      <c r="J1774" s="11" t="str">
        <f ca="1">IF(B1774="","",'Terms&amp;Conditions + Transaction'!$F$5-SUMIF(Dispositions!$B$3:$B$32,"&lt;="&amp;B1774,Dispositions!$C$3:$C$32))</f>
        <v/>
      </c>
      <c r="K1774" s="84" t="str">
        <f ca="1">IF(B1774="", "", IF(ISNA(MATCH(B1774, 'Factor Schedule'!$B$3:$B$2002, -1)),1,IF(INDEX('Factor Schedule'!$B$3:$C$2002,MATCH(B1774, 'Factor Schedule'!$B$3:$B$2002, -1), 1)=B1774,MATCH(B1774, 'Factor Schedule'!$B$3:$B$2002, -1),MATCH(B1774, 'Factor Schedule'!$B$3:$B$2002, -1)+1)))</f>
        <v/>
      </c>
      <c r="L1774" s="11" t="str" cm="1">
        <f t="array" aca="1" ref="L1774" ca="1">IF(B1774="","",ROUND(J1774*_xlfn.IFNA(INDEX('Factor Schedule'!$B$3:$C$2002,K1774, 2), 1), 2))</f>
        <v/>
      </c>
      <c r="M1774" s="11" t="str">
        <f ca="1">IF(B1774="", "", IF(OR(LOWER('Terms&amp;Conditions + Transaction'!$B$12)&lt;&gt;"compound", B1774=$C$2, B1774=E1774), L1774, L1774+IF(LOWER('Terms&amp;Conditions + Transaction'!$B$13)&lt;&gt;"y", SUMIFS($T$8:$T$2007, $B$8:$B$2007, "&gt;="&amp;E1774, $B$8:$B$2007, "&lt;"&amp;B1774), SUMIFS($U$8:$U$1007, $B$8:$B$2007, "&gt;="&amp;E1774, $B$8:$B$2007, "&lt;"&amp;B1774))))</f>
        <v/>
      </c>
      <c r="N1774" s="18" t="str">
        <f ca="1">IF(OR(B1774 = "", F1774=""), "", MIN(ForwardDays(B1774,-'Terms&amp;Conditions + Transaction'!$B$22, 'Terms&amp;Conditions + Transaction'!$B$23, 'Holiday Schedule'!$B$3:$B$1002),ForwardDays(F1774,-'Terms&amp;Conditions + Transaction'!$B$22, 'Terms&amp;Conditions + Transaction'!$B$23, 'Holiday Schedule'!$B$3:$B$1002)))</f>
        <v/>
      </c>
      <c r="O1774" s="42" t="str">
        <f ca="1">IF(B1774="", "", IF(ISNA(MATCH(N1774, SOFR_INDEX!$A$2:$A$2001, -1)),1,IF(INDEX(SOFR_INDEX!$A$2:$E$2001,MATCH(N1774, SOFR_INDEX!$A$2:$A$2001, -1), 1)=N1774,MATCH(N1774, SOFR_INDEX!$A$2:$A$2001, -1),MATCH(N1774, SOFR_INDEX!$A$2:$A$2001, -1)+1)))</f>
        <v/>
      </c>
      <c r="P1774" s="40" t="str" cm="1">
        <f t="array" aca="1" ref="P1774" ca="1">IF(OR(B1774="", F1774=""), "", INDEX(SOFR_INDEX!$B$2:$E$2001, O1774,$P$4) * IF(LEFT($P$3, 3)="180", 2, IF(LEFT($P$3, 2)="90", 4, IF(LEFT($P$3, 2)="30", 12, 1)))/100)</f>
        <v/>
      </c>
      <c r="Q1774" s="43" t="str">
        <f ca="1">IF(OR(B1774="", F1774=""), "", P1774+'Terms&amp;Conditions + Transaction'!$B$11/10000)</f>
        <v/>
      </c>
      <c r="R1774" s="43" t="str">
        <f t="shared" ca="1" si="167"/>
        <v/>
      </c>
      <c r="S1774" t="str">
        <f ca="1">IF(B1774="",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Transaction'!$C$7*(F1774-E1774), 365), 360))))</f>
        <v/>
      </c>
      <c r="T1774" s="49" t="str">
        <f t="shared" ca="1" si="168"/>
        <v/>
      </c>
      <c r="U1774" s="49" t="str">
        <f t="shared" ca="1" si="169"/>
        <v/>
      </c>
      <c r="V1774" s="49" t="str">
        <f t="shared" ca="1" si="170"/>
        <v/>
      </c>
      <c r="W1774" s="11" t="str">
        <f t="shared" ca="1" si="171"/>
        <v/>
      </c>
      <c r="X1774" s="11" t="str">
        <f t="shared" ca="1" si="172"/>
        <v/>
      </c>
    </row>
    <row r="1775" spans="2:24" x14ac:dyDescent="0.25">
      <c r="B1775" s="82" t="str">
        <f ca="1">IF(B1774&lt;MIN($C$3, 'Terms&amp;Conditions + Transaction'!$B$6), B1774+1, "")</f>
        <v/>
      </c>
      <c r="C1775" t="str">
        <f ca="1">IF(B1775="", "", IF(AND(WEEKDAY(B1775, 2)&lt;=5, ISERROR(VLOOKUP(B1775, 'Holiday Schedule'!$B$3:$B$1002, 1, FALSE))), 1, 0))</f>
        <v/>
      </c>
      <c r="D1775" t="str">
        <f ca="1">IF(B1775="", "", IF(LOWER('Terms&amp;Conditions + Transaction'!$C$15)="act", 1, IF(DAY(B1775)=31, 0, IF(AND(DAY(B1775+1)=1, MONTH(B1775+1)=3), 31-DAY(B1775), 1))))</f>
        <v/>
      </c>
      <c r="E1775" s="18" t="str">
        <f ca="1">IF(B1775="", "", IFERROR(VLOOKUP(B1775, 'Accrual Schedule'!$B$3:$B$122, 1, TRUE), ""))</f>
        <v/>
      </c>
      <c r="F1775" s="18" t="str" cm="1">
        <f t="array" aca="1" ref="F1775" ca="1">IF(B1775="", "", INDEX('Accrual Schedule'!$B$3:$B$122, MATCH(B1775, 'Accrual Schedule'!$B$3:$B$122, 1)+1, 1))</f>
        <v/>
      </c>
      <c r="G1775" s="18" t="str" cm="1">
        <f t="array" aca="1" ref="G1775" ca="1">IF(B1775="", "", INDEX('Accrual Schedule'!$B$3:$B$122, MATCH(H1775, 'Accrual Schedule'!$B$3:$B$122, 1)-1, 1))</f>
        <v/>
      </c>
      <c r="H1775" s="18" t="str">
        <f ca="1">IF(B1775="", "", INDEX('Accrual Schedule'!$B$3:$B$122, MATCH(I1775, 'Accrual Schedule'!$C$3:$C$122, 1), 1))</f>
        <v/>
      </c>
      <c r="I1775" s="18" t="str" cm="1">
        <f t="array" aca="1" ref="I1775" ca="1">IF(B1775="", "", _xlfn.IFNA(INDEX('Accrual Schedule'!$C$4:$C$122, MATCH(B1775, 'Accrual Schedule'!$C$4:$C$122, 1)+1, 1), INDEX('Accrual Schedule'!$C$4:$C$122, 1, 1)))</f>
        <v/>
      </c>
      <c r="J1775" s="11" t="str">
        <f ca="1">IF(B1775="","",'Terms&amp;Conditions + Transaction'!$F$5-SUMIF(Dispositions!$B$3:$B$32,"&lt;="&amp;B1775,Dispositions!$C$3:$C$32))</f>
        <v/>
      </c>
      <c r="K1775" s="84" t="str">
        <f ca="1">IF(B1775="", "", IF(ISNA(MATCH(B1775, 'Factor Schedule'!$B$3:$B$2002, -1)),1,IF(INDEX('Factor Schedule'!$B$3:$C$2002,MATCH(B1775, 'Factor Schedule'!$B$3:$B$2002, -1), 1)=B1775,MATCH(B1775, 'Factor Schedule'!$B$3:$B$2002, -1),MATCH(B1775, 'Factor Schedule'!$B$3:$B$2002, -1)+1)))</f>
        <v/>
      </c>
      <c r="L1775" s="11" t="str" cm="1">
        <f t="array" aca="1" ref="L1775" ca="1">IF(B1775="","",ROUND(J1775*_xlfn.IFNA(INDEX('Factor Schedule'!$B$3:$C$2002,K1775, 2), 1), 2))</f>
        <v/>
      </c>
      <c r="M1775" s="11" t="str">
        <f ca="1">IF(B1775="", "", IF(OR(LOWER('Terms&amp;Conditions + Transaction'!$B$12)&lt;&gt;"compound", B1775=$C$2, B1775=E1775), L1775, L1775+IF(LOWER('Terms&amp;Conditions + Transaction'!$B$13)&lt;&gt;"y", SUMIFS($T$8:$T$2007, $B$8:$B$2007, "&gt;="&amp;E1775, $B$8:$B$2007, "&lt;"&amp;B1775), SUMIFS($U$8:$U$1007, $B$8:$B$2007, "&gt;="&amp;E1775, $B$8:$B$2007, "&lt;"&amp;B1775))))</f>
        <v/>
      </c>
      <c r="N1775" s="18" t="str">
        <f ca="1">IF(OR(B1775 = "", F1775=""), "", MIN(ForwardDays(B1775,-'Terms&amp;Conditions + Transaction'!$B$22, 'Terms&amp;Conditions + Transaction'!$B$23, 'Holiday Schedule'!$B$3:$B$1002),ForwardDays(F1775,-'Terms&amp;Conditions + Transaction'!$B$22, 'Terms&amp;Conditions + Transaction'!$B$23, 'Holiday Schedule'!$B$3:$B$1002)))</f>
        <v/>
      </c>
      <c r="O1775" s="42" t="str">
        <f ca="1">IF(B1775="", "", IF(ISNA(MATCH(N1775, SOFR_INDEX!$A$2:$A$2001, -1)),1,IF(INDEX(SOFR_INDEX!$A$2:$E$2001,MATCH(N1775, SOFR_INDEX!$A$2:$A$2001, -1), 1)=N1775,MATCH(N1775, SOFR_INDEX!$A$2:$A$2001, -1),MATCH(N1775, SOFR_INDEX!$A$2:$A$2001, -1)+1)))</f>
        <v/>
      </c>
      <c r="P1775" s="40" t="str" cm="1">
        <f t="array" aca="1" ref="P1775" ca="1">IF(OR(B1775="", F1775=""), "", INDEX(SOFR_INDEX!$B$2:$E$2001, O1775,$P$4) * IF(LEFT($P$3, 3)="180", 2, IF(LEFT($P$3, 2)="90", 4, IF(LEFT($P$3, 2)="30", 12, 1)))/100)</f>
        <v/>
      </c>
      <c r="Q1775" s="43" t="str">
        <f ca="1">IF(OR(B1775="", F1775=""), "", P1775+'Terms&amp;Conditions + Transaction'!$B$11/10000)</f>
        <v/>
      </c>
      <c r="R1775" s="43" t="str">
        <f t="shared" ca="1" si="167"/>
        <v/>
      </c>
      <c r="S1775" t="str">
        <f ca="1">IF(B1775="",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Transaction'!$C$7*(F1775-E1775), 365), 360))))</f>
        <v/>
      </c>
      <c r="T1775" s="49" t="str">
        <f t="shared" ca="1" si="168"/>
        <v/>
      </c>
      <c r="U1775" s="49" t="str">
        <f t="shared" ca="1" si="169"/>
        <v/>
      </c>
      <c r="V1775" s="49" t="str">
        <f t="shared" ca="1" si="170"/>
        <v/>
      </c>
      <c r="W1775" s="11" t="str">
        <f t="shared" ca="1" si="171"/>
        <v/>
      </c>
      <c r="X1775" s="11" t="str">
        <f t="shared" ca="1" si="172"/>
        <v/>
      </c>
    </row>
    <row r="1776" spans="2:24" x14ac:dyDescent="0.25">
      <c r="B1776" s="82" t="str">
        <f ca="1">IF(B1775&lt;MIN($C$3, 'Terms&amp;Conditions + Transaction'!$B$6), B1775+1, "")</f>
        <v/>
      </c>
      <c r="C1776" t="str">
        <f ca="1">IF(B1776="", "", IF(AND(WEEKDAY(B1776, 2)&lt;=5, ISERROR(VLOOKUP(B1776, 'Holiday Schedule'!$B$3:$B$1002, 1, FALSE))), 1, 0))</f>
        <v/>
      </c>
      <c r="D1776" t="str">
        <f ca="1">IF(B1776="", "", IF(LOWER('Terms&amp;Conditions + Transaction'!$C$15)="act", 1, IF(DAY(B1776)=31, 0, IF(AND(DAY(B1776+1)=1, MONTH(B1776+1)=3), 31-DAY(B1776), 1))))</f>
        <v/>
      </c>
      <c r="E1776" s="18" t="str">
        <f ca="1">IF(B1776="", "", IFERROR(VLOOKUP(B1776, 'Accrual Schedule'!$B$3:$B$122, 1, TRUE), ""))</f>
        <v/>
      </c>
      <c r="F1776" s="18" t="str" cm="1">
        <f t="array" aca="1" ref="F1776" ca="1">IF(B1776="", "", INDEX('Accrual Schedule'!$B$3:$B$122, MATCH(B1776, 'Accrual Schedule'!$B$3:$B$122, 1)+1, 1))</f>
        <v/>
      </c>
      <c r="G1776" s="18" t="str" cm="1">
        <f t="array" aca="1" ref="G1776" ca="1">IF(B1776="", "", INDEX('Accrual Schedule'!$B$3:$B$122, MATCH(H1776, 'Accrual Schedule'!$B$3:$B$122, 1)-1, 1))</f>
        <v/>
      </c>
      <c r="H1776" s="18" t="str">
        <f ca="1">IF(B1776="", "", INDEX('Accrual Schedule'!$B$3:$B$122, MATCH(I1776, 'Accrual Schedule'!$C$3:$C$122, 1), 1))</f>
        <v/>
      </c>
      <c r="I1776" s="18" t="str" cm="1">
        <f t="array" aca="1" ref="I1776" ca="1">IF(B1776="", "", _xlfn.IFNA(INDEX('Accrual Schedule'!$C$4:$C$122, MATCH(B1776, 'Accrual Schedule'!$C$4:$C$122, 1)+1, 1), INDEX('Accrual Schedule'!$C$4:$C$122, 1, 1)))</f>
        <v/>
      </c>
      <c r="J1776" s="11" t="str">
        <f ca="1">IF(B1776="","",'Terms&amp;Conditions + Transaction'!$F$5-SUMIF(Dispositions!$B$3:$B$32,"&lt;="&amp;B1776,Dispositions!$C$3:$C$32))</f>
        <v/>
      </c>
      <c r="K1776" s="84" t="str">
        <f ca="1">IF(B1776="", "", IF(ISNA(MATCH(B1776, 'Factor Schedule'!$B$3:$B$2002, -1)),1,IF(INDEX('Factor Schedule'!$B$3:$C$2002,MATCH(B1776, 'Factor Schedule'!$B$3:$B$2002, -1), 1)=B1776,MATCH(B1776, 'Factor Schedule'!$B$3:$B$2002, -1),MATCH(B1776, 'Factor Schedule'!$B$3:$B$2002, -1)+1)))</f>
        <v/>
      </c>
      <c r="L1776" s="11" t="str" cm="1">
        <f t="array" aca="1" ref="L1776" ca="1">IF(B1776="","",ROUND(J1776*_xlfn.IFNA(INDEX('Factor Schedule'!$B$3:$C$2002,K1776, 2), 1), 2))</f>
        <v/>
      </c>
      <c r="M1776" s="11" t="str">
        <f ca="1">IF(B1776="", "", IF(OR(LOWER('Terms&amp;Conditions + Transaction'!$B$12)&lt;&gt;"compound", B1776=$C$2, B1776=E1776), L1776, L1776+IF(LOWER('Terms&amp;Conditions + Transaction'!$B$13)&lt;&gt;"y", SUMIFS($T$8:$T$2007, $B$8:$B$2007, "&gt;="&amp;E1776, $B$8:$B$2007, "&lt;"&amp;B1776), SUMIFS($U$8:$U$1007, $B$8:$B$2007, "&gt;="&amp;E1776, $B$8:$B$2007, "&lt;"&amp;B1776))))</f>
        <v/>
      </c>
      <c r="N1776" s="18" t="str">
        <f ca="1">IF(OR(B1776 = "", F1776=""), "", MIN(ForwardDays(B1776,-'Terms&amp;Conditions + Transaction'!$B$22, 'Terms&amp;Conditions + Transaction'!$B$23, 'Holiday Schedule'!$B$3:$B$1002),ForwardDays(F1776,-'Terms&amp;Conditions + Transaction'!$B$22, 'Terms&amp;Conditions + Transaction'!$B$23, 'Holiday Schedule'!$B$3:$B$1002)))</f>
        <v/>
      </c>
      <c r="O1776" s="42" t="str">
        <f ca="1">IF(B1776="", "", IF(ISNA(MATCH(N1776, SOFR_INDEX!$A$2:$A$2001, -1)),1,IF(INDEX(SOFR_INDEX!$A$2:$E$2001,MATCH(N1776, SOFR_INDEX!$A$2:$A$2001, -1), 1)=N1776,MATCH(N1776, SOFR_INDEX!$A$2:$A$2001, -1),MATCH(N1776, SOFR_INDEX!$A$2:$A$2001, -1)+1)))</f>
        <v/>
      </c>
      <c r="P1776" s="40" t="str" cm="1">
        <f t="array" aca="1" ref="P1776" ca="1">IF(OR(B1776="", F1776=""), "", INDEX(SOFR_INDEX!$B$2:$E$2001, O1776,$P$4) * IF(LEFT($P$3, 3)="180", 2, IF(LEFT($P$3, 2)="90", 4, IF(LEFT($P$3, 2)="30", 12, 1)))/100)</f>
        <v/>
      </c>
      <c r="Q1776" s="43" t="str">
        <f ca="1">IF(OR(B1776="", F1776=""), "", P1776+'Terms&amp;Conditions + Transaction'!$B$11/10000)</f>
        <v/>
      </c>
      <c r="R1776" s="43" t="str">
        <f t="shared" ca="1" si="167"/>
        <v/>
      </c>
      <c r="S1776" t="str">
        <f ca="1">IF(B1776="",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Transaction'!$C$7*(F1776-E1776), 365), 360))))</f>
        <v/>
      </c>
      <c r="T1776" s="49" t="str">
        <f t="shared" ca="1" si="168"/>
        <v/>
      </c>
      <c r="U1776" s="49" t="str">
        <f t="shared" ca="1" si="169"/>
        <v/>
      </c>
      <c r="V1776" s="49" t="str">
        <f t="shared" ca="1" si="170"/>
        <v/>
      </c>
      <c r="W1776" s="11" t="str">
        <f t="shared" ca="1" si="171"/>
        <v/>
      </c>
      <c r="X1776" s="11" t="str">
        <f t="shared" ca="1" si="172"/>
        <v/>
      </c>
    </row>
    <row r="1777" spans="2:24" x14ac:dyDescent="0.25">
      <c r="B1777" s="82" t="str">
        <f ca="1">IF(B1776&lt;MIN($C$3, 'Terms&amp;Conditions + Transaction'!$B$6), B1776+1, "")</f>
        <v/>
      </c>
      <c r="C1777" t="str">
        <f ca="1">IF(B1777="", "", IF(AND(WEEKDAY(B1777, 2)&lt;=5, ISERROR(VLOOKUP(B1777, 'Holiday Schedule'!$B$3:$B$1002, 1, FALSE))), 1, 0))</f>
        <v/>
      </c>
      <c r="D1777" t="str">
        <f ca="1">IF(B1777="", "", IF(LOWER('Terms&amp;Conditions + Transaction'!$C$15)="act", 1, IF(DAY(B1777)=31, 0, IF(AND(DAY(B1777+1)=1, MONTH(B1777+1)=3), 31-DAY(B1777), 1))))</f>
        <v/>
      </c>
      <c r="E1777" s="18" t="str">
        <f ca="1">IF(B1777="", "", IFERROR(VLOOKUP(B1777, 'Accrual Schedule'!$B$3:$B$122, 1, TRUE), ""))</f>
        <v/>
      </c>
      <c r="F1777" s="18" t="str" cm="1">
        <f t="array" aca="1" ref="F1777" ca="1">IF(B1777="", "", INDEX('Accrual Schedule'!$B$3:$B$122, MATCH(B1777, 'Accrual Schedule'!$B$3:$B$122, 1)+1, 1))</f>
        <v/>
      </c>
      <c r="G1777" s="18" t="str" cm="1">
        <f t="array" aca="1" ref="G1777" ca="1">IF(B1777="", "", INDEX('Accrual Schedule'!$B$3:$B$122, MATCH(H1777, 'Accrual Schedule'!$B$3:$B$122, 1)-1, 1))</f>
        <v/>
      </c>
      <c r="H1777" s="18" t="str">
        <f ca="1">IF(B1777="", "", INDEX('Accrual Schedule'!$B$3:$B$122, MATCH(I1777, 'Accrual Schedule'!$C$3:$C$122, 1), 1))</f>
        <v/>
      </c>
      <c r="I1777" s="18" t="str" cm="1">
        <f t="array" aca="1" ref="I1777" ca="1">IF(B1777="", "", _xlfn.IFNA(INDEX('Accrual Schedule'!$C$4:$C$122, MATCH(B1777, 'Accrual Schedule'!$C$4:$C$122, 1)+1, 1), INDEX('Accrual Schedule'!$C$4:$C$122, 1, 1)))</f>
        <v/>
      </c>
      <c r="J1777" s="11" t="str">
        <f ca="1">IF(B1777="","",'Terms&amp;Conditions + Transaction'!$F$5-SUMIF(Dispositions!$B$3:$B$32,"&lt;="&amp;B1777,Dispositions!$C$3:$C$32))</f>
        <v/>
      </c>
      <c r="K1777" s="84" t="str">
        <f ca="1">IF(B1777="", "", IF(ISNA(MATCH(B1777, 'Factor Schedule'!$B$3:$B$2002, -1)),1,IF(INDEX('Factor Schedule'!$B$3:$C$2002,MATCH(B1777, 'Factor Schedule'!$B$3:$B$2002, -1), 1)=B1777,MATCH(B1777, 'Factor Schedule'!$B$3:$B$2002, -1),MATCH(B1777, 'Factor Schedule'!$B$3:$B$2002, -1)+1)))</f>
        <v/>
      </c>
      <c r="L1777" s="11" t="str" cm="1">
        <f t="array" aca="1" ref="L1777" ca="1">IF(B1777="","",ROUND(J1777*_xlfn.IFNA(INDEX('Factor Schedule'!$B$3:$C$2002,K1777, 2), 1), 2))</f>
        <v/>
      </c>
      <c r="M1777" s="11" t="str">
        <f ca="1">IF(B1777="", "", IF(OR(LOWER('Terms&amp;Conditions + Transaction'!$B$12)&lt;&gt;"compound", B1777=$C$2, B1777=E1777), L1777, L1777+IF(LOWER('Terms&amp;Conditions + Transaction'!$B$13)&lt;&gt;"y", SUMIFS($T$8:$T$2007, $B$8:$B$2007, "&gt;="&amp;E1777, $B$8:$B$2007, "&lt;"&amp;B1777), SUMIFS($U$8:$U$1007, $B$8:$B$2007, "&gt;="&amp;E1777, $B$8:$B$2007, "&lt;"&amp;B1777))))</f>
        <v/>
      </c>
      <c r="N1777" s="18" t="str">
        <f ca="1">IF(OR(B1777 = "", F1777=""), "", MIN(ForwardDays(B1777,-'Terms&amp;Conditions + Transaction'!$B$22, 'Terms&amp;Conditions + Transaction'!$B$23, 'Holiday Schedule'!$B$3:$B$1002),ForwardDays(F1777,-'Terms&amp;Conditions + Transaction'!$B$22, 'Terms&amp;Conditions + Transaction'!$B$23, 'Holiday Schedule'!$B$3:$B$1002)))</f>
        <v/>
      </c>
      <c r="O1777" s="42" t="str">
        <f ca="1">IF(B1777="", "", IF(ISNA(MATCH(N1777, SOFR_INDEX!$A$2:$A$2001, -1)),1,IF(INDEX(SOFR_INDEX!$A$2:$E$2001,MATCH(N1777, SOFR_INDEX!$A$2:$A$2001, -1), 1)=N1777,MATCH(N1777, SOFR_INDEX!$A$2:$A$2001, -1),MATCH(N1777, SOFR_INDEX!$A$2:$A$2001, -1)+1)))</f>
        <v/>
      </c>
      <c r="P1777" s="40" t="str" cm="1">
        <f t="array" aca="1" ref="P1777" ca="1">IF(OR(B1777="", F1777=""), "", INDEX(SOFR_INDEX!$B$2:$E$2001, O1777,$P$4) * IF(LEFT($P$3, 3)="180", 2, IF(LEFT($P$3, 2)="90", 4, IF(LEFT($P$3, 2)="30", 12, 1)))/100)</f>
        <v/>
      </c>
      <c r="Q1777" s="43" t="str">
        <f ca="1">IF(OR(B1777="", F1777=""), "", P1777+'Terms&amp;Conditions + Transaction'!$B$11/10000)</f>
        <v/>
      </c>
      <c r="R1777" s="43" t="str">
        <f t="shared" ca="1" si="167"/>
        <v/>
      </c>
      <c r="S1777" t="str">
        <f ca="1">IF(B1777="",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Transaction'!$C$7*(F1777-E1777), 365), 360))))</f>
        <v/>
      </c>
      <c r="T1777" s="49" t="str">
        <f t="shared" ca="1" si="168"/>
        <v/>
      </c>
      <c r="U1777" s="49" t="str">
        <f t="shared" ca="1" si="169"/>
        <v/>
      </c>
      <c r="V1777" s="49" t="str">
        <f t="shared" ca="1" si="170"/>
        <v/>
      </c>
      <c r="W1777" s="11" t="str">
        <f t="shared" ca="1" si="171"/>
        <v/>
      </c>
      <c r="X1777" s="11" t="str">
        <f t="shared" ca="1" si="172"/>
        <v/>
      </c>
    </row>
    <row r="1778" spans="2:24" x14ac:dyDescent="0.25">
      <c r="B1778" s="82" t="str">
        <f ca="1">IF(B1777&lt;MIN($C$3, 'Terms&amp;Conditions + Transaction'!$B$6), B1777+1, "")</f>
        <v/>
      </c>
      <c r="C1778" t="str">
        <f ca="1">IF(B1778="", "", IF(AND(WEEKDAY(B1778, 2)&lt;=5, ISERROR(VLOOKUP(B1778, 'Holiday Schedule'!$B$3:$B$1002, 1, FALSE))), 1, 0))</f>
        <v/>
      </c>
      <c r="D1778" t="str">
        <f ca="1">IF(B1778="", "", IF(LOWER('Terms&amp;Conditions + Transaction'!$C$15)="act", 1, IF(DAY(B1778)=31, 0, IF(AND(DAY(B1778+1)=1, MONTH(B1778+1)=3), 31-DAY(B1778), 1))))</f>
        <v/>
      </c>
      <c r="E1778" s="18" t="str">
        <f ca="1">IF(B1778="", "", IFERROR(VLOOKUP(B1778, 'Accrual Schedule'!$B$3:$B$122, 1, TRUE), ""))</f>
        <v/>
      </c>
      <c r="F1778" s="18" t="str" cm="1">
        <f t="array" aca="1" ref="F1778" ca="1">IF(B1778="", "", INDEX('Accrual Schedule'!$B$3:$B$122, MATCH(B1778, 'Accrual Schedule'!$B$3:$B$122, 1)+1, 1))</f>
        <v/>
      </c>
      <c r="G1778" s="18" t="str" cm="1">
        <f t="array" aca="1" ref="G1778" ca="1">IF(B1778="", "", INDEX('Accrual Schedule'!$B$3:$B$122, MATCH(H1778, 'Accrual Schedule'!$B$3:$B$122, 1)-1, 1))</f>
        <v/>
      </c>
      <c r="H1778" s="18" t="str">
        <f ca="1">IF(B1778="", "", INDEX('Accrual Schedule'!$B$3:$B$122, MATCH(I1778, 'Accrual Schedule'!$C$3:$C$122, 1), 1))</f>
        <v/>
      </c>
      <c r="I1778" s="18" t="str" cm="1">
        <f t="array" aca="1" ref="I1778" ca="1">IF(B1778="", "", _xlfn.IFNA(INDEX('Accrual Schedule'!$C$4:$C$122, MATCH(B1778, 'Accrual Schedule'!$C$4:$C$122, 1)+1, 1), INDEX('Accrual Schedule'!$C$4:$C$122, 1, 1)))</f>
        <v/>
      </c>
      <c r="J1778" s="11" t="str">
        <f ca="1">IF(B1778="","",'Terms&amp;Conditions + Transaction'!$F$5-SUMIF(Dispositions!$B$3:$B$32,"&lt;="&amp;B1778,Dispositions!$C$3:$C$32))</f>
        <v/>
      </c>
      <c r="K1778" s="84" t="str">
        <f ca="1">IF(B1778="", "", IF(ISNA(MATCH(B1778, 'Factor Schedule'!$B$3:$B$2002, -1)),1,IF(INDEX('Factor Schedule'!$B$3:$C$2002,MATCH(B1778, 'Factor Schedule'!$B$3:$B$2002, -1), 1)=B1778,MATCH(B1778, 'Factor Schedule'!$B$3:$B$2002, -1),MATCH(B1778, 'Factor Schedule'!$B$3:$B$2002, -1)+1)))</f>
        <v/>
      </c>
      <c r="L1778" s="11" t="str" cm="1">
        <f t="array" aca="1" ref="L1778" ca="1">IF(B1778="","",ROUND(J1778*_xlfn.IFNA(INDEX('Factor Schedule'!$B$3:$C$2002,K1778, 2), 1), 2))</f>
        <v/>
      </c>
      <c r="M1778" s="11" t="str">
        <f ca="1">IF(B1778="", "", IF(OR(LOWER('Terms&amp;Conditions + Transaction'!$B$12)&lt;&gt;"compound", B1778=$C$2, B1778=E1778), L1778, L1778+IF(LOWER('Terms&amp;Conditions + Transaction'!$B$13)&lt;&gt;"y", SUMIFS($T$8:$T$2007, $B$8:$B$2007, "&gt;="&amp;E1778, $B$8:$B$2007, "&lt;"&amp;B1778), SUMIFS($U$8:$U$1007, $B$8:$B$2007, "&gt;="&amp;E1778, $B$8:$B$2007, "&lt;"&amp;B1778))))</f>
        <v/>
      </c>
      <c r="N1778" s="18" t="str">
        <f ca="1">IF(OR(B1778 = "", F1778=""), "", MIN(ForwardDays(B1778,-'Terms&amp;Conditions + Transaction'!$B$22, 'Terms&amp;Conditions + Transaction'!$B$23, 'Holiday Schedule'!$B$3:$B$1002),ForwardDays(F1778,-'Terms&amp;Conditions + Transaction'!$B$22, 'Terms&amp;Conditions + Transaction'!$B$23, 'Holiday Schedule'!$B$3:$B$1002)))</f>
        <v/>
      </c>
      <c r="O1778" s="42" t="str">
        <f ca="1">IF(B1778="", "", IF(ISNA(MATCH(N1778, SOFR_INDEX!$A$2:$A$2001, -1)),1,IF(INDEX(SOFR_INDEX!$A$2:$E$2001,MATCH(N1778, SOFR_INDEX!$A$2:$A$2001, -1), 1)=N1778,MATCH(N1778, SOFR_INDEX!$A$2:$A$2001, -1),MATCH(N1778, SOFR_INDEX!$A$2:$A$2001, -1)+1)))</f>
        <v/>
      </c>
      <c r="P1778" s="40" t="str" cm="1">
        <f t="array" aca="1" ref="P1778" ca="1">IF(OR(B1778="", F1778=""), "", INDEX(SOFR_INDEX!$B$2:$E$2001, O1778,$P$4) * IF(LEFT($P$3, 3)="180", 2, IF(LEFT($P$3, 2)="90", 4, IF(LEFT($P$3, 2)="30", 12, 1)))/100)</f>
        <v/>
      </c>
      <c r="Q1778" s="43" t="str">
        <f ca="1">IF(OR(B1778="", F1778=""), "", P1778+'Terms&amp;Conditions + Transaction'!$B$11/10000)</f>
        <v/>
      </c>
      <c r="R1778" s="43" t="str">
        <f t="shared" ca="1" si="167"/>
        <v/>
      </c>
      <c r="S1778" t="str">
        <f ca="1">IF(B1778="",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Transaction'!$C$7*(F1778-E1778), 365), 360))))</f>
        <v/>
      </c>
      <c r="T1778" s="49" t="str">
        <f t="shared" ca="1" si="168"/>
        <v/>
      </c>
      <c r="U1778" s="49" t="str">
        <f t="shared" ca="1" si="169"/>
        <v/>
      </c>
      <c r="V1778" s="49" t="str">
        <f t="shared" ca="1" si="170"/>
        <v/>
      </c>
      <c r="W1778" s="11" t="str">
        <f t="shared" ca="1" si="171"/>
        <v/>
      </c>
      <c r="X1778" s="11" t="str">
        <f t="shared" ca="1" si="172"/>
        <v/>
      </c>
    </row>
    <row r="1779" spans="2:24" x14ac:dyDescent="0.25">
      <c r="B1779" s="82" t="str">
        <f ca="1">IF(B1778&lt;MIN($C$3, 'Terms&amp;Conditions + Transaction'!$B$6), B1778+1, "")</f>
        <v/>
      </c>
      <c r="C1779" t="str">
        <f ca="1">IF(B1779="", "", IF(AND(WEEKDAY(B1779, 2)&lt;=5, ISERROR(VLOOKUP(B1779, 'Holiday Schedule'!$B$3:$B$1002, 1, FALSE))), 1, 0))</f>
        <v/>
      </c>
      <c r="D1779" t="str">
        <f ca="1">IF(B1779="", "", IF(LOWER('Terms&amp;Conditions + Transaction'!$C$15)="act", 1, IF(DAY(B1779)=31, 0, IF(AND(DAY(B1779+1)=1, MONTH(B1779+1)=3), 31-DAY(B1779), 1))))</f>
        <v/>
      </c>
      <c r="E1779" s="18" t="str">
        <f ca="1">IF(B1779="", "", IFERROR(VLOOKUP(B1779, 'Accrual Schedule'!$B$3:$B$122, 1, TRUE), ""))</f>
        <v/>
      </c>
      <c r="F1779" s="18" t="str" cm="1">
        <f t="array" aca="1" ref="F1779" ca="1">IF(B1779="", "", INDEX('Accrual Schedule'!$B$3:$B$122, MATCH(B1779, 'Accrual Schedule'!$B$3:$B$122, 1)+1, 1))</f>
        <v/>
      </c>
      <c r="G1779" s="18" t="str" cm="1">
        <f t="array" aca="1" ref="G1779" ca="1">IF(B1779="", "", INDEX('Accrual Schedule'!$B$3:$B$122, MATCH(H1779, 'Accrual Schedule'!$B$3:$B$122, 1)-1, 1))</f>
        <v/>
      </c>
      <c r="H1779" s="18" t="str">
        <f ca="1">IF(B1779="", "", INDEX('Accrual Schedule'!$B$3:$B$122, MATCH(I1779, 'Accrual Schedule'!$C$3:$C$122, 1), 1))</f>
        <v/>
      </c>
      <c r="I1779" s="18" t="str" cm="1">
        <f t="array" aca="1" ref="I1779" ca="1">IF(B1779="", "", _xlfn.IFNA(INDEX('Accrual Schedule'!$C$4:$C$122, MATCH(B1779, 'Accrual Schedule'!$C$4:$C$122, 1)+1, 1), INDEX('Accrual Schedule'!$C$4:$C$122, 1, 1)))</f>
        <v/>
      </c>
      <c r="J1779" s="11" t="str">
        <f ca="1">IF(B1779="","",'Terms&amp;Conditions + Transaction'!$F$5-SUMIF(Dispositions!$B$3:$B$32,"&lt;="&amp;B1779,Dispositions!$C$3:$C$32))</f>
        <v/>
      </c>
      <c r="K1779" s="84" t="str">
        <f ca="1">IF(B1779="", "", IF(ISNA(MATCH(B1779, 'Factor Schedule'!$B$3:$B$2002, -1)),1,IF(INDEX('Factor Schedule'!$B$3:$C$2002,MATCH(B1779, 'Factor Schedule'!$B$3:$B$2002, -1), 1)=B1779,MATCH(B1779, 'Factor Schedule'!$B$3:$B$2002, -1),MATCH(B1779, 'Factor Schedule'!$B$3:$B$2002, -1)+1)))</f>
        <v/>
      </c>
      <c r="L1779" s="11" t="str" cm="1">
        <f t="array" aca="1" ref="L1779" ca="1">IF(B1779="","",ROUND(J1779*_xlfn.IFNA(INDEX('Factor Schedule'!$B$3:$C$2002,K1779, 2), 1), 2))</f>
        <v/>
      </c>
      <c r="M1779" s="11" t="str">
        <f ca="1">IF(B1779="", "", IF(OR(LOWER('Terms&amp;Conditions + Transaction'!$B$12)&lt;&gt;"compound", B1779=$C$2, B1779=E1779), L1779, L1779+IF(LOWER('Terms&amp;Conditions + Transaction'!$B$13)&lt;&gt;"y", SUMIFS($T$8:$T$2007, $B$8:$B$2007, "&gt;="&amp;E1779, $B$8:$B$2007, "&lt;"&amp;B1779), SUMIFS($U$8:$U$1007, $B$8:$B$2007, "&gt;="&amp;E1779, $B$8:$B$2007, "&lt;"&amp;B1779))))</f>
        <v/>
      </c>
      <c r="N1779" s="18" t="str">
        <f ca="1">IF(OR(B1779 = "", F1779=""), "", MIN(ForwardDays(B1779,-'Terms&amp;Conditions + Transaction'!$B$22, 'Terms&amp;Conditions + Transaction'!$B$23, 'Holiday Schedule'!$B$3:$B$1002),ForwardDays(F1779,-'Terms&amp;Conditions + Transaction'!$B$22, 'Terms&amp;Conditions + Transaction'!$B$23, 'Holiday Schedule'!$B$3:$B$1002)))</f>
        <v/>
      </c>
      <c r="O1779" s="42" t="str">
        <f ca="1">IF(B1779="", "", IF(ISNA(MATCH(N1779, SOFR_INDEX!$A$2:$A$2001, -1)),1,IF(INDEX(SOFR_INDEX!$A$2:$E$2001,MATCH(N1779, SOFR_INDEX!$A$2:$A$2001, -1), 1)=N1779,MATCH(N1779, SOFR_INDEX!$A$2:$A$2001, -1),MATCH(N1779, SOFR_INDEX!$A$2:$A$2001, -1)+1)))</f>
        <v/>
      </c>
      <c r="P1779" s="40" t="str" cm="1">
        <f t="array" aca="1" ref="P1779" ca="1">IF(OR(B1779="", F1779=""), "", INDEX(SOFR_INDEX!$B$2:$E$2001, O1779,$P$4) * IF(LEFT($P$3, 3)="180", 2, IF(LEFT($P$3, 2)="90", 4, IF(LEFT($P$3, 2)="30", 12, 1)))/100)</f>
        <v/>
      </c>
      <c r="Q1779" s="43" t="str">
        <f ca="1">IF(OR(B1779="", F1779=""), "", P1779+'Terms&amp;Conditions + Transaction'!$B$11/10000)</f>
        <v/>
      </c>
      <c r="R1779" s="43" t="str">
        <f t="shared" ca="1" si="167"/>
        <v/>
      </c>
      <c r="S1779" t="str">
        <f ca="1">IF(B1779="",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Transaction'!$C$7*(F1779-E1779), 365), 360))))</f>
        <v/>
      </c>
      <c r="T1779" s="49" t="str">
        <f t="shared" ca="1" si="168"/>
        <v/>
      </c>
      <c r="U1779" s="49" t="str">
        <f t="shared" ca="1" si="169"/>
        <v/>
      </c>
      <c r="V1779" s="49" t="str">
        <f t="shared" ca="1" si="170"/>
        <v/>
      </c>
      <c r="W1779" s="11" t="str">
        <f t="shared" ca="1" si="171"/>
        <v/>
      </c>
      <c r="X1779" s="11" t="str">
        <f t="shared" ca="1" si="172"/>
        <v/>
      </c>
    </row>
    <row r="1780" spans="2:24" x14ac:dyDescent="0.25">
      <c r="B1780" s="82" t="str">
        <f ca="1">IF(B1779&lt;MIN($C$3, 'Terms&amp;Conditions + Transaction'!$B$6), B1779+1, "")</f>
        <v/>
      </c>
      <c r="C1780" t="str">
        <f ca="1">IF(B1780="", "", IF(AND(WEEKDAY(B1780, 2)&lt;=5, ISERROR(VLOOKUP(B1780, 'Holiday Schedule'!$B$3:$B$1002, 1, FALSE))), 1, 0))</f>
        <v/>
      </c>
      <c r="D1780" t="str">
        <f ca="1">IF(B1780="", "", IF(LOWER('Terms&amp;Conditions + Transaction'!$C$15)="act", 1, IF(DAY(B1780)=31, 0, IF(AND(DAY(B1780+1)=1, MONTH(B1780+1)=3), 31-DAY(B1780), 1))))</f>
        <v/>
      </c>
      <c r="E1780" s="18" t="str">
        <f ca="1">IF(B1780="", "", IFERROR(VLOOKUP(B1780, 'Accrual Schedule'!$B$3:$B$122, 1, TRUE), ""))</f>
        <v/>
      </c>
      <c r="F1780" s="18" t="str" cm="1">
        <f t="array" aca="1" ref="F1780" ca="1">IF(B1780="", "", INDEX('Accrual Schedule'!$B$3:$B$122, MATCH(B1780, 'Accrual Schedule'!$B$3:$B$122, 1)+1, 1))</f>
        <v/>
      </c>
      <c r="G1780" s="18" t="str" cm="1">
        <f t="array" aca="1" ref="G1780" ca="1">IF(B1780="", "", INDEX('Accrual Schedule'!$B$3:$B$122, MATCH(H1780, 'Accrual Schedule'!$B$3:$B$122, 1)-1, 1))</f>
        <v/>
      </c>
      <c r="H1780" s="18" t="str">
        <f ca="1">IF(B1780="", "", INDEX('Accrual Schedule'!$B$3:$B$122, MATCH(I1780, 'Accrual Schedule'!$C$3:$C$122, 1), 1))</f>
        <v/>
      </c>
      <c r="I1780" s="18" t="str" cm="1">
        <f t="array" aca="1" ref="I1780" ca="1">IF(B1780="", "", _xlfn.IFNA(INDEX('Accrual Schedule'!$C$4:$C$122, MATCH(B1780, 'Accrual Schedule'!$C$4:$C$122, 1)+1, 1), INDEX('Accrual Schedule'!$C$4:$C$122, 1, 1)))</f>
        <v/>
      </c>
      <c r="J1780" s="11" t="str">
        <f ca="1">IF(B1780="","",'Terms&amp;Conditions + Transaction'!$F$5-SUMIF(Dispositions!$B$3:$B$32,"&lt;="&amp;B1780,Dispositions!$C$3:$C$32))</f>
        <v/>
      </c>
      <c r="K1780" s="84" t="str">
        <f ca="1">IF(B1780="", "", IF(ISNA(MATCH(B1780, 'Factor Schedule'!$B$3:$B$2002, -1)),1,IF(INDEX('Factor Schedule'!$B$3:$C$2002,MATCH(B1780, 'Factor Schedule'!$B$3:$B$2002, -1), 1)=B1780,MATCH(B1780, 'Factor Schedule'!$B$3:$B$2002, -1),MATCH(B1780, 'Factor Schedule'!$B$3:$B$2002, -1)+1)))</f>
        <v/>
      </c>
      <c r="L1780" s="11" t="str" cm="1">
        <f t="array" aca="1" ref="L1780" ca="1">IF(B1780="","",ROUND(J1780*_xlfn.IFNA(INDEX('Factor Schedule'!$B$3:$C$2002,K1780, 2), 1), 2))</f>
        <v/>
      </c>
      <c r="M1780" s="11" t="str">
        <f ca="1">IF(B1780="", "", IF(OR(LOWER('Terms&amp;Conditions + Transaction'!$B$12)&lt;&gt;"compound", B1780=$C$2, B1780=E1780), L1780, L1780+IF(LOWER('Terms&amp;Conditions + Transaction'!$B$13)&lt;&gt;"y", SUMIFS($T$8:$T$2007, $B$8:$B$2007, "&gt;="&amp;E1780, $B$8:$B$2007, "&lt;"&amp;B1780), SUMIFS($U$8:$U$1007, $B$8:$B$2007, "&gt;="&amp;E1780, $B$8:$B$2007, "&lt;"&amp;B1780))))</f>
        <v/>
      </c>
      <c r="N1780" s="18" t="str">
        <f ca="1">IF(OR(B1780 = "", F1780=""), "", MIN(ForwardDays(B1780,-'Terms&amp;Conditions + Transaction'!$B$22, 'Terms&amp;Conditions + Transaction'!$B$23, 'Holiday Schedule'!$B$3:$B$1002),ForwardDays(F1780,-'Terms&amp;Conditions + Transaction'!$B$22, 'Terms&amp;Conditions + Transaction'!$B$23, 'Holiday Schedule'!$B$3:$B$1002)))</f>
        <v/>
      </c>
      <c r="O1780" s="42" t="str">
        <f ca="1">IF(B1780="", "", IF(ISNA(MATCH(N1780, SOFR_INDEX!$A$2:$A$2001, -1)),1,IF(INDEX(SOFR_INDEX!$A$2:$E$2001,MATCH(N1780, SOFR_INDEX!$A$2:$A$2001, -1), 1)=N1780,MATCH(N1780, SOFR_INDEX!$A$2:$A$2001, -1),MATCH(N1780, SOFR_INDEX!$A$2:$A$2001, -1)+1)))</f>
        <v/>
      </c>
      <c r="P1780" s="40" t="str" cm="1">
        <f t="array" aca="1" ref="P1780" ca="1">IF(OR(B1780="", F1780=""), "", INDEX(SOFR_INDEX!$B$2:$E$2001, O1780,$P$4) * IF(LEFT($P$3, 3)="180", 2, IF(LEFT($P$3, 2)="90", 4, IF(LEFT($P$3, 2)="30", 12, 1)))/100)</f>
        <v/>
      </c>
      <c r="Q1780" s="43" t="str">
        <f ca="1">IF(OR(B1780="", F1780=""), "", P1780+'Terms&amp;Conditions + Transaction'!$B$11/10000)</f>
        <v/>
      </c>
      <c r="R1780" s="43" t="str">
        <f t="shared" ca="1" si="167"/>
        <v/>
      </c>
      <c r="S1780" t="str">
        <f ca="1">IF(B1780="",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Transaction'!$C$7*(F1780-E1780), 365), 360))))</f>
        <v/>
      </c>
      <c r="T1780" s="49" t="str">
        <f t="shared" ca="1" si="168"/>
        <v/>
      </c>
      <c r="U1780" s="49" t="str">
        <f t="shared" ca="1" si="169"/>
        <v/>
      </c>
      <c r="V1780" s="49" t="str">
        <f t="shared" ca="1" si="170"/>
        <v/>
      </c>
      <c r="W1780" s="11" t="str">
        <f t="shared" ca="1" si="171"/>
        <v/>
      </c>
      <c r="X1780" s="11" t="str">
        <f t="shared" ca="1" si="172"/>
        <v/>
      </c>
    </row>
    <row r="1781" spans="2:24" x14ac:dyDescent="0.25">
      <c r="B1781" s="82" t="str">
        <f ca="1">IF(B1780&lt;MIN($C$3, 'Terms&amp;Conditions + Transaction'!$B$6), B1780+1, "")</f>
        <v/>
      </c>
      <c r="C1781" t="str">
        <f ca="1">IF(B1781="", "", IF(AND(WEEKDAY(B1781, 2)&lt;=5, ISERROR(VLOOKUP(B1781, 'Holiday Schedule'!$B$3:$B$1002, 1, FALSE))), 1, 0))</f>
        <v/>
      </c>
      <c r="D1781" t="str">
        <f ca="1">IF(B1781="", "", IF(LOWER('Terms&amp;Conditions + Transaction'!$C$15)="act", 1, IF(DAY(B1781)=31, 0, IF(AND(DAY(B1781+1)=1, MONTH(B1781+1)=3), 31-DAY(B1781), 1))))</f>
        <v/>
      </c>
      <c r="E1781" s="18" t="str">
        <f ca="1">IF(B1781="", "", IFERROR(VLOOKUP(B1781, 'Accrual Schedule'!$B$3:$B$122, 1, TRUE), ""))</f>
        <v/>
      </c>
      <c r="F1781" s="18" t="str" cm="1">
        <f t="array" aca="1" ref="F1781" ca="1">IF(B1781="", "", INDEX('Accrual Schedule'!$B$3:$B$122, MATCH(B1781, 'Accrual Schedule'!$B$3:$B$122, 1)+1, 1))</f>
        <v/>
      </c>
      <c r="G1781" s="18" t="str" cm="1">
        <f t="array" aca="1" ref="G1781" ca="1">IF(B1781="", "", INDEX('Accrual Schedule'!$B$3:$B$122, MATCH(H1781, 'Accrual Schedule'!$B$3:$B$122, 1)-1, 1))</f>
        <v/>
      </c>
      <c r="H1781" s="18" t="str">
        <f ca="1">IF(B1781="", "", INDEX('Accrual Schedule'!$B$3:$B$122, MATCH(I1781, 'Accrual Schedule'!$C$3:$C$122, 1), 1))</f>
        <v/>
      </c>
      <c r="I1781" s="18" t="str" cm="1">
        <f t="array" aca="1" ref="I1781" ca="1">IF(B1781="", "", _xlfn.IFNA(INDEX('Accrual Schedule'!$C$4:$C$122, MATCH(B1781, 'Accrual Schedule'!$C$4:$C$122, 1)+1, 1), INDEX('Accrual Schedule'!$C$4:$C$122, 1, 1)))</f>
        <v/>
      </c>
      <c r="J1781" s="11" t="str">
        <f ca="1">IF(B1781="","",'Terms&amp;Conditions + Transaction'!$F$5-SUMIF(Dispositions!$B$3:$B$32,"&lt;="&amp;B1781,Dispositions!$C$3:$C$32))</f>
        <v/>
      </c>
      <c r="K1781" s="84" t="str">
        <f ca="1">IF(B1781="", "", IF(ISNA(MATCH(B1781, 'Factor Schedule'!$B$3:$B$2002, -1)),1,IF(INDEX('Factor Schedule'!$B$3:$C$2002,MATCH(B1781, 'Factor Schedule'!$B$3:$B$2002, -1), 1)=B1781,MATCH(B1781, 'Factor Schedule'!$B$3:$B$2002, -1),MATCH(B1781, 'Factor Schedule'!$B$3:$B$2002, -1)+1)))</f>
        <v/>
      </c>
      <c r="L1781" s="11" t="str" cm="1">
        <f t="array" aca="1" ref="L1781" ca="1">IF(B1781="","",ROUND(J1781*_xlfn.IFNA(INDEX('Factor Schedule'!$B$3:$C$2002,K1781, 2), 1), 2))</f>
        <v/>
      </c>
      <c r="M1781" s="11" t="str">
        <f ca="1">IF(B1781="", "", IF(OR(LOWER('Terms&amp;Conditions + Transaction'!$B$12)&lt;&gt;"compound", B1781=$C$2, B1781=E1781), L1781, L1781+IF(LOWER('Terms&amp;Conditions + Transaction'!$B$13)&lt;&gt;"y", SUMIFS($T$8:$T$2007, $B$8:$B$2007, "&gt;="&amp;E1781, $B$8:$B$2007, "&lt;"&amp;B1781), SUMIFS($U$8:$U$1007, $B$8:$B$2007, "&gt;="&amp;E1781, $B$8:$B$2007, "&lt;"&amp;B1781))))</f>
        <v/>
      </c>
      <c r="N1781" s="18" t="str">
        <f ca="1">IF(OR(B1781 = "", F1781=""), "", MIN(ForwardDays(B1781,-'Terms&amp;Conditions + Transaction'!$B$22, 'Terms&amp;Conditions + Transaction'!$B$23, 'Holiday Schedule'!$B$3:$B$1002),ForwardDays(F1781,-'Terms&amp;Conditions + Transaction'!$B$22, 'Terms&amp;Conditions + Transaction'!$B$23, 'Holiday Schedule'!$B$3:$B$1002)))</f>
        <v/>
      </c>
      <c r="O1781" s="42" t="str">
        <f ca="1">IF(B1781="", "", IF(ISNA(MATCH(N1781, SOFR_INDEX!$A$2:$A$2001, -1)),1,IF(INDEX(SOFR_INDEX!$A$2:$E$2001,MATCH(N1781, SOFR_INDEX!$A$2:$A$2001, -1), 1)=N1781,MATCH(N1781, SOFR_INDEX!$A$2:$A$2001, -1),MATCH(N1781, SOFR_INDEX!$A$2:$A$2001, -1)+1)))</f>
        <v/>
      </c>
      <c r="P1781" s="40" t="str" cm="1">
        <f t="array" aca="1" ref="P1781" ca="1">IF(OR(B1781="", F1781=""), "", INDEX(SOFR_INDEX!$B$2:$E$2001, O1781,$P$4) * IF(LEFT($P$3, 3)="180", 2, IF(LEFT($P$3, 2)="90", 4, IF(LEFT($P$3, 2)="30", 12, 1)))/100)</f>
        <v/>
      </c>
      <c r="Q1781" s="43" t="str">
        <f ca="1">IF(OR(B1781="", F1781=""), "", P1781+'Terms&amp;Conditions + Transaction'!$B$11/10000)</f>
        <v/>
      </c>
      <c r="R1781" s="43" t="str">
        <f t="shared" ca="1" si="167"/>
        <v/>
      </c>
      <c r="S1781" t="str">
        <f ca="1">IF(B1781="",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Transaction'!$C$7*(F1781-E1781), 365), 360))))</f>
        <v/>
      </c>
      <c r="T1781" s="49" t="str">
        <f t="shared" ca="1" si="168"/>
        <v/>
      </c>
      <c r="U1781" s="49" t="str">
        <f t="shared" ca="1" si="169"/>
        <v/>
      </c>
      <c r="V1781" s="49" t="str">
        <f t="shared" ca="1" si="170"/>
        <v/>
      </c>
      <c r="W1781" s="11" t="str">
        <f t="shared" ca="1" si="171"/>
        <v/>
      </c>
      <c r="X1781" s="11" t="str">
        <f t="shared" ca="1" si="172"/>
        <v/>
      </c>
    </row>
    <row r="1782" spans="2:24" x14ac:dyDescent="0.25">
      <c r="B1782" s="82" t="str">
        <f ca="1">IF(B1781&lt;MIN($C$3, 'Terms&amp;Conditions + Transaction'!$B$6), B1781+1, "")</f>
        <v/>
      </c>
      <c r="C1782" t="str">
        <f ca="1">IF(B1782="", "", IF(AND(WEEKDAY(B1782, 2)&lt;=5, ISERROR(VLOOKUP(B1782, 'Holiday Schedule'!$B$3:$B$1002, 1, FALSE))), 1, 0))</f>
        <v/>
      </c>
      <c r="D1782" t="str">
        <f ca="1">IF(B1782="", "", IF(LOWER('Terms&amp;Conditions + Transaction'!$C$15)="act", 1, IF(DAY(B1782)=31, 0, IF(AND(DAY(B1782+1)=1, MONTH(B1782+1)=3), 31-DAY(B1782), 1))))</f>
        <v/>
      </c>
      <c r="E1782" s="18" t="str">
        <f ca="1">IF(B1782="", "", IFERROR(VLOOKUP(B1782, 'Accrual Schedule'!$B$3:$B$122, 1, TRUE), ""))</f>
        <v/>
      </c>
      <c r="F1782" s="18" t="str" cm="1">
        <f t="array" aca="1" ref="F1782" ca="1">IF(B1782="", "", INDEX('Accrual Schedule'!$B$3:$B$122, MATCH(B1782, 'Accrual Schedule'!$B$3:$B$122, 1)+1, 1))</f>
        <v/>
      </c>
      <c r="G1782" s="18" t="str" cm="1">
        <f t="array" aca="1" ref="G1782" ca="1">IF(B1782="", "", INDEX('Accrual Schedule'!$B$3:$B$122, MATCH(H1782, 'Accrual Schedule'!$B$3:$B$122, 1)-1, 1))</f>
        <v/>
      </c>
      <c r="H1782" s="18" t="str">
        <f ca="1">IF(B1782="", "", INDEX('Accrual Schedule'!$B$3:$B$122, MATCH(I1782, 'Accrual Schedule'!$C$3:$C$122, 1), 1))</f>
        <v/>
      </c>
      <c r="I1782" s="18" t="str" cm="1">
        <f t="array" aca="1" ref="I1782" ca="1">IF(B1782="", "", _xlfn.IFNA(INDEX('Accrual Schedule'!$C$4:$C$122, MATCH(B1782, 'Accrual Schedule'!$C$4:$C$122, 1)+1, 1), INDEX('Accrual Schedule'!$C$4:$C$122, 1, 1)))</f>
        <v/>
      </c>
      <c r="J1782" s="11" t="str">
        <f ca="1">IF(B1782="","",'Terms&amp;Conditions + Transaction'!$F$5-SUMIF(Dispositions!$B$3:$B$32,"&lt;="&amp;B1782,Dispositions!$C$3:$C$32))</f>
        <v/>
      </c>
      <c r="K1782" s="84" t="str">
        <f ca="1">IF(B1782="", "", IF(ISNA(MATCH(B1782, 'Factor Schedule'!$B$3:$B$2002, -1)),1,IF(INDEX('Factor Schedule'!$B$3:$C$2002,MATCH(B1782, 'Factor Schedule'!$B$3:$B$2002, -1), 1)=B1782,MATCH(B1782, 'Factor Schedule'!$B$3:$B$2002, -1),MATCH(B1782, 'Factor Schedule'!$B$3:$B$2002, -1)+1)))</f>
        <v/>
      </c>
      <c r="L1782" s="11" t="str" cm="1">
        <f t="array" aca="1" ref="L1782" ca="1">IF(B1782="","",ROUND(J1782*_xlfn.IFNA(INDEX('Factor Schedule'!$B$3:$C$2002,K1782, 2), 1), 2))</f>
        <v/>
      </c>
      <c r="M1782" s="11" t="str">
        <f ca="1">IF(B1782="", "", IF(OR(LOWER('Terms&amp;Conditions + Transaction'!$B$12)&lt;&gt;"compound", B1782=$C$2, B1782=E1782), L1782, L1782+IF(LOWER('Terms&amp;Conditions + Transaction'!$B$13)&lt;&gt;"y", SUMIFS($T$8:$T$2007, $B$8:$B$2007, "&gt;="&amp;E1782, $B$8:$B$2007, "&lt;"&amp;B1782), SUMIFS($U$8:$U$1007, $B$8:$B$2007, "&gt;="&amp;E1782, $B$8:$B$2007, "&lt;"&amp;B1782))))</f>
        <v/>
      </c>
      <c r="N1782" s="18" t="str">
        <f ca="1">IF(OR(B1782 = "", F1782=""), "", MIN(ForwardDays(B1782,-'Terms&amp;Conditions + Transaction'!$B$22, 'Terms&amp;Conditions + Transaction'!$B$23, 'Holiday Schedule'!$B$3:$B$1002),ForwardDays(F1782,-'Terms&amp;Conditions + Transaction'!$B$22, 'Terms&amp;Conditions + Transaction'!$B$23, 'Holiday Schedule'!$B$3:$B$1002)))</f>
        <v/>
      </c>
      <c r="O1782" s="42" t="str">
        <f ca="1">IF(B1782="", "", IF(ISNA(MATCH(N1782, SOFR_INDEX!$A$2:$A$2001, -1)),1,IF(INDEX(SOFR_INDEX!$A$2:$E$2001,MATCH(N1782, SOFR_INDEX!$A$2:$A$2001, -1), 1)=N1782,MATCH(N1782, SOFR_INDEX!$A$2:$A$2001, -1),MATCH(N1782, SOFR_INDEX!$A$2:$A$2001, -1)+1)))</f>
        <v/>
      </c>
      <c r="P1782" s="40" t="str" cm="1">
        <f t="array" aca="1" ref="P1782" ca="1">IF(OR(B1782="", F1782=""), "", INDEX(SOFR_INDEX!$B$2:$E$2001, O1782,$P$4) * IF(LEFT($P$3, 3)="180", 2, IF(LEFT($P$3, 2)="90", 4, IF(LEFT($P$3, 2)="30", 12, 1)))/100)</f>
        <v/>
      </c>
      <c r="Q1782" s="43" t="str">
        <f ca="1">IF(OR(B1782="", F1782=""), "", P1782+'Terms&amp;Conditions + Transaction'!$B$11/10000)</f>
        <v/>
      </c>
      <c r="R1782" s="43" t="str">
        <f t="shared" ca="1" si="167"/>
        <v/>
      </c>
      <c r="S1782" t="str">
        <f ca="1">IF(B1782="",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Transaction'!$C$7*(F1782-E1782), 365), 360))))</f>
        <v/>
      </c>
      <c r="T1782" s="49" t="str">
        <f t="shared" ca="1" si="168"/>
        <v/>
      </c>
      <c r="U1782" s="49" t="str">
        <f t="shared" ca="1" si="169"/>
        <v/>
      </c>
      <c r="V1782" s="49" t="str">
        <f t="shared" ca="1" si="170"/>
        <v/>
      </c>
      <c r="W1782" s="11" t="str">
        <f t="shared" ca="1" si="171"/>
        <v/>
      </c>
      <c r="X1782" s="11" t="str">
        <f t="shared" ca="1" si="172"/>
        <v/>
      </c>
    </row>
    <row r="1783" spans="2:24" x14ac:dyDescent="0.25">
      <c r="B1783" s="82" t="str">
        <f ca="1">IF(B1782&lt;MIN($C$3, 'Terms&amp;Conditions + Transaction'!$B$6), B1782+1, "")</f>
        <v/>
      </c>
      <c r="C1783" t="str">
        <f ca="1">IF(B1783="", "", IF(AND(WEEKDAY(B1783, 2)&lt;=5, ISERROR(VLOOKUP(B1783, 'Holiday Schedule'!$B$3:$B$1002, 1, FALSE))), 1, 0))</f>
        <v/>
      </c>
      <c r="D1783" t="str">
        <f ca="1">IF(B1783="", "", IF(LOWER('Terms&amp;Conditions + Transaction'!$C$15)="act", 1, IF(DAY(B1783)=31, 0, IF(AND(DAY(B1783+1)=1, MONTH(B1783+1)=3), 31-DAY(B1783), 1))))</f>
        <v/>
      </c>
      <c r="E1783" s="18" t="str">
        <f ca="1">IF(B1783="", "", IFERROR(VLOOKUP(B1783, 'Accrual Schedule'!$B$3:$B$122, 1, TRUE), ""))</f>
        <v/>
      </c>
      <c r="F1783" s="18" t="str" cm="1">
        <f t="array" aca="1" ref="F1783" ca="1">IF(B1783="", "", INDEX('Accrual Schedule'!$B$3:$B$122, MATCH(B1783, 'Accrual Schedule'!$B$3:$B$122, 1)+1, 1))</f>
        <v/>
      </c>
      <c r="G1783" s="18" t="str" cm="1">
        <f t="array" aca="1" ref="G1783" ca="1">IF(B1783="", "", INDEX('Accrual Schedule'!$B$3:$B$122, MATCH(H1783, 'Accrual Schedule'!$B$3:$B$122, 1)-1, 1))</f>
        <v/>
      </c>
      <c r="H1783" s="18" t="str">
        <f ca="1">IF(B1783="", "", INDEX('Accrual Schedule'!$B$3:$B$122, MATCH(I1783, 'Accrual Schedule'!$C$3:$C$122, 1), 1))</f>
        <v/>
      </c>
      <c r="I1783" s="18" t="str" cm="1">
        <f t="array" aca="1" ref="I1783" ca="1">IF(B1783="", "", _xlfn.IFNA(INDEX('Accrual Schedule'!$C$4:$C$122, MATCH(B1783, 'Accrual Schedule'!$C$4:$C$122, 1)+1, 1), INDEX('Accrual Schedule'!$C$4:$C$122, 1, 1)))</f>
        <v/>
      </c>
      <c r="J1783" s="11" t="str">
        <f ca="1">IF(B1783="","",'Terms&amp;Conditions + Transaction'!$F$5-SUMIF(Dispositions!$B$3:$B$32,"&lt;="&amp;B1783,Dispositions!$C$3:$C$32))</f>
        <v/>
      </c>
      <c r="K1783" s="84" t="str">
        <f ca="1">IF(B1783="", "", IF(ISNA(MATCH(B1783, 'Factor Schedule'!$B$3:$B$2002, -1)),1,IF(INDEX('Factor Schedule'!$B$3:$C$2002,MATCH(B1783, 'Factor Schedule'!$B$3:$B$2002, -1), 1)=B1783,MATCH(B1783, 'Factor Schedule'!$B$3:$B$2002, -1),MATCH(B1783, 'Factor Schedule'!$B$3:$B$2002, -1)+1)))</f>
        <v/>
      </c>
      <c r="L1783" s="11" t="str" cm="1">
        <f t="array" aca="1" ref="L1783" ca="1">IF(B1783="","",ROUND(J1783*_xlfn.IFNA(INDEX('Factor Schedule'!$B$3:$C$2002,K1783, 2), 1), 2))</f>
        <v/>
      </c>
      <c r="M1783" s="11" t="str">
        <f ca="1">IF(B1783="", "", IF(OR(LOWER('Terms&amp;Conditions + Transaction'!$B$12)&lt;&gt;"compound", B1783=$C$2, B1783=E1783), L1783, L1783+IF(LOWER('Terms&amp;Conditions + Transaction'!$B$13)&lt;&gt;"y", SUMIFS($T$8:$T$2007, $B$8:$B$2007, "&gt;="&amp;E1783, $B$8:$B$2007, "&lt;"&amp;B1783), SUMIFS($U$8:$U$1007, $B$8:$B$2007, "&gt;="&amp;E1783, $B$8:$B$2007, "&lt;"&amp;B1783))))</f>
        <v/>
      </c>
      <c r="N1783" s="18" t="str">
        <f ca="1">IF(OR(B1783 = "", F1783=""), "", MIN(ForwardDays(B1783,-'Terms&amp;Conditions + Transaction'!$B$22, 'Terms&amp;Conditions + Transaction'!$B$23, 'Holiday Schedule'!$B$3:$B$1002),ForwardDays(F1783,-'Terms&amp;Conditions + Transaction'!$B$22, 'Terms&amp;Conditions + Transaction'!$B$23, 'Holiday Schedule'!$B$3:$B$1002)))</f>
        <v/>
      </c>
      <c r="O1783" s="42" t="str">
        <f ca="1">IF(B1783="", "", IF(ISNA(MATCH(N1783, SOFR_INDEX!$A$2:$A$2001, -1)),1,IF(INDEX(SOFR_INDEX!$A$2:$E$2001,MATCH(N1783, SOFR_INDEX!$A$2:$A$2001, -1), 1)=N1783,MATCH(N1783, SOFR_INDEX!$A$2:$A$2001, -1),MATCH(N1783, SOFR_INDEX!$A$2:$A$2001, -1)+1)))</f>
        <v/>
      </c>
      <c r="P1783" s="40" t="str" cm="1">
        <f t="array" aca="1" ref="P1783" ca="1">IF(OR(B1783="", F1783=""), "", INDEX(SOFR_INDEX!$B$2:$E$2001, O1783,$P$4) * IF(LEFT($P$3, 3)="180", 2, IF(LEFT($P$3, 2)="90", 4, IF(LEFT($P$3, 2)="30", 12, 1)))/100)</f>
        <v/>
      </c>
      <c r="Q1783" s="43" t="str">
        <f ca="1">IF(OR(B1783="", F1783=""), "", P1783+'Terms&amp;Conditions + Transaction'!$B$11/10000)</f>
        <v/>
      </c>
      <c r="R1783" s="43" t="str">
        <f t="shared" ca="1" si="167"/>
        <v/>
      </c>
      <c r="S1783" t="str">
        <f ca="1">IF(B1783="",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Transaction'!$C$7*(F1783-E1783), 365), 360))))</f>
        <v/>
      </c>
      <c r="T1783" s="49" t="str">
        <f t="shared" ca="1" si="168"/>
        <v/>
      </c>
      <c r="U1783" s="49" t="str">
        <f t="shared" ca="1" si="169"/>
        <v/>
      </c>
      <c r="V1783" s="49" t="str">
        <f t="shared" ca="1" si="170"/>
        <v/>
      </c>
      <c r="W1783" s="11" t="str">
        <f t="shared" ca="1" si="171"/>
        <v/>
      </c>
      <c r="X1783" s="11" t="str">
        <f t="shared" ca="1" si="172"/>
        <v/>
      </c>
    </row>
    <row r="1784" spans="2:24" x14ac:dyDescent="0.25">
      <c r="B1784" s="82" t="str">
        <f ca="1">IF(B1783&lt;MIN($C$3, 'Terms&amp;Conditions + Transaction'!$B$6), B1783+1, "")</f>
        <v/>
      </c>
      <c r="C1784" t="str">
        <f ca="1">IF(B1784="", "", IF(AND(WEEKDAY(B1784, 2)&lt;=5, ISERROR(VLOOKUP(B1784, 'Holiday Schedule'!$B$3:$B$1002, 1, FALSE))), 1, 0))</f>
        <v/>
      </c>
      <c r="D1784" t="str">
        <f ca="1">IF(B1784="", "", IF(LOWER('Terms&amp;Conditions + Transaction'!$C$15)="act", 1, IF(DAY(B1784)=31, 0, IF(AND(DAY(B1784+1)=1, MONTH(B1784+1)=3), 31-DAY(B1784), 1))))</f>
        <v/>
      </c>
      <c r="E1784" s="18" t="str">
        <f ca="1">IF(B1784="", "", IFERROR(VLOOKUP(B1784, 'Accrual Schedule'!$B$3:$B$122, 1, TRUE), ""))</f>
        <v/>
      </c>
      <c r="F1784" s="18" t="str" cm="1">
        <f t="array" aca="1" ref="F1784" ca="1">IF(B1784="", "", INDEX('Accrual Schedule'!$B$3:$B$122, MATCH(B1784, 'Accrual Schedule'!$B$3:$B$122, 1)+1, 1))</f>
        <v/>
      </c>
      <c r="G1784" s="18" t="str" cm="1">
        <f t="array" aca="1" ref="G1784" ca="1">IF(B1784="", "", INDEX('Accrual Schedule'!$B$3:$B$122, MATCH(H1784, 'Accrual Schedule'!$B$3:$B$122, 1)-1, 1))</f>
        <v/>
      </c>
      <c r="H1784" s="18" t="str">
        <f ca="1">IF(B1784="", "", INDEX('Accrual Schedule'!$B$3:$B$122, MATCH(I1784, 'Accrual Schedule'!$C$3:$C$122, 1), 1))</f>
        <v/>
      </c>
      <c r="I1784" s="18" t="str" cm="1">
        <f t="array" aca="1" ref="I1784" ca="1">IF(B1784="", "", _xlfn.IFNA(INDEX('Accrual Schedule'!$C$4:$C$122, MATCH(B1784, 'Accrual Schedule'!$C$4:$C$122, 1)+1, 1), INDEX('Accrual Schedule'!$C$4:$C$122, 1, 1)))</f>
        <v/>
      </c>
      <c r="J1784" s="11" t="str">
        <f ca="1">IF(B1784="","",'Terms&amp;Conditions + Transaction'!$F$5-SUMIF(Dispositions!$B$3:$B$32,"&lt;="&amp;B1784,Dispositions!$C$3:$C$32))</f>
        <v/>
      </c>
      <c r="K1784" s="84" t="str">
        <f ca="1">IF(B1784="", "", IF(ISNA(MATCH(B1784, 'Factor Schedule'!$B$3:$B$2002, -1)),1,IF(INDEX('Factor Schedule'!$B$3:$C$2002,MATCH(B1784, 'Factor Schedule'!$B$3:$B$2002, -1), 1)=B1784,MATCH(B1784, 'Factor Schedule'!$B$3:$B$2002, -1),MATCH(B1784, 'Factor Schedule'!$B$3:$B$2002, -1)+1)))</f>
        <v/>
      </c>
      <c r="L1784" s="11" t="str" cm="1">
        <f t="array" aca="1" ref="L1784" ca="1">IF(B1784="","",ROUND(J1784*_xlfn.IFNA(INDEX('Factor Schedule'!$B$3:$C$2002,K1784, 2), 1), 2))</f>
        <v/>
      </c>
      <c r="M1784" s="11" t="str">
        <f ca="1">IF(B1784="", "", IF(OR(LOWER('Terms&amp;Conditions + Transaction'!$B$12)&lt;&gt;"compound", B1784=$C$2, B1784=E1784), L1784, L1784+IF(LOWER('Terms&amp;Conditions + Transaction'!$B$13)&lt;&gt;"y", SUMIFS($T$8:$T$2007, $B$8:$B$2007, "&gt;="&amp;E1784, $B$8:$B$2007, "&lt;"&amp;B1784), SUMIFS($U$8:$U$1007, $B$8:$B$2007, "&gt;="&amp;E1784, $B$8:$B$2007, "&lt;"&amp;B1784))))</f>
        <v/>
      </c>
      <c r="N1784" s="18" t="str">
        <f ca="1">IF(OR(B1784 = "", F1784=""), "", MIN(ForwardDays(B1784,-'Terms&amp;Conditions + Transaction'!$B$22, 'Terms&amp;Conditions + Transaction'!$B$23, 'Holiday Schedule'!$B$3:$B$1002),ForwardDays(F1784,-'Terms&amp;Conditions + Transaction'!$B$22, 'Terms&amp;Conditions + Transaction'!$B$23, 'Holiday Schedule'!$B$3:$B$1002)))</f>
        <v/>
      </c>
      <c r="O1784" s="42" t="str">
        <f ca="1">IF(B1784="", "", IF(ISNA(MATCH(N1784, SOFR_INDEX!$A$2:$A$2001, -1)),1,IF(INDEX(SOFR_INDEX!$A$2:$E$2001,MATCH(N1784, SOFR_INDEX!$A$2:$A$2001, -1), 1)=N1784,MATCH(N1784, SOFR_INDEX!$A$2:$A$2001, -1),MATCH(N1784, SOFR_INDEX!$A$2:$A$2001, -1)+1)))</f>
        <v/>
      </c>
      <c r="P1784" s="40" t="str" cm="1">
        <f t="array" aca="1" ref="P1784" ca="1">IF(OR(B1784="", F1784=""), "", INDEX(SOFR_INDEX!$B$2:$E$2001, O1784,$P$4) * IF(LEFT($P$3, 3)="180", 2, IF(LEFT($P$3, 2)="90", 4, IF(LEFT($P$3, 2)="30", 12, 1)))/100)</f>
        <v/>
      </c>
      <c r="Q1784" s="43" t="str">
        <f ca="1">IF(OR(B1784="", F1784=""), "", P1784+'Terms&amp;Conditions + Transaction'!$B$11/10000)</f>
        <v/>
      </c>
      <c r="R1784" s="43" t="str">
        <f t="shared" ca="1" si="167"/>
        <v/>
      </c>
      <c r="S1784" t="str">
        <f ca="1">IF(B1784="",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Transaction'!$C$7*(F1784-E1784), 365), 360))))</f>
        <v/>
      </c>
      <c r="T1784" s="49" t="str">
        <f t="shared" ca="1" si="168"/>
        <v/>
      </c>
      <c r="U1784" s="49" t="str">
        <f t="shared" ca="1" si="169"/>
        <v/>
      </c>
      <c r="V1784" s="49" t="str">
        <f t="shared" ca="1" si="170"/>
        <v/>
      </c>
      <c r="W1784" s="11" t="str">
        <f t="shared" ca="1" si="171"/>
        <v/>
      </c>
      <c r="X1784" s="11" t="str">
        <f t="shared" ca="1" si="172"/>
        <v/>
      </c>
    </row>
    <row r="1785" spans="2:24" x14ac:dyDescent="0.25">
      <c r="B1785" s="82" t="str">
        <f ca="1">IF(B1784&lt;MIN($C$3, 'Terms&amp;Conditions + Transaction'!$B$6), B1784+1, "")</f>
        <v/>
      </c>
      <c r="C1785" t="str">
        <f ca="1">IF(B1785="", "", IF(AND(WEEKDAY(B1785, 2)&lt;=5, ISERROR(VLOOKUP(B1785, 'Holiday Schedule'!$B$3:$B$1002, 1, FALSE))), 1, 0))</f>
        <v/>
      </c>
      <c r="D1785" t="str">
        <f ca="1">IF(B1785="", "", IF(LOWER('Terms&amp;Conditions + Transaction'!$C$15)="act", 1, IF(DAY(B1785)=31, 0, IF(AND(DAY(B1785+1)=1, MONTH(B1785+1)=3), 31-DAY(B1785), 1))))</f>
        <v/>
      </c>
      <c r="E1785" s="18" t="str">
        <f ca="1">IF(B1785="", "", IFERROR(VLOOKUP(B1785, 'Accrual Schedule'!$B$3:$B$122, 1, TRUE), ""))</f>
        <v/>
      </c>
      <c r="F1785" s="18" t="str" cm="1">
        <f t="array" aca="1" ref="F1785" ca="1">IF(B1785="", "", INDEX('Accrual Schedule'!$B$3:$B$122, MATCH(B1785, 'Accrual Schedule'!$B$3:$B$122, 1)+1, 1))</f>
        <v/>
      </c>
      <c r="G1785" s="18" t="str" cm="1">
        <f t="array" aca="1" ref="G1785" ca="1">IF(B1785="", "", INDEX('Accrual Schedule'!$B$3:$B$122, MATCH(H1785, 'Accrual Schedule'!$B$3:$B$122, 1)-1, 1))</f>
        <v/>
      </c>
      <c r="H1785" s="18" t="str">
        <f ca="1">IF(B1785="", "", INDEX('Accrual Schedule'!$B$3:$B$122, MATCH(I1785, 'Accrual Schedule'!$C$3:$C$122, 1), 1))</f>
        <v/>
      </c>
      <c r="I1785" s="18" t="str" cm="1">
        <f t="array" aca="1" ref="I1785" ca="1">IF(B1785="", "", _xlfn.IFNA(INDEX('Accrual Schedule'!$C$4:$C$122, MATCH(B1785, 'Accrual Schedule'!$C$4:$C$122, 1)+1, 1), INDEX('Accrual Schedule'!$C$4:$C$122, 1, 1)))</f>
        <v/>
      </c>
      <c r="J1785" s="11" t="str">
        <f ca="1">IF(B1785="","",'Terms&amp;Conditions + Transaction'!$F$5-SUMIF(Dispositions!$B$3:$B$32,"&lt;="&amp;B1785,Dispositions!$C$3:$C$32))</f>
        <v/>
      </c>
      <c r="K1785" s="84" t="str">
        <f ca="1">IF(B1785="", "", IF(ISNA(MATCH(B1785, 'Factor Schedule'!$B$3:$B$2002, -1)),1,IF(INDEX('Factor Schedule'!$B$3:$C$2002,MATCH(B1785, 'Factor Schedule'!$B$3:$B$2002, -1), 1)=B1785,MATCH(B1785, 'Factor Schedule'!$B$3:$B$2002, -1),MATCH(B1785, 'Factor Schedule'!$B$3:$B$2002, -1)+1)))</f>
        <v/>
      </c>
      <c r="L1785" s="11" t="str" cm="1">
        <f t="array" aca="1" ref="L1785" ca="1">IF(B1785="","",ROUND(J1785*_xlfn.IFNA(INDEX('Factor Schedule'!$B$3:$C$2002,K1785, 2), 1), 2))</f>
        <v/>
      </c>
      <c r="M1785" s="11" t="str">
        <f ca="1">IF(B1785="", "", IF(OR(LOWER('Terms&amp;Conditions + Transaction'!$B$12)&lt;&gt;"compound", B1785=$C$2, B1785=E1785), L1785, L1785+IF(LOWER('Terms&amp;Conditions + Transaction'!$B$13)&lt;&gt;"y", SUMIFS($T$8:$T$2007, $B$8:$B$2007, "&gt;="&amp;E1785, $B$8:$B$2007, "&lt;"&amp;B1785), SUMIFS($U$8:$U$1007, $B$8:$B$2007, "&gt;="&amp;E1785, $B$8:$B$2007, "&lt;"&amp;B1785))))</f>
        <v/>
      </c>
      <c r="N1785" s="18" t="str">
        <f ca="1">IF(OR(B1785 = "", F1785=""), "", MIN(ForwardDays(B1785,-'Terms&amp;Conditions + Transaction'!$B$22, 'Terms&amp;Conditions + Transaction'!$B$23, 'Holiday Schedule'!$B$3:$B$1002),ForwardDays(F1785,-'Terms&amp;Conditions + Transaction'!$B$22, 'Terms&amp;Conditions + Transaction'!$B$23, 'Holiday Schedule'!$B$3:$B$1002)))</f>
        <v/>
      </c>
      <c r="O1785" s="42" t="str">
        <f ca="1">IF(B1785="", "", IF(ISNA(MATCH(N1785, SOFR_INDEX!$A$2:$A$2001, -1)),1,IF(INDEX(SOFR_INDEX!$A$2:$E$2001,MATCH(N1785, SOFR_INDEX!$A$2:$A$2001, -1), 1)=N1785,MATCH(N1785, SOFR_INDEX!$A$2:$A$2001, -1),MATCH(N1785, SOFR_INDEX!$A$2:$A$2001, -1)+1)))</f>
        <v/>
      </c>
      <c r="P1785" s="40" t="str" cm="1">
        <f t="array" aca="1" ref="P1785" ca="1">IF(OR(B1785="", F1785=""), "", INDEX(SOFR_INDEX!$B$2:$E$2001, O1785,$P$4) * IF(LEFT($P$3, 3)="180", 2, IF(LEFT($P$3, 2)="90", 4, IF(LEFT($P$3, 2)="30", 12, 1)))/100)</f>
        <v/>
      </c>
      <c r="Q1785" s="43" t="str">
        <f ca="1">IF(OR(B1785="", F1785=""), "", P1785+'Terms&amp;Conditions + Transaction'!$B$11/10000)</f>
        <v/>
      </c>
      <c r="R1785" s="43" t="str">
        <f t="shared" ca="1" si="167"/>
        <v/>
      </c>
      <c r="S1785" t="str">
        <f ca="1">IF(B1785="",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Transaction'!$C$7*(F1785-E1785), 365), 360))))</f>
        <v/>
      </c>
      <c r="T1785" s="49" t="str">
        <f t="shared" ca="1" si="168"/>
        <v/>
      </c>
      <c r="U1785" s="49" t="str">
        <f t="shared" ca="1" si="169"/>
        <v/>
      </c>
      <c r="V1785" s="49" t="str">
        <f t="shared" ca="1" si="170"/>
        <v/>
      </c>
      <c r="W1785" s="11" t="str">
        <f t="shared" ca="1" si="171"/>
        <v/>
      </c>
      <c r="X1785" s="11" t="str">
        <f t="shared" ca="1" si="172"/>
        <v/>
      </c>
    </row>
    <row r="1786" spans="2:24" x14ac:dyDescent="0.25">
      <c r="B1786" s="82" t="str">
        <f ca="1">IF(B1785&lt;MIN($C$3, 'Terms&amp;Conditions + Transaction'!$B$6), B1785+1, "")</f>
        <v/>
      </c>
      <c r="C1786" t="str">
        <f ca="1">IF(B1786="", "", IF(AND(WEEKDAY(B1786, 2)&lt;=5, ISERROR(VLOOKUP(B1786, 'Holiday Schedule'!$B$3:$B$1002, 1, FALSE))), 1, 0))</f>
        <v/>
      </c>
      <c r="D1786" t="str">
        <f ca="1">IF(B1786="", "", IF(LOWER('Terms&amp;Conditions + Transaction'!$C$15)="act", 1, IF(DAY(B1786)=31, 0, IF(AND(DAY(B1786+1)=1, MONTH(B1786+1)=3), 31-DAY(B1786), 1))))</f>
        <v/>
      </c>
      <c r="E1786" s="18" t="str">
        <f ca="1">IF(B1786="", "", IFERROR(VLOOKUP(B1786, 'Accrual Schedule'!$B$3:$B$122, 1, TRUE), ""))</f>
        <v/>
      </c>
      <c r="F1786" s="18" t="str" cm="1">
        <f t="array" aca="1" ref="F1786" ca="1">IF(B1786="", "", INDEX('Accrual Schedule'!$B$3:$B$122, MATCH(B1786, 'Accrual Schedule'!$B$3:$B$122, 1)+1, 1))</f>
        <v/>
      </c>
      <c r="G1786" s="18" t="str" cm="1">
        <f t="array" aca="1" ref="G1786" ca="1">IF(B1786="", "", INDEX('Accrual Schedule'!$B$3:$B$122, MATCH(H1786, 'Accrual Schedule'!$B$3:$B$122, 1)-1, 1))</f>
        <v/>
      </c>
      <c r="H1786" s="18" t="str">
        <f ca="1">IF(B1786="", "", INDEX('Accrual Schedule'!$B$3:$B$122, MATCH(I1786, 'Accrual Schedule'!$C$3:$C$122, 1), 1))</f>
        <v/>
      </c>
      <c r="I1786" s="18" t="str" cm="1">
        <f t="array" aca="1" ref="I1786" ca="1">IF(B1786="", "", _xlfn.IFNA(INDEX('Accrual Schedule'!$C$4:$C$122, MATCH(B1786, 'Accrual Schedule'!$C$4:$C$122, 1)+1, 1), INDEX('Accrual Schedule'!$C$4:$C$122, 1, 1)))</f>
        <v/>
      </c>
      <c r="J1786" s="11" t="str">
        <f ca="1">IF(B1786="","",'Terms&amp;Conditions + Transaction'!$F$5-SUMIF(Dispositions!$B$3:$B$32,"&lt;="&amp;B1786,Dispositions!$C$3:$C$32))</f>
        <v/>
      </c>
      <c r="K1786" s="84" t="str">
        <f ca="1">IF(B1786="", "", IF(ISNA(MATCH(B1786, 'Factor Schedule'!$B$3:$B$2002, -1)),1,IF(INDEX('Factor Schedule'!$B$3:$C$2002,MATCH(B1786, 'Factor Schedule'!$B$3:$B$2002, -1), 1)=B1786,MATCH(B1786, 'Factor Schedule'!$B$3:$B$2002, -1),MATCH(B1786, 'Factor Schedule'!$B$3:$B$2002, -1)+1)))</f>
        <v/>
      </c>
      <c r="L1786" s="11" t="str" cm="1">
        <f t="array" aca="1" ref="L1786" ca="1">IF(B1786="","",ROUND(J1786*_xlfn.IFNA(INDEX('Factor Schedule'!$B$3:$C$2002,K1786, 2), 1), 2))</f>
        <v/>
      </c>
      <c r="M1786" s="11" t="str">
        <f ca="1">IF(B1786="", "", IF(OR(LOWER('Terms&amp;Conditions + Transaction'!$B$12)&lt;&gt;"compound", B1786=$C$2, B1786=E1786), L1786, L1786+IF(LOWER('Terms&amp;Conditions + Transaction'!$B$13)&lt;&gt;"y", SUMIFS($T$8:$T$2007, $B$8:$B$2007, "&gt;="&amp;E1786, $B$8:$B$2007, "&lt;"&amp;B1786), SUMIFS($U$8:$U$1007, $B$8:$B$2007, "&gt;="&amp;E1786, $B$8:$B$2007, "&lt;"&amp;B1786))))</f>
        <v/>
      </c>
      <c r="N1786" s="18" t="str">
        <f ca="1">IF(OR(B1786 = "", F1786=""), "", MIN(ForwardDays(B1786,-'Terms&amp;Conditions + Transaction'!$B$22, 'Terms&amp;Conditions + Transaction'!$B$23, 'Holiday Schedule'!$B$3:$B$1002),ForwardDays(F1786,-'Terms&amp;Conditions + Transaction'!$B$22, 'Terms&amp;Conditions + Transaction'!$B$23, 'Holiday Schedule'!$B$3:$B$1002)))</f>
        <v/>
      </c>
      <c r="O1786" s="42" t="str">
        <f ca="1">IF(B1786="", "", IF(ISNA(MATCH(N1786, SOFR_INDEX!$A$2:$A$2001, -1)),1,IF(INDEX(SOFR_INDEX!$A$2:$E$2001,MATCH(N1786, SOFR_INDEX!$A$2:$A$2001, -1), 1)=N1786,MATCH(N1786, SOFR_INDEX!$A$2:$A$2001, -1),MATCH(N1786, SOFR_INDEX!$A$2:$A$2001, -1)+1)))</f>
        <v/>
      </c>
      <c r="P1786" s="40" t="str" cm="1">
        <f t="array" aca="1" ref="P1786" ca="1">IF(OR(B1786="", F1786=""), "", INDEX(SOFR_INDEX!$B$2:$E$2001, O1786,$P$4) * IF(LEFT($P$3, 3)="180", 2, IF(LEFT($P$3, 2)="90", 4, IF(LEFT($P$3, 2)="30", 12, 1)))/100)</f>
        <v/>
      </c>
      <c r="Q1786" s="43" t="str">
        <f ca="1">IF(OR(B1786="", F1786=""), "", P1786+'Terms&amp;Conditions + Transaction'!$B$11/10000)</f>
        <v/>
      </c>
      <c r="R1786" s="43" t="str">
        <f t="shared" ca="1" si="167"/>
        <v/>
      </c>
      <c r="S1786" t="str">
        <f ca="1">IF(B1786="",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Transaction'!$C$7*(F1786-E1786), 365), 360))))</f>
        <v/>
      </c>
      <c r="T1786" s="49" t="str">
        <f t="shared" ca="1" si="168"/>
        <v/>
      </c>
      <c r="U1786" s="49" t="str">
        <f t="shared" ca="1" si="169"/>
        <v/>
      </c>
      <c r="V1786" s="49" t="str">
        <f t="shared" ca="1" si="170"/>
        <v/>
      </c>
      <c r="W1786" s="11" t="str">
        <f t="shared" ca="1" si="171"/>
        <v/>
      </c>
      <c r="X1786" s="11" t="str">
        <f t="shared" ca="1" si="172"/>
        <v/>
      </c>
    </row>
    <row r="1787" spans="2:24" x14ac:dyDescent="0.25">
      <c r="B1787" s="82" t="str">
        <f ca="1">IF(B1786&lt;MIN($C$3, 'Terms&amp;Conditions + Transaction'!$B$6), B1786+1, "")</f>
        <v/>
      </c>
      <c r="C1787" t="str">
        <f ca="1">IF(B1787="", "", IF(AND(WEEKDAY(B1787, 2)&lt;=5, ISERROR(VLOOKUP(B1787, 'Holiday Schedule'!$B$3:$B$1002, 1, FALSE))), 1, 0))</f>
        <v/>
      </c>
      <c r="D1787" t="str">
        <f ca="1">IF(B1787="", "", IF(LOWER('Terms&amp;Conditions + Transaction'!$C$15)="act", 1, IF(DAY(B1787)=31, 0, IF(AND(DAY(B1787+1)=1, MONTH(B1787+1)=3), 31-DAY(B1787), 1))))</f>
        <v/>
      </c>
      <c r="E1787" s="18" t="str">
        <f ca="1">IF(B1787="", "", IFERROR(VLOOKUP(B1787, 'Accrual Schedule'!$B$3:$B$122, 1, TRUE), ""))</f>
        <v/>
      </c>
      <c r="F1787" s="18" t="str" cm="1">
        <f t="array" aca="1" ref="F1787" ca="1">IF(B1787="", "", INDEX('Accrual Schedule'!$B$3:$B$122, MATCH(B1787, 'Accrual Schedule'!$B$3:$B$122, 1)+1, 1))</f>
        <v/>
      </c>
      <c r="G1787" s="18" t="str" cm="1">
        <f t="array" aca="1" ref="G1787" ca="1">IF(B1787="", "", INDEX('Accrual Schedule'!$B$3:$B$122, MATCH(H1787, 'Accrual Schedule'!$B$3:$B$122, 1)-1, 1))</f>
        <v/>
      </c>
      <c r="H1787" s="18" t="str">
        <f ca="1">IF(B1787="", "", INDEX('Accrual Schedule'!$B$3:$B$122, MATCH(I1787, 'Accrual Schedule'!$C$3:$C$122, 1), 1))</f>
        <v/>
      </c>
      <c r="I1787" s="18" t="str" cm="1">
        <f t="array" aca="1" ref="I1787" ca="1">IF(B1787="", "", _xlfn.IFNA(INDEX('Accrual Schedule'!$C$4:$C$122, MATCH(B1787, 'Accrual Schedule'!$C$4:$C$122, 1)+1, 1), INDEX('Accrual Schedule'!$C$4:$C$122, 1, 1)))</f>
        <v/>
      </c>
      <c r="J1787" s="11" t="str">
        <f ca="1">IF(B1787="","",'Terms&amp;Conditions + Transaction'!$F$5-SUMIF(Dispositions!$B$3:$B$32,"&lt;="&amp;B1787,Dispositions!$C$3:$C$32))</f>
        <v/>
      </c>
      <c r="K1787" s="84" t="str">
        <f ca="1">IF(B1787="", "", IF(ISNA(MATCH(B1787, 'Factor Schedule'!$B$3:$B$2002, -1)),1,IF(INDEX('Factor Schedule'!$B$3:$C$2002,MATCH(B1787, 'Factor Schedule'!$B$3:$B$2002, -1), 1)=B1787,MATCH(B1787, 'Factor Schedule'!$B$3:$B$2002, -1),MATCH(B1787, 'Factor Schedule'!$B$3:$B$2002, -1)+1)))</f>
        <v/>
      </c>
      <c r="L1787" s="11" t="str" cm="1">
        <f t="array" aca="1" ref="L1787" ca="1">IF(B1787="","",ROUND(J1787*_xlfn.IFNA(INDEX('Factor Schedule'!$B$3:$C$2002,K1787, 2), 1), 2))</f>
        <v/>
      </c>
      <c r="M1787" s="11" t="str">
        <f ca="1">IF(B1787="", "", IF(OR(LOWER('Terms&amp;Conditions + Transaction'!$B$12)&lt;&gt;"compound", B1787=$C$2, B1787=E1787), L1787, L1787+IF(LOWER('Terms&amp;Conditions + Transaction'!$B$13)&lt;&gt;"y", SUMIFS($T$8:$T$2007, $B$8:$B$2007, "&gt;="&amp;E1787, $B$8:$B$2007, "&lt;"&amp;B1787), SUMIFS($U$8:$U$1007, $B$8:$B$2007, "&gt;="&amp;E1787, $B$8:$B$2007, "&lt;"&amp;B1787))))</f>
        <v/>
      </c>
      <c r="N1787" s="18" t="str">
        <f ca="1">IF(OR(B1787 = "", F1787=""), "", MIN(ForwardDays(B1787,-'Terms&amp;Conditions + Transaction'!$B$22, 'Terms&amp;Conditions + Transaction'!$B$23, 'Holiday Schedule'!$B$3:$B$1002),ForwardDays(F1787,-'Terms&amp;Conditions + Transaction'!$B$22, 'Terms&amp;Conditions + Transaction'!$B$23, 'Holiday Schedule'!$B$3:$B$1002)))</f>
        <v/>
      </c>
      <c r="O1787" s="42" t="str">
        <f ca="1">IF(B1787="", "", IF(ISNA(MATCH(N1787, SOFR_INDEX!$A$2:$A$2001, -1)),1,IF(INDEX(SOFR_INDEX!$A$2:$E$2001,MATCH(N1787, SOFR_INDEX!$A$2:$A$2001, -1), 1)=N1787,MATCH(N1787, SOFR_INDEX!$A$2:$A$2001, -1),MATCH(N1787, SOFR_INDEX!$A$2:$A$2001, -1)+1)))</f>
        <v/>
      </c>
      <c r="P1787" s="40" t="str" cm="1">
        <f t="array" aca="1" ref="P1787" ca="1">IF(OR(B1787="", F1787=""), "", INDEX(SOFR_INDEX!$B$2:$E$2001, O1787,$P$4) * IF(LEFT($P$3, 3)="180", 2, IF(LEFT($P$3, 2)="90", 4, IF(LEFT($P$3, 2)="30", 12, 1)))/100)</f>
        <v/>
      </c>
      <c r="Q1787" s="43" t="str">
        <f ca="1">IF(OR(B1787="", F1787=""), "", P1787+'Terms&amp;Conditions + Transaction'!$B$11/10000)</f>
        <v/>
      </c>
      <c r="R1787" s="43" t="str">
        <f t="shared" ca="1" si="167"/>
        <v/>
      </c>
      <c r="S1787" t="str">
        <f ca="1">IF(B1787="",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Transaction'!$C$7*(F1787-E1787), 365), 360))))</f>
        <v/>
      </c>
      <c r="T1787" s="49" t="str">
        <f t="shared" ca="1" si="168"/>
        <v/>
      </c>
      <c r="U1787" s="49" t="str">
        <f t="shared" ca="1" si="169"/>
        <v/>
      </c>
      <c r="V1787" s="49" t="str">
        <f t="shared" ca="1" si="170"/>
        <v/>
      </c>
      <c r="W1787" s="11" t="str">
        <f t="shared" ca="1" si="171"/>
        <v/>
      </c>
      <c r="X1787" s="11" t="str">
        <f t="shared" ca="1" si="172"/>
        <v/>
      </c>
    </row>
    <row r="1788" spans="2:24" x14ac:dyDescent="0.25">
      <c r="B1788" s="82" t="str">
        <f ca="1">IF(B1787&lt;MIN($C$3, 'Terms&amp;Conditions + Transaction'!$B$6), B1787+1, "")</f>
        <v/>
      </c>
      <c r="C1788" t="str">
        <f ca="1">IF(B1788="", "", IF(AND(WEEKDAY(B1788, 2)&lt;=5, ISERROR(VLOOKUP(B1788, 'Holiday Schedule'!$B$3:$B$1002, 1, FALSE))), 1, 0))</f>
        <v/>
      </c>
      <c r="D1788" t="str">
        <f ca="1">IF(B1788="", "", IF(LOWER('Terms&amp;Conditions + Transaction'!$C$15)="act", 1, IF(DAY(B1788)=31, 0, IF(AND(DAY(B1788+1)=1, MONTH(B1788+1)=3), 31-DAY(B1788), 1))))</f>
        <v/>
      </c>
      <c r="E1788" s="18" t="str">
        <f ca="1">IF(B1788="", "", IFERROR(VLOOKUP(B1788, 'Accrual Schedule'!$B$3:$B$122, 1, TRUE), ""))</f>
        <v/>
      </c>
      <c r="F1788" s="18" t="str" cm="1">
        <f t="array" aca="1" ref="F1788" ca="1">IF(B1788="", "", INDEX('Accrual Schedule'!$B$3:$B$122, MATCH(B1788, 'Accrual Schedule'!$B$3:$B$122, 1)+1, 1))</f>
        <v/>
      </c>
      <c r="G1788" s="18" t="str" cm="1">
        <f t="array" aca="1" ref="G1788" ca="1">IF(B1788="", "", INDEX('Accrual Schedule'!$B$3:$B$122, MATCH(H1788, 'Accrual Schedule'!$B$3:$B$122, 1)-1, 1))</f>
        <v/>
      </c>
      <c r="H1788" s="18" t="str">
        <f ca="1">IF(B1788="", "", INDEX('Accrual Schedule'!$B$3:$B$122, MATCH(I1788, 'Accrual Schedule'!$C$3:$C$122, 1), 1))</f>
        <v/>
      </c>
      <c r="I1788" s="18" t="str" cm="1">
        <f t="array" aca="1" ref="I1788" ca="1">IF(B1788="", "", _xlfn.IFNA(INDEX('Accrual Schedule'!$C$4:$C$122, MATCH(B1788, 'Accrual Schedule'!$C$4:$C$122, 1)+1, 1), INDEX('Accrual Schedule'!$C$4:$C$122, 1, 1)))</f>
        <v/>
      </c>
      <c r="J1788" s="11" t="str">
        <f ca="1">IF(B1788="","",'Terms&amp;Conditions + Transaction'!$F$5-SUMIF(Dispositions!$B$3:$B$32,"&lt;="&amp;B1788,Dispositions!$C$3:$C$32))</f>
        <v/>
      </c>
      <c r="K1788" s="84" t="str">
        <f ca="1">IF(B1788="", "", IF(ISNA(MATCH(B1788, 'Factor Schedule'!$B$3:$B$2002, -1)),1,IF(INDEX('Factor Schedule'!$B$3:$C$2002,MATCH(B1788, 'Factor Schedule'!$B$3:$B$2002, -1), 1)=B1788,MATCH(B1788, 'Factor Schedule'!$B$3:$B$2002, -1),MATCH(B1788, 'Factor Schedule'!$B$3:$B$2002, -1)+1)))</f>
        <v/>
      </c>
      <c r="L1788" s="11" t="str" cm="1">
        <f t="array" aca="1" ref="L1788" ca="1">IF(B1788="","",ROUND(J1788*_xlfn.IFNA(INDEX('Factor Schedule'!$B$3:$C$2002,K1788, 2), 1), 2))</f>
        <v/>
      </c>
      <c r="M1788" s="11" t="str">
        <f ca="1">IF(B1788="", "", IF(OR(LOWER('Terms&amp;Conditions + Transaction'!$B$12)&lt;&gt;"compound", B1788=$C$2, B1788=E1788), L1788, L1788+IF(LOWER('Terms&amp;Conditions + Transaction'!$B$13)&lt;&gt;"y", SUMIFS($T$8:$T$2007, $B$8:$B$2007, "&gt;="&amp;E1788, $B$8:$B$2007, "&lt;"&amp;B1788), SUMIFS($U$8:$U$1007, $B$8:$B$2007, "&gt;="&amp;E1788, $B$8:$B$2007, "&lt;"&amp;B1788))))</f>
        <v/>
      </c>
      <c r="N1788" s="18" t="str">
        <f ca="1">IF(OR(B1788 = "", F1788=""), "", MIN(ForwardDays(B1788,-'Terms&amp;Conditions + Transaction'!$B$22, 'Terms&amp;Conditions + Transaction'!$B$23, 'Holiday Schedule'!$B$3:$B$1002),ForwardDays(F1788,-'Terms&amp;Conditions + Transaction'!$B$22, 'Terms&amp;Conditions + Transaction'!$B$23, 'Holiday Schedule'!$B$3:$B$1002)))</f>
        <v/>
      </c>
      <c r="O1788" s="42" t="str">
        <f ca="1">IF(B1788="", "", IF(ISNA(MATCH(N1788, SOFR_INDEX!$A$2:$A$2001, -1)),1,IF(INDEX(SOFR_INDEX!$A$2:$E$2001,MATCH(N1788, SOFR_INDEX!$A$2:$A$2001, -1), 1)=N1788,MATCH(N1788, SOFR_INDEX!$A$2:$A$2001, -1),MATCH(N1788, SOFR_INDEX!$A$2:$A$2001, -1)+1)))</f>
        <v/>
      </c>
      <c r="P1788" s="40" t="str" cm="1">
        <f t="array" aca="1" ref="P1788" ca="1">IF(OR(B1788="", F1788=""), "", INDEX(SOFR_INDEX!$B$2:$E$2001, O1788,$P$4) * IF(LEFT($P$3, 3)="180", 2, IF(LEFT($P$3, 2)="90", 4, IF(LEFT($P$3, 2)="30", 12, 1)))/100)</f>
        <v/>
      </c>
      <c r="Q1788" s="43" t="str">
        <f ca="1">IF(OR(B1788="", F1788=""), "", P1788+'Terms&amp;Conditions + Transaction'!$B$11/10000)</f>
        <v/>
      </c>
      <c r="R1788" s="43" t="str">
        <f t="shared" ca="1" si="167"/>
        <v/>
      </c>
      <c r="S1788" t="str">
        <f ca="1">IF(B1788="",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Transaction'!$C$7*(F1788-E1788), 365), 360))))</f>
        <v/>
      </c>
      <c r="T1788" s="49" t="str">
        <f t="shared" ca="1" si="168"/>
        <v/>
      </c>
      <c r="U1788" s="49" t="str">
        <f t="shared" ca="1" si="169"/>
        <v/>
      </c>
      <c r="V1788" s="49" t="str">
        <f t="shared" ca="1" si="170"/>
        <v/>
      </c>
      <c r="W1788" s="11" t="str">
        <f t="shared" ca="1" si="171"/>
        <v/>
      </c>
      <c r="X1788" s="11" t="str">
        <f t="shared" ca="1" si="172"/>
        <v/>
      </c>
    </row>
    <row r="1789" spans="2:24" x14ac:dyDescent="0.25">
      <c r="B1789" s="82" t="str">
        <f ca="1">IF(B1788&lt;MIN($C$3, 'Terms&amp;Conditions + Transaction'!$B$6), B1788+1, "")</f>
        <v/>
      </c>
      <c r="C1789" t="str">
        <f ca="1">IF(B1789="", "", IF(AND(WEEKDAY(B1789, 2)&lt;=5, ISERROR(VLOOKUP(B1789, 'Holiday Schedule'!$B$3:$B$1002, 1, FALSE))), 1, 0))</f>
        <v/>
      </c>
      <c r="D1789" t="str">
        <f ca="1">IF(B1789="", "", IF(LOWER('Terms&amp;Conditions + Transaction'!$C$15)="act", 1, IF(DAY(B1789)=31, 0, IF(AND(DAY(B1789+1)=1, MONTH(B1789+1)=3), 31-DAY(B1789), 1))))</f>
        <v/>
      </c>
      <c r="E1789" s="18" t="str">
        <f ca="1">IF(B1789="", "", IFERROR(VLOOKUP(B1789, 'Accrual Schedule'!$B$3:$B$122, 1, TRUE), ""))</f>
        <v/>
      </c>
      <c r="F1789" s="18" t="str" cm="1">
        <f t="array" aca="1" ref="F1789" ca="1">IF(B1789="", "", INDEX('Accrual Schedule'!$B$3:$B$122, MATCH(B1789, 'Accrual Schedule'!$B$3:$B$122, 1)+1, 1))</f>
        <v/>
      </c>
      <c r="G1789" s="18" t="str" cm="1">
        <f t="array" aca="1" ref="G1789" ca="1">IF(B1789="", "", INDEX('Accrual Schedule'!$B$3:$B$122, MATCH(H1789, 'Accrual Schedule'!$B$3:$B$122, 1)-1, 1))</f>
        <v/>
      </c>
      <c r="H1789" s="18" t="str">
        <f ca="1">IF(B1789="", "", INDEX('Accrual Schedule'!$B$3:$B$122, MATCH(I1789, 'Accrual Schedule'!$C$3:$C$122, 1), 1))</f>
        <v/>
      </c>
      <c r="I1789" s="18" t="str" cm="1">
        <f t="array" aca="1" ref="I1789" ca="1">IF(B1789="", "", _xlfn.IFNA(INDEX('Accrual Schedule'!$C$4:$C$122, MATCH(B1789, 'Accrual Schedule'!$C$4:$C$122, 1)+1, 1), INDEX('Accrual Schedule'!$C$4:$C$122, 1, 1)))</f>
        <v/>
      </c>
      <c r="J1789" s="11" t="str">
        <f ca="1">IF(B1789="","",'Terms&amp;Conditions + Transaction'!$F$5-SUMIF(Dispositions!$B$3:$B$32,"&lt;="&amp;B1789,Dispositions!$C$3:$C$32))</f>
        <v/>
      </c>
      <c r="K1789" s="84" t="str">
        <f ca="1">IF(B1789="", "", IF(ISNA(MATCH(B1789, 'Factor Schedule'!$B$3:$B$2002, -1)),1,IF(INDEX('Factor Schedule'!$B$3:$C$2002,MATCH(B1789, 'Factor Schedule'!$B$3:$B$2002, -1), 1)=B1789,MATCH(B1789, 'Factor Schedule'!$B$3:$B$2002, -1),MATCH(B1789, 'Factor Schedule'!$B$3:$B$2002, -1)+1)))</f>
        <v/>
      </c>
      <c r="L1789" s="11" t="str" cm="1">
        <f t="array" aca="1" ref="L1789" ca="1">IF(B1789="","",ROUND(J1789*_xlfn.IFNA(INDEX('Factor Schedule'!$B$3:$C$2002,K1789, 2), 1), 2))</f>
        <v/>
      </c>
      <c r="M1789" s="11" t="str">
        <f ca="1">IF(B1789="", "", IF(OR(LOWER('Terms&amp;Conditions + Transaction'!$B$12)&lt;&gt;"compound", B1789=$C$2, B1789=E1789), L1789, L1789+IF(LOWER('Terms&amp;Conditions + Transaction'!$B$13)&lt;&gt;"y", SUMIFS($T$8:$T$2007, $B$8:$B$2007, "&gt;="&amp;E1789, $B$8:$B$2007, "&lt;"&amp;B1789), SUMIFS($U$8:$U$1007, $B$8:$B$2007, "&gt;="&amp;E1789, $B$8:$B$2007, "&lt;"&amp;B1789))))</f>
        <v/>
      </c>
      <c r="N1789" s="18" t="str">
        <f ca="1">IF(OR(B1789 = "", F1789=""), "", MIN(ForwardDays(B1789,-'Terms&amp;Conditions + Transaction'!$B$22, 'Terms&amp;Conditions + Transaction'!$B$23, 'Holiday Schedule'!$B$3:$B$1002),ForwardDays(F1789,-'Terms&amp;Conditions + Transaction'!$B$22, 'Terms&amp;Conditions + Transaction'!$B$23, 'Holiday Schedule'!$B$3:$B$1002)))</f>
        <v/>
      </c>
      <c r="O1789" s="42" t="str">
        <f ca="1">IF(B1789="", "", IF(ISNA(MATCH(N1789, SOFR_INDEX!$A$2:$A$2001, -1)),1,IF(INDEX(SOFR_INDEX!$A$2:$E$2001,MATCH(N1789, SOFR_INDEX!$A$2:$A$2001, -1), 1)=N1789,MATCH(N1789, SOFR_INDEX!$A$2:$A$2001, -1),MATCH(N1789, SOFR_INDEX!$A$2:$A$2001, -1)+1)))</f>
        <v/>
      </c>
      <c r="P1789" s="40" t="str" cm="1">
        <f t="array" aca="1" ref="P1789" ca="1">IF(OR(B1789="", F1789=""), "", INDEX(SOFR_INDEX!$B$2:$E$2001, O1789,$P$4) * IF(LEFT($P$3, 3)="180", 2, IF(LEFT($P$3, 2)="90", 4, IF(LEFT($P$3, 2)="30", 12, 1)))/100)</f>
        <v/>
      </c>
      <c r="Q1789" s="43" t="str">
        <f ca="1">IF(OR(B1789="", F1789=""), "", P1789+'Terms&amp;Conditions + Transaction'!$B$11/10000)</f>
        <v/>
      </c>
      <c r="R1789" s="43" t="str">
        <f t="shared" ca="1" si="167"/>
        <v/>
      </c>
      <c r="S1789" t="str">
        <f ca="1">IF(B1789="",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Transaction'!$C$7*(F1789-E1789), 365), 360))))</f>
        <v/>
      </c>
      <c r="T1789" s="49" t="str">
        <f t="shared" ca="1" si="168"/>
        <v/>
      </c>
      <c r="U1789" s="49" t="str">
        <f t="shared" ca="1" si="169"/>
        <v/>
      </c>
      <c r="V1789" s="49" t="str">
        <f t="shared" ca="1" si="170"/>
        <v/>
      </c>
      <c r="W1789" s="11" t="str">
        <f t="shared" ca="1" si="171"/>
        <v/>
      </c>
      <c r="X1789" s="11" t="str">
        <f t="shared" ca="1" si="172"/>
        <v/>
      </c>
    </row>
    <row r="1790" spans="2:24" x14ac:dyDescent="0.25">
      <c r="B1790" s="82" t="str">
        <f ca="1">IF(B1789&lt;MIN($C$3, 'Terms&amp;Conditions + Transaction'!$B$6), B1789+1, "")</f>
        <v/>
      </c>
      <c r="C1790" t="str">
        <f ca="1">IF(B1790="", "", IF(AND(WEEKDAY(B1790, 2)&lt;=5, ISERROR(VLOOKUP(B1790, 'Holiday Schedule'!$B$3:$B$1002, 1, FALSE))), 1, 0))</f>
        <v/>
      </c>
      <c r="D1790" t="str">
        <f ca="1">IF(B1790="", "", IF(LOWER('Terms&amp;Conditions + Transaction'!$C$15)="act", 1, IF(DAY(B1790)=31, 0, IF(AND(DAY(B1790+1)=1, MONTH(B1790+1)=3), 31-DAY(B1790), 1))))</f>
        <v/>
      </c>
      <c r="E1790" s="18" t="str">
        <f ca="1">IF(B1790="", "", IFERROR(VLOOKUP(B1790, 'Accrual Schedule'!$B$3:$B$122, 1, TRUE), ""))</f>
        <v/>
      </c>
      <c r="F1790" s="18" t="str" cm="1">
        <f t="array" aca="1" ref="F1790" ca="1">IF(B1790="", "", INDEX('Accrual Schedule'!$B$3:$B$122, MATCH(B1790, 'Accrual Schedule'!$B$3:$B$122, 1)+1, 1))</f>
        <v/>
      </c>
      <c r="G1790" s="18" t="str" cm="1">
        <f t="array" aca="1" ref="G1790" ca="1">IF(B1790="", "", INDEX('Accrual Schedule'!$B$3:$B$122, MATCH(H1790, 'Accrual Schedule'!$B$3:$B$122, 1)-1, 1))</f>
        <v/>
      </c>
      <c r="H1790" s="18" t="str">
        <f ca="1">IF(B1790="", "", INDEX('Accrual Schedule'!$B$3:$B$122, MATCH(I1790, 'Accrual Schedule'!$C$3:$C$122, 1), 1))</f>
        <v/>
      </c>
      <c r="I1790" s="18" t="str" cm="1">
        <f t="array" aca="1" ref="I1790" ca="1">IF(B1790="", "", _xlfn.IFNA(INDEX('Accrual Schedule'!$C$4:$C$122, MATCH(B1790, 'Accrual Schedule'!$C$4:$C$122, 1)+1, 1), INDEX('Accrual Schedule'!$C$4:$C$122, 1, 1)))</f>
        <v/>
      </c>
      <c r="J1790" s="11" t="str">
        <f ca="1">IF(B1790="","",'Terms&amp;Conditions + Transaction'!$F$5-SUMIF(Dispositions!$B$3:$B$32,"&lt;="&amp;B1790,Dispositions!$C$3:$C$32))</f>
        <v/>
      </c>
      <c r="K1790" s="84" t="str">
        <f ca="1">IF(B1790="", "", IF(ISNA(MATCH(B1790, 'Factor Schedule'!$B$3:$B$2002, -1)),1,IF(INDEX('Factor Schedule'!$B$3:$C$2002,MATCH(B1790, 'Factor Schedule'!$B$3:$B$2002, -1), 1)=B1790,MATCH(B1790, 'Factor Schedule'!$B$3:$B$2002, -1),MATCH(B1790, 'Factor Schedule'!$B$3:$B$2002, -1)+1)))</f>
        <v/>
      </c>
      <c r="L1790" s="11" t="str" cm="1">
        <f t="array" aca="1" ref="L1790" ca="1">IF(B1790="","",ROUND(J1790*_xlfn.IFNA(INDEX('Factor Schedule'!$B$3:$C$2002,K1790, 2), 1), 2))</f>
        <v/>
      </c>
      <c r="M1790" s="11" t="str">
        <f ca="1">IF(B1790="", "", IF(OR(LOWER('Terms&amp;Conditions + Transaction'!$B$12)&lt;&gt;"compound", B1790=$C$2, B1790=E1790), L1790, L1790+IF(LOWER('Terms&amp;Conditions + Transaction'!$B$13)&lt;&gt;"y", SUMIFS($T$8:$T$2007, $B$8:$B$2007, "&gt;="&amp;E1790, $B$8:$B$2007, "&lt;"&amp;B1790), SUMIFS($U$8:$U$1007, $B$8:$B$2007, "&gt;="&amp;E1790, $B$8:$B$2007, "&lt;"&amp;B1790))))</f>
        <v/>
      </c>
      <c r="N1790" s="18" t="str">
        <f ca="1">IF(OR(B1790 = "", F1790=""), "", MIN(ForwardDays(B1790,-'Terms&amp;Conditions + Transaction'!$B$22, 'Terms&amp;Conditions + Transaction'!$B$23, 'Holiday Schedule'!$B$3:$B$1002),ForwardDays(F1790,-'Terms&amp;Conditions + Transaction'!$B$22, 'Terms&amp;Conditions + Transaction'!$B$23, 'Holiday Schedule'!$B$3:$B$1002)))</f>
        <v/>
      </c>
      <c r="O1790" s="42" t="str">
        <f ca="1">IF(B1790="", "", IF(ISNA(MATCH(N1790, SOFR_INDEX!$A$2:$A$2001, -1)),1,IF(INDEX(SOFR_INDEX!$A$2:$E$2001,MATCH(N1790, SOFR_INDEX!$A$2:$A$2001, -1), 1)=N1790,MATCH(N1790, SOFR_INDEX!$A$2:$A$2001, -1),MATCH(N1790, SOFR_INDEX!$A$2:$A$2001, -1)+1)))</f>
        <v/>
      </c>
      <c r="P1790" s="40" t="str" cm="1">
        <f t="array" aca="1" ref="P1790" ca="1">IF(OR(B1790="", F1790=""), "", INDEX(SOFR_INDEX!$B$2:$E$2001, O1790,$P$4) * IF(LEFT($P$3, 3)="180", 2, IF(LEFT($P$3, 2)="90", 4, IF(LEFT($P$3, 2)="30", 12, 1)))/100)</f>
        <v/>
      </c>
      <c r="Q1790" s="43" t="str">
        <f ca="1">IF(OR(B1790="", F1790=""), "", P1790+'Terms&amp;Conditions + Transaction'!$B$11/10000)</f>
        <v/>
      </c>
      <c r="R1790" s="43" t="str">
        <f t="shared" ca="1" si="167"/>
        <v/>
      </c>
      <c r="S1790" t="str">
        <f ca="1">IF(B1790="",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Transaction'!$C$7*(F1790-E1790), 365), 360))))</f>
        <v/>
      </c>
      <c r="T1790" s="49" t="str">
        <f t="shared" ca="1" si="168"/>
        <v/>
      </c>
      <c r="U1790" s="49" t="str">
        <f t="shared" ca="1" si="169"/>
        <v/>
      </c>
      <c r="V1790" s="49" t="str">
        <f t="shared" ca="1" si="170"/>
        <v/>
      </c>
      <c r="W1790" s="11" t="str">
        <f t="shared" ca="1" si="171"/>
        <v/>
      </c>
      <c r="X1790" s="11" t="str">
        <f t="shared" ca="1" si="172"/>
        <v/>
      </c>
    </row>
    <row r="1791" spans="2:24" x14ac:dyDescent="0.25">
      <c r="B1791" s="82" t="str">
        <f ca="1">IF(B1790&lt;MIN($C$3, 'Terms&amp;Conditions + Transaction'!$B$6), B1790+1, "")</f>
        <v/>
      </c>
      <c r="C1791" t="str">
        <f ca="1">IF(B1791="", "", IF(AND(WEEKDAY(B1791, 2)&lt;=5, ISERROR(VLOOKUP(B1791, 'Holiday Schedule'!$B$3:$B$1002, 1, FALSE))), 1, 0))</f>
        <v/>
      </c>
      <c r="D1791" t="str">
        <f ca="1">IF(B1791="", "", IF(LOWER('Terms&amp;Conditions + Transaction'!$C$15)="act", 1, IF(DAY(B1791)=31, 0, IF(AND(DAY(B1791+1)=1, MONTH(B1791+1)=3), 31-DAY(B1791), 1))))</f>
        <v/>
      </c>
      <c r="E1791" s="18" t="str">
        <f ca="1">IF(B1791="", "", IFERROR(VLOOKUP(B1791, 'Accrual Schedule'!$B$3:$B$122, 1, TRUE), ""))</f>
        <v/>
      </c>
      <c r="F1791" s="18" t="str" cm="1">
        <f t="array" aca="1" ref="F1791" ca="1">IF(B1791="", "", INDEX('Accrual Schedule'!$B$3:$B$122, MATCH(B1791, 'Accrual Schedule'!$B$3:$B$122, 1)+1, 1))</f>
        <v/>
      </c>
      <c r="G1791" s="18" t="str" cm="1">
        <f t="array" aca="1" ref="G1791" ca="1">IF(B1791="", "", INDEX('Accrual Schedule'!$B$3:$B$122, MATCH(H1791, 'Accrual Schedule'!$B$3:$B$122, 1)-1, 1))</f>
        <v/>
      </c>
      <c r="H1791" s="18" t="str">
        <f ca="1">IF(B1791="", "", INDEX('Accrual Schedule'!$B$3:$B$122, MATCH(I1791, 'Accrual Schedule'!$C$3:$C$122, 1), 1))</f>
        <v/>
      </c>
      <c r="I1791" s="18" t="str" cm="1">
        <f t="array" aca="1" ref="I1791" ca="1">IF(B1791="", "", _xlfn.IFNA(INDEX('Accrual Schedule'!$C$4:$C$122, MATCH(B1791, 'Accrual Schedule'!$C$4:$C$122, 1)+1, 1), INDEX('Accrual Schedule'!$C$4:$C$122, 1, 1)))</f>
        <v/>
      </c>
      <c r="J1791" s="11" t="str">
        <f ca="1">IF(B1791="","",'Terms&amp;Conditions + Transaction'!$F$5-SUMIF(Dispositions!$B$3:$B$32,"&lt;="&amp;B1791,Dispositions!$C$3:$C$32))</f>
        <v/>
      </c>
      <c r="K1791" s="84" t="str">
        <f ca="1">IF(B1791="", "", IF(ISNA(MATCH(B1791, 'Factor Schedule'!$B$3:$B$2002, -1)),1,IF(INDEX('Factor Schedule'!$B$3:$C$2002,MATCH(B1791, 'Factor Schedule'!$B$3:$B$2002, -1), 1)=B1791,MATCH(B1791, 'Factor Schedule'!$B$3:$B$2002, -1),MATCH(B1791, 'Factor Schedule'!$B$3:$B$2002, -1)+1)))</f>
        <v/>
      </c>
      <c r="L1791" s="11" t="str" cm="1">
        <f t="array" aca="1" ref="L1791" ca="1">IF(B1791="","",ROUND(J1791*_xlfn.IFNA(INDEX('Factor Schedule'!$B$3:$C$2002,K1791, 2), 1), 2))</f>
        <v/>
      </c>
      <c r="M1791" s="11" t="str">
        <f ca="1">IF(B1791="", "", IF(OR(LOWER('Terms&amp;Conditions + Transaction'!$B$12)&lt;&gt;"compound", B1791=$C$2, B1791=E1791), L1791, L1791+IF(LOWER('Terms&amp;Conditions + Transaction'!$B$13)&lt;&gt;"y", SUMIFS($T$8:$T$2007, $B$8:$B$2007, "&gt;="&amp;E1791, $B$8:$B$2007, "&lt;"&amp;B1791), SUMIFS($U$8:$U$1007, $B$8:$B$2007, "&gt;="&amp;E1791, $B$8:$B$2007, "&lt;"&amp;B1791))))</f>
        <v/>
      </c>
      <c r="N1791" s="18" t="str">
        <f ca="1">IF(OR(B1791 = "", F1791=""), "", MIN(ForwardDays(B1791,-'Terms&amp;Conditions + Transaction'!$B$22, 'Terms&amp;Conditions + Transaction'!$B$23, 'Holiday Schedule'!$B$3:$B$1002),ForwardDays(F1791,-'Terms&amp;Conditions + Transaction'!$B$22, 'Terms&amp;Conditions + Transaction'!$B$23, 'Holiday Schedule'!$B$3:$B$1002)))</f>
        <v/>
      </c>
      <c r="O1791" s="42" t="str">
        <f ca="1">IF(B1791="", "", IF(ISNA(MATCH(N1791, SOFR_INDEX!$A$2:$A$2001, -1)),1,IF(INDEX(SOFR_INDEX!$A$2:$E$2001,MATCH(N1791, SOFR_INDEX!$A$2:$A$2001, -1), 1)=N1791,MATCH(N1791, SOFR_INDEX!$A$2:$A$2001, -1),MATCH(N1791, SOFR_INDEX!$A$2:$A$2001, -1)+1)))</f>
        <v/>
      </c>
      <c r="P1791" s="40" t="str" cm="1">
        <f t="array" aca="1" ref="P1791" ca="1">IF(OR(B1791="", F1791=""), "", INDEX(SOFR_INDEX!$B$2:$E$2001, O1791,$P$4) * IF(LEFT($P$3, 3)="180", 2, IF(LEFT($P$3, 2)="90", 4, IF(LEFT($P$3, 2)="30", 12, 1)))/100)</f>
        <v/>
      </c>
      <c r="Q1791" s="43" t="str">
        <f ca="1">IF(OR(B1791="", F1791=""), "", P1791+'Terms&amp;Conditions + Transaction'!$B$11/10000)</f>
        <v/>
      </c>
      <c r="R1791" s="43" t="str">
        <f t="shared" ca="1" si="167"/>
        <v/>
      </c>
      <c r="S1791" t="str">
        <f ca="1">IF(B1791="",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Transaction'!$C$7*(F1791-E1791), 365), 360))))</f>
        <v/>
      </c>
      <c r="T1791" s="49" t="str">
        <f t="shared" ca="1" si="168"/>
        <v/>
      </c>
      <c r="U1791" s="49" t="str">
        <f t="shared" ca="1" si="169"/>
        <v/>
      </c>
      <c r="V1791" s="49" t="str">
        <f t="shared" ca="1" si="170"/>
        <v/>
      </c>
      <c r="W1791" s="11" t="str">
        <f t="shared" ca="1" si="171"/>
        <v/>
      </c>
      <c r="X1791" s="11" t="str">
        <f t="shared" ca="1" si="172"/>
        <v/>
      </c>
    </row>
    <row r="1792" spans="2:24" x14ac:dyDescent="0.25">
      <c r="B1792" s="82" t="str">
        <f ca="1">IF(B1791&lt;MIN($C$3, 'Terms&amp;Conditions + Transaction'!$B$6), B1791+1, "")</f>
        <v/>
      </c>
      <c r="C1792" t="str">
        <f ca="1">IF(B1792="", "", IF(AND(WEEKDAY(B1792, 2)&lt;=5, ISERROR(VLOOKUP(B1792, 'Holiday Schedule'!$B$3:$B$1002, 1, FALSE))), 1, 0))</f>
        <v/>
      </c>
      <c r="D1792" t="str">
        <f ca="1">IF(B1792="", "", IF(LOWER('Terms&amp;Conditions + Transaction'!$C$15)="act", 1, IF(DAY(B1792)=31, 0, IF(AND(DAY(B1792+1)=1, MONTH(B1792+1)=3), 31-DAY(B1792), 1))))</f>
        <v/>
      </c>
      <c r="E1792" s="18" t="str">
        <f ca="1">IF(B1792="", "", IFERROR(VLOOKUP(B1792, 'Accrual Schedule'!$B$3:$B$122, 1, TRUE), ""))</f>
        <v/>
      </c>
      <c r="F1792" s="18" t="str" cm="1">
        <f t="array" aca="1" ref="F1792" ca="1">IF(B1792="", "", INDEX('Accrual Schedule'!$B$3:$B$122, MATCH(B1792, 'Accrual Schedule'!$B$3:$B$122, 1)+1, 1))</f>
        <v/>
      </c>
      <c r="G1792" s="18" t="str" cm="1">
        <f t="array" aca="1" ref="G1792" ca="1">IF(B1792="", "", INDEX('Accrual Schedule'!$B$3:$B$122, MATCH(H1792, 'Accrual Schedule'!$B$3:$B$122, 1)-1, 1))</f>
        <v/>
      </c>
      <c r="H1792" s="18" t="str">
        <f ca="1">IF(B1792="", "", INDEX('Accrual Schedule'!$B$3:$B$122, MATCH(I1792, 'Accrual Schedule'!$C$3:$C$122, 1), 1))</f>
        <v/>
      </c>
      <c r="I1792" s="18" t="str" cm="1">
        <f t="array" aca="1" ref="I1792" ca="1">IF(B1792="", "", _xlfn.IFNA(INDEX('Accrual Schedule'!$C$4:$C$122, MATCH(B1792, 'Accrual Schedule'!$C$4:$C$122, 1)+1, 1), INDEX('Accrual Schedule'!$C$4:$C$122, 1, 1)))</f>
        <v/>
      </c>
      <c r="J1792" s="11" t="str">
        <f ca="1">IF(B1792="","",'Terms&amp;Conditions + Transaction'!$F$5-SUMIF(Dispositions!$B$3:$B$32,"&lt;="&amp;B1792,Dispositions!$C$3:$C$32))</f>
        <v/>
      </c>
      <c r="K1792" s="84" t="str">
        <f ca="1">IF(B1792="", "", IF(ISNA(MATCH(B1792, 'Factor Schedule'!$B$3:$B$2002, -1)),1,IF(INDEX('Factor Schedule'!$B$3:$C$2002,MATCH(B1792, 'Factor Schedule'!$B$3:$B$2002, -1), 1)=B1792,MATCH(B1792, 'Factor Schedule'!$B$3:$B$2002, -1),MATCH(B1792, 'Factor Schedule'!$B$3:$B$2002, -1)+1)))</f>
        <v/>
      </c>
      <c r="L1792" s="11" t="str" cm="1">
        <f t="array" aca="1" ref="L1792" ca="1">IF(B1792="","",ROUND(J1792*_xlfn.IFNA(INDEX('Factor Schedule'!$B$3:$C$2002,K1792, 2), 1), 2))</f>
        <v/>
      </c>
      <c r="M1792" s="11" t="str">
        <f ca="1">IF(B1792="", "", IF(OR(LOWER('Terms&amp;Conditions + Transaction'!$B$12)&lt;&gt;"compound", B1792=$C$2, B1792=E1792), L1792, L1792+IF(LOWER('Terms&amp;Conditions + Transaction'!$B$13)&lt;&gt;"y", SUMIFS($T$8:$T$2007, $B$8:$B$2007, "&gt;="&amp;E1792, $B$8:$B$2007, "&lt;"&amp;B1792), SUMIFS($U$8:$U$1007, $B$8:$B$2007, "&gt;="&amp;E1792, $B$8:$B$2007, "&lt;"&amp;B1792))))</f>
        <v/>
      </c>
      <c r="N1792" s="18" t="str">
        <f ca="1">IF(OR(B1792 = "", F1792=""), "", MIN(ForwardDays(B1792,-'Terms&amp;Conditions + Transaction'!$B$22, 'Terms&amp;Conditions + Transaction'!$B$23, 'Holiday Schedule'!$B$3:$B$1002),ForwardDays(F1792,-'Terms&amp;Conditions + Transaction'!$B$22, 'Terms&amp;Conditions + Transaction'!$B$23, 'Holiday Schedule'!$B$3:$B$1002)))</f>
        <v/>
      </c>
      <c r="O1792" s="42" t="str">
        <f ca="1">IF(B1792="", "", IF(ISNA(MATCH(N1792, SOFR_INDEX!$A$2:$A$2001, -1)),1,IF(INDEX(SOFR_INDEX!$A$2:$E$2001,MATCH(N1792, SOFR_INDEX!$A$2:$A$2001, -1), 1)=N1792,MATCH(N1792, SOFR_INDEX!$A$2:$A$2001, -1),MATCH(N1792, SOFR_INDEX!$A$2:$A$2001, -1)+1)))</f>
        <v/>
      </c>
      <c r="P1792" s="40" t="str" cm="1">
        <f t="array" aca="1" ref="P1792" ca="1">IF(OR(B1792="", F1792=""), "", INDEX(SOFR_INDEX!$B$2:$E$2001, O1792,$P$4) * IF(LEFT($P$3, 3)="180", 2, IF(LEFT($P$3, 2)="90", 4, IF(LEFT($P$3, 2)="30", 12, 1)))/100)</f>
        <v/>
      </c>
      <c r="Q1792" s="43" t="str">
        <f ca="1">IF(OR(B1792="", F1792=""), "", P1792+'Terms&amp;Conditions + Transaction'!$B$11/10000)</f>
        <v/>
      </c>
      <c r="R1792" s="43" t="str">
        <f t="shared" ca="1" si="167"/>
        <v/>
      </c>
      <c r="S1792" t="str">
        <f ca="1">IF(B1792="",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Transaction'!$C$7*(F1792-E1792), 365), 360))))</f>
        <v/>
      </c>
      <c r="T1792" s="49" t="str">
        <f t="shared" ca="1" si="168"/>
        <v/>
      </c>
      <c r="U1792" s="49" t="str">
        <f t="shared" ca="1" si="169"/>
        <v/>
      </c>
      <c r="V1792" s="49" t="str">
        <f t="shared" ca="1" si="170"/>
        <v/>
      </c>
      <c r="W1792" s="11" t="str">
        <f t="shared" ca="1" si="171"/>
        <v/>
      </c>
      <c r="X1792" s="11" t="str">
        <f t="shared" ca="1" si="172"/>
        <v/>
      </c>
    </row>
    <row r="1793" spans="2:24" x14ac:dyDescent="0.25">
      <c r="B1793" s="82" t="str">
        <f ca="1">IF(B1792&lt;MIN($C$3, 'Terms&amp;Conditions + Transaction'!$B$6), B1792+1, "")</f>
        <v/>
      </c>
      <c r="C1793" t="str">
        <f ca="1">IF(B1793="", "", IF(AND(WEEKDAY(B1793, 2)&lt;=5, ISERROR(VLOOKUP(B1793, 'Holiday Schedule'!$B$3:$B$1002, 1, FALSE))), 1, 0))</f>
        <v/>
      </c>
      <c r="D1793" t="str">
        <f ca="1">IF(B1793="", "", IF(LOWER('Terms&amp;Conditions + Transaction'!$C$15)="act", 1, IF(DAY(B1793)=31, 0, IF(AND(DAY(B1793+1)=1, MONTH(B1793+1)=3), 31-DAY(B1793), 1))))</f>
        <v/>
      </c>
      <c r="E1793" s="18" t="str">
        <f ca="1">IF(B1793="", "", IFERROR(VLOOKUP(B1793, 'Accrual Schedule'!$B$3:$B$122, 1, TRUE), ""))</f>
        <v/>
      </c>
      <c r="F1793" s="18" t="str" cm="1">
        <f t="array" aca="1" ref="F1793" ca="1">IF(B1793="", "", INDEX('Accrual Schedule'!$B$3:$B$122, MATCH(B1793, 'Accrual Schedule'!$B$3:$B$122, 1)+1, 1))</f>
        <v/>
      </c>
      <c r="G1793" s="18" t="str" cm="1">
        <f t="array" aca="1" ref="G1793" ca="1">IF(B1793="", "", INDEX('Accrual Schedule'!$B$3:$B$122, MATCH(H1793, 'Accrual Schedule'!$B$3:$B$122, 1)-1, 1))</f>
        <v/>
      </c>
      <c r="H1793" s="18" t="str">
        <f ca="1">IF(B1793="", "", INDEX('Accrual Schedule'!$B$3:$B$122, MATCH(I1793, 'Accrual Schedule'!$C$3:$C$122, 1), 1))</f>
        <v/>
      </c>
      <c r="I1793" s="18" t="str" cm="1">
        <f t="array" aca="1" ref="I1793" ca="1">IF(B1793="", "", _xlfn.IFNA(INDEX('Accrual Schedule'!$C$4:$C$122, MATCH(B1793, 'Accrual Schedule'!$C$4:$C$122, 1)+1, 1), INDEX('Accrual Schedule'!$C$4:$C$122, 1, 1)))</f>
        <v/>
      </c>
      <c r="J1793" s="11" t="str">
        <f ca="1">IF(B1793="","",'Terms&amp;Conditions + Transaction'!$F$5-SUMIF(Dispositions!$B$3:$B$32,"&lt;="&amp;B1793,Dispositions!$C$3:$C$32))</f>
        <v/>
      </c>
      <c r="K1793" s="84" t="str">
        <f ca="1">IF(B1793="", "", IF(ISNA(MATCH(B1793, 'Factor Schedule'!$B$3:$B$2002, -1)),1,IF(INDEX('Factor Schedule'!$B$3:$C$2002,MATCH(B1793, 'Factor Schedule'!$B$3:$B$2002, -1), 1)=B1793,MATCH(B1793, 'Factor Schedule'!$B$3:$B$2002, -1),MATCH(B1793, 'Factor Schedule'!$B$3:$B$2002, -1)+1)))</f>
        <v/>
      </c>
      <c r="L1793" s="11" t="str" cm="1">
        <f t="array" aca="1" ref="L1793" ca="1">IF(B1793="","",ROUND(J1793*_xlfn.IFNA(INDEX('Factor Schedule'!$B$3:$C$2002,K1793, 2), 1), 2))</f>
        <v/>
      </c>
      <c r="M1793" s="11" t="str">
        <f ca="1">IF(B1793="", "", IF(OR(LOWER('Terms&amp;Conditions + Transaction'!$B$12)&lt;&gt;"compound", B1793=$C$2, B1793=E1793), L1793, L1793+IF(LOWER('Terms&amp;Conditions + Transaction'!$B$13)&lt;&gt;"y", SUMIFS($T$8:$T$2007, $B$8:$B$2007, "&gt;="&amp;E1793, $B$8:$B$2007, "&lt;"&amp;B1793), SUMIFS($U$8:$U$1007, $B$8:$B$2007, "&gt;="&amp;E1793, $B$8:$B$2007, "&lt;"&amp;B1793))))</f>
        <v/>
      </c>
      <c r="N1793" s="18" t="str">
        <f ca="1">IF(OR(B1793 = "", F1793=""), "", MIN(ForwardDays(B1793,-'Terms&amp;Conditions + Transaction'!$B$22, 'Terms&amp;Conditions + Transaction'!$B$23, 'Holiday Schedule'!$B$3:$B$1002),ForwardDays(F1793,-'Terms&amp;Conditions + Transaction'!$B$22, 'Terms&amp;Conditions + Transaction'!$B$23, 'Holiday Schedule'!$B$3:$B$1002)))</f>
        <v/>
      </c>
      <c r="O1793" s="42" t="str">
        <f ca="1">IF(B1793="", "", IF(ISNA(MATCH(N1793, SOFR_INDEX!$A$2:$A$2001, -1)),1,IF(INDEX(SOFR_INDEX!$A$2:$E$2001,MATCH(N1793, SOFR_INDEX!$A$2:$A$2001, -1), 1)=N1793,MATCH(N1793, SOFR_INDEX!$A$2:$A$2001, -1),MATCH(N1793, SOFR_INDEX!$A$2:$A$2001, -1)+1)))</f>
        <v/>
      </c>
      <c r="P1793" s="40" t="str" cm="1">
        <f t="array" aca="1" ref="P1793" ca="1">IF(OR(B1793="", F1793=""), "", INDEX(SOFR_INDEX!$B$2:$E$2001, O1793,$P$4) * IF(LEFT($P$3, 3)="180", 2, IF(LEFT($P$3, 2)="90", 4, IF(LEFT($P$3, 2)="30", 12, 1)))/100)</f>
        <v/>
      </c>
      <c r="Q1793" s="43" t="str">
        <f ca="1">IF(OR(B1793="", F1793=""), "", P1793+'Terms&amp;Conditions + Transaction'!$B$11/10000)</f>
        <v/>
      </c>
      <c r="R1793" s="43" t="str">
        <f t="shared" ca="1" si="167"/>
        <v/>
      </c>
      <c r="S1793" t="str">
        <f ca="1">IF(B1793="",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Transaction'!$C$7*(F1793-E1793), 365), 360))))</f>
        <v/>
      </c>
      <c r="T1793" s="49" t="str">
        <f t="shared" ca="1" si="168"/>
        <v/>
      </c>
      <c r="U1793" s="49" t="str">
        <f t="shared" ca="1" si="169"/>
        <v/>
      </c>
      <c r="V1793" s="49" t="str">
        <f t="shared" ca="1" si="170"/>
        <v/>
      </c>
      <c r="W1793" s="11" t="str">
        <f t="shared" ca="1" si="171"/>
        <v/>
      </c>
      <c r="X1793" s="11" t="str">
        <f t="shared" ca="1" si="172"/>
        <v/>
      </c>
    </row>
    <row r="1794" spans="2:24" x14ac:dyDescent="0.25">
      <c r="B1794" s="82" t="str">
        <f ca="1">IF(B1793&lt;MIN($C$3, 'Terms&amp;Conditions + Transaction'!$B$6), B1793+1, "")</f>
        <v/>
      </c>
      <c r="C1794" t="str">
        <f ca="1">IF(B1794="", "", IF(AND(WEEKDAY(B1794, 2)&lt;=5, ISERROR(VLOOKUP(B1794, 'Holiday Schedule'!$B$3:$B$1002, 1, FALSE))), 1, 0))</f>
        <v/>
      </c>
      <c r="D1794" t="str">
        <f ca="1">IF(B1794="", "", IF(LOWER('Terms&amp;Conditions + Transaction'!$C$15)="act", 1, IF(DAY(B1794)=31, 0, IF(AND(DAY(B1794+1)=1, MONTH(B1794+1)=3), 31-DAY(B1794), 1))))</f>
        <v/>
      </c>
      <c r="E1794" s="18" t="str">
        <f ca="1">IF(B1794="", "", IFERROR(VLOOKUP(B1794, 'Accrual Schedule'!$B$3:$B$122, 1, TRUE), ""))</f>
        <v/>
      </c>
      <c r="F1794" s="18" t="str" cm="1">
        <f t="array" aca="1" ref="F1794" ca="1">IF(B1794="", "", INDEX('Accrual Schedule'!$B$3:$B$122, MATCH(B1794, 'Accrual Schedule'!$B$3:$B$122, 1)+1, 1))</f>
        <v/>
      </c>
      <c r="G1794" s="18" t="str" cm="1">
        <f t="array" aca="1" ref="G1794" ca="1">IF(B1794="", "", INDEX('Accrual Schedule'!$B$3:$B$122, MATCH(H1794, 'Accrual Schedule'!$B$3:$B$122, 1)-1, 1))</f>
        <v/>
      </c>
      <c r="H1794" s="18" t="str">
        <f ca="1">IF(B1794="", "", INDEX('Accrual Schedule'!$B$3:$B$122, MATCH(I1794, 'Accrual Schedule'!$C$3:$C$122, 1), 1))</f>
        <v/>
      </c>
      <c r="I1794" s="18" t="str" cm="1">
        <f t="array" aca="1" ref="I1794" ca="1">IF(B1794="", "", _xlfn.IFNA(INDEX('Accrual Schedule'!$C$4:$C$122, MATCH(B1794, 'Accrual Schedule'!$C$4:$C$122, 1)+1, 1), INDEX('Accrual Schedule'!$C$4:$C$122, 1, 1)))</f>
        <v/>
      </c>
      <c r="J1794" s="11" t="str">
        <f ca="1">IF(B1794="","",'Terms&amp;Conditions + Transaction'!$F$5-SUMIF(Dispositions!$B$3:$B$32,"&lt;="&amp;B1794,Dispositions!$C$3:$C$32))</f>
        <v/>
      </c>
      <c r="K1794" s="84" t="str">
        <f ca="1">IF(B1794="", "", IF(ISNA(MATCH(B1794, 'Factor Schedule'!$B$3:$B$2002, -1)),1,IF(INDEX('Factor Schedule'!$B$3:$C$2002,MATCH(B1794, 'Factor Schedule'!$B$3:$B$2002, -1), 1)=B1794,MATCH(B1794, 'Factor Schedule'!$B$3:$B$2002, -1),MATCH(B1794, 'Factor Schedule'!$B$3:$B$2002, -1)+1)))</f>
        <v/>
      </c>
      <c r="L1794" s="11" t="str" cm="1">
        <f t="array" aca="1" ref="L1794" ca="1">IF(B1794="","",ROUND(J1794*_xlfn.IFNA(INDEX('Factor Schedule'!$B$3:$C$2002,K1794, 2), 1), 2))</f>
        <v/>
      </c>
      <c r="M1794" s="11" t="str">
        <f ca="1">IF(B1794="", "", IF(OR(LOWER('Terms&amp;Conditions + Transaction'!$B$12)&lt;&gt;"compound", B1794=$C$2, B1794=E1794), L1794, L1794+IF(LOWER('Terms&amp;Conditions + Transaction'!$B$13)&lt;&gt;"y", SUMIFS($T$8:$T$2007, $B$8:$B$2007, "&gt;="&amp;E1794, $B$8:$B$2007, "&lt;"&amp;B1794), SUMIFS($U$8:$U$1007, $B$8:$B$2007, "&gt;="&amp;E1794, $B$8:$B$2007, "&lt;"&amp;B1794))))</f>
        <v/>
      </c>
      <c r="N1794" s="18" t="str">
        <f ca="1">IF(OR(B1794 = "", F1794=""), "", MIN(ForwardDays(B1794,-'Terms&amp;Conditions + Transaction'!$B$22, 'Terms&amp;Conditions + Transaction'!$B$23, 'Holiday Schedule'!$B$3:$B$1002),ForwardDays(F1794,-'Terms&amp;Conditions + Transaction'!$B$22, 'Terms&amp;Conditions + Transaction'!$B$23, 'Holiday Schedule'!$B$3:$B$1002)))</f>
        <v/>
      </c>
      <c r="O1794" s="42" t="str">
        <f ca="1">IF(B1794="", "", IF(ISNA(MATCH(N1794, SOFR_INDEX!$A$2:$A$2001, -1)),1,IF(INDEX(SOFR_INDEX!$A$2:$E$2001,MATCH(N1794, SOFR_INDEX!$A$2:$A$2001, -1), 1)=N1794,MATCH(N1794, SOFR_INDEX!$A$2:$A$2001, -1),MATCH(N1794, SOFR_INDEX!$A$2:$A$2001, -1)+1)))</f>
        <v/>
      </c>
      <c r="P1794" s="40" t="str" cm="1">
        <f t="array" aca="1" ref="P1794" ca="1">IF(OR(B1794="", F1794=""), "", INDEX(SOFR_INDEX!$B$2:$E$2001, O1794,$P$4) * IF(LEFT($P$3, 3)="180", 2, IF(LEFT($P$3, 2)="90", 4, IF(LEFT($P$3, 2)="30", 12, 1)))/100)</f>
        <v/>
      </c>
      <c r="Q1794" s="43" t="str">
        <f ca="1">IF(OR(B1794="", F1794=""), "", P1794+'Terms&amp;Conditions + Transaction'!$B$11/10000)</f>
        <v/>
      </c>
      <c r="R1794" s="43" t="str">
        <f t="shared" ca="1" si="167"/>
        <v/>
      </c>
      <c r="S1794" t="str">
        <f ca="1">IF(B1794="",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Transaction'!$C$7*(F1794-E1794), 365), 360))))</f>
        <v/>
      </c>
      <c r="T1794" s="49" t="str">
        <f t="shared" ca="1" si="168"/>
        <v/>
      </c>
      <c r="U1794" s="49" t="str">
        <f t="shared" ca="1" si="169"/>
        <v/>
      </c>
      <c r="V1794" s="49" t="str">
        <f t="shared" ca="1" si="170"/>
        <v/>
      </c>
      <c r="W1794" s="11" t="str">
        <f t="shared" ca="1" si="171"/>
        <v/>
      </c>
      <c r="X1794" s="11" t="str">
        <f t="shared" ca="1" si="172"/>
        <v/>
      </c>
    </row>
    <row r="1795" spans="2:24" x14ac:dyDescent="0.25">
      <c r="B1795" s="82" t="str">
        <f ca="1">IF(B1794&lt;MIN($C$3, 'Terms&amp;Conditions + Transaction'!$B$6), B1794+1, "")</f>
        <v/>
      </c>
      <c r="C1795" t="str">
        <f ca="1">IF(B1795="", "", IF(AND(WEEKDAY(B1795, 2)&lt;=5, ISERROR(VLOOKUP(B1795, 'Holiday Schedule'!$B$3:$B$1002, 1, FALSE))), 1, 0))</f>
        <v/>
      </c>
      <c r="D1795" t="str">
        <f ca="1">IF(B1795="", "", IF(LOWER('Terms&amp;Conditions + Transaction'!$C$15)="act", 1, IF(DAY(B1795)=31, 0, IF(AND(DAY(B1795+1)=1, MONTH(B1795+1)=3), 31-DAY(B1795), 1))))</f>
        <v/>
      </c>
      <c r="E1795" s="18" t="str">
        <f ca="1">IF(B1795="", "", IFERROR(VLOOKUP(B1795, 'Accrual Schedule'!$B$3:$B$122, 1, TRUE), ""))</f>
        <v/>
      </c>
      <c r="F1795" s="18" t="str" cm="1">
        <f t="array" aca="1" ref="F1795" ca="1">IF(B1795="", "", INDEX('Accrual Schedule'!$B$3:$B$122, MATCH(B1795, 'Accrual Schedule'!$B$3:$B$122, 1)+1, 1))</f>
        <v/>
      </c>
      <c r="G1795" s="18" t="str" cm="1">
        <f t="array" aca="1" ref="G1795" ca="1">IF(B1795="", "", INDEX('Accrual Schedule'!$B$3:$B$122, MATCH(H1795, 'Accrual Schedule'!$B$3:$B$122, 1)-1, 1))</f>
        <v/>
      </c>
      <c r="H1795" s="18" t="str">
        <f ca="1">IF(B1795="", "", INDEX('Accrual Schedule'!$B$3:$B$122, MATCH(I1795, 'Accrual Schedule'!$C$3:$C$122, 1), 1))</f>
        <v/>
      </c>
      <c r="I1795" s="18" t="str" cm="1">
        <f t="array" aca="1" ref="I1795" ca="1">IF(B1795="", "", _xlfn.IFNA(INDEX('Accrual Schedule'!$C$4:$C$122, MATCH(B1795, 'Accrual Schedule'!$C$4:$C$122, 1)+1, 1), INDEX('Accrual Schedule'!$C$4:$C$122, 1, 1)))</f>
        <v/>
      </c>
      <c r="J1795" s="11" t="str">
        <f ca="1">IF(B1795="","",'Terms&amp;Conditions + Transaction'!$F$5-SUMIF(Dispositions!$B$3:$B$32,"&lt;="&amp;B1795,Dispositions!$C$3:$C$32))</f>
        <v/>
      </c>
      <c r="K1795" s="84" t="str">
        <f ca="1">IF(B1795="", "", IF(ISNA(MATCH(B1795, 'Factor Schedule'!$B$3:$B$2002, -1)),1,IF(INDEX('Factor Schedule'!$B$3:$C$2002,MATCH(B1795, 'Factor Schedule'!$B$3:$B$2002, -1), 1)=B1795,MATCH(B1795, 'Factor Schedule'!$B$3:$B$2002, -1),MATCH(B1795, 'Factor Schedule'!$B$3:$B$2002, -1)+1)))</f>
        <v/>
      </c>
      <c r="L1795" s="11" t="str" cm="1">
        <f t="array" aca="1" ref="L1795" ca="1">IF(B1795="","",ROUND(J1795*_xlfn.IFNA(INDEX('Factor Schedule'!$B$3:$C$2002,K1795, 2), 1), 2))</f>
        <v/>
      </c>
      <c r="M1795" s="11" t="str">
        <f ca="1">IF(B1795="", "", IF(OR(LOWER('Terms&amp;Conditions + Transaction'!$B$12)&lt;&gt;"compound", B1795=$C$2, B1795=E1795), L1795, L1795+IF(LOWER('Terms&amp;Conditions + Transaction'!$B$13)&lt;&gt;"y", SUMIFS($T$8:$T$2007, $B$8:$B$2007, "&gt;="&amp;E1795, $B$8:$B$2007, "&lt;"&amp;B1795), SUMIFS($U$8:$U$1007, $B$8:$B$2007, "&gt;="&amp;E1795, $B$8:$B$2007, "&lt;"&amp;B1795))))</f>
        <v/>
      </c>
      <c r="N1795" s="18" t="str">
        <f ca="1">IF(OR(B1795 = "", F1795=""), "", MIN(ForwardDays(B1795,-'Terms&amp;Conditions + Transaction'!$B$22, 'Terms&amp;Conditions + Transaction'!$B$23, 'Holiday Schedule'!$B$3:$B$1002),ForwardDays(F1795,-'Terms&amp;Conditions + Transaction'!$B$22, 'Terms&amp;Conditions + Transaction'!$B$23, 'Holiday Schedule'!$B$3:$B$1002)))</f>
        <v/>
      </c>
      <c r="O1795" s="42" t="str">
        <f ca="1">IF(B1795="", "", IF(ISNA(MATCH(N1795, SOFR_INDEX!$A$2:$A$2001, -1)),1,IF(INDEX(SOFR_INDEX!$A$2:$E$2001,MATCH(N1795, SOFR_INDEX!$A$2:$A$2001, -1), 1)=N1795,MATCH(N1795, SOFR_INDEX!$A$2:$A$2001, -1),MATCH(N1795, SOFR_INDEX!$A$2:$A$2001, -1)+1)))</f>
        <v/>
      </c>
      <c r="P1795" s="40" t="str" cm="1">
        <f t="array" aca="1" ref="P1795" ca="1">IF(OR(B1795="", F1795=""), "", INDEX(SOFR_INDEX!$B$2:$E$2001, O1795,$P$4) * IF(LEFT($P$3, 3)="180", 2, IF(LEFT($P$3, 2)="90", 4, IF(LEFT($P$3, 2)="30", 12, 1)))/100)</f>
        <v/>
      </c>
      <c r="Q1795" s="43" t="str">
        <f ca="1">IF(OR(B1795="", F1795=""), "", P1795+'Terms&amp;Conditions + Transaction'!$B$11/10000)</f>
        <v/>
      </c>
      <c r="R1795" s="43" t="str">
        <f t="shared" ca="1" si="167"/>
        <v/>
      </c>
      <c r="S1795" t="str">
        <f ca="1">IF(B1795="",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Transaction'!$C$7*(F1795-E1795), 365), 360))))</f>
        <v/>
      </c>
      <c r="T1795" s="49" t="str">
        <f t="shared" ca="1" si="168"/>
        <v/>
      </c>
      <c r="U1795" s="49" t="str">
        <f t="shared" ca="1" si="169"/>
        <v/>
      </c>
      <c r="V1795" s="49" t="str">
        <f t="shared" ca="1" si="170"/>
        <v/>
      </c>
      <c r="W1795" s="11" t="str">
        <f t="shared" ca="1" si="171"/>
        <v/>
      </c>
      <c r="X1795" s="11" t="str">
        <f t="shared" ca="1" si="172"/>
        <v/>
      </c>
    </row>
    <row r="1796" spans="2:24" x14ac:dyDescent="0.25">
      <c r="B1796" s="82" t="str">
        <f ca="1">IF(B1795&lt;MIN($C$3, 'Terms&amp;Conditions + Transaction'!$B$6), B1795+1, "")</f>
        <v/>
      </c>
      <c r="C1796" t="str">
        <f ca="1">IF(B1796="", "", IF(AND(WEEKDAY(B1796, 2)&lt;=5, ISERROR(VLOOKUP(B1796, 'Holiday Schedule'!$B$3:$B$1002, 1, FALSE))), 1, 0))</f>
        <v/>
      </c>
      <c r="D1796" t="str">
        <f ca="1">IF(B1796="", "", IF(LOWER('Terms&amp;Conditions + Transaction'!$C$15)="act", 1, IF(DAY(B1796)=31, 0, IF(AND(DAY(B1796+1)=1, MONTH(B1796+1)=3), 31-DAY(B1796), 1))))</f>
        <v/>
      </c>
      <c r="E1796" s="18" t="str">
        <f ca="1">IF(B1796="", "", IFERROR(VLOOKUP(B1796, 'Accrual Schedule'!$B$3:$B$122, 1, TRUE), ""))</f>
        <v/>
      </c>
      <c r="F1796" s="18" t="str" cm="1">
        <f t="array" aca="1" ref="F1796" ca="1">IF(B1796="", "", INDEX('Accrual Schedule'!$B$3:$B$122, MATCH(B1796, 'Accrual Schedule'!$B$3:$B$122, 1)+1, 1))</f>
        <v/>
      </c>
      <c r="G1796" s="18" t="str" cm="1">
        <f t="array" aca="1" ref="G1796" ca="1">IF(B1796="", "", INDEX('Accrual Schedule'!$B$3:$B$122, MATCH(H1796, 'Accrual Schedule'!$B$3:$B$122, 1)-1, 1))</f>
        <v/>
      </c>
      <c r="H1796" s="18" t="str">
        <f ca="1">IF(B1796="", "", INDEX('Accrual Schedule'!$B$3:$B$122, MATCH(I1796, 'Accrual Schedule'!$C$3:$C$122, 1), 1))</f>
        <v/>
      </c>
      <c r="I1796" s="18" t="str" cm="1">
        <f t="array" aca="1" ref="I1796" ca="1">IF(B1796="", "", _xlfn.IFNA(INDEX('Accrual Schedule'!$C$4:$C$122, MATCH(B1796, 'Accrual Schedule'!$C$4:$C$122, 1)+1, 1), INDEX('Accrual Schedule'!$C$4:$C$122, 1, 1)))</f>
        <v/>
      </c>
      <c r="J1796" s="11" t="str">
        <f ca="1">IF(B1796="","",'Terms&amp;Conditions + Transaction'!$F$5-SUMIF(Dispositions!$B$3:$B$32,"&lt;="&amp;B1796,Dispositions!$C$3:$C$32))</f>
        <v/>
      </c>
      <c r="K1796" s="84" t="str">
        <f ca="1">IF(B1796="", "", IF(ISNA(MATCH(B1796, 'Factor Schedule'!$B$3:$B$2002, -1)),1,IF(INDEX('Factor Schedule'!$B$3:$C$2002,MATCH(B1796, 'Factor Schedule'!$B$3:$B$2002, -1), 1)=B1796,MATCH(B1796, 'Factor Schedule'!$B$3:$B$2002, -1),MATCH(B1796, 'Factor Schedule'!$B$3:$B$2002, -1)+1)))</f>
        <v/>
      </c>
      <c r="L1796" s="11" t="str" cm="1">
        <f t="array" aca="1" ref="L1796" ca="1">IF(B1796="","",ROUND(J1796*_xlfn.IFNA(INDEX('Factor Schedule'!$B$3:$C$2002,K1796, 2), 1), 2))</f>
        <v/>
      </c>
      <c r="M1796" s="11" t="str">
        <f ca="1">IF(B1796="", "", IF(OR(LOWER('Terms&amp;Conditions + Transaction'!$B$12)&lt;&gt;"compound", B1796=$C$2, B1796=E1796), L1796, L1796+IF(LOWER('Terms&amp;Conditions + Transaction'!$B$13)&lt;&gt;"y", SUMIFS($T$8:$T$2007, $B$8:$B$2007, "&gt;="&amp;E1796, $B$8:$B$2007, "&lt;"&amp;B1796), SUMIFS($U$8:$U$1007, $B$8:$B$2007, "&gt;="&amp;E1796, $B$8:$B$2007, "&lt;"&amp;B1796))))</f>
        <v/>
      </c>
      <c r="N1796" s="18" t="str">
        <f ca="1">IF(OR(B1796 = "", F1796=""), "", MIN(ForwardDays(B1796,-'Terms&amp;Conditions + Transaction'!$B$22, 'Terms&amp;Conditions + Transaction'!$B$23, 'Holiday Schedule'!$B$3:$B$1002),ForwardDays(F1796,-'Terms&amp;Conditions + Transaction'!$B$22, 'Terms&amp;Conditions + Transaction'!$B$23, 'Holiday Schedule'!$B$3:$B$1002)))</f>
        <v/>
      </c>
      <c r="O1796" s="42" t="str">
        <f ca="1">IF(B1796="", "", IF(ISNA(MATCH(N1796, SOFR_INDEX!$A$2:$A$2001, -1)),1,IF(INDEX(SOFR_INDEX!$A$2:$E$2001,MATCH(N1796, SOFR_INDEX!$A$2:$A$2001, -1), 1)=N1796,MATCH(N1796, SOFR_INDEX!$A$2:$A$2001, -1),MATCH(N1796, SOFR_INDEX!$A$2:$A$2001, -1)+1)))</f>
        <v/>
      </c>
      <c r="P1796" s="40" t="str" cm="1">
        <f t="array" aca="1" ref="P1796" ca="1">IF(OR(B1796="", F1796=""), "", INDEX(SOFR_INDEX!$B$2:$E$2001, O1796,$P$4) * IF(LEFT($P$3, 3)="180", 2, IF(LEFT($P$3, 2)="90", 4, IF(LEFT($P$3, 2)="30", 12, 1)))/100)</f>
        <v/>
      </c>
      <c r="Q1796" s="43" t="str">
        <f ca="1">IF(OR(B1796="", F1796=""), "", P1796+'Terms&amp;Conditions + Transaction'!$B$11/10000)</f>
        <v/>
      </c>
      <c r="R1796" s="43" t="str">
        <f t="shared" ca="1" si="167"/>
        <v/>
      </c>
      <c r="S1796" t="str">
        <f ca="1">IF(B1796="",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Transaction'!$C$7*(F1796-E1796), 365), 360))))</f>
        <v/>
      </c>
      <c r="T1796" s="49" t="str">
        <f t="shared" ca="1" si="168"/>
        <v/>
      </c>
      <c r="U1796" s="49" t="str">
        <f t="shared" ca="1" si="169"/>
        <v/>
      </c>
      <c r="V1796" s="49" t="str">
        <f t="shared" ca="1" si="170"/>
        <v/>
      </c>
      <c r="W1796" s="11" t="str">
        <f t="shared" ca="1" si="171"/>
        <v/>
      </c>
      <c r="X1796" s="11" t="str">
        <f t="shared" ca="1" si="172"/>
        <v/>
      </c>
    </row>
    <row r="1797" spans="2:24" x14ac:dyDescent="0.25">
      <c r="B1797" s="82" t="str">
        <f ca="1">IF(B1796&lt;MIN($C$3, 'Terms&amp;Conditions + Transaction'!$B$6), B1796+1, "")</f>
        <v/>
      </c>
      <c r="C1797" t="str">
        <f ca="1">IF(B1797="", "", IF(AND(WEEKDAY(B1797, 2)&lt;=5, ISERROR(VLOOKUP(B1797, 'Holiday Schedule'!$B$3:$B$1002, 1, FALSE))), 1, 0))</f>
        <v/>
      </c>
      <c r="D1797" t="str">
        <f ca="1">IF(B1797="", "", IF(LOWER('Terms&amp;Conditions + Transaction'!$C$15)="act", 1, IF(DAY(B1797)=31, 0, IF(AND(DAY(B1797+1)=1, MONTH(B1797+1)=3), 31-DAY(B1797), 1))))</f>
        <v/>
      </c>
      <c r="E1797" s="18" t="str">
        <f ca="1">IF(B1797="", "", IFERROR(VLOOKUP(B1797, 'Accrual Schedule'!$B$3:$B$122, 1, TRUE), ""))</f>
        <v/>
      </c>
      <c r="F1797" s="18" t="str" cm="1">
        <f t="array" aca="1" ref="F1797" ca="1">IF(B1797="", "", INDEX('Accrual Schedule'!$B$3:$B$122, MATCH(B1797, 'Accrual Schedule'!$B$3:$B$122, 1)+1, 1))</f>
        <v/>
      </c>
      <c r="G1797" s="18" t="str" cm="1">
        <f t="array" aca="1" ref="G1797" ca="1">IF(B1797="", "", INDEX('Accrual Schedule'!$B$3:$B$122, MATCH(H1797, 'Accrual Schedule'!$B$3:$B$122, 1)-1, 1))</f>
        <v/>
      </c>
      <c r="H1797" s="18" t="str">
        <f ca="1">IF(B1797="", "", INDEX('Accrual Schedule'!$B$3:$B$122, MATCH(I1797, 'Accrual Schedule'!$C$3:$C$122, 1), 1))</f>
        <v/>
      </c>
      <c r="I1797" s="18" t="str" cm="1">
        <f t="array" aca="1" ref="I1797" ca="1">IF(B1797="", "", _xlfn.IFNA(INDEX('Accrual Schedule'!$C$4:$C$122, MATCH(B1797, 'Accrual Schedule'!$C$4:$C$122, 1)+1, 1), INDEX('Accrual Schedule'!$C$4:$C$122, 1, 1)))</f>
        <v/>
      </c>
      <c r="J1797" s="11" t="str">
        <f ca="1">IF(B1797="","",'Terms&amp;Conditions + Transaction'!$F$5-SUMIF(Dispositions!$B$3:$B$32,"&lt;="&amp;B1797,Dispositions!$C$3:$C$32))</f>
        <v/>
      </c>
      <c r="K1797" s="84" t="str">
        <f ca="1">IF(B1797="", "", IF(ISNA(MATCH(B1797, 'Factor Schedule'!$B$3:$B$2002, -1)),1,IF(INDEX('Factor Schedule'!$B$3:$C$2002,MATCH(B1797, 'Factor Schedule'!$B$3:$B$2002, -1), 1)=B1797,MATCH(B1797, 'Factor Schedule'!$B$3:$B$2002, -1),MATCH(B1797, 'Factor Schedule'!$B$3:$B$2002, -1)+1)))</f>
        <v/>
      </c>
      <c r="L1797" s="11" t="str" cm="1">
        <f t="array" aca="1" ref="L1797" ca="1">IF(B1797="","",ROUND(J1797*_xlfn.IFNA(INDEX('Factor Schedule'!$B$3:$C$2002,K1797, 2), 1), 2))</f>
        <v/>
      </c>
      <c r="M1797" s="11" t="str">
        <f ca="1">IF(B1797="", "", IF(OR(LOWER('Terms&amp;Conditions + Transaction'!$B$12)&lt;&gt;"compound", B1797=$C$2, B1797=E1797), L1797, L1797+IF(LOWER('Terms&amp;Conditions + Transaction'!$B$13)&lt;&gt;"y", SUMIFS($T$8:$T$2007, $B$8:$B$2007, "&gt;="&amp;E1797, $B$8:$B$2007, "&lt;"&amp;B1797), SUMIFS($U$8:$U$1007, $B$8:$B$2007, "&gt;="&amp;E1797, $B$8:$B$2007, "&lt;"&amp;B1797))))</f>
        <v/>
      </c>
      <c r="N1797" s="18" t="str">
        <f ca="1">IF(OR(B1797 = "", F1797=""), "", MIN(ForwardDays(B1797,-'Terms&amp;Conditions + Transaction'!$B$22, 'Terms&amp;Conditions + Transaction'!$B$23, 'Holiday Schedule'!$B$3:$B$1002),ForwardDays(F1797,-'Terms&amp;Conditions + Transaction'!$B$22, 'Terms&amp;Conditions + Transaction'!$B$23, 'Holiday Schedule'!$B$3:$B$1002)))</f>
        <v/>
      </c>
      <c r="O1797" s="42" t="str">
        <f ca="1">IF(B1797="", "", IF(ISNA(MATCH(N1797, SOFR_INDEX!$A$2:$A$2001, -1)),1,IF(INDEX(SOFR_INDEX!$A$2:$E$2001,MATCH(N1797, SOFR_INDEX!$A$2:$A$2001, -1), 1)=N1797,MATCH(N1797, SOFR_INDEX!$A$2:$A$2001, -1),MATCH(N1797, SOFR_INDEX!$A$2:$A$2001, -1)+1)))</f>
        <v/>
      </c>
      <c r="P1797" s="40" t="str" cm="1">
        <f t="array" aca="1" ref="P1797" ca="1">IF(OR(B1797="", F1797=""), "", INDEX(SOFR_INDEX!$B$2:$E$2001, O1797,$P$4) * IF(LEFT($P$3, 3)="180", 2, IF(LEFT($P$3, 2)="90", 4, IF(LEFT($P$3, 2)="30", 12, 1)))/100)</f>
        <v/>
      </c>
      <c r="Q1797" s="43" t="str">
        <f ca="1">IF(OR(B1797="", F1797=""), "", P1797+'Terms&amp;Conditions + Transaction'!$B$11/10000)</f>
        <v/>
      </c>
      <c r="R1797" s="43" t="str">
        <f t="shared" ca="1" si="167"/>
        <v/>
      </c>
      <c r="S1797" t="str">
        <f ca="1">IF(B1797="",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Transaction'!$C$7*(F1797-E1797), 365), 360))))</f>
        <v/>
      </c>
      <c r="T1797" s="49" t="str">
        <f t="shared" ca="1" si="168"/>
        <v/>
      </c>
      <c r="U1797" s="49" t="str">
        <f t="shared" ca="1" si="169"/>
        <v/>
      </c>
      <c r="V1797" s="49" t="str">
        <f t="shared" ca="1" si="170"/>
        <v/>
      </c>
      <c r="W1797" s="11" t="str">
        <f t="shared" ca="1" si="171"/>
        <v/>
      </c>
      <c r="X1797" s="11" t="str">
        <f t="shared" ca="1" si="172"/>
        <v/>
      </c>
    </row>
    <row r="1798" spans="2:24" x14ac:dyDescent="0.25">
      <c r="B1798" s="82" t="str">
        <f ca="1">IF(B1797&lt;MIN($C$3, 'Terms&amp;Conditions + Transaction'!$B$6), B1797+1, "")</f>
        <v/>
      </c>
      <c r="C1798" t="str">
        <f ca="1">IF(B1798="", "", IF(AND(WEEKDAY(B1798, 2)&lt;=5, ISERROR(VLOOKUP(B1798, 'Holiday Schedule'!$B$3:$B$1002, 1, FALSE))), 1, 0))</f>
        <v/>
      </c>
      <c r="D1798" t="str">
        <f ca="1">IF(B1798="", "", IF(LOWER('Terms&amp;Conditions + Transaction'!$C$15)="act", 1, IF(DAY(B1798)=31, 0, IF(AND(DAY(B1798+1)=1, MONTH(B1798+1)=3), 31-DAY(B1798), 1))))</f>
        <v/>
      </c>
      <c r="E1798" s="18" t="str">
        <f ca="1">IF(B1798="", "", IFERROR(VLOOKUP(B1798, 'Accrual Schedule'!$B$3:$B$122, 1, TRUE), ""))</f>
        <v/>
      </c>
      <c r="F1798" s="18" t="str" cm="1">
        <f t="array" aca="1" ref="F1798" ca="1">IF(B1798="", "", INDEX('Accrual Schedule'!$B$3:$B$122, MATCH(B1798, 'Accrual Schedule'!$B$3:$B$122, 1)+1, 1))</f>
        <v/>
      </c>
      <c r="G1798" s="18" t="str" cm="1">
        <f t="array" aca="1" ref="G1798" ca="1">IF(B1798="", "", INDEX('Accrual Schedule'!$B$3:$B$122, MATCH(H1798, 'Accrual Schedule'!$B$3:$B$122, 1)-1, 1))</f>
        <v/>
      </c>
      <c r="H1798" s="18" t="str">
        <f ca="1">IF(B1798="", "", INDEX('Accrual Schedule'!$B$3:$B$122, MATCH(I1798, 'Accrual Schedule'!$C$3:$C$122, 1), 1))</f>
        <v/>
      </c>
      <c r="I1798" s="18" t="str" cm="1">
        <f t="array" aca="1" ref="I1798" ca="1">IF(B1798="", "", _xlfn.IFNA(INDEX('Accrual Schedule'!$C$4:$C$122, MATCH(B1798, 'Accrual Schedule'!$C$4:$C$122, 1)+1, 1), INDEX('Accrual Schedule'!$C$4:$C$122, 1, 1)))</f>
        <v/>
      </c>
      <c r="J1798" s="11" t="str">
        <f ca="1">IF(B1798="","",'Terms&amp;Conditions + Transaction'!$F$5-SUMIF(Dispositions!$B$3:$B$32,"&lt;="&amp;B1798,Dispositions!$C$3:$C$32))</f>
        <v/>
      </c>
      <c r="K1798" s="84" t="str">
        <f ca="1">IF(B1798="", "", IF(ISNA(MATCH(B1798, 'Factor Schedule'!$B$3:$B$2002, -1)),1,IF(INDEX('Factor Schedule'!$B$3:$C$2002,MATCH(B1798, 'Factor Schedule'!$B$3:$B$2002, -1), 1)=B1798,MATCH(B1798, 'Factor Schedule'!$B$3:$B$2002, -1),MATCH(B1798, 'Factor Schedule'!$B$3:$B$2002, -1)+1)))</f>
        <v/>
      </c>
      <c r="L1798" s="11" t="str" cm="1">
        <f t="array" aca="1" ref="L1798" ca="1">IF(B1798="","",ROUND(J1798*_xlfn.IFNA(INDEX('Factor Schedule'!$B$3:$C$2002,K1798, 2), 1), 2))</f>
        <v/>
      </c>
      <c r="M1798" s="11" t="str">
        <f ca="1">IF(B1798="", "", IF(OR(LOWER('Terms&amp;Conditions + Transaction'!$B$12)&lt;&gt;"compound", B1798=$C$2, B1798=E1798), L1798, L1798+IF(LOWER('Terms&amp;Conditions + Transaction'!$B$13)&lt;&gt;"y", SUMIFS($T$8:$T$2007, $B$8:$B$2007, "&gt;="&amp;E1798, $B$8:$B$2007, "&lt;"&amp;B1798), SUMIFS($U$8:$U$1007, $B$8:$B$2007, "&gt;="&amp;E1798, $B$8:$B$2007, "&lt;"&amp;B1798))))</f>
        <v/>
      </c>
      <c r="N1798" s="18" t="str">
        <f ca="1">IF(OR(B1798 = "", F1798=""), "", MIN(ForwardDays(B1798,-'Terms&amp;Conditions + Transaction'!$B$22, 'Terms&amp;Conditions + Transaction'!$B$23, 'Holiday Schedule'!$B$3:$B$1002),ForwardDays(F1798,-'Terms&amp;Conditions + Transaction'!$B$22, 'Terms&amp;Conditions + Transaction'!$B$23, 'Holiday Schedule'!$B$3:$B$1002)))</f>
        <v/>
      </c>
      <c r="O1798" s="42" t="str">
        <f ca="1">IF(B1798="", "", IF(ISNA(MATCH(N1798, SOFR_INDEX!$A$2:$A$2001, -1)),1,IF(INDEX(SOFR_INDEX!$A$2:$E$2001,MATCH(N1798, SOFR_INDEX!$A$2:$A$2001, -1), 1)=N1798,MATCH(N1798, SOFR_INDEX!$A$2:$A$2001, -1),MATCH(N1798, SOFR_INDEX!$A$2:$A$2001, -1)+1)))</f>
        <v/>
      </c>
      <c r="P1798" s="40" t="str" cm="1">
        <f t="array" aca="1" ref="P1798" ca="1">IF(OR(B1798="", F1798=""), "", INDEX(SOFR_INDEX!$B$2:$E$2001, O1798,$P$4) * IF(LEFT($P$3, 3)="180", 2, IF(LEFT($P$3, 2)="90", 4, IF(LEFT($P$3, 2)="30", 12, 1)))/100)</f>
        <v/>
      </c>
      <c r="Q1798" s="43" t="str">
        <f ca="1">IF(OR(B1798="", F1798=""), "", P1798+'Terms&amp;Conditions + Transaction'!$B$11/10000)</f>
        <v/>
      </c>
      <c r="R1798" s="43" t="str">
        <f t="shared" ca="1" si="167"/>
        <v/>
      </c>
      <c r="S1798" t="str">
        <f ca="1">IF(B1798="",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Transaction'!$C$7*(F1798-E1798), 365), 360))))</f>
        <v/>
      </c>
      <c r="T1798" s="49" t="str">
        <f t="shared" ca="1" si="168"/>
        <v/>
      </c>
      <c r="U1798" s="49" t="str">
        <f t="shared" ca="1" si="169"/>
        <v/>
      </c>
      <c r="V1798" s="49" t="str">
        <f t="shared" ca="1" si="170"/>
        <v/>
      </c>
      <c r="W1798" s="11" t="str">
        <f t="shared" ca="1" si="171"/>
        <v/>
      </c>
      <c r="X1798" s="11" t="str">
        <f t="shared" ca="1" si="172"/>
        <v/>
      </c>
    </row>
    <row r="1799" spans="2:24" x14ac:dyDescent="0.25">
      <c r="B1799" s="82" t="str">
        <f ca="1">IF(B1798&lt;MIN($C$3, 'Terms&amp;Conditions + Transaction'!$B$6), B1798+1, "")</f>
        <v/>
      </c>
      <c r="C1799" t="str">
        <f ca="1">IF(B1799="", "", IF(AND(WEEKDAY(B1799, 2)&lt;=5, ISERROR(VLOOKUP(B1799, 'Holiday Schedule'!$B$3:$B$1002, 1, FALSE))), 1, 0))</f>
        <v/>
      </c>
      <c r="D1799" t="str">
        <f ca="1">IF(B1799="", "", IF(LOWER('Terms&amp;Conditions + Transaction'!$C$15)="act", 1, IF(DAY(B1799)=31, 0, IF(AND(DAY(B1799+1)=1, MONTH(B1799+1)=3), 31-DAY(B1799), 1))))</f>
        <v/>
      </c>
      <c r="E1799" s="18" t="str">
        <f ca="1">IF(B1799="", "", IFERROR(VLOOKUP(B1799, 'Accrual Schedule'!$B$3:$B$122, 1, TRUE), ""))</f>
        <v/>
      </c>
      <c r="F1799" s="18" t="str" cm="1">
        <f t="array" aca="1" ref="F1799" ca="1">IF(B1799="", "", INDEX('Accrual Schedule'!$B$3:$B$122, MATCH(B1799, 'Accrual Schedule'!$B$3:$B$122, 1)+1, 1))</f>
        <v/>
      </c>
      <c r="G1799" s="18" t="str" cm="1">
        <f t="array" aca="1" ref="G1799" ca="1">IF(B1799="", "", INDEX('Accrual Schedule'!$B$3:$B$122, MATCH(H1799, 'Accrual Schedule'!$B$3:$B$122, 1)-1, 1))</f>
        <v/>
      </c>
      <c r="H1799" s="18" t="str">
        <f ca="1">IF(B1799="", "", INDEX('Accrual Schedule'!$B$3:$B$122, MATCH(I1799, 'Accrual Schedule'!$C$3:$C$122, 1), 1))</f>
        <v/>
      </c>
      <c r="I1799" s="18" t="str" cm="1">
        <f t="array" aca="1" ref="I1799" ca="1">IF(B1799="", "", _xlfn.IFNA(INDEX('Accrual Schedule'!$C$4:$C$122, MATCH(B1799, 'Accrual Schedule'!$C$4:$C$122, 1)+1, 1), INDEX('Accrual Schedule'!$C$4:$C$122, 1, 1)))</f>
        <v/>
      </c>
      <c r="J1799" s="11" t="str">
        <f ca="1">IF(B1799="","",'Terms&amp;Conditions + Transaction'!$F$5-SUMIF(Dispositions!$B$3:$B$32,"&lt;="&amp;B1799,Dispositions!$C$3:$C$32))</f>
        <v/>
      </c>
      <c r="K1799" s="84" t="str">
        <f ca="1">IF(B1799="", "", IF(ISNA(MATCH(B1799, 'Factor Schedule'!$B$3:$B$2002, -1)),1,IF(INDEX('Factor Schedule'!$B$3:$C$2002,MATCH(B1799, 'Factor Schedule'!$B$3:$B$2002, -1), 1)=B1799,MATCH(B1799, 'Factor Schedule'!$B$3:$B$2002, -1),MATCH(B1799, 'Factor Schedule'!$B$3:$B$2002, -1)+1)))</f>
        <v/>
      </c>
      <c r="L1799" s="11" t="str" cm="1">
        <f t="array" aca="1" ref="L1799" ca="1">IF(B1799="","",ROUND(J1799*_xlfn.IFNA(INDEX('Factor Schedule'!$B$3:$C$2002,K1799, 2), 1), 2))</f>
        <v/>
      </c>
      <c r="M1799" s="11" t="str">
        <f ca="1">IF(B1799="", "", IF(OR(LOWER('Terms&amp;Conditions + Transaction'!$B$12)&lt;&gt;"compound", B1799=$C$2, B1799=E1799), L1799, L1799+IF(LOWER('Terms&amp;Conditions + Transaction'!$B$13)&lt;&gt;"y", SUMIFS($T$8:$T$2007, $B$8:$B$2007, "&gt;="&amp;E1799, $B$8:$B$2007, "&lt;"&amp;B1799), SUMIFS($U$8:$U$1007, $B$8:$B$2007, "&gt;="&amp;E1799, $B$8:$B$2007, "&lt;"&amp;B1799))))</f>
        <v/>
      </c>
      <c r="N1799" s="18" t="str">
        <f ca="1">IF(OR(B1799 = "", F1799=""), "", MIN(ForwardDays(B1799,-'Terms&amp;Conditions + Transaction'!$B$22, 'Terms&amp;Conditions + Transaction'!$B$23, 'Holiday Schedule'!$B$3:$B$1002),ForwardDays(F1799,-'Terms&amp;Conditions + Transaction'!$B$22, 'Terms&amp;Conditions + Transaction'!$B$23, 'Holiday Schedule'!$B$3:$B$1002)))</f>
        <v/>
      </c>
      <c r="O1799" s="42" t="str">
        <f ca="1">IF(B1799="", "", IF(ISNA(MATCH(N1799, SOFR_INDEX!$A$2:$A$2001, -1)),1,IF(INDEX(SOFR_INDEX!$A$2:$E$2001,MATCH(N1799, SOFR_INDEX!$A$2:$A$2001, -1), 1)=N1799,MATCH(N1799, SOFR_INDEX!$A$2:$A$2001, -1),MATCH(N1799, SOFR_INDEX!$A$2:$A$2001, -1)+1)))</f>
        <v/>
      </c>
      <c r="P1799" s="40" t="str" cm="1">
        <f t="array" aca="1" ref="P1799" ca="1">IF(OR(B1799="", F1799=""), "", INDEX(SOFR_INDEX!$B$2:$E$2001, O1799,$P$4) * IF(LEFT($P$3, 3)="180", 2, IF(LEFT($P$3, 2)="90", 4, IF(LEFT($P$3, 2)="30", 12, 1)))/100)</f>
        <v/>
      </c>
      <c r="Q1799" s="43" t="str">
        <f ca="1">IF(OR(B1799="", F1799=""), "", P1799+'Terms&amp;Conditions + Transaction'!$B$11/10000)</f>
        <v/>
      </c>
      <c r="R1799" s="43" t="str">
        <f t="shared" ca="1" si="167"/>
        <v/>
      </c>
      <c r="S1799" t="str">
        <f ca="1">IF(B1799="",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Transaction'!$C$7*(F1799-E1799), 365), 360))))</f>
        <v/>
      </c>
      <c r="T1799" s="49" t="str">
        <f t="shared" ca="1" si="168"/>
        <v/>
      </c>
      <c r="U1799" s="49" t="str">
        <f t="shared" ca="1" si="169"/>
        <v/>
      </c>
      <c r="V1799" s="49" t="str">
        <f t="shared" ca="1" si="170"/>
        <v/>
      </c>
      <c r="W1799" s="11" t="str">
        <f t="shared" ca="1" si="171"/>
        <v/>
      </c>
      <c r="X1799" s="11" t="str">
        <f t="shared" ca="1" si="172"/>
        <v/>
      </c>
    </row>
    <row r="1800" spans="2:24" x14ac:dyDescent="0.25">
      <c r="B1800" s="82" t="str">
        <f ca="1">IF(B1799&lt;MIN($C$3, 'Terms&amp;Conditions + Transaction'!$B$6), B1799+1, "")</f>
        <v/>
      </c>
      <c r="C1800" t="str">
        <f ca="1">IF(B1800="", "", IF(AND(WEEKDAY(B1800, 2)&lt;=5, ISERROR(VLOOKUP(B1800, 'Holiday Schedule'!$B$3:$B$1002, 1, FALSE))), 1, 0))</f>
        <v/>
      </c>
      <c r="D1800" t="str">
        <f ca="1">IF(B1800="", "", IF(LOWER('Terms&amp;Conditions + Transaction'!$C$15)="act", 1, IF(DAY(B1800)=31, 0, IF(AND(DAY(B1800+1)=1, MONTH(B1800+1)=3), 31-DAY(B1800), 1))))</f>
        <v/>
      </c>
      <c r="E1800" s="18" t="str">
        <f ca="1">IF(B1800="", "", IFERROR(VLOOKUP(B1800, 'Accrual Schedule'!$B$3:$B$122, 1, TRUE), ""))</f>
        <v/>
      </c>
      <c r="F1800" s="18" t="str" cm="1">
        <f t="array" aca="1" ref="F1800" ca="1">IF(B1800="", "", INDEX('Accrual Schedule'!$B$3:$B$122, MATCH(B1800, 'Accrual Schedule'!$B$3:$B$122, 1)+1, 1))</f>
        <v/>
      </c>
      <c r="G1800" s="18" t="str" cm="1">
        <f t="array" aca="1" ref="G1800" ca="1">IF(B1800="", "", INDEX('Accrual Schedule'!$B$3:$B$122, MATCH(H1800, 'Accrual Schedule'!$B$3:$B$122, 1)-1, 1))</f>
        <v/>
      </c>
      <c r="H1800" s="18" t="str">
        <f ca="1">IF(B1800="", "", INDEX('Accrual Schedule'!$B$3:$B$122, MATCH(I1800, 'Accrual Schedule'!$C$3:$C$122, 1), 1))</f>
        <v/>
      </c>
      <c r="I1800" s="18" t="str" cm="1">
        <f t="array" aca="1" ref="I1800" ca="1">IF(B1800="", "", _xlfn.IFNA(INDEX('Accrual Schedule'!$C$4:$C$122, MATCH(B1800, 'Accrual Schedule'!$C$4:$C$122, 1)+1, 1), INDEX('Accrual Schedule'!$C$4:$C$122, 1, 1)))</f>
        <v/>
      </c>
      <c r="J1800" s="11" t="str">
        <f ca="1">IF(B1800="","",'Terms&amp;Conditions + Transaction'!$F$5-SUMIF(Dispositions!$B$3:$B$32,"&lt;="&amp;B1800,Dispositions!$C$3:$C$32))</f>
        <v/>
      </c>
      <c r="K1800" s="84" t="str">
        <f ca="1">IF(B1800="", "", IF(ISNA(MATCH(B1800, 'Factor Schedule'!$B$3:$B$2002, -1)),1,IF(INDEX('Factor Schedule'!$B$3:$C$2002,MATCH(B1800, 'Factor Schedule'!$B$3:$B$2002, -1), 1)=B1800,MATCH(B1800, 'Factor Schedule'!$B$3:$B$2002, -1),MATCH(B1800, 'Factor Schedule'!$B$3:$B$2002, -1)+1)))</f>
        <v/>
      </c>
      <c r="L1800" s="11" t="str" cm="1">
        <f t="array" aca="1" ref="L1800" ca="1">IF(B1800="","",ROUND(J1800*_xlfn.IFNA(INDEX('Factor Schedule'!$B$3:$C$2002,K1800, 2), 1), 2))</f>
        <v/>
      </c>
      <c r="M1800" s="11" t="str">
        <f ca="1">IF(B1800="", "", IF(OR(LOWER('Terms&amp;Conditions + Transaction'!$B$12)&lt;&gt;"compound", B1800=$C$2, B1800=E1800), L1800, L1800+IF(LOWER('Terms&amp;Conditions + Transaction'!$B$13)&lt;&gt;"y", SUMIFS($T$8:$T$2007, $B$8:$B$2007, "&gt;="&amp;E1800, $B$8:$B$2007, "&lt;"&amp;B1800), SUMIFS($U$8:$U$1007, $B$8:$B$2007, "&gt;="&amp;E1800, $B$8:$B$2007, "&lt;"&amp;B1800))))</f>
        <v/>
      </c>
      <c r="N1800" s="18" t="str">
        <f ca="1">IF(OR(B1800 = "", F1800=""), "", MIN(ForwardDays(B1800,-'Terms&amp;Conditions + Transaction'!$B$22, 'Terms&amp;Conditions + Transaction'!$B$23, 'Holiday Schedule'!$B$3:$B$1002),ForwardDays(F1800,-'Terms&amp;Conditions + Transaction'!$B$22, 'Terms&amp;Conditions + Transaction'!$B$23, 'Holiday Schedule'!$B$3:$B$1002)))</f>
        <v/>
      </c>
      <c r="O1800" s="42" t="str">
        <f ca="1">IF(B1800="", "", IF(ISNA(MATCH(N1800, SOFR_INDEX!$A$2:$A$2001, -1)),1,IF(INDEX(SOFR_INDEX!$A$2:$E$2001,MATCH(N1800, SOFR_INDEX!$A$2:$A$2001, -1), 1)=N1800,MATCH(N1800, SOFR_INDEX!$A$2:$A$2001, -1),MATCH(N1800, SOFR_INDEX!$A$2:$A$2001, -1)+1)))</f>
        <v/>
      </c>
      <c r="P1800" s="40" t="str" cm="1">
        <f t="array" aca="1" ref="P1800" ca="1">IF(OR(B1800="", F1800=""), "", INDEX(SOFR_INDEX!$B$2:$E$2001, O1800,$P$4) * IF(LEFT($P$3, 3)="180", 2, IF(LEFT($P$3, 2)="90", 4, IF(LEFT($P$3, 2)="30", 12, 1)))/100)</f>
        <v/>
      </c>
      <c r="Q1800" s="43" t="str">
        <f ca="1">IF(OR(B1800="", F1800=""), "", P1800+'Terms&amp;Conditions + Transaction'!$B$11/10000)</f>
        <v/>
      </c>
      <c r="R1800" s="43" t="str">
        <f t="shared" ref="R1800:R1833" ca="1" si="173">IF(OR(B1800="", B1801=""), "", (V1800/L1800)/((B1801-$B$8)/S1800))</f>
        <v/>
      </c>
      <c r="S1800" t="str">
        <f ca="1">IF(B1800="",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Transaction'!$C$7*(F1800-E1800), 365), 360))))</f>
        <v/>
      </c>
      <c r="T1800" s="49" t="str">
        <f t="shared" ca="1" si="168"/>
        <v/>
      </c>
      <c r="U1800" s="49" t="str">
        <f t="shared" ca="1" si="169"/>
        <v/>
      </c>
      <c r="V1800" s="49" t="str">
        <f t="shared" ca="1" si="170"/>
        <v/>
      </c>
      <c r="W1800" s="11" t="str">
        <f t="shared" ca="1" si="171"/>
        <v/>
      </c>
      <c r="X1800" s="11" t="str">
        <f t="shared" ca="1" si="172"/>
        <v/>
      </c>
    </row>
    <row r="1801" spans="2:24" x14ac:dyDescent="0.25">
      <c r="B1801" s="82" t="str">
        <f ca="1">IF(B1800&lt;MIN($C$3, 'Terms&amp;Conditions + Transaction'!$B$6), B1800+1, "")</f>
        <v/>
      </c>
      <c r="C1801" t="str">
        <f ca="1">IF(B1801="", "", IF(AND(WEEKDAY(B1801, 2)&lt;=5, ISERROR(VLOOKUP(B1801, 'Holiday Schedule'!$B$3:$B$1002, 1, FALSE))), 1, 0))</f>
        <v/>
      </c>
      <c r="D1801" t="str">
        <f ca="1">IF(B1801="", "", IF(LOWER('Terms&amp;Conditions + Transaction'!$C$15)="act", 1, IF(DAY(B1801)=31, 0, IF(AND(DAY(B1801+1)=1, MONTH(B1801+1)=3), 31-DAY(B1801), 1))))</f>
        <v/>
      </c>
      <c r="E1801" s="18" t="str">
        <f ca="1">IF(B1801="", "", IFERROR(VLOOKUP(B1801, 'Accrual Schedule'!$B$3:$B$122, 1, TRUE), ""))</f>
        <v/>
      </c>
      <c r="F1801" s="18" t="str" cm="1">
        <f t="array" aca="1" ref="F1801" ca="1">IF(B1801="", "", INDEX('Accrual Schedule'!$B$3:$B$122, MATCH(B1801, 'Accrual Schedule'!$B$3:$B$122, 1)+1, 1))</f>
        <v/>
      </c>
      <c r="G1801" s="18" t="str" cm="1">
        <f t="array" aca="1" ref="G1801" ca="1">IF(B1801="", "", INDEX('Accrual Schedule'!$B$3:$B$122, MATCH(H1801, 'Accrual Schedule'!$B$3:$B$122, 1)-1, 1))</f>
        <v/>
      </c>
      <c r="H1801" s="18" t="str">
        <f ca="1">IF(B1801="", "", INDEX('Accrual Schedule'!$B$3:$B$122, MATCH(I1801, 'Accrual Schedule'!$C$3:$C$122, 1), 1))</f>
        <v/>
      </c>
      <c r="I1801" s="18" t="str" cm="1">
        <f t="array" aca="1" ref="I1801" ca="1">IF(B1801="", "", _xlfn.IFNA(INDEX('Accrual Schedule'!$C$4:$C$122, MATCH(B1801, 'Accrual Schedule'!$C$4:$C$122, 1)+1, 1), INDEX('Accrual Schedule'!$C$4:$C$122, 1, 1)))</f>
        <v/>
      </c>
      <c r="J1801" s="11" t="str">
        <f ca="1">IF(B1801="","",'Terms&amp;Conditions + Transaction'!$F$5-SUMIF(Dispositions!$B$3:$B$32,"&lt;="&amp;B1801,Dispositions!$C$3:$C$32))</f>
        <v/>
      </c>
      <c r="K1801" s="84" t="str">
        <f ca="1">IF(B1801="", "", IF(ISNA(MATCH(B1801, 'Factor Schedule'!$B$3:$B$2002, -1)),1,IF(INDEX('Factor Schedule'!$B$3:$C$2002,MATCH(B1801, 'Factor Schedule'!$B$3:$B$2002, -1), 1)=B1801,MATCH(B1801, 'Factor Schedule'!$B$3:$B$2002, -1),MATCH(B1801, 'Factor Schedule'!$B$3:$B$2002, -1)+1)))</f>
        <v/>
      </c>
      <c r="L1801" s="11" t="str" cm="1">
        <f t="array" aca="1" ref="L1801" ca="1">IF(B1801="","",ROUND(J1801*_xlfn.IFNA(INDEX('Factor Schedule'!$B$3:$C$2002,K1801, 2), 1), 2))</f>
        <v/>
      </c>
      <c r="M1801" s="11" t="str">
        <f ca="1">IF(B1801="", "", IF(OR(LOWER('Terms&amp;Conditions + Transaction'!$B$12)&lt;&gt;"compound", B1801=$C$2, B1801=E1801), L1801, L1801+IF(LOWER('Terms&amp;Conditions + Transaction'!$B$13)&lt;&gt;"y", SUMIFS($T$8:$T$2007, $B$8:$B$2007, "&gt;="&amp;E1801, $B$8:$B$2007, "&lt;"&amp;B1801), SUMIFS($U$8:$U$1007, $B$8:$B$2007, "&gt;="&amp;E1801, $B$8:$B$2007, "&lt;"&amp;B1801))))</f>
        <v/>
      </c>
      <c r="N1801" s="18" t="str">
        <f ca="1">IF(OR(B1801 = "", F1801=""), "", MIN(ForwardDays(B1801,-'Terms&amp;Conditions + Transaction'!$B$22, 'Terms&amp;Conditions + Transaction'!$B$23, 'Holiday Schedule'!$B$3:$B$1002),ForwardDays(F1801,-'Terms&amp;Conditions + Transaction'!$B$22, 'Terms&amp;Conditions + Transaction'!$B$23, 'Holiday Schedule'!$B$3:$B$1002)))</f>
        <v/>
      </c>
      <c r="O1801" s="42" t="str">
        <f ca="1">IF(B1801="", "", IF(ISNA(MATCH(N1801, SOFR_INDEX!$A$2:$A$2001, -1)),1,IF(INDEX(SOFR_INDEX!$A$2:$E$2001,MATCH(N1801, SOFR_INDEX!$A$2:$A$2001, -1), 1)=N1801,MATCH(N1801, SOFR_INDEX!$A$2:$A$2001, -1),MATCH(N1801, SOFR_INDEX!$A$2:$A$2001, -1)+1)))</f>
        <v/>
      </c>
      <c r="P1801" s="40" t="str" cm="1">
        <f t="array" aca="1" ref="P1801" ca="1">IF(OR(B1801="", F1801=""), "", INDEX(SOFR_INDEX!$B$2:$E$2001, O1801,$P$4) * IF(LEFT($P$3, 3)="180", 2, IF(LEFT($P$3, 2)="90", 4, IF(LEFT($P$3, 2)="30", 12, 1)))/100)</f>
        <v/>
      </c>
      <c r="Q1801" s="43" t="str">
        <f ca="1">IF(OR(B1801="", F1801=""), "", P1801+'Terms&amp;Conditions + Transaction'!$B$11/10000)</f>
        <v/>
      </c>
      <c r="R1801" s="43" t="str">
        <f t="shared" ca="1" si="173"/>
        <v/>
      </c>
      <c r="S1801" t="str">
        <f ca="1">IF(B1801="",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Transaction'!$C$7*(F1801-E1801), 365), 360))))</f>
        <v/>
      </c>
      <c r="T1801" s="49" t="str">
        <f t="shared" ca="1" si="168"/>
        <v/>
      </c>
      <c r="U1801" s="49" t="str">
        <f t="shared" ca="1" si="169"/>
        <v/>
      </c>
      <c r="V1801" s="49" t="str">
        <f t="shared" ca="1" si="170"/>
        <v/>
      </c>
      <c r="W1801" s="11" t="str">
        <f t="shared" ca="1" si="171"/>
        <v/>
      </c>
      <c r="X1801" s="11" t="str">
        <f t="shared" ca="1" si="172"/>
        <v/>
      </c>
    </row>
    <row r="1802" spans="2:24" x14ac:dyDescent="0.25">
      <c r="B1802" s="82" t="str">
        <f ca="1">IF(B1801&lt;MIN($C$3, 'Terms&amp;Conditions + Transaction'!$B$6), B1801+1, "")</f>
        <v/>
      </c>
      <c r="C1802" t="str">
        <f ca="1">IF(B1802="", "", IF(AND(WEEKDAY(B1802, 2)&lt;=5, ISERROR(VLOOKUP(B1802, 'Holiday Schedule'!$B$3:$B$1002, 1, FALSE))), 1, 0))</f>
        <v/>
      </c>
      <c r="D1802" t="str">
        <f ca="1">IF(B1802="", "", IF(LOWER('Terms&amp;Conditions + Transaction'!$C$15)="act", 1, IF(DAY(B1802)=31, 0, IF(AND(DAY(B1802+1)=1, MONTH(B1802+1)=3), 31-DAY(B1802), 1))))</f>
        <v/>
      </c>
      <c r="E1802" s="18" t="str">
        <f ca="1">IF(B1802="", "", IFERROR(VLOOKUP(B1802, 'Accrual Schedule'!$B$3:$B$122, 1, TRUE), ""))</f>
        <v/>
      </c>
      <c r="F1802" s="18" t="str" cm="1">
        <f t="array" aca="1" ref="F1802" ca="1">IF(B1802="", "", INDEX('Accrual Schedule'!$B$3:$B$122, MATCH(B1802, 'Accrual Schedule'!$B$3:$B$122, 1)+1, 1))</f>
        <v/>
      </c>
      <c r="G1802" s="18" t="str" cm="1">
        <f t="array" aca="1" ref="G1802" ca="1">IF(B1802="", "", INDEX('Accrual Schedule'!$B$3:$B$122, MATCH(H1802, 'Accrual Schedule'!$B$3:$B$122, 1)-1, 1))</f>
        <v/>
      </c>
      <c r="H1802" s="18" t="str">
        <f ca="1">IF(B1802="", "", INDEX('Accrual Schedule'!$B$3:$B$122, MATCH(I1802, 'Accrual Schedule'!$C$3:$C$122, 1), 1))</f>
        <v/>
      </c>
      <c r="I1802" s="18" t="str" cm="1">
        <f t="array" aca="1" ref="I1802" ca="1">IF(B1802="", "", _xlfn.IFNA(INDEX('Accrual Schedule'!$C$4:$C$122, MATCH(B1802, 'Accrual Schedule'!$C$4:$C$122, 1)+1, 1), INDEX('Accrual Schedule'!$C$4:$C$122, 1, 1)))</f>
        <v/>
      </c>
      <c r="J1802" s="11" t="str">
        <f ca="1">IF(B1802="","",'Terms&amp;Conditions + Transaction'!$F$5-SUMIF(Dispositions!$B$3:$B$32,"&lt;="&amp;B1802,Dispositions!$C$3:$C$32))</f>
        <v/>
      </c>
      <c r="K1802" s="84" t="str">
        <f ca="1">IF(B1802="", "", IF(ISNA(MATCH(B1802, 'Factor Schedule'!$B$3:$B$2002, -1)),1,IF(INDEX('Factor Schedule'!$B$3:$C$2002,MATCH(B1802, 'Factor Schedule'!$B$3:$B$2002, -1), 1)=B1802,MATCH(B1802, 'Factor Schedule'!$B$3:$B$2002, -1),MATCH(B1802, 'Factor Schedule'!$B$3:$B$2002, -1)+1)))</f>
        <v/>
      </c>
      <c r="L1802" s="11" t="str" cm="1">
        <f t="array" aca="1" ref="L1802" ca="1">IF(B1802="","",ROUND(J1802*_xlfn.IFNA(INDEX('Factor Schedule'!$B$3:$C$2002,K1802, 2), 1), 2))</f>
        <v/>
      </c>
      <c r="M1802" s="11" t="str">
        <f ca="1">IF(B1802="", "", IF(OR(LOWER('Terms&amp;Conditions + Transaction'!$B$12)&lt;&gt;"compound", B1802=$C$2, B1802=E1802), L1802, L1802+IF(LOWER('Terms&amp;Conditions + Transaction'!$B$13)&lt;&gt;"y", SUMIFS($T$8:$T$2007, $B$8:$B$2007, "&gt;="&amp;E1802, $B$8:$B$2007, "&lt;"&amp;B1802), SUMIFS($U$8:$U$1007, $B$8:$B$2007, "&gt;="&amp;E1802, $B$8:$B$2007, "&lt;"&amp;B1802))))</f>
        <v/>
      </c>
      <c r="N1802" s="18" t="str">
        <f ca="1">IF(OR(B1802 = "", F1802=""), "", MIN(ForwardDays(B1802,-'Terms&amp;Conditions + Transaction'!$B$22, 'Terms&amp;Conditions + Transaction'!$B$23, 'Holiday Schedule'!$B$3:$B$1002),ForwardDays(F1802,-'Terms&amp;Conditions + Transaction'!$B$22, 'Terms&amp;Conditions + Transaction'!$B$23, 'Holiday Schedule'!$B$3:$B$1002)))</f>
        <v/>
      </c>
      <c r="O1802" s="42" t="str">
        <f ca="1">IF(B1802="", "", IF(ISNA(MATCH(N1802, SOFR_INDEX!$A$2:$A$2001, -1)),1,IF(INDEX(SOFR_INDEX!$A$2:$E$2001,MATCH(N1802, SOFR_INDEX!$A$2:$A$2001, -1), 1)=N1802,MATCH(N1802, SOFR_INDEX!$A$2:$A$2001, -1),MATCH(N1802, SOFR_INDEX!$A$2:$A$2001, -1)+1)))</f>
        <v/>
      </c>
      <c r="P1802" s="40" t="str" cm="1">
        <f t="array" aca="1" ref="P1802" ca="1">IF(OR(B1802="", F1802=""), "", INDEX(SOFR_INDEX!$B$2:$E$2001, O1802,$P$4) * IF(LEFT($P$3, 3)="180", 2, IF(LEFT($P$3, 2)="90", 4, IF(LEFT($P$3, 2)="30", 12, 1)))/100)</f>
        <v/>
      </c>
      <c r="Q1802" s="43" t="str">
        <f ca="1">IF(OR(B1802="", F1802=""), "", P1802+'Terms&amp;Conditions + Transaction'!$B$11/10000)</f>
        <v/>
      </c>
      <c r="R1802" s="43" t="str">
        <f t="shared" ca="1" si="173"/>
        <v/>
      </c>
      <c r="S1802" t="str">
        <f ca="1">IF(B1802="",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Transaction'!$C$7*(F1802-E1802), 365), 360))))</f>
        <v/>
      </c>
      <c r="T1802" s="49" t="str">
        <f t="shared" ca="1" si="168"/>
        <v/>
      </c>
      <c r="U1802" s="49" t="str">
        <f t="shared" ca="1" si="169"/>
        <v/>
      </c>
      <c r="V1802" s="49" t="str">
        <f t="shared" ca="1" si="170"/>
        <v/>
      </c>
      <c r="W1802" s="11" t="str">
        <f t="shared" ca="1" si="171"/>
        <v/>
      </c>
      <c r="X1802" s="11" t="str">
        <f t="shared" ca="1" si="172"/>
        <v/>
      </c>
    </row>
    <row r="1803" spans="2:24" x14ac:dyDescent="0.25">
      <c r="B1803" s="82" t="str">
        <f ca="1">IF(B1802&lt;MIN($C$3, 'Terms&amp;Conditions + Transaction'!$B$6), B1802+1, "")</f>
        <v/>
      </c>
      <c r="C1803" t="str">
        <f ca="1">IF(B1803="", "", IF(AND(WEEKDAY(B1803, 2)&lt;=5, ISERROR(VLOOKUP(B1803, 'Holiday Schedule'!$B$3:$B$1002, 1, FALSE))), 1, 0))</f>
        <v/>
      </c>
      <c r="D1803" t="str">
        <f ca="1">IF(B1803="", "", IF(LOWER('Terms&amp;Conditions + Transaction'!$C$15)="act", 1, IF(DAY(B1803)=31, 0, IF(AND(DAY(B1803+1)=1, MONTH(B1803+1)=3), 31-DAY(B1803), 1))))</f>
        <v/>
      </c>
      <c r="E1803" s="18" t="str">
        <f ca="1">IF(B1803="", "", IFERROR(VLOOKUP(B1803, 'Accrual Schedule'!$B$3:$B$122, 1, TRUE), ""))</f>
        <v/>
      </c>
      <c r="F1803" s="18" t="str" cm="1">
        <f t="array" aca="1" ref="F1803" ca="1">IF(B1803="", "", INDEX('Accrual Schedule'!$B$3:$B$122, MATCH(B1803, 'Accrual Schedule'!$B$3:$B$122, 1)+1, 1))</f>
        <v/>
      </c>
      <c r="G1803" s="18" t="str" cm="1">
        <f t="array" aca="1" ref="G1803" ca="1">IF(B1803="", "", INDEX('Accrual Schedule'!$B$3:$B$122, MATCH(H1803, 'Accrual Schedule'!$B$3:$B$122, 1)-1, 1))</f>
        <v/>
      </c>
      <c r="H1803" s="18" t="str">
        <f ca="1">IF(B1803="", "", INDEX('Accrual Schedule'!$B$3:$B$122, MATCH(I1803, 'Accrual Schedule'!$C$3:$C$122, 1), 1))</f>
        <v/>
      </c>
      <c r="I1803" s="18" t="str" cm="1">
        <f t="array" aca="1" ref="I1803" ca="1">IF(B1803="", "", _xlfn.IFNA(INDEX('Accrual Schedule'!$C$4:$C$122, MATCH(B1803, 'Accrual Schedule'!$C$4:$C$122, 1)+1, 1), INDEX('Accrual Schedule'!$C$4:$C$122, 1, 1)))</f>
        <v/>
      </c>
      <c r="J1803" s="11" t="str">
        <f ca="1">IF(B1803="","",'Terms&amp;Conditions + Transaction'!$F$5-SUMIF(Dispositions!$B$3:$B$32,"&lt;="&amp;B1803,Dispositions!$C$3:$C$32))</f>
        <v/>
      </c>
      <c r="K1803" s="84" t="str">
        <f ca="1">IF(B1803="", "", IF(ISNA(MATCH(B1803, 'Factor Schedule'!$B$3:$B$2002, -1)),1,IF(INDEX('Factor Schedule'!$B$3:$C$2002,MATCH(B1803, 'Factor Schedule'!$B$3:$B$2002, -1), 1)=B1803,MATCH(B1803, 'Factor Schedule'!$B$3:$B$2002, -1),MATCH(B1803, 'Factor Schedule'!$B$3:$B$2002, -1)+1)))</f>
        <v/>
      </c>
      <c r="L1803" s="11" t="str" cm="1">
        <f t="array" aca="1" ref="L1803" ca="1">IF(B1803="","",ROUND(J1803*_xlfn.IFNA(INDEX('Factor Schedule'!$B$3:$C$2002,K1803, 2), 1), 2))</f>
        <v/>
      </c>
      <c r="M1803" s="11" t="str">
        <f ca="1">IF(B1803="", "", IF(OR(LOWER('Terms&amp;Conditions + Transaction'!$B$12)&lt;&gt;"compound", B1803=$C$2, B1803=E1803), L1803, L1803+IF(LOWER('Terms&amp;Conditions + Transaction'!$B$13)&lt;&gt;"y", SUMIFS($T$8:$T$2007, $B$8:$B$2007, "&gt;="&amp;E1803, $B$8:$B$2007, "&lt;"&amp;B1803), SUMIFS($U$8:$U$1007, $B$8:$B$2007, "&gt;="&amp;E1803, $B$8:$B$2007, "&lt;"&amp;B1803))))</f>
        <v/>
      </c>
      <c r="N1803" s="18" t="str">
        <f ca="1">IF(OR(B1803 = "", F1803=""), "", MIN(ForwardDays(B1803,-'Terms&amp;Conditions + Transaction'!$B$22, 'Terms&amp;Conditions + Transaction'!$B$23, 'Holiday Schedule'!$B$3:$B$1002),ForwardDays(F1803,-'Terms&amp;Conditions + Transaction'!$B$22, 'Terms&amp;Conditions + Transaction'!$B$23, 'Holiday Schedule'!$B$3:$B$1002)))</f>
        <v/>
      </c>
      <c r="O1803" s="42" t="str">
        <f ca="1">IF(B1803="", "", IF(ISNA(MATCH(N1803, SOFR_INDEX!$A$2:$A$2001, -1)),1,IF(INDEX(SOFR_INDEX!$A$2:$E$2001,MATCH(N1803, SOFR_INDEX!$A$2:$A$2001, -1), 1)=N1803,MATCH(N1803, SOFR_INDEX!$A$2:$A$2001, -1),MATCH(N1803, SOFR_INDEX!$A$2:$A$2001, -1)+1)))</f>
        <v/>
      </c>
      <c r="P1803" s="40" t="str" cm="1">
        <f t="array" aca="1" ref="P1803" ca="1">IF(OR(B1803="", F1803=""), "", INDEX(SOFR_INDEX!$B$2:$E$2001, O1803,$P$4) * IF(LEFT($P$3, 3)="180", 2, IF(LEFT($P$3, 2)="90", 4, IF(LEFT($P$3, 2)="30", 12, 1)))/100)</f>
        <v/>
      </c>
      <c r="Q1803" s="43" t="str">
        <f ca="1">IF(OR(B1803="", F1803=""), "", P1803+'Terms&amp;Conditions + Transaction'!$B$11/10000)</f>
        <v/>
      </c>
      <c r="R1803" s="43" t="str">
        <f t="shared" ca="1" si="173"/>
        <v/>
      </c>
      <c r="S1803" t="str">
        <f ca="1">IF(B1803="",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Transaction'!$C$7*(F1803-E1803), 365), 360))))</f>
        <v/>
      </c>
      <c r="T1803" s="49" t="str">
        <f t="shared" ref="T1803:T1833" ca="1" si="174">IF(OR(B1803="", F1803=""), "", IF(S1803&gt;0, D1803*M1803* P1803/S1803, 0))</f>
        <v/>
      </c>
      <c r="U1803" s="49" t="str">
        <f t="shared" ref="U1803:U1833" ca="1" si="175">IF(OR(B1803="", F1803=""), "", IF(S1803&gt;0, D1803*M1803* Q1803/S1803, 0))</f>
        <v/>
      </c>
      <c r="V1803" s="49" t="str">
        <f t="shared" ref="V1803:V1833" ca="1" si="176">IF(B1803="","",SUMIFS($U$8:$U$1007, $B$8:$B$1007,"&gt;="&amp;G1803,$B$8:$B$1007,"&lt;="&amp;B1803))</f>
        <v/>
      </c>
      <c r="W1803" s="11" t="str">
        <f t="shared" ref="W1803:W1833" ca="1" si="177">IF(B1803="","",ROUND(V1803, 2))</f>
        <v/>
      </c>
      <c r="X1803" s="11" t="str">
        <f t="shared" ref="X1803:X1833" ca="1" si="178">IF(B1803="","",IF(B1802="","",IF(B1803=I1802,ROUND(SUMIFS($U$8:$U$1007, $B$8:$B$1007,"&gt;="&amp;G1802,$B$8:$B$1007,"&lt;"&amp;H1802), 2),"")))</f>
        <v/>
      </c>
    </row>
    <row r="1804" spans="2:24" x14ac:dyDescent="0.25">
      <c r="B1804" s="82" t="str">
        <f ca="1">IF(B1803&lt;MIN($C$3, 'Terms&amp;Conditions + Transaction'!$B$6), B1803+1, "")</f>
        <v/>
      </c>
      <c r="C1804" t="str">
        <f ca="1">IF(B1804="", "", IF(AND(WEEKDAY(B1804, 2)&lt;=5, ISERROR(VLOOKUP(B1804, 'Holiday Schedule'!$B$3:$B$1002, 1, FALSE))), 1, 0))</f>
        <v/>
      </c>
      <c r="D1804" t="str">
        <f ca="1">IF(B1804="", "", IF(LOWER('Terms&amp;Conditions + Transaction'!$C$15)="act", 1, IF(DAY(B1804)=31, 0, IF(AND(DAY(B1804+1)=1, MONTH(B1804+1)=3), 31-DAY(B1804), 1))))</f>
        <v/>
      </c>
      <c r="E1804" s="18" t="str">
        <f ca="1">IF(B1804="", "", IFERROR(VLOOKUP(B1804, 'Accrual Schedule'!$B$3:$B$122, 1, TRUE), ""))</f>
        <v/>
      </c>
      <c r="F1804" s="18" t="str" cm="1">
        <f t="array" aca="1" ref="F1804" ca="1">IF(B1804="", "", INDEX('Accrual Schedule'!$B$3:$B$122, MATCH(B1804, 'Accrual Schedule'!$B$3:$B$122, 1)+1, 1))</f>
        <v/>
      </c>
      <c r="G1804" s="18" t="str" cm="1">
        <f t="array" aca="1" ref="G1804" ca="1">IF(B1804="", "", INDEX('Accrual Schedule'!$B$3:$B$122, MATCH(H1804, 'Accrual Schedule'!$B$3:$B$122, 1)-1, 1))</f>
        <v/>
      </c>
      <c r="H1804" s="18" t="str">
        <f ca="1">IF(B1804="", "", INDEX('Accrual Schedule'!$B$3:$B$122, MATCH(I1804, 'Accrual Schedule'!$C$3:$C$122, 1), 1))</f>
        <v/>
      </c>
      <c r="I1804" s="18" t="str" cm="1">
        <f t="array" aca="1" ref="I1804" ca="1">IF(B1804="", "", _xlfn.IFNA(INDEX('Accrual Schedule'!$C$4:$C$122, MATCH(B1804, 'Accrual Schedule'!$C$4:$C$122, 1)+1, 1), INDEX('Accrual Schedule'!$C$4:$C$122, 1, 1)))</f>
        <v/>
      </c>
      <c r="J1804" s="11" t="str">
        <f ca="1">IF(B1804="","",'Terms&amp;Conditions + Transaction'!$F$5-SUMIF(Dispositions!$B$3:$B$32,"&lt;="&amp;B1804,Dispositions!$C$3:$C$32))</f>
        <v/>
      </c>
      <c r="K1804" s="84" t="str">
        <f ca="1">IF(B1804="", "", IF(ISNA(MATCH(B1804, 'Factor Schedule'!$B$3:$B$2002, -1)),1,IF(INDEX('Factor Schedule'!$B$3:$C$2002,MATCH(B1804, 'Factor Schedule'!$B$3:$B$2002, -1), 1)=B1804,MATCH(B1804, 'Factor Schedule'!$B$3:$B$2002, -1),MATCH(B1804, 'Factor Schedule'!$B$3:$B$2002, -1)+1)))</f>
        <v/>
      </c>
      <c r="L1804" s="11" t="str" cm="1">
        <f t="array" aca="1" ref="L1804" ca="1">IF(B1804="","",ROUND(J1804*_xlfn.IFNA(INDEX('Factor Schedule'!$B$3:$C$2002,K1804, 2), 1), 2))</f>
        <v/>
      </c>
      <c r="M1804" s="11" t="str">
        <f ca="1">IF(B1804="", "", IF(OR(LOWER('Terms&amp;Conditions + Transaction'!$B$12)&lt;&gt;"compound", B1804=$C$2, B1804=E1804), L1804, L1804+IF(LOWER('Terms&amp;Conditions + Transaction'!$B$13)&lt;&gt;"y", SUMIFS($T$8:$T$2007, $B$8:$B$2007, "&gt;="&amp;E1804, $B$8:$B$2007, "&lt;"&amp;B1804), SUMIFS($U$8:$U$1007, $B$8:$B$2007, "&gt;="&amp;E1804, $B$8:$B$2007, "&lt;"&amp;B1804))))</f>
        <v/>
      </c>
      <c r="N1804" s="18" t="str">
        <f ca="1">IF(OR(B1804 = "", F1804=""), "", MIN(ForwardDays(B1804,-'Terms&amp;Conditions + Transaction'!$B$22, 'Terms&amp;Conditions + Transaction'!$B$23, 'Holiday Schedule'!$B$3:$B$1002),ForwardDays(F1804,-'Terms&amp;Conditions + Transaction'!$B$22, 'Terms&amp;Conditions + Transaction'!$B$23, 'Holiday Schedule'!$B$3:$B$1002)))</f>
        <v/>
      </c>
      <c r="O1804" s="42" t="str">
        <f ca="1">IF(B1804="", "", IF(ISNA(MATCH(N1804, SOFR_INDEX!$A$2:$A$2001, -1)),1,IF(INDEX(SOFR_INDEX!$A$2:$E$2001,MATCH(N1804, SOFR_INDEX!$A$2:$A$2001, -1), 1)=N1804,MATCH(N1804, SOFR_INDEX!$A$2:$A$2001, -1),MATCH(N1804, SOFR_INDEX!$A$2:$A$2001, -1)+1)))</f>
        <v/>
      </c>
      <c r="P1804" s="40" t="str" cm="1">
        <f t="array" aca="1" ref="P1804" ca="1">IF(OR(B1804="", F1804=""), "", INDEX(SOFR_INDEX!$B$2:$E$2001, O1804,$P$4) * IF(LEFT($P$3, 3)="180", 2, IF(LEFT($P$3, 2)="90", 4, IF(LEFT($P$3, 2)="30", 12, 1)))/100)</f>
        <v/>
      </c>
      <c r="Q1804" s="43" t="str">
        <f ca="1">IF(OR(B1804="", F1804=""), "", P1804+'Terms&amp;Conditions + Transaction'!$B$11/10000)</f>
        <v/>
      </c>
      <c r="R1804" s="43" t="str">
        <f t="shared" ca="1" si="173"/>
        <v/>
      </c>
      <c r="S1804" t="str">
        <f ca="1">IF(B1804="",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Transaction'!$C$7*(F1804-E1804), 365), 360))))</f>
        <v/>
      </c>
      <c r="T1804" s="49" t="str">
        <f t="shared" ca="1" si="174"/>
        <v/>
      </c>
      <c r="U1804" s="49" t="str">
        <f t="shared" ca="1" si="175"/>
        <v/>
      </c>
      <c r="V1804" s="49" t="str">
        <f t="shared" ca="1" si="176"/>
        <v/>
      </c>
      <c r="W1804" s="11" t="str">
        <f t="shared" ca="1" si="177"/>
        <v/>
      </c>
      <c r="X1804" s="11" t="str">
        <f t="shared" ca="1" si="178"/>
        <v/>
      </c>
    </row>
    <row r="1805" spans="2:24" x14ac:dyDescent="0.25">
      <c r="B1805" s="82" t="str">
        <f ca="1">IF(B1804&lt;MIN($C$3, 'Terms&amp;Conditions + Transaction'!$B$6), B1804+1, "")</f>
        <v/>
      </c>
      <c r="C1805" t="str">
        <f ca="1">IF(B1805="", "", IF(AND(WEEKDAY(B1805, 2)&lt;=5, ISERROR(VLOOKUP(B1805, 'Holiday Schedule'!$B$3:$B$1002, 1, FALSE))), 1, 0))</f>
        <v/>
      </c>
      <c r="D1805" t="str">
        <f ca="1">IF(B1805="", "", IF(LOWER('Terms&amp;Conditions + Transaction'!$C$15)="act", 1, IF(DAY(B1805)=31, 0, IF(AND(DAY(B1805+1)=1, MONTH(B1805+1)=3), 31-DAY(B1805), 1))))</f>
        <v/>
      </c>
      <c r="E1805" s="18" t="str">
        <f ca="1">IF(B1805="", "", IFERROR(VLOOKUP(B1805, 'Accrual Schedule'!$B$3:$B$122, 1, TRUE), ""))</f>
        <v/>
      </c>
      <c r="F1805" s="18" t="str" cm="1">
        <f t="array" aca="1" ref="F1805" ca="1">IF(B1805="", "", INDEX('Accrual Schedule'!$B$3:$B$122, MATCH(B1805, 'Accrual Schedule'!$B$3:$B$122, 1)+1, 1))</f>
        <v/>
      </c>
      <c r="G1805" s="18" t="str" cm="1">
        <f t="array" aca="1" ref="G1805" ca="1">IF(B1805="", "", INDEX('Accrual Schedule'!$B$3:$B$122, MATCH(H1805, 'Accrual Schedule'!$B$3:$B$122, 1)-1, 1))</f>
        <v/>
      </c>
      <c r="H1805" s="18" t="str">
        <f ca="1">IF(B1805="", "", INDEX('Accrual Schedule'!$B$3:$B$122, MATCH(I1805, 'Accrual Schedule'!$C$3:$C$122, 1), 1))</f>
        <v/>
      </c>
      <c r="I1805" s="18" t="str" cm="1">
        <f t="array" aca="1" ref="I1805" ca="1">IF(B1805="", "", _xlfn.IFNA(INDEX('Accrual Schedule'!$C$4:$C$122, MATCH(B1805, 'Accrual Schedule'!$C$4:$C$122, 1)+1, 1), INDEX('Accrual Schedule'!$C$4:$C$122, 1, 1)))</f>
        <v/>
      </c>
      <c r="J1805" s="11" t="str">
        <f ca="1">IF(B1805="","",'Terms&amp;Conditions + Transaction'!$F$5-SUMIF(Dispositions!$B$3:$B$32,"&lt;="&amp;B1805,Dispositions!$C$3:$C$32))</f>
        <v/>
      </c>
      <c r="K1805" s="84" t="str">
        <f ca="1">IF(B1805="", "", IF(ISNA(MATCH(B1805, 'Factor Schedule'!$B$3:$B$2002, -1)),1,IF(INDEX('Factor Schedule'!$B$3:$C$2002,MATCH(B1805, 'Factor Schedule'!$B$3:$B$2002, -1), 1)=B1805,MATCH(B1805, 'Factor Schedule'!$B$3:$B$2002, -1),MATCH(B1805, 'Factor Schedule'!$B$3:$B$2002, -1)+1)))</f>
        <v/>
      </c>
      <c r="L1805" s="11" t="str" cm="1">
        <f t="array" aca="1" ref="L1805" ca="1">IF(B1805="","",ROUND(J1805*_xlfn.IFNA(INDEX('Factor Schedule'!$B$3:$C$2002,K1805, 2), 1), 2))</f>
        <v/>
      </c>
      <c r="M1805" s="11" t="str">
        <f ca="1">IF(B1805="", "", IF(OR(LOWER('Terms&amp;Conditions + Transaction'!$B$12)&lt;&gt;"compound", B1805=$C$2, B1805=E1805), L1805, L1805+IF(LOWER('Terms&amp;Conditions + Transaction'!$B$13)&lt;&gt;"y", SUMIFS($T$8:$T$2007, $B$8:$B$2007, "&gt;="&amp;E1805, $B$8:$B$2007, "&lt;"&amp;B1805), SUMIFS($U$8:$U$1007, $B$8:$B$2007, "&gt;="&amp;E1805, $B$8:$B$2007, "&lt;"&amp;B1805))))</f>
        <v/>
      </c>
      <c r="N1805" s="18" t="str">
        <f ca="1">IF(OR(B1805 = "", F1805=""), "", MIN(ForwardDays(B1805,-'Terms&amp;Conditions + Transaction'!$B$22, 'Terms&amp;Conditions + Transaction'!$B$23, 'Holiday Schedule'!$B$3:$B$1002),ForwardDays(F1805,-'Terms&amp;Conditions + Transaction'!$B$22, 'Terms&amp;Conditions + Transaction'!$B$23, 'Holiday Schedule'!$B$3:$B$1002)))</f>
        <v/>
      </c>
      <c r="O1805" s="42" t="str">
        <f ca="1">IF(B1805="", "", IF(ISNA(MATCH(N1805, SOFR_INDEX!$A$2:$A$2001, -1)),1,IF(INDEX(SOFR_INDEX!$A$2:$E$2001,MATCH(N1805, SOFR_INDEX!$A$2:$A$2001, -1), 1)=N1805,MATCH(N1805, SOFR_INDEX!$A$2:$A$2001, -1),MATCH(N1805, SOFR_INDEX!$A$2:$A$2001, -1)+1)))</f>
        <v/>
      </c>
      <c r="P1805" s="40" t="str" cm="1">
        <f t="array" aca="1" ref="P1805" ca="1">IF(OR(B1805="", F1805=""), "", INDEX(SOFR_INDEX!$B$2:$E$2001, O1805,$P$4) * IF(LEFT($P$3, 3)="180", 2, IF(LEFT($P$3, 2)="90", 4, IF(LEFT($P$3, 2)="30", 12, 1)))/100)</f>
        <v/>
      </c>
      <c r="Q1805" s="43" t="str">
        <f ca="1">IF(OR(B1805="", F1805=""), "", P1805+'Terms&amp;Conditions + Transaction'!$B$11/10000)</f>
        <v/>
      </c>
      <c r="R1805" s="43" t="str">
        <f t="shared" ca="1" si="173"/>
        <v/>
      </c>
      <c r="S1805" t="str">
        <f ca="1">IF(B1805="",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Transaction'!$C$7*(F1805-E1805), 365), 360))))</f>
        <v/>
      </c>
      <c r="T1805" s="49" t="str">
        <f t="shared" ca="1" si="174"/>
        <v/>
      </c>
      <c r="U1805" s="49" t="str">
        <f t="shared" ca="1" si="175"/>
        <v/>
      </c>
      <c r="V1805" s="49" t="str">
        <f t="shared" ca="1" si="176"/>
        <v/>
      </c>
      <c r="W1805" s="11" t="str">
        <f t="shared" ca="1" si="177"/>
        <v/>
      </c>
      <c r="X1805" s="11" t="str">
        <f t="shared" ca="1" si="178"/>
        <v/>
      </c>
    </row>
    <row r="1806" spans="2:24" x14ac:dyDescent="0.25">
      <c r="B1806" s="82" t="str">
        <f ca="1">IF(B1805&lt;MIN($C$3, 'Terms&amp;Conditions + Transaction'!$B$6), B1805+1, "")</f>
        <v/>
      </c>
      <c r="C1806" t="str">
        <f ca="1">IF(B1806="", "", IF(AND(WEEKDAY(B1806, 2)&lt;=5, ISERROR(VLOOKUP(B1806, 'Holiday Schedule'!$B$3:$B$1002, 1, FALSE))), 1, 0))</f>
        <v/>
      </c>
      <c r="D1806" t="str">
        <f ca="1">IF(B1806="", "", IF(LOWER('Terms&amp;Conditions + Transaction'!$C$15)="act", 1, IF(DAY(B1806)=31, 0, IF(AND(DAY(B1806+1)=1, MONTH(B1806+1)=3), 31-DAY(B1806), 1))))</f>
        <v/>
      </c>
      <c r="E1806" s="18" t="str">
        <f ca="1">IF(B1806="", "", IFERROR(VLOOKUP(B1806, 'Accrual Schedule'!$B$3:$B$122, 1, TRUE), ""))</f>
        <v/>
      </c>
      <c r="F1806" s="18" t="str" cm="1">
        <f t="array" aca="1" ref="F1806" ca="1">IF(B1806="", "", INDEX('Accrual Schedule'!$B$3:$B$122, MATCH(B1806, 'Accrual Schedule'!$B$3:$B$122, 1)+1, 1))</f>
        <v/>
      </c>
      <c r="G1806" s="18" t="str" cm="1">
        <f t="array" aca="1" ref="G1806" ca="1">IF(B1806="", "", INDEX('Accrual Schedule'!$B$3:$B$122, MATCH(H1806, 'Accrual Schedule'!$B$3:$B$122, 1)-1, 1))</f>
        <v/>
      </c>
      <c r="H1806" s="18" t="str">
        <f ca="1">IF(B1806="", "", INDEX('Accrual Schedule'!$B$3:$B$122, MATCH(I1806, 'Accrual Schedule'!$C$3:$C$122, 1), 1))</f>
        <v/>
      </c>
      <c r="I1806" s="18" t="str" cm="1">
        <f t="array" aca="1" ref="I1806" ca="1">IF(B1806="", "", _xlfn.IFNA(INDEX('Accrual Schedule'!$C$4:$C$122, MATCH(B1806, 'Accrual Schedule'!$C$4:$C$122, 1)+1, 1), INDEX('Accrual Schedule'!$C$4:$C$122, 1, 1)))</f>
        <v/>
      </c>
      <c r="J1806" s="11" t="str">
        <f ca="1">IF(B1806="","",'Terms&amp;Conditions + Transaction'!$F$5-SUMIF(Dispositions!$B$3:$B$32,"&lt;="&amp;B1806,Dispositions!$C$3:$C$32))</f>
        <v/>
      </c>
      <c r="K1806" s="84" t="str">
        <f ca="1">IF(B1806="", "", IF(ISNA(MATCH(B1806, 'Factor Schedule'!$B$3:$B$2002, -1)),1,IF(INDEX('Factor Schedule'!$B$3:$C$2002,MATCH(B1806, 'Factor Schedule'!$B$3:$B$2002, -1), 1)=B1806,MATCH(B1806, 'Factor Schedule'!$B$3:$B$2002, -1),MATCH(B1806, 'Factor Schedule'!$B$3:$B$2002, -1)+1)))</f>
        <v/>
      </c>
      <c r="L1806" s="11" t="str" cm="1">
        <f t="array" aca="1" ref="L1806" ca="1">IF(B1806="","",ROUND(J1806*_xlfn.IFNA(INDEX('Factor Schedule'!$B$3:$C$2002,K1806, 2), 1), 2))</f>
        <v/>
      </c>
      <c r="M1806" s="11" t="str">
        <f ca="1">IF(B1806="", "", IF(OR(LOWER('Terms&amp;Conditions + Transaction'!$B$12)&lt;&gt;"compound", B1806=$C$2, B1806=E1806), L1806, L1806+IF(LOWER('Terms&amp;Conditions + Transaction'!$B$13)&lt;&gt;"y", SUMIFS($T$8:$T$2007, $B$8:$B$2007, "&gt;="&amp;E1806, $B$8:$B$2007, "&lt;"&amp;B1806), SUMIFS($U$8:$U$1007, $B$8:$B$2007, "&gt;="&amp;E1806, $B$8:$B$2007, "&lt;"&amp;B1806))))</f>
        <v/>
      </c>
      <c r="N1806" s="18" t="str">
        <f ca="1">IF(OR(B1806 = "", F1806=""), "", MIN(ForwardDays(B1806,-'Terms&amp;Conditions + Transaction'!$B$22, 'Terms&amp;Conditions + Transaction'!$B$23, 'Holiday Schedule'!$B$3:$B$1002),ForwardDays(F1806,-'Terms&amp;Conditions + Transaction'!$B$22, 'Terms&amp;Conditions + Transaction'!$B$23, 'Holiday Schedule'!$B$3:$B$1002)))</f>
        <v/>
      </c>
      <c r="O1806" s="42" t="str">
        <f ca="1">IF(B1806="", "", IF(ISNA(MATCH(N1806, SOFR_INDEX!$A$2:$A$2001, -1)),1,IF(INDEX(SOFR_INDEX!$A$2:$E$2001,MATCH(N1806, SOFR_INDEX!$A$2:$A$2001, -1), 1)=N1806,MATCH(N1806, SOFR_INDEX!$A$2:$A$2001, -1),MATCH(N1806, SOFR_INDEX!$A$2:$A$2001, -1)+1)))</f>
        <v/>
      </c>
      <c r="P1806" s="40" t="str" cm="1">
        <f t="array" aca="1" ref="P1806" ca="1">IF(OR(B1806="", F1806=""), "", INDEX(SOFR_INDEX!$B$2:$E$2001, O1806,$P$4) * IF(LEFT($P$3, 3)="180", 2, IF(LEFT($P$3, 2)="90", 4, IF(LEFT($P$3, 2)="30", 12, 1)))/100)</f>
        <v/>
      </c>
      <c r="Q1806" s="43" t="str">
        <f ca="1">IF(OR(B1806="", F1806=""), "", P1806+'Terms&amp;Conditions + Transaction'!$B$11/10000)</f>
        <v/>
      </c>
      <c r="R1806" s="43" t="str">
        <f t="shared" ca="1" si="173"/>
        <v/>
      </c>
      <c r="S1806" t="str">
        <f ca="1">IF(B1806="",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Transaction'!$C$7*(F1806-E1806), 365), 360))))</f>
        <v/>
      </c>
      <c r="T1806" s="49" t="str">
        <f t="shared" ca="1" si="174"/>
        <v/>
      </c>
      <c r="U1806" s="49" t="str">
        <f t="shared" ca="1" si="175"/>
        <v/>
      </c>
      <c r="V1806" s="49" t="str">
        <f t="shared" ca="1" si="176"/>
        <v/>
      </c>
      <c r="W1806" s="11" t="str">
        <f t="shared" ca="1" si="177"/>
        <v/>
      </c>
      <c r="X1806" s="11" t="str">
        <f t="shared" ca="1" si="178"/>
        <v/>
      </c>
    </row>
    <row r="1807" spans="2:24" x14ac:dyDescent="0.25">
      <c r="B1807" s="82" t="str">
        <f ca="1">IF(B1806&lt;MIN($C$3, 'Terms&amp;Conditions + Transaction'!$B$6), B1806+1, "")</f>
        <v/>
      </c>
      <c r="C1807" t="str">
        <f ca="1">IF(B1807="", "", IF(AND(WEEKDAY(B1807, 2)&lt;=5, ISERROR(VLOOKUP(B1807, 'Holiday Schedule'!$B$3:$B$1002, 1, FALSE))), 1, 0))</f>
        <v/>
      </c>
      <c r="D1807" t="str">
        <f ca="1">IF(B1807="", "", IF(LOWER('Terms&amp;Conditions + Transaction'!$C$15)="act", 1, IF(DAY(B1807)=31, 0, IF(AND(DAY(B1807+1)=1, MONTH(B1807+1)=3), 31-DAY(B1807), 1))))</f>
        <v/>
      </c>
      <c r="E1807" s="18" t="str">
        <f ca="1">IF(B1807="", "", IFERROR(VLOOKUP(B1807, 'Accrual Schedule'!$B$3:$B$122, 1, TRUE), ""))</f>
        <v/>
      </c>
      <c r="F1807" s="18" t="str" cm="1">
        <f t="array" aca="1" ref="F1807" ca="1">IF(B1807="", "", INDEX('Accrual Schedule'!$B$3:$B$122, MATCH(B1807, 'Accrual Schedule'!$B$3:$B$122, 1)+1, 1))</f>
        <v/>
      </c>
      <c r="G1807" s="18" t="str" cm="1">
        <f t="array" aca="1" ref="G1807" ca="1">IF(B1807="", "", INDEX('Accrual Schedule'!$B$3:$B$122, MATCH(H1807, 'Accrual Schedule'!$B$3:$B$122, 1)-1, 1))</f>
        <v/>
      </c>
      <c r="H1807" s="18" t="str">
        <f ca="1">IF(B1807="", "", INDEX('Accrual Schedule'!$B$3:$B$122, MATCH(I1807, 'Accrual Schedule'!$C$3:$C$122, 1), 1))</f>
        <v/>
      </c>
      <c r="I1807" s="18" t="str" cm="1">
        <f t="array" aca="1" ref="I1807" ca="1">IF(B1807="", "", _xlfn.IFNA(INDEX('Accrual Schedule'!$C$4:$C$122, MATCH(B1807, 'Accrual Schedule'!$C$4:$C$122, 1)+1, 1), INDEX('Accrual Schedule'!$C$4:$C$122, 1, 1)))</f>
        <v/>
      </c>
      <c r="J1807" s="11" t="str">
        <f ca="1">IF(B1807="","",'Terms&amp;Conditions + Transaction'!$F$5-SUMIF(Dispositions!$B$3:$B$32,"&lt;="&amp;B1807,Dispositions!$C$3:$C$32))</f>
        <v/>
      </c>
      <c r="K1807" s="84" t="str">
        <f ca="1">IF(B1807="", "", IF(ISNA(MATCH(B1807, 'Factor Schedule'!$B$3:$B$2002, -1)),1,IF(INDEX('Factor Schedule'!$B$3:$C$2002,MATCH(B1807, 'Factor Schedule'!$B$3:$B$2002, -1), 1)=B1807,MATCH(B1807, 'Factor Schedule'!$B$3:$B$2002, -1),MATCH(B1807, 'Factor Schedule'!$B$3:$B$2002, -1)+1)))</f>
        <v/>
      </c>
      <c r="L1807" s="11" t="str" cm="1">
        <f t="array" aca="1" ref="L1807" ca="1">IF(B1807="","",ROUND(J1807*_xlfn.IFNA(INDEX('Factor Schedule'!$B$3:$C$2002,K1807, 2), 1), 2))</f>
        <v/>
      </c>
      <c r="M1807" s="11" t="str">
        <f ca="1">IF(B1807="", "", IF(OR(LOWER('Terms&amp;Conditions + Transaction'!$B$12)&lt;&gt;"compound", B1807=$C$2, B1807=E1807), L1807, L1807+IF(LOWER('Terms&amp;Conditions + Transaction'!$B$13)&lt;&gt;"y", SUMIFS($T$8:$T$2007, $B$8:$B$2007, "&gt;="&amp;E1807, $B$8:$B$2007, "&lt;"&amp;B1807), SUMIFS($U$8:$U$1007, $B$8:$B$2007, "&gt;="&amp;E1807, $B$8:$B$2007, "&lt;"&amp;B1807))))</f>
        <v/>
      </c>
      <c r="N1807" s="18" t="str">
        <f ca="1">IF(OR(B1807 = "", F1807=""), "", MIN(ForwardDays(B1807,-'Terms&amp;Conditions + Transaction'!$B$22, 'Terms&amp;Conditions + Transaction'!$B$23, 'Holiday Schedule'!$B$3:$B$1002),ForwardDays(F1807,-'Terms&amp;Conditions + Transaction'!$B$22, 'Terms&amp;Conditions + Transaction'!$B$23, 'Holiday Schedule'!$B$3:$B$1002)))</f>
        <v/>
      </c>
      <c r="O1807" s="42" t="str">
        <f ca="1">IF(B1807="", "", IF(ISNA(MATCH(N1807, SOFR_INDEX!$A$2:$A$2001, -1)),1,IF(INDEX(SOFR_INDEX!$A$2:$E$2001,MATCH(N1807, SOFR_INDEX!$A$2:$A$2001, -1), 1)=N1807,MATCH(N1807, SOFR_INDEX!$A$2:$A$2001, -1),MATCH(N1807, SOFR_INDEX!$A$2:$A$2001, -1)+1)))</f>
        <v/>
      </c>
      <c r="P1807" s="40" t="str" cm="1">
        <f t="array" aca="1" ref="P1807" ca="1">IF(OR(B1807="", F1807=""), "", INDEX(SOFR_INDEX!$B$2:$E$2001, O1807,$P$4) * IF(LEFT($P$3, 3)="180", 2, IF(LEFT($P$3, 2)="90", 4, IF(LEFT($P$3, 2)="30", 12, 1)))/100)</f>
        <v/>
      </c>
      <c r="Q1807" s="43" t="str">
        <f ca="1">IF(OR(B1807="", F1807=""), "", P1807+'Terms&amp;Conditions + Transaction'!$B$11/10000)</f>
        <v/>
      </c>
      <c r="R1807" s="43" t="str">
        <f t="shared" ca="1" si="173"/>
        <v/>
      </c>
      <c r="S1807" t="str">
        <f ca="1">IF(B1807="",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Transaction'!$C$7*(F1807-E1807), 365), 360))))</f>
        <v/>
      </c>
      <c r="T1807" s="49" t="str">
        <f t="shared" ca="1" si="174"/>
        <v/>
      </c>
      <c r="U1807" s="49" t="str">
        <f t="shared" ca="1" si="175"/>
        <v/>
      </c>
      <c r="V1807" s="49" t="str">
        <f t="shared" ca="1" si="176"/>
        <v/>
      </c>
      <c r="W1807" s="11" t="str">
        <f t="shared" ca="1" si="177"/>
        <v/>
      </c>
      <c r="X1807" s="11" t="str">
        <f t="shared" ca="1" si="178"/>
        <v/>
      </c>
    </row>
    <row r="1808" spans="2:24" x14ac:dyDescent="0.25">
      <c r="B1808" s="82" t="str">
        <f ca="1">IF(B1807&lt;MIN($C$3, 'Terms&amp;Conditions + Transaction'!$B$6), B1807+1, "")</f>
        <v/>
      </c>
      <c r="C1808" t="str">
        <f ca="1">IF(B1808="", "", IF(AND(WEEKDAY(B1808, 2)&lt;=5, ISERROR(VLOOKUP(B1808, 'Holiday Schedule'!$B$3:$B$1002, 1, FALSE))), 1, 0))</f>
        <v/>
      </c>
      <c r="D1808" t="str">
        <f ca="1">IF(B1808="", "", IF(LOWER('Terms&amp;Conditions + Transaction'!$C$15)="act", 1, IF(DAY(B1808)=31, 0, IF(AND(DAY(B1808+1)=1, MONTH(B1808+1)=3), 31-DAY(B1808), 1))))</f>
        <v/>
      </c>
      <c r="E1808" s="18" t="str">
        <f ca="1">IF(B1808="", "", IFERROR(VLOOKUP(B1808, 'Accrual Schedule'!$B$3:$B$122, 1, TRUE), ""))</f>
        <v/>
      </c>
      <c r="F1808" s="18" t="str" cm="1">
        <f t="array" aca="1" ref="F1808" ca="1">IF(B1808="", "", INDEX('Accrual Schedule'!$B$3:$B$122, MATCH(B1808, 'Accrual Schedule'!$B$3:$B$122, 1)+1, 1))</f>
        <v/>
      </c>
      <c r="G1808" s="18" t="str" cm="1">
        <f t="array" aca="1" ref="G1808" ca="1">IF(B1808="", "", INDEX('Accrual Schedule'!$B$3:$B$122, MATCH(H1808, 'Accrual Schedule'!$B$3:$B$122, 1)-1, 1))</f>
        <v/>
      </c>
      <c r="H1808" s="18" t="str">
        <f ca="1">IF(B1808="", "", INDEX('Accrual Schedule'!$B$3:$B$122, MATCH(I1808, 'Accrual Schedule'!$C$3:$C$122, 1), 1))</f>
        <v/>
      </c>
      <c r="I1808" s="18" t="str" cm="1">
        <f t="array" aca="1" ref="I1808" ca="1">IF(B1808="", "", _xlfn.IFNA(INDEX('Accrual Schedule'!$C$4:$C$122, MATCH(B1808, 'Accrual Schedule'!$C$4:$C$122, 1)+1, 1), INDEX('Accrual Schedule'!$C$4:$C$122, 1, 1)))</f>
        <v/>
      </c>
      <c r="J1808" s="11" t="str">
        <f ca="1">IF(B1808="","",'Terms&amp;Conditions + Transaction'!$F$5-SUMIF(Dispositions!$B$3:$B$32,"&lt;="&amp;B1808,Dispositions!$C$3:$C$32))</f>
        <v/>
      </c>
      <c r="K1808" s="84" t="str">
        <f ca="1">IF(B1808="", "", IF(ISNA(MATCH(B1808, 'Factor Schedule'!$B$3:$B$2002, -1)),1,IF(INDEX('Factor Schedule'!$B$3:$C$2002,MATCH(B1808, 'Factor Schedule'!$B$3:$B$2002, -1), 1)=B1808,MATCH(B1808, 'Factor Schedule'!$B$3:$B$2002, -1),MATCH(B1808, 'Factor Schedule'!$B$3:$B$2002, -1)+1)))</f>
        <v/>
      </c>
      <c r="L1808" s="11" t="str" cm="1">
        <f t="array" aca="1" ref="L1808" ca="1">IF(B1808="","",ROUND(J1808*_xlfn.IFNA(INDEX('Factor Schedule'!$B$3:$C$2002,K1808, 2), 1), 2))</f>
        <v/>
      </c>
      <c r="M1808" s="11" t="str">
        <f ca="1">IF(B1808="", "", IF(OR(LOWER('Terms&amp;Conditions + Transaction'!$B$12)&lt;&gt;"compound", B1808=$C$2, B1808=E1808), L1808, L1808+IF(LOWER('Terms&amp;Conditions + Transaction'!$B$13)&lt;&gt;"y", SUMIFS($T$8:$T$2007, $B$8:$B$2007, "&gt;="&amp;E1808, $B$8:$B$2007, "&lt;"&amp;B1808), SUMIFS($U$8:$U$1007, $B$8:$B$2007, "&gt;="&amp;E1808, $B$8:$B$2007, "&lt;"&amp;B1808))))</f>
        <v/>
      </c>
      <c r="N1808" s="18" t="str">
        <f ca="1">IF(OR(B1808 = "", F1808=""), "", MIN(ForwardDays(B1808,-'Terms&amp;Conditions + Transaction'!$B$22, 'Terms&amp;Conditions + Transaction'!$B$23, 'Holiday Schedule'!$B$3:$B$1002),ForwardDays(F1808,-'Terms&amp;Conditions + Transaction'!$B$22, 'Terms&amp;Conditions + Transaction'!$B$23, 'Holiday Schedule'!$B$3:$B$1002)))</f>
        <v/>
      </c>
      <c r="O1808" s="42" t="str">
        <f ca="1">IF(B1808="", "", IF(ISNA(MATCH(N1808, SOFR_INDEX!$A$2:$A$2001, -1)),1,IF(INDEX(SOFR_INDEX!$A$2:$E$2001,MATCH(N1808, SOFR_INDEX!$A$2:$A$2001, -1), 1)=N1808,MATCH(N1808, SOFR_INDEX!$A$2:$A$2001, -1),MATCH(N1808, SOFR_INDEX!$A$2:$A$2001, -1)+1)))</f>
        <v/>
      </c>
      <c r="P1808" s="40" t="str" cm="1">
        <f t="array" aca="1" ref="P1808" ca="1">IF(OR(B1808="", F1808=""), "", INDEX(SOFR_INDEX!$B$2:$E$2001, O1808,$P$4) * IF(LEFT($P$3, 3)="180", 2, IF(LEFT($P$3, 2)="90", 4, IF(LEFT($P$3, 2)="30", 12, 1)))/100)</f>
        <v/>
      </c>
      <c r="Q1808" s="43" t="str">
        <f ca="1">IF(OR(B1808="", F1808=""), "", P1808+'Terms&amp;Conditions + Transaction'!$B$11/10000)</f>
        <v/>
      </c>
      <c r="R1808" s="43" t="str">
        <f t="shared" ca="1" si="173"/>
        <v/>
      </c>
      <c r="S1808" t="str">
        <f ca="1">IF(B1808="",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Transaction'!$C$7*(F1808-E1808), 365), 360))))</f>
        <v/>
      </c>
      <c r="T1808" s="49" t="str">
        <f t="shared" ca="1" si="174"/>
        <v/>
      </c>
      <c r="U1808" s="49" t="str">
        <f t="shared" ca="1" si="175"/>
        <v/>
      </c>
      <c r="V1808" s="49" t="str">
        <f t="shared" ca="1" si="176"/>
        <v/>
      </c>
      <c r="W1808" s="11" t="str">
        <f t="shared" ca="1" si="177"/>
        <v/>
      </c>
      <c r="X1808" s="11" t="str">
        <f t="shared" ca="1" si="178"/>
        <v/>
      </c>
    </row>
    <row r="1809" spans="2:24" x14ac:dyDescent="0.25">
      <c r="B1809" s="82" t="str">
        <f ca="1">IF(B1808&lt;MIN($C$3, 'Terms&amp;Conditions + Transaction'!$B$6), B1808+1, "")</f>
        <v/>
      </c>
      <c r="C1809" t="str">
        <f ca="1">IF(B1809="", "", IF(AND(WEEKDAY(B1809, 2)&lt;=5, ISERROR(VLOOKUP(B1809, 'Holiday Schedule'!$B$3:$B$1002, 1, FALSE))), 1, 0))</f>
        <v/>
      </c>
      <c r="D1809" t="str">
        <f ca="1">IF(B1809="", "", IF(LOWER('Terms&amp;Conditions + Transaction'!$C$15)="act", 1, IF(DAY(B1809)=31, 0, IF(AND(DAY(B1809+1)=1, MONTH(B1809+1)=3), 31-DAY(B1809), 1))))</f>
        <v/>
      </c>
      <c r="E1809" s="18" t="str">
        <f ca="1">IF(B1809="", "", IFERROR(VLOOKUP(B1809, 'Accrual Schedule'!$B$3:$B$122, 1, TRUE), ""))</f>
        <v/>
      </c>
      <c r="F1809" s="18" t="str" cm="1">
        <f t="array" aca="1" ref="F1809" ca="1">IF(B1809="", "", INDEX('Accrual Schedule'!$B$3:$B$122, MATCH(B1809, 'Accrual Schedule'!$B$3:$B$122, 1)+1, 1))</f>
        <v/>
      </c>
      <c r="G1809" s="18" t="str" cm="1">
        <f t="array" aca="1" ref="G1809" ca="1">IF(B1809="", "", INDEX('Accrual Schedule'!$B$3:$B$122, MATCH(H1809, 'Accrual Schedule'!$B$3:$B$122, 1)-1, 1))</f>
        <v/>
      </c>
      <c r="H1809" s="18" t="str">
        <f ca="1">IF(B1809="", "", INDEX('Accrual Schedule'!$B$3:$B$122, MATCH(I1809, 'Accrual Schedule'!$C$3:$C$122, 1), 1))</f>
        <v/>
      </c>
      <c r="I1809" s="18" t="str" cm="1">
        <f t="array" aca="1" ref="I1809" ca="1">IF(B1809="", "", _xlfn.IFNA(INDEX('Accrual Schedule'!$C$4:$C$122, MATCH(B1809, 'Accrual Schedule'!$C$4:$C$122, 1)+1, 1), INDEX('Accrual Schedule'!$C$4:$C$122, 1, 1)))</f>
        <v/>
      </c>
      <c r="J1809" s="11" t="str">
        <f ca="1">IF(B1809="","",'Terms&amp;Conditions + Transaction'!$F$5-SUMIF(Dispositions!$B$3:$B$32,"&lt;="&amp;B1809,Dispositions!$C$3:$C$32))</f>
        <v/>
      </c>
      <c r="K1809" s="84" t="str">
        <f ca="1">IF(B1809="", "", IF(ISNA(MATCH(B1809, 'Factor Schedule'!$B$3:$B$2002, -1)),1,IF(INDEX('Factor Schedule'!$B$3:$C$2002,MATCH(B1809, 'Factor Schedule'!$B$3:$B$2002, -1), 1)=B1809,MATCH(B1809, 'Factor Schedule'!$B$3:$B$2002, -1),MATCH(B1809, 'Factor Schedule'!$B$3:$B$2002, -1)+1)))</f>
        <v/>
      </c>
      <c r="L1809" s="11" t="str" cm="1">
        <f t="array" aca="1" ref="L1809" ca="1">IF(B1809="","",ROUND(J1809*_xlfn.IFNA(INDEX('Factor Schedule'!$B$3:$C$2002,K1809, 2), 1), 2))</f>
        <v/>
      </c>
      <c r="M1809" s="11" t="str">
        <f ca="1">IF(B1809="", "", IF(OR(LOWER('Terms&amp;Conditions + Transaction'!$B$12)&lt;&gt;"compound", B1809=$C$2, B1809=E1809), L1809, L1809+IF(LOWER('Terms&amp;Conditions + Transaction'!$B$13)&lt;&gt;"y", SUMIFS($T$8:$T$2007, $B$8:$B$2007, "&gt;="&amp;E1809, $B$8:$B$2007, "&lt;"&amp;B1809), SUMIFS($U$8:$U$1007, $B$8:$B$2007, "&gt;="&amp;E1809, $B$8:$B$2007, "&lt;"&amp;B1809))))</f>
        <v/>
      </c>
      <c r="N1809" s="18" t="str">
        <f ca="1">IF(OR(B1809 = "", F1809=""), "", MIN(ForwardDays(B1809,-'Terms&amp;Conditions + Transaction'!$B$22, 'Terms&amp;Conditions + Transaction'!$B$23, 'Holiday Schedule'!$B$3:$B$1002),ForwardDays(F1809,-'Terms&amp;Conditions + Transaction'!$B$22, 'Terms&amp;Conditions + Transaction'!$B$23, 'Holiday Schedule'!$B$3:$B$1002)))</f>
        <v/>
      </c>
      <c r="O1809" s="42" t="str">
        <f ca="1">IF(B1809="", "", IF(ISNA(MATCH(N1809, SOFR_INDEX!$A$2:$A$2001, -1)),1,IF(INDEX(SOFR_INDEX!$A$2:$E$2001,MATCH(N1809, SOFR_INDEX!$A$2:$A$2001, -1), 1)=N1809,MATCH(N1809, SOFR_INDEX!$A$2:$A$2001, -1),MATCH(N1809, SOFR_INDEX!$A$2:$A$2001, -1)+1)))</f>
        <v/>
      </c>
      <c r="P1809" s="40" t="str" cm="1">
        <f t="array" aca="1" ref="P1809" ca="1">IF(OR(B1809="", F1809=""), "", INDEX(SOFR_INDEX!$B$2:$E$2001, O1809,$P$4) * IF(LEFT($P$3, 3)="180", 2, IF(LEFT($P$3, 2)="90", 4, IF(LEFT($P$3, 2)="30", 12, 1)))/100)</f>
        <v/>
      </c>
      <c r="Q1809" s="43" t="str">
        <f ca="1">IF(OR(B1809="", F1809=""), "", P1809+'Terms&amp;Conditions + Transaction'!$B$11/10000)</f>
        <v/>
      </c>
      <c r="R1809" s="43" t="str">
        <f t="shared" ca="1" si="173"/>
        <v/>
      </c>
      <c r="S1809" t="str">
        <f ca="1">IF(B1809="",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Transaction'!$C$7*(F1809-E1809), 365), 360))))</f>
        <v/>
      </c>
      <c r="T1809" s="49" t="str">
        <f t="shared" ca="1" si="174"/>
        <v/>
      </c>
      <c r="U1809" s="49" t="str">
        <f t="shared" ca="1" si="175"/>
        <v/>
      </c>
      <c r="V1809" s="49" t="str">
        <f t="shared" ca="1" si="176"/>
        <v/>
      </c>
      <c r="W1809" s="11" t="str">
        <f t="shared" ca="1" si="177"/>
        <v/>
      </c>
      <c r="X1809" s="11" t="str">
        <f t="shared" ca="1" si="178"/>
        <v/>
      </c>
    </row>
    <row r="1810" spans="2:24" x14ac:dyDescent="0.25">
      <c r="B1810" s="82" t="str">
        <f ca="1">IF(B1809&lt;MIN($C$3, 'Terms&amp;Conditions + Transaction'!$B$6), B1809+1, "")</f>
        <v/>
      </c>
      <c r="C1810" t="str">
        <f ca="1">IF(B1810="", "", IF(AND(WEEKDAY(B1810, 2)&lt;=5, ISERROR(VLOOKUP(B1810, 'Holiday Schedule'!$B$3:$B$1002, 1, FALSE))), 1, 0))</f>
        <v/>
      </c>
      <c r="D1810" t="str">
        <f ca="1">IF(B1810="", "", IF(LOWER('Terms&amp;Conditions + Transaction'!$C$15)="act", 1, IF(DAY(B1810)=31, 0, IF(AND(DAY(B1810+1)=1, MONTH(B1810+1)=3), 31-DAY(B1810), 1))))</f>
        <v/>
      </c>
      <c r="E1810" s="18" t="str">
        <f ca="1">IF(B1810="", "", IFERROR(VLOOKUP(B1810, 'Accrual Schedule'!$B$3:$B$122, 1, TRUE), ""))</f>
        <v/>
      </c>
      <c r="F1810" s="18" t="str" cm="1">
        <f t="array" aca="1" ref="F1810" ca="1">IF(B1810="", "", INDEX('Accrual Schedule'!$B$3:$B$122, MATCH(B1810, 'Accrual Schedule'!$B$3:$B$122, 1)+1, 1))</f>
        <v/>
      </c>
      <c r="G1810" s="18" t="str" cm="1">
        <f t="array" aca="1" ref="G1810" ca="1">IF(B1810="", "", INDEX('Accrual Schedule'!$B$3:$B$122, MATCH(H1810, 'Accrual Schedule'!$B$3:$B$122, 1)-1, 1))</f>
        <v/>
      </c>
      <c r="H1810" s="18" t="str">
        <f ca="1">IF(B1810="", "", INDEX('Accrual Schedule'!$B$3:$B$122, MATCH(I1810, 'Accrual Schedule'!$C$3:$C$122, 1), 1))</f>
        <v/>
      </c>
      <c r="I1810" s="18" t="str" cm="1">
        <f t="array" aca="1" ref="I1810" ca="1">IF(B1810="", "", _xlfn.IFNA(INDEX('Accrual Schedule'!$C$4:$C$122, MATCH(B1810, 'Accrual Schedule'!$C$4:$C$122, 1)+1, 1), INDEX('Accrual Schedule'!$C$4:$C$122, 1, 1)))</f>
        <v/>
      </c>
      <c r="J1810" s="11" t="str">
        <f ca="1">IF(B1810="","",'Terms&amp;Conditions + Transaction'!$F$5-SUMIF(Dispositions!$B$3:$B$32,"&lt;="&amp;B1810,Dispositions!$C$3:$C$32))</f>
        <v/>
      </c>
      <c r="K1810" s="84" t="str">
        <f ca="1">IF(B1810="", "", IF(ISNA(MATCH(B1810, 'Factor Schedule'!$B$3:$B$2002, -1)),1,IF(INDEX('Factor Schedule'!$B$3:$C$2002,MATCH(B1810, 'Factor Schedule'!$B$3:$B$2002, -1), 1)=B1810,MATCH(B1810, 'Factor Schedule'!$B$3:$B$2002, -1),MATCH(B1810, 'Factor Schedule'!$B$3:$B$2002, -1)+1)))</f>
        <v/>
      </c>
      <c r="L1810" s="11" t="str" cm="1">
        <f t="array" aca="1" ref="L1810" ca="1">IF(B1810="","",ROUND(J1810*_xlfn.IFNA(INDEX('Factor Schedule'!$B$3:$C$2002,K1810, 2), 1), 2))</f>
        <v/>
      </c>
      <c r="M1810" s="11" t="str">
        <f ca="1">IF(B1810="", "", IF(OR(LOWER('Terms&amp;Conditions + Transaction'!$B$12)&lt;&gt;"compound", B1810=$C$2, B1810=E1810), L1810, L1810+IF(LOWER('Terms&amp;Conditions + Transaction'!$B$13)&lt;&gt;"y", SUMIFS($T$8:$T$2007, $B$8:$B$2007, "&gt;="&amp;E1810, $B$8:$B$2007, "&lt;"&amp;B1810), SUMIFS($U$8:$U$1007, $B$8:$B$2007, "&gt;="&amp;E1810, $B$8:$B$2007, "&lt;"&amp;B1810))))</f>
        <v/>
      </c>
      <c r="N1810" s="18" t="str">
        <f ca="1">IF(OR(B1810 = "", F1810=""), "", MIN(ForwardDays(B1810,-'Terms&amp;Conditions + Transaction'!$B$22, 'Terms&amp;Conditions + Transaction'!$B$23, 'Holiday Schedule'!$B$3:$B$1002),ForwardDays(F1810,-'Terms&amp;Conditions + Transaction'!$B$22, 'Terms&amp;Conditions + Transaction'!$B$23, 'Holiday Schedule'!$B$3:$B$1002)))</f>
        <v/>
      </c>
      <c r="O1810" s="42" t="str">
        <f ca="1">IF(B1810="", "", IF(ISNA(MATCH(N1810, SOFR_INDEX!$A$2:$A$2001, -1)),1,IF(INDEX(SOFR_INDEX!$A$2:$E$2001,MATCH(N1810, SOFR_INDEX!$A$2:$A$2001, -1), 1)=N1810,MATCH(N1810, SOFR_INDEX!$A$2:$A$2001, -1),MATCH(N1810, SOFR_INDEX!$A$2:$A$2001, -1)+1)))</f>
        <v/>
      </c>
      <c r="P1810" s="40" t="str" cm="1">
        <f t="array" aca="1" ref="P1810" ca="1">IF(OR(B1810="", F1810=""), "", INDEX(SOFR_INDEX!$B$2:$E$2001, O1810,$P$4) * IF(LEFT($P$3, 3)="180", 2, IF(LEFT($P$3, 2)="90", 4, IF(LEFT($P$3, 2)="30", 12, 1)))/100)</f>
        <v/>
      </c>
      <c r="Q1810" s="43" t="str">
        <f ca="1">IF(OR(B1810="", F1810=""), "", P1810+'Terms&amp;Conditions + Transaction'!$B$11/10000)</f>
        <v/>
      </c>
      <c r="R1810" s="43" t="str">
        <f t="shared" ca="1" si="173"/>
        <v/>
      </c>
      <c r="S1810" t="str">
        <f ca="1">IF(B1810="",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Transaction'!$C$7*(F1810-E1810), 365), 360))))</f>
        <v/>
      </c>
      <c r="T1810" s="49" t="str">
        <f t="shared" ca="1" si="174"/>
        <v/>
      </c>
      <c r="U1810" s="49" t="str">
        <f t="shared" ca="1" si="175"/>
        <v/>
      </c>
      <c r="V1810" s="49" t="str">
        <f t="shared" ca="1" si="176"/>
        <v/>
      </c>
      <c r="W1810" s="11" t="str">
        <f t="shared" ca="1" si="177"/>
        <v/>
      </c>
      <c r="X1810" s="11" t="str">
        <f t="shared" ca="1" si="178"/>
        <v/>
      </c>
    </row>
    <row r="1811" spans="2:24" x14ac:dyDescent="0.25">
      <c r="B1811" s="82" t="str">
        <f ca="1">IF(B1810&lt;MIN($C$3, 'Terms&amp;Conditions + Transaction'!$B$6), B1810+1, "")</f>
        <v/>
      </c>
      <c r="C1811" t="str">
        <f ca="1">IF(B1811="", "", IF(AND(WEEKDAY(B1811, 2)&lt;=5, ISERROR(VLOOKUP(B1811, 'Holiday Schedule'!$B$3:$B$1002, 1, FALSE))), 1, 0))</f>
        <v/>
      </c>
      <c r="D1811" t="str">
        <f ca="1">IF(B1811="", "", IF(LOWER('Terms&amp;Conditions + Transaction'!$C$15)="act", 1, IF(DAY(B1811)=31, 0, IF(AND(DAY(B1811+1)=1, MONTH(B1811+1)=3), 31-DAY(B1811), 1))))</f>
        <v/>
      </c>
      <c r="E1811" s="18" t="str">
        <f ca="1">IF(B1811="", "", IFERROR(VLOOKUP(B1811, 'Accrual Schedule'!$B$3:$B$122, 1, TRUE), ""))</f>
        <v/>
      </c>
      <c r="F1811" s="18" t="str" cm="1">
        <f t="array" aca="1" ref="F1811" ca="1">IF(B1811="", "", INDEX('Accrual Schedule'!$B$3:$B$122, MATCH(B1811, 'Accrual Schedule'!$B$3:$B$122, 1)+1, 1))</f>
        <v/>
      </c>
      <c r="G1811" s="18" t="str" cm="1">
        <f t="array" aca="1" ref="G1811" ca="1">IF(B1811="", "", INDEX('Accrual Schedule'!$B$3:$B$122, MATCH(H1811, 'Accrual Schedule'!$B$3:$B$122, 1)-1, 1))</f>
        <v/>
      </c>
      <c r="H1811" s="18" t="str">
        <f ca="1">IF(B1811="", "", INDEX('Accrual Schedule'!$B$3:$B$122, MATCH(I1811, 'Accrual Schedule'!$C$3:$C$122, 1), 1))</f>
        <v/>
      </c>
      <c r="I1811" s="18" t="str" cm="1">
        <f t="array" aca="1" ref="I1811" ca="1">IF(B1811="", "", _xlfn.IFNA(INDEX('Accrual Schedule'!$C$4:$C$122, MATCH(B1811, 'Accrual Schedule'!$C$4:$C$122, 1)+1, 1), INDEX('Accrual Schedule'!$C$4:$C$122, 1, 1)))</f>
        <v/>
      </c>
      <c r="J1811" s="11" t="str">
        <f ca="1">IF(B1811="","",'Terms&amp;Conditions + Transaction'!$F$5-SUMIF(Dispositions!$B$3:$B$32,"&lt;="&amp;B1811,Dispositions!$C$3:$C$32))</f>
        <v/>
      </c>
      <c r="K1811" s="84" t="str">
        <f ca="1">IF(B1811="", "", IF(ISNA(MATCH(B1811, 'Factor Schedule'!$B$3:$B$2002, -1)),1,IF(INDEX('Factor Schedule'!$B$3:$C$2002,MATCH(B1811, 'Factor Schedule'!$B$3:$B$2002, -1), 1)=B1811,MATCH(B1811, 'Factor Schedule'!$B$3:$B$2002, -1),MATCH(B1811, 'Factor Schedule'!$B$3:$B$2002, -1)+1)))</f>
        <v/>
      </c>
      <c r="L1811" s="11" t="str" cm="1">
        <f t="array" aca="1" ref="L1811" ca="1">IF(B1811="","",ROUND(J1811*_xlfn.IFNA(INDEX('Factor Schedule'!$B$3:$C$2002,K1811, 2), 1), 2))</f>
        <v/>
      </c>
      <c r="M1811" s="11" t="str">
        <f ca="1">IF(B1811="", "", IF(OR(LOWER('Terms&amp;Conditions + Transaction'!$B$12)&lt;&gt;"compound", B1811=$C$2, B1811=E1811), L1811, L1811+IF(LOWER('Terms&amp;Conditions + Transaction'!$B$13)&lt;&gt;"y", SUMIFS($T$8:$T$2007, $B$8:$B$2007, "&gt;="&amp;E1811, $B$8:$B$2007, "&lt;"&amp;B1811), SUMIFS($U$8:$U$1007, $B$8:$B$2007, "&gt;="&amp;E1811, $B$8:$B$2007, "&lt;"&amp;B1811))))</f>
        <v/>
      </c>
      <c r="N1811" s="18" t="str">
        <f ca="1">IF(OR(B1811 = "", F1811=""), "", MIN(ForwardDays(B1811,-'Terms&amp;Conditions + Transaction'!$B$22, 'Terms&amp;Conditions + Transaction'!$B$23, 'Holiday Schedule'!$B$3:$B$1002),ForwardDays(F1811,-'Terms&amp;Conditions + Transaction'!$B$22, 'Terms&amp;Conditions + Transaction'!$B$23, 'Holiday Schedule'!$B$3:$B$1002)))</f>
        <v/>
      </c>
      <c r="O1811" s="42" t="str">
        <f ca="1">IF(B1811="", "", IF(ISNA(MATCH(N1811, SOFR_INDEX!$A$2:$A$2001, -1)),1,IF(INDEX(SOFR_INDEX!$A$2:$E$2001,MATCH(N1811, SOFR_INDEX!$A$2:$A$2001, -1), 1)=N1811,MATCH(N1811, SOFR_INDEX!$A$2:$A$2001, -1),MATCH(N1811, SOFR_INDEX!$A$2:$A$2001, -1)+1)))</f>
        <v/>
      </c>
      <c r="P1811" s="40" t="str" cm="1">
        <f t="array" aca="1" ref="P1811" ca="1">IF(OR(B1811="", F1811=""), "", INDEX(SOFR_INDEX!$B$2:$E$2001, O1811,$P$4) * IF(LEFT($P$3, 3)="180", 2, IF(LEFT($P$3, 2)="90", 4, IF(LEFT($P$3, 2)="30", 12, 1)))/100)</f>
        <v/>
      </c>
      <c r="Q1811" s="43" t="str">
        <f ca="1">IF(OR(B1811="", F1811=""), "", P1811+'Terms&amp;Conditions + Transaction'!$B$11/10000)</f>
        <v/>
      </c>
      <c r="R1811" s="43" t="str">
        <f t="shared" ca="1" si="173"/>
        <v/>
      </c>
      <c r="S1811" t="str">
        <f ca="1">IF(B1811="",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Transaction'!$C$7*(F1811-E1811), 365), 360))))</f>
        <v/>
      </c>
      <c r="T1811" s="49" t="str">
        <f t="shared" ca="1" si="174"/>
        <v/>
      </c>
      <c r="U1811" s="49" t="str">
        <f t="shared" ca="1" si="175"/>
        <v/>
      </c>
      <c r="V1811" s="49" t="str">
        <f t="shared" ca="1" si="176"/>
        <v/>
      </c>
      <c r="W1811" s="11" t="str">
        <f t="shared" ca="1" si="177"/>
        <v/>
      </c>
      <c r="X1811" s="11" t="str">
        <f t="shared" ca="1" si="178"/>
        <v/>
      </c>
    </row>
    <row r="1812" spans="2:24" x14ac:dyDescent="0.25">
      <c r="B1812" s="82" t="str">
        <f ca="1">IF(B1811&lt;MIN($C$3, 'Terms&amp;Conditions + Transaction'!$B$6), B1811+1, "")</f>
        <v/>
      </c>
      <c r="C1812" t="str">
        <f ca="1">IF(B1812="", "", IF(AND(WEEKDAY(B1812, 2)&lt;=5, ISERROR(VLOOKUP(B1812, 'Holiday Schedule'!$B$3:$B$1002, 1, FALSE))), 1, 0))</f>
        <v/>
      </c>
      <c r="D1812" t="str">
        <f ca="1">IF(B1812="", "", IF(LOWER('Terms&amp;Conditions + Transaction'!$C$15)="act", 1, IF(DAY(B1812)=31, 0, IF(AND(DAY(B1812+1)=1, MONTH(B1812+1)=3), 31-DAY(B1812), 1))))</f>
        <v/>
      </c>
      <c r="E1812" s="18" t="str">
        <f ca="1">IF(B1812="", "", IFERROR(VLOOKUP(B1812, 'Accrual Schedule'!$B$3:$B$122, 1, TRUE), ""))</f>
        <v/>
      </c>
      <c r="F1812" s="18" t="str" cm="1">
        <f t="array" aca="1" ref="F1812" ca="1">IF(B1812="", "", INDEX('Accrual Schedule'!$B$3:$B$122, MATCH(B1812, 'Accrual Schedule'!$B$3:$B$122, 1)+1, 1))</f>
        <v/>
      </c>
      <c r="G1812" s="18" t="str" cm="1">
        <f t="array" aca="1" ref="G1812" ca="1">IF(B1812="", "", INDEX('Accrual Schedule'!$B$3:$B$122, MATCH(H1812, 'Accrual Schedule'!$B$3:$B$122, 1)-1, 1))</f>
        <v/>
      </c>
      <c r="H1812" s="18" t="str">
        <f ca="1">IF(B1812="", "", INDEX('Accrual Schedule'!$B$3:$B$122, MATCH(I1812, 'Accrual Schedule'!$C$3:$C$122, 1), 1))</f>
        <v/>
      </c>
      <c r="I1812" s="18" t="str" cm="1">
        <f t="array" aca="1" ref="I1812" ca="1">IF(B1812="", "", _xlfn.IFNA(INDEX('Accrual Schedule'!$C$4:$C$122, MATCH(B1812, 'Accrual Schedule'!$C$4:$C$122, 1)+1, 1), INDEX('Accrual Schedule'!$C$4:$C$122, 1, 1)))</f>
        <v/>
      </c>
      <c r="J1812" s="11" t="str">
        <f ca="1">IF(B1812="","",'Terms&amp;Conditions + Transaction'!$F$5-SUMIF(Dispositions!$B$3:$B$32,"&lt;="&amp;B1812,Dispositions!$C$3:$C$32))</f>
        <v/>
      </c>
      <c r="K1812" s="84" t="str">
        <f ca="1">IF(B1812="", "", IF(ISNA(MATCH(B1812, 'Factor Schedule'!$B$3:$B$2002, -1)),1,IF(INDEX('Factor Schedule'!$B$3:$C$2002,MATCH(B1812, 'Factor Schedule'!$B$3:$B$2002, -1), 1)=B1812,MATCH(B1812, 'Factor Schedule'!$B$3:$B$2002, -1),MATCH(B1812, 'Factor Schedule'!$B$3:$B$2002, -1)+1)))</f>
        <v/>
      </c>
      <c r="L1812" s="11" t="str" cm="1">
        <f t="array" aca="1" ref="L1812" ca="1">IF(B1812="","",ROUND(J1812*_xlfn.IFNA(INDEX('Factor Schedule'!$B$3:$C$2002,K1812, 2), 1), 2))</f>
        <v/>
      </c>
      <c r="M1812" s="11" t="str">
        <f ca="1">IF(B1812="", "", IF(OR(LOWER('Terms&amp;Conditions + Transaction'!$B$12)&lt;&gt;"compound", B1812=$C$2, B1812=E1812), L1812, L1812+IF(LOWER('Terms&amp;Conditions + Transaction'!$B$13)&lt;&gt;"y", SUMIFS($T$8:$T$2007, $B$8:$B$2007, "&gt;="&amp;E1812, $B$8:$B$2007, "&lt;"&amp;B1812), SUMIFS($U$8:$U$1007, $B$8:$B$2007, "&gt;="&amp;E1812, $B$8:$B$2007, "&lt;"&amp;B1812))))</f>
        <v/>
      </c>
      <c r="N1812" s="18" t="str">
        <f ca="1">IF(OR(B1812 = "", F1812=""), "", MIN(ForwardDays(B1812,-'Terms&amp;Conditions + Transaction'!$B$22, 'Terms&amp;Conditions + Transaction'!$B$23, 'Holiday Schedule'!$B$3:$B$1002),ForwardDays(F1812,-'Terms&amp;Conditions + Transaction'!$B$22, 'Terms&amp;Conditions + Transaction'!$B$23, 'Holiday Schedule'!$B$3:$B$1002)))</f>
        <v/>
      </c>
      <c r="O1812" s="42" t="str">
        <f ca="1">IF(B1812="", "", IF(ISNA(MATCH(N1812, SOFR_INDEX!$A$2:$A$2001, -1)),1,IF(INDEX(SOFR_INDEX!$A$2:$E$2001,MATCH(N1812, SOFR_INDEX!$A$2:$A$2001, -1), 1)=N1812,MATCH(N1812, SOFR_INDEX!$A$2:$A$2001, -1),MATCH(N1812, SOFR_INDEX!$A$2:$A$2001, -1)+1)))</f>
        <v/>
      </c>
      <c r="P1812" s="40" t="str" cm="1">
        <f t="array" aca="1" ref="P1812" ca="1">IF(OR(B1812="", F1812=""), "", INDEX(SOFR_INDEX!$B$2:$E$2001, O1812,$P$4) * IF(LEFT($P$3, 3)="180", 2, IF(LEFT($P$3, 2)="90", 4, IF(LEFT($P$3, 2)="30", 12, 1)))/100)</f>
        <v/>
      </c>
      <c r="Q1812" s="43" t="str">
        <f ca="1">IF(OR(B1812="", F1812=""), "", P1812+'Terms&amp;Conditions + Transaction'!$B$11/10000)</f>
        <v/>
      </c>
      <c r="R1812" s="43" t="str">
        <f t="shared" ca="1" si="173"/>
        <v/>
      </c>
      <c r="S1812" t="str">
        <f ca="1">IF(B1812="",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Transaction'!$C$7*(F1812-E1812), 365), 360))))</f>
        <v/>
      </c>
      <c r="T1812" s="49" t="str">
        <f t="shared" ca="1" si="174"/>
        <v/>
      </c>
      <c r="U1812" s="49" t="str">
        <f t="shared" ca="1" si="175"/>
        <v/>
      </c>
      <c r="V1812" s="49" t="str">
        <f t="shared" ca="1" si="176"/>
        <v/>
      </c>
      <c r="W1812" s="11" t="str">
        <f t="shared" ca="1" si="177"/>
        <v/>
      </c>
      <c r="X1812" s="11" t="str">
        <f t="shared" ca="1" si="178"/>
        <v/>
      </c>
    </row>
    <row r="1813" spans="2:24" x14ac:dyDescent="0.25">
      <c r="B1813" s="82" t="str">
        <f ca="1">IF(B1812&lt;MIN($C$3, 'Terms&amp;Conditions + Transaction'!$B$6), B1812+1, "")</f>
        <v/>
      </c>
      <c r="C1813" t="str">
        <f ca="1">IF(B1813="", "", IF(AND(WEEKDAY(B1813, 2)&lt;=5, ISERROR(VLOOKUP(B1813, 'Holiday Schedule'!$B$3:$B$1002, 1, FALSE))), 1, 0))</f>
        <v/>
      </c>
      <c r="D1813" t="str">
        <f ca="1">IF(B1813="", "", IF(LOWER('Terms&amp;Conditions + Transaction'!$C$15)="act", 1, IF(DAY(B1813)=31, 0, IF(AND(DAY(B1813+1)=1, MONTH(B1813+1)=3), 31-DAY(B1813), 1))))</f>
        <v/>
      </c>
      <c r="E1813" s="18" t="str">
        <f ca="1">IF(B1813="", "", IFERROR(VLOOKUP(B1813, 'Accrual Schedule'!$B$3:$B$122, 1, TRUE), ""))</f>
        <v/>
      </c>
      <c r="F1813" s="18" t="str" cm="1">
        <f t="array" aca="1" ref="F1813" ca="1">IF(B1813="", "", INDEX('Accrual Schedule'!$B$3:$B$122, MATCH(B1813, 'Accrual Schedule'!$B$3:$B$122, 1)+1, 1))</f>
        <v/>
      </c>
      <c r="G1813" s="18" t="str" cm="1">
        <f t="array" aca="1" ref="G1813" ca="1">IF(B1813="", "", INDEX('Accrual Schedule'!$B$3:$B$122, MATCH(H1813, 'Accrual Schedule'!$B$3:$B$122, 1)-1, 1))</f>
        <v/>
      </c>
      <c r="H1813" s="18" t="str">
        <f ca="1">IF(B1813="", "", INDEX('Accrual Schedule'!$B$3:$B$122, MATCH(I1813, 'Accrual Schedule'!$C$3:$C$122, 1), 1))</f>
        <v/>
      </c>
      <c r="I1813" s="18" t="str" cm="1">
        <f t="array" aca="1" ref="I1813" ca="1">IF(B1813="", "", _xlfn.IFNA(INDEX('Accrual Schedule'!$C$4:$C$122, MATCH(B1813, 'Accrual Schedule'!$C$4:$C$122, 1)+1, 1), INDEX('Accrual Schedule'!$C$4:$C$122, 1, 1)))</f>
        <v/>
      </c>
      <c r="J1813" s="11" t="str">
        <f ca="1">IF(B1813="","",'Terms&amp;Conditions + Transaction'!$F$5-SUMIF(Dispositions!$B$3:$B$32,"&lt;="&amp;B1813,Dispositions!$C$3:$C$32))</f>
        <v/>
      </c>
      <c r="K1813" s="84" t="str">
        <f ca="1">IF(B1813="", "", IF(ISNA(MATCH(B1813, 'Factor Schedule'!$B$3:$B$2002, -1)),1,IF(INDEX('Factor Schedule'!$B$3:$C$2002,MATCH(B1813, 'Factor Schedule'!$B$3:$B$2002, -1), 1)=B1813,MATCH(B1813, 'Factor Schedule'!$B$3:$B$2002, -1),MATCH(B1813, 'Factor Schedule'!$B$3:$B$2002, -1)+1)))</f>
        <v/>
      </c>
      <c r="L1813" s="11" t="str" cm="1">
        <f t="array" aca="1" ref="L1813" ca="1">IF(B1813="","",ROUND(J1813*_xlfn.IFNA(INDEX('Factor Schedule'!$B$3:$C$2002,K1813, 2), 1), 2))</f>
        <v/>
      </c>
      <c r="M1813" s="11" t="str">
        <f ca="1">IF(B1813="", "", IF(OR(LOWER('Terms&amp;Conditions + Transaction'!$B$12)&lt;&gt;"compound", B1813=$C$2, B1813=E1813), L1813, L1813+IF(LOWER('Terms&amp;Conditions + Transaction'!$B$13)&lt;&gt;"y", SUMIFS($T$8:$T$2007, $B$8:$B$2007, "&gt;="&amp;E1813, $B$8:$B$2007, "&lt;"&amp;B1813), SUMIFS($U$8:$U$1007, $B$8:$B$2007, "&gt;="&amp;E1813, $B$8:$B$2007, "&lt;"&amp;B1813))))</f>
        <v/>
      </c>
      <c r="N1813" s="18" t="str">
        <f ca="1">IF(OR(B1813 = "", F1813=""), "", MIN(ForwardDays(B1813,-'Terms&amp;Conditions + Transaction'!$B$22, 'Terms&amp;Conditions + Transaction'!$B$23, 'Holiday Schedule'!$B$3:$B$1002),ForwardDays(F1813,-'Terms&amp;Conditions + Transaction'!$B$22, 'Terms&amp;Conditions + Transaction'!$B$23, 'Holiday Schedule'!$B$3:$B$1002)))</f>
        <v/>
      </c>
      <c r="O1813" s="42" t="str">
        <f ca="1">IF(B1813="", "", IF(ISNA(MATCH(N1813, SOFR_INDEX!$A$2:$A$2001, -1)),1,IF(INDEX(SOFR_INDEX!$A$2:$E$2001,MATCH(N1813, SOFR_INDEX!$A$2:$A$2001, -1), 1)=N1813,MATCH(N1813, SOFR_INDEX!$A$2:$A$2001, -1),MATCH(N1813, SOFR_INDEX!$A$2:$A$2001, -1)+1)))</f>
        <v/>
      </c>
      <c r="P1813" s="40" t="str" cm="1">
        <f t="array" aca="1" ref="P1813" ca="1">IF(OR(B1813="", F1813=""), "", INDEX(SOFR_INDEX!$B$2:$E$2001, O1813,$P$4) * IF(LEFT($P$3, 3)="180", 2, IF(LEFT($P$3, 2)="90", 4, IF(LEFT($P$3, 2)="30", 12, 1)))/100)</f>
        <v/>
      </c>
      <c r="Q1813" s="43" t="str">
        <f ca="1">IF(OR(B1813="", F1813=""), "", P1813+'Terms&amp;Conditions + Transaction'!$B$11/10000)</f>
        <v/>
      </c>
      <c r="R1813" s="43" t="str">
        <f t="shared" ca="1" si="173"/>
        <v/>
      </c>
      <c r="S1813" t="str">
        <f ca="1">IF(B1813="",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Transaction'!$C$7*(F1813-E1813), 365), 360))))</f>
        <v/>
      </c>
      <c r="T1813" s="49" t="str">
        <f t="shared" ca="1" si="174"/>
        <v/>
      </c>
      <c r="U1813" s="49" t="str">
        <f t="shared" ca="1" si="175"/>
        <v/>
      </c>
      <c r="V1813" s="49" t="str">
        <f t="shared" ca="1" si="176"/>
        <v/>
      </c>
      <c r="W1813" s="11" t="str">
        <f t="shared" ca="1" si="177"/>
        <v/>
      </c>
      <c r="X1813" s="11" t="str">
        <f t="shared" ca="1" si="178"/>
        <v/>
      </c>
    </row>
    <row r="1814" spans="2:24" x14ac:dyDescent="0.25">
      <c r="B1814" s="82" t="str">
        <f ca="1">IF(B1813&lt;MIN($C$3, 'Terms&amp;Conditions + Transaction'!$B$6), B1813+1, "")</f>
        <v/>
      </c>
      <c r="C1814" t="str">
        <f ca="1">IF(B1814="", "", IF(AND(WEEKDAY(B1814, 2)&lt;=5, ISERROR(VLOOKUP(B1814, 'Holiday Schedule'!$B$3:$B$1002, 1, FALSE))), 1, 0))</f>
        <v/>
      </c>
      <c r="D1814" t="str">
        <f ca="1">IF(B1814="", "", IF(LOWER('Terms&amp;Conditions + Transaction'!$C$15)="act", 1, IF(DAY(B1814)=31, 0, IF(AND(DAY(B1814+1)=1, MONTH(B1814+1)=3), 31-DAY(B1814), 1))))</f>
        <v/>
      </c>
      <c r="E1814" s="18" t="str">
        <f ca="1">IF(B1814="", "", IFERROR(VLOOKUP(B1814, 'Accrual Schedule'!$B$3:$B$122, 1, TRUE), ""))</f>
        <v/>
      </c>
      <c r="F1814" s="18" t="str" cm="1">
        <f t="array" aca="1" ref="F1814" ca="1">IF(B1814="", "", INDEX('Accrual Schedule'!$B$3:$B$122, MATCH(B1814, 'Accrual Schedule'!$B$3:$B$122, 1)+1, 1))</f>
        <v/>
      </c>
      <c r="G1814" s="18" t="str" cm="1">
        <f t="array" aca="1" ref="G1814" ca="1">IF(B1814="", "", INDEX('Accrual Schedule'!$B$3:$B$122, MATCH(H1814, 'Accrual Schedule'!$B$3:$B$122, 1)-1, 1))</f>
        <v/>
      </c>
      <c r="H1814" s="18" t="str">
        <f ca="1">IF(B1814="", "", INDEX('Accrual Schedule'!$B$3:$B$122, MATCH(I1814, 'Accrual Schedule'!$C$3:$C$122, 1), 1))</f>
        <v/>
      </c>
      <c r="I1814" s="18" t="str" cm="1">
        <f t="array" aca="1" ref="I1814" ca="1">IF(B1814="", "", _xlfn.IFNA(INDEX('Accrual Schedule'!$C$4:$C$122, MATCH(B1814, 'Accrual Schedule'!$C$4:$C$122, 1)+1, 1), INDEX('Accrual Schedule'!$C$4:$C$122, 1, 1)))</f>
        <v/>
      </c>
      <c r="J1814" s="11" t="str">
        <f ca="1">IF(B1814="","",'Terms&amp;Conditions + Transaction'!$F$5-SUMIF(Dispositions!$B$3:$B$32,"&lt;="&amp;B1814,Dispositions!$C$3:$C$32))</f>
        <v/>
      </c>
      <c r="K1814" s="84" t="str">
        <f ca="1">IF(B1814="", "", IF(ISNA(MATCH(B1814, 'Factor Schedule'!$B$3:$B$2002, -1)),1,IF(INDEX('Factor Schedule'!$B$3:$C$2002,MATCH(B1814, 'Factor Schedule'!$B$3:$B$2002, -1), 1)=B1814,MATCH(B1814, 'Factor Schedule'!$B$3:$B$2002, -1),MATCH(B1814, 'Factor Schedule'!$B$3:$B$2002, -1)+1)))</f>
        <v/>
      </c>
      <c r="L1814" s="11" t="str" cm="1">
        <f t="array" aca="1" ref="L1814" ca="1">IF(B1814="","",ROUND(J1814*_xlfn.IFNA(INDEX('Factor Schedule'!$B$3:$C$2002,K1814, 2), 1), 2))</f>
        <v/>
      </c>
      <c r="M1814" s="11" t="str">
        <f ca="1">IF(B1814="", "", IF(OR(LOWER('Terms&amp;Conditions + Transaction'!$B$12)&lt;&gt;"compound", B1814=$C$2, B1814=E1814), L1814, L1814+IF(LOWER('Terms&amp;Conditions + Transaction'!$B$13)&lt;&gt;"y", SUMIFS($T$8:$T$2007, $B$8:$B$2007, "&gt;="&amp;E1814, $B$8:$B$2007, "&lt;"&amp;B1814), SUMIFS($U$8:$U$1007, $B$8:$B$2007, "&gt;="&amp;E1814, $B$8:$B$2007, "&lt;"&amp;B1814))))</f>
        <v/>
      </c>
      <c r="N1814" s="18" t="str">
        <f ca="1">IF(OR(B1814 = "", F1814=""), "", MIN(ForwardDays(B1814,-'Terms&amp;Conditions + Transaction'!$B$22, 'Terms&amp;Conditions + Transaction'!$B$23, 'Holiday Schedule'!$B$3:$B$1002),ForwardDays(F1814,-'Terms&amp;Conditions + Transaction'!$B$22, 'Terms&amp;Conditions + Transaction'!$B$23, 'Holiday Schedule'!$B$3:$B$1002)))</f>
        <v/>
      </c>
      <c r="O1814" s="42" t="str">
        <f ca="1">IF(B1814="", "", IF(ISNA(MATCH(N1814, SOFR_INDEX!$A$2:$A$2001, -1)),1,IF(INDEX(SOFR_INDEX!$A$2:$E$2001,MATCH(N1814, SOFR_INDEX!$A$2:$A$2001, -1), 1)=N1814,MATCH(N1814, SOFR_INDEX!$A$2:$A$2001, -1),MATCH(N1814, SOFR_INDEX!$A$2:$A$2001, -1)+1)))</f>
        <v/>
      </c>
      <c r="P1814" s="40" t="str" cm="1">
        <f t="array" aca="1" ref="P1814" ca="1">IF(OR(B1814="", F1814=""), "", INDEX(SOFR_INDEX!$B$2:$E$2001, O1814,$P$4) * IF(LEFT($P$3, 3)="180", 2, IF(LEFT($P$3, 2)="90", 4, IF(LEFT($P$3, 2)="30", 12, 1)))/100)</f>
        <v/>
      </c>
      <c r="Q1814" s="43" t="str">
        <f ca="1">IF(OR(B1814="", F1814=""), "", P1814+'Terms&amp;Conditions + Transaction'!$B$11/10000)</f>
        <v/>
      </c>
      <c r="R1814" s="43" t="str">
        <f t="shared" ca="1" si="173"/>
        <v/>
      </c>
      <c r="S1814" t="str">
        <f ca="1">IF(B1814="",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Transaction'!$C$7*(F1814-E1814), 365), 360))))</f>
        <v/>
      </c>
      <c r="T1814" s="49" t="str">
        <f t="shared" ca="1" si="174"/>
        <v/>
      </c>
      <c r="U1814" s="49" t="str">
        <f t="shared" ca="1" si="175"/>
        <v/>
      </c>
      <c r="V1814" s="49" t="str">
        <f t="shared" ca="1" si="176"/>
        <v/>
      </c>
      <c r="W1814" s="11" t="str">
        <f t="shared" ca="1" si="177"/>
        <v/>
      </c>
      <c r="X1814" s="11" t="str">
        <f t="shared" ca="1" si="178"/>
        <v/>
      </c>
    </row>
    <row r="1815" spans="2:24" x14ac:dyDescent="0.25">
      <c r="B1815" s="82" t="str">
        <f ca="1">IF(B1814&lt;MIN($C$3, 'Terms&amp;Conditions + Transaction'!$B$6), B1814+1, "")</f>
        <v/>
      </c>
      <c r="C1815" t="str">
        <f ca="1">IF(B1815="", "", IF(AND(WEEKDAY(B1815, 2)&lt;=5, ISERROR(VLOOKUP(B1815, 'Holiday Schedule'!$B$3:$B$1002, 1, FALSE))), 1, 0))</f>
        <v/>
      </c>
      <c r="D1815" t="str">
        <f ca="1">IF(B1815="", "", IF(LOWER('Terms&amp;Conditions + Transaction'!$C$15)="act", 1, IF(DAY(B1815)=31, 0, IF(AND(DAY(B1815+1)=1, MONTH(B1815+1)=3), 31-DAY(B1815), 1))))</f>
        <v/>
      </c>
      <c r="E1815" s="18" t="str">
        <f ca="1">IF(B1815="", "", IFERROR(VLOOKUP(B1815, 'Accrual Schedule'!$B$3:$B$122, 1, TRUE), ""))</f>
        <v/>
      </c>
      <c r="F1815" s="18" t="str" cm="1">
        <f t="array" aca="1" ref="F1815" ca="1">IF(B1815="", "", INDEX('Accrual Schedule'!$B$3:$B$122, MATCH(B1815, 'Accrual Schedule'!$B$3:$B$122, 1)+1, 1))</f>
        <v/>
      </c>
      <c r="G1815" s="18" t="str" cm="1">
        <f t="array" aca="1" ref="G1815" ca="1">IF(B1815="", "", INDEX('Accrual Schedule'!$B$3:$B$122, MATCH(H1815, 'Accrual Schedule'!$B$3:$B$122, 1)-1, 1))</f>
        <v/>
      </c>
      <c r="H1815" s="18" t="str">
        <f ca="1">IF(B1815="", "", INDEX('Accrual Schedule'!$B$3:$B$122, MATCH(I1815, 'Accrual Schedule'!$C$3:$C$122, 1), 1))</f>
        <v/>
      </c>
      <c r="I1815" s="18" t="str" cm="1">
        <f t="array" aca="1" ref="I1815" ca="1">IF(B1815="", "", _xlfn.IFNA(INDEX('Accrual Schedule'!$C$4:$C$122, MATCH(B1815, 'Accrual Schedule'!$C$4:$C$122, 1)+1, 1), INDEX('Accrual Schedule'!$C$4:$C$122, 1, 1)))</f>
        <v/>
      </c>
      <c r="J1815" s="11" t="str">
        <f ca="1">IF(B1815="","",'Terms&amp;Conditions + Transaction'!$F$5-SUMIF(Dispositions!$B$3:$B$32,"&lt;="&amp;B1815,Dispositions!$C$3:$C$32))</f>
        <v/>
      </c>
      <c r="K1815" s="84" t="str">
        <f ca="1">IF(B1815="", "", IF(ISNA(MATCH(B1815, 'Factor Schedule'!$B$3:$B$2002, -1)),1,IF(INDEX('Factor Schedule'!$B$3:$C$2002,MATCH(B1815, 'Factor Schedule'!$B$3:$B$2002, -1), 1)=B1815,MATCH(B1815, 'Factor Schedule'!$B$3:$B$2002, -1),MATCH(B1815, 'Factor Schedule'!$B$3:$B$2002, -1)+1)))</f>
        <v/>
      </c>
      <c r="L1815" s="11" t="str" cm="1">
        <f t="array" aca="1" ref="L1815" ca="1">IF(B1815="","",ROUND(J1815*_xlfn.IFNA(INDEX('Factor Schedule'!$B$3:$C$2002,K1815, 2), 1), 2))</f>
        <v/>
      </c>
      <c r="M1815" s="11" t="str">
        <f ca="1">IF(B1815="", "", IF(OR(LOWER('Terms&amp;Conditions + Transaction'!$B$12)&lt;&gt;"compound", B1815=$C$2, B1815=E1815), L1815, L1815+IF(LOWER('Terms&amp;Conditions + Transaction'!$B$13)&lt;&gt;"y", SUMIFS($T$8:$T$2007, $B$8:$B$2007, "&gt;="&amp;E1815, $B$8:$B$2007, "&lt;"&amp;B1815), SUMIFS($U$8:$U$1007, $B$8:$B$2007, "&gt;="&amp;E1815, $B$8:$B$2007, "&lt;"&amp;B1815))))</f>
        <v/>
      </c>
      <c r="N1815" s="18" t="str">
        <f ca="1">IF(OR(B1815 = "", F1815=""), "", MIN(ForwardDays(B1815,-'Terms&amp;Conditions + Transaction'!$B$22, 'Terms&amp;Conditions + Transaction'!$B$23, 'Holiday Schedule'!$B$3:$B$1002),ForwardDays(F1815,-'Terms&amp;Conditions + Transaction'!$B$22, 'Terms&amp;Conditions + Transaction'!$B$23, 'Holiday Schedule'!$B$3:$B$1002)))</f>
        <v/>
      </c>
      <c r="O1815" s="42" t="str">
        <f ca="1">IF(B1815="", "", IF(ISNA(MATCH(N1815, SOFR_INDEX!$A$2:$A$2001, -1)),1,IF(INDEX(SOFR_INDEX!$A$2:$E$2001,MATCH(N1815, SOFR_INDEX!$A$2:$A$2001, -1), 1)=N1815,MATCH(N1815, SOFR_INDEX!$A$2:$A$2001, -1),MATCH(N1815, SOFR_INDEX!$A$2:$A$2001, -1)+1)))</f>
        <v/>
      </c>
      <c r="P1815" s="40" t="str" cm="1">
        <f t="array" aca="1" ref="P1815" ca="1">IF(OR(B1815="", F1815=""), "", INDEX(SOFR_INDEX!$B$2:$E$2001, O1815,$P$4) * IF(LEFT($P$3, 3)="180", 2, IF(LEFT($P$3, 2)="90", 4, IF(LEFT($P$3, 2)="30", 12, 1)))/100)</f>
        <v/>
      </c>
      <c r="Q1815" s="43" t="str">
        <f ca="1">IF(OR(B1815="", F1815=""), "", P1815+'Terms&amp;Conditions + Transaction'!$B$11/10000)</f>
        <v/>
      </c>
      <c r="R1815" s="43" t="str">
        <f t="shared" ca="1" si="173"/>
        <v/>
      </c>
      <c r="S1815" t="str">
        <f ca="1">IF(B1815="",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Transaction'!$C$7*(F1815-E1815), 365), 360))))</f>
        <v/>
      </c>
      <c r="T1815" s="49" t="str">
        <f t="shared" ca="1" si="174"/>
        <v/>
      </c>
      <c r="U1815" s="49" t="str">
        <f t="shared" ca="1" si="175"/>
        <v/>
      </c>
      <c r="V1815" s="49" t="str">
        <f t="shared" ca="1" si="176"/>
        <v/>
      </c>
      <c r="W1815" s="11" t="str">
        <f t="shared" ca="1" si="177"/>
        <v/>
      </c>
      <c r="X1815" s="11" t="str">
        <f t="shared" ca="1" si="178"/>
        <v/>
      </c>
    </row>
    <row r="1816" spans="2:24" x14ac:dyDescent="0.25">
      <c r="B1816" s="82" t="str">
        <f ca="1">IF(B1815&lt;MIN($C$3, 'Terms&amp;Conditions + Transaction'!$B$6), B1815+1, "")</f>
        <v/>
      </c>
      <c r="C1816" t="str">
        <f ca="1">IF(B1816="", "", IF(AND(WEEKDAY(B1816, 2)&lt;=5, ISERROR(VLOOKUP(B1816, 'Holiday Schedule'!$B$3:$B$1002, 1, FALSE))), 1, 0))</f>
        <v/>
      </c>
      <c r="D1816" t="str">
        <f ca="1">IF(B1816="", "", IF(LOWER('Terms&amp;Conditions + Transaction'!$C$15)="act", 1, IF(DAY(B1816)=31, 0, IF(AND(DAY(B1816+1)=1, MONTH(B1816+1)=3), 31-DAY(B1816), 1))))</f>
        <v/>
      </c>
      <c r="E1816" s="18" t="str">
        <f ca="1">IF(B1816="", "", IFERROR(VLOOKUP(B1816, 'Accrual Schedule'!$B$3:$B$122, 1, TRUE), ""))</f>
        <v/>
      </c>
      <c r="F1816" s="18" t="str" cm="1">
        <f t="array" aca="1" ref="F1816" ca="1">IF(B1816="", "", INDEX('Accrual Schedule'!$B$3:$B$122, MATCH(B1816, 'Accrual Schedule'!$B$3:$B$122, 1)+1, 1))</f>
        <v/>
      </c>
      <c r="G1816" s="18" t="str" cm="1">
        <f t="array" aca="1" ref="G1816" ca="1">IF(B1816="", "", INDEX('Accrual Schedule'!$B$3:$B$122, MATCH(H1816, 'Accrual Schedule'!$B$3:$B$122, 1)-1, 1))</f>
        <v/>
      </c>
      <c r="H1816" s="18" t="str">
        <f ca="1">IF(B1816="", "", INDEX('Accrual Schedule'!$B$3:$B$122, MATCH(I1816, 'Accrual Schedule'!$C$3:$C$122, 1), 1))</f>
        <v/>
      </c>
      <c r="I1816" s="18" t="str" cm="1">
        <f t="array" aca="1" ref="I1816" ca="1">IF(B1816="", "", _xlfn.IFNA(INDEX('Accrual Schedule'!$C$4:$C$122, MATCH(B1816, 'Accrual Schedule'!$C$4:$C$122, 1)+1, 1), INDEX('Accrual Schedule'!$C$4:$C$122, 1, 1)))</f>
        <v/>
      </c>
      <c r="J1816" s="11" t="str">
        <f ca="1">IF(B1816="","",'Terms&amp;Conditions + Transaction'!$F$5-SUMIF(Dispositions!$B$3:$B$32,"&lt;="&amp;B1816,Dispositions!$C$3:$C$32))</f>
        <v/>
      </c>
      <c r="K1816" s="84" t="str">
        <f ca="1">IF(B1816="", "", IF(ISNA(MATCH(B1816, 'Factor Schedule'!$B$3:$B$2002, -1)),1,IF(INDEX('Factor Schedule'!$B$3:$C$2002,MATCH(B1816, 'Factor Schedule'!$B$3:$B$2002, -1), 1)=B1816,MATCH(B1816, 'Factor Schedule'!$B$3:$B$2002, -1),MATCH(B1816, 'Factor Schedule'!$B$3:$B$2002, -1)+1)))</f>
        <v/>
      </c>
      <c r="L1816" s="11" t="str" cm="1">
        <f t="array" aca="1" ref="L1816" ca="1">IF(B1816="","",ROUND(J1816*_xlfn.IFNA(INDEX('Factor Schedule'!$B$3:$C$2002,K1816, 2), 1), 2))</f>
        <v/>
      </c>
      <c r="M1816" s="11" t="str">
        <f ca="1">IF(B1816="", "", IF(OR(LOWER('Terms&amp;Conditions + Transaction'!$B$12)&lt;&gt;"compound", B1816=$C$2, B1816=E1816), L1816, L1816+IF(LOWER('Terms&amp;Conditions + Transaction'!$B$13)&lt;&gt;"y", SUMIFS($T$8:$T$2007, $B$8:$B$2007, "&gt;="&amp;E1816, $B$8:$B$2007, "&lt;"&amp;B1816), SUMIFS($U$8:$U$1007, $B$8:$B$2007, "&gt;="&amp;E1816, $B$8:$B$2007, "&lt;"&amp;B1816))))</f>
        <v/>
      </c>
      <c r="N1816" s="18" t="str">
        <f ca="1">IF(OR(B1816 = "", F1816=""), "", MIN(ForwardDays(B1816,-'Terms&amp;Conditions + Transaction'!$B$22, 'Terms&amp;Conditions + Transaction'!$B$23, 'Holiday Schedule'!$B$3:$B$1002),ForwardDays(F1816,-'Terms&amp;Conditions + Transaction'!$B$22, 'Terms&amp;Conditions + Transaction'!$B$23, 'Holiday Schedule'!$B$3:$B$1002)))</f>
        <v/>
      </c>
      <c r="O1816" s="42" t="str">
        <f ca="1">IF(B1816="", "", IF(ISNA(MATCH(N1816, SOFR_INDEX!$A$2:$A$2001, -1)),1,IF(INDEX(SOFR_INDEX!$A$2:$E$2001,MATCH(N1816, SOFR_INDEX!$A$2:$A$2001, -1), 1)=N1816,MATCH(N1816, SOFR_INDEX!$A$2:$A$2001, -1),MATCH(N1816, SOFR_INDEX!$A$2:$A$2001, -1)+1)))</f>
        <v/>
      </c>
      <c r="P1816" s="40" t="str" cm="1">
        <f t="array" aca="1" ref="P1816" ca="1">IF(OR(B1816="", F1816=""), "", INDEX(SOFR_INDEX!$B$2:$E$2001, O1816,$P$4) * IF(LEFT($P$3, 3)="180", 2, IF(LEFT($P$3, 2)="90", 4, IF(LEFT($P$3, 2)="30", 12, 1)))/100)</f>
        <v/>
      </c>
      <c r="Q1816" s="43" t="str">
        <f ca="1">IF(OR(B1816="", F1816=""), "", P1816+'Terms&amp;Conditions + Transaction'!$B$11/10000)</f>
        <v/>
      </c>
      <c r="R1816" s="43" t="str">
        <f t="shared" ca="1" si="173"/>
        <v/>
      </c>
      <c r="S1816" t="str">
        <f ca="1">IF(B1816="",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Transaction'!$C$7*(F1816-E1816), 365), 360))))</f>
        <v/>
      </c>
      <c r="T1816" s="49" t="str">
        <f t="shared" ca="1" si="174"/>
        <v/>
      </c>
      <c r="U1816" s="49" t="str">
        <f t="shared" ca="1" si="175"/>
        <v/>
      </c>
      <c r="V1816" s="49" t="str">
        <f t="shared" ca="1" si="176"/>
        <v/>
      </c>
      <c r="W1816" s="11" t="str">
        <f t="shared" ca="1" si="177"/>
        <v/>
      </c>
      <c r="X1816" s="11" t="str">
        <f t="shared" ca="1" si="178"/>
        <v/>
      </c>
    </row>
    <row r="1817" spans="2:24" x14ac:dyDescent="0.25">
      <c r="B1817" s="82" t="str">
        <f ca="1">IF(B1816&lt;MIN($C$3, 'Terms&amp;Conditions + Transaction'!$B$6), B1816+1, "")</f>
        <v/>
      </c>
      <c r="C1817" t="str">
        <f ca="1">IF(B1817="", "", IF(AND(WEEKDAY(B1817, 2)&lt;=5, ISERROR(VLOOKUP(B1817, 'Holiday Schedule'!$B$3:$B$1002, 1, FALSE))), 1, 0))</f>
        <v/>
      </c>
      <c r="D1817" t="str">
        <f ca="1">IF(B1817="", "", IF(LOWER('Terms&amp;Conditions + Transaction'!$C$15)="act", 1, IF(DAY(B1817)=31, 0, IF(AND(DAY(B1817+1)=1, MONTH(B1817+1)=3), 31-DAY(B1817), 1))))</f>
        <v/>
      </c>
      <c r="E1817" s="18" t="str">
        <f ca="1">IF(B1817="", "", IFERROR(VLOOKUP(B1817, 'Accrual Schedule'!$B$3:$B$122, 1, TRUE), ""))</f>
        <v/>
      </c>
      <c r="F1817" s="18" t="str" cm="1">
        <f t="array" aca="1" ref="F1817" ca="1">IF(B1817="", "", INDEX('Accrual Schedule'!$B$3:$B$122, MATCH(B1817, 'Accrual Schedule'!$B$3:$B$122, 1)+1, 1))</f>
        <v/>
      </c>
      <c r="G1817" s="18" t="str" cm="1">
        <f t="array" aca="1" ref="G1817" ca="1">IF(B1817="", "", INDEX('Accrual Schedule'!$B$3:$B$122, MATCH(H1817, 'Accrual Schedule'!$B$3:$B$122, 1)-1, 1))</f>
        <v/>
      </c>
      <c r="H1817" s="18" t="str">
        <f ca="1">IF(B1817="", "", INDEX('Accrual Schedule'!$B$3:$B$122, MATCH(I1817, 'Accrual Schedule'!$C$3:$C$122, 1), 1))</f>
        <v/>
      </c>
      <c r="I1817" s="18" t="str" cm="1">
        <f t="array" aca="1" ref="I1817" ca="1">IF(B1817="", "", _xlfn.IFNA(INDEX('Accrual Schedule'!$C$4:$C$122, MATCH(B1817, 'Accrual Schedule'!$C$4:$C$122, 1)+1, 1), INDEX('Accrual Schedule'!$C$4:$C$122, 1, 1)))</f>
        <v/>
      </c>
      <c r="J1817" s="11" t="str">
        <f ca="1">IF(B1817="","",'Terms&amp;Conditions + Transaction'!$F$5-SUMIF(Dispositions!$B$3:$B$32,"&lt;="&amp;B1817,Dispositions!$C$3:$C$32))</f>
        <v/>
      </c>
      <c r="K1817" s="84" t="str">
        <f ca="1">IF(B1817="", "", IF(ISNA(MATCH(B1817, 'Factor Schedule'!$B$3:$B$2002, -1)),1,IF(INDEX('Factor Schedule'!$B$3:$C$2002,MATCH(B1817, 'Factor Schedule'!$B$3:$B$2002, -1), 1)=B1817,MATCH(B1817, 'Factor Schedule'!$B$3:$B$2002, -1),MATCH(B1817, 'Factor Schedule'!$B$3:$B$2002, -1)+1)))</f>
        <v/>
      </c>
      <c r="L1817" s="11" t="str" cm="1">
        <f t="array" aca="1" ref="L1817" ca="1">IF(B1817="","",ROUND(J1817*_xlfn.IFNA(INDEX('Factor Schedule'!$B$3:$C$2002,K1817, 2), 1), 2))</f>
        <v/>
      </c>
      <c r="M1817" s="11" t="str">
        <f ca="1">IF(B1817="", "", IF(OR(LOWER('Terms&amp;Conditions + Transaction'!$B$12)&lt;&gt;"compound", B1817=$C$2, B1817=E1817), L1817, L1817+IF(LOWER('Terms&amp;Conditions + Transaction'!$B$13)&lt;&gt;"y", SUMIFS($T$8:$T$2007, $B$8:$B$2007, "&gt;="&amp;E1817, $B$8:$B$2007, "&lt;"&amp;B1817), SUMIFS($U$8:$U$1007, $B$8:$B$2007, "&gt;="&amp;E1817, $B$8:$B$2007, "&lt;"&amp;B1817))))</f>
        <v/>
      </c>
      <c r="N1817" s="18" t="str">
        <f ca="1">IF(OR(B1817 = "", F1817=""), "", MIN(ForwardDays(B1817,-'Terms&amp;Conditions + Transaction'!$B$22, 'Terms&amp;Conditions + Transaction'!$B$23, 'Holiday Schedule'!$B$3:$B$1002),ForwardDays(F1817,-'Terms&amp;Conditions + Transaction'!$B$22, 'Terms&amp;Conditions + Transaction'!$B$23, 'Holiday Schedule'!$B$3:$B$1002)))</f>
        <v/>
      </c>
      <c r="O1817" s="42" t="str">
        <f ca="1">IF(B1817="", "", IF(ISNA(MATCH(N1817, SOFR_INDEX!$A$2:$A$2001, -1)),1,IF(INDEX(SOFR_INDEX!$A$2:$E$2001,MATCH(N1817, SOFR_INDEX!$A$2:$A$2001, -1), 1)=N1817,MATCH(N1817, SOFR_INDEX!$A$2:$A$2001, -1),MATCH(N1817, SOFR_INDEX!$A$2:$A$2001, -1)+1)))</f>
        <v/>
      </c>
      <c r="P1817" s="40" t="str" cm="1">
        <f t="array" aca="1" ref="P1817" ca="1">IF(OR(B1817="", F1817=""), "", INDEX(SOFR_INDEX!$B$2:$E$2001, O1817,$P$4) * IF(LEFT($P$3, 3)="180", 2, IF(LEFT($P$3, 2)="90", 4, IF(LEFT($P$3, 2)="30", 12, 1)))/100)</f>
        <v/>
      </c>
      <c r="Q1817" s="43" t="str">
        <f ca="1">IF(OR(B1817="", F1817=""), "", P1817+'Terms&amp;Conditions + Transaction'!$B$11/10000)</f>
        <v/>
      </c>
      <c r="R1817" s="43" t="str">
        <f t="shared" ca="1" si="173"/>
        <v/>
      </c>
      <c r="S1817" t="str">
        <f ca="1">IF(B1817="",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Transaction'!$C$7*(F1817-E1817), 365), 360))))</f>
        <v/>
      </c>
      <c r="T1817" s="49" t="str">
        <f t="shared" ca="1" si="174"/>
        <v/>
      </c>
      <c r="U1817" s="49" t="str">
        <f t="shared" ca="1" si="175"/>
        <v/>
      </c>
      <c r="V1817" s="49" t="str">
        <f t="shared" ca="1" si="176"/>
        <v/>
      </c>
      <c r="W1817" s="11" t="str">
        <f t="shared" ca="1" si="177"/>
        <v/>
      </c>
      <c r="X1817" s="11" t="str">
        <f t="shared" ca="1" si="178"/>
        <v/>
      </c>
    </row>
    <row r="1818" spans="2:24" x14ac:dyDescent="0.25">
      <c r="B1818" s="82" t="str">
        <f ca="1">IF(B1817&lt;MIN($C$3, 'Terms&amp;Conditions + Transaction'!$B$6), B1817+1, "")</f>
        <v/>
      </c>
      <c r="C1818" t="str">
        <f ca="1">IF(B1818="", "", IF(AND(WEEKDAY(B1818, 2)&lt;=5, ISERROR(VLOOKUP(B1818, 'Holiday Schedule'!$B$3:$B$1002, 1, FALSE))), 1, 0))</f>
        <v/>
      </c>
      <c r="D1818" t="str">
        <f ca="1">IF(B1818="", "", IF(LOWER('Terms&amp;Conditions + Transaction'!$C$15)="act", 1, IF(DAY(B1818)=31, 0, IF(AND(DAY(B1818+1)=1, MONTH(B1818+1)=3), 31-DAY(B1818), 1))))</f>
        <v/>
      </c>
      <c r="E1818" s="18" t="str">
        <f ca="1">IF(B1818="", "", IFERROR(VLOOKUP(B1818, 'Accrual Schedule'!$B$3:$B$122, 1, TRUE), ""))</f>
        <v/>
      </c>
      <c r="F1818" s="18" t="str" cm="1">
        <f t="array" aca="1" ref="F1818" ca="1">IF(B1818="", "", INDEX('Accrual Schedule'!$B$3:$B$122, MATCH(B1818, 'Accrual Schedule'!$B$3:$B$122, 1)+1, 1))</f>
        <v/>
      </c>
      <c r="G1818" s="18" t="str" cm="1">
        <f t="array" aca="1" ref="G1818" ca="1">IF(B1818="", "", INDEX('Accrual Schedule'!$B$3:$B$122, MATCH(H1818, 'Accrual Schedule'!$B$3:$B$122, 1)-1, 1))</f>
        <v/>
      </c>
      <c r="H1818" s="18" t="str">
        <f ca="1">IF(B1818="", "", INDEX('Accrual Schedule'!$B$3:$B$122, MATCH(I1818, 'Accrual Schedule'!$C$3:$C$122, 1), 1))</f>
        <v/>
      </c>
      <c r="I1818" s="18" t="str" cm="1">
        <f t="array" aca="1" ref="I1818" ca="1">IF(B1818="", "", _xlfn.IFNA(INDEX('Accrual Schedule'!$C$4:$C$122, MATCH(B1818, 'Accrual Schedule'!$C$4:$C$122, 1)+1, 1), INDEX('Accrual Schedule'!$C$4:$C$122, 1, 1)))</f>
        <v/>
      </c>
      <c r="J1818" s="11" t="str">
        <f ca="1">IF(B1818="","",'Terms&amp;Conditions + Transaction'!$F$5-SUMIF(Dispositions!$B$3:$B$32,"&lt;="&amp;B1818,Dispositions!$C$3:$C$32))</f>
        <v/>
      </c>
      <c r="K1818" s="84" t="str">
        <f ca="1">IF(B1818="", "", IF(ISNA(MATCH(B1818, 'Factor Schedule'!$B$3:$B$2002, -1)),1,IF(INDEX('Factor Schedule'!$B$3:$C$2002,MATCH(B1818, 'Factor Schedule'!$B$3:$B$2002, -1), 1)=B1818,MATCH(B1818, 'Factor Schedule'!$B$3:$B$2002, -1),MATCH(B1818, 'Factor Schedule'!$B$3:$B$2002, -1)+1)))</f>
        <v/>
      </c>
      <c r="L1818" s="11" t="str" cm="1">
        <f t="array" aca="1" ref="L1818" ca="1">IF(B1818="","",ROUND(J1818*_xlfn.IFNA(INDEX('Factor Schedule'!$B$3:$C$2002,K1818, 2), 1), 2))</f>
        <v/>
      </c>
      <c r="M1818" s="11" t="str">
        <f ca="1">IF(B1818="", "", IF(OR(LOWER('Terms&amp;Conditions + Transaction'!$B$12)&lt;&gt;"compound", B1818=$C$2, B1818=E1818), L1818, L1818+IF(LOWER('Terms&amp;Conditions + Transaction'!$B$13)&lt;&gt;"y", SUMIFS($T$8:$T$2007, $B$8:$B$2007, "&gt;="&amp;E1818, $B$8:$B$2007, "&lt;"&amp;B1818), SUMIFS($U$8:$U$1007, $B$8:$B$2007, "&gt;="&amp;E1818, $B$8:$B$2007, "&lt;"&amp;B1818))))</f>
        <v/>
      </c>
      <c r="N1818" s="18" t="str">
        <f ca="1">IF(OR(B1818 = "", F1818=""), "", MIN(ForwardDays(B1818,-'Terms&amp;Conditions + Transaction'!$B$22, 'Terms&amp;Conditions + Transaction'!$B$23, 'Holiday Schedule'!$B$3:$B$1002),ForwardDays(F1818,-'Terms&amp;Conditions + Transaction'!$B$22, 'Terms&amp;Conditions + Transaction'!$B$23, 'Holiday Schedule'!$B$3:$B$1002)))</f>
        <v/>
      </c>
      <c r="O1818" s="42" t="str">
        <f ca="1">IF(B1818="", "", IF(ISNA(MATCH(N1818, SOFR_INDEX!$A$2:$A$2001, -1)),1,IF(INDEX(SOFR_INDEX!$A$2:$E$2001,MATCH(N1818, SOFR_INDEX!$A$2:$A$2001, -1), 1)=N1818,MATCH(N1818, SOFR_INDEX!$A$2:$A$2001, -1),MATCH(N1818, SOFR_INDEX!$A$2:$A$2001, -1)+1)))</f>
        <v/>
      </c>
      <c r="P1818" s="40" t="str" cm="1">
        <f t="array" aca="1" ref="P1818" ca="1">IF(OR(B1818="", F1818=""), "", INDEX(SOFR_INDEX!$B$2:$E$2001, O1818,$P$4) * IF(LEFT($P$3, 3)="180", 2, IF(LEFT($P$3, 2)="90", 4, IF(LEFT($P$3, 2)="30", 12, 1)))/100)</f>
        <v/>
      </c>
      <c r="Q1818" s="43" t="str">
        <f ca="1">IF(OR(B1818="", F1818=""), "", P1818+'Terms&amp;Conditions + Transaction'!$B$11/10000)</f>
        <v/>
      </c>
      <c r="R1818" s="43" t="str">
        <f t="shared" ca="1" si="173"/>
        <v/>
      </c>
      <c r="S1818" t="str">
        <f ca="1">IF(B1818="",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Transaction'!$C$7*(F1818-E1818), 365), 360))))</f>
        <v/>
      </c>
      <c r="T1818" s="49" t="str">
        <f t="shared" ca="1" si="174"/>
        <v/>
      </c>
      <c r="U1818" s="49" t="str">
        <f t="shared" ca="1" si="175"/>
        <v/>
      </c>
      <c r="V1818" s="49" t="str">
        <f t="shared" ca="1" si="176"/>
        <v/>
      </c>
      <c r="W1818" s="11" t="str">
        <f t="shared" ca="1" si="177"/>
        <v/>
      </c>
      <c r="X1818" s="11" t="str">
        <f t="shared" ca="1" si="178"/>
        <v/>
      </c>
    </row>
    <row r="1819" spans="2:24" x14ac:dyDescent="0.25">
      <c r="B1819" s="82" t="str">
        <f ca="1">IF(B1818&lt;MIN($C$3, 'Terms&amp;Conditions + Transaction'!$B$6), B1818+1, "")</f>
        <v/>
      </c>
      <c r="C1819" t="str">
        <f ca="1">IF(B1819="", "", IF(AND(WEEKDAY(B1819, 2)&lt;=5, ISERROR(VLOOKUP(B1819, 'Holiday Schedule'!$B$3:$B$1002, 1, FALSE))), 1, 0))</f>
        <v/>
      </c>
      <c r="D1819" t="str">
        <f ca="1">IF(B1819="", "", IF(LOWER('Terms&amp;Conditions + Transaction'!$C$15)="act", 1, IF(DAY(B1819)=31, 0, IF(AND(DAY(B1819+1)=1, MONTH(B1819+1)=3), 31-DAY(B1819), 1))))</f>
        <v/>
      </c>
      <c r="E1819" s="18" t="str">
        <f ca="1">IF(B1819="", "", IFERROR(VLOOKUP(B1819, 'Accrual Schedule'!$B$3:$B$122, 1, TRUE), ""))</f>
        <v/>
      </c>
      <c r="F1819" s="18" t="str" cm="1">
        <f t="array" aca="1" ref="F1819" ca="1">IF(B1819="", "", INDEX('Accrual Schedule'!$B$3:$B$122, MATCH(B1819, 'Accrual Schedule'!$B$3:$B$122, 1)+1, 1))</f>
        <v/>
      </c>
      <c r="G1819" s="18" t="str" cm="1">
        <f t="array" aca="1" ref="G1819" ca="1">IF(B1819="", "", INDEX('Accrual Schedule'!$B$3:$B$122, MATCH(H1819, 'Accrual Schedule'!$B$3:$B$122, 1)-1, 1))</f>
        <v/>
      </c>
      <c r="H1819" s="18" t="str">
        <f ca="1">IF(B1819="", "", INDEX('Accrual Schedule'!$B$3:$B$122, MATCH(I1819, 'Accrual Schedule'!$C$3:$C$122, 1), 1))</f>
        <v/>
      </c>
      <c r="I1819" s="18" t="str" cm="1">
        <f t="array" aca="1" ref="I1819" ca="1">IF(B1819="", "", _xlfn.IFNA(INDEX('Accrual Schedule'!$C$4:$C$122, MATCH(B1819, 'Accrual Schedule'!$C$4:$C$122, 1)+1, 1), INDEX('Accrual Schedule'!$C$4:$C$122, 1, 1)))</f>
        <v/>
      </c>
      <c r="J1819" s="11" t="str">
        <f ca="1">IF(B1819="","",'Terms&amp;Conditions + Transaction'!$F$5-SUMIF(Dispositions!$B$3:$B$32,"&lt;="&amp;B1819,Dispositions!$C$3:$C$32))</f>
        <v/>
      </c>
      <c r="K1819" s="84" t="str">
        <f ca="1">IF(B1819="", "", IF(ISNA(MATCH(B1819, 'Factor Schedule'!$B$3:$B$2002, -1)),1,IF(INDEX('Factor Schedule'!$B$3:$C$2002,MATCH(B1819, 'Factor Schedule'!$B$3:$B$2002, -1), 1)=B1819,MATCH(B1819, 'Factor Schedule'!$B$3:$B$2002, -1),MATCH(B1819, 'Factor Schedule'!$B$3:$B$2002, -1)+1)))</f>
        <v/>
      </c>
      <c r="L1819" s="11" t="str" cm="1">
        <f t="array" aca="1" ref="L1819" ca="1">IF(B1819="","",ROUND(J1819*_xlfn.IFNA(INDEX('Factor Schedule'!$B$3:$C$2002,K1819, 2), 1), 2))</f>
        <v/>
      </c>
      <c r="M1819" s="11" t="str">
        <f ca="1">IF(B1819="", "", IF(OR(LOWER('Terms&amp;Conditions + Transaction'!$B$12)&lt;&gt;"compound", B1819=$C$2, B1819=E1819), L1819, L1819+IF(LOWER('Terms&amp;Conditions + Transaction'!$B$13)&lt;&gt;"y", SUMIFS($T$8:$T$2007, $B$8:$B$2007, "&gt;="&amp;E1819, $B$8:$B$2007, "&lt;"&amp;B1819), SUMIFS($U$8:$U$1007, $B$8:$B$2007, "&gt;="&amp;E1819, $B$8:$B$2007, "&lt;"&amp;B1819))))</f>
        <v/>
      </c>
      <c r="N1819" s="18" t="str">
        <f ca="1">IF(OR(B1819 = "", F1819=""), "", MIN(ForwardDays(B1819,-'Terms&amp;Conditions + Transaction'!$B$22, 'Terms&amp;Conditions + Transaction'!$B$23, 'Holiday Schedule'!$B$3:$B$1002),ForwardDays(F1819,-'Terms&amp;Conditions + Transaction'!$B$22, 'Terms&amp;Conditions + Transaction'!$B$23, 'Holiday Schedule'!$B$3:$B$1002)))</f>
        <v/>
      </c>
      <c r="O1819" s="42" t="str">
        <f ca="1">IF(B1819="", "", IF(ISNA(MATCH(N1819, SOFR_INDEX!$A$2:$A$2001, -1)),1,IF(INDEX(SOFR_INDEX!$A$2:$E$2001,MATCH(N1819, SOFR_INDEX!$A$2:$A$2001, -1), 1)=N1819,MATCH(N1819, SOFR_INDEX!$A$2:$A$2001, -1),MATCH(N1819, SOFR_INDEX!$A$2:$A$2001, -1)+1)))</f>
        <v/>
      </c>
      <c r="P1819" s="40" t="str" cm="1">
        <f t="array" aca="1" ref="P1819" ca="1">IF(OR(B1819="", F1819=""), "", INDEX(SOFR_INDEX!$B$2:$E$2001, O1819,$P$4) * IF(LEFT($P$3, 3)="180", 2, IF(LEFT($P$3, 2)="90", 4, IF(LEFT($P$3, 2)="30", 12, 1)))/100)</f>
        <v/>
      </c>
      <c r="Q1819" s="43" t="str">
        <f ca="1">IF(OR(B1819="", F1819=""), "", P1819+'Terms&amp;Conditions + Transaction'!$B$11/10000)</f>
        <v/>
      </c>
      <c r="R1819" s="43" t="str">
        <f t="shared" ca="1" si="173"/>
        <v/>
      </c>
      <c r="S1819" t="str">
        <f ca="1">IF(B1819="",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Transaction'!$C$7*(F1819-E1819), 365), 360))))</f>
        <v/>
      </c>
      <c r="T1819" s="49" t="str">
        <f t="shared" ca="1" si="174"/>
        <v/>
      </c>
      <c r="U1819" s="49" t="str">
        <f t="shared" ca="1" si="175"/>
        <v/>
      </c>
      <c r="V1819" s="49" t="str">
        <f t="shared" ca="1" si="176"/>
        <v/>
      </c>
      <c r="W1819" s="11" t="str">
        <f t="shared" ca="1" si="177"/>
        <v/>
      </c>
      <c r="X1819" s="11" t="str">
        <f t="shared" ca="1" si="178"/>
        <v/>
      </c>
    </row>
    <row r="1820" spans="2:24" x14ac:dyDescent="0.25">
      <c r="B1820" s="82" t="str">
        <f ca="1">IF(B1819&lt;MIN($C$3, 'Terms&amp;Conditions + Transaction'!$B$6), B1819+1, "")</f>
        <v/>
      </c>
      <c r="C1820" t="str">
        <f ca="1">IF(B1820="", "", IF(AND(WEEKDAY(B1820, 2)&lt;=5, ISERROR(VLOOKUP(B1820, 'Holiday Schedule'!$B$3:$B$1002, 1, FALSE))), 1, 0))</f>
        <v/>
      </c>
      <c r="D1820" t="str">
        <f ca="1">IF(B1820="", "", IF(LOWER('Terms&amp;Conditions + Transaction'!$C$15)="act", 1, IF(DAY(B1820)=31, 0, IF(AND(DAY(B1820+1)=1, MONTH(B1820+1)=3), 31-DAY(B1820), 1))))</f>
        <v/>
      </c>
      <c r="E1820" s="18" t="str">
        <f ca="1">IF(B1820="", "", IFERROR(VLOOKUP(B1820, 'Accrual Schedule'!$B$3:$B$122, 1, TRUE), ""))</f>
        <v/>
      </c>
      <c r="F1820" s="18" t="str" cm="1">
        <f t="array" aca="1" ref="F1820" ca="1">IF(B1820="", "", INDEX('Accrual Schedule'!$B$3:$B$122, MATCH(B1820, 'Accrual Schedule'!$B$3:$B$122, 1)+1, 1))</f>
        <v/>
      </c>
      <c r="G1820" s="18" t="str" cm="1">
        <f t="array" aca="1" ref="G1820" ca="1">IF(B1820="", "", INDEX('Accrual Schedule'!$B$3:$B$122, MATCH(H1820, 'Accrual Schedule'!$B$3:$B$122, 1)-1, 1))</f>
        <v/>
      </c>
      <c r="H1820" s="18" t="str">
        <f ca="1">IF(B1820="", "", INDEX('Accrual Schedule'!$B$3:$B$122, MATCH(I1820, 'Accrual Schedule'!$C$3:$C$122, 1), 1))</f>
        <v/>
      </c>
      <c r="I1820" s="18" t="str" cm="1">
        <f t="array" aca="1" ref="I1820" ca="1">IF(B1820="", "", _xlfn.IFNA(INDEX('Accrual Schedule'!$C$4:$C$122, MATCH(B1820, 'Accrual Schedule'!$C$4:$C$122, 1)+1, 1), INDEX('Accrual Schedule'!$C$4:$C$122, 1, 1)))</f>
        <v/>
      </c>
      <c r="J1820" s="11" t="str">
        <f ca="1">IF(B1820="","",'Terms&amp;Conditions + Transaction'!$F$5-SUMIF(Dispositions!$B$3:$B$32,"&lt;="&amp;B1820,Dispositions!$C$3:$C$32))</f>
        <v/>
      </c>
      <c r="K1820" s="84" t="str">
        <f ca="1">IF(B1820="", "", IF(ISNA(MATCH(B1820, 'Factor Schedule'!$B$3:$B$2002, -1)),1,IF(INDEX('Factor Schedule'!$B$3:$C$2002,MATCH(B1820, 'Factor Schedule'!$B$3:$B$2002, -1), 1)=B1820,MATCH(B1820, 'Factor Schedule'!$B$3:$B$2002, -1),MATCH(B1820, 'Factor Schedule'!$B$3:$B$2002, -1)+1)))</f>
        <v/>
      </c>
      <c r="L1820" s="11" t="str" cm="1">
        <f t="array" aca="1" ref="L1820" ca="1">IF(B1820="","",ROUND(J1820*_xlfn.IFNA(INDEX('Factor Schedule'!$B$3:$C$2002,K1820, 2), 1), 2))</f>
        <v/>
      </c>
      <c r="M1820" s="11" t="str">
        <f ca="1">IF(B1820="", "", IF(OR(LOWER('Terms&amp;Conditions + Transaction'!$B$12)&lt;&gt;"compound", B1820=$C$2, B1820=E1820), L1820, L1820+IF(LOWER('Terms&amp;Conditions + Transaction'!$B$13)&lt;&gt;"y", SUMIFS($T$8:$T$2007, $B$8:$B$2007, "&gt;="&amp;E1820, $B$8:$B$2007, "&lt;"&amp;B1820), SUMIFS($U$8:$U$1007, $B$8:$B$2007, "&gt;="&amp;E1820, $B$8:$B$2007, "&lt;"&amp;B1820))))</f>
        <v/>
      </c>
      <c r="N1820" s="18" t="str">
        <f ca="1">IF(OR(B1820 = "", F1820=""), "", MIN(ForwardDays(B1820,-'Terms&amp;Conditions + Transaction'!$B$22, 'Terms&amp;Conditions + Transaction'!$B$23, 'Holiday Schedule'!$B$3:$B$1002),ForwardDays(F1820,-'Terms&amp;Conditions + Transaction'!$B$22, 'Terms&amp;Conditions + Transaction'!$B$23, 'Holiday Schedule'!$B$3:$B$1002)))</f>
        <v/>
      </c>
      <c r="O1820" s="42" t="str">
        <f ca="1">IF(B1820="", "", IF(ISNA(MATCH(N1820, SOFR_INDEX!$A$2:$A$2001, -1)),1,IF(INDEX(SOFR_INDEX!$A$2:$E$2001,MATCH(N1820, SOFR_INDEX!$A$2:$A$2001, -1), 1)=N1820,MATCH(N1820, SOFR_INDEX!$A$2:$A$2001, -1),MATCH(N1820, SOFR_INDEX!$A$2:$A$2001, -1)+1)))</f>
        <v/>
      </c>
      <c r="P1820" s="40" t="str" cm="1">
        <f t="array" aca="1" ref="P1820" ca="1">IF(OR(B1820="", F1820=""), "", INDEX(SOFR_INDEX!$B$2:$E$2001, O1820,$P$4) * IF(LEFT($P$3, 3)="180", 2, IF(LEFT($P$3, 2)="90", 4, IF(LEFT($P$3, 2)="30", 12, 1)))/100)</f>
        <v/>
      </c>
      <c r="Q1820" s="43" t="str">
        <f ca="1">IF(OR(B1820="", F1820=""), "", P1820+'Terms&amp;Conditions + Transaction'!$B$11/10000)</f>
        <v/>
      </c>
      <c r="R1820" s="43" t="str">
        <f t="shared" ca="1" si="173"/>
        <v/>
      </c>
      <c r="S1820" t="str">
        <f ca="1">IF(B1820="",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Transaction'!$C$7*(F1820-E1820), 365), 360))))</f>
        <v/>
      </c>
      <c r="T1820" s="49" t="str">
        <f t="shared" ca="1" si="174"/>
        <v/>
      </c>
      <c r="U1820" s="49" t="str">
        <f t="shared" ca="1" si="175"/>
        <v/>
      </c>
      <c r="V1820" s="49" t="str">
        <f t="shared" ca="1" si="176"/>
        <v/>
      </c>
      <c r="W1820" s="11" t="str">
        <f t="shared" ca="1" si="177"/>
        <v/>
      </c>
      <c r="X1820" s="11" t="str">
        <f t="shared" ca="1" si="178"/>
        <v/>
      </c>
    </row>
    <row r="1821" spans="2:24" x14ac:dyDescent="0.25">
      <c r="B1821" s="82" t="str">
        <f ca="1">IF(B1820&lt;MIN($C$3, 'Terms&amp;Conditions + Transaction'!$B$6), B1820+1, "")</f>
        <v/>
      </c>
      <c r="C1821" t="str">
        <f ca="1">IF(B1821="", "", IF(AND(WEEKDAY(B1821, 2)&lt;=5, ISERROR(VLOOKUP(B1821, 'Holiday Schedule'!$B$3:$B$1002, 1, FALSE))), 1, 0))</f>
        <v/>
      </c>
      <c r="D1821" t="str">
        <f ca="1">IF(B1821="", "", IF(LOWER('Terms&amp;Conditions + Transaction'!$C$15)="act", 1, IF(DAY(B1821)=31, 0, IF(AND(DAY(B1821+1)=1, MONTH(B1821+1)=3), 31-DAY(B1821), 1))))</f>
        <v/>
      </c>
      <c r="E1821" s="18" t="str">
        <f ca="1">IF(B1821="", "", IFERROR(VLOOKUP(B1821, 'Accrual Schedule'!$B$3:$B$122, 1, TRUE), ""))</f>
        <v/>
      </c>
      <c r="F1821" s="18" t="str" cm="1">
        <f t="array" aca="1" ref="F1821" ca="1">IF(B1821="", "", INDEX('Accrual Schedule'!$B$3:$B$122, MATCH(B1821, 'Accrual Schedule'!$B$3:$B$122, 1)+1, 1))</f>
        <v/>
      </c>
      <c r="G1821" s="18" t="str" cm="1">
        <f t="array" aca="1" ref="G1821" ca="1">IF(B1821="", "", INDEX('Accrual Schedule'!$B$3:$B$122, MATCH(H1821, 'Accrual Schedule'!$B$3:$B$122, 1)-1, 1))</f>
        <v/>
      </c>
      <c r="H1821" s="18" t="str">
        <f ca="1">IF(B1821="", "", INDEX('Accrual Schedule'!$B$3:$B$122, MATCH(I1821, 'Accrual Schedule'!$C$3:$C$122, 1), 1))</f>
        <v/>
      </c>
      <c r="I1821" s="18" t="str" cm="1">
        <f t="array" aca="1" ref="I1821" ca="1">IF(B1821="", "", _xlfn.IFNA(INDEX('Accrual Schedule'!$C$4:$C$122, MATCH(B1821, 'Accrual Schedule'!$C$4:$C$122, 1)+1, 1), INDEX('Accrual Schedule'!$C$4:$C$122, 1, 1)))</f>
        <v/>
      </c>
      <c r="J1821" s="11" t="str">
        <f ca="1">IF(B1821="","",'Terms&amp;Conditions + Transaction'!$F$5-SUMIF(Dispositions!$B$3:$B$32,"&lt;="&amp;B1821,Dispositions!$C$3:$C$32))</f>
        <v/>
      </c>
      <c r="K1821" s="84" t="str">
        <f ca="1">IF(B1821="", "", IF(ISNA(MATCH(B1821, 'Factor Schedule'!$B$3:$B$2002, -1)),1,IF(INDEX('Factor Schedule'!$B$3:$C$2002,MATCH(B1821, 'Factor Schedule'!$B$3:$B$2002, -1), 1)=B1821,MATCH(B1821, 'Factor Schedule'!$B$3:$B$2002, -1),MATCH(B1821, 'Factor Schedule'!$B$3:$B$2002, -1)+1)))</f>
        <v/>
      </c>
      <c r="L1821" s="11" t="str" cm="1">
        <f t="array" aca="1" ref="L1821" ca="1">IF(B1821="","",ROUND(J1821*_xlfn.IFNA(INDEX('Factor Schedule'!$B$3:$C$2002,K1821, 2), 1), 2))</f>
        <v/>
      </c>
      <c r="M1821" s="11" t="str">
        <f ca="1">IF(B1821="", "", IF(OR(LOWER('Terms&amp;Conditions + Transaction'!$B$12)&lt;&gt;"compound", B1821=$C$2, B1821=E1821), L1821, L1821+IF(LOWER('Terms&amp;Conditions + Transaction'!$B$13)&lt;&gt;"y", SUMIFS($T$8:$T$2007, $B$8:$B$2007, "&gt;="&amp;E1821, $B$8:$B$2007, "&lt;"&amp;B1821), SUMIFS($U$8:$U$1007, $B$8:$B$2007, "&gt;="&amp;E1821, $B$8:$B$2007, "&lt;"&amp;B1821))))</f>
        <v/>
      </c>
      <c r="N1821" s="18" t="str">
        <f ca="1">IF(OR(B1821 = "", F1821=""), "", MIN(ForwardDays(B1821,-'Terms&amp;Conditions + Transaction'!$B$22, 'Terms&amp;Conditions + Transaction'!$B$23, 'Holiday Schedule'!$B$3:$B$1002),ForwardDays(F1821,-'Terms&amp;Conditions + Transaction'!$B$22, 'Terms&amp;Conditions + Transaction'!$B$23, 'Holiday Schedule'!$B$3:$B$1002)))</f>
        <v/>
      </c>
      <c r="O1821" s="42" t="str">
        <f ca="1">IF(B1821="", "", IF(ISNA(MATCH(N1821, SOFR_INDEX!$A$2:$A$2001, -1)),1,IF(INDEX(SOFR_INDEX!$A$2:$E$2001,MATCH(N1821, SOFR_INDEX!$A$2:$A$2001, -1), 1)=N1821,MATCH(N1821, SOFR_INDEX!$A$2:$A$2001, -1),MATCH(N1821, SOFR_INDEX!$A$2:$A$2001, -1)+1)))</f>
        <v/>
      </c>
      <c r="P1821" s="40" t="str" cm="1">
        <f t="array" aca="1" ref="P1821" ca="1">IF(OR(B1821="", F1821=""), "", INDEX(SOFR_INDEX!$B$2:$E$2001, O1821,$P$4) * IF(LEFT($P$3, 3)="180", 2, IF(LEFT($P$3, 2)="90", 4, IF(LEFT($P$3, 2)="30", 12, 1)))/100)</f>
        <v/>
      </c>
      <c r="Q1821" s="43" t="str">
        <f ca="1">IF(OR(B1821="", F1821=""), "", P1821+'Terms&amp;Conditions + Transaction'!$B$11/10000)</f>
        <v/>
      </c>
      <c r="R1821" s="43" t="str">
        <f t="shared" ca="1" si="173"/>
        <v/>
      </c>
      <c r="S1821" t="str">
        <f ca="1">IF(B1821="",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Transaction'!$C$7*(F1821-E1821), 365), 360))))</f>
        <v/>
      </c>
      <c r="T1821" s="49" t="str">
        <f t="shared" ca="1" si="174"/>
        <v/>
      </c>
      <c r="U1821" s="49" t="str">
        <f t="shared" ca="1" si="175"/>
        <v/>
      </c>
      <c r="V1821" s="49" t="str">
        <f t="shared" ca="1" si="176"/>
        <v/>
      </c>
      <c r="W1821" s="11" t="str">
        <f t="shared" ca="1" si="177"/>
        <v/>
      </c>
      <c r="X1821" s="11" t="str">
        <f t="shared" ca="1" si="178"/>
        <v/>
      </c>
    </row>
    <row r="1822" spans="2:24" x14ac:dyDescent="0.25">
      <c r="B1822" s="82" t="str">
        <f ca="1">IF(B1821&lt;MIN($C$3, 'Terms&amp;Conditions + Transaction'!$B$6), B1821+1, "")</f>
        <v/>
      </c>
      <c r="C1822" t="str">
        <f ca="1">IF(B1822="", "", IF(AND(WEEKDAY(B1822, 2)&lt;=5, ISERROR(VLOOKUP(B1822, 'Holiday Schedule'!$B$3:$B$1002, 1, FALSE))), 1, 0))</f>
        <v/>
      </c>
      <c r="D1822" t="str">
        <f ca="1">IF(B1822="", "", IF(LOWER('Terms&amp;Conditions + Transaction'!$C$15)="act", 1, IF(DAY(B1822)=31, 0, IF(AND(DAY(B1822+1)=1, MONTH(B1822+1)=3), 31-DAY(B1822), 1))))</f>
        <v/>
      </c>
      <c r="E1822" s="18" t="str">
        <f ca="1">IF(B1822="", "", IFERROR(VLOOKUP(B1822, 'Accrual Schedule'!$B$3:$B$122, 1, TRUE), ""))</f>
        <v/>
      </c>
      <c r="F1822" s="18" t="str" cm="1">
        <f t="array" aca="1" ref="F1822" ca="1">IF(B1822="", "", INDEX('Accrual Schedule'!$B$3:$B$122, MATCH(B1822, 'Accrual Schedule'!$B$3:$B$122, 1)+1, 1))</f>
        <v/>
      </c>
      <c r="G1822" s="18" t="str" cm="1">
        <f t="array" aca="1" ref="G1822" ca="1">IF(B1822="", "", INDEX('Accrual Schedule'!$B$3:$B$122, MATCH(H1822, 'Accrual Schedule'!$B$3:$B$122, 1)-1, 1))</f>
        <v/>
      </c>
      <c r="H1822" s="18" t="str">
        <f ca="1">IF(B1822="", "", INDEX('Accrual Schedule'!$B$3:$B$122, MATCH(I1822, 'Accrual Schedule'!$C$3:$C$122, 1), 1))</f>
        <v/>
      </c>
      <c r="I1822" s="18" t="str" cm="1">
        <f t="array" aca="1" ref="I1822" ca="1">IF(B1822="", "", _xlfn.IFNA(INDEX('Accrual Schedule'!$C$4:$C$122, MATCH(B1822, 'Accrual Schedule'!$C$4:$C$122, 1)+1, 1), INDEX('Accrual Schedule'!$C$4:$C$122, 1, 1)))</f>
        <v/>
      </c>
      <c r="J1822" s="11" t="str">
        <f ca="1">IF(B1822="","",'Terms&amp;Conditions + Transaction'!$F$5-SUMIF(Dispositions!$B$3:$B$32,"&lt;="&amp;B1822,Dispositions!$C$3:$C$32))</f>
        <v/>
      </c>
      <c r="K1822" s="84" t="str">
        <f ca="1">IF(B1822="", "", IF(ISNA(MATCH(B1822, 'Factor Schedule'!$B$3:$B$2002, -1)),1,IF(INDEX('Factor Schedule'!$B$3:$C$2002,MATCH(B1822, 'Factor Schedule'!$B$3:$B$2002, -1), 1)=B1822,MATCH(B1822, 'Factor Schedule'!$B$3:$B$2002, -1),MATCH(B1822, 'Factor Schedule'!$B$3:$B$2002, -1)+1)))</f>
        <v/>
      </c>
      <c r="L1822" s="11" t="str" cm="1">
        <f t="array" aca="1" ref="L1822" ca="1">IF(B1822="","",ROUND(J1822*_xlfn.IFNA(INDEX('Factor Schedule'!$B$3:$C$2002,K1822, 2), 1), 2))</f>
        <v/>
      </c>
      <c r="M1822" s="11" t="str">
        <f ca="1">IF(B1822="", "", IF(OR(LOWER('Terms&amp;Conditions + Transaction'!$B$12)&lt;&gt;"compound", B1822=$C$2, B1822=E1822), L1822, L1822+IF(LOWER('Terms&amp;Conditions + Transaction'!$B$13)&lt;&gt;"y", SUMIFS($T$8:$T$2007, $B$8:$B$2007, "&gt;="&amp;E1822, $B$8:$B$2007, "&lt;"&amp;B1822), SUMIFS($U$8:$U$1007, $B$8:$B$2007, "&gt;="&amp;E1822, $B$8:$B$2007, "&lt;"&amp;B1822))))</f>
        <v/>
      </c>
      <c r="N1822" s="18" t="str">
        <f ca="1">IF(OR(B1822 = "", F1822=""), "", MIN(ForwardDays(B1822,-'Terms&amp;Conditions + Transaction'!$B$22, 'Terms&amp;Conditions + Transaction'!$B$23, 'Holiday Schedule'!$B$3:$B$1002),ForwardDays(F1822,-'Terms&amp;Conditions + Transaction'!$B$22, 'Terms&amp;Conditions + Transaction'!$B$23, 'Holiday Schedule'!$B$3:$B$1002)))</f>
        <v/>
      </c>
      <c r="O1822" s="42" t="str">
        <f ca="1">IF(B1822="", "", IF(ISNA(MATCH(N1822, SOFR_INDEX!$A$2:$A$2001, -1)),1,IF(INDEX(SOFR_INDEX!$A$2:$E$2001,MATCH(N1822, SOFR_INDEX!$A$2:$A$2001, -1), 1)=N1822,MATCH(N1822, SOFR_INDEX!$A$2:$A$2001, -1),MATCH(N1822, SOFR_INDEX!$A$2:$A$2001, -1)+1)))</f>
        <v/>
      </c>
      <c r="P1822" s="40" t="str" cm="1">
        <f t="array" aca="1" ref="P1822" ca="1">IF(OR(B1822="", F1822=""), "", INDEX(SOFR_INDEX!$B$2:$E$2001, O1822,$P$4) * IF(LEFT($P$3, 3)="180", 2, IF(LEFT($P$3, 2)="90", 4, IF(LEFT($P$3, 2)="30", 12, 1)))/100)</f>
        <v/>
      </c>
      <c r="Q1822" s="43" t="str">
        <f ca="1">IF(OR(B1822="", F1822=""), "", P1822+'Terms&amp;Conditions + Transaction'!$B$11/10000)</f>
        <v/>
      </c>
      <c r="R1822" s="43" t="str">
        <f t="shared" ca="1" si="173"/>
        <v/>
      </c>
      <c r="S1822" t="str">
        <f ca="1">IF(B1822="",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Transaction'!$C$7*(F1822-E1822), 365), 360))))</f>
        <v/>
      </c>
      <c r="T1822" s="49" t="str">
        <f t="shared" ca="1" si="174"/>
        <v/>
      </c>
      <c r="U1822" s="49" t="str">
        <f t="shared" ca="1" si="175"/>
        <v/>
      </c>
      <c r="V1822" s="49" t="str">
        <f t="shared" ca="1" si="176"/>
        <v/>
      </c>
      <c r="W1822" s="11" t="str">
        <f t="shared" ca="1" si="177"/>
        <v/>
      </c>
      <c r="X1822" s="11" t="str">
        <f t="shared" ca="1" si="178"/>
        <v/>
      </c>
    </row>
    <row r="1823" spans="2:24" x14ac:dyDescent="0.25">
      <c r="B1823" s="82" t="str">
        <f ca="1">IF(B1822&lt;MIN($C$3, 'Terms&amp;Conditions + Transaction'!$B$6), B1822+1, "")</f>
        <v/>
      </c>
      <c r="C1823" t="str">
        <f ca="1">IF(B1823="", "", IF(AND(WEEKDAY(B1823, 2)&lt;=5, ISERROR(VLOOKUP(B1823, 'Holiday Schedule'!$B$3:$B$1002, 1, FALSE))), 1, 0))</f>
        <v/>
      </c>
      <c r="D1823" t="str">
        <f ca="1">IF(B1823="", "", IF(LOWER('Terms&amp;Conditions + Transaction'!$C$15)="act", 1, IF(DAY(B1823)=31, 0, IF(AND(DAY(B1823+1)=1, MONTH(B1823+1)=3), 31-DAY(B1823), 1))))</f>
        <v/>
      </c>
      <c r="E1823" s="18" t="str">
        <f ca="1">IF(B1823="", "", IFERROR(VLOOKUP(B1823, 'Accrual Schedule'!$B$3:$B$122, 1, TRUE), ""))</f>
        <v/>
      </c>
      <c r="F1823" s="18" t="str" cm="1">
        <f t="array" aca="1" ref="F1823" ca="1">IF(B1823="", "", INDEX('Accrual Schedule'!$B$3:$B$122, MATCH(B1823, 'Accrual Schedule'!$B$3:$B$122, 1)+1, 1))</f>
        <v/>
      </c>
      <c r="G1823" s="18" t="str" cm="1">
        <f t="array" aca="1" ref="G1823" ca="1">IF(B1823="", "", INDEX('Accrual Schedule'!$B$3:$B$122, MATCH(H1823, 'Accrual Schedule'!$B$3:$B$122, 1)-1, 1))</f>
        <v/>
      </c>
      <c r="H1823" s="18" t="str">
        <f ca="1">IF(B1823="", "", INDEX('Accrual Schedule'!$B$3:$B$122, MATCH(I1823, 'Accrual Schedule'!$C$3:$C$122, 1), 1))</f>
        <v/>
      </c>
      <c r="I1823" s="18" t="str" cm="1">
        <f t="array" aca="1" ref="I1823" ca="1">IF(B1823="", "", _xlfn.IFNA(INDEX('Accrual Schedule'!$C$4:$C$122, MATCH(B1823, 'Accrual Schedule'!$C$4:$C$122, 1)+1, 1), INDEX('Accrual Schedule'!$C$4:$C$122, 1, 1)))</f>
        <v/>
      </c>
      <c r="J1823" s="11" t="str">
        <f ca="1">IF(B1823="","",'Terms&amp;Conditions + Transaction'!$F$5-SUMIF(Dispositions!$B$3:$B$32,"&lt;="&amp;B1823,Dispositions!$C$3:$C$32))</f>
        <v/>
      </c>
      <c r="K1823" s="84" t="str">
        <f ca="1">IF(B1823="", "", IF(ISNA(MATCH(B1823, 'Factor Schedule'!$B$3:$B$2002, -1)),1,IF(INDEX('Factor Schedule'!$B$3:$C$2002,MATCH(B1823, 'Factor Schedule'!$B$3:$B$2002, -1), 1)=B1823,MATCH(B1823, 'Factor Schedule'!$B$3:$B$2002, -1),MATCH(B1823, 'Factor Schedule'!$B$3:$B$2002, -1)+1)))</f>
        <v/>
      </c>
      <c r="L1823" s="11" t="str" cm="1">
        <f t="array" aca="1" ref="L1823" ca="1">IF(B1823="","",ROUND(J1823*_xlfn.IFNA(INDEX('Factor Schedule'!$B$3:$C$2002,K1823, 2), 1), 2))</f>
        <v/>
      </c>
      <c r="M1823" s="11" t="str">
        <f ca="1">IF(B1823="", "", IF(OR(LOWER('Terms&amp;Conditions + Transaction'!$B$12)&lt;&gt;"compound", B1823=$C$2, B1823=E1823), L1823, L1823+IF(LOWER('Terms&amp;Conditions + Transaction'!$B$13)&lt;&gt;"y", SUMIFS($T$8:$T$2007, $B$8:$B$2007, "&gt;="&amp;E1823, $B$8:$B$2007, "&lt;"&amp;B1823), SUMIFS($U$8:$U$1007, $B$8:$B$2007, "&gt;="&amp;E1823, $B$8:$B$2007, "&lt;"&amp;B1823))))</f>
        <v/>
      </c>
      <c r="N1823" s="18" t="str">
        <f ca="1">IF(OR(B1823 = "", F1823=""), "", MIN(ForwardDays(B1823,-'Terms&amp;Conditions + Transaction'!$B$22, 'Terms&amp;Conditions + Transaction'!$B$23, 'Holiday Schedule'!$B$3:$B$1002),ForwardDays(F1823,-'Terms&amp;Conditions + Transaction'!$B$22, 'Terms&amp;Conditions + Transaction'!$B$23, 'Holiday Schedule'!$B$3:$B$1002)))</f>
        <v/>
      </c>
      <c r="O1823" s="42" t="str">
        <f ca="1">IF(B1823="", "", IF(ISNA(MATCH(N1823, SOFR_INDEX!$A$2:$A$2001, -1)),1,IF(INDEX(SOFR_INDEX!$A$2:$E$2001,MATCH(N1823, SOFR_INDEX!$A$2:$A$2001, -1), 1)=N1823,MATCH(N1823, SOFR_INDEX!$A$2:$A$2001, -1),MATCH(N1823, SOFR_INDEX!$A$2:$A$2001, -1)+1)))</f>
        <v/>
      </c>
      <c r="P1823" s="40" t="str" cm="1">
        <f t="array" aca="1" ref="P1823" ca="1">IF(OR(B1823="", F1823=""), "", INDEX(SOFR_INDEX!$B$2:$E$2001, O1823,$P$4) * IF(LEFT($P$3, 3)="180", 2, IF(LEFT($P$3, 2)="90", 4, IF(LEFT($P$3, 2)="30", 12, 1)))/100)</f>
        <v/>
      </c>
      <c r="Q1823" s="43" t="str">
        <f ca="1">IF(OR(B1823="", F1823=""), "", P1823+'Terms&amp;Conditions + Transaction'!$B$11/10000)</f>
        <v/>
      </c>
      <c r="R1823" s="43" t="str">
        <f t="shared" ca="1" si="173"/>
        <v/>
      </c>
      <c r="S1823" t="str">
        <f ca="1">IF(B1823="",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Transaction'!$C$7*(F1823-E1823), 365), 360))))</f>
        <v/>
      </c>
      <c r="T1823" s="49" t="str">
        <f t="shared" ca="1" si="174"/>
        <v/>
      </c>
      <c r="U1823" s="49" t="str">
        <f t="shared" ca="1" si="175"/>
        <v/>
      </c>
      <c r="V1823" s="49" t="str">
        <f t="shared" ca="1" si="176"/>
        <v/>
      </c>
      <c r="W1823" s="11" t="str">
        <f t="shared" ca="1" si="177"/>
        <v/>
      </c>
      <c r="X1823" s="11" t="str">
        <f t="shared" ca="1" si="178"/>
        <v/>
      </c>
    </row>
    <row r="1824" spans="2:24" x14ac:dyDescent="0.25">
      <c r="B1824" s="82" t="str">
        <f ca="1">IF(B1823&lt;MIN($C$3, 'Terms&amp;Conditions + Transaction'!$B$6), B1823+1, "")</f>
        <v/>
      </c>
      <c r="C1824" t="str">
        <f ca="1">IF(B1824="", "", IF(AND(WEEKDAY(B1824, 2)&lt;=5, ISERROR(VLOOKUP(B1824, 'Holiday Schedule'!$B$3:$B$1002, 1, FALSE))), 1, 0))</f>
        <v/>
      </c>
      <c r="D1824" t="str">
        <f ca="1">IF(B1824="", "", IF(LOWER('Terms&amp;Conditions + Transaction'!$C$15)="act", 1, IF(DAY(B1824)=31, 0, IF(AND(DAY(B1824+1)=1, MONTH(B1824+1)=3), 31-DAY(B1824), 1))))</f>
        <v/>
      </c>
      <c r="E1824" s="18" t="str">
        <f ca="1">IF(B1824="", "", IFERROR(VLOOKUP(B1824, 'Accrual Schedule'!$B$3:$B$122, 1, TRUE), ""))</f>
        <v/>
      </c>
      <c r="F1824" s="18" t="str" cm="1">
        <f t="array" aca="1" ref="F1824" ca="1">IF(B1824="", "", INDEX('Accrual Schedule'!$B$3:$B$122, MATCH(B1824, 'Accrual Schedule'!$B$3:$B$122, 1)+1, 1))</f>
        <v/>
      </c>
      <c r="G1824" s="18" t="str" cm="1">
        <f t="array" aca="1" ref="G1824" ca="1">IF(B1824="", "", INDEX('Accrual Schedule'!$B$3:$B$122, MATCH(H1824, 'Accrual Schedule'!$B$3:$B$122, 1)-1, 1))</f>
        <v/>
      </c>
      <c r="H1824" s="18" t="str">
        <f ca="1">IF(B1824="", "", INDEX('Accrual Schedule'!$B$3:$B$122, MATCH(I1824, 'Accrual Schedule'!$C$3:$C$122, 1), 1))</f>
        <v/>
      </c>
      <c r="I1824" s="18" t="str" cm="1">
        <f t="array" aca="1" ref="I1824" ca="1">IF(B1824="", "", _xlfn.IFNA(INDEX('Accrual Schedule'!$C$4:$C$122, MATCH(B1824, 'Accrual Schedule'!$C$4:$C$122, 1)+1, 1), INDEX('Accrual Schedule'!$C$4:$C$122, 1, 1)))</f>
        <v/>
      </c>
      <c r="J1824" s="11" t="str">
        <f ca="1">IF(B1824="","",'Terms&amp;Conditions + Transaction'!$F$5-SUMIF(Dispositions!$B$3:$B$32,"&lt;="&amp;B1824,Dispositions!$C$3:$C$32))</f>
        <v/>
      </c>
      <c r="K1824" s="84" t="str">
        <f ca="1">IF(B1824="", "", IF(ISNA(MATCH(B1824, 'Factor Schedule'!$B$3:$B$2002, -1)),1,IF(INDEX('Factor Schedule'!$B$3:$C$2002,MATCH(B1824, 'Factor Schedule'!$B$3:$B$2002, -1), 1)=B1824,MATCH(B1824, 'Factor Schedule'!$B$3:$B$2002, -1),MATCH(B1824, 'Factor Schedule'!$B$3:$B$2002, -1)+1)))</f>
        <v/>
      </c>
      <c r="L1824" s="11" t="str" cm="1">
        <f t="array" aca="1" ref="L1824" ca="1">IF(B1824="","",ROUND(J1824*_xlfn.IFNA(INDEX('Factor Schedule'!$B$3:$C$2002,K1824, 2), 1), 2))</f>
        <v/>
      </c>
      <c r="M1824" s="11" t="str">
        <f ca="1">IF(B1824="", "", IF(OR(LOWER('Terms&amp;Conditions + Transaction'!$B$12)&lt;&gt;"compound", B1824=$C$2, B1824=E1824), L1824, L1824+IF(LOWER('Terms&amp;Conditions + Transaction'!$B$13)&lt;&gt;"y", SUMIFS($T$8:$T$2007, $B$8:$B$2007, "&gt;="&amp;E1824, $B$8:$B$2007, "&lt;"&amp;B1824), SUMIFS($U$8:$U$1007, $B$8:$B$2007, "&gt;="&amp;E1824, $B$8:$B$2007, "&lt;"&amp;B1824))))</f>
        <v/>
      </c>
      <c r="N1824" s="18" t="str">
        <f ca="1">IF(OR(B1824 = "", F1824=""), "", MIN(ForwardDays(B1824,-'Terms&amp;Conditions + Transaction'!$B$22, 'Terms&amp;Conditions + Transaction'!$B$23, 'Holiday Schedule'!$B$3:$B$1002),ForwardDays(F1824,-'Terms&amp;Conditions + Transaction'!$B$22, 'Terms&amp;Conditions + Transaction'!$B$23, 'Holiday Schedule'!$B$3:$B$1002)))</f>
        <v/>
      </c>
      <c r="O1824" s="42" t="str">
        <f ca="1">IF(B1824="", "", IF(ISNA(MATCH(N1824, SOFR_INDEX!$A$2:$A$2001, -1)),1,IF(INDEX(SOFR_INDEX!$A$2:$E$2001,MATCH(N1824, SOFR_INDEX!$A$2:$A$2001, -1), 1)=N1824,MATCH(N1824, SOFR_INDEX!$A$2:$A$2001, -1),MATCH(N1824, SOFR_INDEX!$A$2:$A$2001, -1)+1)))</f>
        <v/>
      </c>
      <c r="P1824" s="40" t="str" cm="1">
        <f t="array" aca="1" ref="P1824" ca="1">IF(OR(B1824="", F1824=""), "", INDEX(SOFR_INDEX!$B$2:$E$2001, O1824,$P$4) * IF(LEFT($P$3, 3)="180", 2, IF(LEFT($P$3, 2)="90", 4, IF(LEFT($P$3, 2)="30", 12, 1)))/100)</f>
        <v/>
      </c>
      <c r="Q1824" s="43" t="str">
        <f ca="1">IF(OR(B1824="", F1824=""), "", P1824+'Terms&amp;Conditions + Transaction'!$B$11/10000)</f>
        <v/>
      </c>
      <c r="R1824" s="43" t="str">
        <f t="shared" ca="1" si="173"/>
        <v/>
      </c>
      <c r="S1824" t="str">
        <f ca="1">IF(B1824="",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Transaction'!$C$7*(F1824-E1824), 365), 360))))</f>
        <v/>
      </c>
      <c r="T1824" s="49" t="str">
        <f t="shared" ca="1" si="174"/>
        <v/>
      </c>
      <c r="U1824" s="49" t="str">
        <f t="shared" ca="1" si="175"/>
        <v/>
      </c>
      <c r="V1824" s="49" t="str">
        <f t="shared" ca="1" si="176"/>
        <v/>
      </c>
      <c r="W1824" s="11" t="str">
        <f t="shared" ca="1" si="177"/>
        <v/>
      </c>
      <c r="X1824" s="11" t="str">
        <f t="shared" ca="1" si="178"/>
        <v/>
      </c>
    </row>
    <row r="1825" spans="2:24" x14ac:dyDescent="0.25">
      <c r="B1825" s="82" t="str">
        <f ca="1">IF(B1824&lt;MIN($C$3, 'Terms&amp;Conditions + Transaction'!$B$6), B1824+1, "")</f>
        <v/>
      </c>
      <c r="C1825" t="str">
        <f ca="1">IF(B1825="", "", IF(AND(WEEKDAY(B1825, 2)&lt;=5, ISERROR(VLOOKUP(B1825, 'Holiday Schedule'!$B$3:$B$1002, 1, FALSE))), 1, 0))</f>
        <v/>
      </c>
      <c r="D1825" t="str">
        <f ca="1">IF(B1825="", "", IF(LOWER('Terms&amp;Conditions + Transaction'!$C$15)="act", 1, IF(DAY(B1825)=31, 0, IF(AND(DAY(B1825+1)=1, MONTH(B1825+1)=3), 31-DAY(B1825), 1))))</f>
        <v/>
      </c>
      <c r="E1825" s="18" t="str">
        <f ca="1">IF(B1825="", "", IFERROR(VLOOKUP(B1825, 'Accrual Schedule'!$B$3:$B$122, 1, TRUE), ""))</f>
        <v/>
      </c>
      <c r="F1825" s="18" t="str" cm="1">
        <f t="array" aca="1" ref="F1825" ca="1">IF(B1825="", "", INDEX('Accrual Schedule'!$B$3:$B$122, MATCH(B1825, 'Accrual Schedule'!$B$3:$B$122, 1)+1, 1))</f>
        <v/>
      </c>
      <c r="G1825" s="18" t="str" cm="1">
        <f t="array" aca="1" ref="G1825" ca="1">IF(B1825="", "", INDEX('Accrual Schedule'!$B$3:$B$122, MATCH(H1825, 'Accrual Schedule'!$B$3:$B$122, 1)-1, 1))</f>
        <v/>
      </c>
      <c r="H1825" s="18" t="str">
        <f ca="1">IF(B1825="", "", INDEX('Accrual Schedule'!$B$3:$B$122, MATCH(I1825, 'Accrual Schedule'!$C$3:$C$122, 1), 1))</f>
        <v/>
      </c>
      <c r="I1825" s="18" t="str" cm="1">
        <f t="array" aca="1" ref="I1825" ca="1">IF(B1825="", "", _xlfn.IFNA(INDEX('Accrual Schedule'!$C$4:$C$122, MATCH(B1825, 'Accrual Schedule'!$C$4:$C$122, 1)+1, 1), INDEX('Accrual Schedule'!$C$4:$C$122, 1, 1)))</f>
        <v/>
      </c>
      <c r="J1825" s="11" t="str">
        <f ca="1">IF(B1825="","",'Terms&amp;Conditions + Transaction'!$F$5-SUMIF(Dispositions!$B$3:$B$32,"&lt;="&amp;B1825,Dispositions!$C$3:$C$32))</f>
        <v/>
      </c>
      <c r="K1825" s="84" t="str">
        <f ca="1">IF(B1825="", "", IF(ISNA(MATCH(B1825, 'Factor Schedule'!$B$3:$B$2002, -1)),1,IF(INDEX('Factor Schedule'!$B$3:$C$2002,MATCH(B1825, 'Factor Schedule'!$B$3:$B$2002, -1), 1)=B1825,MATCH(B1825, 'Factor Schedule'!$B$3:$B$2002, -1),MATCH(B1825, 'Factor Schedule'!$B$3:$B$2002, -1)+1)))</f>
        <v/>
      </c>
      <c r="L1825" s="11" t="str" cm="1">
        <f t="array" aca="1" ref="L1825" ca="1">IF(B1825="","",ROUND(J1825*_xlfn.IFNA(INDEX('Factor Schedule'!$B$3:$C$2002,K1825, 2), 1), 2))</f>
        <v/>
      </c>
      <c r="M1825" s="11" t="str">
        <f ca="1">IF(B1825="", "", IF(OR(LOWER('Terms&amp;Conditions + Transaction'!$B$12)&lt;&gt;"compound", B1825=$C$2, B1825=E1825), L1825, L1825+IF(LOWER('Terms&amp;Conditions + Transaction'!$B$13)&lt;&gt;"y", SUMIFS($T$8:$T$2007, $B$8:$B$2007, "&gt;="&amp;E1825, $B$8:$B$2007, "&lt;"&amp;B1825), SUMIFS($U$8:$U$1007, $B$8:$B$2007, "&gt;="&amp;E1825, $B$8:$B$2007, "&lt;"&amp;B1825))))</f>
        <v/>
      </c>
      <c r="N1825" s="18" t="str">
        <f ca="1">IF(OR(B1825 = "", F1825=""), "", MIN(ForwardDays(B1825,-'Terms&amp;Conditions + Transaction'!$B$22, 'Terms&amp;Conditions + Transaction'!$B$23, 'Holiday Schedule'!$B$3:$B$1002),ForwardDays(F1825,-'Terms&amp;Conditions + Transaction'!$B$22, 'Terms&amp;Conditions + Transaction'!$B$23, 'Holiday Schedule'!$B$3:$B$1002)))</f>
        <v/>
      </c>
      <c r="O1825" s="42" t="str">
        <f ca="1">IF(B1825="", "", IF(ISNA(MATCH(N1825, SOFR_INDEX!$A$2:$A$2001, -1)),1,IF(INDEX(SOFR_INDEX!$A$2:$E$2001,MATCH(N1825, SOFR_INDEX!$A$2:$A$2001, -1), 1)=N1825,MATCH(N1825, SOFR_INDEX!$A$2:$A$2001, -1),MATCH(N1825, SOFR_INDEX!$A$2:$A$2001, -1)+1)))</f>
        <v/>
      </c>
      <c r="P1825" s="40" t="str" cm="1">
        <f t="array" aca="1" ref="P1825" ca="1">IF(OR(B1825="", F1825=""), "", INDEX(SOFR_INDEX!$B$2:$E$2001, O1825,$P$4) * IF(LEFT($P$3, 3)="180", 2, IF(LEFT($P$3, 2)="90", 4, IF(LEFT($P$3, 2)="30", 12, 1)))/100)</f>
        <v/>
      </c>
      <c r="Q1825" s="43" t="str">
        <f ca="1">IF(OR(B1825="", F1825=""), "", P1825+'Terms&amp;Conditions + Transaction'!$B$11/10000)</f>
        <v/>
      </c>
      <c r="R1825" s="43" t="str">
        <f t="shared" ca="1" si="173"/>
        <v/>
      </c>
      <c r="S1825" t="str">
        <f ca="1">IF(B1825="",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Transaction'!$C$7*(F1825-E1825), 365), 360))))</f>
        <v/>
      </c>
      <c r="T1825" s="49" t="str">
        <f t="shared" ca="1" si="174"/>
        <v/>
      </c>
      <c r="U1825" s="49" t="str">
        <f t="shared" ca="1" si="175"/>
        <v/>
      </c>
      <c r="V1825" s="49" t="str">
        <f t="shared" ca="1" si="176"/>
        <v/>
      </c>
      <c r="W1825" s="11" t="str">
        <f t="shared" ca="1" si="177"/>
        <v/>
      </c>
      <c r="X1825" s="11" t="str">
        <f t="shared" ca="1" si="178"/>
        <v/>
      </c>
    </row>
    <row r="1826" spans="2:24" x14ac:dyDescent="0.25">
      <c r="B1826" s="82" t="str">
        <f ca="1">IF(B1825&lt;MIN($C$3, 'Terms&amp;Conditions + Transaction'!$B$6), B1825+1, "")</f>
        <v/>
      </c>
      <c r="C1826" t="str">
        <f ca="1">IF(B1826="", "", IF(AND(WEEKDAY(B1826, 2)&lt;=5, ISERROR(VLOOKUP(B1826, 'Holiday Schedule'!$B$3:$B$1002, 1, FALSE))), 1, 0))</f>
        <v/>
      </c>
      <c r="D1826" t="str">
        <f ca="1">IF(B1826="", "", IF(LOWER('Terms&amp;Conditions + Transaction'!$C$15)="act", 1, IF(DAY(B1826)=31, 0, IF(AND(DAY(B1826+1)=1, MONTH(B1826+1)=3), 31-DAY(B1826), 1))))</f>
        <v/>
      </c>
      <c r="E1826" s="18" t="str">
        <f ca="1">IF(B1826="", "", IFERROR(VLOOKUP(B1826, 'Accrual Schedule'!$B$3:$B$122, 1, TRUE), ""))</f>
        <v/>
      </c>
      <c r="F1826" s="18" t="str" cm="1">
        <f t="array" aca="1" ref="F1826" ca="1">IF(B1826="", "", INDEX('Accrual Schedule'!$B$3:$B$122, MATCH(B1826, 'Accrual Schedule'!$B$3:$B$122, 1)+1, 1))</f>
        <v/>
      </c>
      <c r="G1826" s="18" t="str" cm="1">
        <f t="array" aca="1" ref="G1826" ca="1">IF(B1826="", "", INDEX('Accrual Schedule'!$B$3:$B$122, MATCH(H1826, 'Accrual Schedule'!$B$3:$B$122, 1)-1, 1))</f>
        <v/>
      </c>
      <c r="H1826" s="18" t="str">
        <f ca="1">IF(B1826="", "", INDEX('Accrual Schedule'!$B$3:$B$122, MATCH(I1826, 'Accrual Schedule'!$C$3:$C$122, 1), 1))</f>
        <v/>
      </c>
      <c r="I1826" s="18" t="str" cm="1">
        <f t="array" aca="1" ref="I1826" ca="1">IF(B1826="", "", _xlfn.IFNA(INDEX('Accrual Schedule'!$C$4:$C$122, MATCH(B1826, 'Accrual Schedule'!$C$4:$C$122, 1)+1, 1), INDEX('Accrual Schedule'!$C$4:$C$122, 1, 1)))</f>
        <v/>
      </c>
      <c r="J1826" s="11" t="str">
        <f ca="1">IF(B1826="","",'Terms&amp;Conditions + Transaction'!$F$5-SUMIF(Dispositions!$B$3:$B$32,"&lt;="&amp;B1826,Dispositions!$C$3:$C$32))</f>
        <v/>
      </c>
      <c r="K1826" s="84" t="str">
        <f ca="1">IF(B1826="", "", IF(ISNA(MATCH(B1826, 'Factor Schedule'!$B$3:$B$2002, -1)),1,IF(INDEX('Factor Schedule'!$B$3:$C$2002,MATCH(B1826, 'Factor Schedule'!$B$3:$B$2002, -1), 1)=B1826,MATCH(B1826, 'Factor Schedule'!$B$3:$B$2002, -1),MATCH(B1826, 'Factor Schedule'!$B$3:$B$2002, -1)+1)))</f>
        <v/>
      </c>
      <c r="L1826" s="11" t="str" cm="1">
        <f t="array" aca="1" ref="L1826" ca="1">IF(B1826="","",ROUND(J1826*_xlfn.IFNA(INDEX('Factor Schedule'!$B$3:$C$2002,K1826, 2), 1), 2))</f>
        <v/>
      </c>
      <c r="M1826" s="11" t="str">
        <f ca="1">IF(B1826="", "", IF(OR(LOWER('Terms&amp;Conditions + Transaction'!$B$12)&lt;&gt;"compound", B1826=$C$2, B1826=E1826), L1826, L1826+IF(LOWER('Terms&amp;Conditions + Transaction'!$B$13)&lt;&gt;"y", SUMIFS($T$8:$T$2007, $B$8:$B$2007, "&gt;="&amp;E1826, $B$8:$B$2007, "&lt;"&amp;B1826), SUMIFS($U$8:$U$1007, $B$8:$B$2007, "&gt;="&amp;E1826, $B$8:$B$2007, "&lt;"&amp;B1826))))</f>
        <v/>
      </c>
      <c r="N1826" s="18" t="str">
        <f ca="1">IF(OR(B1826 = "", F1826=""), "", MIN(ForwardDays(B1826,-'Terms&amp;Conditions + Transaction'!$B$22, 'Terms&amp;Conditions + Transaction'!$B$23, 'Holiday Schedule'!$B$3:$B$1002),ForwardDays(F1826,-'Terms&amp;Conditions + Transaction'!$B$22, 'Terms&amp;Conditions + Transaction'!$B$23, 'Holiday Schedule'!$B$3:$B$1002)))</f>
        <v/>
      </c>
      <c r="O1826" s="42" t="str">
        <f ca="1">IF(B1826="", "", IF(ISNA(MATCH(N1826, SOFR_INDEX!$A$2:$A$2001, -1)),1,IF(INDEX(SOFR_INDEX!$A$2:$E$2001,MATCH(N1826, SOFR_INDEX!$A$2:$A$2001, -1), 1)=N1826,MATCH(N1826, SOFR_INDEX!$A$2:$A$2001, -1),MATCH(N1826, SOFR_INDEX!$A$2:$A$2001, -1)+1)))</f>
        <v/>
      </c>
      <c r="P1826" s="40" t="str" cm="1">
        <f t="array" aca="1" ref="P1826" ca="1">IF(OR(B1826="", F1826=""), "", INDEX(SOFR_INDEX!$B$2:$E$2001, O1826,$P$4) * IF(LEFT($P$3, 3)="180", 2, IF(LEFT($P$3, 2)="90", 4, IF(LEFT($P$3, 2)="30", 12, 1)))/100)</f>
        <v/>
      </c>
      <c r="Q1826" s="43" t="str">
        <f ca="1">IF(OR(B1826="", F1826=""), "", P1826+'Terms&amp;Conditions + Transaction'!$B$11/10000)</f>
        <v/>
      </c>
      <c r="R1826" s="43" t="str">
        <f t="shared" ca="1" si="173"/>
        <v/>
      </c>
      <c r="S1826" t="str">
        <f ca="1">IF(B1826="",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Transaction'!$C$7*(F1826-E1826), 365), 360))))</f>
        <v/>
      </c>
      <c r="T1826" s="49" t="str">
        <f t="shared" ca="1" si="174"/>
        <v/>
      </c>
      <c r="U1826" s="49" t="str">
        <f t="shared" ca="1" si="175"/>
        <v/>
      </c>
      <c r="V1826" s="49" t="str">
        <f t="shared" ca="1" si="176"/>
        <v/>
      </c>
      <c r="W1826" s="11" t="str">
        <f t="shared" ca="1" si="177"/>
        <v/>
      </c>
      <c r="X1826" s="11" t="str">
        <f t="shared" ca="1" si="178"/>
        <v/>
      </c>
    </row>
    <row r="1827" spans="2:24" x14ac:dyDescent="0.25">
      <c r="B1827" s="82" t="str">
        <f ca="1">IF(B1826&lt;MIN($C$3, 'Terms&amp;Conditions + Transaction'!$B$6), B1826+1, "")</f>
        <v/>
      </c>
      <c r="C1827" t="str">
        <f ca="1">IF(B1827="", "", IF(AND(WEEKDAY(B1827, 2)&lt;=5, ISERROR(VLOOKUP(B1827, 'Holiday Schedule'!$B$3:$B$1002, 1, FALSE))), 1, 0))</f>
        <v/>
      </c>
      <c r="D1827" t="str">
        <f ca="1">IF(B1827="", "", IF(LOWER('Terms&amp;Conditions + Transaction'!$C$15)="act", 1, IF(DAY(B1827)=31, 0, IF(AND(DAY(B1827+1)=1, MONTH(B1827+1)=3), 31-DAY(B1827), 1))))</f>
        <v/>
      </c>
      <c r="E1827" s="18" t="str">
        <f ca="1">IF(B1827="", "", IFERROR(VLOOKUP(B1827, 'Accrual Schedule'!$B$3:$B$122, 1, TRUE), ""))</f>
        <v/>
      </c>
      <c r="F1827" s="18" t="str" cm="1">
        <f t="array" aca="1" ref="F1827" ca="1">IF(B1827="", "", INDEX('Accrual Schedule'!$B$3:$B$122, MATCH(B1827, 'Accrual Schedule'!$B$3:$B$122, 1)+1, 1))</f>
        <v/>
      </c>
      <c r="G1827" s="18" t="str" cm="1">
        <f t="array" aca="1" ref="G1827" ca="1">IF(B1827="", "", INDEX('Accrual Schedule'!$B$3:$B$122, MATCH(H1827, 'Accrual Schedule'!$B$3:$B$122, 1)-1, 1))</f>
        <v/>
      </c>
      <c r="H1827" s="18" t="str">
        <f ca="1">IF(B1827="", "", INDEX('Accrual Schedule'!$B$3:$B$122, MATCH(I1827, 'Accrual Schedule'!$C$3:$C$122, 1), 1))</f>
        <v/>
      </c>
      <c r="I1827" s="18" t="str" cm="1">
        <f t="array" aca="1" ref="I1827" ca="1">IF(B1827="", "", _xlfn.IFNA(INDEX('Accrual Schedule'!$C$4:$C$122, MATCH(B1827, 'Accrual Schedule'!$C$4:$C$122, 1)+1, 1), INDEX('Accrual Schedule'!$C$4:$C$122, 1, 1)))</f>
        <v/>
      </c>
      <c r="J1827" s="11" t="str">
        <f ca="1">IF(B1827="","",'Terms&amp;Conditions + Transaction'!$F$5-SUMIF(Dispositions!$B$3:$B$32,"&lt;="&amp;B1827,Dispositions!$C$3:$C$32))</f>
        <v/>
      </c>
      <c r="K1827" s="84" t="str">
        <f ca="1">IF(B1827="", "", IF(ISNA(MATCH(B1827, 'Factor Schedule'!$B$3:$B$2002, -1)),1,IF(INDEX('Factor Schedule'!$B$3:$C$2002,MATCH(B1827, 'Factor Schedule'!$B$3:$B$2002, -1), 1)=B1827,MATCH(B1827, 'Factor Schedule'!$B$3:$B$2002, -1),MATCH(B1827, 'Factor Schedule'!$B$3:$B$2002, -1)+1)))</f>
        <v/>
      </c>
      <c r="L1827" s="11" t="str" cm="1">
        <f t="array" aca="1" ref="L1827" ca="1">IF(B1827="","",ROUND(J1827*_xlfn.IFNA(INDEX('Factor Schedule'!$B$3:$C$2002,K1827, 2), 1), 2))</f>
        <v/>
      </c>
      <c r="M1827" s="11" t="str">
        <f ca="1">IF(B1827="", "", IF(OR(LOWER('Terms&amp;Conditions + Transaction'!$B$12)&lt;&gt;"compound", B1827=$C$2, B1827=E1827), L1827, L1827+IF(LOWER('Terms&amp;Conditions + Transaction'!$B$13)&lt;&gt;"y", SUMIFS($T$8:$T$2007, $B$8:$B$2007, "&gt;="&amp;E1827, $B$8:$B$2007, "&lt;"&amp;B1827), SUMIFS($U$8:$U$1007, $B$8:$B$2007, "&gt;="&amp;E1827, $B$8:$B$2007, "&lt;"&amp;B1827))))</f>
        <v/>
      </c>
      <c r="N1827" s="18" t="str">
        <f ca="1">IF(OR(B1827 = "", F1827=""), "", MIN(ForwardDays(B1827,-'Terms&amp;Conditions + Transaction'!$B$22, 'Terms&amp;Conditions + Transaction'!$B$23, 'Holiday Schedule'!$B$3:$B$1002),ForwardDays(F1827,-'Terms&amp;Conditions + Transaction'!$B$22, 'Terms&amp;Conditions + Transaction'!$B$23, 'Holiday Schedule'!$B$3:$B$1002)))</f>
        <v/>
      </c>
      <c r="O1827" s="42" t="str">
        <f ca="1">IF(B1827="", "", IF(ISNA(MATCH(N1827, SOFR_INDEX!$A$2:$A$2001, -1)),1,IF(INDEX(SOFR_INDEX!$A$2:$E$2001,MATCH(N1827, SOFR_INDEX!$A$2:$A$2001, -1), 1)=N1827,MATCH(N1827, SOFR_INDEX!$A$2:$A$2001, -1),MATCH(N1827, SOFR_INDEX!$A$2:$A$2001, -1)+1)))</f>
        <v/>
      </c>
      <c r="P1827" s="40" t="str" cm="1">
        <f t="array" aca="1" ref="P1827" ca="1">IF(OR(B1827="", F1827=""), "", INDEX(SOFR_INDEX!$B$2:$E$2001, O1827,$P$4) * IF(LEFT($P$3, 3)="180", 2, IF(LEFT($P$3, 2)="90", 4, IF(LEFT($P$3, 2)="30", 12, 1)))/100)</f>
        <v/>
      </c>
      <c r="Q1827" s="43" t="str">
        <f ca="1">IF(OR(B1827="", F1827=""), "", P1827+'Terms&amp;Conditions + Transaction'!$B$11/10000)</f>
        <v/>
      </c>
      <c r="R1827" s="43" t="str">
        <f t="shared" ca="1" si="173"/>
        <v/>
      </c>
      <c r="S1827" t="str">
        <f ca="1">IF(B1827="",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Transaction'!$C$7*(F1827-E1827), 365), 360))))</f>
        <v/>
      </c>
      <c r="T1827" s="49" t="str">
        <f t="shared" ca="1" si="174"/>
        <v/>
      </c>
      <c r="U1827" s="49" t="str">
        <f t="shared" ca="1" si="175"/>
        <v/>
      </c>
      <c r="V1827" s="49" t="str">
        <f t="shared" ca="1" si="176"/>
        <v/>
      </c>
      <c r="W1827" s="11" t="str">
        <f t="shared" ca="1" si="177"/>
        <v/>
      </c>
      <c r="X1827" s="11" t="str">
        <f t="shared" ca="1" si="178"/>
        <v/>
      </c>
    </row>
    <row r="1828" spans="2:24" x14ac:dyDescent="0.25">
      <c r="B1828" s="82" t="str">
        <f ca="1">IF(B1827&lt;MIN($C$3, 'Terms&amp;Conditions + Transaction'!$B$6), B1827+1, "")</f>
        <v/>
      </c>
      <c r="C1828" t="str">
        <f ca="1">IF(B1828="", "", IF(AND(WEEKDAY(B1828, 2)&lt;=5, ISERROR(VLOOKUP(B1828, 'Holiday Schedule'!$B$3:$B$1002, 1, FALSE))), 1, 0))</f>
        <v/>
      </c>
      <c r="D1828" t="str">
        <f ca="1">IF(B1828="", "", IF(LOWER('Terms&amp;Conditions + Transaction'!$C$15)="act", 1, IF(DAY(B1828)=31, 0, IF(AND(DAY(B1828+1)=1, MONTH(B1828+1)=3), 31-DAY(B1828), 1))))</f>
        <v/>
      </c>
      <c r="E1828" s="18" t="str">
        <f ca="1">IF(B1828="", "", IFERROR(VLOOKUP(B1828, 'Accrual Schedule'!$B$3:$B$122, 1, TRUE), ""))</f>
        <v/>
      </c>
      <c r="F1828" s="18" t="str" cm="1">
        <f t="array" aca="1" ref="F1828" ca="1">IF(B1828="", "", INDEX('Accrual Schedule'!$B$3:$B$122, MATCH(B1828, 'Accrual Schedule'!$B$3:$B$122, 1)+1, 1))</f>
        <v/>
      </c>
      <c r="G1828" s="18" t="str" cm="1">
        <f t="array" aca="1" ref="G1828" ca="1">IF(B1828="", "", INDEX('Accrual Schedule'!$B$3:$B$122, MATCH(H1828, 'Accrual Schedule'!$B$3:$B$122, 1)-1, 1))</f>
        <v/>
      </c>
      <c r="H1828" s="18" t="str">
        <f ca="1">IF(B1828="", "", INDEX('Accrual Schedule'!$B$3:$B$122, MATCH(I1828, 'Accrual Schedule'!$C$3:$C$122, 1), 1))</f>
        <v/>
      </c>
      <c r="I1828" s="18" t="str" cm="1">
        <f t="array" aca="1" ref="I1828" ca="1">IF(B1828="", "", _xlfn.IFNA(INDEX('Accrual Schedule'!$C$4:$C$122, MATCH(B1828, 'Accrual Schedule'!$C$4:$C$122, 1)+1, 1), INDEX('Accrual Schedule'!$C$4:$C$122, 1, 1)))</f>
        <v/>
      </c>
      <c r="J1828" s="11" t="str">
        <f ca="1">IF(B1828="","",'Terms&amp;Conditions + Transaction'!$F$5-SUMIF(Dispositions!$B$3:$B$32,"&lt;="&amp;B1828,Dispositions!$C$3:$C$32))</f>
        <v/>
      </c>
      <c r="K1828" s="84" t="str">
        <f ca="1">IF(B1828="", "", IF(ISNA(MATCH(B1828, 'Factor Schedule'!$B$3:$B$2002, -1)),1,IF(INDEX('Factor Schedule'!$B$3:$C$2002,MATCH(B1828, 'Factor Schedule'!$B$3:$B$2002, -1), 1)=B1828,MATCH(B1828, 'Factor Schedule'!$B$3:$B$2002, -1),MATCH(B1828, 'Factor Schedule'!$B$3:$B$2002, -1)+1)))</f>
        <v/>
      </c>
      <c r="L1828" s="11" t="str" cm="1">
        <f t="array" aca="1" ref="L1828" ca="1">IF(B1828="","",ROUND(J1828*_xlfn.IFNA(INDEX('Factor Schedule'!$B$3:$C$2002,K1828, 2), 1), 2))</f>
        <v/>
      </c>
      <c r="M1828" s="11" t="str">
        <f ca="1">IF(B1828="", "", IF(OR(LOWER('Terms&amp;Conditions + Transaction'!$B$12)&lt;&gt;"compound", B1828=$C$2, B1828=E1828), L1828, L1828+IF(LOWER('Terms&amp;Conditions + Transaction'!$B$13)&lt;&gt;"y", SUMIFS($T$8:$T$2007, $B$8:$B$2007, "&gt;="&amp;E1828, $B$8:$B$2007, "&lt;"&amp;B1828), SUMIFS($U$8:$U$1007, $B$8:$B$2007, "&gt;="&amp;E1828, $B$8:$B$2007, "&lt;"&amp;B1828))))</f>
        <v/>
      </c>
      <c r="N1828" s="18" t="str">
        <f ca="1">IF(OR(B1828 = "", F1828=""), "", MIN(ForwardDays(B1828,-'Terms&amp;Conditions + Transaction'!$B$22, 'Terms&amp;Conditions + Transaction'!$B$23, 'Holiday Schedule'!$B$3:$B$1002),ForwardDays(F1828,-'Terms&amp;Conditions + Transaction'!$B$22, 'Terms&amp;Conditions + Transaction'!$B$23, 'Holiday Schedule'!$B$3:$B$1002)))</f>
        <v/>
      </c>
      <c r="O1828" s="42" t="str">
        <f ca="1">IF(B1828="", "", IF(ISNA(MATCH(N1828, SOFR_INDEX!$A$2:$A$2001, -1)),1,IF(INDEX(SOFR_INDEX!$A$2:$E$2001,MATCH(N1828, SOFR_INDEX!$A$2:$A$2001, -1), 1)=N1828,MATCH(N1828, SOFR_INDEX!$A$2:$A$2001, -1),MATCH(N1828, SOFR_INDEX!$A$2:$A$2001, -1)+1)))</f>
        <v/>
      </c>
      <c r="P1828" s="40" t="str" cm="1">
        <f t="array" aca="1" ref="P1828" ca="1">IF(OR(B1828="", F1828=""), "", INDEX(SOFR_INDEX!$B$2:$E$2001, O1828,$P$4) * IF(LEFT($P$3, 3)="180", 2, IF(LEFT($P$3, 2)="90", 4, IF(LEFT($P$3, 2)="30", 12, 1)))/100)</f>
        <v/>
      </c>
      <c r="Q1828" s="43" t="str">
        <f ca="1">IF(OR(B1828="", F1828=""), "", P1828+'Terms&amp;Conditions + Transaction'!$B$11/10000)</f>
        <v/>
      </c>
      <c r="R1828" s="43" t="str">
        <f t="shared" ca="1" si="173"/>
        <v/>
      </c>
      <c r="S1828" t="str">
        <f ca="1">IF(B1828="",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Transaction'!$C$7*(F1828-E1828), 365), 360))))</f>
        <v/>
      </c>
      <c r="T1828" s="49" t="str">
        <f t="shared" ca="1" si="174"/>
        <v/>
      </c>
      <c r="U1828" s="49" t="str">
        <f t="shared" ca="1" si="175"/>
        <v/>
      </c>
      <c r="V1828" s="49" t="str">
        <f t="shared" ca="1" si="176"/>
        <v/>
      </c>
      <c r="W1828" s="11" t="str">
        <f t="shared" ca="1" si="177"/>
        <v/>
      </c>
      <c r="X1828" s="11" t="str">
        <f t="shared" ca="1" si="178"/>
        <v/>
      </c>
    </row>
    <row r="1829" spans="2:24" x14ac:dyDescent="0.25">
      <c r="B1829" s="82" t="str">
        <f ca="1">IF(B1828&lt;MIN($C$3, 'Terms&amp;Conditions + Transaction'!$B$6), B1828+1, "")</f>
        <v/>
      </c>
      <c r="C1829" t="str">
        <f ca="1">IF(B1829="", "", IF(AND(WEEKDAY(B1829, 2)&lt;=5, ISERROR(VLOOKUP(B1829, 'Holiday Schedule'!$B$3:$B$1002, 1, FALSE))), 1, 0))</f>
        <v/>
      </c>
      <c r="D1829" t="str">
        <f ca="1">IF(B1829="", "", IF(LOWER('Terms&amp;Conditions + Transaction'!$C$15)="act", 1, IF(DAY(B1829)=31, 0, IF(AND(DAY(B1829+1)=1, MONTH(B1829+1)=3), 31-DAY(B1829), 1))))</f>
        <v/>
      </c>
      <c r="E1829" s="18" t="str">
        <f ca="1">IF(B1829="", "", IFERROR(VLOOKUP(B1829, 'Accrual Schedule'!$B$3:$B$122, 1, TRUE), ""))</f>
        <v/>
      </c>
      <c r="F1829" s="18" t="str" cm="1">
        <f t="array" aca="1" ref="F1829" ca="1">IF(B1829="", "", INDEX('Accrual Schedule'!$B$3:$B$122, MATCH(B1829, 'Accrual Schedule'!$B$3:$B$122, 1)+1, 1))</f>
        <v/>
      </c>
      <c r="G1829" s="18" t="str" cm="1">
        <f t="array" aca="1" ref="G1829" ca="1">IF(B1829="", "", INDEX('Accrual Schedule'!$B$3:$B$122, MATCH(H1829, 'Accrual Schedule'!$B$3:$B$122, 1)-1, 1))</f>
        <v/>
      </c>
      <c r="H1829" s="18" t="str">
        <f ca="1">IF(B1829="", "", INDEX('Accrual Schedule'!$B$3:$B$122, MATCH(I1829, 'Accrual Schedule'!$C$3:$C$122, 1), 1))</f>
        <v/>
      </c>
      <c r="I1829" s="18" t="str" cm="1">
        <f t="array" aca="1" ref="I1829" ca="1">IF(B1829="", "", _xlfn.IFNA(INDEX('Accrual Schedule'!$C$4:$C$122, MATCH(B1829, 'Accrual Schedule'!$C$4:$C$122, 1)+1, 1), INDEX('Accrual Schedule'!$C$4:$C$122, 1, 1)))</f>
        <v/>
      </c>
      <c r="J1829" s="11" t="str">
        <f ca="1">IF(B1829="","",'Terms&amp;Conditions + Transaction'!$F$5-SUMIF(Dispositions!$B$3:$B$32,"&lt;="&amp;B1829,Dispositions!$C$3:$C$32))</f>
        <v/>
      </c>
      <c r="K1829" s="84" t="str">
        <f ca="1">IF(B1829="", "", IF(ISNA(MATCH(B1829, 'Factor Schedule'!$B$3:$B$2002, -1)),1,IF(INDEX('Factor Schedule'!$B$3:$C$2002,MATCH(B1829, 'Factor Schedule'!$B$3:$B$2002, -1), 1)=B1829,MATCH(B1829, 'Factor Schedule'!$B$3:$B$2002, -1),MATCH(B1829, 'Factor Schedule'!$B$3:$B$2002, -1)+1)))</f>
        <v/>
      </c>
      <c r="L1829" s="11" t="str" cm="1">
        <f t="array" aca="1" ref="L1829" ca="1">IF(B1829="","",ROUND(J1829*_xlfn.IFNA(INDEX('Factor Schedule'!$B$3:$C$2002,K1829, 2), 1), 2))</f>
        <v/>
      </c>
      <c r="M1829" s="11" t="str">
        <f ca="1">IF(B1829="", "", IF(OR(LOWER('Terms&amp;Conditions + Transaction'!$B$12)&lt;&gt;"compound", B1829=$C$2, B1829=E1829), L1829, L1829+IF(LOWER('Terms&amp;Conditions + Transaction'!$B$13)&lt;&gt;"y", SUMIFS($T$8:$T$2007, $B$8:$B$2007, "&gt;="&amp;E1829, $B$8:$B$2007, "&lt;"&amp;B1829), SUMIFS($U$8:$U$1007, $B$8:$B$2007, "&gt;="&amp;E1829, $B$8:$B$2007, "&lt;"&amp;B1829))))</f>
        <v/>
      </c>
      <c r="N1829" s="18" t="str">
        <f ca="1">IF(OR(B1829 = "", F1829=""), "", MIN(ForwardDays(B1829,-'Terms&amp;Conditions + Transaction'!$B$22, 'Terms&amp;Conditions + Transaction'!$B$23, 'Holiday Schedule'!$B$3:$B$1002),ForwardDays(F1829,-'Terms&amp;Conditions + Transaction'!$B$22, 'Terms&amp;Conditions + Transaction'!$B$23, 'Holiday Schedule'!$B$3:$B$1002)))</f>
        <v/>
      </c>
      <c r="O1829" s="42" t="str">
        <f ca="1">IF(B1829="", "", IF(ISNA(MATCH(N1829, SOFR_INDEX!$A$2:$A$2001, -1)),1,IF(INDEX(SOFR_INDEX!$A$2:$E$2001,MATCH(N1829, SOFR_INDEX!$A$2:$A$2001, -1), 1)=N1829,MATCH(N1829, SOFR_INDEX!$A$2:$A$2001, -1),MATCH(N1829, SOFR_INDEX!$A$2:$A$2001, -1)+1)))</f>
        <v/>
      </c>
      <c r="P1829" s="40" t="str" cm="1">
        <f t="array" aca="1" ref="P1829" ca="1">IF(OR(B1829="", F1829=""), "", INDEX(SOFR_INDEX!$B$2:$E$2001, O1829,$P$4) * IF(LEFT($P$3, 3)="180", 2, IF(LEFT($P$3, 2)="90", 4, IF(LEFT($P$3, 2)="30", 12, 1)))/100)</f>
        <v/>
      </c>
      <c r="Q1829" s="43" t="str">
        <f ca="1">IF(OR(B1829="", F1829=""), "", P1829+'Terms&amp;Conditions + Transaction'!$B$11/10000)</f>
        <v/>
      </c>
      <c r="R1829" s="43" t="str">
        <f t="shared" ca="1" si="173"/>
        <v/>
      </c>
      <c r="S1829" t="str">
        <f ca="1">IF(B1829="",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Transaction'!$C$7*(F1829-E1829), 365), 360))))</f>
        <v/>
      </c>
      <c r="T1829" s="49" t="str">
        <f t="shared" ca="1" si="174"/>
        <v/>
      </c>
      <c r="U1829" s="49" t="str">
        <f t="shared" ca="1" si="175"/>
        <v/>
      </c>
      <c r="V1829" s="49" t="str">
        <f t="shared" ca="1" si="176"/>
        <v/>
      </c>
      <c r="W1829" s="11" t="str">
        <f t="shared" ca="1" si="177"/>
        <v/>
      </c>
      <c r="X1829" s="11" t="str">
        <f t="shared" ca="1" si="178"/>
        <v/>
      </c>
    </row>
    <row r="1830" spans="2:24" x14ac:dyDescent="0.25">
      <c r="B1830" s="82" t="str">
        <f ca="1">IF(B1829&lt;MIN($C$3, 'Terms&amp;Conditions + Transaction'!$B$6), B1829+1, "")</f>
        <v/>
      </c>
      <c r="C1830" t="str">
        <f ca="1">IF(B1830="", "", IF(AND(WEEKDAY(B1830, 2)&lt;=5, ISERROR(VLOOKUP(B1830, 'Holiday Schedule'!$B$3:$B$1002, 1, FALSE))), 1, 0))</f>
        <v/>
      </c>
      <c r="D1830" t="str">
        <f ca="1">IF(B1830="", "", IF(LOWER('Terms&amp;Conditions + Transaction'!$C$15)="act", 1, IF(DAY(B1830)=31, 0, IF(AND(DAY(B1830+1)=1, MONTH(B1830+1)=3), 31-DAY(B1830), 1))))</f>
        <v/>
      </c>
      <c r="E1830" s="18" t="str">
        <f ca="1">IF(B1830="", "", IFERROR(VLOOKUP(B1830, 'Accrual Schedule'!$B$3:$B$122, 1, TRUE), ""))</f>
        <v/>
      </c>
      <c r="F1830" s="18" t="str" cm="1">
        <f t="array" aca="1" ref="F1830" ca="1">IF(B1830="", "", INDEX('Accrual Schedule'!$B$3:$B$122, MATCH(B1830, 'Accrual Schedule'!$B$3:$B$122, 1)+1, 1))</f>
        <v/>
      </c>
      <c r="G1830" s="18" t="str" cm="1">
        <f t="array" aca="1" ref="G1830" ca="1">IF(B1830="", "", INDEX('Accrual Schedule'!$B$3:$B$122, MATCH(H1830, 'Accrual Schedule'!$B$3:$B$122, 1)-1, 1))</f>
        <v/>
      </c>
      <c r="H1830" s="18" t="str">
        <f ca="1">IF(B1830="", "", INDEX('Accrual Schedule'!$B$3:$B$122, MATCH(I1830, 'Accrual Schedule'!$C$3:$C$122, 1), 1))</f>
        <v/>
      </c>
      <c r="I1830" s="18" t="str" cm="1">
        <f t="array" aca="1" ref="I1830" ca="1">IF(B1830="", "", _xlfn.IFNA(INDEX('Accrual Schedule'!$C$4:$C$122, MATCH(B1830, 'Accrual Schedule'!$C$4:$C$122, 1)+1, 1), INDEX('Accrual Schedule'!$C$4:$C$122, 1, 1)))</f>
        <v/>
      </c>
      <c r="J1830" s="11" t="str">
        <f ca="1">IF(B1830="","",'Terms&amp;Conditions + Transaction'!$F$5-SUMIF(Dispositions!$B$3:$B$32,"&lt;="&amp;B1830,Dispositions!$C$3:$C$32))</f>
        <v/>
      </c>
      <c r="K1830" s="84" t="str">
        <f ca="1">IF(B1830="", "", IF(ISNA(MATCH(B1830, 'Factor Schedule'!$B$3:$B$2002, -1)),1,IF(INDEX('Factor Schedule'!$B$3:$C$2002,MATCH(B1830, 'Factor Schedule'!$B$3:$B$2002, -1), 1)=B1830,MATCH(B1830, 'Factor Schedule'!$B$3:$B$2002, -1),MATCH(B1830, 'Factor Schedule'!$B$3:$B$2002, -1)+1)))</f>
        <v/>
      </c>
      <c r="L1830" s="11" t="str" cm="1">
        <f t="array" aca="1" ref="L1830" ca="1">IF(B1830="","",ROUND(J1830*_xlfn.IFNA(INDEX('Factor Schedule'!$B$3:$C$2002,K1830, 2), 1), 2))</f>
        <v/>
      </c>
      <c r="M1830" s="11" t="str">
        <f ca="1">IF(B1830="", "", IF(OR(LOWER('Terms&amp;Conditions + Transaction'!$B$12)&lt;&gt;"compound", B1830=$C$2, B1830=E1830), L1830, L1830+IF(LOWER('Terms&amp;Conditions + Transaction'!$B$13)&lt;&gt;"y", SUMIFS($T$8:$T$2007, $B$8:$B$2007, "&gt;="&amp;E1830, $B$8:$B$2007, "&lt;"&amp;B1830), SUMIFS($U$8:$U$1007, $B$8:$B$2007, "&gt;="&amp;E1830, $B$8:$B$2007, "&lt;"&amp;B1830))))</f>
        <v/>
      </c>
      <c r="N1830" s="18" t="str">
        <f ca="1">IF(OR(B1830 = "", F1830=""), "", MIN(ForwardDays(B1830,-'Terms&amp;Conditions + Transaction'!$B$22, 'Terms&amp;Conditions + Transaction'!$B$23, 'Holiday Schedule'!$B$3:$B$1002),ForwardDays(F1830,-'Terms&amp;Conditions + Transaction'!$B$22, 'Terms&amp;Conditions + Transaction'!$B$23, 'Holiday Schedule'!$B$3:$B$1002)))</f>
        <v/>
      </c>
      <c r="O1830" s="42" t="str">
        <f ca="1">IF(B1830="", "", IF(ISNA(MATCH(N1830, SOFR_INDEX!$A$2:$A$2001, -1)),1,IF(INDEX(SOFR_INDEX!$A$2:$E$2001,MATCH(N1830, SOFR_INDEX!$A$2:$A$2001, -1), 1)=N1830,MATCH(N1830, SOFR_INDEX!$A$2:$A$2001, -1),MATCH(N1830, SOFR_INDEX!$A$2:$A$2001, -1)+1)))</f>
        <v/>
      </c>
      <c r="P1830" s="40" t="str" cm="1">
        <f t="array" aca="1" ref="P1830" ca="1">IF(OR(B1830="", F1830=""), "", INDEX(SOFR_INDEX!$B$2:$E$2001, O1830,$P$4) * IF(LEFT($P$3, 3)="180", 2, IF(LEFT($P$3, 2)="90", 4, IF(LEFT($P$3, 2)="30", 12, 1)))/100)</f>
        <v/>
      </c>
      <c r="Q1830" s="43" t="str">
        <f ca="1">IF(OR(B1830="", F1830=""), "", P1830+'Terms&amp;Conditions + Transaction'!$B$11/10000)</f>
        <v/>
      </c>
      <c r="R1830" s="43" t="str">
        <f t="shared" ca="1" si="173"/>
        <v/>
      </c>
      <c r="S1830" t="str">
        <f ca="1">IF(B1830="",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Transaction'!$C$7*(F1830-E1830), 365), 360))))</f>
        <v/>
      </c>
      <c r="T1830" s="49" t="str">
        <f t="shared" ca="1" si="174"/>
        <v/>
      </c>
      <c r="U1830" s="49" t="str">
        <f t="shared" ca="1" si="175"/>
        <v/>
      </c>
      <c r="V1830" s="49" t="str">
        <f t="shared" ca="1" si="176"/>
        <v/>
      </c>
      <c r="W1830" s="11" t="str">
        <f t="shared" ca="1" si="177"/>
        <v/>
      </c>
      <c r="X1830" s="11" t="str">
        <f t="shared" ca="1" si="178"/>
        <v/>
      </c>
    </row>
    <row r="1831" spans="2:24" x14ac:dyDescent="0.25">
      <c r="B1831" s="82" t="str">
        <f ca="1">IF(B1830&lt;MIN($C$3, 'Terms&amp;Conditions + Transaction'!$B$6), B1830+1, "")</f>
        <v/>
      </c>
      <c r="C1831" t="str">
        <f ca="1">IF(B1831="", "", IF(AND(WEEKDAY(B1831, 2)&lt;=5, ISERROR(VLOOKUP(B1831, 'Holiday Schedule'!$B$3:$B$1002, 1, FALSE))), 1, 0))</f>
        <v/>
      </c>
      <c r="D1831" t="str">
        <f ca="1">IF(B1831="", "", IF(LOWER('Terms&amp;Conditions + Transaction'!$C$15)="act", 1, IF(DAY(B1831)=31, 0, IF(AND(DAY(B1831+1)=1, MONTH(B1831+1)=3), 31-DAY(B1831), 1))))</f>
        <v/>
      </c>
      <c r="E1831" s="18" t="str">
        <f ca="1">IF(B1831="", "", IFERROR(VLOOKUP(B1831, 'Accrual Schedule'!$B$3:$B$122, 1, TRUE), ""))</f>
        <v/>
      </c>
      <c r="F1831" s="18" t="str" cm="1">
        <f t="array" aca="1" ref="F1831" ca="1">IF(B1831="", "", INDEX('Accrual Schedule'!$B$3:$B$122, MATCH(B1831, 'Accrual Schedule'!$B$3:$B$122, 1)+1, 1))</f>
        <v/>
      </c>
      <c r="G1831" s="18" t="str" cm="1">
        <f t="array" aca="1" ref="G1831" ca="1">IF(B1831="", "", INDEX('Accrual Schedule'!$B$3:$B$122, MATCH(H1831, 'Accrual Schedule'!$B$3:$B$122, 1)-1, 1))</f>
        <v/>
      </c>
      <c r="H1831" s="18" t="str">
        <f ca="1">IF(B1831="", "", INDEX('Accrual Schedule'!$B$3:$B$122, MATCH(I1831, 'Accrual Schedule'!$C$3:$C$122, 1), 1))</f>
        <v/>
      </c>
      <c r="I1831" s="18" t="str" cm="1">
        <f t="array" aca="1" ref="I1831" ca="1">IF(B1831="", "", _xlfn.IFNA(INDEX('Accrual Schedule'!$C$4:$C$122, MATCH(B1831, 'Accrual Schedule'!$C$4:$C$122, 1)+1, 1), INDEX('Accrual Schedule'!$C$4:$C$122, 1, 1)))</f>
        <v/>
      </c>
      <c r="J1831" s="11" t="str">
        <f ca="1">IF(B1831="","",'Terms&amp;Conditions + Transaction'!$F$5-SUMIF(Dispositions!$B$3:$B$32,"&lt;="&amp;B1831,Dispositions!$C$3:$C$32))</f>
        <v/>
      </c>
      <c r="K1831" s="84" t="str">
        <f ca="1">IF(B1831="", "", IF(ISNA(MATCH(B1831, 'Factor Schedule'!$B$3:$B$2002, -1)),1,IF(INDEX('Factor Schedule'!$B$3:$C$2002,MATCH(B1831, 'Factor Schedule'!$B$3:$B$2002, -1), 1)=B1831,MATCH(B1831, 'Factor Schedule'!$B$3:$B$2002, -1),MATCH(B1831, 'Factor Schedule'!$B$3:$B$2002, -1)+1)))</f>
        <v/>
      </c>
      <c r="L1831" s="11" t="str" cm="1">
        <f t="array" aca="1" ref="L1831" ca="1">IF(B1831="","",ROUND(J1831*_xlfn.IFNA(INDEX('Factor Schedule'!$B$3:$C$2002,K1831, 2), 1), 2))</f>
        <v/>
      </c>
      <c r="M1831" s="11" t="str">
        <f ca="1">IF(B1831="", "", IF(OR(LOWER('Terms&amp;Conditions + Transaction'!$B$12)&lt;&gt;"compound", B1831=$C$2, B1831=E1831), L1831, L1831+IF(LOWER('Terms&amp;Conditions + Transaction'!$B$13)&lt;&gt;"y", SUMIFS($T$8:$T$2007, $B$8:$B$2007, "&gt;="&amp;E1831, $B$8:$B$2007, "&lt;"&amp;B1831), SUMIFS($U$8:$U$1007, $B$8:$B$2007, "&gt;="&amp;E1831, $B$8:$B$2007, "&lt;"&amp;B1831))))</f>
        <v/>
      </c>
      <c r="N1831" s="18" t="str">
        <f ca="1">IF(OR(B1831 = "", F1831=""), "", MIN(ForwardDays(B1831,-'Terms&amp;Conditions + Transaction'!$B$22, 'Terms&amp;Conditions + Transaction'!$B$23, 'Holiday Schedule'!$B$3:$B$1002),ForwardDays(F1831,-'Terms&amp;Conditions + Transaction'!$B$22, 'Terms&amp;Conditions + Transaction'!$B$23, 'Holiday Schedule'!$B$3:$B$1002)))</f>
        <v/>
      </c>
      <c r="O1831" s="42" t="str">
        <f ca="1">IF(B1831="", "", IF(ISNA(MATCH(N1831, SOFR_INDEX!$A$2:$A$2001, -1)),1,IF(INDEX(SOFR_INDEX!$A$2:$E$2001,MATCH(N1831, SOFR_INDEX!$A$2:$A$2001, -1), 1)=N1831,MATCH(N1831, SOFR_INDEX!$A$2:$A$2001, -1),MATCH(N1831, SOFR_INDEX!$A$2:$A$2001, -1)+1)))</f>
        <v/>
      </c>
      <c r="P1831" s="40" t="str" cm="1">
        <f t="array" aca="1" ref="P1831" ca="1">IF(OR(B1831="", F1831=""), "", INDEX(SOFR_INDEX!$B$2:$E$2001, O1831,$P$4) * IF(LEFT($P$3, 3)="180", 2, IF(LEFT($P$3, 2)="90", 4, IF(LEFT($P$3, 2)="30", 12, 1)))/100)</f>
        <v/>
      </c>
      <c r="Q1831" s="43" t="str">
        <f ca="1">IF(OR(B1831="", F1831=""), "", P1831+'Terms&amp;Conditions + Transaction'!$B$11/10000)</f>
        <v/>
      </c>
      <c r="R1831" s="43" t="str">
        <f t="shared" ca="1" si="173"/>
        <v/>
      </c>
      <c r="S1831" t="str">
        <f ca="1">IF(B1831="",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Transaction'!$C$7*(F1831-E1831), 365), 360))))</f>
        <v/>
      </c>
      <c r="T1831" s="49" t="str">
        <f t="shared" ca="1" si="174"/>
        <v/>
      </c>
      <c r="U1831" s="49" t="str">
        <f t="shared" ca="1" si="175"/>
        <v/>
      </c>
      <c r="V1831" s="49" t="str">
        <f t="shared" ca="1" si="176"/>
        <v/>
      </c>
      <c r="W1831" s="11" t="str">
        <f t="shared" ca="1" si="177"/>
        <v/>
      </c>
      <c r="X1831" s="11" t="str">
        <f t="shared" ca="1" si="178"/>
        <v/>
      </c>
    </row>
    <row r="1832" spans="2:24" x14ac:dyDescent="0.25">
      <c r="B1832" s="82" t="str">
        <f ca="1">IF(B1831&lt;MIN($C$3, 'Terms&amp;Conditions + Transaction'!$B$6), B1831+1, "")</f>
        <v/>
      </c>
      <c r="C1832" t="str">
        <f ca="1">IF(B1832="", "", IF(AND(WEEKDAY(B1832, 2)&lt;=5, ISERROR(VLOOKUP(B1832, 'Holiday Schedule'!$B$3:$B$1002, 1, FALSE))), 1, 0))</f>
        <v/>
      </c>
      <c r="D1832" t="str">
        <f ca="1">IF(B1832="", "", IF(LOWER('Terms&amp;Conditions + Transaction'!$C$15)="act", 1, IF(DAY(B1832)=31, 0, IF(AND(DAY(B1832+1)=1, MONTH(B1832+1)=3), 31-DAY(B1832), 1))))</f>
        <v/>
      </c>
      <c r="E1832" s="18" t="str">
        <f ca="1">IF(B1832="", "", IFERROR(VLOOKUP(B1832, 'Accrual Schedule'!$B$3:$B$122, 1, TRUE), ""))</f>
        <v/>
      </c>
      <c r="F1832" s="18" t="str" cm="1">
        <f t="array" aca="1" ref="F1832" ca="1">IF(B1832="", "", INDEX('Accrual Schedule'!$B$3:$B$122, MATCH(B1832, 'Accrual Schedule'!$B$3:$B$122, 1)+1, 1))</f>
        <v/>
      </c>
      <c r="G1832" s="18" t="str" cm="1">
        <f t="array" aca="1" ref="G1832" ca="1">IF(B1832="", "", INDEX('Accrual Schedule'!$B$3:$B$122, MATCH(H1832, 'Accrual Schedule'!$B$3:$B$122, 1)-1, 1))</f>
        <v/>
      </c>
      <c r="H1832" s="18" t="str">
        <f ca="1">IF(B1832="", "", INDEX('Accrual Schedule'!$B$3:$B$122, MATCH(I1832, 'Accrual Schedule'!$C$3:$C$122, 1), 1))</f>
        <v/>
      </c>
      <c r="I1832" s="18" t="str" cm="1">
        <f t="array" aca="1" ref="I1832" ca="1">IF(B1832="", "", _xlfn.IFNA(INDEX('Accrual Schedule'!$C$4:$C$122, MATCH(B1832, 'Accrual Schedule'!$C$4:$C$122, 1)+1, 1), INDEX('Accrual Schedule'!$C$4:$C$122, 1, 1)))</f>
        <v/>
      </c>
      <c r="J1832" s="11" t="str">
        <f ca="1">IF(B1832="","",'Terms&amp;Conditions + Transaction'!$F$5-SUMIF(Dispositions!$B$3:$B$32,"&lt;="&amp;B1832,Dispositions!$C$3:$C$32))</f>
        <v/>
      </c>
      <c r="K1832" s="84" t="str">
        <f ca="1">IF(B1832="", "", IF(ISNA(MATCH(B1832, 'Factor Schedule'!$B$3:$B$2002, -1)),1,IF(INDEX('Factor Schedule'!$B$3:$C$2002,MATCH(B1832, 'Factor Schedule'!$B$3:$B$2002, -1), 1)=B1832,MATCH(B1832, 'Factor Schedule'!$B$3:$B$2002, -1),MATCH(B1832, 'Factor Schedule'!$B$3:$B$2002, -1)+1)))</f>
        <v/>
      </c>
      <c r="L1832" s="11" t="str" cm="1">
        <f t="array" aca="1" ref="L1832" ca="1">IF(B1832="","",ROUND(J1832*_xlfn.IFNA(INDEX('Factor Schedule'!$B$3:$C$2002,K1832, 2), 1), 2))</f>
        <v/>
      </c>
      <c r="M1832" s="11" t="str">
        <f ca="1">IF(B1832="", "", IF(OR(LOWER('Terms&amp;Conditions + Transaction'!$B$12)&lt;&gt;"compound", B1832=$C$2, B1832=E1832), L1832, L1832+IF(LOWER('Terms&amp;Conditions + Transaction'!$B$13)&lt;&gt;"y", SUMIFS($T$8:$T$2007, $B$8:$B$2007, "&gt;="&amp;E1832, $B$8:$B$2007, "&lt;"&amp;B1832), SUMIFS($U$8:$U$1007, $B$8:$B$2007, "&gt;="&amp;E1832, $B$8:$B$2007, "&lt;"&amp;B1832))))</f>
        <v/>
      </c>
      <c r="N1832" s="18" t="str">
        <f ca="1">IF(OR(B1832 = "", F1832=""), "", MIN(ForwardDays(B1832,-'Terms&amp;Conditions + Transaction'!$B$22, 'Terms&amp;Conditions + Transaction'!$B$23, 'Holiday Schedule'!$B$3:$B$1002),ForwardDays(F1832,-'Terms&amp;Conditions + Transaction'!$B$22, 'Terms&amp;Conditions + Transaction'!$B$23, 'Holiday Schedule'!$B$3:$B$1002)))</f>
        <v/>
      </c>
      <c r="O1832" s="42" t="str">
        <f ca="1">IF(B1832="", "", IF(ISNA(MATCH(N1832, SOFR_INDEX!$A$2:$A$2001, -1)),1,IF(INDEX(SOFR_INDEX!$A$2:$E$2001,MATCH(N1832, SOFR_INDEX!$A$2:$A$2001, -1), 1)=N1832,MATCH(N1832, SOFR_INDEX!$A$2:$A$2001, -1),MATCH(N1832, SOFR_INDEX!$A$2:$A$2001, -1)+1)))</f>
        <v/>
      </c>
      <c r="P1832" s="40" t="str" cm="1">
        <f t="array" aca="1" ref="P1832" ca="1">IF(OR(B1832="", F1832=""), "", INDEX(SOFR_INDEX!$B$2:$E$2001, O1832,$P$4) * IF(LEFT($P$3, 3)="180", 2, IF(LEFT($P$3, 2)="90", 4, IF(LEFT($P$3, 2)="30", 12, 1)))/100)</f>
        <v/>
      </c>
      <c r="Q1832" s="43" t="str">
        <f ca="1">IF(OR(B1832="", F1832=""), "", P1832+'Terms&amp;Conditions + Transaction'!$B$11/10000)</f>
        <v/>
      </c>
      <c r="R1832" s="43" t="str">
        <f t="shared" ca="1" si="173"/>
        <v/>
      </c>
      <c r="S1832" t="str">
        <f ca="1">IF(B1832="",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Transaction'!$C$7*(F1832-E1832), 365), 360))))</f>
        <v/>
      </c>
      <c r="T1832" s="49" t="str">
        <f t="shared" ca="1" si="174"/>
        <v/>
      </c>
      <c r="U1832" s="49" t="str">
        <f t="shared" ca="1" si="175"/>
        <v/>
      </c>
      <c r="V1832" s="49" t="str">
        <f t="shared" ca="1" si="176"/>
        <v/>
      </c>
      <c r="W1832" s="11" t="str">
        <f t="shared" ca="1" si="177"/>
        <v/>
      </c>
      <c r="X1832" s="11" t="str">
        <f t="shared" ca="1" si="178"/>
        <v/>
      </c>
    </row>
    <row r="1833" spans="2:24" x14ac:dyDescent="0.25">
      <c r="B1833" s="82" t="str">
        <f ca="1">IF(B1832&lt;MIN($C$3, 'Terms&amp;Conditions + Transaction'!$B$6), B1832+1, "")</f>
        <v/>
      </c>
      <c r="C1833" t="str">
        <f ca="1">IF(B1833="", "", IF(AND(WEEKDAY(B1833, 2)&lt;=5, ISERROR(VLOOKUP(B1833, 'Holiday Schedule'!$B$3:$B$1002, 1, FALSE))), 1, 0))</f>
        <v/>
      </c>
      <c r="D1833" t="str">
        <f ca="1">IF(B1833="", "", IF(LOWER('Terms&amp;Conditions + Transaction'!$C$15)="act", 1, IF(DAY(B1833)=31, 0, IF(AND(DAY(B1833+1)=1, MONTH(B1833+1)=3), 31-DAY(B1833), 1))))</f>
        <v/>
      </c>
      <c r="E1833" s="18" t="str">
        <f ca="1">IF(B1833="", "", IFERROR(VLOOKUP(B1833, 'Accrual Schedule'!$B$3:$B$122, 1, TRUE), ""))</f>
        <v/>
      </c>
      <c r="F1833" s="18" t="str" cm="1">
        <f t="array" aca="1" ref="F1833" ca="1">IF(B1833="", "", INDEX('Accrual Schedule'!$B$3:$B$122, MATCH(B1833, 'Accrual Schedule'!$B$3:$B$122, 1)+1, 1))</f>
        <v/>
      </c>
      <c r="G1833" s="18" t="str" cm="1">
        <f t="array" aca="1" ref="G1833" ca="1">IF(B1833="", "", INDEX('Accrual Schedule'!$B$3:$B$122, MATCH(H1833, 'Accrual Schedule'!$B$3:$B$122, 1)-1, 1))</f>
        <v/>
      </c>
      <c r="H1833" s="18" t="str">
        <f ca="1">IF(B1833="", "", INDEX('Accrual Schedule'!$B$3:$B$122, MATCH(I1833, 'Accrual Schedule'!$C$3:$C$122, 1), 1))</f>
        <v/>
      </c>
      <c r="I1833" s="18" t="str" cm="1">
        <f t="array" aca="1" ref="I1833" ca="1">IF(B1833="", "", _xlfn.IFNA(INDEX('Accrual Schedule'!$C$4:$C$122, MATCH(B1833, 'Accrual Schedule'!$C$4:$C$122, 1)+1, 1), INDEX('Accrual Schedule'!$C$4:$C$122, 1, 1)))</f>
        <v/>
      </c>
      <c r="J1833" s="11" t="str">
        <f ca="1">IF(B1833="","",'Terms&amp;Conditions + Transaction'!$F$5-SUMIF(Dispositions!$B$3:$B$32,"&lt;="&amp;B1833,Dispositions!$C$3:$C$32))</f>
        <v/>
      </c>
      <c r="K1833" s="84" t="str">
        <f ca="1">IF(B1833="", "", IF(ISNA(MATCH(B1833, 'Factor Schedule'!$B$3:$B$2002, -1)),1,IF(INDEX('Factor Schedule'!$B$3:$C$2002,MATCH(B1833, 'Factor Schedule'!$B$3:$B$2002, -1), 1)=B1833,MATCH(B1833, 'Factor Schedule'!$B$3:$B$2002, -1),MATCH(B1833, 'Factor Schedule'!$B$3:$B$2002, -1)+1)))</f>
        <v/>
      </c>
      <c r="L1833" s="11" t="str" cm="1">
        <f t="array" aca="1" ref="L1833" ca="1">IF(B1833="","",ROUND(J1833*_xlfn.IFNA(INDEX('Factor Schedule'!$B$3:$C$2002,K1833, 2), 1), 2))</f>
        <v/>
      </c>
      <c r="M1833" s="11" t="str">
        <f ca="1">IF(B1833="", "", IF(OR(LOWER('Terms&amp;Conditions + Transaction'!$B$12)&lt;&gt;"compound", B1833=$C$2, B1833=E1833), L1833, L1833+IF(LOWER('Terms&amp;Conditions + Transaction'!$B$13)&lt;&gt;"y", SUMIFS($T$8:$T$2007, $B$8:$B$2007, "&gt;="&amp;E1833, $B$8:$B$2007, "&lt;"&amp;B1833), SUMIFS($U$8:$U$1007, $B$8:$B$2007, "&gt;="&amp;E1833, $B$8:$B$2007, "&lt;"&amp;B1833))))</f>
        <v/>
      </c>
      <c r="N1833" s="18" t="str">
        <f ca="1">IF(OR(B1833 = "", F1833=""), "", MIN(ForwardDays(B1833,-'Terms&amp;Conditions + Transaction'!$B$22, 'Terms&amp;Conditions + Transaction'!$B$23, 'Holiday Schedule'!$B$3:$B$1002),ForwardDays(F1833,-'Terms&amp;Conditions + Transaction'!$B$22, 'Terms&amp;Conditions + Transaction'!$B$23, 'Holiday Schedule'!$B$3:$B$1002)))</f>
        <v/>
      </c>
      <c r="O1833" s="42" t="str">
        <f ca="1">IF(B1833="", "", IF(ISNA(MATCH(N1833, SOFR_INDEX!$A$2:$A$2001, -1)),1,IF(INDEX(SOFR_INDEX!$A$2:$E$2001,MATCH(N1833, SOFR_INDEX!$A$2:$A$2001, -1), 1)=N1833,MATCH(N1833, SOFR_INDEX!$A$2:$A$2001, -1),MATCH(N1833, SOFR_INDEX!$A$2:$A$2001, -1)+1)))</f>
        <v/>
      </c>
      <c r="P1833" s="40" t="str" cm="1">
        <f t="array" aca="1" ref="P1833" ca="1">IF(OR(B1833="", F1833=""), "", INDEX(SOFR_INDEX!$B$2:$E$2001, O1833,$P$4) * IF(LEFT($P$3, 3)="180", 2, IF(LEFT($P$3, 2)="90", 4, IF(LEFT($P$3, 2)="30", 12, 1)))/100)</f>
        <v/>
      </c>
      <c r="Q1833" s="43" t="str">
        <f ca="1">IF(OR(B1833="", F1833=""), "", P1833+'Terms&amp;Conditions + Transaction'!$B$11/10000)</f>
        <v/>
      </c>
      <c r="R1833" s="43" t="str">
        <f t="shared" ca="1" si="173"/>
        <v/>
      </c>
      <c r="S1833" t="str">
        <f ca="1">IF(B1833="",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Transaction'!$C$7*(F1833-E1833), 365), 360))))</f>
        <v/>
      </c>
      <c r="T1833" s="49" t="str">
        <f t="shared" ca="1" si="174"/>
        <v/>
      </c>
      <c r="U1833" s="49" t="str">
        <f t="shared" ca="1" si="175"/>
        <v/>
      </c>
      <c r="V1833" s="49" t="str">
        <f t="shared" ca="1" si="176"/>
        <v/>
      </c>
      <c r="W1833" s="11" t="str">
        <f t="shared" ca="1" si="177"/>
        <v/>
      </c>
      <c r="X1833" s="11" t="str">
        <f t="shared" ca="1" si="178"/>
        <v/>
      </c>
    </row>
    <row r="1834" spans="2:24" x14ac:dyDescent="0.25">
      <c r="B1834" s="82" t="str">
        <f ca="1">IF(B1833&lt;MIN($C$3, 'Terms&amp;Conditions + Transaction'!$B$6), B1833+1, "")</f>
        <v/>
      </c>
      <c r="C1834" t="str">
        <f ca="1">IF(B1834="", "", IF(AND(WEEKDAY(B1834, 2)&lt;=5, ISERROR(VLOOKUP(B1834, 'Holiday Schedule'!$B$3:$B$1002, 1, FALSE))), 1, 0))</f>
        <v/>
      </c>
      <c r="D1834" t="str">
        <f ca="1">IF(B1834="", "", IF(LOWER('Terms&amp;Conditions + Transaction'!$C$15)="act", 1, IF(DAY(B1834)=31, 0, IF(AND(DAY(B1834+1)=1, MONTH(B1834+1)=3), 31-DAY(B1834), 1))))</f>
        <v/>
      </c>
      <c r="E1834" s="18" t="str">
        <f ca="1">IF(B1834="", "", IFERROR(VLOOKUP(B1834, 'Accrual Schedule'!$B$3:$B$122, 1, TRUE), ""))</f>
        <v/>
      </c>
      <c r="F1834" s="18" t="str" cm="1">
        <f t="array" aca="1" ref="F1834" ca="1">IF(B1834="", "", INDEX('Accrual Schedule'!$B$3:$B$122, MATCH(B1834, 'Accrual Schedule'!$B$3:$B$122, 1)+1, 1))</f>
        <v/>
      </c>
      <c r="G1834" s="18" t="str" cm="1">
        <f t="array" aca="1" ref="G1834" ca="1">IF(B1834="", "", INDEX('Accrual Schedule'!$B$3:$B$122, MATCH(H1834, 'Accrual Schedule'!$B$3:$B$122, 1)-1, 1))</f>
        <v/>
      </c>
      <c r="H1834" s="18" t="str">
        <f ca="1">IF(B1834="", "", INDEX('Accrual Schedule'!$B$3:$B$122, MATCH(I1834, 'Accrual Schedule'!$C$3:$C$122, 1), 1))</f>
        <v/>
      </c>
      <c r="I1834" s="18" t="str" cm="1">
        <f t="array" aca="1" ref="I1834" ca="1">IF(B1834="", "", _xlfn.IFNA(INDEX('Accrual Schedule'!$C$4:$C$122, MATCH(B1834, 'Accrual Schedule'!$C$4:$C$122, 1)+1, 1), INDEX('Accrual Schedule'!$C$4:$C$122, 1, 1)))</f>
        <v/>
      </c>
      <c r="J1834" s="11" t="str">
        <f ca="1">IF(B1834="","",'Terms&amp;Conditions + Transaction'!$F$5-SUMIF(Dispositions!$B$3:$B$32,"&lt;="&amp;B1834,Dispositions!$C$3:$C$32))</f>
        <v/>
      </c>
      <c r="K1834" s="84" t="str">
        <f ca="1">IF(B1834="", "", IF(ISNA(MATCH(B1834, 'Factor Schedule'!$B$3:$B$2002, -1)),1,IF(INDEX('Factor Schedule'!$B$3:$C$2002,MATCH(B1834, 'Factor Schedule'!$B$3:$B$2002, -1), 1)=B1834,MATCH(B1834, 'Factor Schedule'!$B$3:$B$2002, -1),MATCH(B1834, 'Factor Schedule'!$B$3:$B$2002, -1)+1)))</f>
        <v/>
      </c>
      <c r="L1834" s="11" t="str" cm="1">
        <f t="array" aca="1" ref="L1834" ca="1">IF(B1834="","",ROUND(J1834*_xlfn.IFNA(INDEX('Factor Schedule'!$B$3:$C$2002,K1834, 2), 1), 2))</f>
        <v/>
      </c>
      <c r="M1834" s="11" t="str">
        <f ca="1">IF(B1834="", "", IF(OR(LOWER('Terms&amp;Conditions + Transaction'!$B$12)&lt;&gt;"compound", B1834=$C$2, B1834=E1834), L1834, L1834+IF(LOWER('Terms&amp;Conditions + Transaction'!$B$13)&lt;&gt;"y", SUMIFS($T$8:$T$2007, $B$8:$B$2007, "&gt;="&amp;E1834, $B$8:$B$2007, "&lt;"&amp;B1834), SUMIFS($U$8:$U$1007, $B$8:$B$2007, "&gt;="&amp;E1834, $B$8:$B$2007, "&lt;"&amp;B1834))))</f>
        <v/>
      </c>
      <c r="N1834" s="18" t="str">
        <f ca="1">IF(OR(B1834 = "", F1834=""), "", MIN(ForwardDays(B1834,-'Terms&amp;Conditions + Transaction'!$B$22, 'Terms&amp;Conditions + Transaction'!$B$23, 'Holiday Schedule'!$B$3:$B$1002),ForwardDays(F1834,-'Terms&amp;Conditions + Transaction'!$B$22, 'Terms&amp;Conditions + Transaction'!$B$23, 'Holiday Schedule'!$B$3:$B$1002)))</f>
        <v/>
      </c>
      <c r="O1834" s="42" t="str">
        <f ca="1">IF(B1834="", "", IF(ISNA(MATCH(N1834, SOFR_INDEX!$A$2:$A$2001, -1)),1,IF(INDEX(SOFR_INDEX!$A$2:$E$2001,MATCH(N1834, SOFR_INDEX!$A$2:$A$2001, -1), 1)=N1834,MATCH(N1834, SOFR_INDEX!$A$2:$A$2001, -1),MATCH(N1834, SOFR_INDEX!$A$2:$A$2001, -1)+1)))</f>
        <v/>
      </c>
      <c r="P1834" s="40" t="str" cm="1">
        <f t="array" aca="1" ref="P1834" ca="1">IF(OR(B1834="", F1834=""), "", INDEX(SOFR_INDEX!$B$2:$E$2001, O1834,$P$4) * IF(LEFT($P$3, 3)="180", 2, IF(LEFT($P$3, 2)="90", 4, IF(LEFT($P$3, 2)="30", 12, 1)))/100)</f>
        <v/>
      </c>
      <c r="Q1834" s="43" t="str">
        <f ca="1">IF(OR(B1834="", F1834=""), "", P1834+'Terms&amp;Conditions + Transaction'!$B$11/10000)</f>
        <v/>
      </c>
      <c r="R1834" s="43" t="str">
        <f t="shared" ref="R1834:R1897" ca="1" si="179">IF(OR(B1834="", B1835=""), "", (V1834/L1834)/((B1835-$B$8)/S1834))</f>
        <v/>
      </c>
      <c r="S1834" t="str">
        <f ca="1">IF(B1834="",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Transaction'!$C$7*(F1834-E1834), 365), 360))))</f>
        <v/>
      </c>
      <c r="T1834" s="49" t="str">
        <f t="shared" ref="T1834:T1897" ca="1" si="180">IF(OR(B1834="", F1834=""), "", IF(S1834&gt;0, D1834*M1834* P1834/S1834, 0))</f>
        <v/>
      </c>
      <c r="U1834" s="49" t="str">
        <f t="shared" ref="U1834:U1897" ca="1" si="181">IF(OR(B1834="", F1834=""), "", IF(S1834&gt;0, D1834*M1834* Q1834/S1834, 0))</f>
        <v/>
      </c>
      <c r="V1834" s="49" t="str">
        <f t="shared" ref="V1834:V1897" ca="1" si="182">IF(B1834="","",SUMIFS($U$8:$U$1007, $B$8:$B$1007,"&gt;="&amp;G1834,$B$8:$B$1007,"&lt;="&amp;B1834))</f>
        <v/>
      </c>
      <c r="W1834" s="11" t="str">
        <f t="shared" ref="W1834:W1897" ca="1" si="183">IF(B1834="","",ROUND(V1834, 2))</f>
        <v/>
      </c>
      <c r="X1834" s="11" t="str">
        <f t="shared" ref="X1834:X1897" ca="1" si="184">IF(B1834="","",IF(B1833="","",IF(B1834=I1833,ROUND(SUMIFS($U$8:$U$1007, $B$8:$B$1007,"&gt;="&amp;G1833,$B$8:$B$1007,"&lt;"&amp;H1833), 2),"")))</f>
        <v/>
      </c>
    </row>
    <row r="1835" spans="2:24" x14ac:dyDescent="0.25">
      <c r="B1835" s="82" t="str">
        <f ca="1">IF(B1834&lt;MIN($C$3, 'Terms&amp;Conditions + Transaction'!$B$6), B1834+1, "")</f>
        <v/>
      </c>
      <c r="C1835" t="str">
        <f ca="1">IF(B1835="", "", IF(AND(WEEKDAY(B1835, 2)&lt;=5, ISERROR(VLOOKUP(B1835, 'Holiday Schedule'!$B$3:$B$1002, 1, FALSE))), 1, 0))</f>
        <v/>
      </c>
      <c r="D1835" t="str">
        <f ca="1">IF(B1835="", "", IF(LOWER('Terms&amp;Conditions + Transaction'!$C$15)="act", 1, IF(DAY(B1835)=31, 0, IF(AND(DAY(B1835+1)=1, MONTH(B1835+1)=3), 31-DAY(B1835), 1))))</f>
        <v/>
      </c>
      <c r="E1835" s="18" t="str">
        <f ca="1">IF(B1835="", "", IFERROR(VLOOKUP(B1835, 'Accrual Schedule'!$B$3:$B$122, 1, TRUE), ""))</f>
        <v/>
      </c>
      <c r="F1835" s="18" t="str" cm="1">
        <f t="array" aca="1" ref="F1835" ca="1">IF(B1835="", "", INDEX('Accrual Schedule'!$B$3:$B$122, MATCH(B1835, 'Accrual Schedule'!$B$3:$B$122, 1)+1, 1))</f>
        <v/>
      </c>
      <c r="G1835" s="18" t="str" cm="1">
        <f t="array" aca="1" ref="G1835" ca="1">IF(B1835="", "", INDEX('Accrual Schedule'!$B$3:$B$122, MATCH(H1835, 'Accrual Schedule'!$B$3:$B$122, 1)-1, 1))</f>
        <v/>
      </c>
      <c r="H1835" s="18" t="str">
        <f ca="1">IF(B1835="", "", INDEX('Accrual Schedule'!$B$3:$B$122, MATCH(I1835, 'Accrual Schedule'!$C$3:$C$122, 1), 1))</f>
        <v/>
      </c>
      <c r="I1835" s="18" t="str" cm="1">
        <f t="array" aca="1" ref="I1835" ca="1">IF(B1835="", "", _xlfn.IFNA(INDEX('Accrual Schedule'!$C$4:$C$122, MATCH(B1835, 'Accrual Schedule'!$C$4:$C$122, 1)+1, 1), INDEX('Accrual Schedule'!$C$4:$C$122, 1, 1)))</f>
        <v/>
      </c>
      <c r="J1835" s="11" t="str">
        <f ca="1">IF(B1835="","",'Terms&amp;Conditions + Transaction'!$F$5-SUMIF(Dispositions!$B$3:$B$32,"&lt;="&amp;B1835,Dispositions!$C$3:$C$32))</f>
        <v/>
      </c>
      <c r="K1835" s="84" t="str">
        <f ca="1">IF(B1835="", "", IF(ISNA(MATCH(B1835, 'Factor Schedule'!$B$3:$B$2002, -1)),1,IF(INDEX('Factor Schedule'!$B$3:$C$2002,MATCH(B1835, 'Factor Schedule'!$B$3:$B$2002, -1), 1)=B1835,MATCH(B1835, 'Factor Schedule'!$B$3:$B$2002, -1),MATCH(B1835, 'Factor Schedule'!$B$3:$B$2002, -1)+1)))</f>
        <v/>
      </c>
      <c r="L1835" s="11" t="str" cm="1">
        <f t="array" aca="1" ref="L1835" ca="1">IF(B1835="","",ROUND(J1835*_xlfn.IFNA(INDEX('Factor Schedule'!$B$3:$C$2002,K1835, 2), 1), 2))</f>
        <v/>
      </c>
      <c r="M1835" s="11" t="str">
        <f ca="1">IF(B1835="", "", IF(OR(LOWER('Terms&amp;Conditions + Transaction'!$B$12)&lt;&gt;"compound", B1835=$C$2, B1835=E1835), L1835, L1835+IF(LOWER('Terms&amp;Conditions + Transaction'!$B$13)&lt;&gt;"y", SUMIFS($T$8:$T$2007, $B$8:$B$2007, "&gt;="&amp;E1835, $B$8:$B$2007, "&lt;"&amp;B1835), SUMIFS($U$8:$U$1007, $B$8:$B$2007, "&gt;="&amp;E1835, $B$8:$B$2007, "&lt;"&amp;B1835))))</f>
        <v/>
      </c>
      <c r="N1835" s="18" t="str">
        <f ca="1">IF(OR(B1835 = "", F1835=""), "", MIN(ForwardDays(B1835,-'Terms&amp;Conditions + Transaction'!$B$22, 'Terms&amp;Conditions + Transaction'!$B$23, 'Holiday Schedule'!$B$3:$B$1002),ForwardDays(F1835,-'Terms&amp;Conditions + Transaction'!$B$22, 'Terms&amp;Conditions + Transaction'!$B$23, 'Holiday Schedule'!$B$3:$B$1002)))</f>
        <v/>
      </c>
      <c r="O1835" s="42" t="str">
        <f ca="1">IF(B1835="", "", IF(ISNA(MATCH(N1835, SOFR_INDEX!$A$2:$A$2001, -1)),1,IF(INDEX(SOFR_INDEX!$A$2:$E$2001,MATCH(N1835, SOFR_INDEX!$A$2:$A$2001, -1), 1)=N1835,MATCH(N1835, SOFR_INDEX!$A$2:$A$2001, -1),MATCH(N1835, SOFR_INDEX!$A$2:$A$2001, -1)+1)))</f>
        <v/>
      </c>
      <c r="P1835" s="40" t="str" cm="1">
        <f t="array" aca="1" ref="P1835" ca="1">IF(OR(B1835="", F1835=""), "", INDEX(SOFR_INDEX!$B$2:$E$2001, O1835,$P$4) * IF(LEFT($P$3, 3)="180", 2, IF(LEFT($P$3, 2)="90", 4, IF(LEFT($P$3, 2)="30", 12, 1)))/100)</f>
        <v/>
      </c>
      <c r="Q1835" s="43" t="str">
        <f ca="1">IF(OR(B1835="", F1835=""), "", P1835+'Terms&amp;Conditions + Transaction'!$B$11/10000)</f>
        <v/>
      </c>
      <c r="R1835" s="43" t="str">
        <f t="shared" ca="1" si="179"/>
        <v/>
      </c>
      <c r="S1835" t="str">
        <f ca="1">IF(B1835="",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Transaction'!$C$7*(F1835-E1835), 365), 360))))</f>
        <v/>
      </c>
      <c r="T1835" s="49" t="str">
        <f t="shared" ca="1" si="180"/>
        <v/>
      </c>
      <c r="U1835" s="49" t="str">
        <f t="shared" ca="1" si="181"/>
        <v/>
      </c>
      <c r="V1835" s="49" t="str">
        <f t="shared" ca="1" si="182"/>
        <v/>
      </c>
      <c r="W1835" s="11" t="str">
        <f t="shared" ca="1" si="183"/>
        <v/>
      </c>
      <c r="X1835" s="11" t="str">
        <f t="shared" ca="1" si="184"/>
        <v/>
      </c>
    </row>
    <row r="1836" spans="2:24" x14ac:dyDescent="0.25">
      <c r="B1836" s="82" t="str">
        <f ca="1">IF(B1835&lt;MIN($C$3, 'Terms&amp;Conditions + Transaction'!$B$6), B1835+1, "")</f>
        <v/>
      </c>
      <c r="C1836" t="str">
        <f ca="1">IF(B1836="", "", IF(AND(WEEKDAY(B1836, 2)&lt;=5, ISERROR(VLOOKUP(B1836, 'Holiday Schedule'!$B$3:$B$1002, 1, FALSE))), 1, 0))</f>
        <v/>
      </c>
      <c r="D1836" t="str">
        <f ca="1">IF(B1836="", "", IF(LOWER('Terms&amp;Conditions + Transaction'!$C$15)="act", 1, IF(DAY(B1836)=31, 0, IF(AND(DAY(B1836+1)=1, MONTH(B1836+1)=3), 31-DAY(B1836), 1))))</f>
        <v/>
      </c>
      <c r="E1836" s="18" t="str">
        <f ca="1">IF(B1836="", "", IFERROR(VLOOKUP(B1836, 'Accrual Schedule'!$B$3:$B$122, 1, TRUE), ""))</f>
        <v/>
      </c>
      <c r="F1836" s="18" t="str" cm="1">
        <f t="array" aca="1" ref="F1836" ca="1">IF(B1836="", "", INDEX('Accrual Schedule'!$B$3:$B$122, MATCH(B1836, 'Accrual Schedule'!$B$3:$B$122, 1)+1, 1))</f>
        <v/>
      </c>
      <c r="G1836" s="18" t="str" cm="1">
        <f t="array" aca="1" ref="G1836" ca="1">IF(B1836="", "", INDEX('Accrual Schedule'!$B$3:$B$122, MATCH(H1836, 'Accrual Schedule'!$B$3:$B$122, 1)-1, 1))</f>
        <v/>
      </c>
      <c r="H1836" s="18" t="str">
        <f ca="1">IF(B1836="", "", INDEX('Accrual Schedule'!$B$3:$B$122, MATCH(I1836, 'Accrual Schedule'!$C$3:$C$122, 1), 1))</f>
        <v/>
      </c>
      <c r="I1836" s="18" t="str" cm="1">
        <f t="array" aca="1" ref="I1836" ca="1">IF(B1836="", "", _xlfn.IFNA(INDEX('Accrual Schedule'!$C$4:$C$122, MATCH(B1836, 'Accrual Schedule'!$C$4:$C$122, 1)+1, 1), INDEX('Accrual Schedule'!$C$4:$C$122, 1, 1)))</f>
        <v/>
      </c>
      <c r="J1836" s="11" t="str">
        <f ca="1">IF(B1836="","",'Terms&amp;Conditions + Transaction'!$F$5-SUMIF(Dispositions!$B$3:$B$32,"&lt;="&amp;B1836,Dispositions!$C$3:$C$32))</f>
        <v/>
      </c>
      <c r="K1836" s="84" t="str">
        <f ca="1">IF(B1836="", "", IF(ISNA(MATCH(B1836, 'Factor Schedule'!$B$3:$B$2002, -1)),1,IF(INDEX('Factor Schedule'!$B$3:$C$2002,MATCH(B1836, 'Factor Schedule'!$B$3:$B$2002, -1), 1)=B1836,MATCH(B1836, 'Factor Schedule'!$B$3:$B$2002, -1),MATCH(B1836, 'Factor Schedule'!$B$3:$B$2002, -1)+1)))</f>
        <v/>
      </c>
      <c r="L1836" s="11" t="str" cm="1">
        <f t="array" aca="1" ref="L1836" ca="1">IF(B1836="","",ROUND(J1836*_xlfn.IFNA(INDEX('Factor Schedule'!$B$3:$C$2002,K1836, 2), 1), 2))</f>
        <v/>
      </c>
      <c r="M1836" s="11" t="str">
        <f ca="1">IF(B1836="", "", IF(OR(LOWER('Terms&amp;Conditions + Transaction'!$B$12)&lt;&gt;"compound", B1836=$C$2, B1836=E1836), L1836, L1836+IF(LOWER('Terms&amp;Conditions + Transaction'!$B$13)&lt;&gt;"y", SUMIFS($T$8:$T$2007, $B$8:$B$2007, "&gt;="&amp;E1836, $B$8:$B$2007, "&lt;"&amp;B1836), SUMIFS($U$8:$U$1007, $B$8:$B$2007, "&gt;="&amp;E1836, $B$8:$B$2007, "&lt;"&amp;B1836))))</f>
        <v/>
      </c>
      <c r="N1836" s="18" t="str">
        <f ca="1">IF(OR(B1836 = "", F1836=""), "", MIN(ForwardDays(B1836,-'Terms&amp;Conditions + Transaction'!$B$22, 'Terms&amp;Conditions + Transaction'!$B$23, 'Holiday Schedule'!$B$3:$B$1002),ForwardDays(F1836,-'Terms&amp;Conditions + Transaction'!$B$22, 'Terms&amp;Conditions + Transaction'!$B$23, 'Holiday Schedule'!$B$3:$B$1002)))</f>
        <v/>
      </c>
      <c r="O1836" s="42" t="str">
        <f ca="1">IF(B1836="", "", IF(ISNA(MATCH(N1836, SOFR_INDEX!$A$2:$A$2001, -1)),1,IF(INDEX(SOFR_INDEX!$A$2:$E$2001,MATCH(N1836, SOFR_INDEX!$A$2:$A$2001, -1), 1)=N1836,MATCH(N1836, SOFR_INDEX!$A$2:$A$2001, -1),MATCH(N1836, SOFR_INDEX!$A$2:$A$2001, -1)+1)))</f>
        <v/>
      </c>
      <c r="P1836" s="40" t="str" cm="1">
        <f t="array" aca="1" ref="P1836" ca="1">IF(OR(B1836="", F1836=""), "", INDEX(SOFR_INDEX!$B$2:$E$2001, O1836,$P$4) * IF(LEFT($P$3, 3)="180", 2, IF(LEFT($P$3, 2)="90", 4, IF(LEFT($P$3, 2)="30", 12, 1)))/100)</f>
        <v/>
      </c>
      <c r="Q1836" s="43" t="str">
        <f ca="1">IF(OR(B1836="", F1836=""), "", P1836+'Terms&amp;Conditions + Transaction'!$B$11/10000)</f>
        <v/>
      </c>
      <c r="R1836" s="43" t="str">
        <f t="shared" ca="1" si="179"/>
        <v/>
      </c>
      <c r="S1836" t="str">
        <f ca="1">IF(B1836="",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Transaction'!$C$7*(F1836-E1836), 365), 360))))</f>
        <v/>
      </c>
      <c r="T1836" s="49" t="str">
        <f t="shared" ca="1" si="180"/>
        <v/>
      </c>
      <c r="U1836" s="49" t="str">
        <f t="shared" ca="1" si="181"/>
        <v/>
      </c>
      <c r="V1836" s="49" t="str">
        <f t="shared" ca="1" si="182"/>
        <v/>
      </c>
      <c r="W1836" s="11" t="str">
        <f t="shared" ca="1" si="183"/>
        <v/>
      </c>
      <c r="X1836" s="11" t="str">
        <f t="shared" ca="1" si="184"/>
        <v/>
      </c>
    </row>
    <row r="1837" spans="2:24" x14ac:dyDescent="0.25">
      <c r="B1837" s="82" t="str">
        <f ca="1">IF(B1836&lt;MIN($C$3, 'Terms&amp;Conditions + Transaction'!$B$6), B1836+1, "")</f>
        <v/>
      </c>
      <c r="C1837" t="str">
        <f ca="1">IF(B1837="", "", IF(AND(WEEKDAY(B1837, 2)&lt;=5, ISERROR(VLOOKUP(B1837, 'Holiday Schedule'!$B$3:$B$1002, 1, FALSE))), 1, 0))</f>
        <v/>
      </c>
      <c r="D1837" t="str">
        <f ca="1">IF(B1837="", "", IF(LOWER('Terms&amp;Conditions + Transaction'!$C$15)="act", 1, IF(DAY(B1837)=31, 0, IF(AND(DAY(B1837+1)=1, MONTH(B1837+1)=3), 31-DAY(B1837), 1))))</f>
        <v/>
      </c>
      <c r="E1837" s="18" t="str">
        <f ca="1">IF(B1837="", "", IFERROR(VLOOKUP(B1837, 'Accrual Schedule'!$B$3:$B$122, 1, TRUE), ""))</f>
        <v/>
      </c>
      <c r="F1837" s="18" t="str" cm="1">
        <f t="array" aca="1" ref="F1837" ca="1">IF(B1837="", "", INDEX('Accrual Schedule'!$B$3:$B$122, MATCH(B1837, 'Accrual Schedule'!$B$3:$B$122, 1)+1, 1))</f>
        <v/>
      </c>
      <c r="G1837" s="18" t="str" cm="1">
        <f t="array" aca="1" ref="G1837" ca="1">IF(B1837="", "", INDEX('Accrual Schedule'!$B$3:$B$122, MATCH(H1837, 'Accrual Schedule'!$B$3:$B$122, 1)-1, 1))</f>
        <v/>
      </c>
      <c r="H1837" s="18" t="str">
        <f ca="1">IF(B1837="", "", INDEX('Accrual Schedule'!$B$3:$B$122, MATCH(I1837, 'Accrual Schedule'!$C$3:$C$122, 1), 1))</f>
        <v/>
      </c>
      <c r="I1837" s="18" t="str" cm="1">
        <f t="array" aca="1" ref="I1837" ca="1">IF(B1837="", "", _xlfn.IFNA(INDEX('Accrual Schedule'!$C$4:$C$122, MATCH(B1837, 'Accrual Schedule'!$C$4:$C$122, 1)+1, 1), INDEX('Accrual Schedule'!$C$4:$C$122, 1, 1)))</f>
        <v/>
      </c>
      <c r="J1837" s="11" t="str">
        <f ca="1">IF(B1837="","",'Terms&amp;Conditions + Transaction'!$F$5-SUMIF(Dispositions!$B$3:$B$32,"&lt;="&amp;B1837,Dispositions!$C$3:$C$32))</f>
        <v/>
      </c>
      <c r="K1837" s="84" t="str">
        <f ca="1">IF(B1837="", "", IF(ISNA(MATCH(B1837, 'Factor Schedule'!$B$3:$B$2002, -1)),1,IF(INDEX('Factor Schedule'!$B$3:$C$2002,MATCH(B1837, 'Factor Schedule'!$B$3:$B$2002, -1), 1)=B1837,MATCH(B1837, 'Factor Schedule'!$B$3:$B$2002, -1),MATCH(B1837, 'Factor Schedule'!$B$3:$B$2002, -1)+1)))</f>
        <v/>
      </c>
      <c r="L1837" s="11" t="str" cm="1">
        <f t="array" aca="1" ref="L1837" ca="1">IF(B1837="","",ROUND(J1837*_xlfn.IFNA(INDEX('Factor Schedule'!$B$3:$C$2002,K1837, 2), 1), 2))</f>
        <v/>
      </c>
      <c r="M1837" s="11" t="str">
        <f ca="1">IF(B1837="", "", IF(OR(LOWER('Terms&amp;Conditions + Transaction'!$B$12)&lt;&gt;"compound", B1837=$C$2, B1837=E1837), L1837, L1837+IF(LOWER('Terms&amp;Conditions + Transaction'!$B$13)&lt;&gt;"y", SUMIFS($T$8:$T$2007, $B$8:$B$2007, "&gt;="&amp;E1837, $B$8:$B$2007, "&lt;"&amp;B1837), SUMIFS($U$8:$U$1007, $B$8:$B$2007, "&gt;="&amp;E1837, $B$8:$B$2007, "&lt;"&amp;B1837))))</f>
        <v/>
      </c>
      <c r="N1837" s="18" t="str">
        <f ca="1">IF(OR(B1837 = "", F1837=""), "", MIN(ForwardDays(B1837,-'Terms&amp;Conditions + Transaction'!$B$22, 'Terms&amp;Conditions + Transaction'!$B$23, 'Holiday Schedule'!$B$3:$B$1002),ForwardDays(F1837,-'Terms&amp;Conditions + Transaction'!$B$22, 'Terms&amp;Conditions + Transaction'!$B$23, 'Holiday Schedule'!$B$3:$B$1002)))</f>
        <v/>
      </c>
      <c r="O1837" s="42" t="str">
        <f ca="1">IF(B1837="", "", IF(ISNA(MATCH(N1837, SOFR_INDEX!$A$2:$A$2001, -1)),1,IF(INDEX(SOFR_INDEX!$A$2:$E$2001,MATCH(N1837, SOFR_INDEX!$A$2:$A$2001, -1), 1)=N1837,MATCH(N1837, SOFR_INDEX!$A$2:$A$2001, -1),MATCH(N1837, SOFR_INDEX!$A$2:$A$2001, -1)+1)))</f>
        <v/>
      </c>
      <c r="P1837" s="40" t="str" cm="1">
        <f t="array" aca="1" ref="P1837" ca="1">IF(OR(B1837="", F1837=""), "", INDEX(SOFR_INDEX!$B$2:$E$2001, O1837,$P$4) * IF(LEFT($P$3, 3)="180", 2, IF(LEFT($P$3, 2)="90", 4, IF(LEFT($P$3, 2)="30", 12, 1)))/100)</f>
        <v/>
      </c>
      <c r="Q1837" s="43" t="str">
        <f ca="1">IF(OR(B1837="", F1837=""), "", P1837+'Terms&amp;Conditions + Transaction'!$B$11/10000)</f>
        <v/>
      </c>
      <c r="R1837" s="43" t="str">
        <f t="shared" ca="1" si="179"/>
        <v/>
      </c>
      <c r="S1837" t="str">
        <f ca="1">IF(B1837="",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Transaction'!$C$7*(F1837-E1837), 365), 360))))</f>
        <v/>
      </c>
      <c r="T1837" s="49" t="str">
        <f t="shared" ca="1" si="180"/>
        <v/>
      </c>
      <c r="U1837" s="49" t="str">
        <f t="shared" ca="1" si="181"/>
        <v/>
      </c>
      <c r="V1837" s="49" t="str">
        <f t="shared" ca="1" si="182"/>
        <v/>
      </c>
      <c r="W1837" s="11" t="str">
        <f t="shared" ca="1" si="183"/>
        <v/>
      </c>
      <c r="X1837" s="11" t="str">
        <f t="shared" ca="1" si="184"/>
        <v/>
      </c>
    </row>
    <row r="1838" spans="2:24" x14ac:dyDescent="0.25">
      <c r="B1838" s="82" t="str">
        <f ca="1">IF(B1837&lt;MIN($C$3, 'Terms&amp;Conditions + Transaction'!$B$6), B1837+1, "")</f>
        <v/>
      </c>
      <c r="C1838" t="str">
        <f ca="1">IF(B1838="", "", IF(AND(WEEKDAY(B1838, 2)&lt;=5, ISERROR(VLOOKUP(B1838, 'Holiday Schedule'!$B$3:$B$1002, 1, FALSE))), 1, 0))</f>
        <v/>
      </c>
      <c r="D1838" t="str">
        <f ca="1">IF(B1838="", "", IF(LOWER('Terms&amp;Conditions + Transaction'!$C$15)="act", 1, IF(DAY(B1838)=31, 0, IF(AND(DAY(B1838+1)=1, MONTH(B1838+1)=3), 31-DAY(B1838), 1))))</f>
        <v/>
      </c>
      <c r="E1838" s="18" t="str">
        <f ca="1">IF(B1838="", "", IFERROR(VLOOKUP(B1838, 'Accrual Schedule'!$B$3:$B$122, 1, TRUE), ""))</f>
        <v/>
      </c>
      <c r="F1838" s="18" t="str" cm="1">
        <f t="array" aca="1" ref="F1838" ca="1">IF(B1838="", "", INDEX('Accrual Schedule'!$B$3:$B$122, MATCH(B1838, 'Accrual Schedule'!$B$3:$B$122, 1)+1, 1))</f>
        <v/>
      </c>
      <c r="G1838" s="18" t="str" cm="1">
        <f t="array" aca="1" ref="G1838" ca="1">IF(B1838="", "", INDEX('Accrual Schedule'!$B$3:$B$122, MATCH(H1838, 'Accrual Schedule'!$B$3:$B$122, 1)-1, 1))</f>
        <v/>
      </c>
      <c r="H1838" s="18" t="str">
        <f ca="1">IF(B1838="", "", INDEX('Accrual Schedule'!$B$3:$B$122, MATCH(I1838, 'Accrual Schedule'!$C$3:$C$122, 1), 1))</f>
        <v/>
      </c>
      <c r="I1838" s="18" t="str" cm="1">
        <f t="array" aca="1" ref="I1838" ca="1">IF(B1838="", "", _xlfn.IFNA(INDEX('Accrual Schedule'!$C$4:$C$122, MATCH(B1838, 'Accrual Schedule'!$C$4:$C$122, 1)+1, 1), INDEX('Accrual Schedule'!$C$4:$C$122, 1, 1)))</f>
        <v/>
      </c>
      <c r="J1838" s="11" t="str">
        <f ca="1">IF(B1838="","",'Terms&amp;Conditions + Transaction'!$F$5-SUMIF(Dispositions!$B$3:$B$32,"&lt;="&amp;B1838,Dispositions!$C$3:$C$32))</f>
        <v/>
      </c>
      <c r="K1838" s="84" t="str">
        <f ca="1">IF(B1838="", "", IF(ISNA(MATCH(B1838, 'Factor Schedule'!$B$3:$B$2002, -1)),1,IF(INDEX('Factor Schedule'!$B$3:$C$2002,MATCH(B1838, 'Factor Schedule'!$B$3:$B$2002, -1), 1)=B1838,MATCH(B1838, 'Factor Schedule'!$B$3:$B$2002, -1),MATCH(B1838, 'Factor Schedule'!$B$3:$B$2002, -1)+1)))</f>
        <v/>
      </c>
      <c r="L1838" s="11" t="str" cm="1">
        <f t="array" aca="1" ref="L1838" ca="1">IF(B1838="","",ROUND(J1838*_xlfn.IFNA(INDEX('Factor Schedule'!$B$3:$C$2002,K1838, 2), 1), 2))</f>
        <v/>
      </c>
      <c r="M1838" s="11" t="str">
        <f ca="1">IF(B1838="", "", IF(OR(LOWER('Terms&amp;Conditions + Transaction'!$B$12)&lt;&gt;"compound", B1838=$C$2, B1838=E1838), L1838, L1838+IF(LOWER('Terms&amp;Conditions + Transaction'!$B$13)&lt;&gt;"y", SUMIFS($T$8:$T$2007, $B$8:$B$2007, "&gt;="&amp;E1838, $B$8:$B$2007, "&lt;"&amp;B1838), SUMIFS($U$8:$U$1007, $B$8:$B$2007, "&gt;="&amp;E1838, $B$8:$B$2007, "&lt;"&amp;B1838))))</f>
        <v/>
      </c>
      <c r="N1838" s="18" t="str">
        <f ca="1">IF(OR(B1838 = "", F1838=""), "", MIN(ForwardDays(B1838,-'Terms&amp;Conditions + Transaction'!$B$22, 'Terms&amp;Conditions + Transaction'!$B$23, 'Holiday Schedule'!$B$3:$B$1002),ForwardDays(F1838,-'Terms&amp;Conditions + Transaction'!$B$22, 'Terms&amp;Conditions + Transaction'!$B$23, 'Holiday Schedule'!$B$3:$B$1002)))</f>
        <v/>
      </c>
      <c r="O1838" s="42" t="str">
        <f ca="1">IF(B1838="", "", IF(ISNA(MATCH(N1838, SOFR_INDEX!$A$2:$A$2001, -1)),1,IF(INDEX(SOFR_INDEX!$A$2:$E$2001,MATCH(N1838, SOFR_INDEX!$A$2:$A$2001, -1), 1)=N1838,MATCH(N1838, SOFR_INDEX!$A$2:$A$2001, -1),MATCH(N1838, SOFR_INDEX!$A$2:$A$2001, -1)+1)))</f>
        <v/>
      </c>
      <c r="P1838" s="40" t="str" cm="1">
        <f t="array" aca="1" ref="P1838" ca="1">IF(OR(B1838="", F1838=""), "", INDEX(SOFR_INDEX!$B$2:$E$2001, O1838,$P$4) * IF(LEFT($P$3, 3)="180", 2, IF(LEFT($P$3, 2)="90", 4, IF(LEFT($P$3, 2)="30", 12, 1)))/100)</f>
        <v/>
      </c>
      <c r="Q1838" s="43" t="str">
        <f ca="1">IF(OR(B1838="", F1838=""), "", P1838+'Terms&amp;Conditions + Transaction'!$B$11/10000)</f>
        <v/>
      </c>
      <c r="R1838" s="43" t="str">
        <f t="shared" ca="1" si="179"/>
        <v/>
      </c>
      <c r="S1838" t="str">
        <f ca="1">IF(B1838="",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Transaction'!$C$7*(F1838-E1838), 365), 360))))</f>
        <v/>
      </c>
      <c r="T1838" s="49" t="str">
        <f t="shared" ca="1" si="180"/>
        <v/>
      </c>
      <c r="U1838" s="49" t="str">
        <f t="shared" ca="1" si="181"/>
        <v/>
      </c>
      <c r="V1838" s="49" t="str">
        <f t="shared" ca="1" si="182"/>
        <v/>
      </c>
      <c r="W1838" s="11" t="str">
        <f t="shared" ca="1" si="183"/>
        <v/>
      </c>
      <c r="X1838" s="11" t="str">
        <f t="shared" ca="1" si="184"/>
        <v/>
      </c>
    </row>
    <row r="1839" spans="2:24" x14ac:dyDescent="0.25">
      <c r="B1839" s="82" t="str">
        <f ca="1">IF(B1838&lt;MIN($C$3, 'Terms&amp;Conditions + Transaction'!$B$6), B1838+1, "")</f>
        <v/>
      </c>
      <c r="C1839" t="str">
        <f ca="1">IF(B1839="", "", IF(AND(WEEKDAY(B1839, 2)&lt;=5, ISERROR(VLOOKUP(B1839, 'Holiday Schedule'!$B$3:$B$1002, 1, FALSE))), 1, 0))</f>
        <v/>
      </c>
      <c r="D1839" t="str">
        <f ca="1">IF(B1839="", "", IF(LOWER('Terms&amp;Conditions + Transaction'!$C$15)="act", 1, IF(DAY(B1839)=31, 0, IF(AND(DAY(B1839+1)=1, MONTH(B1839+1)=3), 31-DAY(B1839), 1))))</f>
        <v/>
      </c>
      <c r="E1839" s="18" t="str">
        <f ca="1">IF(B1839="", "", IFERROR(VLOOKUP(B1839, 'Accrual Schedule'!$B$3:$B$122, 1, TRUE), ""))</f>
        <v/>
      </c>
      <c r="F1839" s="18" t="str" cm="1">
        <f t="array" aca="1" ref="F1839" ca="1">IF(B1839="", "", INDEX('Accrual Schedule'!$B$3:$B$122, MATCH(B1839, 'Accrual Schedule'!$B$3:$B$122, 1)+1, 1))</f>
        <v/>
      </c>
      <c r="G1839" s="18" t="str" cm="1">
        <f t="array" aca="1" ref="G1839" ca="1">IF(B1839="", "", INDEX('Accrual Schedule'!$B$3:$B$122, MATCH(H1839, 'Accrual Schedule'!$B$3:$B$122, 1)-1, 1))</f>
        <v/>
      </c>
      <c r="H1839" s="18" t="str">
        <f ca="1">IF(B1839="", "", INDEX('Accrual Schedule'!$B$3:$B$122, MATCH(I1839, 'Accrual Schedule'!$C$3:$C$122, 1), 1))</f>
        <v/>
      </c>
      <c r="I1839" s="18" t="str" cm="1">
        <f t="array" aca="1" ref="I1839" ca="1">IF(B1839="", "", _xlfn.IFNA(INDEX('Accrual Schedule'!$C$4:$C$122, MATCH(B1839, 'Accrual Schedule'!$C$4:$C$122, 1)+1, 1), INDEX('Accrual Schedule'!$C$4:$C$122, 1, 1)))</f>
        <v/>
      </c>
      <c r="J1839" s="11" t="str">
        <f ca="1">IF(B1839="","",'Terms&amp;Conditions + Transaction'!$F$5-SUMIF(Dispositions!$B$3:$B$32,"&lt;="&amp;B1839,Dispositions!$C$3:$C$32))</f>
        <v/>
      </c>
      <c r="K1839" s="84" t="str">
        <f ca="1">IF(B1839="", "", IF(ISNA(MATCH(B1839, 'Factor Schedule'!$B$3:$B$2002, -1)),1,IF(INDEX('Factor Schedule'!$B$3:$C$2002,MATCH(B1839, 'Factor Schedule'!$B$3:$B$2002, -1), 1)=B1839,MATCH(B1839, 'Factor Schedule'!$B$3:$B$2002, -1),MATCH(B1839, 'Factor Schedule'!$B$3:$B$2002, -1)+1)))</f>
        <v/>
      </c>
      <c r="L1839" s="11" t="str" cm="1">
        <f t="array" aca="1" ref="L1839" ca="1">IF(B1839="","",ROUND(J1839*_xlfn.IFNA(INDEX('Factor Schedule'!$B$3:$C$2002,K1839, 2), 1), 2))</f>
        <v/>
      </c>
      <c r="M1839" s="11" t="str">
        <f ca="1">IF(B1839="", "", IF(OR(LOWER('Terms&amp;Conditions + Transaction'!$B$12)&lt;&gt;"compound", B1839=$C$2, B1839=E1839), L1839, L1839+IF(LOWER('Terms&amp;Conditions + Transaction'!$B$13)&lt;&gt;"y", SUMIFS($T$8:$T$2007, $B$8:$B$2007, "&gt;="&amp;E1839, $B$8:$B$2007, "&lt;"&amp;B1839), SUMIFS($U$8:$U$1007, $B$8:$B$2007, "&gt;="&amp;E1839, $B$8:$B$2007, "&lt;"&amp;B1839))))</f>
        <v/>
      </c>
      <c r="N1839" s="18" t="str">
        <f ca="1">IF(OR(B1839 = "", F1839=""), "", MIN(ForwardDays(B1839,-'Terms&amp;Conditions + Transaction'!$B$22, 'Terms&amp;Conditions + Transaction'!$B$23, 'Holiday Schedule'!$B$3:$B$1002),ForwardDays(F1839,-'Terms&amp;Conditions + Transaction'!$B$22, 'Terms&amp;Conditions + Transaction'!$B$23, 'Holiday Schedule'!$B$3:$B$1002)))</f>
        <v/>
      </c>
      <c r="O1839" s="42" t="str">
        <f ca="1">IF(B1839="", "", IF(ISNA(MATCH(N1839, SOFR_INDEX!$A$2:$A$2001, -1)),1,IF(INDEX(SOFR_INDEX!$A$2:$E$2001,MATCH(N1839, SOFR_INDEX!$A$2:$A$2001, -1), 1)=N1839,MATCH(N1839, SOFR_INDEX!$A$2:$A$2001, -1),MATCH(N1839, SOFR_INDEX!$A$2:$A$2001, -1)+1)))</f>
        <v/>
      </c>
      <c r="P1839" s="40" t="str" cm="1">
        <f t="array" aca="1" ref="P1839" ca="1">IF(OR(B1839="", F1839=""), "", INDEX(SOFR_INDEX!$B$2:$E$2001, O1839,$P$4) * IF(LEFT($P$3, 3)="180", 2, IF(LEFT($P$3, 2)="90", 4, IF(LEFT($P$3, 2)="30", 12, 1)))/100)</f>
        <v/>
      </c>
      <c r="Q1839" s="43" t="str">
        <f ca="1">IF(OR(B1839="", F1839=""), "", P1839+'Terms&amp;Conditions + Transaction'!$B$11/10000)</f>
        <v/>
      </c>
      <c r="R1839" s="43" t="str">
        <f t="shared" ca="1" si="179"/>
        <v/>
      </c>
      <c r="S1839" t="str">
        <f ca="1">IF(B1839="",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Transaction'!$C$7*(F1839-E1839), 365), 360))))</f>
        <v/>
      </c>
      <c r="T1839" s="49" t="str">
        <f t="shared" ca="1" si="180"/>
        <v/>
      </c>
      <c r="U1839" s="49" t="str">
        <f t="shared" ca="1" si="181"/>
        <v/>
      </c>
      <c r="V1839" s="49" t="str">
        <f t="shared" ca="1" si="182"/>
        <v/>
      </c>
      <c r="W1839" s="11" t="str">
        <f t="shared" ca="1" si="183"/>
        <v/>
      </c>
      <c r="X1839" s="11" t="str">
        <f t="shared" ca="1" si="184"/>
        <v/>
      </c>
    </row>
    <row r="1840" spans="2:24" x14ac:dyDescent="0.25">
      <c r="B1840" s="82" t="str">
        <f ca="1">IF(B1839&lt;MIN($C$3, 'Terms&amp;Conditions + Transaction'!$B$6), B1839+1, "")</f>
        <v/>
      </c>
      <c r="C1840" t="str">
        <f ca="1">IF(B1840="", "", IF(AND(WEEKDAY(B1840, 2)&lt;=5, ISERROR(VLOOKUP(B1840, 'Holiday Schedule'!$B$3:$B$1002, 1, FALSE))), 1, 0))</f>
        <v/>
      </c>
      <c r="D1840" t="str">
        <f ca="1">IF(B1840="", "", IF(LOWER('Terms&amp;Conditions + Transaction'!$C$15)="act", 1, IF(DAY(B1840)=31, 0, IF(AND(DAY(B1840+1)=1, MONTH(B1840+1)=3), 31-DAY(B1840), 1))))</f>
        <v/>
      </c>
      <c r="E1840" s="18" t="str">
        <f ca="1">IF(B1840="", "", IFERROR(VLOOKUP(B1840, 'Accrual Schedule'!$B$3:$B$122, 1, TRUE), ""))</f>
        <v/>
      </c>
      <c r="F1840" s="18" t="str" cm="1">
        <f t="array" aca="1" ref="F1840" ca="1">IF(B1840="", "", INDEX('Accrual Schedule'!$B$3:$B$122, MATCH(B1840, 'Accrual Schedule'!$B$3:$B$122, 1)+1, 1))</f>
        <v/>
      </c>
      <c r="G1840" s="18" t="str" cm="1">
        <f t="array" aca="1" ref="G1840" ca="1">IF(B1840="", "", INDEX('Accrual Schedule'!$B$3:$B$122, MATCH(H1840, 'Accrual Schedule'!$B$3:$B$122, 1)-1, 1))</f>
        <v/>
      </c>
      <c r="H1840" s="18" t="str">
        <f ca="1">IF(B1840="", "", INDEX('Accrual Schedule'!$B$3:$B$122, MATCH(I1840, 'Accrual Schedule'!$C$3:$C$122, 1), 1))</f>
        <v/>
      </c>
      <c r="I1840" s="18" t="str" cm="1">
        <f t="array" aca="1" ref="I1840" ca="1">IF(B1840="", "", _xlfn.IFNA(INDEX('Accrual Schedule'!$C$4:$C$122, MATCH(B1840, 'Accrual Schedule'!$C$4:$C$122, 1)+1, 1), INDEX('Accrual Schedule'!$C$4:$C$122, 1, 1)))</f>
        <v/>
      </c>
      <c r="J1840" s="11" t="str">
        <f ca="1">IF(B1840="","",'Terms&amp;Conditions + Transaction'!$F$5-SUMIF(Dispositions!$B$3:$B$32,"&lt;="&amp;B1840,Dispositions!$C$3:$C$32))</f>
        <v/>
      </c>
      <c r="K1840" s="84" t="str">
        <f ca="1">IF(B1840="", "", IF(ISNA(MATCH(B1840, 'Factor Schedule'!$B$3:$B$2002, -1)),1,IF(INDEX('Factor Schedule'!$B$3:$C$2002,MATCH(B1840, 'Factor Schedule'!$B$3:$B$2002, -1), 1)=B1840,MATCH(B1840, 'Factor Schedule'!$B$3:$B$2002, -1),MATCH(B1840, 'Factor Schedule'!$B$3:$B$2002, -1)+1)))</f>
        <v/>
      </c>
      <c r="L1840" s="11" t="str" cm="1">
        <f t="array" aca="1" ref="L1840" ca="1">IF(B1840="","",ROUND(J1840*_xlfn.IFNA(INDEX('Factor Schedule'!$B$3:$C$2002,K1840, 2), 1), 2))</f>
        <v/>
      </c>
      <c r="M1840" s="11" t="str">
        <f ca="1">IF(B1840="", "", IF(OR(LOWER('Terms&amp;Conditions + Transaction'!$B$12)&lt;&gt;"compound", B1840=$C$2, B1840=E1840), L1840, L1840+IF(LOWER('Terms&amp;Conditions + Transaction'!$B$13)&lt;&gt;"y", SUMIFS($T$8:$T$2007, $B$8:$B$2007, "&gt;="&amp;E1840, $B$8:$B$2007, "&lt;"&amp;B1840), SUMIFS($U$8:$U$1007, $B$8:$B$2007, "&gt;="&amp;E1840, $B$8:$B$2007, "&lt;"&amp;B1840))))</f>
        <v/>
      </c>
      <c r="N1840" s="18" t="str">
        <f ca="1">IF(OR(B1840 = "", F1840=""), "", MIN(ForwardDays(B1840,-'Terms&amp;Conditions + Transaction'!$B$22, 'Terms&amp;Conditions + Transaction'!$B$23, 'Holiday Schedule'!$B$3:$B$1002),ForwardDays(F1840,-'Terms&amp;Conditions + Transaction'!$B$22, 'Terms&amp;Conditions + Transaction'!$B$23, 'Holiday Schedule'!$B$3:$B$1002)))</f>
        <v/>
      </c>
      <c r="O1840" s="42" t="str">
        <f ca="1">IF(B1840="", "", IF(ISNA(MATCH(N1840, SOFR_INDEX!$A$2:$A$2001, -1)),1,IF(INDEX(SOFR_INDEX!$A$2:$E$2001,MATCH(N1840, SOFR_INDEX!$A$2:$A$2001, -1), 1)=N1840,MATCH(N1840, SOFR_INDEX!$A$2:$A$2001, -1),MATCH(N1840, SOFR_INDEX!$A$2:$A$2001, -1)+1)))</f>
        <v/>
      </c>
      <c r="P1840" s="40" t="str" cm="1">
        <f t="array" aca="1" ref="P1840" ca="1">IF(OR(B1840="", F1840=""), "", INDEX(SOFR_INDEX!$B$2:$E$2001, O1840,$P$4) * IF(LEFT($P$3, 3)="180", 2, IF(LEFT($P$3, 2)="90", 4, IF(LEFT($P$3, 2)="30", 12, 1)))/100)</f>
        <v/>
      </c>
      <c r="Q1840" s="43" t="str">
        <f ca="1">IF(OR(B1840="", F1840=""), "", P1840+'Terms&amp;Conditions + Transaction'!$B$11/10000)</f>
        <v/>
      </c>
      <c r="R1840" s="43" t="str">
        <f t="shared" ca="1" si="179"/>
        <v/>
      </c>
      <c r="S1840" t="str">
        <f ca="1">IF(B1840="",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Transaction'!$C$7*(F1840-E1840), 365), 360))))</f>
        <v/>
      </c>
      <c r="T1840" s="49" t="str">
        <f t="shared" ca="1" si="180"/>
        <v/>
      </c>
      <c r="U1840" s="49" t="str">
        <f t="shared" ca="1" si="181"/>
        <v/>
      </c>
      <c r="V1840" s="49" t="str">
        <f t="shared" ca="1" si="182"/>
        <v/>
      </c>
      <c r="W1840" s="11" t="str">
        <f t="shared" ca="1" si="183"/>
        <v/>
      </c>
      <c r="X1840" s="11" t="str">
        <f t="shared" ca="1" si="184"/>
        <v/>
      </c>
    </row>
    <row r="1841" spans="2:24" x14ac:dyDescent="0.25">
      <c r="B1841" s="82" t="str">
        <f ca="1">IF(B1840&lt;MIN($C$3, 'Terms&amp;Conditions + Transaction'!$B$6), B1840+1, "")</f>
        <v/>
      </c>
      <c r="C1841" t="str">
        <f ca="1">IF(B1841="", "", IF(AND(WEEKDAY(B1841, 2)&lt;=5, ISERROR(VLOOKUP(B1841, 'Holiday Schedule'!$B$3:$B$1002, 1, FALSE))), 1, 0))</f>
        <v/>
      </c>
      <c r="D1841" t="str">
        <f ca="1">IF(B1841="", "", IF(LOWER('Terms&amp;Conditions + Transaction'!$C$15)="act", 1, IF(DAY(B1841)=31, 0, IF(AND(DAY(B1841+1)=1, MONTH(B1841+1)=3), 31-DAY(B1841), 1))))</f>
        <v/>
      </c>
      <c r="E1841" s="18" t="str">
        <f ca="1">IF(B1841="", "", IFERROR(VLOOKUP(B1841, 'Accrual Schedule'!$B$3:$B$122, 1, TRUE), ""))</f>
        <v/>
      </c>
      <c r="F1841" s="18" t="str" cm="1">
        <f t="array" aca="1" ref="F1841" ca="1">IF(B1841="", "", INDEX('Accrual Schedule'!$B$3:$B$122, MATCH(B1841, 'Accrual Schedule'!$B$3:$B$122, 1)+1, 1))</f>
        <v/>
      </c>
      <c r="G1841" s="18" t="str" cm="1">
        <f t="array" aca="1" ref="G1841" ca="1">IF(B1841="", "", INDEX('Accrual Schedule'!$B$3:$B$122, MATCH(H1841, 'Accrual Schedule'!$B$3:$B$122, 1)-1, 1))</f>
        <v/>
      </c>
      <c r="H1841" s="18" t="str">
        <f ca="1">IF(B1841="", "", INDEX('Accrual Schedule'!$B$3:$B$122, MATCH(I1841, 'Accrual Schedule'!$C$3:$C$122, 1), 1))</f>
        <v/>
      </c>
      <c r="I1841" s="18" t="str" cm="1">
        <f t="array" aca="1" ref="I1841" ca="1">IF(B1841="", "", _xlfn.IFNA(INDEX('Accrual Schedule'!$C$4:$C$122, MATCH(B1841, 'Accrual Schedule'!$C$4:$C$122, 1)+1, 1), INDEX('Accrual Schedule'!$C$4:$C$122, 1, 1)))</f>
        <v/>
      </c>
      <c r="J1841" s="11" t="str">
        <f ca="1">IF(B1841="","",'Terms&amp;Conditions + Transaction'!$F$5-SUMIF(Dispositions!$B$3:$B$32,"&lt;="&amp;B1841,Dispositions!$C$3:$C$32))</f>
        <v/>
      </c>
      <c r="K1841" s="84" t="str">
        <f ca="1">IF(B1841="", "", IF(ISNA(MATCH(B1841, 'Factor Schedule'!$B$3:$B$2002, -1)),1,IF(INDEX('Factor Schedule'!$B$3:$C$2002,MATCH(B1841, 'Factor Schedule'!$B$3:$B$2002, -1), 1)=B1841,MATCH(B1841, 'Factor Schedule'!$B$3:$B$2002, -1),MATCH(B1841, 'Factor Schedule'!$B$3:$B$2002, -1)+1)))</f>
        <v/>
      </c>
      <c r="L1841" s="11" t="str" cm="1">
        <f t="array" aca="1" ref="L1841" ca="1">IF(B1841="","",ROUND(J1841*_xlfn.IFNA(INDEX('Factor Schedule'!$B$3:$C$2002,K1841, 2), 1), 2))</f>
        <v/>
      </c>
      <c r="M1841" s="11" t="str">
        <f ca="1">IF(B1841="", "", IF(OR(LOWER('Terms&amp;Conditions + Transaction'!$B$12)&lt;&gt;"compound", B1841=$C$2, B1841=E1841), L1841, L1841+IF(LOWER('Terms&amp;Conditions + Transaction'!$B$13)&lt;&gt;"y", SUMIFS($T$8:$T$2007, $B$8:$B$2007, "&gt;="&amp;E1841, $B$8:$B$2007, "&lt;"&amp;B1841), SUMIFS($U$8:$U$1007, $B$8:$B$2007, "&gt;="&amp;E1841, $B$8:$B$2007, "&lt;"&amp;B1841))))</f>
        <v/>
      </c>
      <c r="N1841" s="18" t="str">
        <f ca="1">IF(OR(B1841 = "", F1841=""), "", MIN(ForwardDays(B1841,-'Terms&amp;Conditions + Transaction'!$B$22, 'Terms&amp;Conditions + Transaction'!$B$23, 'Holiday Schedule'!$B$3:$B$1002),ForwardDays(F1841,-'Terms&amp;Conditions + Transaction'!$B$22, 'Terms&amp;Conditions + Transaction'!$B$23, 'Holiday Schedule'!$B$3:$B$1002)))</f>
        <v/>
      </c>
      <c r="O1841" s="42" t="str">
        <f ca="1">IF(B1841="", "", IF(ISNA(MATCH(N1841, SOFR_INDEX!$A$2:$A$2001, -1)),1,IF(INDEX(SOFR_INDEX!$A$2:$E$2001,MATCH(N1841, SOFR_INDEX!$A$2:$A$2001, -1), 1)=N1841,MATCH(N1841, SOFR_INDEX!$A$2:$A$2001, -1),MATCH(N1841, SOFR_INDEX!$A$2:$A$2001, -1)+1)))</f>
        <v/>
      </c>
      <c r="P1841" s="40" t="str" cm="1">
        <f t="array" aca="1" ref="P1841" ca="1">IF(OR(B1841="", F1841=""), "", INDEX(SOFR_INDEX!$B$2:$E$2001, O1841,$P$4) * IF(LEFT($P$3, 3)="180", 2, IF(LEFT($P$3, 2)="90", 4, IF(LEFT($P$3, 2)="30", 12, 1)))/100)</f>
        <v/>
      </c>
      <c r="Q1841" s="43" t="str">
        <f ca="1">IF(OR(B1841="", F1841=""), "", P1841+'Terms&amp;Conditions + Transaction'!$B$11/10000)</f>
        <v/>
      </c>
      <c r="R1841" s="43" t="str">
        <f t="shared" ca="1" si="179"/>
        <v/>
      </c>
      <c r="S1841" t="str">
        <f ca="1">IF(B1841="",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Transaction'!$C$7*(F1841-E1841), 365), 360))))</f>
        <v/>
      </c>
      <c r="T1841" s="49" t="str">
        <f t="shared" ca="1" si="180"/>
        <v/>
      </c>
      <c r="U1841" s="49" t="str">
        <f t="shared" ca="1" si="181"/>
        <v/>
      </c>
      <c r="V1841" s="49" t="str">
        <f t="shared" ca="1" si="182"/>
        <v/>
      </c>
      <c r="W1841" s="11" t="str">
        <f t="shared" ca="1" si="183"/>
        <v/>
      </c>
      <c r="X1841" s="11" t="str">
        <f t="shared" ca="1" si="184"/>
        <v/>
      </c>
    </row>
    <row r="1842" spans="2:24" x14ac:dyDescent="0.25">
      <c r="B1842" s="82" t="str">
        <f ca="1">IF(B1841&lt;MIN($C$3, 'Terms&amp;Conditions + Transaction'!$B$6), B1841+1, "")</f>
        <v/>
      </c>
      <c r="C1842" t="str">
        <f ca="1">IF(B1842="", "", IF(AND(WEEKDAY(B1842, 2)&lt;=5, ISERROR(VLOOKUP(B1842, 'Holiday Schedule'!$B$3:$B$1002, 1, FALSE))), 1, 0))</f>
        <v/>
      </c>
      <c r="D1842" t="str">
        <f ca="1">IF(B1842="", "", IF(LOWER('Terms&amp;Conditions + Transaction'!$C$15)="act", 1, IF(DAY(B1842)=31, 0, IF(AND(DAY(B1842+1)=1, MONTH(B1842+1)=3), 31-DAY(B1842), 1))))</f>
        <v/>
      </c>
      <c r="E1842" s="18" t="str">
        <f ca="1">IF(B1842="", "", IFERROR(VLOOKUP(B1842, 'Accrual Schedule'!$B$3:$B$122, 1, TRUE), ""))</f>
        <v/>
      </c>
      <c r="F1842" s="18" t="str" cm="1">
        <f t="array" aca="1" ref="F1842" ca="1">IF(B1842="", "", INDEX('Accrual Schedule'!$B$3:$B$122, MATCH(B1842, 'Accrual Schedule'!$B$3:$B$122, 1)+1, 1))</f>
        <v/>
      </c>
      <c r="G1842" s="18" t="str" cm="1">
        <f t="array" aca="1" ref="G1842" ca="1">IF(B1842="", "", INDEX('Accrual Schedule'!$B$3:$B$122, MATCH(H1842, 'Accrual Schedule'!$B$3:$B$122, 1)-1, 1))</f>
        <v/>
      </c>
      <c r="H1842" s="18" t="str">
        <f ca="1">IF(B1842="", "", INDEX('Accrual Schedule'!$B$3:$B$122, MATCH(I1842, 'Accrual Schedule'!$C$3:$C$122, 1), 1))</f>
        <v/>
      </c>
      <c r="I1842" s="18" t="str" cm="1">
        <f t="array" aca="1" ref="I1842" ca="1">IF(B1842="", "", _xlfn.IFNA(INDEX('Accrual Schedule'!$C$4:$C$122, MATCH(B1842, 'Accrual Schedule'!$C$4:$C$122, 1)+1, 1), INDEX('Accrual Schedule'!$C$4:$C$122, 1, 1)))</f>
        <v/>
      </c>
      <c r="J1842" s="11" t="str">
        <f ca="1">IF(B1842="","",'Terms&amp;Conditions + Transaction'!$F$5-SUMIF(Dispositions!$B$3:$B$32,"&lt;="&amp;B1842,Dispositions!$C$3:$C$32))</f>
        <v/>
      </c>
      <c r="K1842" s="84" t="str">
        <f ca="1">IF(B1842="", "", IF(ISNA(MATCH(B1842, 'Factor Schedule'!$B$3:$B$2002, -1)),1,IF(INDEX('Factor Schedule'!$B$3:$C$2002,MATCH(B1842, 'Factor Schedule'!$B$3:$B$2002, -1), 1)=B1842,MATCH(B1842, 'Factor Schedule'!$B$3:$B$2002, -1),MATCH(B1842, 'Factor Schedule'!$B$3:$B$2002, -1)+1)))</f>
        <v/>
      </c>
      <c r="L1842" s="11" t="str" cm="1">
        <f t="array" aca="1" ref="L1842" ca="1">IF(B1842="","",ROUND(J1842*_xlfn.IFNA(INDEX('Factor Schedule'!$B$3:$C$2002,K1842, 2), 1), 2))</f>
        <v/>
      </c>
      <c r="M1842" s="11" t="str">
        <f ca="1">IF(B1842="", "", IF(OR(LOWER('Terms&amp;Conditions + Transaction'!$B$12)&lt;&gt;"compound", B1842=$C$2, B1842=E1842), L1842, L1842+IF(LOWER('Terms&amp;Conditions + Transaction'!$B$13)&lt;&gt;"y", SUMIFS($T$8:$T$2007, $B$8:$B$2007, "&gt;="&amp;E1842, $B$8:$B$2007, "&lt;"&amp;B1842), SUMIFS($U$8:$U$1007, $B$8:$B$2007, "&gt;="&amp;E1842, $B$8:$B$2007, "&lt;"&amp;B1842))))</f>
        <v/>
      </c>
      <c r="N1842" s="18" t="str">
        <f ca="1">IF(OR(B1842 = "", F1842=""), "", MIN(ForwardDays(B1842,-'Terms&amp;Conditions + Transaction'!$B$22, 'Terms&amp;Conditions + Transaction'!$B$23, 'Holiday Schedule'!$B$3:$B$1002),ForwardDays(F1842,-'Terms&amp;Conditions + Transaction'!$B$22, 'Terms&amp;Conditions + Transaction'!$B$23, 'Holiday Schedule'!$B$3:$B$1002)))</f>
        <v/>
      </c>
      <c r="O1842" s="42" t="str">
        <f ca="1">IF(B1842="", "", IF(ISNA(MATCH(N1842, SOFR_INDEX!$A$2:$A$2001, -1)),1,IF(INDEX(SOFR_INDEX!$A$2:$E$2001,MATCH(N1842, SOFR_INDEX!$A$2:$A$2001, -1), 1)=N1842,MATCH(N1842, SOFR_INDEX!$A$2:$A$2001, -1),MATCH(N1842, SOFR_INDEX!$A$2:$A$2001, -1)+1)))</f>
        <v/>
      </c>
      <c r="P1842" s="40" t="str" cm="1">
        <f t="array" aca="1" ref="P1842" ca="1">IF(OR(B1842="", F1842=""), "", INDEX(SOFR_INDEX!$B$2:$E$2001, O1842,$P$4) * IF(LEFT($P$3, 3)="180", 2, IF(LEFT($P$3, 2)="90", 4, IF(LEFT($P$3, 2)="30", 12, 1)))/100)</f>
        <v/>
      </c>
      <c r="Q1842" s="43" t="str">
        <f ca="1">IF(OR(B1842="", F1842=""), "", P1842+'Terms&amp;Conditions + Transaction'!$B$11/10000)</f>
        <v/>
      </c>
      <c r="R1842" s="43" t="str">
        <f t="shared" ca="1" si="179"/>
        <v/>
      </c>
      <c r="S1842" t="str">
        <f ca="1">IF(B1842="",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Transaction'!$C$7*(F1842-E1842), 365), 360))))</f>
        <v/>
      </c>
      <c r="T1842" s="49" t="str">
        <f t="shared" ca="1" si="180"/>
        <v/>
      </c>
      <c r="U1842" s="49" t="str">
        <f t="shared" ca="1" si="181"/>
        <v/>
      </c>
      <c r="V1842" s="49" t="str">
        <f t="shared" ca="1" si="182"/>
        <v/>
      </c>
      <c r="W1842" s="11" t="str">
        <f t="shared" ca="1" si="183"/>
        <v/>
      </c>
      <c r="X1842" s="11" t="str">
        <f t="shared" ca="1" si="184"/>
        <v/>
      </c>
    </row>
    <row r="1843" spans="2:24" x14ac:dyDescent="0.25">
      <c r="B1843" s="82" t="str">
        <f ca="1">IF(B1842&lt;MIN($C$3, 'Terms&amp;Conditions + Transaction'!$B$6), B1842+1, "")</f>
        <v/>
      </c>
      <c r="C1843" t="str">
        <f ca="1">IF(B1843="", "", IF(AND(WEEKDAY(B1843, 2)&lt;=5, ISERROR(VLOOKUP(B1843, 'Holiday Schedule'!$B$3:$B$1002, 1, FALSE))), 1, 0))</f>
        <v/>
      </c>
      <c r="D1843" t="str">
        <f ca="1">IF(B1843="", "", IF(LOWER('Terms&amp;Conditions + Transaction'!$C$15)="act", 1, IF(DAY(B1843)=31, 0, IF(AND(DAY(B1843+1)=1, MONTH(B1843+1)=3), 31-DAY(B1843), 1))))</f>
        <v/>
      </c>
      <c r="E1843" s="18" t="str">
        <f ca="1">IF(B1843="", "", IFERROR(VLOOKUP(B1843, 'Accrual Schedule'!$B$3:$B$122, 1, TRUE), ""))</f>
        <v/>
      </c>
      <c r="F1843" s="18" t="str" cm="1">
        <f t="array" aca="1" ref="F1843" ca="1">IF(B1843="", "", INDEX('Accrual Schedule'!$B$3:$B$122, MATCH(B1843, 'Accrual Schedule'!$B$3:$B$122, 1)+1, 1))</f>
        <v/>
      </c>
      <c r="G1843" s="18" t="str" cm="1">
        <f t="array" aca="1" ref="G1843" ca="1">IF(B1843="", "", INDEX('Accrual Schedule'!$B$3:$B$122, MATCH(H1843, 'Accrual Schedule'!$B$3:$B$122, 1)-1, 1))</f>
        <v/>
      </c>
      <c r="H1843" s="18" t="str">
        <f ca="1">IF(B1843="", "", INDEX('Accrual Schedule'!$B$3:$B$122, MATCH(I1843, 'Accrual Schedule'!$C$3:$C$122, 1), 1))</f>
        <v/>
      </c>
      <c r="I1843" s="18" t="str" cm="1">
        <f t="array" aca="1" ref="I1843" ca="1">IF(B1843="", "", _xlfn.IFNA(INDEX('Accrual Schedule'!$C$4:$C$122, MATCH(B1843, 'Accrual Schedule'!$C$4:$C$122, 1)+1, 1), INDEX('Accrual Schedule'!$C$4:$C$122, 1, 1)))</f>
        <v/>
      </c>
      <c r="J1843" s="11" t="str">
        <f ca="1">IF(B1843="","",'Terms&amp;Conditions + Transaction'!$F$5-SUMIF(Dispositions!$B$3:$B$32,"&lt;="&amp;B1843,Dispositions!$C$3:$C$32))</f>
        <v/>
      </c>
      <c r="K1843" s="84" t="str">
        <f ca="1">IF(B1843="", "", IF(ISNA(MATCH(B1843, 'Factor Schedule'!$B$3:$B$2002, -1)),1,IF(INDEX('Factor Schedule'!$B$3:$C$2002,MATCH(B1843, 'Factor Schedule'!$B$3:$B$2002, -1), 1)=B1843,MATCH(B1843, 'Factor Schedule'!$B$3:$B$2002, -1),MATCH(B1843, 'Factor Schedule'!$B$3:$B$2002, -1)+1)))</f>
        <v/>
      </c>
      <c r="L1843" s="11" t="str" cm="1">
        <f t="array" aca="1" ref="L1843" ca="1">IF(B1843="","",ROUND(J1843*_xlfn.IFNA(INDEX('Factor Schedule'!$B$3:$C$2002,K1843, 2), 1), 2))</f>
        <v/>
      </c>
      <c r="M1843" s="11" t="str">
        <f ca="1">IF(B1843="", "", IF(OR(LOWER('Terms&amp;Conditions + Transaction'!$B$12)&lt;&gt;"compound", B1843=$C$2, B1843=E1843), L1843, L1843+IF(LOWER('Terms&amp;Conditions + Transaction'!$B$13)&lt;&gt;"y", SUMIFS($T$8:$T$2007, $B$8:$B$2007, "&gt;="&amp;E1843, $B$8:$B$2007, "&lt;"&amp;B1843), SUMIFS($U$8:$U$1007, $B$8:$B$2007, "&gt;="&amp;E1843, $B$8:$B$2007, "&lt;"&amp;B1843))))</f>
        <v/>
      </c>
      <c r="N1843" s="18" t="str">
        <f ca="1">IF(OR(B1843 = "", F1843=""), "", MIN(ForwardDays(B1843,-'Terms&amp;Conditions + Transaction'!$B$22, 'Terms&amp;Conditions + Transaction'!$B$23, 'Holiday Schedule'!$B$3:$B$1002),ForwardDays(F1843,-'Terms&amp;Conditions + Transaction'!$B$22, 'Terms&amp;Conditions + Transaction'!$B$23, 'Holiday Schedule'!$B$3:$B$1002)))</f>
        <v/>
      </c>
      <c r="O1843" s="42" t="str">
        <f ca="1">IF(B1843="", "", IF(ISNA(MATCH(N1843, SOFR_INDEX!$A$2:$A$2001, -1)),1,IF(INDEX(SOFR_INDEX!$A$2:$E$2001,MATCH(N1843, SOFR_INDEX!$A$2:$A$2001, -1), 1)=N1843,MATCH(N1843, SOFR_INDEX!$A$2:$A$2001, -1),MATCH(N1843, SOFR_INDEX!$A$2:$A$2001, -1)+1)))</f>
        <v/>
      </c>
      <c r="P1843" s="40" t="str" cm="1">
        <f t="array" aca="1" ref="P1843" ca="1">IF(OR(B1843="", F1843=""), "", INDEX(SOFR_INDEX!$B$2:$E$2001, O1843,$P$4) * IF(LEFT($P$3, 3)="180", 2, IF(LEFT($P$3, 2)="90", 4, IF(LEFT($P$3, 2)="30", 12, 1)))/100)</f>
        <v/>
      </c>
      <c r="Q1843" s="43" t="str">
        <f ca="1">IF(OR(B1843="", F1843=""), "", P1843+'Terms&amp;Conditions + Transaction'!$B$11/10000)</f>
        <v/>
      </c>
      <c r="R1843" s="43" t="str">
        <f t="shared" ca="1" si="179"/>
        <v/>
      </c>
      <c r="S1843" t="str">
        <f ca="1">IF(B1843="",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Transaction'!$C$7*(F1843-E1843), 365), 360))))</f>
        <v/>
      </c>
      <c r="T1843" s="49" t="str">
        <f t="shared" ca="1" si="180"/>
        <v/>
      </c>
      <c r="U1843" s="49" t="str">
        <f t="shared" ca="1" si="181"/>
        <v/>
      </c>
      <c r="V1843" s="49" t="str">
        <f t="shared" ca="1" si="182"/>
        <v/>
      </c>
      <c r="W1843" s="11" t="str">
        <f t="shared" ca="1" si="183"/>
        <v/>
      </c>
      <c r="X1843" s="11" t="str">
        <f t="shared" ca="1" si="184"/>
        <v/>
      </c>
    </row>
    <row r="1844" spans="2:24" x14ac:dyDescent="0.25">
      <c r="B1844" s="82" t="str">
        <f ca="1">IF(B1843&lt;MIN($C$3, 'Terms&amp;Conditions + Transaction'!$B$6), B1843+1, "")</f>
        <v/>
      </c>
      <c r="C1844" t="str">
        <f ca="1">IF(B1844="", "", IF(AND(WEEKDAY(B1844, 2)&lt;=5, ISERROR(VLOOKUP(B1844, 'Holiday Schedule'!$B$3:$B$1002, 1, FALSE))), 1, 0))</f>
        <v/>
      </c>
      <c r="D1844" t="str">
        <f ca="1">IF(B1844="", "", IF(LOWER('Terms&amp;Conditions + Transaction'!$C$15)="act", 1, IF(DAY(B1844)=31, 0, IF(AND(DAY(B1844+1)=1, MONTH(B1844+1)=3), 31-DAY(B1844), 1))))</f>
        <v/>
      </c>
      <c r="E1844" s="18" t="str">
        <f ca="1">IF(B1844="", "", IFERROR(VLOOKUP(B1844, 'Accrual Schedule'!$B$3:$B$122, 1, TRUE), ""))</f>
        <v/>
      </c>
      <c r="F1844" s="18" t="str" cm="1">
        <f t="array" aca="1" ref="F1844" ca="1">IF(B1844="", "", INDEX('Accrual Schedule'!$B$3:$B$122, MATCH(B1844, 'Accrual Schedule'!$B$3:$B$122, 1)+1, 1))</f>
        <v/>
      </c>
      <c r="G1844" s="18" t="str" cm="1">
        <f t="array" aca="1" ref="G1844" ca="1">IF(B1844="", "", INDEX('Accrual Schedule'!$B$3:$B$122, MATCH(H1844, 'Accrual Schedule'!$B$3:$B$122, 1)-1, 1))</f>
        <v/>
      </c>
      <c r="H1844" s="18" t="str">
        <f ca="1">IF(B1844="", "", INDEX('Accrual Schedule'!$B$3:$B$122, MATCH(I1844, 'Accrual Schedule'!$C$3:$C$122, 1), 1))</f>
        <v/>
      </c>
      <c r="I1844" s="18" t="str" cm="1">
        <f t="array" aca="1" ref="I1844" ca="1">IF(B1844="", "", _xlfn.IFNA(INDEX('Accrual Schedule'!$C$4:$C$122, MATCH(B1844, 'Accrual Schedule'!$C$4:$C$122, 1)+1, 1), INDEX('Accrual Schedule'!$C$4:$C$122, 1, 1)))</f>
        <v/>
      </c>
      <c r="J1844" s="11" t="str">
        <f ca="1">IF(B1844="","",'Terms&amp;Conditions + Transaction'!$F$5-SUMIF(Dispositions!$B$3:$B$32,"&lt;="&amp;B1844,Dispositions!$C$3:$C$32))</f>
        <v/>
      </c>
      <c r="K1844" s="84" t="str">
        <f ca="1">IF(B1844="", "", IF(ISNA(MATCH(B1844, 'Factor Schedule'!$B$3:$B$2002, -1)),1,IF(INDEX('Factor Schedule'!$B$3:$C$2002,MATCH(B1844, 'Factor Schedule'!$B$3:$B$2002, -1), 1)=B1844,MATCH(B1844, 'Factor Schedule'!$B$3:$B$2002, -1),MATCH(B1844, 'Factor Schedule'!$B$3:$B$2002, -1)+1)))</f>
        <v/>
      </c>
      <c r="L1844" s="11" t="str" cm="1">
        <f t="array" aca="1" ref="L1844" ca="1">IF(B1844="","",ROUND(J1844*_xlfn.IFNA(INDEX('Factor Schedule'!$B$3:$C$2002,K1844, 2), 1), 2))</f>
        <v/>
      </c>
      <c r="M1844" s="11" t="str">
        <f ca="1">IF(B1844="", "", IF(OR(LOWER('Terms&amp;Conditions + Transaction'!$B$12)&lt;&gt;"compound", B1844=$C$2, B1844=E1844), L1844, L1844+IF(LOWER('Terms&amp;Conditions + Transaction'!$B$13)&lt;&gt;"y", SUMIFS($T$8:$T$2007, $B$8:$B$2007, "&gt;="&amp;E1844, $B$8:$B$2007, "&lt;"&amp;B1844), SUMIFS($U$8:$U$1007, $B$8:$B$2007, "&gt;="&amp;E1844, $B$8:$B$2007, "&lt;"&amp;B1844))))</f>
        <v/>
      </c>
      <c r="N1844" s="18" t="str">
        <f ca="1">IF(OR(B1844 = "", F1844=""), "", MIN(ForwardDays(B1844,-'Terms&amp;Conditions + Transaction'!$B$22, 'Terms&amp;Conditions + Transaction'!$B$23, 'Holiday Schedule'!$B$3:$B$1002),ForwardDays(F1844,-'Terms&amp;Conditions + Transaction'!$B$22, 'Terms&amp;Conditions + Transaction'!$B$23, 'Holiday Schedule'!$B$3:$B$1002)))</f>
        <v/>
      </c>
      <c r="O1844" s="42" t="str">
        <f ca="1">IF(B1844="", "", IF(ISNA(MATCH(N1844, SOFR_INDEX!$A$2:$A$2001, -1)),1,IF(INDEX(SOFR_INDEX!$A$2:$E$2001,MATCH(N1844, SOFR_INDEX!$A$2:$A$2001, -1), 1)=N1844,MATCH(N1844, SOFR_INDEX!$A$2:$A$2001, -1),MATCH(N1844, SOFR_INDEX!$A$2:$A$2001, -1)+1)))</f>
        <v/>
      </c>
      <c r="P1844" s="40" t="str" cm="1">
        <f t="array" aca="1" ref="P1844" ca="1">IF(OR(B1844="", F1844=""), "", INDEX(SOFR_INDEX!$B$2:$E$2001, O1844,$P$4) * IF(LEFT($P$3, 3)="180", 2, IF(LEFT($P$3, 2)="90", 4, IF(LEFT($P$3, 2)="30", 12, 1)))/100)</f>
        <v/>
      </c>
      <c r="Q1844" s="43" t="str">
        <f ca="1">IF(OR(B1844="", F1844=""), "", P1844+'Terms&amp;Conditions + Transaction'!$B$11/10000)</f>
        <v/>
      </c>
      <c r="R1844" s="43" t="str">
        <f t="shared" ca="1" si="179"/>
        <v/>
      </c>
      <c r="S1844" t="str">
        <f ca="1">IF(B1844="",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Transaction'!$C$7*(F1844-E1844), 365), 360))))</f>
        <v/>
      </c>
      <c r="T1844" s="49" t="str">
        <f t="shared" ca="1" si="180"/>
        <v/>
      </c>
      <c r="U1844" s="49" t="str">
        <f t="shared" ca="1" si="181"/>
        <v/>
      </c>
      <c r="V1844" s="49" t="str">
        <f t="shared" ca="1" si="182"/>
        <v/>
      </c>
      <c r="W1844" s="11" t="str">
        <f t="shared" ca="1" si="183"/>
        <v/>
      </c>
      <c r="X1844" s="11" t="str">
        <f t="shared" ca="1" si="184"/>
        <v/>
      </c>
    </row>
    <row r="1845" spans="2:24" x14ac:dyDescent="0.25">
      <c r="B1845" s="82" t="str">
        <f ca="1">IF(B1844&lt;MIN($C$3, 'Terms&amp;Conditions + Transaction'!$B$6), B1844+1, "")</f>
        <v/>
      </c>
      <c r="C1845" t="str">
        <f ca="1">IF(B1845="", "", IF(AND(WEEKDAY(B1845, 2)&lt;=5, ISERROR(VLOOKUP(B1845, 'Holiday Schedule'!$B$3:$B$1002, 1, FALSE))), 1, 0))</f>
        <v/>
      </c>
      <c r="D1845" t="str">
        <f ca="1">IF(B1845="", "", IF(LOWER('Terms&amp;Conditions + Transaction'!$C$15)="act", 1, IF(DAY(B1845)=31, 0, IF(AND(DAY(B1845+1)=1, MONTH(B1845+1)=3), 31-DAY(B1845), 1))))</f>
        <v/>
      </c>
      <c r="E1845" s="18" t="str">
        <f ca="1">IF(B1845="", "", IFERROR(VLOOKUP(B1845, 'Accrual Schedule'!$B$3:$B$122, 1, TRUE), ""))</f>
        <v/>
      </c>
      <c r="F1845" s="18" t="str" cm="1">
        <f t="array" aca="1" ref="F1845" ca="1">IF(B1845="", "", INDEX('Accrual Schedule'!$B$3:$B$122, MATCH(B1845, 'Accrual Schedule'!$B$3:$B$122, 1)+1, 1))</f>
        <v/>
      </c>
      <c r="G1845" s="18" t="str" cm="1">
        <f t="array" aca="1" ref="G1845" ca="1">IF(B1845="", "", INDEX('Accrual Schedule'!$B$3:$B$122, MATCH(H1845, 'Accrual Schedule'!$B$3:$B$122, 1)-1, 1))</f>
        <v/>
      </c>
      <c r="H1845" s="18" t="str">
        <f ca="1">IF(B1845="", "", INDEX('Accrual Schedule'!$B$3:$B$122, MATCH(I1845, 'Accrual Schedule'!$C$3:$C$122, 1), 1))</f>
        <v/>
      </c>
      <c r="I1845" s="18" t="str" cm="1">
        <f t="array" aca="1" ref="I1845" ca="1">IF(B1845="", "", _xlfn.IFNA(INDEX('Accrual Schedule'!$C$4:$C$122, MATCH(B1845, 'Accrual Schedule'!$C$4:$C$122, 1)+1, 1), INDEX('Accrual Schedule'!$C$4:$C$122, 1, 1)))</f>
        <v/>
      </c>
      <c r="J1845" s="11" t="str">
        <f ca="1">IF(B1845="","",'Terms&amp;Conditions + Transaction'!$F$5-SUMIF(Dispositions!$B$3:$B$32,"&lt;="&amp;B1845,Dispositions!$C$3:$C$32))</f>
        <v/>
      </c>
      <c r="K1845" s="84" t="str">
        <f ca="1">IF(B1845="", "", IF(ISNA(MATCH(B1845, 'Factor Schedule'!$B$3:$B$2002, -1)),1,IF(INDEX('Factor Schedule'!$B$3:$C$2002,MATCH(B1845, 'Factor Schedule'!$B$3:$B$2002, -1), 1)=B1845,MATCH(B1845, 'Factor Schedule'!$B$3:$B$2002, -1),MATCH(B1845, 'Factor Schedule'!$B$3:$B$2002, -1)+1)))</f>
        <v/>
      </c>
      <c r="L1845" s="11" t="str" cm="1">
        <f t="array" aca="1" ref="L1845" ca="1">IF(B1845="","",ROUND(J1845*_xlfn.IFNA(INDEX('Factor Schedule'!$B$3:$C$2002,K1845, 2), 1), 2))</f>
        <v/>
      </c>
      <c r="M1845" s="11" t="str">
        <f ca="1">IF(B1845="", "", IF(OR(LOWER('Terms&amp;Conditions + Transaction'!$B$12)&lt;&gt;"compound", B1845=$C$2, B1845=E1845), L1845, L1845+IF(LOWER('Terms&amp;Conditions + Transaction'!$B$13)&lt;&gt;"y", SUMIFS($T$8:$T$2007, $B$8:$B$2007, "&gt;="&amp;E1845, $B$8:$B$2007, "&lt;"&amp;B1845), SUMIFS($U$8:$U$1007, $B$8:$B$2007, "&gt;="&amp;E1845, $B$8:$B$2007, "&lt;"&amp;B1845))))</f>
        <v/>
      </c>
      <c r="N1845" s="18" t="str">
        <f ca="1">IF(OR(B1845 = "", F1845=""), "", MIN(ForwardDays(B1845,-'Terms&amp;Conditions + Transaction'!$B$22, 'Terms&amp;Conditions + Transaction'!$B$23, 'Holiday Schedule'!$B$3:$B$1002),ForwardDays(F1845,-'Terms&amp;Conditions + Transaction'!$B$22, 'Terms&amp;Conditions + Transaction'!$B$23, 'Holiday Schedule'!$B$3:$B$1002)))</f>
        <v/>
      </c>
      <c r="O1845" s="42" t="str">
        <f ca="1">IF(B1845="", "", IF(ISNA(MATCH(N1845, SOFR_INDEX!$A$2:$A$2001, -1)),1,IF(INDEX(SOFR_INDEX!$A$2:$E$2001,MATCH(N1845, SOFR_INDEX!$A$2:$A$2001, -1), 1)=N1845,MATCH(N1845, SOFR_INDEX!$A$2:$A$2001, -1),MATCH(N1845, SOFR_INDEX!$A$2:$A$2001, -1)+1)))</f>
        <v/>
      </c>
      <c r="P1845" s="40" t="str" cm="1">
        <f t="array" aca="1" ref="P1845" ca="1">IF(OR(B1845="", F1845=""), "", INDEX(SOFR_INDEX!$B$2:$E$2001, O1845,$P$4) * IF(LEFT($P$3, 3)="180", 2, IF(LEFT($P$3, 2)="90", 4, IF(LEFT($P$3, 2)="30", 12, 1)))/100)</f>
        <v/>
      </c>
      <c r="Q1845" s="43" t="str">
        <f ca="1">IF(OR(B1845="", F1845=""), "", P1845+'Terms&amp;Conditions + Transaction'!$B$11/10000)</f>
        <v/>
      </c>
      <c r="R1845" s="43" t="str">
        <f t="shared" ca="1" si="179"/>
        <v/>
      </c>
      <c r="S1845" t="str">
        <f ca="1">IF(B1845="",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Transaction'!$C$7*(F1845-E1845), 365), 360))))</f>
        <v/>
      </c>
      <c r="T1845" s="49" t="str">
        <f t="shared" ca="1" si="180"/>
        <v/>
      </c>
      <c r="U1845" s="49" t="str">
        <f t="shared" ca="1" si="181"/>
        <v/>
      </c>
      <c r="V1845" s="49" t="str">
        <f t="shared" ca="1" si="182"/>
        <v/>
      </c>
      <c r="W1845" s="11" t="str">
        <f t="shared" ca="1" si="183"/>
        <v/>
      </c>
      <c r="X1845" s="11" t="str">
        <f t="shared" ca="1" si="184"/>
        <v/>
      </c>
    </row>
    <row r="1846" spans="2:24" x14ac:dyDescent="0.25">
      <c r="B1846" s="82" t="str">
        <f ca="1">IF(B1845&lt;MIN($C$3, 'Terms&amp;Conditions + Transaction'!$B$6), B1845+1, "")</f>
        <v/>
      </c>
      <c r="C1846" t="str">
        <f ca="1">IF(B1846="", "", IF(AND(WEEKDAY(B1846, 2)&lt;=5, ISERROR(VLOOKUP(B1846, 'Holiday Schedule'!$B$3:$B$1002, 1, FALSE))), 1, 0))</f>
        <v/>
      </c>
      <c r="D1846" t="str">
        <f ca="1">IF(B1846="", "", IF(LOWER('Terms&amp;Conditions + Transaction'!$C$15)="act", 1, IF(DAY(B1846)=31, 0, IF(AND(DAY(B1846+1)=1, MONTH(B1846+1)=3), 31-DAY(B1846), 1))))</f>
        <v/>
      </c>
      <c r="E1846" s="18" t="str">
        <f ca="1">IF(B1846="", "", IFERROR(VLOOKUP(B1846, 'Accrual Schedule'!$B$3:$B$122, 1, TRUE), ""))</f>
        <v/>
      </c>
      <c r="F1846" s="18" t="str" cm="1">
        <f t="array" aca="1" ref="F1846" ca="1">IF(B1846="", "", INDEX('Accrual Schedule'!$B$3:$B$122, MATCH(B1846, 'Accrual Schedule'!$B$3:$B$122, 1)+1, 1))</f>
        <v/>
      </c>
      <c r="G1846" s="18" t="str" cm="1">
        <f t="array" aca="1" ref="G1846" ca="1">IF(B1846="", "", INDEX('Accrual Schedule'!$B$3:$B$122, MATCH(H1846, 'Accrual Schedule'!$B$3:$B$122, 1)-1, 1))</f>
        <v/>
      </c>
      <c r="H1846" s="18" t="str">
        <f ca="1">IF(B1846="", "", INDEX('Accrual Schedule'!$B$3:$B$122, MATCH(I1846, 'Accrual Schedule'!$C$3:$C$122, 1), 1))</f>
        <v/>
      </c>
      <c r="I1846" s="18" t="str" cm="1">
        <f t="array" aca="1" ref="I1846" ca="1">IF(B1846="", "", _xlfn.IFNA(INDEX('Accrual Schedule'!$C$4:$C$122, MATCH(B1846, 'Accrual Schedule'!$C$4:$C$122, 1)+1, 1), INDEX('Accrual Schedule'!$C$4:$C$122, 1, 1)))</f>
        <v/>
      </c>
      <c r="J1846" s="11" t="str">
        <f ca="1">IF(B1846="","",'Terms&amp;Conditions + Transaction'!$F$5-SUMIF(Dispositions!$B$3:$B$32,"&lt;="&amp;B1846,Dispositions!$C$3:$C$32))</f>
        <v/>
      </c>
      <c r="K1846" s="84" t="str">
        <f ca="1">IF(B1846="", "", IF(ISNA(MATCH(B1846, 'Factor Schedule'!$B$3:$B$2002, -1)),1,IF(INDEX('Factor Schedule'!$B$3:$C$2002,MATCH(B1846, 'Factor Schedule'!$B$3:$B$2002, -1), 1)=B1846,MATCH(B1846, 'Factor Schedule'!$B$3:$B$2002, -1),MATCH(B1846, 'Factor Schedule'!$B$3:$B$2002, -1)+1)))</f>
        <v/>
      </c>
      <c r="L1846" s="11" t="str" cm="1">
        <f t="array" aca="1" ref="L1846" ca="1">IF(B1846="","",ROUND(J1846*_xlfn.IFNA(INDEX('Factor Schedule'!$B$3:$C$2002,K1846, 2), 1), 2))</f>
        <v/>
      </c>
      <c r="M1846" s="11" t="str">
        <f ca="1">IF(B1846="", "", IF(OR(LOWER('Terms&amp;Conditions + Transaction'!$B$12)&lt;&gt;"compound", B1846=$C$2, B1846=E1846), L1846, L1846+IF(LOWER('Terms&amp;Conditions + Transaction'!$B$13)&lt;&gt;"y", SUMIFS($T$8:$T$2007, $B$8:$B$2007, "&gt;="&amp;E1846, $B$8:$B$2007, "&lt;"&amp;B1846), SUMIFS($U$8:$U$1007, $B$8:$B$2007, "&gt;="&amp;E1846, $B$8:$B$2007, "&lt;"&amp;B1846))))</f>
        <v/>
      </c>
      <c r="N1846" s="18" t="str">
        <f ca="1">IF(OR(B1846 = "", F1846=""), "", MIN(ForwardDays(B1846,-'Terms&amp;Conditions + Transaction'!$B$22, 'Terms&amp;Conditions + Transaction'!$B$23, 'Holiday Schedule'!$B$3:$B$1002),ForwardDays(F1846,-'Terms&amp;Conditions + Transaction'!$B$22, 'Terms&amp;Conditions + Transaction'!$B$23, 'Holiday Schedule'!$B$3:$B$1002)))</f>
        <v/>
      </c>
      <c r="O1846" s="42" t="str">
        <f ca="1">IF(B1846="", "", IF(ISNA(MATCH(N1846, SOFR_INDEX!$A$2:$A$2001, -1)),1,IF(INDEX(SOFR_INDEX!$A$2:$E$2001,MATCH(N1846, SOFR_INDEX!$A$2:$A$2001, -1), 1)=N1846,MATCH(N1846, SOFR_INDEX!$A$2:$A$2001, -1),MATCH(N1846, SOFR_INDEX!$A$2:$A$2001, -1)+1)))</f>
        <v/>
      </c>
      <c r="P1846" s="40" t="str" cm="1">
        <f t="array" aca="1" ref="P1846" ca="1">IF(OR(B1846="", F1846=""), "", INDEX(SOFR_INDEX!$B$2:$E$2001, O1846,$P$4) * IF(LEFT($P$3, 3)="180", 2, IF(LEFT($P$3, 2)="90", 4, IF(LEFT($P$3, 2)="30", 12, 1)))/100)</f>
        <v/>
      </c>
      <c r="Q1846" s="43" t="str">
        <f ca="1">IF(OR(B1846="", F1846=""), "", P1846+'Terms&amp;Conditions + Transaction'!$B$11/10000)</f>
        <v/>
      </c>
      <c r="R1846" s="43" t="str">
        <f t="shared" ca="1" si="179"/>
        <v/>
      </c>
      <c r="S1846" t="str">
        <f ca="1">IF(B1846="",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Transaction'!$C$7*(F1846-E1846), 365), 360))))</f>
        <v/>
      </c>
      <c r="T1846" s="49" t="str">
        <f t="shared" ca="1" si="180"/>
        <v/>
      </c>
      <c r="U1846" s="49" t="str">
        <f t="shared" ca="1" si="181"/>
        <v/>
      </c>
      <c r="V1846" s="49" t="str">
        <f t="shared" ca="1" si="182"/>
        <v/>
      </c>
      <c r="W1846" s="11" t="str">
        <f t="shared" ca="1" si="183"/>
        <v/>
      </c>
      <c r="X1846" s="11" t="str">
        <f t="shared" ca="1" si="184"/>
        <v/>
      </c>
    </row>
    <row r="1847" spans="2:24" x14ac:dyDescent="0.25">
      <c r="B1847" s="82" t="str">
        <f ca="1">IF(B1846&lt;MIN($C$3, 'Terms&amp;Conditions + Transaction'!$B$6), B1846+1, "")</f>
        <v/>
      </c>
      <c r="C1847" t="str">
        <f ca="1">IF(B1847="", "", IF(AND(WEEKDAY(B1847, 2)&lt;=5, ISERROR(VLOOKUP(B1847, 'Holiday Schedule'!$B$3:$B$1002, 1, FALSE))), 1, 0))</f>
        <v/>
      </c>
      <c r="D1847" t="str">
        <f ca="1">IF(B1847="", "", IF(LOWER('Terms&amp;Conditions + Transaction'!$C$15)="act", 1, IF(DAY(B1847)=31, 0, IF(AND(DAY(B1847+1)=1, MONTH(B1847+1)=3), 31-DAY(B1847), 1))))</f>
        <v/>
      </c>
      <c r="E1847" s="18" t="str">
        <f ca="1">IF(B1847="", "", IFERROR(VLOOKUP(B1847, 'Accrual Schedule'!$B$3:$B$122, 1, TRUE), ""))</f>
        <v/>
      </c>
      <c r="F1847" s="18" t="str" cm="1">
        <f t="array" aca="1" ref="F1847" ca="1">IF(B1847="", "", INDEX('Accrual Schedule'!$B$3:$B$122, MATCH(B1847, 'Accrual Schedule'!$B$3:$B$122, 1)+1, 1))</f>
        <v/>
      </c>
      <c r="G1847" s="18" t="str" cm="1">
        <f t="array" aca="1" ref="G1847" ca="1">IF(B1847="", "", INDEX('Accrual Schedule'!$B$3:$B$122, MATCH(H1847, 'Accrual Schedule'!$B$3:$B$122, 1)-1, 1))</f>
        <v/>
      </c>
      <c r="H1847" s="18" t="str">
        <f ca="1">IF(B1847="", "", INDEX('Accrual Schedule'!$B$3:$B$122, MATCH(I1847, 'Accrual Schedule'!$C$3:$C$122, 1), 1))</f>
        <v/>
      </c>
      <c r="I1847" s="18" t="str" cm="1">
        <f t="array" aca="1" ref="I1847" ca="1">IF(B1847="", "", _xlfn.IFNA(INDEX('Accrual Schedule'!$C$4:$C$122, MATCH(B1847, 'Accrual Schedule'!$C$4:$C$122, 1)+1, 1), INDEX('Accrual Schedule'!$C$4:$C$122, 1, 1)))</f>
        <v/>
      </c>
      <c r="J1847" s="11" t="str">
        <f ca="1">IF(B1847="","",'Terms&amp;Conditions + Transaction'!$F$5-SUMIF(Dispositions!$B$3:$B$32,"&lt;="&amp;B1847,Dispositions!$C$3:$C$32))</f>
        <v/>
      </c>
      <c r="K1847" s="84" t="str">
        <f ca="1">IF(B1847="", "", IF(ISNA(MATCH(B1847, 'Factor Schedule'!$B$3:$B$2002, -1)),1,IF(INDEX('Factor Schedule'!$B$3:$C$2002,MATCH(B1847, 'Factor Schedule'!$B$3:$B$2002, -1), 1)=B1847,MATCH(B1847, 'Factor Schedule'!$B$3:$B$2002, -1),MATCH(B1847, 'Factor Schedule'!$B$3:$B$2002, -1)+1)))</f>
        <v/>
      </c>
      <c r="L1847" s="11" t="str" cm="1">
        <f t="array" aca="1" ref="L1847" ca="1">IF(B1847="","",ROUND(J1847*_xlfn.IFNA(INDEX('Factor Schedule'!$B$3:$C$2002,K1847, 2), 1), 2))</f>
        <v/>
      </c>
      <c r="M1847" s="11" t="str">
        <f ca="1">IF(B1847="", "", IF(OR(LOWER('Terms&amp;Conditions + Transaction'!$B$12)&lt;&gt;"compound", B1847=$C$2, B1847=E1847), L1847, L1847+IF(LOWER('Terms&amp;Conditions + Transaction'!$B$13)&lt;&gt;"y", SUMIFS($T$8:$T$2007, $B$8:$B$2007, "&gt;="&amp;E1847, $B$8:$B$2007, "&lt;"&amp;B1847), SUMIFS($U$8:$U$1007, $B$8:$B$2007, "&gt;="&amp;E1847, $B$8:$B$2007, "&lt;"&amp;B1847))))</f>
        <v/>
      </c>
      <c r="N1847" s="18" t="str">
        <f ca="1">IF(OR(B1847 = "", F1847=""), "", MIN(ForwardDays(B1847,-'Terms&amp;Conditions + Transaction'!$B$22, 'Terms&amp;Conditions + Transaction'!$B$23, 'Holiday Schedule'!$B$3:$B$1002),ForwardDays(F1847,-'Terms&amp;Conditions + Transaction'!$B$22, 'Terms&amp;Conditions + Transaction'!$B$23, 'Holiday Schedule'!$B$3:$B$1002)))</f>
        <v/>
      </c>
      <c r="O1847" s="42" t="str">
        <f ca="1">IF(B1847="", "", IF(ISNA(MATCH(N1847, SOFR_INDEX!$A$2:$A$2001, -1)),1,IF(INDEX(SOFR_INDEX!$A$2:$E$2001,MATCH(N1847, SOFR_INDEX!$A$2:$A$2001, -1), 1)=N1847,MATCH(N1847, SOFR_INDEX!$A$2:$A$2001, -1),MATCH(N1847, SOFR_INDEX!$A$2:$A$2001, -1)+1)))</f>
        <v/>
      </c>
      <c r="P1847" s="40" t="str" cm="1">
        <f t="array" aca="1" ref="P1847" ca="1">IF(OR(B1847="", F1847=""), "", INDEX(SOFR_INDEX!$B$2:$E$2001, O1847,$P$4) * IF(LEFT($P$3, 3)="180", 2, IF(LEFT($P$3, 2)="90", 4, IF(LEFT($P$3, 2)="30", 12, 1)))/100)</f>
        <v/>
      </c>
      <c r="Q1847" s="43" t="str">
        <f ca="1">IF(OR(B1847="", F1847=""), "", P1847+'Terms&amp;Conditions + Transaction'!$B$11/10000)</f>
        <v/>
      </c>
      <c r="R1847" s="43" t="str">
        <f t="shared" ca="1" si="179"/>
        <v/>
      </c>
      <c r="S1847" t="str">
        <f ca="1">IF(B1847="",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Transaction'!$C$7*(F1847-E1847), 365), 360))))</f>
        <v/>
      </c>
      <c r="T1847" s="49" t="str">
        <f t="shared" ca="1" si="180"/>
        <v/>
      </c>
      <c r="U1847" s="49" t="str">
        <f t="shared" ca="1" si="181"/>
        <v/>
      </c>
      <c r="V1847" s="49" t="str">
        <f t="shared" ca="1" si="182"/>
        <v/>
      </c>
      <c r="W1847" s="11" t="str">
        <f t="shared" ca="1" si="183"/>
        <v/>
      </c>
      <c r="X1847" s="11" t="str">
        <f t="shared" ca="1" si="184"/>
        <v/>
      </c>
    </row>
    <row r="1848" spans="2:24" x14ac:dyDescent="0.25">
      <c r="B1848" s="82" t="str">
        <f ca="1">IF(B1847&lt;MIN($C$3, 'Terms&amp;Conditions + Transaction'!$B$6), B1847+1, "")</f>
        <v/>
      </c>
      <c r="C1848" t="str">
        <f ca="1">IF(B1848="", "", IF(AND(WEEKDAY(B1848, 2)&lt;=5, ISERROR(VLOOKUP(B1848, 'Holiday Schedule'!$B$3:$B$1002, 1, FALSE))), 1, 0))</f>
        <v/>
      </c>
      <c r="D1848" t="str">
        <f ca="1">IF(B1848="", "", IF(LOWER('Terms&amp;Conditions + Transaction'!$C$15)="act", 1, IF(DAY(B1848)=31, 0, IF(AND(DAY(B1848+1)=1, MONTH(B1848+1)=3), 31-DAY(B1848), 1))))</f>
        <v/>
      </c>
      <c r="E1848" s="18" t="str">
        <f ca="1">IF(B1848="", "", IFERROR(VLOOKUP(B1848, 'Accrual Schedule'!$B$3:$B$122, 1, TRUE), ""))</f>
        <v/>
      </c>
      <c r="F1848" s="18" t="str" cm="1">
        <f t="array" aca="1" ref="F1848" ca="1">IF(B1848="", "", INDEX('Accrual Schedule'!$B$3:$B$122, MATCH(B1848, 'Accrual Schedule'!$B$3:$B$122, 1)+1, 1))</f>
        <v/>
      </c>
      <c r="G1848" s="18" t="str" cm="1">
        <f t="array" aca="1" ref="G1848" ca="1">IF(B1848="", "", INDEX('Accrual Schedule'!$B$3:$B$122, MATCH(H1848, 'Accrual Schedule'!$B$3:$B$122, 1)-1, 1))</f>
        <v/>
      </c>
      <c r="H1848" s="18" t="str">
        <f ca="1">IF(B1848="", "", INDEX('Accrual Schedule'!$B$3:$B$122, MATCH(I1848, 'Accrual Schedule'!$C$3:$C$122, 1), 1))</f>
        <v/>
      </c>
      <c r="I1848" s="18" t="str" cm="1">
        <f t="array" aca="1" ref="I1848" ca="1">IF(B1848="", "", _xlfn.IFNA(INDEX('Accrual Schedule'!$C$4:$C$122, MATCH(B1848, 'Accrual Schedule'!$C$4:$C$122, 1)+1, 1), INDEX('Accrual Schedule'!$C$4:$C$122, 1, 1)))</f>
        <v/>
      </c>
      <c r="J1848" s="11" t="str">
        <f ca="1">IF(B1848="","",'Terms&amp;Conditions + Transaction'!$F$5-SUMIF(Dispositions!$B$3:$B$32,"&lt;="&amp;B1848,Dispositions!$C$3:$C$32))</f>
        <v/>
      </c>
      <c r="K1848" s="84" t="str">
        <f ca="1">IF(B1848="", "", IF(ISNA(MATCH(B1848, 'Factor Schedule'!$B$3:$B$2002, -1)),1,IF(INDEX('Factor Schedule'!$B$3:$C$2002,MATCH(B1848, 'Factor Schedule'!$B$3:$B$2002, -1), 1)=B1848,MATCH(B1848, 'Factor Schedule'!$B$3:$B$2002, -1),MATCH(B1848, 'Factor Schedule'!$B$3:$B$2002, -1)+1)))</f>
        <v/>
      </c>
      <c r="L1848" s="11" t="str" cm="1">
        <f t="array" aca="1" ref="L1848" ca="1">IF(B1848="","",ROUND(J1848*_xlfn.IFNA(INDEX('Factor Schedule'!$B$3:$C$2002,K1848, 2), 1), 2))</f>
        <v/>
      </c>
      <c r="M1848" s="11" t="str">
        <f ca="1">IF(B1848="", "", IF(OR(LOWER('Terms&amp;Conditions + Transaction'!$B$12)&lt;&gt;"compound", B1848=$C$2, B1848=E1848), L1848, L1848+IF(LOWER('Terms&amp;Conditions + Transaction'!$B$13)&lt;&gt;"y", SUMIFS($T$8:$T$2007, $B$8:$B$2007, "&gt;="&amp;E1848, $B$8:$B$2007, "&lt;"&amp;B1848), SUMIFS($U$8:$U$1007, $B$8:$B$2007, "&gt;="&amp;E1848, $B$8:$B$2007, "&lt;"&amp;B1848))))</f>
        <v/>
      </c>
      <c r="N1848" s="18" t="str">
        <f ca="1">IF(OR(B1848 = "", F1848=""), "", MIN(ForwardDays(B1848,-'Terms&amp;Conditions + Transaction'!$B$22, 'Terms&amp;Conditions + Transaction'!$B$23, 'Holiday Schedule'!$B$3:$B$1002),ForwardDays(F1848,-'Terms&amp;Conditions + Transaction'!$B$22, 'Terms&amp;Conditions + Transaction'!$B$23, 'Holiday Schedule'!$B$3:$B$1002)))</f>
        <v/>
      </c>
      <c r="O1848" s="42" t="str">
        <f ca="1">IF(B1848="", "", IF(ISNA(MATCH(N1848, SOFR_INDEX!$A$2:$A$2001, -1)),1,IF(INDEX(SOFR_INDEX!$A$2:$E$2001,MATCH(N1848, SOFR_INDEX!$A$2:$A$2001, -1), 1)=N1848,MATCH(N1848, SOFR_INDEX!$A$2:$A$2001, -1),MATCH(N1848, SOFR_INDEX!$A$2:$A$2001, -1)+1)))</f>
        <v/>
      </c>
      <c r="P1848" s="40" t="str" cm="1">
        <f t="array" aca="1" ref="P1848" ca="1">IF(OR(B1848="", F1848=""), "", INDEX(SOFR_INDEX!$B$2:$E$2001, O1848,$P$4) * IF(LEFT($P$3, 3)="180", 2, IF(LEFT($P$3, 2)="90", 4, IF(LEFT($P$3, 2)="30", 12, 1)))/100)</f>
        <v/>
      </c>
      <c r="Q1848" s="43" t="str">
        <f ca="1">IF(OR(B1848="", F1848=""), "", P1848+'Terms&amp;Conditions + Transaction'!$B$11/10000)</f>
        <v/>
      </c>
      <c r="R1848" s="43" t="str">
        <f t="shared" ca="1" si="179"/>
        <v/>
      </c>
      <c r="S1848" t="str">
        <f ca="1">IF(B1848="",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Transaction'!$C$7*(F1848-E1848), 365), 360))))</f>
        <v/>
      </c>
      <c r="T1848" s="49" t="str">
        <f t="shared" ca="1" si="180"/>
        <v/>
      </c>
      <c r="U1848" s="49" t="str">
        <f t="shared" ca="1" si="181"/>
        <v/>
      </c>
      <c r="V1848" s="49" t="str">
        <f t="shared" ca="1" si="182"/>
        <v/>
      </c>
      <c r="W1848" s="11" t="str">
        <f t="shared" ca="1" si="183"/>
        <v/>
      </c>
      <c r="X1848" s="11" t="str">
        <f t="shared" ca="1" si="184"/>
        <v/>
      </c>
    </row>
    <row r="1849" spans="2:24" x14ac:dyDescent="0.25">
      <c r="B1849" s="82" t="str">
        <f ca="1">IF(B1848&lt;MIN($C$3, 'Terms&amp;Conditions + Transaction'!$B$6), B1848+1, "")</f>
        <v/>
      </c>
      <c r="C1849" t="str">
        <f ca="1">IF(B1849="", "", IF(AND(WEEKDAY(B1849, 2)&lt;=5, ISERROR(VLOOKUP(B1849, 'Holiday Schedule'!$B$3:$B$1002, 1, FALSE))), 1, 0))</f>
        <v/>
      </c>
      <c r="D1849" t="str">
        <f ca="1">IF(B1849="", "", IF(LOWER('Terms&amp;Conditions + Transaction'!$C$15)="act", 1, IF(DAY(B1849)=31, 0, IF(AND(DAY(B1849+1)=1, MONTH(B1849+1)=3), 31-DAY(B1849), 1))))</f>
        <v/>
      </c>
      <c r="E1849" s="18" t="str">
        <f ca="1">IF(B1849="", "", IFERROR(VLOOKUP(B1849, 'Accrual Schedule'!$B$3:$B$122, 1, TRUE), ""))</f>
        <v/>
      </c>
      <c r="F1849" s="18" t="str" cm="1">
        <f t="array" aca="1" ref="F1849" ca="1">IF(B1849="", "", INDEX('Accrual Schedule'!$B$3:$B$122, MATCH(B1849, 'Accrual Schedule'!$B$3:$B$122, 1)+1, 1))</f>
        <v/>
      </c>
      <c r="G1849" s="18" t="str" cm="1">
        <f t="array" aca="1" ref="G1849" ca="1">IF(B1849="", "", INDEX('Accrual Schedule'!$B$3:$B$122, MATCH(H1849, 'Accrual Schedule'!$B$3:$B$122, 1)-1, 1))</f>
        <v/>
      </c>
      <c r="H1849" s="18" t="str">
        <f ca="1">IF(B1849="", "", INDEX('Accrual Schedule'!$B$3:$B$122, MATCH(I1849, 'Accrual Schedule'!$C$3:$C$122, 1), 1))</f>
        <v/>
      </c>
      <c r="I1849" s="18" t="str" cm="1">
        <f t="array" aca="1" ref="I1849" ca="1">IF(B1849="", "", _xlfn.IFNA(INDEX('Accrual Schedule'!$C$4:$C$122, MATCH(B1849, 'Accrual Schedule'!$C$4:$C$122, 1)+1, 1), INDEX('Accrual Schedule'!$C$4:$C$122, 1, 1)))</f>
        <v/>
      </c>
      <c r="J1849" s="11" t="str">
        <f ca="1">IF(B1849="","",'Terms&amp;Conditions + Transaction'!$F$5-SUMIF(Dispositions!$B$3:$B$32,"&lt;="&amp;B1849,Dispositions!$C$3:$C$32))</f>
        <v/>
      </c>
      <c r="K1849" s="84" t="str">
        <f ca="1">IF(B1849="", "", IF(ISNA(MATCH(B1849, 'Factor Schedule'!$B$3:$B$2002, -1)),1,IF(INDEX('Factor Schedule'!$B$3:$C$2002,MATCH(B1849, 'Factor Schedule'!$B$3:$B$2002, -1), 1)=B1849,MATCH(B1849, 'Factor Schedule'!$B$3:$B$2002, -1),MATCH(B1849, 'Factor Schedule'!$B$3:$B$2002, -1)+1)))</f>
        <v/>
      </c>
      <c r="L1849" s="11" t="str" cm="1">
        <f t="array" aca="1" ref="L1849" ca="1">IF(B1849="","",ROUND(J1849*_xlfn.IFNA(INDEX('Factor Schedule'!$B$3:$C$2002,K1849, 2), 1), 2))</f>
        <v/>
      </c>
      <c r="M1849" s="11" t="str">
        <f ca="1">IF(B1849="", "", IF(OR(LOWER('Terms&amp;Conditions + Transaction'!$B$12)&lt;&gt;"compound", B1849=$C$2, B1849=E1849), L1849, L1849+IF(LOWER('Terms&amp;Conditions + Transaction'!$B$13)&lt;&gt;"y", SUMIFS($T$8:$T$2007, $B$8:$B$2007, "&gt;="&amp;E1849, $B$8:$B$2007, "&lt;"&amp;B1849), SUMIFS($U$8:$U$1007, $B$8:$B$2007, "&gt;="&amp;E1849, $B$8:$B$2007, "&lt;"&amp;B1849))))</f>
        <v/>
      </c>
      <c r="N1849" s="18" t="str">
        <f ca="1">IF(OR(B1849 = "", F1849=""), "", MIN(ForwardDays(B1849,-'Terms&amp;Conditions + Transaction'!$B$22, 'Terms&amp;Conditions + Transaction'!$B$23, 'Holiday Schedule'!$B$3:$B$1002),ForwardDays(F1849,-'Terms&amp;Conditions + Transaction'!$B$22, 'Terms&amp;Conditions + Transaction'!$B$23, 'Holiday Schedule'!$B$3:$B$1002)))</f>
        <v/>
      </c>
      <c r="O1849" s="42" t="str">
        <f ca="1">IF(B1849="", "", IF(ISNA(MATCH(N1849, SOFR_INDEX!$A$2:$A$2001, -1)),1,IF(INDEX(SOFR_INDEX!$A$2:$E$2001,MATCH(N1849, SOFR_INDEX!$A$2:$A$2001, -1), 1)=N1849,MATCH(N1849, SOFR_INDEX!$A$2:$A$2001, -1),MATCH(N1849, SOFR_INDEX!$A$2:$A$2001, -1)+1)))</f>
        <v/>
      </c>
      <c r="P1849" s="40" t="str" cm="1">
        <f t="array" aca="1" ref="P1849" ca="1">IF(OR(B1849="", F1849=""), "", INDEX(SOFR_INDEX!$B$2:$E$2001, O1849,$P$4) * IF(LEFT($P$3, 3)="180", 2, IF(LEFT($P$3, 2)="90", 4, IF(LEFT($P$3, 2)="30", 12, 1)))/100)</f>
        <v/>
      </c>
      <c r="Q1849" s="43" t="str">
        <f ca="1">IF(OR(B1849="", F1849=""), "", P1849+'Terms&amp;Conditions + Transaction'!$B$11/10000)</f>
        <v/>
      </c>
      <c r="R1849" s="43" t="str">
        <f t="shared" ca="1" si="179"/>
        <v/>
      </c>
      <c r="S1849" t="str">
        <f ca="1">IF(B1849="",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Transaction'!$C$7*(F1849-E1849), 365), 360))))</f>
        <v/>
      </c>
      <c r="T1849" s="49" t="str">
        <f t="shared" ca="1" si="180"/>
        <v/>
      </c>
      <c r="U1849" s="49" t="str">
        <f t="shared" ca="1" si="181"/>
        <v/>
      </c>
      <c r="V1849" s="49" t="str">
        <f t="shared" ca="1" si="182"/>
        <v/>
      </c>
      <c r="W1849" s="11" t="str">
        <f t="shared" ca="1" si="183"/>
        <v/>
      </c>
      <c r="X1849" s="11" t="str">
        <f t="shared" ca="1" si="184"/>
        <v/>
      </c>
    </row>
    <row r="1850" spans="2:24" x14ac:dyDescent="0.25">
      <c r="B1850" s="82" t="str">
        <f ca="1">IF(B1849&lt;MIN($C$3, 'Terms&amp;Conditions + Transaction'!$B$6), B1849+1, "")</f>
        <v/>
      </c>
      <c r="C1850" t="str">
        <f ca="1">IF(B1850="", "", IF(AND(WEEKDAY(B1850, 2)&lt;=5, ISERROR(VLOOKUP(B1850, 'Holiday Schedule'!$B$3:$B$1002, 1, FALSE))), 1, 0))</f>
        <v/>
      </c>
      <c r="D1850" t="str">
        <f ca="1">IF(B1850="", "", IF(LOWER('Terms&amp;Conditions + Transaction'!$C$15)="act", 1, IF(DAY(B1850)=31, 0, IF(AND(DAY(B1850+1)=1, MONTH(B1850+1)=3), 31-DAY(B1850), 1))))</f>
        <v/>
      </c>
      <c r="E1850" s="18" t="str">
        <f ca="1">IF(B1850="", "", IFERROR(VLOOKUP(B1850, 'Accrual Schedule'!$B$3:$B$122, 1, TRUE), ""))</f>
        <v/>
      </c>
      <c r="F1850" s="18" t="str" cm="1">
        <f t="array" aca="1" ref="F1850" ca="1">IF(B1850="", "", INDEX('Accrual Schedule'!$B$3:$B$122, MATCH(B1850, 'Accrual Schedule'!$B$3:$B$122, 1)+1, 1))</f>
        <v/>
      </c>
      <c r="G1850" s="18" t="str" cm="1">
        <f t="array" aca="1" ref="G1850" ca="1">IF(B1850="", "", INDEX('Accrual Schedule'!$B$3:$B$122, MATCH(H1850, 'Accrual Schedule'!$B$3:$B$122, 1)-1, 1))</f>
        <v/>
      </c>
      <c r="H1850" s="18" t="str">
        <f ca="1">IF(B1850="", "", INDEX('Accrual Schedule'!$B$3:$B$122, MATCH(I1850, 'Accrual Schedule'!$C$3:$C$122, 1), 1))</f>
        <v/>
      </c>
      <c r="I1850" s="18" t="str" cm="1">
        <f t="array" aca="1" ref="I1850" ca="1">IF(B1850="", "", _xlfn.IFNA(INDEX('Accrual Schedule'!$C$4:$C$122, MATCH(B1850, 'Accrual Schedule'!$C$4:$C$122, 1)+1, 1), INDEX('Accrual Schedule'!$C$4:$C$122, 1, 1)))</f>
        <v/>
      </c>
      <c r="J1850" s="11" t="str">
        <f ca="1">IF(B1850="","",'Terms&amp;Conditions + Transaction'!$F$5-SUMIF(Dispositions!$B$3:$B$32,"&lt;="&amp;B1850,Dispositions!$C$3:$C$32))</f>
        <v/>
      </c>
      <c r="K1850" s="84" t="str">
        <f ca="1">IF(B1850="", "", IF(ISNA(MATCH(B1850, 'Factor Schedule'!$B$3:$B$2002, -1)),1,IF(INDEX('Factor Schedule'!$B$3:$C$2002,MATCH(B1850, 'Factor Schedule'!$B$3:$B$2002, -1), 1)=B1850,MATCH(B1850, 'Factor Schedule'!$B$3:$B$2002, -1),MATCH(B1850, 'Factor Schedule'!$B$3:$B$2002, -1)+1)))</f>
        <v/>
      </c>
      <c r="L1850" s="11" t="str" cm="1">
        <f t="array" aca="1" ref="L1850" ca="1">IF(B1850="","",ROUND(J1850*_xlfn.IFNA(INDEX('Factor Schedule'!$B$3:$C$2002,K1850, 2), 1), 2))</f>
        <v/>
      </c>
      <c r="M1850" s="11" t="str">
        <f ca="1">IF(B1850="", "", IF(OR(LOWER('Terms&amp;Conditions + Transaction'!$B$12)&lt;&gt;"compound", B1850=$C$2, B1850=E1850), L1850, L1850+IF(LOWER('Terms&amp;Conditions + Transaction'!$B$13)&lt;&gt;"y", SUMIFS($T$8:$T$2007, $B$8:$B$2007, "&gt;="&amp;E1850, $B$8:$B$2007, "&lt;"&amp;B1850), SUMIFS($U$8:$U$1007, $B$8:$B$2007, "&gt;="&amp;E1850, $B$8:$B$2007, "&lt;"&amp;B1850))))</f>
        <v/>
      </c>
      <c r="N1850" s="18" t="str">
        <f ca="1">IF(OR(B1850 = "", F1850=""), "", MIN(ForwardDays(B1850,-'Terms&amp;Conditions + Transaction'!$B$22, 'Terms&amp;Conditions + Transaction'!$B$23, 'Holiday Schedule'!$B$3:$B$1002),ForwardDays(F1850,-'Terms&amp;Conditions + Transaction'!$B$22, 'Terms&amp;Conditions + Transaction'!$B$23, 'Holiday Schedule'!$B$3:$B$1002)))</f>
        <v/>
      </c>
      <c r="O1850" s="42" t="str">
        <f ca="1">IF(B1850="", "", IF(ISNA(MATCH(N1850, SOFR_INDEX!$A$2:$A$2001, -1)),1,IF(INDEX(SOFR_INDEX!$A$2:$E$2001,MATCH(N1850, SOFR_INDEX!$A$2:$A$2001, -1), 1)=N1850,MATCH(N1850, SOFR_INDEX!$A$2:$A$2001, -1),MATCH(N1850, SOFR_INDEX!$A$2:$A$2001, -1)+1)))</f>
        <v/>
      </c>
      <c r="P1850" s="40" t="str" cm="1">
        <f t="array" aca="1" ref="P1850" ca="1">IF(OR(B1850="", F1850=""), "", INDEX(SOFR_INDEX!$B$2:$E$2001, O1850,$P$4) * IF(LEFT($P$3, 3)="180", 2, IF(LEFT($P$3, 2)="90", 4, IF(LEFT($P$3, 2)="30", 12, 1)))/100)</f>
        <v/>
      </c>
      <c r="Q1850" s="43" t="str">
        <f ca="1">IF(OR(B1850="", F1850=""), "", P1850+'Terms&amp;Conditions + Transaction'!$B$11/10000)</f>
        <v/>
      </c>
      <c r="R1850" s="43" t="str">
        <f t="shared" ca="1" si="179"/>
        <v/>
      </c>
      <c r="S1850" t="str">
        <f ca="1">IF(B1850="",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Transaction'!$C$7*(F1850-E1850), 365), 360))))</f>
        <v/>
      </c>
      <c r="T1850" s="49" t="str">
        <f t="shared" ca="1" si="180"/>
        <v/>
      </c>
      <c r="U1850" s="49" t="str">
        <f t="shared" ca="1" si="181"/>
        <v/>
      </c>
      <c r="V1850" s="49" t="str">
        <f t="shared" ca="1" si="182"/>
        <v/>
      </c>
      <c r="W1850" s="11" t="str">
        <f t="shared" ca="1" si="183"/>
        <v/>
      </c>
      <c r="X1850" s="11" t="str">
        <f t="shared" ca="1" si="184"/>
        <v/>
      </c>
    </row>
    <row r="1851" spans="2:24" x14ac:dyDescent="0.25">
      <c r="B1851" s="82" t="str">
        <f ca="1">IF(B1850&lt;MIN($C$3, 'Terms&amp;Conditions + Transaction'!$B$6), B1850+1, "")</f>
        <v/>
      </c>
      <c r="C1851" t="str">
        <f ca="1">IF(B1851="", "", IF(AND(WEEKDAY(B1851, 2)&lt;=5, ISERROR(VLOOKUP(B1851, 'Holiday Schedule'!$B$3:$B$1002, 1, FALSE))), 1, 0))</f>
        <v/>
      </c>
      <c r="D1851" t="str">
        <f ca="1">IF(B1851="", "", IF(LOWER('Terms&amp;Conditions + Transaction'!$C$15)="act", 1, IF(DAY(B1851)=31, 0, IF(AND(DAY(B1851+1)=1, MONTH(B1851+1)=3), 31-DAY(B1851), 1))))</f>
        <v/>
      </c>
      <c r="E1851" s="18" t="str">
        <f ca="1">IF(B1851="", "", IFERROR(VLOOKUP(B1851, 'Accrual Schedule'!$B$3:$B$122, 1, TRUE), ""))</f>
        <v/>
      </c>
      <c r="F1851" s="18" t="str" cm="1">
        <f t="array" aca="1" ref="F1851" ca="1">IF(B1851="", "", INDEX('Accrual Schedule'!$B$3:$B$122, MATCH(B1851, 'Accrual Schedule'!$B$3:$B$122, 1)+1, 1))</f>
        <v/>
      </c>
      <c r="G1851" s="18" t="str" cm="1">
        <f t="array" aca="1" ref="G1851" ca="1">IF(B1851="", "", INDEX('Accrual Schedule'!$B$3:$B$122, MATCH(H1851, 'Accrual Schedule'!$B$3:$B$122, 1)-1, 1))</f>
        <v/>
      </c>
      <c r="H1851" s="18" t="str">
        <f ca="1">IF(B1851="", "", INDEX('Accrual Schedule'!$B$3:$B$122, MATCH(I1851, 'Accrual Schedule'!$C$3:$C$122, 1), 1))</f>
        <v/>
      </c>
      <c r="I1851" s="18" t="str" cm="1">
        <f t="array" aca="1" ref="I1851" ca="1">IF(B1851="", "", _xlfn.IFNA(INDEX('Accrual Schedule'!$C$4:$C$122, MATCH(B1851, 'Accrual Schedule'!$C$4:$C$122, 1)+1, 1), INDEX('Accrual Schedule'!$C$4:$C$122, 1, 1)))</f>
        <v/>
      </c>
      <c r="J1851" s="11" t="str">
        <f ca="1">IF(B1851="","",'Terms&amp;Conditions + Transaction'!$F$5-SUMIF(Dispositions!$B$3:$B$32,"&lt;="&amp;B1851,Dispositions!$C$3:$C$32))</f>
        <v/>
      </c>
      <c r="K1851" s="84" t="str">
        <f ca="1">IF(B1851="", "", IF(ISNA(MATCH(B1851, 'Factor Schedule'!$B$3:$B$2002, -1)),1,IF(INDEX('Factor Schedule'!$B$3:$C$2002,MATCH(B1851, 'Factor Schedule'!$B$3:$B$2002, -1), 1)=B1851,MATCH(B1851, 'Factor Schedule'!$B$3:$B$2002, -1),MATCH(B1851, 'Factor Schedule'!$B$3:$B$2002, -1)+1)))</f>
        <v/>
      </c>
      <c r="L1851" s="11" t="str" cm="1">
        <f t="array" aca="1" ref="L1851" ca="1">IF(B1851="","",ROUND(J1851*_xlfn.IFNA(INDEX('Factor Schedule'!$B$3:$C$2002,K1851, 2), 1), 2))</f>
        <v/>
      </c>
      <c r="M1851" s="11" t="str">
        <f ca="1">IF(B1851="", "", IF(OR(LOWER('Terms&amp;Conditions + Transaction'!$B$12)&lt;&gt;"compound", B1851=$C$2, B1851=E1851), L1851, L1851+IF(LOWER('Terms&amp;Conditions + Transaction'!$B$13)&lt;&gt;"y", SUMIFS($T$8:$T$2007, $B$8:$B$2007, "&gt;="&amp;E1851, $B$8:$B$2007, "&lt;"&amp;B1851), SUMIFS($U$8:$U$1007, $B$8:$B$2007, "&gt;="&amp;E1851, $B$8:$B$2007, "&lt;"&amp;B1851))))</f>
        <v/>
      </c>
      <c r="N1851" s="18" t="str">
        <f ca="1">IF(OR(B1851 = "", F1851=""), "", MIN(ForwardDays(B1851,-'Terms&amp;Conditions + Transaction'!$B$22, 'Terms&amp;Conditions + Transaction'!$B$23, 'Holiday Schedule'!$B$3:$B$1002),ForwardDays(F1851,-'Terms&amp;Conditions + Transaction'!$B$22, 'Terms&amp;Conditions + Transaction'!$B$23, 'Holiday Schedule'!$B$3:$B$1002)))</f>
        <v/>
      </c>
      <c r="O1851" s="42" t="str">
        <f ca="1">IF(B1851="", "", IF(ISNA(MATCH(N1851, SOFR_INDEX!$A$2:$A$2001, -1)),1,IF(INDEX(SOFR_INDEX!$A$2:$E$2001,MATCH(N1851, SOFR_INDEX!$A$2:$A$2001, -1), 1)=N1851,MATCH(N1851, SOFR_INDEX!$A$2:$A$2001, -1),MATCH(N1851, SOFR_INDEX!$A$2:$A$2001, -1)+1)))</f>
        <v/>
      </c>
      <c r="P1851" s="40" t="str" cm="1">
        <f t="array" aca="1" ref="P1851" ca="1">IF(OR(B1851="", F1851=""), "", INDEX(SOFR_INDEX!$B$2:$E$2001, O1851,$P$4) * IF(LEFT($P$3, 3)="180", 2, IF(LEFT($P$3, 2)="90", 4, IF(LEFT($P$3, 2)="30", 12, 1)))/100)</f>
        <v/>
      </c>
      <c r="Q1851" s="43" t="str">
        <f ca="1">IF(OR(B1851="", F1851=""), "", P1851+'Terms&amp;Conditions + Transaction'!$B$11/10000)</f>
        <v/>
      </c>
      <c r="R1851" s="43" t="str">
        <f t="shared" ca="1" si="179"/>
        <v/>
      </c>
      <c r="S1851" t="str">
        <f ca="1">IF(B1851="",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Transaction'!$C$7*(F1851-E1851), 365), 360))))</f>
        <v/>
      </c>
      <c r="T1851" s="49" t="str">
        <f t="shared" ca="1" si="180"/>
        <v/>
      </c>
      <c r="U1851" s="49" t="str">
        <f t="shared" ca="1" si="181"/>
        <v/>
      </c>
      <c r="V1851" s="49" t="str">
        <f t="shared" ca="1" si="182"/>
        <v/>
      </c>
      <c r="W1851" s="11" t="str">
        <f t="shared" ca="1" si="183"/>
        <v/>
      </c>
      <c r="X1851" s="11" t="str">
        <f t="shared" ca="1" si="184"/>
        <v/>
      </c>
    </row>
    <row r="1852" spans="2:24" x14ac:dyDescent="0.25">
      <c r="B1852" s="82" t="str">
        <f ca="1">IF(B1851&lt;MIN($C$3, 'Terms&amp;Conditions + Transaction'!$B$6), B1851+1, "")</f>
        <v/>
      </c>
      <c r="C1852" t="str">
        <f ca="1">IF(B1852="", "", IF(AND(WEEKDAY(B1852, 2)&lt;=5, ISERROR(VLOOKUP(B1852, 'Holiday Schedule'!$B$3:$B$1002, 1, FALSE))), 1, 0))</f>
        <v/>
      </c>
      <c r="D1852" t="str">
        <f ca="1">IF(B1852="", "", IF(LOWER('Terms&amp;Conditions + Transaction'!$C$15)="act", 1, IF(DAY(B1852)=31, 0, IF(AND(DAY(B1852+1)=1, MONTH(B1852+1)=3), 31-DAY(B1852), 1))))</f>
        <v/>
      </c>
      <c r="E1852" s="18" t="str">
        <f ca="1">IF(B1852="", "", IFERROR(VLOOKUP(B1852, 'Accrual Schedule'!$B$3:$B$122, 1, TRUE), ""))</f>
        <v/>
      </c>
      <c r="F1852" s="18" t="str" cm="1">
        <f t="array" aca="1" ref="F1852" ca="1">IF(B1852="", "", INDEX('Accrual Schedule'!$B$3:$B$122, MATCH(B1852, 'Accrual Schedule'!$B$3:$B$122, 1)+1, 1))</f>
        <v/>
      </c>
      <c r="G1852" s="18" t="str" cm="1">
        <f t="array" aca="1" ref="G1852" ca="1">IF(B1852="", "", INDEX('Accrual Schedule'!$B$3:$B$122, MATCH(H1852, 'Accrual Schedule'!$B$3:$B$122, 1)-1, 1))</f>
        <v/>
      </c>
      <c r="H1852" s="18" t="str">
        <f ca="1">IF(B1852="", "", INDEX('Accrual Schedule'!$B$3:$B$122, MATCH(I1852, 'Accrual Schedule'!$C$3:$C$122, 1), 1))</f>
        <v/>
      </c>
      <c r="I1852" s="18" t="str" cm="1">
        <f t="array" aca="1" ref="I1852" ca="1">IF(B1852="", "", _xlfn.IFNA(INDEX('Accrual Schedule'!$C$4:$C$122, MATCH(B1852, 'Accrual Schedule'!$C$4:$C$122, 1)+1, 1), INDEX('Accrual Schedule'!$C$4:$C$122, 1, 1)))</f>
        <v/>
      </c>
      <c r="J1852" s="11" t="str">
        <f ca="1">IF(B1852="","",'Terms&amp;Conditions + Transaction'!$F$5-SUMIF(Dispositions!$B$3:$B$32,"&lt;="&amp;B1852,Dispositions!$C$3:$C$32))</f>
        <v/>
      </c>
      <c r="K1852" s="84" t="str">
        <f ca="1">IF(B1852="", "", IF(ISNA(MATCH(B1852, 'Factor Schedule'!$B$3:$B$2002, -1)),1,IF(INDEX('Factor Schedule'!$B$3:$C$2002,MATCH(B1852, 'Factor Schedule'!$B$3:$B$2002, -1), 1)=B1852,MATCH(B1852, 'Factor Schedule'!$B$3:$B$2002, -1),MATCH(B1852, 'Factor Schedule'!$B$3:$B$2002, -1)+1)))</f>
        <v/>
      </c>
      <c r="L1852" s="11" t="str" cm="1">
        <f t="array" aca="1" ref="L1852" ca="1">IF(B1852="","",ROUND(J1852*_xlfn.IFNA(INDEX('Factor Schedule'!$B$3:$C$2002,K1852, 2), 1), 2))</f>
        <v/>
      </c>
      <c r="M1852" s="11" t="str">
        <f ca="1">IF(B1852="", "", IF(OR(LOWER('Terms&amp;Conditions + Transaction'!$B$12)&lt;&gt;"compound", B1852=$C$2, B1852=E1852), L1852, L1852+IF(LOWER('Terms&amp;Conditions + Transaction'!$B$13)&lt;&gt;"y", SUMIFS($T$8:$T$2007, $B$8:$B$2007, "&gt;="&amp;E1852, $B$8:$B$2007, "&lt;"&amp;B1852), SUMIFS($U$8:$U$1007, $B$8:$B$2007, "&gt;="&amp;E1852, $B$8:$B$2007, "&lt;"&amp;B1852))))</f>
        <v/>
      </c>
      <c r="N1852" s="18" t="str">
        <f ca="1">IF(OR(B1852 = "", F1852=""), "", MIN(ForwardDays(B1852,-'Terms&amp;Conditions + Transaction'!$B$22, 'Terms&amp;Conditions + Transaction'!$B$23, 'Holiday Schedule'!$B$3:$B$1002),ForwardDays(F1852,-'Terms&amp;Conditions + Transaction'!$B$22, 'Terms&amp;Conditions + Transaction'!$B$23, 'Holiday Schedule'!$B$3:$B$1002)))</f>
        <v/>
      </c>
      <c r="O1852" s="42" t="str">
        <f ca="1">IF(B1852="", "", IF(ISNA(MATCH(N1852, SOFR_INDEX!$A$2:$A$2001, -1)),1,IF(INDEX(SOFR_INDEX!$A$2:$E$2001,MATCH(N1852, SOFR_INDEX!$A$2:$A$2001, -1), 1)=N1852,MATCH(N1852, SOFR_INDEX!$A$2:$A$2001, -1),MATCH(N1852, SOFR_INDEX!$A$2:$A$2001, -1)+1)))</f>
        <v/>
      </c>
      <c r="P1852" s="40" t="str" cm="1">
        <f t="array" aca="1" ref="P1852" ca="1">IF(OR(B1852="", F1852=""), "", INDEX(SOFR_INDEX!$B$2:$E$2001, O1852,$P$4) * IF(LEFT($P$3, 3)="180", 2, IF(LEFT($P$3, 2)="90", 4, IF(LEFT($P$3, 2)="30", 12, 1)))/100)</f>
        <v/>
      </c>
      <c r="Q1852" s="43" t="str">
        <f ca="1">IF(OR(B1852="", F1852=""), "", P1852+'Terms&amp;Conditions + Transaction'!$B$11/10000)</f>
        <v/>
      </c>
      <c r="R1852" s="43" t="str">
        <f t="shared" ca="1" si="179"/>
        <v/>
      </c>
      <c r="S1852" t="str">
        <f ca="1">IF(B1852="",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Transaction'!$C$7*(F1852-E1852), 365), 360))))</f>
        <v/>
      </c>
      <c r="T1852" s="49" t="str">
        <f t="shared" ca="1" si="180"/>
        <v/>
      </c>
      <c r="U1852" s="49" t="str">
        <f t="shared" ca="1" si="181"/>
        <v/>
      </c>
      <c r="V1852" s="49" t="str">
        <f t="shared" ca="1" si="182"/>
        <v/>
      </c>
      <c r="W1852" s="11" t="str">
        <f t="shared" ca="1" si="183"/>
        <v/>
      </c>
      <c r="X1852" s="11" t="str">
        <f t="shared" ca="1" si="184"/>
        <v/>
      </c>
    </row>
    <row r="1853" spans="2:24" x14ac:dyDescent="0.25">
      <c r="B1853" s="82" t="str">
        <f ca="1">IF(B1852&lt;MIN($C$3, 'Terms&amp;Conditions + Transaction'!$B$6), B1852+1, "")</f>
        <v/>
      </c>
      <c r="C1853" t="str">
        <f ca="1">IF(B1853="", "", IF(AND(WEEKDAY(B1853, 2)&lt;=5, ISERROR(VLOOKUP(B1853, 'Holiday Schedule'!$B$3:$B$1002, 1, FALSE))), 1, 0))</f>
        <v/>
      </c>
      <c r="D1853" t="str">
        <f ca="1">IF(B1853="", "", IF(LOWER('Terms&amp;Conditions + Transaction'!$C$15)="act", 1, IF(DAY(B1853)=31, 0, IF(AND(DAY(B1853+1)=1, MONTH(B1853+1)=3), 31-DAY(B1853), 1))))</f>
        <v/>
      </c>
      <c r="E1853" s="18" t="str">
        <f ca="1">IF(B1853="", "", IFERROR(VLOOKUP(B1853, 'Accrual Schedule'!$B$3:$B$122, 1, TRUE), ""))</f>
        <v/>
      </c>
      <c r="F1853" s="18" t="str" cm="1">
        <f t="array" aca="1" ref="F1853" ca="1">IF(B1853="", "", INDEX('Accrual Schedule'!$B$3:$B$122, MATCH(B1853, 'Accrual Schedule'!$B$3:$B$122, 1)+1, 1))</f>
        <v/>
      </c>
      <c r="G1853" s="18" t="str" cm="1">
        <f t="array" aca="1" ref="G1853" ca="1">IF(B1853="", "", INDEX('Accrual Schedule'!$B$3:$B$122, MATCH(H1853, 'Accrual Schedule'!$B$3:$B$122, 1)-1, 1))</f>
        <v/>
      </c>
      <c r="H1853" s="18" t="str">
        <f ca="1">IF(B1853="", "", INDEX('Accrual Schedule'!$B$3:$B$122, MATCH(I1853, 'Accrual Schedule'!$C$3:$C$122, 1), 1))</f>
        <v/>
      </c>
      <c r="I1853" s="18" t="str" cm="1">
        <f t="array" aca="1" ref="I1853" ca="1">IF(B1853="", "", _xlfn.IFNA(INDEX('Accrual Schedule'!$C$4:$C$122, MATCH(B1853, 'Accrual Schedule'!$C$4:$C$122, 1)+1, 1), INDEX('Accrual Schedule'!$C$4:$C$122, 1, 1)))</f>
        <v/>
      </c>
      <c r="J1853" s="11" t="str">
        <f ca="1">IF(B1853="","",'Terms&amp;Conditions + Transaction'!$F$5-SUMIF(Dispositions!$B$3:$B$32,"&lt;="&amp;B1853,Dispositions!$C$3:$C$32))</f>
        <v/>
      </c>
      <c r="K1853" s="84" t="str">
        <f ca="1">IF(B1853="", "", IF(ISNA(MATCH(B1853, 'Factor Schedule'!$B$3:$B$2002, -1)),1,IF(INDEX('Factor Schedule'!$B$3:$C$2002,MATCH(B1853, 'Factor Schedule'!$B$3:$B$2002, -1), 1)=B1853,MATCH(B1853, 'Factor Schedule'!$B$3:$B$2002, -1),MATCH(B1853, 'Factor Schedule'!$B$3:$B$2002, -1)+1)))</f>
        <v/>
      </c>
      <c r="L1853" s="11" t="str" cm="1">
        <f t="array" aca="1" ref="L1853" ca="1">IF(B1853="","",ROUND(J1853*_xlfn.IFNA(INDEX('Factor Schedule'!$B$3:$C$2002,K1853, 2), 1), 2))</f>
        <v/>
      </c>
      <c r="M1853" s="11" t="str">
        <f ca="1">IF(B1853="", "", IF(OR(LOWER('Terms&amp;Conditions + Transaction'!$B$12)&lt;&gt;"compound", B1853=$C$2, B1853=E1853), L1853, L1853+IF(LOWER('Terms&amp;Conditions + Transaction'!$B$13)&lt;&gt;"y", SUMIFS($T$8:$T$2007, $B$8:$B$2007, "&gt;="&amp;E1853, $B$8:$B$2007, "&lt;"&amp;B1853), SUMIFS($U$8:$U$1007, $B$8:$B$2007, "&gt;="&amp;E1853, $B$8:$B$2007, "&lt;"&amp;B1853))))</f>
        <v/>
      </c>
      <c r="N1853" s="18" t="str">
        <f ca="1">IF(OR(B1853 = "", F1853=""), "", MIN(ForwardDays(B1853,-'Terms&amp;Conditions + Transaction'!$B$22, 'Terms&amp;Conditions + Transaction'!$B$23, 'Holiday Schedule'!$B$3:$B$1002),ForwardDays(F1853,-'Terms&amp;Conditions + Transaction'!$B$22, 'Terms&amp;Conditions + Transaction'!$B$23, 'Holiday Schedule'!$B$3:$B$1002)))</f>
        <v/>
      </c>
      <c r="O1853" s="42" t="str">
        <f ca="1">IF(B1853="", "", IF(ISNA(MATCH(N1853, SOFR_INDEX!$A$2:$A$2001, -1)),1,IF(INDEX(SOFR_INDEX!$A$2:$E$2001,MATCH(N1853, SOFR_INDEX!$A$2:$A$2001, -1), 1)=N1853,MATCH(N1853, SOFR_INDEX!$A$2:$A$2001, -1),MATCH(N1853, SOFR_INDEX!$A$2:$A$2001, -1)+1)))</f>
        <v/>
      </c>
      <c r="P1853" s="40" t="str" cm="1">
        <f t="array" aca="1" ref="P1853" ca="1">IF(OR(B1853="", F1853=""), "", INDEX(SOFR_INDEX!$B$2:$E$2001, O1853,$P$4) * IF(LEFT($P$3, 3)="180", 2, IF(LEFT($P$3, 2)="90", 4, IF(LEFT($P$3, 2)="30", 12, 1)))/100)</f>
        <v/>
      </c>
      <c r="Q1853" s="43" t="str">
        <f ca="1">IF(OR(B1853="", F1853=""), "", P1853+'Terms&amp;Conditions + Transaction'!$B$11/10000)</f>
        <v/>
      </c>
      <c r="R1853" s="43" t="str">
        <f t="shared" ca="1" si="179"/>
        <v/>
      </c>
      <c r="S1853" t="str">
        <f ca="1">IF(B1853="",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Transaction'!$C$7*(F1853-E1853), 365), 360))))</f>
        <v/>
      </c>
      <c r="T1853" s="49" t="str">
        <f t="shared" ca="1" si="180"/>
        <v/>
      </c>
      <c r="U1853" s="49" t="str">
        <f t="shared" ca="1" si="181"/>
        <v/>
      </c>
      <c r="V1853" s="49" t="str">
        <f t="shared" ca="1" si="182"/>
        <v/>
      </c>
      <c r="W1853" s="11" t="str">
        <f t="shared" ca="1" si="183"/>
        <v/>
      </c>
      <c r="X1853" s="11" t="str">
        <f t="shared" ca="1" si="184"/>
        <v/>
      </c>
    </row>
    <row r="1854" spans="2:24" x14ac:dyDescent="0.25">
      <c r="B1854" s="82" t="str">
        <f ca="1">IF(B1853&lt;MIN($C$3, 'Terms&amp;Conditions + Transaction'!$B$6), B1853+1, "")</f>
        <v/>
      </c>
      <c r="C1854" t="str">
        <f ca="1">IF(B1854="", "", IF(AND(WEEKDAY(B1854, 2)&lt;=5, ISERROR(VLOOKUP(B1854, 'Holiday Schedule'!$B$3:$B$1002, 1, FALSE))), 1, 0))</f>
        <v/>
      </c>
      <c r="D1854" t="str">
        <f ca="1">IF(B1854="", "", IF(LOWER('Terms&amp;Conditions + Transaction'!$C$15)="act", 1, IF(DAY(B1854)=31, 0, IF(AND(DAY(B1854+1)=1, MONTH(B1854+1)=3), 31-DAY(B1854), 1))))</f>
        <v/>
      </c>
      <c r="E1854" s="18" t="str">
        <f ca="1">IF(B1854="", "", IFERROR(VLOOKUP(B1854, 'Accrual Schedule'!$B$3:$B$122, 1, TRUE), ""))</f>
        <v/>
      </c>
      <c r="F1854" s="18" t="str" cm="1">
        <f t="array" aca="1" ref="F1854" ca="1">IF(B1854="", "", INDEX('Accrual Schedule'!$B$3:$B$122, MATCH(B1854, 'Accrual Schedule'!$B$3:$B$122, 1)+1, 1))</f>
        <v/>
      </c>
      <c r="G1854" s="18" t="str" cm="1">
        <f t="array" aca="1" ref="G1854" ca="1">IF(B1854="", "", INDEX('Accrual Schedule'!$B$3:$B$122, MATCH(H1854, 'Accrual Schedule'!$B$3:$B$122, 1)-1, 1))</f>
        <v/>
      </c>
      <c r="H1854" s="18" t="str">
        <f ca="1">IF(B1854="", "", INDEX('Accrual Schedule'!$B$3:$B$122, MATCH(I1854, 'Accrual Schedule'!$C$3:$C$122, 1), 1))</f>
        <v/>
      </c>
      <c r="I1854" s="18" t="str" cm="1">
        <f t="array" aca="1" ref="I1854" ca="1">IF(B1854="", "", _xlfn.IFNA(INDEX('Accrual Schedule'!$C$4:$C$122, MATCH(B1854, 'Accrual Schedule'!$C$4:$C$122, 1)+1, 1), INDEX('Accrual Schedule'!$C$4:$C$122, 1, 1)))</f>
        <v/>
      </c>
      <c r="J1854" s="11" t="str">
        <f ca="1">IF(B1854="","",'Terms&amp;Conditions + Transaction'!$F$5-SUMIF(Dispositions!$B$3:$B$32,"&lt;="&amp;B1854,Dispositions!$C$3:$C$32))</f>
        <v/>
      </c>
      <c r="K1854" s="84" t="str">
        <f ca="1">IF(B1854="", "", IF(ISNA(MATCH(B1854, 'Factor Schedule'!$B$3:$B$2002, -1)),1,IF(INDEX('Factor Schedule'!$B$3:$C$2002,MATCH(B1854, 'Factor Schedule'!$B$3:$B$2002, -1), 1)=B1854,MATCH(B1854, 'Factor Schedule'!$B$3:$B$2002, -1),MATCH(B1854, 'Factor Schedule'!$B$3:$B$2002, -1)+1)))</f>
        <v/>
      </c>
      <c r="L1854" s="11" t="str" cm="1">
        <f t="array" aca="1" ref="L1854" ca="1">IF(B1854="","",ROUND(J1854*_xlfn.IFNA(INDEX('Factor Schedule'!$B$3:$C$2002,K1854, 2), 1), 2))</f>
        <v/>
      </c>
      <c r="M1854" s="11" t="str">
        <f ca="1">IF(B1854="", "", IF(OR(LOWER('Terms&amp;Conditions + Transaction'!$B$12)&lt;&gt;"compound", B1854=$C$2, B1854=E1854), L1854, L1854+IF(LOWER('Terms&amp;Conditions + Transaction'!$B$13)&lt;&gt;"y", SUMIFS($T$8:$T$2007, $B$8:$B$2007, "&gt;="&amp;E1854, $B$8:$B$2007, "&lt;"&amp;B1854), SUMIFS($U$8:$U$1007, $B$8:$B$2007, "&gt;="&amp;E1854, $B$8:$B$2007, "&lt;"&amp;B1854))))</f>
        <v/>
      </c>
      <c r="N1854" s="18" t="str">
        <f ca="1">IF(OR(B1854 = "", F1854=""), "", MIN(ForwardDays(B1854,-'Terms&amp;Conditions + Transaction'!$B$22, 'Terms&amp;Conditions + Transaction'!$B$23, 'Holiday Schedule'!$B$3:$B$1002),ForwardDays(F1854,-'Terms&amp;Conditions + Transaction'!$B$22, 'Terms&amp;Conditions + Transaction'!$B$23, 'Holiday Schedule'!$B$3:$B$1002)))</f>
        <v/>
      </c>
      <c r="O1854" s="42" t="str">
        <f ca="1">IF(B1854="", "", IF(ISNA(MATCH(N1854, SOFR_INDEX!$A$2:$A$2001, -1)),1,IF(INDEX(SOFR_INDEX!$A$2:$E$2001,MATCH(N1854, SOFR_INDEX!$A$2:$A$2001, -1), 1)=N1854,MATCH(N1854, SOFR_INDEX!$A$2:$A$2001, -1),MATCH(N1854, SOFR_INDEX!$A$2:$A$2001, -1)+1)))</f>
        <v/>
      </c>
      <c r="P1854" s="40" t="str" cm="1">
        <f t="array" aca="1" ref="P1854" ca="1">IF(OR(B1854="", F1854=""), "", INDEX(SOFR_INDEX!$B$2:$E$2001, O1854,$P$4) * IF(LEFT($P$3, 3)="180", 2, IF(LEFT($P$3, 2)="90", 4, IF(LEFT($P$3, 2)="30", 12, 1)))/100)</f>
        <v/>
      </c>
      <c r="Q1854" s="43" t="str">
        <f ca="1">IF(OR(B1854="", F1854=""), "", P1854+'Terms&amp;Conditions + Transaction'!$B$11/10000)</f>
        <v/>
      </c>
      <c r="R1854" s="43" t="str">
        <f t="shared" ca="1" si="179"/>
        <v/>
      </c>
      <c r="S1854" t="str">
        <f ca="1">IF(B1854="",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Transaction'!$C$7*(F1854-E1854), 365), 360))))</f>
        <v/>
      </c>
      <c r="T1854" s="49" t="str">
        <f t="shared" ca="1" si="180"/>
        <v/>
      </c>
      <c r="U1854" s="49" t="str">
        <f t="shared" ca="1" si="181"/>
        <v/>
      </c>
      <c r="V1854" s="49" t="str">
        <f t="shared" ca="1" si="182"/>
        <v/>
      </c>
      <c r="W1854" s="11" t="str">
        <f t="shared" ca="1" si="183"/>
        <v/>
      </c>
      <c r="X1854" s="11" t="str">
        <f t="shared" ca="1" si="184"/>
        <v/>
      </c>
    </row>
    <row r="1855" spans="2:24" x14ac:dyDescent="0.25">
      <c r="B1855" s="82" t="str">
        <f ca="1">IF(B1854&lt;MIN($C$3, 'Terms&amp;Conditions + Transaction'!$B$6), B1854+1, "")</f>
        <v/>
      </c>
      <c r="C1855" t="str">
        <f ca="1">IF(B1855="", "", IF(AND(WEEKDAY(B1855, 2)&lt;=5, ISERROR(VLOOKUP(B1855, 'Holiday Schedule'!$B$3:$B$1002, 1, FALSE))), 1, 0))</f>
        <v/>
      </c>
      <c r="D1855" t="str">
        <f ca="1">IF(B1855="", "", IF(LOWER('Terms&amp;Conditions + Transaction'!$C$15)="act", 1, IF(DAY(B1855)=31, 0, IF(AND(DAY(B1855+1)=1, MONTH(B1855+1)=3), 31-DAY(B1855), 1))))</f>
        <v/>
      </c>
      <c r="E1855" s="18" t="str">
        <f ca="1">IF(B1855="", "", IFERROR(VLOOKUP(B1855, 'Accrual Schedule'!$B$3:$B$122, 1, TRUE), ""))</f>
        <v/>
      </c>
      <c r="F1855" s="18" t="str" cm="1">
        <f t="array" aca="1" ref="F1855" ca="1">IF(B1855="", "", INDEX('Accrual Schedule'!$B$3:$B$122, MATCH(B1855, 'Accrual Schedule'!$B$3:$B$122, 1)+1, 1))</f>
        <v/>
      </c>
      <c r="G1855" s="18" t="str" cm="1">
        <f t="array" aca="1" ref="G1855" ca="1">IF(B1855="", "", INDEX('Accrual Schedule'!$B$3:$B$122, MATCH(H1855, 'Accrual Schedule'!$B$3:$B$122, 1)-1, 1))</f>
        <v/>
      </c>
      <c r="H1855" s="18" t="str">
        <f ca="1">IF(B1855="", "", INDEX('Accrual Schedule'!$B$3:$B$122, MATCH(I1855, 'Accrual Schedule'!$C$3:$C$122, 1), 1))</f>
        <v/>
      </c>
      <c r="I1855" s="18" t="str" cm="1">
        <f t="array" aca="1" ref="I1855" ca="1">IF(B1855="", "", _xlfn.IFNA(INDEX('Accrual Schedule'!$C$4:$C$122, MATCH(B1855, 'Accrual Schedule'!$C$4:$C$122, 1)+1, 1), INDEX('Accrual Schedule'!$C$4:$C$122, 1, 1)))</f>
        <v/>
      </c>
      <c r="J1855" s="11" t="str">
        <f ca="1">IF(B1855="","",'Terms&amp;Conditions + Transaction'!$F$5-SUMIF(Dispositions!$B$3:$B$32,"&lt;="&amp;B1855,Dispositions!$C$3:$C$32))</f>
        <v/>
      </c>
      <c r="K1855" s="84" t="str">
        <f ca="1">IF(B1855="", "", IF(ISNA(MATCH(B1855, 'Factor Schedule'!$B$3:$B$2002, -1)),1,IF(INDEX('Factor Schedule'!$B$3:$C$2002,MATCH(B1855, 'Factor Schedule'!$B$3:$B$2002, -1), 1)=B1855,MATCH(B1855, 'Factor Schedule'!$B$3:$B$2002, -1),MATCH(B1855, 'Factor Schedule'!$B$3:$B$2002, -1)+1)))</f>
        <v/>
      </c>
      <c r="L1855" s="11" t="str" cm="1">
        <f t="array" aca="1" ref="L1855" ca="1">IF(B1855="","",ROUND(J1855*_xlfn.IFNA(INDEX('Factor Schedule'!$B$3:$C$2002,K1855, 2), 1), 2))</f>
        <v/>
      </c>
      <c r="M1855" s="11" t="str">
        <f ca="1">IF(B1855="", "", IF(OR(LOWER('Terms&amp;Conditions + Transaction'!$B$12)&lt;&gt;"compound", B1855=$C$2, B1855=E1855), L1855, L1855+IF(LOWER('Terms&amp;Conditions + Transaction'!$B$13)&lt;&gt;"y", SUMIFS($T$8:$T$2007, $B$8:$B$2007, "&gt;="&amp;E1855, $B$8:$B$2007, "&lt;"&amp;B1855), SUMIFS($U$8:$U$1007, $B$8:$B$2007, "&gt;="&amp;E1855, $B$8:$B$2007, "&lt;"&amp;B1855))))</f>
        <v/>
      </c>
      <c r="N1855" s="18" t="str">
        <f ca="1">IF(OR(B1855 = "", F1855=""), "", MIN(ForwardDays(B1855,-'Terms&amp;Conditions + Transaction'!$B$22, 'Terms&amp;Conditions + Transaction'!$B$23, 'Holiday Schedule'!$B$3:$B$1002),ForwardDays(F1855,-'Terms&amp;Conditions + Transaction'!$B$22, 'Terms&amp;Conditions + Transaction'!$B$23, 'Holiday Schedule'!$B$3:$B$1002)))</f>
        <v/>
      </c>
      <c r="O1855" s="42" t="str">
        <f ca="1">IF(B1855="", "", IF(ISNA(MATCH(N1855, SOFR_INDEX!$A$2:$A$2001, -1)),1,IF(INDEX(SOFR_INDEX!$A$2:$E$2001,MATCH(N1855, SOFR_INDEX!$A$2:$A$2001, -1), 1)=N1855,MATCH(N1855, SOFR_INDEX!$A$2:$A$2001, -1),MATCH(N1855, SOFR_INDEX!$A$2:$A$2001, -1)+1)))</f>
        <v/>
      </c>
      <c r="P1855" s="40" t="str" cm="1">
        <f t="array" aca="1" ref="P1855" ca="1">IF(OR(B1855="", F1855=""), "", INDEX(SOFR_INDEX!$B$2:$E$2001, O1855,$P$4) * IF(LEFT($P$3, 3)="180", 2, IF(LEFT($P$3, 2)="90", 4, IF(LEFT($P$3, 2)="30", 12, 1)))/100)</f>
        <v/>
      </c>
      <c r="Q1855" s="43" t="str">
        <f ca="1">IF(OR(B1855="", F1855=""), "", P1855+'Terms&amp;Conditions + Transaction'!$B$11/10000)</f>
        <v/>
      </c>
      <c r="R1855" s="43" t="str">
        <f t="shared" ca="1" si="179"/>
        <v/>
      </c>
      <c r="S1855" t="str">
        <f ca="1">IF(B1855="",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Transaction'!$C$7*(F1855-E1855), 365), 360))))</f>
        <v/>
      </c>
      <c r="T1855" s="49" t="str">
        <f t="shared" ca="1" si="180"/>
        <v/>
      </c>
      <c r="U1855" s="49" t="str">
        <f t="shared" ca="1" si="181"/>
        <v/>
      </c>
      <c r="V1855" s="49" t="str">
        <f t="shared" ca="1" si="182"/>
        <v/>
      </c>
      <c r="W1855" s="11" t="str">
        <f t="shared" ca="1" si="183"/>
        <v/>
      </c>
      <c r="X1855" s="11" t="str">
        <f t="shared" ca="1" si="184"/>
        <v/>
      </c>
    </row>
    <row r="1856" spans="2:24" x14ac:dyDescent="0.25">
      <c r="B1856" s="82" t="str">
        <f ca="1">IF(B1855&lt;MIN($C$3, 'Terms&amp;Conditions + Transaction'!$B$6), B1855+1, "")</f>
        <v/>
      </c>
      <c r="C1856" t="str">
        <f ca="1">IF(B1856="", "", IF(AND(WEEKDAY(B1856, 2)&lt;=5, ISERROR(VLOOKUP(B1856, 'Holiday Schedule'!$B$3:$B$1002, 1, FALSE))), 1, 0))</f>
        <v/>
      </c>
      <c r="D1856" t="str">
        <f ca="1">IF(B1856="", "", IF(LOWER('Terms&amp;Conditions + Transaction'!$C$15)="act", 1, IF(DAY(B1856)=31, 0, IF(AND(DAY(B1856+1)=1, MONTH(B1856+1)=3), 31-DAY(B1856), 1))))</f>
        <v/>
      </c>
      <c r="E1856" s="18" t="str">
        <f ca="1">IF(B1856="", "", IFERROR(VLOOKUP(B1856, 'Accrual Schedule'!$B$3:$B$122, 1, TRUE), ""))</f>
        <v/>
      </c>
      <c r="F1856" s="18" t="str" cm="1">
        <f t="array" aca="1" ref="F1856" ca="1">IF(B1856="", "", INDEX('Accrual Schedule'!$B$3:$B$122, MATCH(B1856, 'Accrual Schedule'!$B$3:$B$122, 1)+1, 1))</f>
        <v/>
      </c>
      <c r="G1856" s="18" t="str" cm="1">
        <f t="array" aca="1" ref="G1856" ca="1">IF(B1856="", "", INDEX('Accrual Schedule'!$B$3:$B$122, MATCH(H1856, 'Accrual Schedule'!$B$3:$B$122, 1)-1, 1))</f>
        <v/>
      </c>
      <c r="H1856" s="18" t="str">
        <f ca="1">IF(B1856="", "", INDEX('Accrual Schedule'!$B$3:$B$122, MATCH(I1856, 'Accrual Schedule'!$C$3:$C$122, 1), 1))</f>
        <v/>
      </c>
      <c r="I1856" s="18" t="str" cm="1">
        <f t="array" aca="1" ref="I1856" ca="1">IF(B1856="", "", _xlfn.IFNA(INDEX('Accrual Schedule'!$C$4:$C$122, MATCH(B1856, 'Accrual Schedule'!$C$4:$C$122, 1)+1, 1), INDEX('Accrual Schedule'!$C$4:$C$122, 1, 1)))</f>
        <v/>
      </c>
      <c r="J1856" s="11" t="str">
        <f ca="1">IF(B1856="","",'Terms&amp;Conditions + Transaction'!$F$5-SUMIF(Dispositions!$B$3:$B$32,"&lt;="&amp;B1856,Dispositions!$C$3:$C$32))</f>
        <v/>
      </c>
      <c r="K1856" s="84" t="str">
        <f ca="1">IF(B1856="", "", IF(ISNA(MATCH(B1856, 'Factor Schedule'!$B$3:$B$2002, -1)),1,IF(INDEX('Factor Schedule'!$B$3:$C$2002,MATCH(B1856, 'Factor Schedule'!$B$3:$B$2002, -1), 1)=B1856,MATCH(B1856, 'Factor Schedule'!$B$3:$B$2002, -1),MATCH(B1856, 'Factor Schedule'!$B$3:$B$2002, -1)+1)))</f>
        <v/>
      </c>
      <c r="L1856" s="11" t="str" cm="1">
        <f t="array" aca="1" ref="L1856" ca="1">IF(B1856="","",ROUND(J1856*_xlfn.IFNA(INDEX('Factor Schedule'!$B$3:$C$2002,K1856, 2), 1), 2))</f>
        <v/>
      </c>
      <c r="M1856" s="11" t="str">
        <f ca="1">IF(B1856="", "", IF(OR(LOWER('Terms&amp;Conditions + Transaction'!$B$12)&lt;&gt;"compound", B1856=$C$2, B1856=E1856), L1856, L1856+IF(LOWER('Terms&amp;Conditions + Transaction'!$B$13)&lt;&gt;"y", SUMIFS($T$8:$T$2007, $B$8:$B$2007, "&gt;="&amp;E1856, $B$8:$B$2007, "&lt;"&amp;B1856), SUMIFS($U$8:$U$1007, $B$8:$B$2007, "&gt;="&amp;E1856, $B$8:$B$2007, "&lt;"&amp;B1856))))</f>
        <v/>
      </c>
      <c r="N1856" s="18" t="str">
        <f ca="1">IF(OR(B1856 = "", F1856=""), "", MIN(ForwardDays(B1856,-'Terms&amp;Conditions + Transaction'!$B$22, 'Terms&amp;Conditions + Transaction'!$B$23, 'Holiday Schedule'!$B$3:$B$1002),ForwardDays(F1856,-'Terms&amp;Conditions + Transaction'!$B$22, 'Terms&amp;Conditions + Transaction'!$B$23, 'Holiday Schedule'!$B$3:$B$1002)))</f>
        <v/>
      </c>
      <c r="O1856" s="42" t="str">
        <f ca="1">IF(B1856="", "", IF(ISNA(MATCH(N1856, SOFR_INDEX!$A$2:$A$2001, -1)),1,IF(INDEX(SOFR_INDEX!$A$2:$E$2001,MATCH(N1856, SOFR_INDEX!$A$2:$A$2001, -1), 1)=N1856,MATCH(N1856, SOFR_INDEX!$A$2:$A$2001, -1),MATCH(N1856, SOFR_INDEX!$A$2:$A$2001, -1)+1)))</f>
        <v/>
      </c>
      <c r="P1856" s="40" t="str" cm="1">
        <f t="array" aca="1" ref="P1856" ca="1">IF(OR(B1856="", F1856=""), "", INDEX(SOFR_INDEX!$B$2:$E$2001, O1856,$P$4) * IF(LEFT($P$3, 3)="180", 2, IF(LEFT($P$3, 2)="90", 4, IF(LEFT($P$3, 2)="30", 12, 1)))/100)</f>
        <v/>
      </c>
      <c r="Q1856" s="43" t="str">
        <f ca="1">IF(OR(B1856="", F1856=""), "", P1856+'Terms&amp;Conditions + Transaction'!$B$11/10000)</f>
        <v/>
      </c>
      <c r="R1856" s="43" t="str">
        <f t="shared" ca="1" si="179"/>
        <v/>
      </c>
      <c r="S1856" t="str">
        <f ca="1">IF(B1856="",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Transaction'!$C$7*(F1856-E1856), 365), 360))))</f>
        <v/>
      </c>
      <c r="T1856" s="49" t="str">
        <f t="shared" ca="1" si="180"/>
        <v/>
      </c>
      <c r="U1856" s="49" t="str">
        <f t="shared" ca="1" si="181"/>
        <v/>
      </c>
      <c r="V1856" s="49" t="str">
        <f t="shared" ca="1" si="182"/>
        <v/>
      </c>
      <c r="W1856" s="11" t="str">
        <f t="shared" ca="1" si="183"/>
        <v/>
      </c>
      <c r="X1856" s="11" t="str">
        <f t="shared" ca="1" si="184"/>
        <v/>
      </c>
    </row>
    <row r="1857" spans="2:24" x14ac:dyDescent="0.25">
      <c r="B1857" s="82" t="str">
        <f ca="1">IF(B1856&lt;MIN($C$3, 'Terms&amp;Conditions + Transaction'!$B$6), B1856+1, "")</f>
        <v/>
      </c>
      <c r="C1857" t="str">
        <f ca="1">IF(B1857="", "", IF(AND(WEEKDAY(B1857, 2)&lt;=5, ISERROR(VLOOKUP(B1857, 'Holiday Schedule'!$B$3:$B$1002, 1, FALSE))), 1, 0))</f>
        <v/>
      </c>
      <c r="D1857" t="str">
        <f ca="1">IF(B1857="", "", IF(LOWER('Terms&amp;Conditions + Transaction'!$C$15)="act", 1, IF(DAY(B1857)=31, 0, IF(AND(DAY(B1857+1)=1, MONTH(B1857+1)=3), 31-DAY(B1857), 1))))</f>
        <v/>
      </c>
      <c r="E1857" s="18" t="str">
        <f ca="1">IF(B1857="", "", IFERROR(VLOOKUP(B1857, 'Accrual Schedule'!$B$3:$B$122, 1, TRUE), ""))</f>
        <v/>
      </c>
      <c r="F1857" s="18" t="str" cm="1">
        <f t="array" aca="1" ref="F1857" ca="1">IF(B1857="", "", INDEX('Accrual Schedule'!$B$3:$B$122, MATCH(B1857, 'Accrual Schedule'!$B$3:$B$122, 1)+1, 1))</f>
        <v/>
      </c>
      <c r="G1857" s="18" t="str" cm="1">
        <f t="array" aca="1" ref="G1857" ca="1">IF(B1857="", "", INDEX('Accrual Schedule'!$B$3:$B$122, MATCH(H1857, 'Accrual Schedule'!$B$3:$B$122, 1)-1, 1))</f>
        <v/>
      </c>
      <c r="H1857" s="18" t="str">
        <f ca="1">IF(B1857="", "", INDEX('Accrual Schedule'!$B$3:$B$122, MATCH(I1857, 'Accrual Schedule'!$C$3:$C$122, 1), 1))</f>
        <v/>
      </c>
      <c r="I1857" s="18" t="str" cm="1">
        <f t="array" aca="1" ref="I1857" ca="1">IF(B1857="", "", _xlfn.IFNA(INDEX('Accrual Schedule'!$C$4:$C$122, MATCH(B1857, 'Accrual Schedule'!$C$4:$C$122, 1)+1, 1), INDEX('Accrual Schedule'!$C$4:$C$122, 1, 1)))</f>
        <v/>
      </c>
      <c r="J1857" s="11" t="str">
        <f ca="1">IF(B1857="","",'Terms&amp;Conditions + Transaction'!$F$5-SUMIF(Dispositions!$B$3:$B$32,"&lt;="&amp;B1857,Dispositions!$C$3:$C$32))</f>
        <v/>
      </c>
      <c r="K1857" s="84" t="str">
        <f ca="1">IF(B1857="", "", IF(ISNA(MATCH(B1857, 'Factor Schedule'!$B$3:$B$2002, -1)),1,IF(INDEX('Factor Schedule'!$B$3:$C$2002,MATCH(B1857, 'Factor Schedule'!$B$3:$B$2002, -1), 1)=B1857,MATCH(B1857, 'Factor Schedule'!$B$3:$B$2002, -1),MATCH(B1857, 'Factor Schedule'!$B$3:$B$2002, -1)+1)))</f>
        <v/>
      </c>
      <c r="L1857" s="11" t="str" cm="1">
        <f t="array" aca="1" ref="L1857" ca="1">IF(B1857="","",ROUND(J1857*_xlfn.IFNA(INDEX('Factor Schedule'!$B$3:$C$2002,K1857, 2), 1), 2))</f>
        <v/>
      </c>
      <c r="M1857" s="11" t="str">
        <f ca="1">IF(B1857="", "", IF(OR(LOWER('Terms&amp;Conditions + Transaction'!$B$12)&lt;&gt;"compound", B1857=$C$2, B1857=E1857), L1857, L1857+IF(LOWER('Terms&amp;Conditions + Transaction'!$B$13)&lt;&gt;"y", SUMIFS($T$8:$T$2007, $B$8:$B$2007, "&gt;="&amp;E1857, $B$8:$B$2007, "&lt;"&amp;B1857), SUMIFS($U$8:$U$1007, $B$8:$B$2007, "&gt;="&amp;E1857, $B$8:$B$2007, "&lt;"&amp;B1857))))</f>
        <v/>
      </c>
      <c r="N1857" s="18" t="str">
        <f ca="1">IF(OR(B1857 = "", F1857=""), "", MIN(ForwardDays(B1857,-'Terms&amp;Conditions + Transaction'!$B$22, 'Terms&amp;Conditions + Transaction'!$B$23, 'Holiday Schedule'!$B$3:$B$1002),ForwardDays(F1857,-'Terms&amp;Conditions + Transaction'!$B$22, 'Terms&amp;Conditions + Transaction'!$B$23, 'Holiday Schedule'!$B$3:$B$1002)))</f>
        <v/>
      </c>
      <c r="O1857" s="42" t="str">
        <f ca="1">IF(B1857="", "", IF(ISNA(MATCH(N1857, SOFR_INDEX!$A$2:$A$2001, -1)),1,IF(INDEX(SOFR_INDEX!$A$2:$E$2001,MATCH(N1857, SOFR_INDEX!$A$2:$A$2001, -1), 1)=N1857,MATCH(N1857, SOFR_INDEX!$A$2:$A$2001, -1),MATCH(N1857, SOFR_INDEX!$A$2:$A$2001, -1)+1)))</f>
        <v/>
      </c>
      <c r="P1857" s="40" t="str" cm="1">
        <f t="array" aca="1" ref="P1857" ca="1">IF(OR(B1857="", F1857=""), "", INDEX(SOFR_INDEX!$B$2:$E$2001, O1857,$P$4) * IF(LEFT($P$3, 3)="180", 2, IF(LEFT($P$3, 2)="90", 4, IF(LEFT($P$3, 2)="30", 12, 1)))/100)</f>
        <v/>
      </c>
      <c r="Q1857" s="43" t="str">
        <f ca="1">IF(OR(B1857="", F1857=""), "", P1857+'Terms&amp;Conditions + Transaction'!$B$11/10000)</f>
        <v/>
      </c>
      <c r="R1857" s="43" t="str">
        <f t="shared" ca="1" si="179"/>
        <v/>
      </c>
      <c r="S1857" t="str">
        <f ca="1">IF(B1857="",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Transaction'!$C$7*(F1857-E1857), 365), 360))))</f>
        <v/>
      </c>
      <c r="T1857" s="49" t="str">
        <f t="shared" ca="1" si="180"/>
        <v/>
      </c>
      <c r="U1857" s="49" t="str">
        <f t="shared" ca="1" si="181"/>
        <v/>
      </c>
      <c r="V1857" s="49" t="str">
        <f t="shared" ca="1" si="182"/>
        <v/>
      </c>
      <c r="W1857" s="11" t="str">
        <f t="shared" ca="1" si="183"/>
        <v/>
      </c>
      <c r="X1857" s="11" t="str">
        <f t="shared" ca="1" si="184"/>
        <v/>
      </c>
    </row>
    <row r="1858" spans="2:24" x14ac:dyDescent="0.25">
      <c r="B1858" s="82" t="str">
        <f ca="1">IF(B1857&lt;MIN($C$3, 'Terms&amp;Conditions + Transaction'!$B$6), B1857+1, "")</f>
        <v/>
      </c>
      <c r="C1858" t="str">
        <f ca="1">IF(B1858="", "", IF(AND(WEEKDAY(B1858, 2)&lt;=5, ISERROR(VLOOKUP(B1858, 'Holiday Schedule'!$B$3:$B$1002, 1, FALSE))), 1, 0))</f>
        <v/>
      </c>
      <c r="D1858" t="str">
        <f ca="1">IF(B1858="", "", IF(LOWER('Terms&amp;Conditions + Transaction'!$C$15)="act", 1, IF(DAY(B1858)=31, 0, IF(AND(DAY(B1858+1)=1, MONTH(B1858+1)=3), 31-DAY(B1858), 1))))</f>
        <v/>
      </c>
      <c r="E1858" s="18" t="str">
        <f ca="1">IF(B1858="", "", IFERROR(VLOOKUP(B1858, 'Accrual Schedule'!$B$3:$B$122, 1, TRUE), ""))</f>
        <v/>
      </c>
      <c r="F1858" s="18" t="str" cm="1">
        <f t="array" aca="1" ref="F1858" ca="1">IF(B1858="", "", INDEX('Accrual Schedule'!$B$3:$B$122, MATCH(B1858, 'Accrual Schedule'!$B$3:$B$122, 1)+1, 1))</f>
        <v/>
      </c>
      <c r="G1858" s="18" t="str" cm="1">
        <f t="array" aca="1" ref="G1858" ca="1">IF(B1858="", "", INDEX('Accrual Schedule'!$B$3:$B$122, MATCH(H1858, 'Accrual Schedule'!$B$3:$B$122, 1)-1, 1))</f>
        <v/>
      </c>
      <c r="H1858" s="18" t="str">
        <f ca="1">IF(B1858="", "", INDEX('Accrual Schedule'!$B$3:$B$122, MATCH(I1858, 'Accrual Schedule'!$C$3:$C$122, 1), 1))</f>
        <v/>
      </c>
      <c r="I1858" s="18" t="str" cm="1">
        <f t="array" aca="1" ref="I1858" ca="1">IF(B1858="", "", _xlfn.IFNA(INDEX('Accrual Schedule'!$C$4:$C$122, MATCH(B1858, 'Accrual Schedule'!$C$4:$C$122, 1)+1, 1), INDEX('Accrual Schedule'!$C$4:$C$122, 1, 1)))</f>
        <v/>
      </c>
      <c r="J1858" s="11" t="str">
        <f ca="1">IF(B1858="","",'Terms&amp;Conditions + Transaction'!$F$5-SUMIF(Dispositions!$B$3:$B$32,"&lt;="&amp;B1858,Dispositions!$C$3:$C$32))</f>
        <v/>
      </c>
      <c r="K1858" s="84" t="str">
        <f ca="1">IF(B1858="", "", IF(ISNA(MATCH(B1858, 'Factor Schedule'!$B$3:$B$2002, -1)),1,IF(INDEX('Factor Schedule'!$B$3:$C$2002,MATCH(B1858, 'Factor Schedule'!$B$3:$B$2002, -1), 1)=B1858,MATCH(B1858, 'Factor Schedule'!$B$3:$B$2002, -1),MATCH(B1858, 'Factor Schedule'!$B$3:$B$2002, -1)+1)))</f>
        <v/>
      </c>
      <c r="L1858" s="11" t="str" cm="1">
        <f t="array" aca="1" ref="L1858" ca="1">IF(B1858="","",ROUND(J1858*_xlfn.IFNA(INDEX('Factor Schedule'!$B$3:$C$2002,K1858, 2), 1), 2))</f>
        <v/>
      </c>
      <c r="M1858" s="11" t="str">
        <f ca="1">IF(B1858="", "", IF(OR(LOWER('Terms&amp;Conditions + Transaction'!$B$12)&lt;&gt;"compound", B1858=$C$2, B1858=E1858), L1858, L1858+IF(LOWER('Terms&amp;Conditions + Transaction'!$B$13)&lt;&gt;"y", SUMIFS($T$8:$T$2007, $B$8:$B$2007, "&gt;="&amp;E1858, $B$8:$B$2007, "&lt;"&amp;B1858), SUMIFS($U$8:$U$1007, $B$8:$B$2007, "&gt;="&amp;E1858, $B$8:$B$2007, "&lt;"&amp;B1858))))</f>
        <v/>
      </c>
      <c r="N1858" s="18" t="str">
        <f ca="1">IF(OR(B1858 = "", F1858=""), "", MIN(ForwardDays(B1858,-'Terms&amp;Conditions + Transaction'!$B$22, 'Terms&amp;Conditions + Transaction'!$B$23, 'Holiday Schedule'!$B$3:$B$1002),ForwardDays(F1858,-'Terms&amp;Conditions + Transaction'!$B$22, 'Terms&amp;Conditions + Transaction'!$B$23, 'Holiday Schedule'!$B$3:$B$1002)))</f>
        <v/>
      </c>
      <c r="O1858" s="42" t="str">
        <f ca="1">IF(B1858="", "", IF(ISNA(MATCH(N1858, SOFR_INDEX!$A$2:$A$2001, -1)),1,IF(INDEX(SOFR_INDEX!$A$2:$E$2001,MATCH(N1858, SOFR_INDEX!$A$2:$A$2001, -1), 1)=N1858,MATCH(N1858, SOFR_INDEX!$A$2:$A$2001, -1),MATCH(N1858, SOFR_INDEX!$A$2:$A$2001, -1)+1)))</f>
        <v/>
      </c>
      <c r="P1858" s="40" t="str" cm="1">
        <f t="array" aca="1" ref="P1858" ca="1">IF(OR(B1858="", F1858=""), "", INDEX(SOFR_INDEX!$B$2:$E$2001, O1858,$P$4) * IF(LEFT($P$3, 3)="180", 2, IF(LEFT($P$3, 2)="90", 4, IF(LEFT($P$3, 2)="30", 12, 1)))/100)</f>
        <v/>
      </c>
      <c r="Q1858" s="43" t="str">
        <f ca="1">IF(OR(B1858="", F1858=""), "", P1858+'Terms&amp;Conditions + Transaction'!$B$11/10000)</f>
        <v/>
      </c>
      <c r="R1858" s="43" t="str">
        <f t="shared" ca="1" si="179"/>
        <v/>
      </c>
      <c r="S1858" t="str">
        <f ca="1">IF(B1858="",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Transaction'!$C$7*(F1858-E1858), 365), 360))))</f>
        <v/>
      </c>
      <c r="T1858" s="49" t="str">
        <f t="shared" ca="1" si="180"/>
        <v/>
      </c>
      <c r="U1858" s="49" t="str">
        <f t="shared" ca="1" si="181"/>
        <v/>
      </c>
      <c r="V1858" s="49" t="str">
        <f t="shared" ca="1" si="182"/>
        <v/>
      </c>
      <c r="W1858" s="11" t="str">
        <f t="shared" ca="1" si="183"/>
        <v/>
      </c>
      <c r="X1858" s="11" t="str">
        <f t="shared" ca="1" si="184"/>
        <v/>
      </c>
    </row>
    <row r="1859" spans="2:24" x14ac:dyDescent="0.25">
      <c r="B1859" s="82" t="str">
        <f ca="1">IF(B1858&lt;MIN($C$3, 'Terms&amp;Conditions + Transaction'!$B$6), B1858+1, "")</f>
        <v/>
      </c>
      <c r="C1859" t="str">
        <f ca="1">IF(B1859="", "", IF(AND(WEEKDAY(B1859, 2)&lt;=5, ISERROR(VLOOKUP(B1859, 'Holiday Schedule'!$B$3:$B$1002, 1, FALSE))), 1, 0))</f>
        <v/>
      </c>
      <c r="D1859" t="str">
        <f ca="1">IF(B1859="", "", IF(LOWER('Terms&amp;Conditions + Transaction'!$C$15)="act", 1, IF(DAY(B1859)=31, 0, IF(AND(DAY(B1859+1)=1, MONTH(B1859+1)=3), 31-DAY(B1859), 1))))</f>
        <v/>
      </c>
      <c r="E1859" s="18" t="str">
        <f ca="1">IF(B1859="", "", IFERROR(VLOOKUP(B1859, 'Accrual Schedule'!$B$3:$B$122, 1, TRUE), ""))</f>
        <v/>
      </c>
      <c r="F1859" s="18" t="str" cm="1">
        <f t="array" aca="1" ref="F1859" ca="1">IF(B1859="", "", INDEX('Accrual Schedule'!$B$3:$B$122, MATCH(B1859, 'Accrual Schedule'!$B$3:$B$122, 1)+1, 1))</f>
        <v/>
      </c>
      <c r="G1859" s="18" t="str" cm="1">
        <f t="array" aca="1" ref="G1859" ca="1">IF(B1859="", "", INDEX('Accrual Schedule'!$B$3:$B$122, MATCH(H1859, 'Accrual Schedule'!$B$3:$B$122, 1)-1, 1))</f>
        <v/>
      </c>
      <c r="H1859" s="18" t="str">
        <f ca="1">IF(B1859="", "", INDEX('Accrual Schedule'!$B$3:$B$122, MATCH(I1859, 'Accrual Schedule'!$C$3:$C$122, 1), 1))</f>
        <v/>
      </c>
      <c r="I1859" s="18" t="str" cm="1">
        <f t="array" aca="1" ref="I1859" ca="1">IF(B1859="", "", _xlfn.IFNA(INDEX('Accrual Schedule'!$C$4:$C$122, MATCH(B1859, 'Accrual Schedule'!$C$4:$C$122, 1)+1, 1), INDEX('Accrual Schedule'!$C$4:$C$122, 1, 1)))</f>
        <v/>
      </c>
      <c r="J1859" s="11" t="str">
        <f ca="1">IF(B1859="","",'Terms&amp;Conditions + Transaction'!$F$5-SUMIF(Dispositions!$B$3:$B$32,"&lt;="&amp;B1859,Dispositions!$C$3:$C$32))</f>
        <v/>
      </c>
      <c r="K1859" s="84" t="str">
        <f ca="1">IF(B1859="", "", IF(ISNA(MATCH(B1859, 'Factor Schedule'!$B$3:$B$2002, -1)),1,IF(INDEX('Factor Schedule'!$B$3:$C$2002,MATCH(B1859, 'Factor Schedule'!$B$3:$B$2002, -1), 1)=B1859,MATCH(B1859, 'Factor Schedule'!$B$3:$B$2002, -1),MATCH(B1859, 'Factor Schedule'!$B$3:$B$2002, -1)+1)))</f>
        <v/>
      </c>
      <c r="L1859" s="11" t="str" cm="1">
        <f t="array" aca="1" ref="L1859" ca="1">IF(B1859="","",ROUND(J1859*_xlfn.IFNA(INDEX('Factor Schedule'!$B$3:$C$2002,K1859, 2), 1), 2))</f>
        <v/>
      </c>
      <c r="M1859" s="11" t="str">
        <f ca="1">IF(B1859="", "", IF(OR(LOWER('Terms&amp;Conditions + Transaction'!$B$12)&lt;&gt;"compound", B1859=$C$2, B1859=E1859), L1859, L1859+IF(LOWER('Terms&amp;Conditions + Transaction'!$B$13)&lt;&gt;"y", SUMIFS($T$8:$T$2007, $B$8:$B$2007, "&gt;="&amp;E1859, $B$8:$B$2007, "&lt;"&amp;B1859), SUMIFS($U$8:$U$1007, $B$8:$B$2007, "&gt;="&amp;E1859, $B$8:$B$2007, "&lt;"&amp;B1859))))</f>
        <v/>
      </c>
      <c r="N1859" s="18" t="str">
        <f ca="1">IF(OR(B1859 = "", F1859=""), "", MIN(ForwardDays(B1859,-'Terms&amp;Conditions + Transaction'!$B$22, 'Terms&amp;Conditions + Transaction'!$B$23, 'Holiday Schedule'!$B$3:$B$1002),ForwardDays(F1859,-'Terms&amp;Conditions + Transaction'!$B$22, 'Terms&amp;Conditions + Transaction'!$B$23, 'Holiday Schedule'!$B$3:$B$1002)))</f>
        <v/>
      </c>
      <c r="O1859" s="42" t="str">
        <f ca="1">IF(B1859="", "", IF(ISNA(MATCH(N1859, SOFR_INDEX!$A$2:$A$2001, -1)),1,IF(INDEX(SOFR_INDEX!$A$2:$E$2001,MATCH(N1859, SOFR_INDEX!$A$2:$A$2001, -1), 1)=N1859,MATCH(N1859, SOFR_INDEX!$A$2:$A$2001, -1),MATCH(N1859, SOFR_INDEX!$A$2:$A$2001, -1)+1)))</f>
        <v/>
      </c>
      <c r="P1859" s="40" t="str" cm="1">
        <f t="array" aca="1" ref="P1859" ca="1">IF(OR(B1859="", F1859=""), "", INDEX(SOFR_INDEX!$B$2:$E$2001, O1859,$P$4) * IF(LEFT($P$3, 3)="180", 2, IF(LEFT($P$3, 2)="90", 4, IF(LEFT($P$3, 2)="30", 12, 1)))/100)</f>
        <v/>
      </c>
      <c r="Q1859" s="43" t="str">
        <f ca="1">IF(OR(B1859="", F1859=""), "", P1859+'Terms&amp;Conditions + Transaction'!$B$11/10000)</f>
        <v/>
      </c>
      <c r="R1859" s="43" t="str">
        <f t="shared" ca="1" si="179"/>
        <v/>
      </c>
      <c r="S1859" t="str">
        <f ca="1">IF(B1859="",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Transaction'!$C$7*(F1859-E1859), 365), 360))))</f>
        <v/>
      </c>
      <c r="T1859" s="49" t="str">
        <f t="shared" ca="1" si="180"/>
        <v/>
      </c>
      <c r="U1859" s="49" t="str">
        <f t="shared" ca="1" si="181"/>
        <v/>
      </c>
      <c r="V1859" s="49" t="str">
        <f t="shared" ca="1" si="182"/>
        <v/>
      </c>
      <c r="W1859" s="11" t="str">
        <f t="shared" ca="1" si="183"/>
        <v/>
      </c>
      <c r="X1859" s="11" t="str">
        <f t="shared" ca="1" si="184"/>
        <v/>
      </c>
    </row>
    <row r="1860" spans="2:24" x14ac:dyDescent="0.25">
      <c r="B1860" s="82" t="str">
        <f ca="1">IF(B1859&lt;MIN($C$3, 'Terms&amp;Conditions + Transaction'!$B$6), B1859+1, "")</f>
        <v/>
      </c>
      <c r="C1860" t="str">
        <f ca="1">IF(B1860="", "", IF(AND(WEEKDAY(B1860, 2)&lt;=5, ISERROR(VLOOKUP(B1860, 'Holiday Schedule'!$B$3:$B$1002, 1, FALSE))), 1, 0))</f>
        <v/>
      </c>
      <c r="D1860" t="str">
        <f ca="1">IF(B1860="", "", IF(LOWER('Terms&amp;Conditions + Transaction'!$C$15)="act", 1, IF(DAY(B1860)=31, 0, IF(AND(DAY(B1860+1)=1, MONTH(B1860+1)=3), 31-DAY(B1860), 1))))</f>
        <v/>
      </c>
      <c r="E1860" s="18" t="str">
        <f ca="1">IF(B1860="", "", IFERROR(VLOOKUP(B1860, 'Accrual Schedule'!$B$3:$B$122, 1, TRUE), ""))</f>
        <v/>
      </c>
      <c r="F1860" s="18" t="str" cm="1">
        <f t="array" aca="1" ref="F1860" ca="1">IF(B1860="", "", INDEX('Accrual Schedule'!$B$3:$B$122, MATCH(B1860, 'Accrual Schedule'!$B$3:$B$122, 1)+1, 1))</f>
        <v/>
      </c>
      <c r="G1860" s="18" t="str" cm="1">
        <f t="array" aca="1" ref="G1860" ca="1">IF(B1860="", "", INDEX('Accrual Schedule'!$B$3:$B$122, MATCH(H1860, 'Accrual Schedule'!$B$3:$B$122, 1)-1, 1))</f>
        <v/>
      </c>
      <c r="H1860" s="18" t="str">
        <f ca="1">IF(B1860="", "", INDEX('Accrual Schedule'!$B$3:$B$122, MATCH(I1860, 'Accrual Schedule'!$C$3:$C$122, 1), 1))</f>
        <v/>
      </c>
      <c r="I1860" s="18" t="str" cm="1">
        <f t="array" aca="1" ref="I1860" ca="1">IF(B1860="", "", _xlfn.IFNA(INDEX('Accrual Schedule'!$C$4:$C$122, MATCH(B1860, 'Accrual Schedule'!$C$4:$C$122, 1)+1, 1), INDEX('Accrual Schedule'!$C$4:$C$122, 1, 1)))</f>
        <v/>
      </c>
      <c r="J1860" s="11" t="str">
        <f ca="1">IF(B1860="","",'Terms&amp;Conditions + Transaction'!$F$5-SUMIF(Dispositions!$B$3:$B$32,"&lt;="&amp;B1860,Dispositions!$C$3:$C$32))</f>
        <v/>
      </c>
      <c r="K1860" s="84" t="str">
        <f ca="1">IF(B1860="", "", IF(ISNA(MATCH(B1860, 'Factor Schedule'!$B$3:$B$2002, -1)),1,IF(INDEX('Factor Schedule'!$B$3:$C$2002,MATCH(B1860, 'Factor Schedule'!$B$3:$B$2002, -1), 1)=B1860,MATCH(B1860, 'Factor Schedule'!$B$3:$B$2002, -1),MATCH(B1860, 'Factor Schedule'!$B$3:$B$2002, -1)+1)))</f>
        <v/>
      </c>
      <c r="L1860" s="11" t="str" cm="1">
        <f t="array" aca="1" ref="L1860" ca="1">IF(B1860="","",ROUND(J1860*_xlfn.IFNA(INDEX('Factor Schedule'!$B$3:$C$2002,K1860, 2), 1), 2))</f>
        <v/>
      </c>
      <c r="M1860" s="11" t="str">
        <f ca="1">IF(B1860="", "", IF(OR(LOWER('Terms&amp;Conditions + Transaction'!$B$12)&lt;&gt;"compound", B1860=$C$2, B1860=E1860), L1860, L1860+IF(LOWER('Terms&amp;Conditions + Transaction'!$B$13)&lt;&gt;"y", SUMIFS($T$8:$T$2007, $B$8:$B$2007, "&gt;="&amp;E1860, $B$8:$B$2007, "&lt;"&amp;B1860), SUMIFS($U$8:$U$1007, $B$8:$B$2007, "&gt;="&amp;E1860, $B$8:$B$2007, "&lt;"&amp;B1860))))</f>
        <v/>
      </c>
      <c r="N1860" s="18" t="str">
        <f ca="1">IF(OR(B1860 = "", F1860=""), "", MIN(ForwardDays(B1860,-'Terms&amp;Conditions + Transaction'!$B$22, 'Terms&amp;Conditions + Transaction'!$B$23, 'Holiday Schedule'!$B$3:$B$1002),ForwardDays(F1860,-'Terms&amp;Conditions + Transaction'!$B$22, 'Terms&amp;Conditions + Transaction'!$B$23, 'Holiday Schedule'!$B$3:$B$1002)))</f>
        <v/>
      </c>
      <c r="O1860" s="42" t="str">
        <f ca="1">IF(B1860="", "", IF(ISNA(MATCH(N1860, SOFR_INDEX!$A$2:$A$2001, -1)),1,IF(INDEX(SOFR_INDEX!$A$2:$E$2001,MATCH(N1860, SOFR_INDEX!$A$2:$A$2001, -1), 1)=N1860,MATCH(N1860, SOFR_INDEX!$A$2:$A$2001, -1),MATCH(N1860, SOFR_INDEX!$A$2:$A$2001, -1)+1)))</f>
        <v/>
      </c>
      <c r="P1860" s="40" t="str" cm="1">
        <f t="array" aca="1" ref="P1860" ca="1">IF(OR(B1860="", F1860=""), "", INDEX(SOFR_INDEX!$B$2:$E$2001, O1860,$P$4) * IF(LEFT($P$3, 3)="180", 2, IF(LEFT($P$3, 2)="90", 4, IF(LEFT($P$3, 2)="30", 12, 1)))/100)</f>
        <v/>
      </c>
      <c r="Q1860" s="43" t="str">
        <f ca="1">IF(OR(B1860="", F1860=""), "", P1860+'Terms&amp;Conditions + Transaction'!$B$11/10000)</f>
        <v/>
      </c>
      <c r="R1860" s="43" t="str">
        <f t="shared" ca="1" si="179"/>
        <v/>
      </c>
      <c r="S1860" t="str">
        <f ca="1">IF(B1860="",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Transaction'!$C$7*(F1860-E1860), 365), 360))))</f>
        <v/>
      </c>
      <c r="T1860" s="49" t="str">
        <f t="shared" ca="1" si="180"/>
        <v/>
      </c>
      <c r="U1860" s="49" t="str">
        <f t="shared" ca="1" si="181"/>
        <v/>
      </c>
      <c r="V1860" s="49" t="str">
        <f t="shared" ca="1" si="182"/>
        <v/>
      </c>
      <c r="W1860" s="11" t="str">
        <f t="shared" ca="1" si="183"/>
        <v/>
      </c>
      <c r="X1860" s="11" t="str">
        <f t="shared" ca="1" si="184"/>
        <v/>
      </c>
    </row>
    <row r="1861" spans="2:24" x14ac:dyDescent="0.25">
      <c r="B1861" s="82" t="str">
        <f ca="1">IF(B1860&lt;MIN($C$3, 'Terms&amp;Conditions + Transaction'!$B$6), B1860+1, "")</f>
        <v/>
      </c>
      <c r="C1861" t="str">
        <f ca="1">IF(B1861="", "", IF(AND(WEEKDAY(B1861, 2)&lt;=5, ISERROR(VLOOKUP(B1861, 'Holiday Schedule'!$B$3:$B$1002, 1, FALSE))), 1, 0))</f>
        <v/>
      </c>
      <c r="D1861" t="str">
        <f ca="1">IF(B1861="", "", IF(LOWER('Terms&amp;Conditions + Transaction'!$C$15)="act", 1, IF(DAY(B1861)=31, 0, IF(AND(DAY(B1861+1)=1, MONTH(B1861+1)=3), 31-DAY(B1861), 1))))</f>
        <v/>
      </c>
      <c r="E1861" s="18" t="str">
        <f ca="1">IF(B1861="", "", IFERROR(VLOOKUP(B1861, 'Accrual Schedule'!$B$3:$B$122, 1, TRUE), ""))</f>
        <v/>
      </c>
      <c r="F1861" s="18" t="str" cm="1">
        <f t="array" aca="1" ref="F1861" ca="1">IF(B1861="", "", INDEX('Accrual Schedule'!$B$3:$B$122, MATCH(B1861, 'Accrual Schedule'!$B$3:$B$122, 1)+1, 1))</f>
        <v/>
      </c>
      <c r="G1861" s="18" t="str" cm="1">
        <f t="array" aca="1" ref="G1861" ca="1">IF(B1861="", "", INDEX('Accrual Schedule'!$B$3:$B$122, MATCH(H1861, 'Accrual Schedule'!$B$3:$B$122, 1)-1, 1))</f>
        <v/>
      </c>
      <c r="H1861" s="18" t="str">
        <f ca="1">IF(B1861="", "", INDEX('Accrual Schedule'!$B$3:$B$122, MATCH(I1861, 'Accrual Schedule'!$C$3:$C$122, 1), 1))</f>
        <v/>
      </c>
      <c r="I1861" s="18" t="str" cm="1">
        <f t="array" aca="1" ref="I1861" ca="1">IF(B1861="", "", _xlfn.IFNA(INDEX('Accrual Schedule'!$C$4:$C$122, MATCH(B1861, 'Accrual Schedule'!$C$4:$C$122, 1)+1, 1), INDEX('Accrual Schedule'!$C$4:$C$122, 1, 1)))</f>
        <v/>
      </c>
      <c r="J1861" s="11" t="str">
        <f ca="1">IF(B1861="","",'Terms&amp;Conditions + Transaction'!$F$5-SUMIF(Dispositions!$B$3:$B$32,"&lt;="&amp;B1861,Dispositions!$C$3:$C$32))</f>
        <v/>
      </c>
      <c r="K1861" s="84" t="str">
        <f ca="1">IF(B1861="", "", IF(ISNA(MATCH(B1861, 'Factor Schedule'!$B$3:$B$2002, -1)),1,IF(INDEX('Factor Schedule'!$B$3:$C$2002,MATCH(B1861, 'Factor Schedule'!$B$3:$B$2002, -1), 1)=B1861,MATCH(B1861, 'Factor Schedule'!$B$3:$B$2002, -1),MATCH(B1861, 'Factor Schedule'!$B$3:$B$2002, -1)+1)))</f>
        <v/>
      </c>
      <c r="L1861" s="11" t="str" cm="1">
        <f t="array" aca="1" ref="L1861" ca="1">IF(B1861="","",ROUND(J1861*_xlfn.IFNA(INDEX('Factor Schedule'!$B$3:$C$2002,K1861, 2), 1), 2))</f>
        <v/>
      </c>
      <c r="M1861" s="11" t="str">
        <f ca="1">IF(B1861="", "", IF(OR(LOWER('Terms&amp;Conditions + Transaction'!$B$12)&lt;&gt;"compound", B1861=$C$2, B1861=E1861), L1861, L1861+IF(LOWER('Terms&amp;Conditions + Transaction'!$B$13)&lt;&gt;"y", SUMIFS($T$8:$T$2007, $B$8:$B$2007, "&gt;="&amp;E1861, $B$8:$B$2007, "&lt;"&amp;B1861), SUMIFS($U$8:$U$1007, $B$8:$B$2007, "&gt;="&amp;E1861, $B$8:$B$2007, "&lt;"&amp;B1861))))</f>
        <v/>
      </c>
      <c r="N1861" s="18" t="str">
        <f ca="1">IF(OR(B1861 = "", F1861=""), "", MIN(ForwardDays(B1861,-'Terms&amp;Conditions + Transaction'!$B$22, 'Terms&amp;Conditions + Transaction'!$B$23, 'Holiday Schedule'!$B$3:$B$1002),ForwardDays(F1861,-'Terms&amp;Conditions + Transaction'!$B$22, 'Terms&amp;Conditions + Transaction'!$B$23, 'Holiday Schedule'!$B$3:$B$1002)))</f>
        <v/>
      </c>
      <c r="O1861" s="42" t="str">
        <f ca="1">IF(B1861="", "", IF(ISNA(MATCH(N1861, SOFR_INDEX!$A$2:$A$2001, -1)),1,IF(INDEX(SOFR_INDEX!$A$2:$E$2001,MATCH(N1861, SOFR_INDEX!$A$2:$A$2001, -1), 1)=N1861,MATCH(N1861, SOFR_INDEX!$A$2:$A$2001, -1),MATCH(N1861, SOFR_INDEX!$A$2:$A$2001, -1)+1)))</f>
        <v/>
      </c>
      <c r="P1861" s="40" t="str" cm="1">
        <f t="array" aca="1" ref="P1861" ca="1">IF(OR(B1861="", F1861=""), "", INDEX(SOFR_INDEX!$B$2:$E$2001, O1861,$P$4) * IF(LEFT($P$3, 3)="180", 2, IF(LEFT($P$3, 2)="90", 4, IF(LEFT($P$3, 2)="30", 12, 1)))/100)</f>
        <v/>
      </c>
      <c r="Q1861" s="43" t="str">
        <f ca="1">IF(OR(B1861="", F1861=""), "", P1861+'Terms&amp;Conditions + Transaction'!$B$11/10000)</f>
        <v/>
      </c>
      <c r="R1861" s="43" t="str">
        <f t="shared" ca="1" si="179"/>
        <v/>
      </c>
      <c r="S1861" t="str">
        <f ca="1">IF(B1861="",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Transaction'!$C$7*(F1861-E1861), 365), 360))))</f>
        <v/>
      </c>
      <c r="T1861" s="49" t="str">
        <f t="shared" ca="1" si="180"/>
        <v/>
      </c>
      <c r="U1861" s="49" t="str">
        <f t="shared" ca="1" si="181"/>
        <v/>
      </c>
      <c r="V1861" s="49" t="str">
        <f t="shared" ca="1" si="182"/>
        <v/>
      </c>
      <c r="W1861" s="11" t="str">
        <f t="shared" ca="1" si="183"/>
        <v/>
      </c>
      <c r="X1861" s="11" t="str">
        <f t="shared" ca="1" si="184"/>
        <v/>
      </c>
    </row>
    <row r="1862" spans="2:24" x14ac:dyDescent="0.25">
      <c r="B1862" s="82" t="str">
        <f ca="1">IF(B1861&lt;MIN($C$3, 'Terms&amp;Conditions + Transaction'!$B$6), B1861+1, "")</f>
        <v/>
      </c>
      <c r="C1862" t="str">
        <f ca="1">IF(B1862="", "", IF(AND(WEEKDAY(B1862, 2)&lt;=5, ISERROR(VLOOKUP(B1862, 'Holiday Schedule'!$B$3:$B$1002, 1, FALSE))), 1, 0))</f>
        <v/>
      </c>
      <c r="D1862" t="str">
        <f ca="1">IF(B1862="", "", IF(LOWER('Terms&amp;Conditions + Transaction'!$C$15)="act", 1, IF(DAY(B1862)=31, 0, IF(AND(DAY(B1862+1)=1, MONTH(B1862+1)=3), 31-DAY(B1862), 1))))</f>
        <v/>
      </c>
      <c r="E1862" s="18" t="str">
        <f ca="1">IF(B1862="", "", IFERROR(VLOOKUP(B1862, 'Accrual Schedule'!$B$3:$B$122, 1, TRUE), ""))</f>
        <v/>
      </c>
      <c r="F1862" s="18" t="str" cm="1">
        <f t="array" aca="1" ref="F1862" ca="1">IF(B1862="", "", INDEX('Accrual Schedule'!$B$3:$B$122, MATCH(B1862, 'Accrual Schedule'!$B$3:$B$122, 1)+1, 1))</f>
        <v/>
      </c>
      <c r="G1862" s="18" t="str" cm="1">
        <f t="array" aca="1" ref="G1862" ca="1">IF(B1862="", "", INDEX('Accrual Schedule'!$B$3:$B$122, MATCH(H1862, 'Accrual Schedule'!$B$3:$B$122, 1)-1, 1))</f>
        <v/>
      </c>
      <c r="H1862" s="18" t="str">
        <f ca="1">IF(B1862="", "", INDEX('Accrual Schedule'!$B$3:$B$122, MATCH(I1862, 'Accrual Schedule'!$C$3:$C$122, 1), 1))</f>
        <v/>
      </c>
      <c r="I1862" s="18" t="str" cm="1">
        <f t="array" aca="1" ref="I1862" ca="1">IF(B1862="", "", _xlfn.IFNA(INDEX('Accrual Schedule'!$C$4:$C$122, MATCH(B1862, 'Accrual Schedule'!$C$4:$C$122, 1)+1, 1), INDEX('Accrual Schedule'!$C$4:$C$122, 1, 1)))</f>
        <v/>
      </c>
      <c r="J1862" s="11" t="str">
        <f ca="1">IF(B1862="","",'Terms&amp;Conditions + Transaction'!$F$5-SUMIF(Dispositions!$B$3:$B$32,"&lt;="&amp;B1862,Dispositions!$C$3:$C$32))</f>
        <v/>
      </c>
      <c r="K1862" s="84" t="str">
        <f ca="1">IF(B1862="", "", IF(ISNA(MATCH(B1862, 'Factor Schedule'!$B$3:$B$2002, -1)),1,IF(INDEX('Factor Schedule'!$B$3:$C$2002,MATCH(B1862, 'Factor Schedule'!$B$3:$B$2002, -1), 1)=B1862,MATCH(B1862, 'Factor Schedule'!$B$3:$B$2002, -1),MATCH(B1862, 'Factor Schedule'!$B$3:$B$2002, -1)+1)))</f>
        <v/>
      </c>
      <c r="L1862" s="11" t="str" cm="1">
        <f t="array" aca="1" ref="L1862" ca="1">IF(B1862="","",ROUND(J1862*_xlfn.IFNA(INDEX('Factor Schedule'!$B$3:$C$2002,K1862, 2), 1), 2))</f>
        <v/>
      </c>
      <c r="M1862" s="11" t="str">
        <f ca="1">IF(B1862="", "", IF(OR(LOWER('Terms&amp;Conditions + Transaction'!$B$12)&lt;&gt;"compound", B1862=$C$2, B1862=E1862), L1862, L1862+IF(LOWER('Terms&amp;Conditions + Transaction'!$B$13)&lt;&gt;"y", SUMIFS($T$8:$T$2007, $B$8:$B$2007, "&gt;="&amp;E1862, $B$8:$B$2007, "&lt;"&amp;B1862), SUMIFS($U$8:$U$1007, $B$8:$B$2007, "&gt;="&amp;E1862, $B$8:$B$2007, "&lt;"&amp;B1862))))</f>
        <v/>
      </c>
      <c r="N1862" s="18" t="str">
        <f ca="1">IF(OR(B1862 = "", F1862=""), "", MIN(ForwardDays(B1862,-'Terms&amp;Conditions + Transaction'!$B$22, 'Terms&amp;Conditions + Transaction'!$B$23, 'Holiday Schedule'!$B$3:$B$1002),ForwardDays(F1862,-'Terms&amp;Conditions + Transaction'!$B$22, 'Terms&amp;Conditions + Transaction'!$B$23, 'Holiday Schedule'!$B$3:$B$1002)))</f>
        <v/>
      </c>
      <c r="O1862" s="42" t="str">
        <f ca="1">IF(B1862="", "", IF(ISNA(MATCH(N1862, SOFR_INDEX!$A$2:$A$2001, -1)),1,IF(INDEX(SOFR_INDEX!$A$2:$E$2001,MATCH(N1862, SOFR_INDEX!$A$2:$A$2001, -1), 1)=N1862,MATCH(N1862, SOFR_INDEX!$A$2:$A$2001, -1),MATCH(N1862, SOFR_INDEX!$A$2:$A$2001, -1)+1)))</f>
        <v/>
      </c>
      <c r="P1862" s="40" t="str" cm="1">
        <f t="array" aca="1" ref="P1862" ca="1">IF(OR(B1862="", F1862=""), "", INDEX(SOFR_INDEX!$B$2:$E$2001, O1862,$P$4) * IF(LEFT($P$3, 3)="180", 2, IF(LEFT($P$3, 2)="90", 4, IF(LEFT($P$3, 2)="30", 12, 1)))/100)</f>
        <v/>
      </c>
      <c r="Q1862" s="43" t="str">
        <f ca="1">IF(OR(B1862="", F1862=""), "", P1862+'Terms&amp;Conditions + Transaction'!$B$11/10000)</f>
        <v/>
      </c>
      <c r="R1862" s="43" t="str">
        <f t="shared" ca="1" si="179"/>
        <v/>
      </c>
      <c r="S1862" t="str">
        <f ca="1">IF(B1862="",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Transaction'!$C$7*(F1862-E1862), 365), 360))))</f>
        <v/>
      </c>
      <c r="T1862" s="49" t="str">
        <f t="shared" ca="1" si="180"/>
        <v/>
      </c>
      <c r="U1862" s="49" t="str">
        <f t="shared" ca="1" si="181"/>
        <v/>
      </c>
      <c r="V1862" s="49" t="str">
        <f t="shared" ca="1" si="182"/>
        <v/>
      </c>
      <c r="W1862" s="11" t="str">
        <f t="shared" ca="1" si="183"/>
        <v/>
      </c>
      <c r="X1862" s="11" t="str">
        <f t="shared" ca="1" si="184"/>
        <v/>
      </c>
    </row>
    <row r="1863" spans="2:24" x14ac:dyDescent="0.25">
      <c r="B1863" s="82" t="str">
        <f ca="1">IF(B1862&lt;MIN($C$3, 'Terms&amp;Conditions + Transaction'!$B$6), B1862+1, "")</f>
        <v/>
      </c>
      <c r="C1863" t="str">
        <f ca="1">IF(B1863="", "", IF(AND(WEEKDAY(B1863, 2)&lt;=5, ISERROR(VLOOKUP(B1863, 'Holiday Schedule'!$B$3:$B$1002, 1, FALSE))), 1, 0))</f>
        <v/>
      </c>
      <c r="D1863" t="str">
        <f ca="1">IF(B1863="", "", IF(LOWER('Terms&amp;Conditions + Transaction'!$C$15)="act", 1, IF(DAY(B1863)=31, 0, IF(AND(DAY(B1863+1)=1, MONTH(B1863+1)=3), 31-DAY(B1863), 1))))</f>
        <v/>
      </c>
      <c r="E1863" s="18" t="str">
        <f ca="1">IF(B1863="", "", IFERROR(VLOOKUP(B1863, 'Accrual Schedule'!$B$3:$B$122, 1, TRUE), ""))</f>
        <v/>
      </c>
      <c r="F1863" s="18" t="str" cm="1">
        <f t="array" aca="1" ref="F1863" ca="1">IF(B1863="", "", INDEX('Accrual Schedule'!$B$3:$B$122, MATCH(B1863, 'Accrual Schedule'!$B$3:$B$122, 1)+1, 1))</f>
        <v/>
      </c>
      <c r="G1863" s="18" t="str" cm="1">
        <f t="array" aca="1" ref="G1863" ca="1">IF(B1863="", "", INDEX('Accrual Schedule'!$B$3:$B$122, MATCH(H1863, 'Accrual Schedule'!$B$3:$B$122, 1)-1, 1))</f>
        <v/>
      </c>
      <c r="H1863" s="18" t="str">
        <f ca="1">IF(B1863="", "", INDEX('Accrual Schedule'!$B$3:$B$122, MATCH(I1863, 'Accrual Schedule'!$C$3:$C$122, 1), 1))</f>
        <v/>
      </c>
      <c r="I1863" s="18" t="str" cm="1">
        <f t="array" aca="1" ref="I1863" ca="1">IF(B1863="", "", _xlfn.IFNA(INDEX('Accrual Schedule'!$C$4:$C$122, MATCH(B1863, 'Accrual Schedule'!$C$4:$C$122, 1)+1, 1), INDEX('Accrual Schedule'!$C$4:$C$122, 1, 1)))</f>
        <v/>
      </c>
      <c r="J1863" s="11" t="str">
        <f ca="1">IF(B1863="","",'Terms&amp;Conditions + Transaction'!$F$5-SUMIF(Dispositions!$B$3:$B$32,"&lt;="&amp;B1863,Dispositions!$C$3:$C$32))</f>
        <v/>
      </c>
      <c r="K1863" s="84" t="str">
        <f ca="1">IF(B1863="", "", IF(ISNA(MATCH(B1863, 'Factor Schedule'!$B$3:$B$2002, -1)),1,IF(INDEX('Factor Schedule'!$B$3:$C$2002,MATCH(B1863, 'Factor Schedule'!$B$3:$B$2002, -1), 1)=B1863,MATCH(B1863, 'Factor Schedule'!$B$3:$B$2002, -1),MATCH(B1863, 'Factor Schedule'!$B$3:$B$2002, -1)+1)))</f>
        <v/>
      </c>
      <c r="L1863" s="11" t="str" cm="1">
        <f t="array" aca="1" ref="L1863" ca="1">IF(B1863="","",ROUND(J1863*_xlfn.IFNA(INDEX('Factor Schedule'!$B$3:$C$2002,K1863, 2), 1), 2))</f>
        <v/>
      </c>
      <c r="M1863" s="11" t="str">
        <f ca="1">IF(B1863="", "", IF(OR(LOWER('Terms&amp;Conditions + Transaction'!$B$12)&lt;&gt;"compound", B1863=$C$2, B1863=E1863), L1863, L1863+IF(LOWER('Terms&amp;Conditions + Transaction'!$B$13)&lt;&gt;"y", SUMIFS($T$8:$T$2007, $B$8:$B$2007, "&gt;="&amp;E1863, $B$8:$B$2007, "&lt;"&amp;B1863), SUMIFS($U$8:$U$1007, $B$8:$B$2007, "&gt;="&amp;E1863, $B$8:$B$2007, "&lt;"&amp;B1863))))</f>
        <v/>
      </c>
      <c r="N1863" s="18" t="str">
        <f ca="1">IF(OR(B1863 = "", F1863=""), "", MIN(ForwardDays(B1863,-'Terms&amp;Conditions + Transaction'!$B$22, 'Terms&amp;Conditions + Transaction'!$B$23, 'Holiday Schedule'!$B$3:$B$1002),ForwardDays(F1863,-'Terms&amp;Conditions + Transaction'!$B$22, 'Terms&amp;Conditions + Transaction'!$B$23, 'Holiday Schedule'!$B$3:$B$1002)))</f>
        <v/>
      </c>
      <c r="O1863" s="42" t="str">
        <f ca="1">IF(B1863="", "", IF(ISNA(MATCH(N1863, SOFR_INDEX!$A$2:$A$2001, -1)),1,IF(INDEX(SOFR_INDEX!$A$2:$E$2001,MATCH(N1863, SOFR_INDEX!$A$2:$A$2001, -1), 1)=N1863,MATCH(N1863, SOFR_INDEX!$A$2:$A$2001, -1),MATCH(N1863, SOFR_INDEX!$A$2:$A$2001, -1)+1)))</f>
        <v/>
      </c>
      <c r="P1863" s="40" t="str" cm="1">
        <f t="array" aca="1" ref="P1863" ca="1">IF(OR(B1863="", F1863=""), "", INDEX(SOFR_INDEX!$B$2:$E$2001, O1863,$P$4) * IF(LEFT($P$3, 3)="180", 2, IF(LEFT($P$3, 2)="90", 4, IF(LEFT($P$3, 2)="30", 12, 1)))/100)</f>
        <v/>
      </c>
      <c r="Q1863" s="43" t="str">
        <f ca="1">IF(OR(B1863="", F1863=""), "", P1863+'Terms&amp;Conditions + Transaction'!$B$11/10000)</f>
        <v/>
      </c>
      <c r="R1863" s="43" t="str">
        <f t="shared" ca="1" si="179"/>
        <v/>
      </c>
      <c r="S1863" t="str">
        <f ca="1">IF(B1863="",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Transaction'!$C$7*(F1863-E1863), 365), 360))))</f>
        <v/>
      </c>
      <c r="T1863" s="49" t="str">
        <f t="shared" ca="1" si="180"/>
        <v/>
      </c>
      <c r="U1863" s="49" t="str">
        <f t="shared" ca="1" si="181"/>
        <v/>
      </c>
      <c r="V1863" s="49" t="str">
        <f t="shared" ca="1" si="182"/>
        <v/>
      </c>
      <c r="W1863" s="11" t="str">
        <f t="shared" ca="1" si="183"/>
        <v/>
      </c>
      <c r="X1863" s="11" t="str">
        <f t="shared" ca="1" si="184"/>
        <v/>
      </c>
    </row>
    <row r="1864" spans="2:24" x14ac:dyDescent="0.25">
      <c r="B1864" s="82" t="str">
        <f ca="1">IF(B1863&lt;MIN($C$3, 'Terms&amp;Conditions + Transaction'!$B$6), B1863+1, "")</f>
        <v/>
      </c>
      <c r="C1864" t="str">
        <f ca="1">IF(B1864="", "", IF(AND(WEEKDAY(B1864, 2)&lt;=5, ISERROR(VLOOKUP(B1864, 'Holiday Schedule'!$B$3:$B$1002, 1, FALSE))), 1, 0))</f>
        <v/>
      </c>
      <c r="D1864" t="str">
        <f ca="1">IF(B1864="", "", IF(LOWER('Terms&amp;Conditions + Transaction'!$C$15)="act", 1, IF(DAY(B1864)=31, 0, IF(AND(DAY(B1864+1)=1, MONTH(B1864+1)=3), 31-DAY(B1864), 1))))</f>
        <v/>
      </c>
      <c r="E1864" s="18" t="str">
        <f ca="1">IF(B1864="", "", IFERROR(VLOOKUP(B1864, 'Accrual Schedule'!$B$3:$B$122, 1, TRUE), ""))</f>
        <v/>
      </c>
      <c r="F1864" s="18" t="str" cm="1">
        <f t="array" aca="1" ref="F1864" ca="1">IF(B1864="", "", INDEX('Accrual Schedule'!$B$3:$B$122, MATCH(B1864, 'Accrual Schedule'!$B$3:$B$122, 1)+1, 1))</f>
        <v/>
      </c>
      <c r="G1864" s="18" t="str" cm="1">
        <f t="array" aca="1" ref="G1864" ca="1">IF(B1864="", "", INDEX('Accrual Schedule'!$B$3:$B$122, MATCH(H1864, 'Accrual Schedule'!$B$3:$B$122, 1)-1, 1))</f>
        <v/>
      </c>
      <c r="H1864" s="18" t="str">
        <f ca="1">IF(B1864="", "", INDEX('Accrual Schedule'!$B$3:$B$122, MATCH(I1864, 'Accrual Schedule'!$C$3:$C$122, 1), 1))</f>
        <v/>
      </c>
      <c r="I1864" s="18" t="str" cm="1">
        <f t="array" aca="1" ref="I1864" ca="1">IF(B1864="", "", _xlfn.IFNA(INDEX('Accrual Schedule'!$C$4:$C$122, MATCH(B1864, 'Accrual Schedule'!$C$4:$C$122, 1)+1, 1), INDEX('Accrual Schedule'!$C$4:$C$122, 1, 1)))</f>
        <v/>
      </c>
      <c r="J1864" s="11" t="str">
        <f ca="1">IF(B1864="","",'Terms&amp;Conditions + Transaction'!$F$5-SUMIF(Dispositions!$B$3:$B$32,"&lt;="&amp;B1864,Dispositions!$C$3:$C$32))</f>
        <v/>
      </c>
      <c r="K1864" s="84" t="str">
        <f ca="1">IF(B1864="", "", IF(ISNA(MATCH(B1864, 'Factor Schedule'!$B$3:$B$2002, -1)),1,IF(INDEX('Factor Schedule'!$B$3:$C$2002,MATCH(B1864, 'Factor Schedule'!$B$3:$B$2002, -1), 1)=B1864,MATCH(B1864, 'Factor Schedule'!$B$3:$B$2002, -1),MATCH(B1864, 'Factor Schedule'!$B$3:$B$2002, -1)+1)))</f>
        <v/>
      </c>
      <c r="L1864" s="11" t="str" cm="1">
        <f t="array" aca="1" ref="L1864" ca="1">IF(B1864="","",ROUND(J1864*_xlfn.IFNA(INDEX('Factor Schedule'!$B$3:$C$2002,K1864, 2), 1), 2))</f>
        <v/>
      </c>
      <c r="M1864" s="11" t="str">
        <f ca="1">IF(B1864="", "", IF(OR(LOWER('Terms&amp;Conditions + Transaction'!$B$12)&lt;&gt;"compound", B1864=$C$2, B1864=E1864), L1864, L1864+IF(LOWER('Terms&amp;Conditions + Transaction'!$B$13)&lt;&gt;"y", SUMIFS($T$8:$T$2007, $B$8:$B$2007, "&gt;="&amp;E1864, $B$8:$B$2007, "&lt;"&amp;B1864), SUMIFS($U$8:$U$1007, $B$8:$B$2007, "&gt;="&amp;E1864, $B$8:$B$2007, "&lt;"&amp;B1864))))</f>
        <v/>
      </c>
      <c r="N1864" s="18" t="str">
        <f ca="1">IF(OR(B1864 = "", F1864=""), "", MIN(ForwardDays(B1864,-'Terms&amp;Conditions + Transaction'!$B$22, 'Terms&amp;Conditions + Transaction'!$B$23, 'Holiday Schedule'!$B$3:$B$1002),ForwardDays(F1864,-'Terms&amp;Conditions + Transaction'!$B$22, 'Terms&amp;Conditions + Transaction'!$B$23, 'Holiday Schedule'!$B$3:$B$1002)))</f>
        <v/>
      </c>
      <c r="O1864" s="42" t="str">
        <f ca="1">IF(B1864="", "", IF(ISNA(MATCH(N1864, SOFR_INDEX!$A$2:$A$2001, -1)),1,IF(INDEX(SOFR_INDEX!$A$2:$E$2001,MATCH(N1864, SOFR_INDEX!$A$2:$A$2001, -1), 1)=N1864,MATCH(N1864, SOFR_INDEX!$A$2:$A$2001, -1),MATCH(N1864, SOFR_INDEX!$A$2:$A$2001, -1)+1)))</f>
        <v/>
      </c>
      <c r="P1864" s="40" t="str" cm="1">
        <f t="array" aca="1" ref="P1864" ca="1">IF(OR(B1864="", F1864=""), "", INDEX(SOFR_INDEX!$B$2:$E$2001, O1864,$P$4) * IF(LEFT($P$3, 3)="180", 2, IF(LEFT($P$3, 2)="90", 4, IF(LEFT($P$3, 2)="30", 12, 1)))/100)</f>
        <v/>
      </c>
      <c r="Q1864" s="43" t="str">
        <f ca="1">IF(OR(B1864="", F1864=""), "", P1864+'Terms&amp;Conditions + Transaction'!$B$11/10000)</f>
        <v/>
      </c>
      <c r="R1864" s="43" t="str">
        <f t="shared" ca="1" si="179"/>
        <v/>
      </c>
      <c r="S1864" t="str">
        <f ca="1">IF(B1864="",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Transaction'!$C$7*(F1864-E1864), 365), 360))))</f>
        <v/>
      </c>
      <c r="T1864" s="49" t="str">
        <f t="shared" ca="1" si="180"/>
        <v/>
      </c>
      <c r="U1864" s="49" t="str">
        <f t="shared" ca="1" si="181"/>
        <v/>
      </c>
      <c r="V1864" s="49" t="str">
        <f t="shared" ca="1" si="182"/>
        <v/>
      </c>
      <c r="W1864" s="11" t="str">
        <f t="shared" ca="1" si="183"/>
        <v/>
      </c>
      <c r="X1864" s="11" t="str">
        <f t="shared" ca="1" si="184"/>
        <v/>
      </c>
    </row>
    <row r="1865" spans="2:24" x14ac:dyDescent="0.25">
      <c r="B1865" s="82" t="str">
        <f ca="1">IF(B1864&lt;MIN($C$3, 'Terms&amp;Conditions + Transaction'!$B$6), B1864+1, "")</f>
        <v/>
      </c>
      <c r="C1865" t="str">
        <f ca="1">IF(B1865="", "", IF(AND(WEEKDAY(B1865, 2)&lt;=5, ISERROR(VLOOKUP(B1865, 'Holiday Schedule'!$B$3:$B$1002, 1, FALSE))), 1, 0))</f>
        <v/>
      </c>
      <c r="D1865" t="str">
        <f ca="1">IF(B1865="", "", IF(LOWER('Terms&amp;Conditions + Transaction'!$C$15)="act", 1, IF(DAY(B1865)=31, 0, IF(AND(DAY(B1865+1)=1, MONTH(B1865+1)=3), 31-DAY(B1865), 1))))</f>
        <v/>
      </c>
      <c r="E1865" s="18" t="str">
        <f ca="1">IF(B1865="", "", IFERROR(VLOOKUP(B1865, 'Accrual Schedule'!$B$3:$B$122, 1, TRUE), ""))</f>
        <v/>
      </c>
      <c r="F1865" s="18" t="str" cm="1">
        <f t="array" aca="1" ref="F1865" ca="1">IF(B1865="", "", INDEX('Accrual Schedule'!$B$3:$B$122, MATCH(B1865, 'Accrual Schedule'!$B$3:$B$122, 1)+1, 1))</f>
        <v/>
      </c>
      <c r="G1865" s="18" t="str" cm="1">
        <f t="array" aca="1" ref="G1865" ca="1">IF(B1865="", "", INDEX('Accrual Schedule'!$B$3:$B$122, MATCH(H1865, 'Accrual Schedule'!$B$3:$B$122, 1)-1, 1))</f>
        <v/>
      </c>
      <c r="H1865" s="18" t="str">
        <f ca="1">IF(B1865="", "", INDEX('Accrual Schedule'!$B$3:$B$122, MATCH(I1865, 'Accrual Schedule'!$C$3:$C$122, 1), 1))</f>
        <v/>
      </c>
      <c r="I1865" s="18" t="str" cm="1">
        <f t="array" aca="1" ref="I1865" ca="1">IF(B1865="", "", _xlfn.IFNA(INDEX('Accrual Schedule'!$C$4:$C$122, MATCH(B1865, 'Accrual Schedule'!$C$4:$C$122, 1)+1, 1), INDEX('Accrual Schedule'!$C$4:$C$122, 1, 1)))</f>
        <v/>
      </c>
      <c r="J1865" s="11" t="str">
        <f ca="1">IF(B1865="","",'Terms&amp;Conditions + Transaction'!$F$5-SUMIF(Dispositions!$B$3:$B$32,"&lt;="&amp;B1865,Dispositions!$C$3:$C$32))</f>
        <v/>
      </c>
      <c r="K1865" s="84" t="str">
        <f ca="1">IF(B1865="", "", IF(ISNA(MATCH(B1865, 'Factor Schedule'!$B$3:$B$2002, -1)),1,IF(INDEX('Factor Schedule'!$B$3:$C$2002,MATCH(B1865, 'Factor Schedule'!$B$3:$B$2002, -1), 1)=B1865,MATCH(B1865, 'Factor Schedule'!$B$3:$B$2002, -1),MATCH(B1865, 'Factor Schedule'!$B$3:$B$2002, -1)+1)))</f>
        <v/>
      </c>
      <c r="L1865" s="11" t="str" cm="1">
        <f t="array" aca="1" ref="L1865" ca="1">IF(B1865="","",ROUND(J1865*_xlfn.IFNA(INDEX('Factor Schedule'!$B$3:$C$2002,K1865, 2), 1), 2))</f>
        <v/>
      </c>
      <c r="M1865" s="11" t="str">
        <f ca="1">IF(B1865="", "", IF(OR(LOWER('Terms&amp;Conditions + Transaction'!$B$12)&lt;&gt;"compound", B1865=$C$2, B1865=E1865), L1865, L1865+IF(LOWER('Terms&amp;Conditions + Transaction'!$B$13)&lt;&gt;"y", SUMIFS($T$8:$T$2007, $B$8:$B$2007, "&gt;="&amp;E1865, $B$8:$B$2007, "&lt;"&amp;B1865), SUMIFS($U$8:$U$1007, $B$8:$B$2007, "&gt;="&amp;E1865, $B$8:$B$2007, "&lt;"&amp;B1865))))</f>
        <v/>
      </c>
      <c r="N1865" s="18" t="str">
        <f ca="1">IF(OR(B1865 = "", F1865=""), "", MIN(ForwardDays(B1865,-'Terms&amp;Conditions + Transaction'!$B$22, 'Terms&amp;Conditions + Transaction'!$B$23, 'Holiday Schedule'!$B$3:$B$1002),ForwardDays(F1865,-'Terms&amp;Conditions + Transaction'!$B$22, 'Terms&amp;Conditions + Transaction'!$B$23, 'Holiday Schedule'!$B$3:$B$1002)))</f>
        <v/>
      </c>
      <c r="O1865" s="42" t="str">
        <f ca="1">IF(B1865="", "", IF(ISNA(MATCH(N1865, SOFR_INDEX!$A$2:$A$2001, -1)),1,IF(INDEX(SOFR_INDEX!$A$2:$E$2001,MATCH(N1865, SOFR_INDEX!$A$2:$A$2001, -1), 1)=N1865,MATCH(N1865, SOFR_INDEX!$A$2:$A$2001, -1),MATCH(N1865, SOFR_INDEX!$A$2:$A$2001, -1)+1)))</f>
        <v/>
      </c>
      <c r="P1865" s="40" t="str" cm="1">
        <f t="array" aca="1" ref="P1865" ca="1">IF(OR(B1865="", F1865=""), "", INDEX(SOFR_INDEX!$B$2:$E$2001, O1865,$P$4) * IF(LEFT($P$3, 3)="180", 2, IF(LEFT($P$3, 2)="90", 4, IF(LEFT($P$3, 2)="30", 12, 1)))/100)</f>
        <v/>
      </c>
      <c r="Q1865" s="43" t="str">
        <f ca="1">IF(OR(B1865="", F1865=""), "", P1865+'Terms&amp;Conditions + Transaction'!$B$11/10000)</f>
        <v/>
      </c>
      <c r="R1865" s="43" t="str">
        <f t="shared" ca="1" si="179"/>
        <v/>
      </c>
      <c r="S1865" t="str">
        <f ca="1">IF(B1865="",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Transaction'!$C$7*(F1865-E1865), 365), 360))))</f>
        <v/>
      </c>
      <c r="T1865" s="49" t="str">
        <f t="shared" ca="1" si="180"/>
        <v/>
      </c>
      <c r="U1865" s="49" t="str">
        <f t="shared" ca="1" si="181"/>
        <v/>
      </c>
      <c r="V1865" s="49" t="str">
        <f t="shared" ca="1" si="182"/>
        <v/>
      </c>
      <c r="W1865" s="11" t="str">
        <f t="shared" ca="1" si="183"/>
        <v/>
      </c>
      <c r="X1865" s="11" t="str">
        <f t="shared" ca="1" si="184"/>
        <v/>
      </c>
    </row>
    <row r="1866" spans="2:24" x14ac:dyDescent="0.25">
      <c r="B1866" s="82" t="str">
        <f ca="1">IF(B1865&lt;MIN($C$3, 'Terms&amp;Conditions + Transaction'!$B$6), B1865+1, "")</f>
        <v/>
      </c>
      <c r="C1866" t="str">
        <f ca="1">IF(B1866="", "", IF(AND(WEEKDAY(B1866, 2)&lt;=5, ISERROR(VLOOKUP(B1866, 'Holiday Schedule'!$B$3:$B$1002, 1, FALSE))), 1, 0))</f>
        <v/>
      </c>
      <c r="D1866" t="str">
        <f ca="1">IF(B1866="", "", IF(LOWER('Terms&amp;Conditions + Transaction'!$C$15)="act", 1, IF(DAY(B1866)=31, 0, IF(AND(DAY(B1866+1)=1, MONTH(B1866+1)=3), 31-DAY(B1866), 1))))</f>
        <v/>
      </c>
      <c r="E1866" s="18" t="str">
        <f ca="1">IF(B1866="", "", IFERROR(VLOOKUP(B1866, 'Accrual Schedule'!$B$3:$B$122, 1, TRUE), ""))</f>
        <v/>
      </c>
      <c r="F1866" s="18" t="str" cm="1">
        <f t="array" aca="1" ref="F1866" ca="1">IF(B1866="", "", INDEX('Accrual Schedule'!$B$3:$B$122, MATCH(B1866, 'Accrual Schedule'!$B$3:$B$122, 1)+1, 1))</f>
        <v/>
      </c>
      <c r="G1866" s="18" t="str" cm="1">
        <f t="array" aca="1" ref="G1866" ca="1">IF(B1866="", "", INDEX('Accrual Schedule'!$B$3:$B$122, MATCH(H1866, 'Accrual Schedule'!$B$3:$B$122, 1)-1, 1))</f>
        <v/>
      </c>
      <c r="H1866" s="18" t="str">
        <f ca="1">IF(B1866="", "", INDEX('Accrual Schedule'!$B$3:$B$122, MATCH(I1866, 'Accrual Schedule'!$C$3:$C$122, 1), 1))</f>
        <v/>
      </c>
      <c r="I1866" s="18" t="str" cm="1">
        <f t="array" aca="1" ref="I1866" ca="1">IF(B1866="", "", _xlfn.IFNA(INDEX('Accrual Schedule'!$C$4:$C$122, MATCH(B1866, 'Accrual Schedule'!$C$4:$C$122, 1)+1, 1), INDEX('Accrual Schedule'!$C$4:$C$122, 1, 1)))</f>
        <v/>
      </c>
      <c r="J1866" s="11" t="str">
        <f ca="1">IF(B1866="","",'Terms&amp;Conditions + Transaction'!$F$5-SUMIF(Dispositions!$B$3:$B$32,"&lt;="&amp;B1866,Dispositions!$C$3:$C$32))</f>
        <v/>
      </c>
      <c r="K1866" s="84" t="str">
        <f ca="1">IF(B1866="", "", IF(ISNA(MATCH(B1866, 'Factor Schedule'!$B$3:$B$2002, -1)),1,IF(INDEX('Factor Schedule'!$B$3:$C$2002,MATCH(B1866, 'Factor Schedule'!$B$3:$B$2002, -1), 1)=B1866,MATCH(B1866, 'Factor Schedule'!$B$3:$B$2002, -1),MATCH(B1866, 'Factor Schedule'!$B$3:$B$2002, -1)+1)))</f>
        <v/>
      </c>
      <c r="L1866" s="11" t="str" cm="1">
        <f t="array" aca="1" ref="L1866" ca="1">IF(B1866="","",ROUND(J1866*_xlfn.IFNA(INDEX('Factor Schedule'!$B$3:$C$2002,K1866, 2), 1), 2))</f>
        <v/>
      </c>
      <c r="M1866" s="11" t="str">
        <f ca="1">IF(B1866="", "", IF(OR(LOWER('Terms&amp;Conditions + Transaction'!$B$12)&lt;&gt;"compound", B1866=$C$2, B1866=E1866), L1866, L1866+IF(LOWER('Terms&amp;Conditions + Transaction'!$B$13)&lt;&gt;"y", SUMIFS($T$8:$T$2007, $B$8:$B$2007, "&gt;="&amp;E1866, $B$8:$B$2007, "&lt;"&amp;B1866), SUMIFS($U$8:$U$1007, $B$8:$B$2007, "&gt;="&amp;E1866, $B$8:$B$2007, "&lt;"&amp;B1866))))</f>
        <v/>
      </c>
      <c r="N1866" s="18" t="str">
        <f ca="1">IF(OR(B1866 = "", F1866=""), "", MIN(ForwardDays(B1866,-'Terms&amp;Conditions + Transaction'!$B$22, 'Terms&amp;Conditions + Transaction'!$B$23, 'Holiday Schedule'!$B$3:$B$1002),ForwardDays(F1866,-'Terms&amp;Conditions + Transaction'!$B$22, 'Terms&amp;Conditions + Transaction'!$B$23, 'Holiday Schedule'!$B$3:$B$1002)))</f>
        <v/>
      </c>
      <c r="O1866" s="42" t="str">
        <f ca="1">IF(B1866="", "", IF(ISNA(MATCH(N1866, SOFR_INDEX!$A$2:$A$2001, -1)),1,IF(INDEX(SOFR_INDEX!$A$2:$E$2001,MATCH(N1866, SOFR_INDEX!$A$2:$A$2001, -1), 1)=N1866,MATCH(N1866, SOFR_INDEX!$A$2:$A$2001, -1),MATCH(N1866, SOFR_INDEX!$A$2:$A$2001, -1)+1)))</f>
        <v/>
      </c>
      <c r="P1866" s="40" t="str" cm="1">
        <f t="array" aca="1" ref="P1866" ca="1">IF(OR(B1866="", F1866=""), "", INDEX(SOFR_INDEX!$B$2:$E$2001, O1866,$P$4) * IF(LEFT($P$3, 3)="180", 2, IF(LEFT($P$3, 2)="90", 4, IF(LEFT($P$3, 2)="30", 12, 1)))/100)</f>
        <v/>
      </c>
      <c r="Q1866" s="43" t="str">
        <f ca="1">IF(OR(B1866="", F1866=""), "", P1866+'Terms&amp;Conditions + Transaction'!$B$11/10000)</f>
        <v/>
      </c>
      <c r="R1866" s="43" t="str">
        <f t="shared" ca="1" si="179"/>
        <v/>
      </c>
      <c r="S1866" t="str">
        <f ca="1">IF(B1866="",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Transaction'!$C$7*(F1866-E1866), 365), 360))))</f>
        <v/>
      </c>
      <c r="T1866" s="49" t="str">
        <f t="shared" ca="1" si="180"/>
        <v/>
      </c>
      <c r="U1866" s="49" t="str">
        <f t="shared" ca="1" si="181"/>
        <v/>
      </c>
      <c r="V1866" s="49" t="str">
        <f t="shared" ca="1" si="182"/>
        <v/>
      </c>
      <c r="W1866" s="11" t="str">
        <f t="shared" ca="1" si="183"/>
        <v/>
      </c>
      <c r="X1866" s="11" t="str">
        <f t="shared" ca="1" si="184"/>
        <v/>
      </c>
    </row>
    <row r="1867" spans="2:24" x14ac:dyDescent="0.25">
      <c r="B1867" s="82" t="str">
        <f ca="1">IF(B1866&lt;MIN($C$3, 'Terms&amp;Conditions + Transaction'!$B$6), B1866+1, "")</f>
        <v/>
      </c>
      <c r="C1867" t="str">
        <f ca="1">IF(B1867="", "", IF(AND(WEEKDAY(B1867, 2)&lt;=5, ISERROR(VLOOKUP(B1867, 'Holiday Schedule'!$B$3:$B$1002, 1, FALSE))), 1, 0))</f>
        <v/>
      </c>
      <c r="D1867" t="str">
        <f ca="1">IF(B1867="", "", IF(LOWER('Terms&amp;Conditions + Transaction'!$C$15)="act", 1, IF(DAY(B1867)=31, 0, IF(AND(DAY(B1867+1)=1, MONTH(B1867+1)=3), 31-DAY(B1867), 1))))</f>
        <v/>
      </c>
      <c r="E1867" s="18" t="str">
        <f ca="1">IF(B1867="", "", IFERROR(VLOOKUP(B1867, 'Accrual Schedule'!$B$3:$B$122, 1, TRUE), ""))</f>
        <v/>
      </c>
      <c r="F1867" s="18" t="str" cm="1">
        <f t="array" aca="1" ref="F1867" ca="1">IF(B1867="", "", INDEX('Accrual Schedule'!$B$3:$B$122, MATCH(B1867, 'Accrual Schedule'!$B$3:$B$122, 1)+1, 1))</f>
        <v/>
      </c>
      <c r="G1867" s="18" t="str" cm="1">
        <f t="array" aca="1" ref="G1867" ca="1">IF(B1867="", "", INDEX('Accrual Schedule'!$B$3:$B$122, MATCH(H1867, 'Accrual Schedule'!$B$3:$B$122, 1)-1, 1))</f>
        <v/>
      </c>
      <c r="H1867" s="18" t="str">
        <f ca="1">IF(B1867="", "", INDEX('Accrual Schedule'!$B$3:$B$122, MATCH(I1867, 'Accrual Schedule'!$C$3:$C$122, 1), 1))</f>
        <v/>
      </c>
      <c r="I1867" s="18" t="str" cm="1">
        <f t="array" aca="1" ref="I1867" ca="1">IF(B1867="", "", _xlfn.IFNA(INDEX('Accrual Schedule'!$C$4:$C$122, MATCH(B1867, 'Accrual Schedule'!$C$4:$C$122, 1)+1, 1), INDEX('Accrual Schedule'!$C$4:$C$122, 1, 1)))</f>
        <v/>
      </c>
      <c r="J1867" s="11" t="str">
        <f ca="1">IF(B1867="","",'Terms&amp;Conditions + Transaction'!$F$5-SUMIF(Dispositions!$B$3:$B$32,"&lt;="&amp;B1867,Dispositions!$C$3:$C$32))</f>
        <v/>
      </c>
      <c r="K1867" s="84" t="str">
        <f ca="1">IF(B1867="", "", IF(ISNA(MATCH(B1867, 'Factor Schedule'!$B$3:$B$2002, -1)),1,IF(INDEX('Factor Schedule'!$B$3:$C$2002,MATCH(B1867, 'Factor Schedule'!$B$3:$B$2002, -1), 1)=B1867,MATCH(B1867, 'Factor Schedule'!$B$3:$B$2002, -1),MATCH(B1867, 'Factor Schedule'!$B$3:$B$2002, -1)+1)))</f>
        <v/>
      </c>
      <c r="L1867" s="11" t="str" cm="1">
        <f t="array" aca="1" ref="L1867" ca="1">IF(B1867="","",ROUND(J1867*_xlfn.IFNA(INDEX('Factor Schedule'!$B$3:$C$2002,K1867, 2), 1), 2))</f>
        <v/>
      </c>
      <c r="M1867" s="11" t="str">
        <f ca="1">IF(B1867="", "", IF(OR(LOWER('Terms&amp;Conditions + Transaction'!$B$12)&lt;&gt;"compound", B1867=$C$2, B1867=E1867), L1867, L1867+IF(LOWER('Terms&amp;Conditions + Transaction'!$B$13)&lt;&gt;"y", SUMIFS($T$8:$T$2007, $B$8:$B$2007, "&gt;="&amp;E1867, $B$8:$B$2007, "&lt;"&amp;B1867), SUMIFS($U$8:$U$1007, $B$8:$B$2007, "&gt;="&amp;E1867, $B$8:$B$2007, "&lt;"&amp;B1867))))</f>
        <v/>
      </c>
      <c r="N1867" s="18" t="str">
        <f ca="1">IF(OR(B1867 = "", F1867=""), "", MIN(ForwardDays(B1867,-'Terms&amp;Conditions + Transaction'!$B$22, 'Terms&amp;Conditions + Transaction'!$B$23, 'Holiday Schedule'!$B$3:$B$1002),ForwardDays(F1867,-'Terms&amp;Conditions + Transaction'!$B$22, 'Terms&amp;Conditions + Transaction'!$B$23, 'Holiday Schedule'!$B$3:$B$1002)))</f>
        <v/>
      </c>
      <c r="O1867" s="42" t="str">
        <f ca="1">IF(B1867="", "", IF(ISNA(MATCH(N1867, SOFR_INDEX!$A$2:$A$2001, -1)),1,IF(INDEX(SOFR_INDEX!$A$2:$E$2001,MATCH(N1867, SOFR_INDEX!$A$2:$A$2001, -1), 1)=N1867,MATCH(N1867, SOFR_INDEX!$A$2:$A$2001, -1),MATCH(N1867, SOFR_INDEX!$A$2:$A$2001, -1)+1)))</f>
        <v/>
      </c>
      <c r="P1867" s="40" t="str" cm="1">
        <f t="array" aca="1" ref="P1867" ca="1">IF(OR(B1867="", F1867=""), "", INDEX(SOFR_INDEX!$B$2:$E$2001, O1867,$P$4) * IF(LEFT($P$3, 3)="180", 2, IF(LEFT($P$3, 2)="90", 4, IF(LEFT($P$3, 2)="30", 12, 1)))/100)</f>
        <v/>
      </c>
      <c r="Q1867" s="43" t="str">
        <f ca="1">IF(OR(B1867="", F1867=""), "", P1867+'Terms&amp;Conditions + Transaction'!$B$11/10000)</f>
        <v/>
      </c>
      <c r="R1867" s="43" t="str">
        <f t="shared" ca="1" si="179"/>
        <v/>
      </c>
      <c r="S1867" t="str">
        <f ca="1">IF(B1867="",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Transaction'!$C$7*(F1867-E1867), 365), 360))))</f>
        <v/>
      </c>
      <c r="T1867" s="49" t="str">
        <f t="shared" ca="1" si="180"/>
        <v/>
      </c>
      <c r="U1867" s="49" t="str">
        <f t="shared" ca="1" si="181"/>
        <v/>
      </c>
      <c r="V1867" s="49" t="str">
        <f t="shared" ca="1" si="182"/>
        <v/>
      </c>
      <c r="W1867" s="11" t="str">
        <f t="shared" ca="1" si="183"/>
        <v/>
      </c>
      <c r="X1867" s="11" t="str">
        <f t="shared" ca="1" si="184"/>
        <v/>
      </c>
    </row>
    <row r="1868" spans="2:24" x14ac:dyDescent="0.25">
      <c r="B1868" s="82" t="str">
        <f ca="1">IF(B1867&lt;MIN($C$3, 'Terms&amp;Conditions + Transaction'!$B$6), B1867+1, "")</f>
        <v/>
      </c>
      <c r="C1868" t="str">
        <f ca="1">IF(B1868="", "", IF(AND(WEEKDAY(B1868, 2)&lt;=5, ISERROR(VLOOKUP(B1868, 'Holiday Schedule'!$B$3:$B$1002, 1, FALSE))), 1, 0))</f>
        <v/>
      </c>
      <c r="D1868" t="str">
        <f ca="1">IF(B1868="", "", IF(LOWER('Terms&amp;Conditions + Transaction'!$C$15)="act", 1, IF(DAY(B1868)=31, 0, IF(AND(DAY(B1868+1)=1, MONTH(B1868+1)=3), 31-DAY(B1868), 1))))</f>
        <v/>
      </c>
      <c r="E1868" s="18" t="str">
        <f ca="1">IF(B1868="", "", IFERROR(VLOOKUP(B1868, 'Accrual Schedule'!$B$3:$B$122, 1, TRUE), ""))</f>
        <v/>
      </c>
      <c r="F1868" s="18" t="str" cm="1">
        <f t="array" aca="1" ref="F1868" ca="1">IF(B1868="", "", INDEX('Accrual Schedule'!$B$3:$B$122, MATCH(B1868, 'Accrual Schedule'!$B$3:$B$122, 1)+1, 1))</f>
        <v/>
      </c>
      <c r="G1868" s="18" t="str" cm="1">
        <f t="array" aca="1" ref="G1868" ca="1">IF(B1868="", "", INDEX('Accrual Schedule'!$B$3:$B$122, MATCH(H1868, 'Accrual Schedule'!$B$3:$B$122, 1)-1, 1))</f>
        <v/>
      </c>
      <c r="H1868" s="18" t="str">
        <f ca="1">IF(B1868="", "", INDEX('Accrual Schedule'!$B$3:$B$122, MATCH(I1868, 'Accrual Schedule'!$C$3:$C$122, 1), 1))</f>
        <v/>
      </c>
      <c r="I1868" s="18" t="str" cm="1">
        <f t="array" aca="1" ref="I1868" ca="1">IF(B1868="", "", _xlfn.IFNA(INDEX('Accrual Schedule'!$C$4:$C$122, MATCH(B1868, 'Accrual Schedule'!$C$4:$C$122, 1)+1, 1), INDEX('Accrual Schedule'!$C$4:$C$122, 1, 1)))</f>
        <v/>
      </c>
      <c r="J1868" s="11" t="str">
        <f ca="1">IF(B1868="","",'Terms&amp;Conditions + Transaction'!$F$5-SUMIF(Dispositions!$B$3:$B$32,"&lt;="&amp;B1868,Dispositions!$C$3:$C$32))</f>
        <v/>
      </c>
      <c r="K1868" s="84" t="str">
        <f ca="1">IF(B1868="", "", IF(ISNA(MATCH(B1868, 'Factor Schedule'!$B$3:$B$2002, -1)),1,IF(INDEX('Factor Schedule'!$B$3:$C$2002,MATCH(B1868, 'Factor Schedule'!$B$3:$B$2002, -1), 1)=B1868,MATCH(B1868, 'Factor Schedule'!$B$3:$B$2002, -1),MATCH(B1868, 'Factor Schedule'!$B$3:$B$2002, -1)+1)))</f>
        <v/>
      </c>
      <c r="L1868" s="11" t="str" cm="1">
        <f t="array" aca="1" ref="L1868" ca="1">IF(B1868="","",ROUND(J1868*_xlfn.IFNA(INDEX('Factor Schedule'!$B$3:$C$2002,K1868, 2), 1), 2))</f>
        <v/>
      </c>
      <c r="M1868" s="11" t="str">
        <f ca="1">IF(B1868="", "", IF(OR(LOWER('Terms&amp;Conditions + Transaction'!$B$12)&lt;&gt;"compound", B1868=$C$2, B1868=E1868), L1868, L1868+IF(LOWER('Terms&amp;Conditions + Transaction'!$B$13)&lt;&gt;"y", SUMIFS($T$8:$T$2007, $B$8:$B$2007, "&gt;="&amp;E1868, $B$8:$B$2007, "&lt;"&amp;B1868), SUMIFS($U$8:$U$1007, $B$8:$B$2007, "&gt;="&amp;E1868, $B$8:$B$2007, "&lt;"&amp;B1868))))</f>
        <v/>
      </c>
      <c r="N1868" s="18" t="str">
        <f ca="1">IF(OR(B1868 = "", F1868=""), "", MIN(ForwardDays(B1868,-'Terms&amp;Conditions + Transaction'!$B$22, 'Terms&amp;Conditions + Transaction'!$B$23, 'Holiday Schedule'!$B$3:$B$1002),ForwardDays(F1868,-'Terms&amp;Conditions + Transaction'!$B$22, 'Terms&amp;Conditions + Transaction'!$B$23, 'Holiday Schedule'!$B$3:$B$1002)))</f>
        <v/>
      </c>
      <c r="O1868" s="42" t="str">
        <f ca="1">IF(B1868="", "", IF(ISNA(MATCH(N1868, SOFR_INDEX!$A$2:$A$2001, -1)),1,IF(INDEX(SOFR_INDEX!$A$2:$E$2001,MATCH(N1868, SOFR_INDEX!$A$2:$A$2001, -1), 1)=N1868,MATCH(N1868, SOFR_INDEX!$A$2:$A$2001, -1),MATCH(N1868, SOFR_INDEX!$A$2:$A$2001, -1)+1)))</f>
        <v/>
      </c>
      <c r="P1868" s="40" t="str" cm="1">
        <f t="array" aca="1" ref="P1868" ca="1">IF(OR(B1868="", F1868=""), "", INDEX(SOFR_INDEX!$B$2:$E$2001, O1868,$P$4) * IF(LEFT($P$3, 3)="180", 2, IF(LEFT($P$3, 2)="90", 4, IF(LEFT($P$3, 2)="30", 12, 1)))/100)</f>
        <v/>
      </c>
      <c r="Q1868" s="43" t="str">
        <f ca="1">IF(OR(B1868="", F1868=""), "", P1868+'Terms&amp;Conditions + Transaction'!$B$11/10000)</f>
        <v/>
      </c>
      <c r="R1868" s="43" t="str">
        <f t="shared" ca="1" si="179"/>
        <v/>
      </c>
      <c r="S1868" t="str">
        <f ca="1">IF(B1868="",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Transaction'!$C$7*(F1868-E1868), 365), 360))))</f>
        <v/>
      </c>
      <c r="T1868" s="49" t="str">
        <f t="shared" ca="1" si="180"/>
        <v/>
      </c>
      <c r="U1868" s="49" t="str">
        <f t="shared" ca="1" si="181"/>
        <v/>
      </c>
      <c r="V1868" s="49" t="str">
        <f t="shared" ca="1" si="182"/>
        <v/>
      </c>
      <c r="W1868" s="11" t="str">
        <f t="shared" ca="1" si="183"/>
        <v/>
      </c>
      <c r="X1868" s="11" t="str">
        <f t="shared" ca="1" si="184"/>
        <v/>
      </c>
    </row>
    <row r="1869" spans="2:24" x14ac:dyDescent="0.25">
      <c r="B1869" s="82" t="str">
        <f ca="1">IF(B1868&lt;MIN($C$3, 'Terms&amp;Conditions + Transaction'!$B$6), B1868+1, "")</f>
        <v/>
      </c>
      <c r="C1869" t="str">
        <f ca="1">IF(B1869="", "", IF(AND(WEEKDAY(B1869, 2)&lt;=5, ISERROR(VLOOKUP(B1869, 'Holiday Schedule'!$B$3:$B$1002, 1, FALSE))), 1, 0))</f>
        <v/>
      </c>
      <c r="D1869" t="str">
        <f ca="1">IF(B1869="", "", IF(LOWER('Terms&amp;Conditions + Transaction'!$C$15)="act", 1, IF(DAY(B1869)=31, 0, IF(AND(DAY(B1869+1)=1, MONTH(B1869+1)=3), 31-DAY(B1869), 1))))</f>
        <v/>
      </c>
      <c r="E1869" s="18" t="str">
        <f ca="1">IF(B1869="", "", IFERROR(VLOOKUP(B1869, 'Accrual Schedule'!$B$3:$B$122, 1, TRUE), ""))</f>
        <v/>
      </c>
      <c r="F1869" s="18" t="str" cm="1">
        <f t="array" aca="1" ref="F1869" ca="1">IF(B1869="", "", INDEX('Accrual Schedule'!$B$3:$B$122, MATCH(B1869, 'Accrual Schedule'!$B$3:$B$122, 1)+1, 1))</f>
        <v/>
      </c>
      <c r="G1869" s="18" t="str" cm="1">
        <f t="array" aca="1" ref="G1869" ca="1">IF(B1869="", "", INDEX('Accrual Schedule'!$B$3:$B$122, MATCH(H1869, 'Accrual Schedule'!$B$3:$B$122, 1)-1, 1))</f>
        <v/>
      </c>
      <c r="H1869" s="18" t="str">
        <f ca="1">IF(B1869="", "", INDEX('Accrual Schedule'!$B$3:$B$122, MATCH(I1869, 'Accrual Schedule'!$C$3:$C$122, 1), 1))</f>
        <v/>
      </c>
      <c r="I1869" s="18" t="str" cm="1">
        <f t="array" aca="1" ref="I1869" ca="1">IF(B1869="", "", _xlfn.IFNA(INDEX('Accrual Schedule'!$C$4:$C$122, MATCH(B1869, 'Accrual Schedule'!$C$4:$C$122, 1)+1, 1), INDEX('Accrual Schedule'!$C$4:$C$122, 1, 1)))</f>
        <v/>
      </c>
      <c r="J1869" s="11" t="str">
        <f ca="1">IF(B1869="","",'Terms&amp;Conditions + Transaction'!$F$5-SUMIF(Dispositions!$B$3:$B$32,"&lt;="&amp;B1869,Dispositions!$C$3:$C$32))</f>
        <v/>
      </c>
      <c r="K1869" s="84" t="str">
        <f ca="1">IF(B1869="", "", IF(ISNA(MATCH(B1869, 'Factor Schedule'!$B$3:$B$2002, -1)),1,IF(INDEX('Factor Schedule'!$B$3:$C$2002,MATCH(B1869, 'Factor Schedule'!$B$3:$B$2002, -1), 1)=B1869,MATCH(B1869, 'Factor Schedule'!$B$3:$B$2002, -1),MATCH(B1869, 'Factor Schedule'!$B$3:$B$2002, -1)+1)))</f>
        <v/>
      </c>
      <c r="L1869" s="11" t="str" cm="1">
        <f t="array" aca="1" ref="L1869" ca="1">IF(B1869="","",ROUND(J1869*_xlfn.IFNA(INDEX('Factor Schedule'!$B$3:$C$2002,K1869, 2), 1), 2))</f>
        <v/>
      </c>
      <c r="M1869" s="11" t="str">
        <f ca="1">IF(B1869="", "", IF(OR(LOWER('Terms&amp;Conditions + Transaction'!$B$12)&lt;&gt;"compound", B1869=$C$2, B1869=E1869), L1869, L1869+IF(LOWER('Terms&amp;Conditions + Transaction'!$B$13)&lt;&gt;"y", SUMIFS($T$8:$T$2007, $B$8:$B$2007, "&gt;="&amp;E1869, $B$8:$B$2007, "&lt;"&amp;B1869), SUMIFS($U$8:$U$1007, $B$8:$B$2007, "&gt;="&amp;E1869, $B$8:$B$2007, "&lt;"&amp;B1869))))</f>
        <v/>
      </c>
      <c r="N1869" s="18" t="str">
        <f ca="1">IF(OR(B1869 = "", F1869=""), "", MIN(ForwardDays(B1869,-'Terms&amp;Conditions + Transaction'!$B$22, 'Terms&amp;Conditions + Transaction'!$B$23, 'Holiday Schedule'!$B$3:$B$1002),ForwardDays(F1869,-'Terms&amp;Conditions + Transaction'!$B$22, 'Terms&amp;Conditions + Transaction'!$B$23, 'Holiday Schedule'!$B$3:$B$1002)))</f>
        <v/>
      </c>
      <c r="O1869" s="42" t="str">
        <f ca="1">IF(B1869="", "", IF(ISNA(MATCH(N1869, SOFR_INDEX!$A$2:$A$2001, -1)),1,IF(INDEX(SOFR_INDEX!$A$2:$E$2001,MATCH(N1869, SOFR_INDEX!$A$2:$A$2001, -1), 1)=N1869,MATCH(N1869, SOFR_INDEX!$A$2:$A$2001, -1),MATCH(N1869, SOFR_INDEX!$A$2:$A$2001, -1)+1)))</f>
        <v/>
      </c>
      <c r="P1869" s="40" t="str" cm="1">
        <f t="array" aca="1" ref="P1869" ca="1">IF(OR(B1869="", F1869=""), "", INDEX(SOFR_INDEX!$B$2:$E$2001, O1869,$P$4) * IF(LEFT($P$3, 3)="180", 2, IF(LEFT($P$3, 2)="90", 4, IF(LEFT($P$3, 2)="30", 12, 1)))/100)</f>
        <v/>
      </c>
      <c r="Q1869" s="43" t="str">
        <f ca="1">IF(OR(B1869="", F1869=""), "", P1869+'Terms&amp;Conditions + Transaction'!$B$11/10000)</f>
        <v/>
      </c>
      <c r="R1869" s="43" t="str">
        <f t="shared" ca="1" si="179"/>
        <v/>
      </c>
      <c r="S1869" t="str">
        <f ca="1">IF(B1869="",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Transaction'!$C$7*(F1869-E1869), 365), 360))))</f>
        <v/>
      </c>
      <c r="T1869" s="49" t="str">
        <f t="shared" ca="1" si="180"/>
        <v/>
      </c>
      <c r="U1869" s="49" t="str">
        <f t="shared" ca="1" si="181"/>
        <v/>
      </c>
      <c r="V1869" s="49" t="str">
        <f t="shared" ca="1" si="182"/>
        <v/>
      </c>
      <c r="W1869" s="11" t="str">
        <f t="shared" ca="1" si="183"/>
        <v/>
      </c>
      <c r="X1869" s="11" t="str">
        <f t="shared" ca="1" si="184"/>
        <v/>
      </c>
    </row>
    <row r="1870" spans="2:24" x14ac:dyDescent="0.25">
      <c r="B1870" s="82" t="str">
        <f ca="1">IF(B1869&lt;MIN($C$3, 'Terms&amp;Conditions + Transaction'!$B$6), B1869+1, "")</f>
        <v/>
      </c>
      <c r="C1870" t="str">
        <f ca="1">IF(B1870="", "", IF(AND(WEEKDAY(B1870, 2)&lt;=5, ISERROR(VLOOKUP(B1870, 'Holiday Schedule'!$B$3:$B$1002, 1, FALSE))), 1, 0))</f>
        <v/>
      </c>
      <c r="D1870" t="str">
        <f ca="1">IF(B1870="", "", IF(LOWER('Terms&amp;Conditions + Transaction'!$C$15)="act", 1, IF(DAY(B1870)=31, 0, IF(AND(DAY(B1870+1)=1, MONTH(B1870+1)=3), 31-DAY(B1870), 1))))</f>
        <v/>
      </c>
      <c r="E1870" s="18" t="str">
        <f ca="1">IF(B1870="", "", IFERROR(VLOOKUP(B1870, 'Accrual Schedule'!$B$3:$B$122, 1, TRUE), ""))</f>
        <v/>
      </c>
      <c r="F1870" s="18" t="str" cm="1">
        <f t="array" aca="1" ref="F1870" ca="1">IF(B1870="", "", INDEX('Accrual Schedule'!$B$3:$B$122, MATCH(B1870, 'Accrual Schedule'!$B$3:$B$122, 1)+1, 1))</f>
        <v/>
      </c>
      <c r="G1870" s="18" t="str" cm="1">
        <f t="array" aca="1" ref="G1870" ca="1">IF(B1870="", "", INDEX('Accrual Schedule'!$B$3:$B$122, MATCH(H1870, 'Accrual Schedule'!$B$3:$B$122, 1)-1, 1))</f>
        <v/>
      </c>
      <c r="H1870" s="18" t="str">
        <f ca="1">IF(B1870="", "", INDEX('Accrual Schedule'!$B$3:$B$122, MATCH(I1870, 'Accrual Schedule'!$C$3:$C$122, 1), 1))</f>
        <v/>
      </c>
      <c r="I1870" s="18" t="str" cm="1">
        <f t="array" aca="1" ref="I1870" ca="1">IF(B1870="", "", _xlfn.IFNA(INDEX('Accrual Schedule'!$C$4:$C$122, MATCH(B1870, 'Accrual Schedule'!$C$4:$C$122, 1)+1, 1), INDEX('Accrual Schedule'!$C$4:$C$122, 1, 1)))</f>
        <v/>
      </c>
      <c r="J1870" s="11" t="str">
        <f ca="1">IF(B1870="","",'Terms&amp;Conditions + Transaction'!$F$5-SUMIF(Dispositions!$B$3:$B$32,"&lt;="&amp;B1870,Dispositions!$C$3:$C$32))</f>
        <v/>
      </c>
      <c r="K1870" s="84" t="str">
        <f ca="1">IF(B1870="", "", IF(ISNA(MATCH(B1870, 'Factor Schedule'!$B$3:$B$2002, -1)),1,IF(INDEX('Factor Schedule'!$B$3:$C$2002,MATCH(B1870, 'Factor Schedule'!$B$3:$B$2002, -1), 1)=B1870,MATCH(B1870, 'Factor Schedule'!$B$3:$B$2002, -1),MATCH(B1870, 'Factor Schedule'!$B$3:$B$2002, -1)+1)))</f>
        <v/>
      </c>
      <c r="L1870" s="11" t="str" cm="1">
        <f t="array" aca="1" ref="L1870" ca="1">IF(B1870="","",ROUND(J1870*_xlfn.IFNA(INDEX('Factor Schedule'!$B$3:$C$2002,K1870, 2), 1), 2))</f>
        <v/>
      </c>
      <c r="M1870" s="11" t="str">
        <f ca="1">IF(B1870="", "", IF(OR(LOWER('Terms&amp;Conditions + Transaction'!$B$12)&lt;&gt;"compound", B1870=$C$2, B1870=E1870), L1870, L1870+IF(LOWER('Terms&amp;Conditions + Transaction'!$B$13)&lt;&gt;"y", SUMIFS($T$8:$T$2007, $B$8:$B$2007, "&gt;="&amp;E1870, $B$8:$B$2007, "&lt;"&amp;B1870), SUMIFS($U$8:$U$1007, $B$8:$B$2007, "&gt;="&amp;E1870, $B$8:$B$2007, "&lt;"&amp;B1870))))</f>
        <v/>
      </c>
      <c r="N1870" s="18" t="str">
        <f ca="1">IF(OR(B1870 = "", F1870=""), "", MIN(ForwardDays(B1870,-'Terms&amp;Conditions + Transaction'!$B$22, 'Terms&amp;Conditions + Transaction'!$B$23, 'Holiday Schedule'!$B$3:$B$1002),ForwardDays(F1870,-'Terms&amp;Conditions + Transaction'!$B$22, 'Terms&amp;Conditions + Transaction'!$B$23, 'Holiday Schedule'!$B$3:$B$1002)))</f>
        <v/>
      </c>
      <c r="O1870" s="42" t="str">
        <f ca="1">IF(B1870="", "", IF(ISNA(MATCH(N1870, SOFR_INDEX!$A$2:$A$2001, -1)),1,IF(INDEX(SOFR_INDEX!$A$2:$E$2001,MATCH(N1870, SOFR_INDEX!$A$2:$A$2001, -1), 1)=N1870,MATCH(N1870, SOFR_INDEX!$A$2:$A$2001, -1),MATCH(N1870, SOFR_INDEX!$A$2:$A$2001, -1)+1)))</f>
        <v/>
      </c>
      <c r="P1870" s="40" t="str" cm="1">
        <f t="array" aca="1" ref="P1870" ca="1">IF(OR(B1870="", F1870=""), "", INDEX(SOFR_INDEX!$B$2:$E$2001, O1870,$P$4) * IF(LEFT($P$3, 3)="180", 2, IF(LEFT($P$3, 2)="90", 4, IF(LEFT($P$3, 2)="30", 12, 1)))/100)</f>
        <v/>
      </c>
      <c r="Q1870" s="43" t="str">
        <f ca="1">IF(OR(B1870="", F1870=""), "", P1870+'Terms&amp;Conditions + Transaction'!$B$11/10000)</f>
        <v/>
      </c>
      <c r="R1870" s="43" t="str">
        <f t="shared" ca="1" si="179"/>
        <v/>
      </c>
      <c r="S1870" t="str">
        <f ca="1">IF(B1870="",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Transaction'!$C$7*(F1870-E1870), 365), 360))))</f>
        <v/>
      </c>
      <c r="T1870" s="49" t="str">
        <f t="shared" ca="1" si="180"/>
        <v/>
      </c>
      <c r="U1870" s="49" t="str">
        <f t="shared" ca="1" si="181"/>
        <v/>
      </c>
      <c r="V1870" s="49" t="str">
        <f t="shared" ca="1" si="182"/>
        <v/>
      </c>
      <c r="W1870" s="11" t="str">
        <f t="shared" ca="1" si="183"/>
        <v/>
      </c>
      <c r="X1870" s="11" t="str">
        <f t="shared" ca="1" si="184"/>
        <v/>
      </c>
    </row>
    <row r="1871" spans="2:24" x14ac:dyDescent="0.25">
      <c r="B1871" s="82" t="str">
        <f ca="1">IF(B1870&lt;MIN($C$3, 'Terms&amp;Conditions + Transaction'!$B$6), B1870+1, "")</f>
        <v/>
      </c>
      <c r="C1871" t="str">
        <f ca="1">IF(B1871="", "", IF(AND(WEEKDAY(B1871, 2)&lt;=5, ISERROR(VLOOKUP(B1871, 'Holiday Schedule'!$B$3:$B$1002, 1, FALSE))), 1, 0))</f>
        <v/>
      </c>
      <c r="D1871" t="str">
        <f ca="1">IF(B1871="", "", IF(LOWER('Terms&amp;Conditions + Transaction'!$C$15)="act", 1, IF(DAY(B1871)=31, 0, IF(AND(DAY(B1871+1)=1, MONTH(B1871+1)=3), 31-DAY(B1871), 1))))</f>
        <v/>
      </c>
      <c r="E1871" s="18" t="str">
        <f ca="1">IF(B1871="", "", IFERROR(VLOOKUP(B1871, 'Accrual Schedule'!$B$3:$B$122, 1, TRUE), ""))</f>
        <v/>
      </c>
      <c r="F1871" s="18" t="str" cm="1">
        <f t="array" aca="1" ref="F1871" ca="1">IF(B1871="", "", INDEX('Accrual Schedule'!$B$3:$B$122, MATCH(B1871, 'Accrual Schedule'!$B$3:$B$122, 1)+1, 1))</f>
        <v/>
      </c>
      <c r="G1871" s="18" t="str" cm="1">
        <f t="array" aca="1" ref="G1871" ca="1">IF(B1871="", "", INDEX('Accrual Schedule'!$B$3:$B$122, MATCH(H1871, 'Accrual Schedule'!$B$3:$B$122, 1)-1, 1))</f>
        <v/>
      </c>
      <c r="H1871" s="18" t="str">
        <f ca="1">IF(B1871="", "", INDEX('Accrual Schedule'!$B$3:$B$122, MATCH(I1871, 'Accrual Schedule'!$C$3:$C$122, 1), 1))</f>
        <v/>
      </c>
      <c r="I1871" s="18" t="str" cm="1">
        <f t="array" aca="1" ref="I1871" ca="1">IF(B1871="", "", _xlfn.IFNA(INDEX('Accrual Schedule'!$C$4:$C$122, MATCH(B1871, 'Accrual Schedule'!$C$4:$C$122, 1)+1, 1), INDEX('Accrual Schedule'!$C$4:$C$122, 1, 1)))</f>
        <v/>
      </c>
      <c r="J1871" s="11" t="str">
        <f ca="1">IF(B1871="","",'Terms&amp;Conditions + Transaction'!$F$5-SUMIF(Dispositions!$B$3:$B$32,"&lt;="&amp;B1871,Dispositions!$C$3:$C$32))</f>
        <v/>
      </c>
      <c r="K1871" s="84" t="str">
        <f ca="1">IF(B1871="", "", IF(ISNA(MATCH(B1871, 'Factor Schedule'!$B$3:$B$2002, -1)),1,IF(INDEX('Factor Schedule'!$B$3:$C$2002,MATCH(B1871, 'Factor Schedule'!$B$3:$B$2002, -1), 1)=B1871,MATCH(B1871, 'Factor Schedule'!$B$3:$B$2002, -1),MATCH(B1871, 'Factor Schedule'!$B$3:$B$2002, -1)+1)))</f>
        <v/>
      </c>
      <c r="L1871" s="11" t="str" cm="1">
        <f t="array" aca="1" ref="L1871" ca="1">IF(B1871="","",ROUND(J1871*_xlfn.IFNA(INDEX('Factor Schedule'!$B$3:$C$2002,K1871, 2), 1), 2))</f>
        <v/>
      </c>
      <c r="M1871" s="11" t="str">
        <f ca="1">IF(B1871="", "", IF(OR(LOWER('Terms&amp;Conditions + Transaction'!$B$12)&lt;&gt;"compound", B1871=$C$2, B1871=E1871), L1871, L1871+IF(LOWER('Terms&amp;Conditions + Transaction'!$B$13)&lt;&gt;"y", SUMIFS($T$8:$T$2007, $B$8:$B$2007, "&gt;="&amp;E1871, $B$8:$B$2007, "&lt;"&amp;B1871), SUMIFS($U$8:$U$1007, $B$8:$B$2007, "&gt;="&amp;E1871, $B$8:$B$2007, "&lt;"&amp;B1871))))</f>
        <v/>
      </c>
      <c r="N1871" s="18" t="str">
        <f ca="1">IF(OR(B1871 = "", F1871=""), "", MIN(ForwardDays(B1871,-'Terms&amp;Conditions + Transaction'!$B$22, 'Terms&amp;Conditions + Transaction'!$B$23, 'Holiday Schedule'!$B$3:$B$1002),ForwardDays(F1871,-'Terms&amp;Conditions + Transaction'!$B$22, 'Terms&amp;Conditions + Transaction'!$B$23, 'Holiday Schedule'!$B$3:$B$1002)))</f>
        <v/>
      </c>
      <c r="O1871" s="42" t="str">
        <f ca="1">IF(B1871="", "", IF(ISNA(MATCH(N1871, SOFR_INDEX!$A$2:$A$2001, -1)),1,IF(INDEX(SOFR_INDEX!$A$2:$E$2001,MATCH(N1871, SOFR_INDEX!$A$2:$A$2001, -1), 1)=N1871,MATCH(N1871, SOFR_INDEX!$A$2:$A$2001, -1),MATCH(N1871, SOFR_INDEX!$A$2:$A$2001, -1)+1)))</f>
        <v/>
      </c>
      <c r="P1871" s="40" t="str" cm="1">
        <f t="array" aca="1" ref="P1871" ca="1">IF(OR(B1871="", F1871=""), "", INDEX(SOFR_INDEX!$B$2:$E$2001, O1871,$P$4) * IF(LEFT($P$3, 3)="180", 2, IF(LEFT($P$3, 2)="90", 4, IF(LEFT($P$3, 2)="30", 12, 1)))/100)</f>
        <v/>
      </c>
      <c r="Q1871" s="43" t="str">
        <f ca="1">IF(OR(B1871="", F1871=""), "", P1871+'Terms&amp;Conditions + Transaction'!$B$11/10000)</f>
        <v/>
      </c>
      <c r="R1871" s="43" t="str">
        <f t="shared" ca="1" si="179"/>
        <v/>
      </c>
      <c r="S1871" t="str">
        <f ca="1">IF(B1871="",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Transaction'!$C$7*(F1871-E1871), 365), 360))))</f>
        <v/>
      </c>
      <c r="T1871" s="49" t="str">
        <f t="shared" ca="1" si="180"/>
        <v/>
      </c>
      <c r="U1871" s="49" t="str">
        <f t="shared" ca="1" si="181"/>
        <v/>
      </c>
      <c r="V1871" s="49" t="str">
        <f t="shared" ca="1" si="182"/>
        <v/>
      </c>
      <c r="W1871" s="11" t="str">
        <f t="shared" ca="1" si="183"/>
        <v/>
      </c>
      <c r="X1871" s="11" t="str">
        <f t="shared" ca="1" si="184"/>
        <v/>
      </c>
    </row>
    <row r="1872" spans="2:24" x14ac:dyDescent="0.25">
      <c r="B1872" s="82" t="str">
        <f ca="1">IF(B1871&lt;MIN($C$3, 'Terms&amp;Conditions + Transaction'!$B$6), B1871+1, "")</f>
        <v/>
      </c>
      <c r="C1872" t="str">
        <f ca="1">IF(B1872="", "", IF(AND(WEEKDAY(B1872, 2)&lt;=5, ISERROR(VLOOKUP(B1872, 'Holiday Schedule'!$B$3:$B$1002, 1, FALSE))), 1, 0))</f>
        <v/>
      </c>
      <c r="D1872" t="str">
        <f ca="1">IF(B1872="", "", IF(LOWER('Terms&amp;Conditions + Transaction'!$C$15)="act", 1, IF(DAY(B1872)=31, 0, IF(AND(DAY(B1872+1)=1, MONTH(B1872+1)=3), 31-DAY(B1872), 1))))</f>
        <v/>
      </c>
      <c r="E1872" s="18" t="str">
        <f ca="1">IF(B1872="", "", IFERROR(VLOOKUP(B1872, 'Accrual Schedule'!$B$3:$B$122, 1, TRUE), ""))</f>
        <v/>
      </c>
      <c r="F1872" s="18" t="str" cm="1">
        <f t="array" aca="1" ref="F1872" ca="1">IF(B1872="", "", INDEX('Accrual Schedule'!$B$3:$B$122, MATCH(B1872, 'Accrual Schedule'!$B$3:$B$122, 1)+1, 1))</f>
        <v/>
      </c>
      <c r="G1872" s="18" t="str" cm="1">
        <f t="array" aca="1" ref="G1872" ca="1">IF(B1872="", "", INDEX('Accrual Schedule'!$B$3:$B$122, MATCH(H1872, 'Accrual Schedule'!$B$3:$B$122, 1)-1, 1))</f>
        <v/>
      </c>
      <c r="H1872" s="18" t="str">
        <f ca="1">IF(B1872="", "", INDEX('Accrual Schedule'!$B$3:$B$122, MATCH(I1872, 'Accrual Schedule'!$C$3:$C$122, 1), 1))</f>
        <v/>
      </c>
      <c r="I1872" s="18" t="str" cm="1">
        <f t="array" aca="1" ref="I1872" ca="1">IF(B1872="", "", _xlfn.IFNA(INDEX('Accrual Schedule'!$C$4:$C$122, MATCH(B1872, 'Accrual Schedule'!$C$4:$C$122, 1)+1, 1), INDEX('Accrual Schedule'!$C$4:$C$122, 1, 1)))</f>
        <v/>
      </c>
      <c r="J1872" s="11" t="str">
        <f ca="1">IF(B1872="","",'Terms&amp;Conditions + Transaction'!$F$5-SUMIF(Dispositions!$B$3:$B$32,"&lt;="&amp;B1872,Dispositions!$C$3:$C$32))</f>
        <v/>
      </c>
      <c r="K1872" s="84" t="str">
        <f ca="1">IF(B1872="", "", IF(ISNA(MATCH(B1872, 'Factor Schedule'!$B$3:$B$2002, -1)),1,IF(INDEX('Factor Schedule'!$B$3:$C$2002,MATCH(B1872, 'Factor Schedule'!$B$3:$B$2002, -1), 1)=B1872,MATCH(B1872, 'Factor Schedule'!$B$3:$B$2002, -1),MATCH(B1872, 'Factor Schedule'!$B$3:$B$2002, -1)+1)))</f>
        <v/>
      </c>
      <c r="L1872" s="11" t="str" cm="1">
        <f t="array" aca="1" ref="L1872" ca="1">IF(B1872="","",ROUND(J1872*_xlfn.IFNA(INDEX('Factor Schedule'!$B$3:$C$2002,K1872, 2), 1), 2))</f>
        <v/>
      </c>
      <c r="M1872" s="11" t="str">
        <f ca="1">IF(B1872="", "", IF(OR(LOWER('Terms&amp;Conditions + Transaction'!$B$12)&lt;&gt;"compound", B1872=$C$2, B1872=E1872), L1872, L1872+IF(LOWER('Terms&amp;Conditions + Transaction'!$B$13)&lt;&gt;"y", SUMIFS($T$8:$T$2007, $B$8:$B$2007, "&gt;="&amp;E1872, $B$8:$B$2007, "&lt;"&amp;B1872), SUMIFS($U$8:$U$1007, $B$8:$B$2007, "&gt;="&amp;E1872, $B$8:$B$2007, "&lt;"&amp;B1872))))</f>
        <v/>
      </c>
      <c r="N1872" s="18" t="str">
        <f ca="1">IF(OR(B1872 = "", F1872=""), "", MIN(ForwardDays(B1872,-'Terms&amp;Conditions + Transaction'!$B$22, 'Terms&amp;Conditions + Transaction'!$B$23, 'Holiday Schedule'!$B$3:$B$1002),ForwardDays(F1872,-'Terms&amp;Conditions + Transaction'!$B$22, 'Terms&amp;Conditions + Transaction'!$B$23, 'Holiday Schedule'!$B$3:$B$1002)))</f>
        <v/>
      </c>
      <c r="O1872" s="42" t="str">
        <f ca="1">IF(B1872="", "", IF(ISNA(MATCH(N1872, SOFR_INDEX!$A$2:$A$2001, -1)),1,IF(INDEX(SOFR_INDEX!$A$2:$E$2001,MATCH(N1872, SOFR_INDEX!$A$2:$A$2001, -1), 1)=N1872,MATCH(N1872, SOFR_INDEX!$A$2:$A$2001, -1),MATCH(N1872, SOFR_INDEX!$A$2:$A$2001, -1)+1)))</f>
        <v/>
      </c>
      <c r="P1872" s="40" t="str" cm="1">
        <f t="array" aca="1" ref="P1872" ca="1">IF(OR(B1872="", F1872=""), "", INDEX(SOFR_INDEX!$B$2:$E$2001, O1872,$P$4) * IF(LEFT($P$3, 3)="180", 2, IF(LEFT($P$3, 2)="90", 4, IF(LEFT($P$3, 2)="30", 12, 1)))/100)</f>
        <v/>
      </c>
      <c r="Q1872" s="43" t="str">
        <f ca="1">IF(OR(B1872="", F1872=""), "", P1872+'Terms&amp;Conditions + Transaction'!$B$11/10000)</f>
        <v/>
      </c>
      <c r="R1872" s="43" t="str">
        <f t="shared" ca="1" si="179"/>
        <v/>
      </c>
      <c r="S1872" t="str">
        <f ca="1">IF(B1872="",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Transaction'!$C$7*(F1872-E1872), 365), 360))))</f>
        <v/>
      </c>
      <c r="T1872" s="49" t="str">
        <f t="shared" ca="1" si="180"/>
        <v/>
      </c>
      <c r="U1872" s="49" t="str">
        <f t="shared" ca="1" si="181"/>
        <v/>
      </c>
      <c r="V1872" s="49" t="str">
        <f t="shared" ca="1" si="182"/>
        <v/>
      </c>
      <c r="W1872" s="11" t="str">
        <f t="shared" ca="1" si="183"/>
        <v/>
      </c>
      <c r="X1872" s="11" t="str">
        <f t="shared" ca="1" si="184"/>
        <v/>
      </c>
    </row>
    <row r="1873" spans="2:24" x14ac:dyDescent="0.25">
      <c r="B1873" s="82" t="str">
        <f ca="1">IF(B1872&lt;MIN($C$3, 'Terms&amp;Conditions + Transaction'!$B$6), B1872+1, "")</f>
        <v/>
      </c>
      <c r="C1873" t="str">
        <f ca="1">IF(B1873="", "", IF(AND(WEEKDAY(B1873, 2)&lt;=5, ISERROR(VLOOKUP(B1873, 'Holiday Schedule'!$B$3:$B$1002, 1, FALSE))), 1, 0))</f>
        <v/>
      </c>
      <c r="D1873" t="str">
        <f ca="1">IF(B1873="", "", IF(LOWER('Terms&amp;Conditions + Transaction'!$C$15)="act", 1, IF(DAY(B1873)=31, 0, IF(AND(DAY(B1873+1)=1, MONTH(B1873+1)=3), 31-DAY(B1873), 1))))</f>
        <v/>
      </c>
      <c r="E1873" s="18" t="str">
        <f ca="1">IF(B1873="", "", IFERROR(VLOOKUP(B1873, 'Accrual Schedule'!$B$3:$B$122, 1, TRUE), ""))</f>
        <v/>
      </c>
      <c r="F1873" s="18" t="str" cm="1">
        <f t="array" aca="1" ref="F1873" ca="1">IF(B1873="", "", INDEX('Accrual Schedule'!$B$3:$B$122, MATCH(B1873, 'Accrual Schedule'!$B$3:$B$122, 1)+1, 1))</f>
        <v/>
      </c>
      <c r="G1873" s="18" t="str" cm="1">
        <f t="array" aca="1" ref="G1873" ca="1">IF(B1873="", "", INDEX('Accrual Schedule'!$B$3:$B$122, MATCH(H1873, 'Accrual Schedule'!$B$3:$B$122, 1)-1, 1))</f>
        <v/>
      </c>
      <c r="H1873" s="18" t="str">
        <f ca="1">IF(B1873="", "", INDEX('Accrual Schedule'!$B$3:$B$122, MATCH(I1873, 'Accrual Schedule'!$C$3:$C$122, 1), 1))</f>
        <v/>
      </c>
      <c r="I1873" s="18" t="str" cm="1">
        <f t="array" aca="1" ref="I1873" ca="1">IF(B1873="", "", _xlfn.IFNA(INDEX('Accrual Schedule'!$C$4:$C$122, MATCH(B1873, 'Accrual Schedule'!$C$4:$C$122, 1)+1, 1), INDEX('Accrual Schedule'!$C$4:$C$122, 1, 1)))</f>
        <v/>
      </c>
      <c r="J1873" s="11" t="str">
        <f ca="1">IF(B1873="","",'Terms&amp;Conditions + Transaction'!$F$5-SUMIF(Dispositions!$B$3:$B$32,"&lt;="&amp;B1873,Dispositions!$C$3:$C$32))</f>
        <v/>
      </c>
      <c r="K1873" s="84" t="str">
        <f ca="1">IF(B1873="", "", IF(ISNA(MATCH(B1873, 'Factor Schedule'!$B$3:$B$2002, -1)),1,IF(INDEX('Factor Schedule'!$B$3:$C$2002,MATCH(B1873, 'Factor Schedule'!$B$3:$B$2002, -1), 1)=B1873,MATCH(B1873, 'Factor Schedule'!$B$3:$B$2002, -1),MATCH(B1873, 'Factor Schedule'!$B$3:$B$2002, -1)+1)))</f>
        <v/>
      </c>
      <c r="L1873" s="11" t="str" cm="1">
        <f t="array" aca="1" ref="L1873" ca="1">IF(B1873="","",ROUND(J1873*_xlfn.IFNA(INDEX('Factor Schedule'!$B$3:$C$2002,K1873, 2), 1), 2))</f>
        <v/>
      </c>
      <c r="M1873" s="11" t="str">
        <f ca="1">IF(B1873="", "", IF(OR(LOWER('Terms&amp;Conditions + Transaction'!$B$12)&lt;&gt;"compound", B1873=$C$2, B1873=E1873), L1873, L1873+IF(LOWER('Terms&amp;Conditions + Transaction'!$B$13)&lt;&gt;"y", SUMIFS($T$8:$T$2007, $B$8:$B$2007, "&gt;="&amp;E1873, $B$8:$B$2007, "&lt;"&amp;B1873), SUMIFS($U$8:$U$1007, $B$8:$B$2007, "&gt;="&amp;E1873, $B$8:$B$2007, "&lt;"&amp;B1873))))</f>
        <v/>
      </c>
      <c r="N1873" s="18" t="str">
        <f ca="1">IF(OR(B1873 = "", F1873=""), "", MIN(ForwardDays(B1873,-'Terms&amp;Conditions + Transaction'!$B$22, 'Terms&amp;Conditions + Transaction'!$B$23, 'Holiday Schedule'!$B$3:$B$1002),ForwardDays(F1873,-'Terms&amp;Conditions + Transaction'!$B$22, 'Terms&amp;Conditions + Transaction'!$B$23, 'Holiday Schedule'!$B$3:$B$1002)))</f>
        <v/>
      </c>
      <c r="O1873" s="42" t="str">
        <f ca="1">IF(B1873="", "", IF(ISNA(MATCH(N1873, SOFR_INDEX!$A$2:$A$2001, -1)),1,IF(INDEX(SOFR_INDEX!$A$2:$E$2001,MATCH(N1873, SOFR_INDEX!$A$2:$A$2001, -1), 1)=N1873,MATCH(N1873, SOFR_INDEX!$A$2:$A$2001, -1),MATCH(N1873, SOFR_INDEX!$A$2:$A$2001, -1)+1)))</f>
        <v/>
      </c>
      <c r="P1873" s="40" t="str" cm="1">
        <f t="array" aca="1" ref="P1873" ca="1">IF(OR(B1873="", F1873=""), "", INDEX(SOFR_INDEX!$B$2:$E$2001, O1873,$P$4) * IF(LEFT($P$3, 3)="180", 2, IF(LEFT($P$3, 2)="90", 4, IF(LEFT($P$3, 2)="30", 12, 1)))/100)</f>
        <v/>
      </c>
      <c r="Q1873" s="43" t="str">
        <f ca="1">IF(OR(B1873="", F1873=""), "", P1873+'Terms&amp;Conditions + Transaction'!$B$11/10000)</f>
        <v/>
      </c>
      <c r="R1873" s="43" t="str">
        <f t="shared" ca="1" si="179"/>
        <v/>
      </c>
      <c r="S1873" t="str">
        <f ca="1">IF(B1873="",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Transaction'!$C$7*(F1873-E1873), 365), 360))))</f>
        <v/>
      </c>
      <c r="T1873" s="49" t="str">
        <f t="shared" ca="1" si="180"/>
        <v/>
      </c>
      <c r="U1873" s="49" t="str">
        <f t="shared" ca="1" si="181"/>
        <v/>
      </c>
      <c r="V1873" s="49" t="str">
        <f t="shared" ca="1" si="182"/>
        <v/>
      </c>
      <c r="W1873" s="11" t="str">
        <f t="shared" ca="1" si="183"/>
        <v/>
      </c>
      <c r="X1873" s="11" t="str">
        <f t="shared" ca="1" si="184"/>
        <v/>
      </c>
    </row>
    <row r="1874" spans="2:24" x14ac:dyDescent="0.25">
      <c r="B1874" s="82" t="str">
        <f ca="1">IF(B1873&lt;MIN($C$3, 'Terms&amp;Conditions + Transaction'!$B$6), B1873+1, "")</f>
        <v/>
      </c>
      <c r="C1874" t="str">
        <f ca="1">IF(B1874="", "", IF(AND(WEEKDAY(B1874, 2)&lt;=5, ISERROR(VLOOKUP(B1874, 'Holiday Schedule'!$B$3:$B$1002, 1, FALSE))), 1, 0))</f>
        <v/>
      </c>
      <c r="D1874" t="str">
        <f ca="1">IF(B1874="", "", IF(LOWER('Terms&amp;Conditions + Transaction'!$C$15)="act", 1, IF(DAY(B1874)=31, 0, IF(AND(DAY(B1874+1)=1, MONTH(B1874+1)=3), 31-DAY(B1874), 1))))</f>
        <v/>
      </c>
      <c r="E1874" s="18" t="str">
        <f ca="1">IF(B1874="", "", IFERROR(VLOOKUP(B1874, 'Accrual Schedule'!$B$3:$B$122, 1, TRUE), ""))</f>
        <v/>
      </c>
      <c r="F1874" s="18" t="str" cm="1">
        <f t="array" aca="1" ref="F1874" ca="1">IF(B1874="", "", INDEX('Accrual Schedule'!$B$3:$B$122, MATCH(B1874, 'Accrual Schedule'!$B$3:$B$122, 1)+1, 1))</f>
        <v/>
      </c>
      <c r="G1874" s="18" t="str" cm="1">
        <f t="array" aca="1" ref="G1874" ca="1">IF(B1874="", "", INDEX('Accrual Schedule'!$B$3:$B$122, MATCH(H1874, 'Accrual Schedule'!$B$3:$B$122, 1)-1, 1))</f>
        <v/>
      </c>
      <c r="H1874" s="18" t="str">
        <f ca="1">IF(B1874="", "", INDEX('Accrual Schedule'!$B$3:$B$122, MATCH(I1874, 'Accrual Schedule'!$C$3:$C$122, 1), 1))</f>
        <v/>
      </c>
      <c r="I1874" s="18" t="str" cm="1">
        <f t="array" aca="1" ref="I1874" ca="1">IF(B1874="", "", _xlfn.IFNA(INDEX('Accrual Schedule'!$C$4:$C$122, MATCH(B1874, 'Accrual Schedule'!$C$4:$C$122, 1)+1, 1), INDEX('Accrual Schedule'!$C$4:$C$122, 1, 1)))</f>
        <v/>
      </c>
      <c r="J1874" s="11" t="str">
        <f ca="1">IF(B1874="","",'Terms&amp;Conditions + Transaction'!$F$5-SUMIF(Dispositions!$B$3:$B$32,"&lt;="&amp;B1874,Dispositions!$C$3:$C$32))</f>
        <v/>
      </c>
      <c r="K1874" s="84" t="str">
        <f ca="1">IF(B1874="", "", IF(ISNA(MATCH(B1874, 'Factor Schedule'!$B$3:$B$2002, -1)),1,IF(INDEX('Factor Schedule'!$B$3:$C$2002,MATCH(B1874, 'Factor Schedule'!$B$3:$B$2002, -1), 1)=B1874,MATCH(B1874, 'Factor Schedule'!$B$3:$B$2002, -1),MATCH(B1874, 'Factor Schedule'!$B$3:$B$2002, -1)+1)))</f>
        <v/>
      </c>
      <c r="L1874" s="11" t="str" cm="1">
        <f t="array" aca="1" ref="L1874" ca="1">IF(B1874="","",ROUND(J1874*_xlfn.IFNA(INDEX('Factor Schedule'!$B$3:$C$2002,K1874, 2), 1), 2))</f>
        <v/>
      </c>
      <c r="M1874" s="11" t="str">
        <f ca="1">IF(B1874="", "", IF(OR(LOWER('Terms&amp;Conditions + Transaction'!$B$12)&lt;&gt;"compound", B1874=$C$2, B1874=E1874), L1874, L1874+IF(LOWER('Terms&amp;Conditions + Transaction'!$B$13)&lt;&gt;"y", SUMIFS($T$8:$T$2007, $B$8:$B$2007, "&gt;="&amp;E1874, $B$8:$B$2007, "&lt;"&amp;B1874), SUMIFS($U$8:$U$1007, $B$8:$B$2007, "&gt;="&amp;E1874, $B$8:$B$2007, "&lt;"&amp;B1874))))</f>
        <v/>
      </c>
      <c r="N1874" s="18" t="str">
        <f ca="1">IF(OR(B1874 = "", F1874=""), "", MIN(ForwardDays(B1874,-'Terms&amp;Conditions + Transaction'!$B$22, 'Terms&amp;Conditions + Transaction'!$B$23, 'Holiday Schedule'!$B$3:$B$1002),ForwardDays(F1874,-'Terms&amp;Conditions + Transaction'!$B$22, 'Terms&amp;Conditions + Transaction'!$B$23, 'Holiday Schedule'!$B$3:$B$1002)))</f>
        <v/>
      </c>
      <c r="O1874" s="42" t="str">
        <f ca="1">IF(B1874="", "", IF(ISNA(MATCH(N1874, SOFR_INDEX!$A$2:$A$2001, -1)),1,IF(INDEX(SOFR_INDEX!$A$2:$E$2001,MATCH(N1874, SOFR_INDEX!$A$2:$A$2001, -1), 1)=N1874,MATCH(N1874, SOFR_INDEX!$A$2:$A$2001, -1),MATCH(N1874, SOFR_INDEX!$A$2:$A$2001, -1)+1)))</f>
        <v/>
      </c>
      <c r="P1874" s="40" t="str" cm="1">
        <f t="array" aca="1" ref="P1874" ca="1">IF(OR(B1874="", F1874=""), "", INDEX(SOFR_INDEX!$B$2:$E$2001, O1874,$P$4) * IF(LEFT($P$3, 3)="180", 2, IF(LEFT($P$3, 2)="90", 4, IF(LEFT($P$3, 2)="30", 12, 1)))/100)</f>
        <v/>
      </c>
      <c r="Q1874" s="43" t="str">
        <f ca="1">IF(OR(B1874="", F1874=""), "", P1874+'Terms&amp;Conditions + Transaction'!$B$11/10000)</f>
        <v/>
      </c>
      <c r="R1874" s="43" t="str">
        <f t="shared" ca="1" si="179"/>
        <v/>
      </c>
      <c r="S1874" t="str">
        <f ca="1">IF(B1874="",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Transaction'!$C$7*(F1874-E1874), 365), 360))))</f>
        <v/>
      </c>
      <c r="T1874" s="49" t="str">
        <f t="shared" ca="1" si="180"/>
        <v/>
      </c>
      <c r="U1874" s="49" t="str">
        <f t="shared" ca="1" si="181"/>
        <v/>
      </c>
      <c r="V1874" s="49" t="str">
        <f t="shared" ca="1" si="182"/>
        <v/>
      </c>
      <c r="W1874" s="11" t="str">
        <f t="shared" ca="1" si="183"/>
        <v/>
      </c>
      <c r="X1874" s="11" t="str">
        <f t="shared" ca="1" si="184"/>
        <v/>
      </c>
    </row>
    <row r="1875" spans="2:24" x14ac:dyDescent="0.25">
      <c r="B1875" s="82" t="str">
        <f ca="1">IF(B1874&lt;MIN($C$3, 'Terms&amp;Conditions + Transaction'!$B$6), B1874+1, "")</f>
        <v/>
      </c>
      <c r="C1875" t="str">
        <f ca="1">IF(B1875="", "", IF(AND(WEEKDAY(B1875, 2)&lt;=5, ISERROR(VLOOKUP(B1875, 'Holiday Schedule'!$B$3:$B$1002, 1, FALSE))), 1, 0))</f>
        <v/>
      </c>
      <c r="D1875" t="str">
        <f ca="1">IF(B1875="", "", IF(LOWER('Terms&amp;Conditions + Transaction'!$C$15)="act", 1, IF(DAY(B1875)=31, 0, IF(AND(DAY(B1875+1)=1, MONTH(B1875+1)=3), 31-DAY(B1875), 1))))</f>
        <v/>
      </c>
      <c r="E1875" s="18" t="str">
        <f ca="1">IF(B1875="", "", IFERROR(VLOOKUP(B1875, 'Accrual Schedule'!$B$3:$B$122, 1, TRUE), ""))</f>
        <v/>
      </c>
      <c r="F1875" s="18" t="str" cm="1">
        <f t="array" aca="1" ref="F1875" ca="1">IF(B1875="", "", INDEX('Accrual Schedule'!$B$3:$B$122, MATCH(B1875, 'Accrual Schedule'!$B$3:$B$122, 1)+1, 1))</f>
        <v/>
      </c>
      <c r="G1875" s="18" t="str" cm="1">
        <f t="array" aca="1" ref="G1875" ca="1">IF(B1875="", "", INDEX('Accrual Schedule'!$B$3:$B$122, MATCH(H1875, 'Accrual Schedule'!$B$3:$B$122, 1)-1, 1))</f>
        <v/>
      </c>
      <c r="H1875" s="18" t="str">
        <f ca="1">IF(B1875="", "", INDEX('Accrual Schedule'!$B$3:$B$122, MATCH(I1875, 'Accrual Schedule'!$C$3:$C$122, 1), 1))</f>
        <v/>
      </c>
      <c r="I1875" s="18" t="str" cm="1">
        <f t="array" aca="1" ref="I1875" ca="1">IF(B1875="", "", _xlfn.IFNA(INDEX('Accrual Schedule'!$C$4:$C$122, MATCH(B1875, 'Accrual Schedule'!$C$4:$C$122, 1)+1, 1), INDEX('Accrual Schedule'!$C$4:$C$122, 1, 1)))</f>
        <v/>
      </c>
      <c r="J1875" s="11" t="str">
        <f ca="1">IF(B1875="","",'Terms&amp;Conditions + Transaction'!$F$5-SUMIF(Dispositions!$B$3:$B$32,"&lt;="&amp;B1875,Dispositions!$C$3:$C$32))</f>
        <v/>
      </c>
      <c r="K1875" s="84" t="str">
        <f ca="1">IF(B1875="", "", IF(ISNA(MATCH(B1875, 'Factor Schedule'!$B$3:$B$2002, -1)),1,IF(INDEX('Factor Schedule'!$B$3:$C$2002,MATCH(B1875, 'Factor Schedule'!$B$3:$B$2002, -1), 1)=B1875,MATCH(B1875, 'Factor Schedule'!$B$3:$B$2002, -1),MATCH(B1875, 'Factor Schedule'!$B$3:$B$2002, -1)+1)))</f>
        <v/>
      </c>
      <c r="L1875" s="11" t="str" cm="1">
        <f t="array" aca="1" ref="L1875" ca="1">IF(B1875="","",ROUND(J1875*_xlfn.IFNA(INDEX('Factor Schedule'!$B$3:$C$2002,K1875, 2), 1), 2))</f>
        <v/>
      </c>
      <c r="M1875" s="11" t="str">
        <f ca="1">IF(B1875="", "", IF(OR(LOWER('Terms&amp;Conditions + Transaction'!$B$12)&lt;&gt;"compound", B1875=$C$2, B1875=E1875), L1875, L1875+IF(LOWER('Terms&amp;Conditions + Transaction'!$B$13)&lt;&gt;"y", SUMIFS($T$8:$T$2007, $B$8:$B$2007, "&gt;="&amp;E1875, $B$8:$B$2007, "&lt;"&amp;B1875), SUMIFS($U$8:$U$1007, $B$8:$B$2007, "&gt;="&amp;E1875, $B$8:$B$2007, "&lt;"&amp;B1875))))</f>
        <v/>
      </c>
      <c r="N1875" s="18" t="str">
        <f ca="1">IF(OR(B1875 = "", F1875=""), "", MIN(ForwardDays(B1875,-'Terms&amp;Conditions + Transaction'!$B$22, 'Terms&amp;Conditions + Transaction'!$B$23, 'Holiday Schedule'!$B$3:$B$1002),ForwardDays(F1875,-'Terms&amp;Conditions + Transaction'!$B$22, 'Terms&amp;Conditions + Transaction'!$B$23, 'Holiday Schedule'!$B$3:$B$1002)))</f>
        <v/>
      </c>
      <c r="O1875" s="42" t="str">
        <f ca="1">IF(B1875="", "", IF(ISNA(MATCH(N1875, SOFR_INDEX!$A$2:$A$2001, -1)),1,IF(INDEX(SOFR_INDEX!$A$2:$E$2001,MATCH(N1875, SOFR_INDEX!$A$2:$A$2001, -1), 1)=N1875,MATCH(N1875, SOFR_INDEX!$A$2:$A$2001, -1),MATCH(N1875, SOFR_INDEX!$A$2:$A$2001, -1)+1)))</f>
        <v/>
      </c>
      <c r="P1875" s="40" t="str" cm="1">
        <f t="array" aca="1" ref="P1875" ca="1">IF(OR(B1875="", F1875=""), "", INDEX(SOFR_INDEX!$B$2:$E$2001, O1875,$P$4) * IF(LEFT($P$3, 3)="180", 2, IF(LEFT($P$3, 2)="90", 4, IF(LEFT($P$3, 2)="30", 12, 1)))/100)</f>
        <v/>
      </c>
      <c r="Q1875" s="43" t="str">
        <f ca="1">IF(OR(B1875="", F1875=""), "", P1875+'Terms&amp;Conditions + Transaction'!$B$11/10000)</f>
        <v/>
      </c>
      <c r="R1875" s="43" t="str">
        <f t="shared" ca="1" si="179"/>
        <v/>
      </c>
      <c r="S1875" t="str">
        <f ca="1">IF(B1875="",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Transaction'!$C$7*(F1875-E1875), 365), 360))))</f>
        <v/>
      </c>
      <c r="T1875" s="49" t="str">
        <f t="shared" ca="1" si="180"/>
        <v/>
      </c>
      <c r="U1875" s="49" t="str">
        <f t="shared" ca="1" si="181"/>
        <v/>
      </c>
      <c r="V1875" s="49" t="str">
        <f t="shared" ca="1" si="182"/>
        <v/>
      </c>
      <c r="W1875" s="11" t="str">
        <f t="shared" ca="1" si="183"/>
        <v/>
      </c>
      <c r="X1875" s="11" t="str">
        <f t="shared" ca="1" si="184"/>
        <v/>
      </c>
    </row>
    <row r="1876" spans="2:24" x14ac:dyDescent="0.25">
      <c r="B1876" s="82" t="str">
        <f ca="1">IF(B1875&lt;MIN($C$3, 'Terms&amp;Conditions + Transaction'!$B$6), B1875+1, "")</f>
        <v/>
      </c>
      <c r="C1876" t="str">
        <f ca="1">IF(B1876="", "", IF(AND(WEEKDAY(B1876, 2)&lt;=5, ISERROR(VLOOKUP(B1876, 'Holiday Schedule'!$B$3:$B$1002, 1, FALSE))), 1, 0))</f>
        <v/>
      </c>
      <c r="D1876" t="str">
        <f ca="1">IF(B1876="", "", IF(LOWER('Terms&amp;Conditions + Transaction'!$C$15)="act", 1, IF(DAY(B1876)=31, 0, IF(AND(DAY(B1876+1)=1, MONTH(B1876+1)=3), 31-DAY(B1876), 1))))</f>
        <v/>
      </c>
      <c r="E1876" s="18" t="str">
        <f ca="1">IF(B1876="", "", IFERROR(VLOOKUP(B1876, 'Accrual Schedule'!$B$3:$B$122, 1, TRUE), ""))</f>
        <v/>
      </c>
      <c r="F1876" s="18" t="str" cm="1">
        <f t="array" aca="1" ref="F1876" ca="1">IF(B1876="", "", INDEX('Accrual Schedule'!$B$3:$B$122, MATCH(B1876, 'Accrual Schedule'!$B$3:$B$122, 1)+1, 1))</f>
        <v/>
      </c>
      <c r="G1876" s="18" t="str" cm="1">
        <f t="array" aca="1" ref="G1876" ca="1">IF(B1876="", "", INDEX('Accrual Schedule'!$B$3:$B$122, MATCH(H1876, 'Accrual Schedule'!$B$3:$B$122, 1)-1, 1))</f>
        <v/>
      </c>
      <c r="H1876" s="18" t="str">
        <f ca="1">IF(B1876="", "", INDEX('Accrual Schedule'!$B$3:$B$122, MATCH(I1876, 'Accrual Schedule'!$C$3:$C$122, 1), 1))</f>
        <v/>
      </c>
      <c r="I1876" s="18" t="str" cm="1">
        <f t="array" aca="1" ref="I1876" ca="1">IF(B1876="", "", _xlfn.IFNA(INDEX('Accrual Schedule'!$C$4:$C$122, MATCH(B1876, 'Accrual Schedule'!$C$4:$C$122, 1)+1, 1), INDEX('Accrual Schedule'!$C$4:$C$122, 1, 1)))</f>
        <v/>
      </c>
      <c r="J1876" s="11" t="str">
        <f ca="1">IF(B1876="","",'Terms&amp;Conditions + Transaction'!$F$5-SUMIF(Dispositions!$B$3:$B$32,"&lt;="&amp;B1876,Dispositions!$C$3:$C$32))</f>
        <v/>
      </c>
      <c r="K1876" s="84" t="str">
        <f ca="1">IF(B1876="", "", IF(ISNA(MATCH(B1876, 'Factor Schedule'!$B$3:$B$2002, -1)),1,IF(INDEX('Factor Schedule'!$B$3:$C$2002,MATCH(B1876, 'Factor Schedule'!$B$3:$B$2002, -1), 1)=B1876,MATCH(B1876, 'Factor Schedule'!$B$3:$B$2002, -1),MATCH(B1876, 'Factor Schedule'!$B$3:$B$2002, -1)+1)))</f>
        <v/>
      </c>
      <c r="L1876" s="11" t="str" cm="1">
        <f t="array" aca="1" ref="L1876" ca="1">IF(B1876="","",ROUND(J1876*_xlfn.IFNA(INDEX('Factor Schedule'!$B$3:$C$2002,K1876, 2), 1), 2))</f>
        <v/>
      </c>
      <c r="M1876" s="11" t="str">
        <f ca="1">IF(B1876="", "", IF(OR(LOWER('Terms&amp;Conditions + Transaction'!$B$12)&lt;&gt;"compound", B1876=$C$2, B1876=E1876), L1876, L1876+IF(LOWER('Terms&amp;Conditions + Transaction'!$B$13)&lt;&gt;"y", SUMIFS($T$8:$T$2007, $B$8:$B$2007, "&gt;="&amp;E1876, $B$8:$B$2007, "&lt;"&amp;B1876), SUMIFS($U$8:$U$1007, $B$8:$B$2007, "&gt;="&amp;E1876, $B$8:$B$2007, "&lt;"&amp;B1876))))</f>
        <v/>
      </c>
      <c r="N1876" s="18" t="str">
        <f ca="1">IF(OR(B1876 = "", F1876=""), "", MIN(ForwardDays(B1876,-'Terms&amp;Conditions + Transaction'!$B$22, 'Terms&amp;Conditions + Transaction'!$B$23, 'Holiday Schedule'!$B$3:$B$1002),ForwardDays(F1876,-'Terms&amp;Conditions + Transaction'!$B$22, 'Terms&amp;Conditions + Transaction'!$B$23, 'Holiday Schedule'!$B$3:$B$1002)))</f>
        <v/>
      </c>
      <c r="O1876" s="42" t="str">
        <f ca="1">IF(B1876="", "", IF(ISNA(MATCH(N1876, SOFR_INDEX!$A$2:$A$2001, -1)),1,IF(INDEX(SOFR_INDEX!$A$2:$E$2001,MATCH(N1876, SOFR_INDEX!$A$2:$A$2001, -1), 1)=N1876,MATCH(N1876, SOFR_INDEX!$A$2:$A$2001, -1),MATCH(N1876, SOFR_INDEX!$A$2:$A$2001, -1)+1)))</f>
        <v/>
      </c>
      <c r="P1876" s="40" t="str" cm="1">
        <f t="array" aca="1" ref="P1876" ca="1">IF(OR(B1876="", F1876=""), "", INDEX(SOFR_INDEX!$B$2:$E$2001, O1876,$P$4) * IF(LEFT($P$3, 3)="180", 2, IF(LEFT($P$3, 2)="90", 4, IF(LEFT($P$3, 2)="30", 12, 1)))/100)</f>
        <v/>
      </c>
      <c r="Q1876" s="43" t="str">
        <f ca="1">IF(OR(B1876="", F1876=""), "", P1876+'Terms&amp;Conditions + Transaction'!$B$11/10000)</f>
        <v/>
      </c>
      <c r="R1876" s="43" t="str">
        <f t="shared" ca="1" si="179"/>
        <v/>
      </c>
      <c r="S1876" t="str">
        <f ca="1">IF(B1876="",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Transaction'!$C$7*(F1876-E1876), 365), 360))))</f>
        <v/>
      </c>
      <c r="T1876" s="49" t="str">
        <f t="shared" ca="1" si="180"/>
        <v/>
      </c>
      <c r="U1876" s="49" t="str">
        <f t="shared" ca="1" si="181"/>
        <v/>
      </c>
      <c r="V1876" s="49" t="str">
        <f t="shared" ca="1" si="182"/>
        <v/>
      </c>
      <c r="W1876" s="11" t="str">
        <f t="shared" ca="1" si="183"/>
        <v/>
      </c>
      <c r="X1876" s="11" t="str">
        <f t="shared" ca="1" si="184"/>
        <v/>
      </c>
    </row>
    <row r="1877" spans="2:24" x14ac:dyDescent="0.25">
      <c r="B1877" s="82" t="str">
        <f ca="1">IF(B1876&lt;MIN($C$3, 'Terms&amp;Conditions + Transaction'!$B$6), B1876+1, "")</f>
        <v/>
      </c>
      <c r="C1877" t="str">
        <f ca="1">IF(B1877="", "", IF(AND(WEEKDAY(B1877, 2)&lt;=5, ISERROR(VLOOKUP(B1877, 'Holiday Schedule'!$B$3:$B$1002, 1, FALSE))), 1, 0))</f>
        <v/>
      </c>
      <c r="D1877" t="str">
        <f ca="1">IF(B1877="", "", IF(LOWER('Terms&amp;Conditions + Transaction'!$C$15)="act", 1, IF(DAY(B1877)=31, 0, IF(AND(DAY(B1877+1)=1, MONTH(B1877+1)=3), 31-DAY(B1877), 1))))</f>
        <v/>
      </c>
      <c r="E1877" s="18" t="str">
        <f ca="1">IF(B1877="", "", IFERROR(VLOOKUP(B1877, 'Accrual Schedule'!$B$3:$B$122, 1, TRUE), ""))</f>
        <v/>
      </c>
      <c r="F1877" s="18" t="str" cm="1">
        <f t="array" aca="1" ref="F1877" ca="1">IF(B1877="", "", INDEX('Accrual Schedule'!$B$3:$B$122, MATCH(B1877, 'Accrual Schedule'!$B$3:$B$122, 1)+1, 1))</f>
        <v/>
      </c>
      <c r="G1877" s="18" t="str" cm="1">
        <f t="array" aca="1" ref="G1877" ca="1">IF(B1877="", "", INDEX('Accrual Schedule'!$B$3:$B$122, MATCH(H1877, 'Accrual Schedule'!$B$3:$B$122, 1)-1, 1))</f>
        <v/>
      </c>
      <c r="H1877" s="18" t="str">
        <f ca="1">IF(B1877="", "", INDEX('Accrual Schedule'!$B$3:$B$122, MATCH(I1877, 'Accrual Schedule'!$C$3:$C$122, 1), 1))</f>
        <v/>
      </c>
      <c r="I1877" s="18" t="str" cm="1">
        <f t="array" aca="1" ref="I1877" ca="1">IF(B1877="", "", _xlfn.IFNA(INDEX('Accrual Schedule'!$C$4:$C$122, MATCH(B1877, 'Accrual Schedule'!$C$4:$C$122, 1)+1, 1), INDEX('Accrual Schedule'!$C$4:$C$122, 1, 1)))</f>
        <v/>
      </c>
      <c r="J1877" s="11" t="str">
        <f ca="1">IF(B1877="","",'Terms&amp;Conditions + Transaction'!$F$5-SUMIF(Dispositions!$B$3:$B$32,"&lt;="&amp;B1877,Dispositions!$C$3:$C$32))</f>
        <v/>
      </c>
      <c r="K1877" s="84" t="str">
        <f ca="1">IF(B1877="", "", IF(ISNA(MATCH(B1877, 'Factor Schedule'!$B$3:$B$2002, -1)),1,IF(INDEX('Factor Schedule'!$B$3:$C$2002,MATCH(B1877, 'Factor Schedule'!$B$3:$B$2002, -1), 1)=B1877,MATCH(B1877, 'Factor Schedule'!$B$3:$B$2002, -1),MATCH(B1877, 'Factor Schedule'!$B$3:$B$2002, -1)+1)))</f>
        <v/>
      </c>
      <c r="L1877" s="11" t="str" cm="1">
        <f t="array" aca="1" ref="L1877" ca="1">IF(B1877="","",ROUND(J1877*_xlfn.IFNA(INDEX('Factor Schedule'!$B$3:$C$2002,K1877, 2), 1), 2))</f>
        <v/>
      </c>
      <c r="M1877" s="11" t="str">
        <f ca="1">IF(B1877="", "", IF(OR(LOWER('Terms&amp;Conditions + Transaction'!$B$12)&lt;&gt;"compound", B1877=$C$2, B1877=E1877), L1877, L1877+IF(LOWER('Terms&amp;Conditions + Transaction'!$B$13)&lt;&gt;"y", SUMIFS($T$8:$T$2007, $B$8:$B$2007, "&gt;="&amp;E1877, $B$8:$B$2007, "&lt;"&amp;B1877), SUMIFS($U$8:$U$1007, $B$8:$B$2007, "&gt;="&amp;E1877, $B$8:$B$2007, "&lt;"&amp;B1877))))</f>
        <v/>
      </c>
      <c r="N1877" s="18" t="str">
        <f ca="1">IF(OR(B1877 = "", F1877=""), "", MIN(ForwardDays(B1877,-'Terms&amp;Conditions + Transaction'!$B$22, 'Terms&amp;Conditions + Transaction'!$B$23, 'Holiday Schedule'!$B$3:$B$1002),ForwardDays(F1877,-'Terms&amp;Conditions + Transaction'!$B$22, 'Terms&amp;Conditions + Transaction'!$B$23, 'Holiday Schedule'!$B$3:$B$1002)))</f>
        <v/>
      </c>
      <c r="O1877" s="42" t="str">
        <f ca="1">IF(B1877="", "", IF(ISNA(MATCH(N1877, SOFR_INDEX!$A$2:$A$2001, -1)),1,IF(INDEX(SOFR_INDEX!$A$2:$E$2001,MATCH(N1877, SOFR_INDEX!$A$2:$A$2001, -1), 1)=N1877,MATCH(N1877, SOFR_INDEX!$A$2:$A$2001, -1),MATCH(N1877, SOFR_INDEX!$A$2:$A$2001, -1)+1)))</f>
        <v/>
      </c>
      <c r="P1877" s="40" t="str" cm="1">
        <f t="array" aca="1" ref="P1877" ca="1">IF(OR(B1877="", F1877=""), "", INDEX(SOFR_INDEX!$B$2:$E$2001, O1877,$P$4) * IF(LEFT($P$3, 3)="180", 2, IF(LEFT($P$3, 2)="90", 4, IF(LEFT($P$3, 2)="30", 12, 1)))/100)</f>
        <v/>
      </c>
      <c r="Q1877" s="43" t="str">
        <f ca="1">IF(OR(B1877="", F1877=""), "", P1877+'Terms&amp;Conditions + Transaction'!$B$11/10000)</f>
        <v/>
      </c>
      <c r="R1877" s="43" t="str">
        <f t="shared" ca="1" si="179"/>
        <v/>
      </c>
      <c r="S1877" t="str">
        <f ca="1">IF(B1877="",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Transaction'!$C$7*(F1877-E1877), 365), 360))))</f>
        <v/>
      </c>
      <c r="T1877" s="49" t="str">
        <f t="shared" ca="1" si="180"/>
        <v/>
      </c>
      <c r="U1877" s="49" t="str">
        <f t="shared" ca="1" si="181"/>
        <v/>
      </c>
      <c r="V1877" s="49" t="str">
        <f t="shared" ca="1" si="182"/>
        <v/>
      </c>
      <c r="W1877" s="11" t="str">
        <f t="shared" ca="1" si="183"/>
        <v/>
      </c>
      <c r="X1877" s="11" t="str">
        <f t="shared" ca="1" si="184"/>
        <v/>
      </c>
    </row>
    <row r="1878" spans="2:24" x14ac:dyDescent="0.25">
      <c r="B1878" s="82" t="str">
        <f ca="1">IF(B1877&lt;MIN($C$3, 'Terms&amp;Conditions + Transaction'!$B$6), B1877+1, "")</f>
        <v/>
      </c>
      <c r="C1878" t="str">
        <f ca="1">IF(B1878="", "", IF(AND(WEEKDAY(B1878, 2)&lt;=5, ISERROR(VLOOKUP(B1878, 'Holiday Schedule'!$B$3:$B$1002, 1, FALSE))), 1, 0))</f>
        <v/>
      </c>
      <c r="D1878" t="str">
        <f ca="1">IF(B1878="", "", IF(LOWER('Terms&amp;Conditions + Transaction'!$C$15)="act", 1, IF(DAY(B1878)=31, 0, IF(AND(DAY(B1878+1)=1, MONTH(B1878+1)=3), 31-DAY(B1878), 1))))</f>
        <v/>
      </c>
      <c r="E1878" s="18" t="str">
        <f ca="1">IF(B1878="", "", IFERROR(VLOOKUP(B1878, 'Accrual Schedule'!$B$3:$B$122, 1, TRUE), ""))</f>
        <v/>
      </c>
      <c r="F1878" s="18" t="str" cm="1">
        <f t="array" aca="1" ref="F1878" ca="1">IF(B1878="", "", INDEX('Accrual Schedule'!$B$3:$B$122, MATCH(B1878, 'Accrual Schedule'!$B$3:$B$122, 1)+1, 1))</f>
        <v/>
      </c>
      <c r="G1878" s="18" t="str" cm="1">
        <f t="array" aca="1" ref="G1878" ca="1">IF(B1878="", "", INDEX('Accrual Schedule'!$B$3:$B$122, MATCH(H1878, 'Accrual Schedule'!$B$3:$B$122, 1)-1, 1))</f>
        <v/>
      </c>
      <c r="H1878" s="18" t="str">
        <f ca="1">IF(B1878="", "", INDEX('Accrual Schedule'!$B$3:$B$122, MATCH(I1878, 'Accrual Schedule'!$C$3:$C$122, 1), 1))</f>
        <v/>
      </c>
      <c r="I1878" s="18" t="str" cm="1">
        <f t="array" aca="1" ref="I1878" ca="1">IF(B1878="", "", _xlfn.IFNA(INDEX('Accrual Schedule'!$C$4:$C$122, MATCH(B1878, 'Accrual Schedule'!$C$4:$C$122, 1)+1, 1), INDEX('Accrual Schedule'!$C$4:$C$122, 1, 1)))</f>
        <v/>
      </c>
      <c r="J1878" s="11" t="str">
        <f ca="1">IF(B1878="","",'Terms&amp;Conditions + Transaction'!$F$5-SUMIF(Dispositions!$B$3:$B$32,"&lt;="&amp;B1878,Dispositions!$C$3:$C$32))</f>
        <v/>
      </c>
      <c r="K1878" s="84" t="str">
        <f ca="1">IF(B1878="", "", IF(ISNA(MATCH(B1878, 'Factor Schedule'!$B$3:$B$2002, -1)),1,IF(INDEX('Factor Schedule'!$B$3:$C$2002,MATCH(B1878, 'Factor Schedule'!$B$3:$B$2002, -1), 1)=B1878,MATCH(B1878, 'Factor Schedule'!$B$3:$B$2002, -1),MATCH(B1878, 'Factor Schedule'!$B$3:$B$2002, -1)+1)))</f>
        <v/>
      </c>
      <c r="L1878" s="11" t="str" cm="1">
        <f t="array" aca="1" ref="L1878" ca="1">IF(B1878="","",ROUND(J1878*_xlfn.IFNA(INDEX('Factor Schedule'!$B$3:$C$2002,K1878, 2), 1), 2))</f>
        <v/>
      </c>
      <c r="M1878" s="11" t="str">
        <f ca="1">IF(B1878="", "", IF(OR(LOWER('Terms&amp;Conditions + Transaction'!$B$12)&lt;&gt;"compound", B1878=$C$2, B1878=E1878), L1878, L1878+IF(LOWER('Terms&amp;Conditions + Transaction'!$B$13)&lt;&gt;"y", SUMIFS($T$8:$T$2007, $B$8:$B$2007, "&gt;="&amp;E1878, $B$8:$B$2007, "&lt;"&amp;B1878), SUMIFS($U$8:$U$1007, $B$8:$B$2007, "&gt;="&amp;E1878, $B$8:$B$2007, "&lt;"&amp;B1878))))</f>
        <v/>
      </c>
      <c r="N1878" s="18" t="str">
        <f ca="1">IF(OR(B1878 = "", F1878=""), "", MIN(ForwardDays(B1878,-'Terms&amp;Conditions + Transaction'!$B$22, 'Terms&amp;Conditions + Transaction'!$B$23, 'Holiday Schedule'!$B$3:$B$1002),ForwardDays(F1878,-'Terms&amp;Conditions + Transaction'!$B$22, 'Terms&amp;Conditions + Transaction'!$B$23, 'Holiday Schedule'!$B$3:$B$1002)))</f>
        <v/>
      </c>
      <c r="O1878" s="42" t="str">
        <f ca="1">IF(B1878="", "", IF(ISNA(MATCH(N1878, SOFR_INDEX!$A$2:$A$2001, -1)),1,IF(INDEX(SOFR_INDEX!$A$2:$E$2001,MATCH(N1878, SOFR_INDEX!$A$2:$A$2001, -1), 1)=N1878,MATCH(N1878, SOFR_INDEX!$A$2:$A$2001, -1),MATCH(N1878, SOFR_INDEX!$A$2:$A$2001, -1)+1)))</f>
        <v/>
      </c>
      <c r="P1878" s="40" t="str" cm="1">
        <f t="array" aca="1" ref="P1878" ca="1">IF(OR(B1878="", F1878=""), "", INDEX(SOFR_INDEX!$B$2:$E$2001, O1878,$P$4) * IF(LEFT($P$3, 3)="180", 2, IF(LEFT($P$3, 2)="90", 4, IF(LEFT($P$3, 2)="30", 12, 1)))/100)</f>
        <v/>
      </c>
      <c r="Q1878" s="43" t="str">
        <f ca="1">IF(OR(B1878="", F1878=""), "", P1878+'Terms&amp;Conditions + Transaction'!$B$11/10000)</f>
        <v/>
      </c>
      <c r="R1878" s="43" t="str">
        <f t="shared" ca="1" si="179"/>
        <v/>
      </c>
      <c r="S1878" t="str">
        <f ca="1">IF(B1878="",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Transaction'!$C$7*(F1878-E1878), 365), 360))))</f>
        <v/>
      </c>
      <c r="T1878" s="49" t="str">
        <f t="shared" ca="1" si="180"/>
        <v/>
      </c>
      <c r="U1878" s="49" t="str">
        <f t="shared" ca="1" si="181"/>
        <v/>
      </c>
      <c r="V1878" s="49" t="str">
        <f t="shared" ca="1" si="182"/>
        <v/>
      </c>
      <c r="W1878" s="11" t="str">
        <f t="shared" ca="1" si="183"/>
        <v/>
      </c>
      <c r="X1878" s="11" t="str">
        <f t="shared" ca="1" si="184"/>
        <v/>
      </c>
    </row>
    <row r="1879" spans="2:24" x14ac:dyDescent="0.25">
      <c r="B1879" s="82" t="str">
        <f ca="1">IF(B1878&lt;MIN($C$3, 'Terms&amp;Conditions + Transaction'!$B$6), B1878+1, "")</f>
        <v/>
      </c>
      <c r="C1879" t="str">
        <f ca="1">IF(B1879="", "", IF(AND(WEEKDAY(B1879, 2)&lt;=5, ISERROR(VLOOKUP(B1879, 'Holiday Schedule'!$B$3:$B$1002, 1, FALSE))), 1, 0))</f>
        <v/>
      </c>
      <c r="D1879" t="str">
        <f ca="1">IF(B1879="", "", IF(LOWER('Terms&amp;Conditions + Transaction'!$C$15)="act", 1, IF(DAY(B1879)=31, 0, IF(AND(DAY(B1879+1)=1, MONTH(B1879+1)=3), 31-DAY(B1879), 1))))</f>
        <v/>
      </c>
      <c r="E1879" s="18" t="str">
        <f ca="1">IF(B1879="", "", IFERROR(VLOOKUP(B1879, 'Accrual Schedule'!$B$3:$B$122, 1, TRUE), ""))</f>
        <v/>
      </c>
      <c r="F1879" s="18" t="str" cm="1">
        <f t="array" aca="1" ref="F1879" ca="1">IF(B1879="", "", INDEX('Accrual Schedule'!$B$3:$B$122, MATCH(B1879, 'Accrual Schedule'!$B$3:$B$122, 1)+1, 1))</f>
        <v/>
      </c>
      <c r="G1879" s="18" t="str" cm="1">
        <f t="array" aca="1" ref="G1879" ca="1">IF(B1879="", "", INDEX('Accrual Schedule'!$B$3:$B$122, MATCH(H1879, 'Accrual Schedule'!$B$3:$B$122, 1)-1, 1))</f>
        <v/>
      </c>
      <c r="H1879" s="18" t="str">
        <f ca="1">IF(B1879="", "", INDEX('Accrual Schedule'!$B$3:$B$122, MATCH(I1879, 'Accrual Schedule'!$C$3:$C$122, 1), 1))</f>
        <v/>
      </c>
      <c r="I1879" s="18" t="str" cm="1">
        <f t="array" aca="1" ref="I1879" ca="1">IF(B1879="", "", _xlfn.IFNA(INDEX('Accrual Schedule'!$C$4:$C$122, MATCH(B1879, 'Accrual Schedule'!$C$4:$C$122, 1)+1, 1), INDEX('Accrual Schedule'!$C$4:$C$122, 1, 1)))</f>
        <v/>
      </c>
      <c r="J1879" s="11" t="str">
        <f ca="1">IF(B1879="","",'Terms&amp;Conditions + Transaction'!$F$5-SUMIF(Dispositions!$B$3:$B$32,"&lt;="&amp;B1879,Dispositions!$C$3:$C$32))</f>
        <v/>
      </c>
      <c r="K1879" s="84" t="str">
        <f ca="1">IF(B1879="", "", IF(ISNA(MATCH(B1879, 'Factor Schedule'!$B$3:$B$2002, -1)),1,IF(INDEX('Factor Schedule'!$B$3:$C$2002,MATCH(B1879, 'Factor Schedule'!$B$3:$B$2002, -1), 1)=B1879,MATCH(B1879, 'Factor Schedule'!$B$3:$B$2002, -1),MATCH(B1879, 'Factor Schedule'!$B$3:$B$2002, -1)+1)))</f>
        <v/>
      </c>
      <c r="L1879" s="11" t="str" cm="1">
        <f t="array" aca="1" ref="L1879" ca="1">IF(B1879="","",ROUND(J1879*_xlfn.IFNA(INDEX('Factor Schedule'!$B$3:$C$2002,K1879, 2), 1), 2))</f>
        <v/>
      </c>
      <c r="M1879" s="11" t="str">
        <f ca="1">IF(B1879="", "", IF(OR(LOWER('Terms&amp;Conditions + Transaction'!$B$12)&lt;&gt;"compound", B1879=$C$2, B1879=E1879), L1879, L1879+IF(LOWER('Terms&amp;Conditions + Transaction'!$B$13)&lt;&gt;"y", SUMIFS($T$8:$T$2007, $B$8:$B$2007, "&gt;="&amp;E1879, $B$8:$B$2007, "&lt;"&amp;B1879), SUMIFS($U$8:$U$1007, $B$8:$B$2007, "&gt;="&amp;E1879, $B$8:$B$2007, "&lt;"&amp;B1879))))</f>
        <v/>
      </c>
      <c r="N1879" s="18" t="str">
        <f ca="1">IF(OR(B1879 = "", F1879=""), "", MIN(ForwardDays(B1879,-'Terms&amp;Conditions + Transaction'!$B$22, 'Terms&amp;Conditions + Transaction'!$B$23, 'Holiday Schedule'!$B$3:$B$1002),ForwardDays(F1879,-'Terms&amp;Conditions + Transaction'!$B$22, 'Terms&amp;Conditions + Transaction'!$B$23, 'Holiday Schedule'!$B$3:$B$1002)))</f>
        <v/>
      </c>
      <c r="O1879" s="42" t="str">
        <f ca="1">IF(B1879="", "", IF(ISNA(MATCH(N1879, SOFR_INDEX!$A$2:$A$2001, -1)),1,IF(INDEX(SOFR_INDEX!$A$2:$E$2001,MATCH(N1879, SOFR_INDEX!$A$2:$A$2001, -1), 1)=N1879,MATCH(N1879, SOFR_INDEX!$A$2:$A$2001, -1),MATCH(N1879, SOFR_INDEX!$A$2:$A$2001, -1)+1)))</f>
        <v/>
      </c>
      <c r="P1879" s="40" t="str" cm="1">
        <f t="array" aca="1" ref="P1879" ca="1">IF(OR(B1879="", F1879=""), "", INDEX(SOFR_INDEX!$B$2:$E$2001, O1879,$P$4) * IF(LEFT($P$3, 3)="180", 2, IF(LEFT($P$3, 2)="90", 4, IF(LEFT($P$3, 2)="30", 12, 1)))/100)</f>
        <v/>
      </c>
      <c r="Q1879" s="43" t="str">
        <f ca="1">IF(OR(B1879="", F1879=""), "", P1879+'Terms&amp;Conditions + Transaction'!$B$11/10000)</f>
        <v/>
      </c>
      <c r="R1879" s="43" t="str">
        <f t="shared" ca="1" si="179"/>
        <v/>
      </c>
      <c r="S1879" t="str">
        <f ca="1">IF(B1879="",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Transaction'!$C$7*(F1879-E1879), 365), 360))))</f>
        <v/>
      </c>
      <c r="T1879" s="49" t="str">
        <f t="shared" ca="1" si="180"/>
        <v/>
      </c>
      <c r="U1879" s="49" t="str">
        <f t="shared" ca="1" si="181"/>
        <v/>
      </c>
      <c r="V1879" s="49" t="str">
        <f t="shared" ca="1" si="182"/>
        <v/>
      </c>
      <c r="W1879" s="11" t="str">
        <f t="shared" ca="1" si="183"/>
        <v/>
      </c>
      <c r="X1879" s="11" t="str">
        <f t="shared" ca="1" si="184"/>
        <v/>
      </c>
    </row>
    <row r="1880" spans="2:24" x14ac:dyDescent="0.25">
      <c r="B1880" s="82" t="str">
        <f ca="1">IF(B1879&lt;MIN($C$3, 'Terms&amp;Conditions + Transaction'!$B$6), B1879+1, "")</f>
        <v/>
      </c>
      <c r="C1880" t="str">
        <f ca="1">IF(B1880="", "", IF(AND(WEEKDAY(B1880, 2)&lt;=5, ISERROR(VLOOKUP(B1880, 'Holiday Schedule'!$B$3:$B$1002, 1, FALSE))), 1, 0))</f>
        <v/>
      </c>
      <c r="D1880" t="str">
        <f ca="1">IF(B1880="", "", IF(LOWER('Terms&amp;Conditions + Transaction'!$C$15)="act", 1, IF(DAY(B1880)=31, 0, IF(AND(DAY(B1880+1)=1, MONTH(B1880+1)=3), 31-DAY(B1880), 1))))</f>
        <v/>
      </c>
      <c r="E1880" s="18" t="str">
        <f ca="1">IF(B1880="", "", IFERROR(VLOOKUP(B1880, 'Accrual Schedule'!$B$3:$B$122, 1, TRUE), ""))</f>
        <v/>
      </c>
      <c r="F1880" s="18" t="str" cm="1">
        <f t="array" aca="1" ref="F1880" ca="1">IF(B1880="", "", INDEX('Accrual Schedule'!$B$3:$B$122, MATCH(B1880, 'Accrual Schedule'!$B$3:$B$122, 1)+1, 1))</f>
        <v/>
      </c>
      <c r="G1880" s="18" t="str" cm="1">
        <f t="array" aca="1" ref="G1880" ca="1">IF(B1880="", "", INDEX('Accrual Schedule'!$B$3:$B$122, MATCH(H1880, 'Accrual Schedule'!$B$3:$B$122, 1)-1, 1))</f>
        <v/>
      </c>
      <c r="H1880" s="18" t="str">
        <f ca="1">IF(B1880="", "", INDEX('Accrual Schedule'!$B$3:$B$122, MATCH(I1880, 'Accrual Schedule'!$C$3:$C$122, 1), 1))</f>
        <v/>
      </c>
      <c r="I1880" s="18" t="str" cm="1">
        <f t="array" aca="1" ref="I1880" ca="1">IF(B1880="", "", _xlfn.IFNA(INDEX('Accrual Schedule'!$C$4:$C$122, MATCH(B1880, 'Accrual Schedule'!$C$4:$C$122, 1)+1, 1), INDEX('Accrual Schedule'!$C$4:$C$122, 1, 1)))</f>
        <v/>
      </c>
      <c r="J1880" s="11" t="str">
        <f ca="1">IF(B1880="","",'Terms&amp;Conditions + Transaction'!$F$5-SUMIF(Dispositions!$B$3:$B$32,"&lt;="&amp;B1880,Dispositions!$C$3:$C$32))</f>
        <v/>
      </c>
      <c r="K1880" s="84" t="str">
        <f ca="1">IF(B1880="", "", IF(ISNA(MATCH(B1880, 'Factor Schedule'!$B$3:$B$2002, -1)),1,IF(INDEX('Factor Schedule'!$B$3:$C$2002,MATCH(B1880, 'Factor Schedule'!$B$3:$B$2002, -1), 1)=B1880,MATCH(B1880, 'Factor Schedule'!$B$3:$B$2002, -1),MATCH(B1880, 'Factor Schedule'!$B$3:$B$2002, -1)+1)))</f>
        <v/>
      </c>
      <c r="L1880" s="11" t="str" cm="1">
        <f t="array" aca="1" ref="L1880" ca="1">IF(B1880="","",ROUND(J1880*_xlfn.IFNA(INDEX('Factor Schedule'!$B$3:$C$2002,K1880, 2), 1), 2))</f>
        <v/>
      </c>
      <c r="M1880" s="11" t="str">
        <f ca="1">IF(B1880="", "", IF(OR(LOWER('Terms&amp;Conditions + Transaction'!$B$12)&lt;&gt;"compound", B1880=$C$2, B1880=E1880), L1880, L1880+IF(LOWER('Terms&amp;Conditions + Transaction'!$B$13)&lt;&gt;"y", SUMIFS($T$8:$T$2007, $B$8:$B$2007, "&gt;="&amp;E1880, $B$8:$B$2007, "&lt;"&amp;B1880), SUMIFS($U$8:$U$1007, $B$8:$B$2007, "&gt;="&amp;E1880, $B$8:$B$2007, "&lt;"&amp;B1880))))</f>
        <v/>
      </c>
      <c r="N1880" s="18" t="str">
        <f ca="1">IF(OR(B1880 = "", F1880=""), "", MIN(ForwardDays(B1880,-'Terms&amp;Conditions + Transaction'!$B$22, 'Terms&amp;Conditions + Transaction'!$B$23, 'Holiday Schedule'!$B$3:$B$1002),ForwardDays(F1880,-'Terms&amp;Conditions + Transaction'!$B$22, 'Terms&amp;Conditions + Transaction'!$B$23, 'Holiday Schedule'!$B$3:$B$1002)))</f>
        <v/>
      </c>
      <c r="O1880" s="42" t="str">
        <f ca="1">IF(B1880="", "", IF(ISNA(MATCH(N1880, SOFR_INDEX!$A$2:$A$2001, -1)),1,IF(INDEX(SOFR_INDEX!$A$2:$E$2001,MATCH(N1880, SOFR_INDEX!$A$2:$A$2001, -1), 1)=N1880,MATCH(N1880, SOFR_INDEX!$A$2:$A$2001, -1),MATCH(N1880, SOFR_INDEX!$A$2:$A$2001, -1)+1)))</f>
        <v/>
      </c>
      <c r="P1880" s="40" t="str" cm="1">
        <f t="array" aca="1" ref="P1880" ca="1">IF(OR(B1880="", F1880=""), "", INDEX(SOFR_INDEX!$B$2:$E$2001, O1880,$P$4) * IF(LEFT($P$3, 3)="180", 2, IF(LEFT($P$3, 2)="90", 4, IF(LEFT($P$3, 2)="30", 12, 1)))/100)</f>
        <v/>
      </c>
      <c r="Q1880" s="43" t="str">
        <f ca="1">IF(OR(B1880="", F1880=""), "", P1880+'Terms&amp;Conditions + Transaction'!$B$11/10000)</f>
        <v/>
      </c>
      <c r="R1880" s="43" t="str">
        <f t="shared" ca="1" si="179"/>
        <v/>
      </c>
      <c r="S1880" t="str">
        <f ca="1">IF(B1880="",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Transaction'!$C$7*(F1880-E1880), 365), 360))))</f>
        <v/>
      </c>
      <c r="T1880" s="49" t="str">
        <f t="shared" ca="1" si="180"/>
        <v/>
      </c>
      <c r="U1880" s="49" t="str">
        <f t="shared" ca="1" si="181"/>
        <v/>
      </c>
      <c r="V1880" s="49" t="str">
        <f t="shared" ca="1" si="182"/>
        <v/>
      </c>
      <c r="W1880" s="11" t="str">
        <f t="shared" ca="1" si="183"/>
        <v/>
      </c>
      <c r="X1880" s="11" t="str">
        <f t="shared" ca="1" si="184"/>
        <v/>
      </c>
    </row>
    <row r="1881" spans="2:24" x14ac:dyDescent="0.25">
      <c r="B1881" s="82" t="str">
        <f ca="1">IF(B1880&lt;MIN($C$3, 'Terms&amp;Conditions + Transaction'!$B$6), B1880+1, "")</f>
        <v/>
      </c>
      <c r="C1881" t="str">
        <f ca="1">IF(B1881="", "", IF(AND(WEEKDAY(B1881, 2)&lt;=5, ISERROR(VLOOKUP(B1881, 'Holiday Schedule'!$B$3:$B$1002, 1, FALSE))), 1, 0))</f>
        <v/>
      </c>
      <c r="D1881" t="str">
        <f ca="1">IF(B1881="", "", IF(LOWER('Terms&amp;Conditions + Transaction'!$C$15)="act", 1, IF(DAY(B1881)=31, 0, IF(AND(DAY(B1881+1)=1, MONTH(B1881+1)=3), 31-DAY(B1881), 1))))</f>
        <v/>
      </c>
      <c r="E1881" s="18" t="str">
        <f ca="1">IF(B1881="", "", IFERROR(VLOOKUP(B1881, 'Accrual Schedule'!$B$3:$B$122, 1, TRUE), ""))</f>
        <v/>
      </c>
      <c r="F1881" s="18" t="str" cm="1">
        <f t="array" aca="1" ref="F1881" ca="1">IF(B1881="", "", INDEX('Accrual Schedule'!$B$3:$B$122, MATCH(B1881, 'Accrual Schedule'!$B$3:$B$122, 1)+1, 1))</f>
        <v/>
      </c>
      <c r="G1881" s="18" t="str" cm="1">
        <f t="array" aca="1" ref="G1881" ca="1">IF(B1881="", "", INDEX('Accrual Schedule'!$B$3:$B$122, MATCH(H1881, 'Accrual Schedule'!$B$3:$B$122, 1)-1, 1))</f>
        <v/>
      </c>
      <c r="H1881" s="18" t="str">
        <f ca="1">IF(B1881="", "", INDEX('Accrual Schedule'!$B$3:$B$122, MATCH(I1881, 'Accrual Schedule'!$C$3:$C$122, 1), 1))</f>
        <v/>
      </c>
      <c r="I1881" s="18" t="str" cm="1">
        <f t="array" aca="1" ref="I1881" ca="1">IF(B1881="", "", _xlfn.IFNA(INDEX('Accrual Schedule'!$C$4:$C$122, MATCH(B1881, 'Accrual Schedule'!$C$4:$C$122, 1)+1, 1), INDEX('Accrual Schedule'!$C$4:$C$122, 1, 1)))</f>
        <v/>
      </c>
      <c r="J1881" s="11" t="str">
        <f ca="1">IF(B1881="","",'Terms&amp;Conditions + Transaction'!$F$5-SUMIF(Dispositions!$B$3:$B$32,"&lt;="&amp;B1881,Dispositions!$C$3:$C$32))</f>
        <v/>
      </c>
      <c r="K1881" s="84" t="str">
        <f ca="1">IF(B1881="", "", IF(ISNA(MATCH(B1881, 'Factor Schedule'!$B$3:$B$2002, -1)),1,IF(INDEX('Factor Schedule'!$B$3:$C$2002,MATCH(B1881, 'Factor Schedule'!$B$3:$B$2002, -1), 1)=B1881,MATCH(B1881, 'Factor Schedule'!$B$3:$B$2002, -1),MATCH(B1881, 'Factor Schedule'!$B$3:$B$2002, -1)+1)))</f>
        <v/>
      </c>
      <c r="L1881" s="11" t="str" cm="1">
        <f t="array" aca="1" ref="L1881" ca="1">IF(B1881="","",ROUND(J1881*_xlfn.IFNA(INDEX('Factor Schedule'!$B$3:$C$2002,K1881, 2), 1), 2))</f>
        <v/>
      </c>
      <c r="M1881" s="11" t="str">
        <f ca="1">IF(B1881="", "", IF(OR(LOWER('Terms&amp;Conditions + Transaction'!$B$12)&lt;&gt;"compound", B1881=$C$2, B1881=E1881), L1881, L1881+IF(LOWER('Terms&amp;Conditions + Transaction'!$B$13)&lt;&gt;"y", SUMIFS($T$8:$T$2007, $B$8:$B$2007, "&gt;="&amp;E1881, $B$8:$B$2007, "&lt;"&amp;B1881), SUMIFS($U$8:$U$1007, $B$8:$B$2007, "&gt;="&amp;E1881, $B$8:$B$2007, "&lt;"&amp;B1881))))</f>
        <v/>
      </c>
      <c r="N1881" s="18" t="str">
        <f ca="1">IF(OR(B1881 = "", F1881=""), "", MIN(ForwardDays(B1881,-'Terms&amp;Conditions + Transaction'!$B$22, 'Terms&amp;Conditions + Transaction'!$B$23, 'Holiday Schedule'!$B$3:$B$1002),ForwardDays(F1881,-'Terms&amp;Conditions + Transaction'!$B$22, 'Terms&amp;Conditions + Transaction'!$B$23, 'Holiday Schedule'!$B$3:$B$1002)))</f>
        <v/>
      </c>
      <c r="O1881" s="42" t="str">
        <f ca="1">IF(B1881="", "", IF(ISNA(MATCH(N1881, SOFR_INDEX!$A$2:$A$2001, -1)),1,IF(INDEX(SOFR_INDEX!$A$2:$E$2001,MATCH(N1881, SOFR_INDEX!$A$2:$A$2001, -1), 1)=N1881,MATCH(N1881, SOFR_INDEX!$A$2:$A$2001, -1),MATCH(N1881, SOFR_INDEX!$A$2:$A$2001, -1)+1)))</f>
        <v/>
      </c>
      <c r="P1881" s="40" t="str" cm="1">
        <f t="array" aca="1" ref="P1881" ca="1">IF(OR(B1881="", F1881=""), "", INDEX(SOFR_INDEX!$B$2:$E$2001, O1881,$P$4) * IF(LEFT($P$3, 3)="180", 2, IF(LEFT($P$3, 2)="90", 4, IF(LEFT($P$3, 2)="30", 12, 1)))/100)</f>
        <v/>
      </c>
      <c r="Q1881" s="43" t="str">
        <f ca="1">IF(OR(B1881="", F1881=""), "", P1881+'Terms&amp;Conditions + Transaction'!$B$11/10000)</f>
        <v/>
      </c>
      <c r="R1881" s="43" t="str">
        <f t="shared" ca="1" si="179"/>
        <v/>
      </c>
      <c r="S1881" t="str">
        <f ca="1">IF(B1881="",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Transaction'!$C$7*(F1881-E1881), 365), 360))))</f>
        <v/>
      </c>
      <c r="T1881" s="49" t="str">
        <f t="shared" ca="1" si="180"/>
        <v/>
      </c>
      <c r="U1881" s="49" t="str">
        <f t="shared" ca="1" si="181"/>
        <v/>
      </c>
      <c r="V1881" s="49" t="str">
        <f t="shared" ca="1" si="182"/>
        <v/>
      </c>
      <c r="W1881" s="11" t="str">
        <f t="shared" ca="1" si="183"/>
        <v/>
      </c>
      <c r="X1881" s="11" t="str">
        <f t="shared" ca="1" si="184"/>
        <v/>
      </c>
    </row>
    <row r="1882" spans="2:24" x14ac:dyDescent="0.25">
      <c r="B1882" s="82" t="str">
        <f ca="1">IF(B1881&lt;MIN($C$3, 'Terms&amp;Conditions + Transaction'!$B$6), B1881+1, "")</f>
        <v/>
      </c>
      <c r="C1882" t="str">
        <f ca="1">IF(B1882="", "", IF(AND(WEEKDAY(B1882, 2)&lt;=5, ISERROR(VLOOKUP(B1882, 'Holiday Schedule'!$B$3:$B$1002, 1, FALSE))), 1, 0))</f>
        <v/>
      </c>
      <c r="D1882" t="str">
        <f ca="1">IF(B1882="", "", IF(LOWER('Terms&amp;Conditions + Transaction'!$C$15)="act", 1, IF(DAY(B1882)=31, 0, IF(AND(DAY(B1882+1)=1, MONTH(B1882+1)=3), 31-DAY(B1882), 1))))</f>
        <v/>
      </c>
      <c r="E1882" s="18" t="str">
        <f ca="1">IF(B1882="", "", IFERROR(VLOOKUP(B1882, 'Accrual Schedule'!$B$3:$B$122, 1, TRUE), ""))</f>
        <v/>
      </c>
      <c r="F1882" s="18" t="str" cm="1">
        <f t="array" aca="1" ref="F1882" ca="1">IF(B1882="", "", INDEX('Accrual Schedule'!$B$3:$B$122, MATCH(B1882, 'Accrual Schedule'!$B$3:$B$122, 1)+1, 1))</f>
        <v/>
      </c>
      <c r="G1882" s="18" t="str" cm="1">
        <f t="array" aca="1" ref="G1882" ca="1">IF(B1882="", "", INDEX('Accrual Schedule'!$B$3:$B$122, MATCH(H1882, 'Accrual Schedule'!$B$3:$B$122, 1)-1, 1))</f>
        <v/>
      </c>
      <c r="H1882" s="18" t="str">
        <f ca="1">IF(B1882="", "", INDEX('Accrual Schedule'!$B$3:$B$122, MATCH(I1882, 'Accrual Schedule'!$C$3:$C$122, 1), 1))</f>
        <v/>
      </c>
      <c r="I1882" s="18" t="str" cm="1">
        <f t="array" aca="1" ref="I1882" ca="1">IF(B1882="", "", _xlfn.IFNA(INDEX('Accrual Schedule'!$C$4:$C$122, MATCH(B1882, 'Accrual Schedule'!$C$4:$C$122, 1)+1, 1), INDEX('Accrual Schedule'!$C$4:$C$122, 1, 1)))</f>
        <v/>
      </c>
      <c r="J1882" s="11" t="str">
        <f ca="1">IF(B1882="","",'Terms&amp;Conditions + Transaction'!$F$5-SUMIF(Dispositions!$B$3:$B$32,"&lt;="&amp;B1882,Dispositions!$C$3:$C$32))</f>
        <v/>
      </c>
      <c r="K1882" s="84" t="str">
        <f ca="1">IF(B1882="", "", IF(ISNA(MATCH(B1882, 'Factor Schedule'!$B$3:$B$2002, -1)),1,IF(INDEX('Factor Schedule'!$B$3:$C$2002,MATCH(B1882, 'Factor Schedule'!$B$3:$B$2002, -1), 1)=B1882,MATCH(B1882, 'Factor Schedule'!$B$3:$B$2002, -1),MATCH(B1882, 'Factor Schedule'!$B$3:$B$2002, -1)+1)))</f>
        <v/>
      </c>
      <c r="L1882" s="11" t="str" cm="1">
        <f t="array" aca="1" ref="L1882" ca="1">IF(B1882="","",ROUND(J1882*_xlfn.IFNA(INDEX('Factor Schedule'!$B$3:$C$2002,K1882, 2), 1), 2))</f>
        <v/>
      </c>
      <c r="M1882" s="11" t="str">
        <f ca="1">IF(B1882="", "", IF(OR(LOWER('Terms&amp;Conditions + Transaction'!$B$12)&lt;&gt;"compound", B1882=$C$2, B1882=E1882), L1882, L1882+IF(LOWER('Terms&amp;Conditions + Transaction'!$B$13)&lt;&gt;"y", SUMIFS($T$8:$T$2007, $B$8:$B$2007, "&gt;="&amp;E1882, $B$8:$B$2007, "&lt;"&amp;B1882), SUMIFS($U$8:$U$1007, $B$8:$B$2007, "&gt;="&amp;E1882, $B$8:$B$2007, "&lt;"&amp;B1882))))</f>
        <v/>
      </c>
      <c r="N1882" s="18" t="str">
        <f ca="1">IF(OR(B1882 = "", F1882=""), "", MIN(ForwardDays(B1882,-'Terms&amp;Conditions + Transaction'!$B$22, 'Terms&amp;Conditions + Transaction'!$B$23, 'Holiday Schedule'!$B$3:$B$1002),ForwardDays(F1882,-'Terms&amp;Conditions + Transaction'!$B$22, 'Terms&amp;Conditions + Transaction'!$B$23, 'Holiday Schedule'!$B$3:$B$1002)))</f>
        <v/>
      </c>
      <c r="O1882" s="42" t="str">
        <f ca="1">IF(B1882="", "", IF(ISNA(MATCH(N1882, SOFR_INDEX!$A$2:$A$2001, -1)),1,IF(INDEX(SOFR_INDEX!$A$2:$E$2001,MATCH(N1882, SOFR_INDEX!$A$2:$A$2001, -1), 1)=N1882,MATCH(N1882, SOFR_INDEX!$A$2:$A$2001, -1),MATCH(N1882, SOFR_INDEX!$A$2:$A$2001, -1)+1)))</f>
        <v/>
      </c>
      <c r="P1882" s="40" t="str" cm="1">
        <f t="array" aca="1" ref="P1882" ca="1">IF(OR(B1882="", F1882=""), "", INDEX(SOFR_INDEX!$B$2:$E$2001, O1882,$P$4) * IF(LEFT($P$3, 3)="180", 2, IF(LEFT($P$3, 2)="90", 4, IF(LEFT($P$3, 2)="30", 12, 1)))/100)</f>
        <v/>
      </c>
      <c r="Q1882" s="43" t="str">
        <f ca="1">IF(OR(B1882="", F1882=""), "", P1882+'Terms&amp;Conditions + Transaction'!$B$11/10000)</f>
        <v/>
      </c>
      <c r="R1882" s="43" t="str">
        <f t="shared" ca="1" si="179"/>
        <v/>
      </c>
      <c r="S1882" t="str">
        <f ca="1">IF(B1882="",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Transaction'!$C$7*(F1882-E1882), 365), 360))))</f>
        <v/>
      </c>
      <c r="T1882" s="49" t="str">
        <f t="shared" ca="1" si="180"/>
        <v/>
      </c>
      <c r="U1882" s="49" t="str">
        <f t="shared" ca="1" si="181"/>
        <v/>
      </c>
      <c r="V1882" s="49" t="str">
        <f t="shared" ca="1" si="182"/>
        <v/>
      </c>
      <c r="W1882" s="11" t="str">
        <f t="shared" ca="1" si="183"/>
        <v/>
      </c>
      <c r="X1882" s="11" t="str">
        <f t="shared" ca="1" si="184"/>
        <v/>
      </c>
    </row>
    <row r="1883" spans="2:24" x14ac:dyDescent="0.25">
      <c r="B1883" s="82" t="str">
        <f ca="1">IF(B1882&lt;MIN($C$3, 'Terms&amp;Conditions + Transaction'!$B$6), B1882+1, "")</f>
        <v/>
      </c>
      <c r="C1883" t="str">
        <f ca="1">IF(B1883="", "", IF(AND(WEEKDAY(B1883, 2)&lt;=5, ISERROR(VLOOKUP(B1883, 'Holiday Schedule'!$B$3:$B$1002, 1, FALSE))), 1, 0))</f>
        <v/>
      </c>
      <c r="D1883" t="str">
        <f ca="1">IF(B1883="", "", IF(LOWER('Terms&amp;Conditions + Transaction'!$C$15)="act", 1, IF(DAY(B1883)=31, 0, IF(AND(DAY(B1883+1)=1, MONTH(B1883+1)=3), 31-DAY(B1883), 1))))</f>
        <v/>
      </c>
      <c r="E1883" s="18" t="str">
        <f ca="1">IF(B1883="", "", IFERROR(VLOOKUP(B1883, 'Accrual Schedule'!$B$3:$B$122, 1, TRUE), ""))</f>
        <v/>
      </c>
      <c r="F1883" s="18" t="str" cm="1">
        <f t="array" aca="1" ref="F1883" ca="1">IF(B1883="", "", INDEX('Accrual Schedule'!$B$3:$B$122, MATCH(B1883, 'Accrual Schedule'!$B$3:$B$122, 1)+1, 1))</f>
        <v/>
      </c>
      <c r="G1883" s="18" t="str" cm="1">
        <f t="array" aca="1" ref="G1883" ca="1">IF(B1883="", "", INDEX('Accrual Schedule'!$B$3:$B$122, MATCH(H1883, 'Accrual Schedule'!$B$3:$B$122, 1)-1, 1))</f>
        <v/>
      </c>
      <c r="H1883" s="18" t="str">
        <f ca="1">IF(B1883="", "", INDEX('Accrual Schedule'!$B$3:$B$122, MATCH(I1883, 'Accrual Schedule'!$C$3:$C$122, 1), 1))</f>
        <v/>
      </c>
      <c r="I1883" s="18" t="str" cm="1">
        <f t="array" aca="1" ref="I1883" ca="1">IF(B1883="", "", _xlfn.IFNA(INDEX('Accrual Schedule'!$C$4:$C$122, MATCH(B1883, 'Accrual Schedule'!$C$4:$C$122, 1)+1, 1), INDEX('Accrual Schedule'!$C$4:$C$122, 1, 1)))</f>
        <v/>
      </c>
      <c r="J1883" s="11" t="str">
        <f ca="1">IF(B1883="","",'Terms&amp;Conditions + Transaction'!$F$5-SUMIF(Dispositions!$B$3:$B$32,"&lt;="&amp;B1883,Dispositions!$C$3:$C$32))</f>
        <v/>
      </c>
      <c r="K1883" s="84" t="str">
        <f ca="1">IF(B1883="", "", IF(ISNA(MATCH(B1883, 'Factor Schedule'!$B$3:$B$2002, -1)),1,IF(INDEX('Factor Schedule'!$B$3:$C$2002,MATCH(B1883, 'Factor Schedule'!$B$3:$B$2002, -1), 1)=B1883,MATCH(B1883, 'Factor Schedule'!$B$3:$B$2002, -1),MATCH(B1883, 'Factor Schedule'!$B$3:$B$2002, -1)+1)))</f>
        <v/>
      </c>
      <c r="L1883" s="11" t="str" cm="1">
        <f t="array" aca="1" ref="L1883" ca="1">IF(B1883="","",ROUND(J1883*_xlfn.IFNA(INDEX('Factor Schedule'!$B$3:$C$2002,K1883, 2), 1), 2))</f>
        <v/>
      </c>
      <c r="M1883" s="11" t="str">
        <f ca="1">IF(B1883="", "", IF(OR(LOWER('Terms&amp;Conditions + Transaction'!$B$12)&lt;&gt;"compound", B1883=$C$2, B1883=E1883), L1883, L1883+IF(LOWER('Terms&amp;Conditions + Transaction'!$B$13)&lt;&gt;"y", SUMIFS($T$8:$T$2007, $B$8:$B$2007, "&gt;="&amp;E1883, $B$8:$B$2007, "&lt;"&amp;B1883), SUMIFS($U$8:$U$1007, $B$8:$B$2007, "&gt;="&amp;E1883, $B$8:$B$2007, "&lt;"&amp;B1883))))</f>
        <v/>
      </c>
      <c r="N1883" s="18" t="str">
        <f ca="1">IF(OR(B1883 = "", F1883=""), "", MIN(ForwardDays(B1883,-'Terms&amp;Conditions + Transaction'!$B$22, 'Terms&amp;Conditions + Transaction'!$B$23, 'Holiday Schedule'!$B$3:$B$1002),ForwardDays(F1883,-'Terms&amp;Conditions + Transaction'!$B$22, 'Terms&amp;Conditions + Transaction'!$B$23, 'Holiday Schedule'!$B$3:$B$1002)))</f>
        <v/>
      </c>
      <c r="O1883" s="42" t="str">
        <f ca="1">IF(B1883="", "", IF(ISNA(MATCH(N1883, SOFR_INDEX!$A$2:$A$2001, -1)),1,IF(INDEX(SOFR_INDEX!$A$2:$E$2001,MATCH(N1883, SOFR_INDEX!$A$2:$A$2001, -1), 1)=N1883,MATCH(N1883, SOFR_INDEX!$A$2:$A$2001, -1),MATCH(N1883, SOFR_INDEX!$A$2:$A$2001, -1)+1)))</f>
        <v/>
      </c>
      <c r="P1883" s="40" t="str" cm="1">
        <f t="array" aca="1" ref="P1883" ca="1">IF(OR(B1883="", F1883=""), "", INDEX(SOFR_INDEX!$B$2:$E$2001, O1883,$P$4) * IF(LEFT($P$3, 3)="180", 2, IF(LEFT($P$3, 2)="90", 4, IF(LEFT($P$3, 2)="30", 12, 1)))/100)</f>
        <v/>
      </c>
      <c r="Q1883" s="43" t="str">
        <f ca="1">IF(OR(B1883="", F1883=""), "", P1883+'Terms&amp;Conditions + Transaction'!$B$11/10000)</f>
        <v/>
      </c>
      <c r="R1883" s="43" t="str">
        <f t="shared" ca="1" si="179"/>
        <v/>
      </c>
      <c r="S1883" t="str">
        <f ca="1">IF(B1883="",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Transaction'!$C$7*(F1883-E1883), 365), 360))))</f>
        <v/>
      </c>
      <c r="T1883" s="49" t="str">
        <f t="shared" ca="1" si="180"/>
        <v/>
      </c>
      <c r="U1883" s="49" t="str">
        <f t="shared" ca="1" si="181"/>
        <v/>
      </c>
      <c r="V1883" s="49" t="str">
        <f t="shared" ca="1" si="182"/>
        <v/>
      </c>
      <c r="W1883" s="11" t="str">
        <f t="shared" ca="1" si="183"/>
        <v/>
      </c>
      <c r="X1883" s="11" t="str">
        <f t="shared" ca="1" si="184"/>
        <v/>
      </c>
    </row>
    <row r="1884" spans="2:24" x14ac:dyDescent="0.25">
      <c r="B1884" s="82" t="str">
        <f ca="1">IF(B1883&lt;MIN($C$3, 'Terms&amp;Conditions + Transaction'!$B$6), B1883+1, "")</f>
        <v/>
      </c>
      <c r="C1884" t="str">
        <f ca="1">IF(B1884="", "", IF(AND(WEEKDAY(B1884, 2)&lt;=5, ISERROR(VLOOKUP(B1884, 'Holiday Schedule'!$B$3:$B$1002, 1, FALSE))), 1, 0))</f>
        <v/>
      </c>
      <c r="D1884" t="str">
        <f ca="1">IF(B1884="", "", IF(LOWER('Terms&amp;Conditions + Transaction'!$C$15)="act", 1, IF(DAY(B1884)=31, 0, IF(AND(DAY(B1884+1)=1, MONTH(B1884+1)=3), 31-DAY(B1884), 1))))</f>
        <v/>
      </c>
      <c r="E1884" s="18" t="str">
        <f ca="1">IF(B1884="", "", IFERROR(VLOOKUP(B1884, 'Accrual Schedule'!$B$3:$B$122, 1, TRUE), ""))</f>
        <v/>
      </c>
      <c r="F1884" s="18" t="str" cm="1">
        <f t="array" aca="1" ref="F1884" ca="1">IF(B1884="", "", INDEX('Accrual Schedule'!$B$3:$B$122, MATCH(B1884, 'Accrual Schedule'!$B$3:$B$122, 1)+1, 1))</f>
        <v/>
      </c>
      <c r="G1884" s="18" t="str" cm="1">
        <f t="array" aca="1" ref="G1884" ca="1">IF(B1884="", "", INDEX('Accrual Schedule'!$B$3:$B$122, MATCH(H1884, 'Accrual Schedule'!$B$3:$B$122, 1)-1, 1))</f>
        <v/>
      </c>
      <c r="H1884" s="18" t="str">
        <f ca="1">IF(B1884="", "", INDEX('Accrual Schedule'!$B$3:$B$122, MATCH(I1884, 'Accrual Schedule'!$C$3:$C$122, 1), 1))</f>
        <v/>
      </c>
      <c r="I1884" s="18" t="str" cm="1">
        <f t="array" aca="1" ref="I1884" ca="1">IF(B1884="", "", _xlfn.IFNA(INDEX('Accrual Schedule'!$C$4:$C$122, MATCH(B1884, 'Accrual Schedule'!$C$4:$C$122, 1)+1, 1), INDEX('Accrual Schedule'!$C$4:$C$122, 1, 1)))</f>
        <v/>
      </c>
      <c r="J1884" s="11" t="str">
        <f ca="1">IF(B1884="","",'Terms&amp;Conditions + Transaction'!$F$5-SUMIF(Dispositions!$B$3:$B$32,"&lt;="&amp;B1884,Dispositions!$C$3:$C$32))</f>
        <v/>
      </c>
      <c r="K1884" s="84" t="str">
        <f ca="1">IF(B1884="", "", IF(ISNA(MATCH(B1884, 'Factor Schedule'!$B$3:$B$2002, -1)),1,IF(INDEX('Factor Schedule'!$B$3:$C$2002,MATCH(B1884, 'Factor Schedule'!$B$3:$B$2002, -1), 1)=B1884,MATCH(B1884, 'Factor Schedule'!$B$3:$B$2002, -1),MATCH(B1884, 'Factor Schedule'!$B$3:$B$2002, -1)+1)))</f>
        <v/>
      </c>
      <c r="L1884" s="11" t="str" cm="1">
        <f t="array" aca="1" ref="L1884" ca="1">IF(B1884="","",ROUND(J1884*_xlfn.IFNA(INDEX('Factor Schedule'!$B$3:$C$2002,K1884, 2), 1), 2))</f>
        <v/>
      </c>
      <c r="M1884" s="11" t="str">
        <f ca="1">IF(B1884="", "", IF(OR(LOWER('Terms&amp;Conditions + Transaction'!$B$12)&lt;&gt;"compound", B1884=$C$2, B1884=E1884), L1884, L1884+IF(LOWER('Terms&amp;Conditions + Transaction'!$B$13)&lt;&gt;"y", SUMIFS($T$8:$T$2007, $B$8:$B$2007, "&gt;="&amp;E1884, $B$8:$B$2007, "&lt;"&amp;B1884), SUMIFS($U$8:$U$1007, $B$8:$B$2007, "&gt;="&amp;E1884, $B$8:$B$2007, "&lt;"&amp;B1884))))</f>
        <v/>
      </c>
      <c r="N1884" s="18" t="str">
        <f ca="1">IF(OR(B1884 = "", F1884=""), "", MIN(ForwardDays(B1884,-'Terms&amp;Conditions + Transaction'!$B$22, 'Terms&amp;Conditions + Transaction'!$B$23, 'Holiday Schedule'!$B$3:$B$1002),ForwardDays(F1884,-'Terms&amp;Conditions + Transaction'!$B$22, 'Terms&amp;Conditions + Transaction'!$B$23, 'Holiday Schedule'!$B$3:$B$1002)))</f>
        <v/>
      </c>
      <c r="O1884" s="42" t="str">
        <f ca="1">IF(B1884="", "", IF(ISNA(MATCH(N1884, SOFR_INDEX!$A$2:$A$2001, -1)),1,IF(INDEX(SOFR_INDEX!$A$2:$E$2001,MATCH(N1884, SOFR_INDEX!$A$2:$A$2001, -1), 1)=N1884,MATCH(N1884, SOFR_INDEX!$A$2:$A$2001, -1),MATCH(N1884, SOFR_INDEX!$A$2:$A$2001, -1)+1)))</f>
        <v/>
      </c>
      <c r="P1884" s="40" t="str" cm="1">
        <f t="array" aca="1" ref="P1884" ca="1">IF(OR(B1884="", F1884=""), "", INDEX(SOFR_INDEX!$B$2:$E$2001, O1884,$P$4) * IF(LEFT($P$3, 3)="180", 2, IF(LEFT($P$3, 2)="90", 4, IF(LEFT($P$3, 2)="30", 12, 1)))/100)</f>
        <v/>
      </c>
      <c r="Q1884" s="43" t="str">
        <f ca="1">IF(OR(B1884="", F1884=""), "", P1884+'Terms&amp;Conditions + Transaction'!$B$11/10000)</f>
        <v/>
      </c>
      <c r="R1884" s="43" t="str">
        <f t="shared" ca="1" si="179"/>
        <v/>
      </c>
      <c r="S1884" t="str">
        <f ca="1">IF(B1884="",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Transaction'!$C$7*(F1884-E1884), 365), 360))))</f>
        <v/>
      </c>
      <c r="T1884" s="49" t="str">
        <f t="shared" ca="1" si="180"/>
        <v/>
      </c>
      <c r="U1884" s="49" t="str">
        <f t="shared" ca="1" si="181"/>
        <v/>
      </c>
      <c r="V1884" s="49" t="str">
        <f t="shared" ca="1" si="182"/>
        <v/>
      </c>
      <c r="W1884" s="11" t="str">
        <f t="shared" ca="1" si="183"/>
        <v/>
      </c>
      <c r="X1884" s="11" t="str">
        <f t="shared" ca="1" si="184"/>
        <v/>
      </c>
    </row>
    <row r="1885" spans="2:24" x14ac:dyDescent="0.25">
      <c r="B1885" s="82" t="str">
        <f ca="1">IF(B1884&lt;MIN($C$3, 'Terms&amp;Conditions + Transaction'!$B$6), B1884+1, "")</f>
        <v/>
      </c>
      <c r="C1885" t="str">
        <f ca="1">IF(B1885="", "", IF(AND(WEEKDAY(B1885, 2)&lt;=5, ISERROR(VLOOKUP(B1885, 'Holiday Schedule'!$B$3:$B$1002, 1, FALSE))), 1, 0))</f>
        <v/>
      </c>
      <c r="D1885" t="str">
        <f ca="1">IF(B1885="", "", IF(LOWER('Terms&amp;Conditions + Transaction'!$C$15)="act", 1, IF(DAY(B1885)=31, 0, IF(AND(DAY(B1885+1)=1, MONTH(B1885+1)=3), 31-DAY(B1885), 1))))</f>
        <v/>
      </c>
      <c r="E1885" s="18" t="str">
        <f ca="1">IF(B1885="", "", IFERROR(VLOOKUP(B1885, 'Accrual Schedule'!$B$3:$B$122, 1, TRUE), ""))</f>
        <v/>
      </c>
      <c r="F1885" s="18" t="str" cm="1">
        <f t="array" aca="1" ref="F1885" ca="1">IF(B1885="", "", INDEX('Accrual Schedule'!$B$3:$B$122, MATCH(B1885, 'Accrual Schedule'!$B$3:$B$122, 1)+1, 1))</f>
        <v/>
      </c>
      <c r="G1885" s="18" t="str" cm="1">
        <f t="array" aca="1" ref="G1885" ca="1">IF(B1885="", "", INDEX('Accrual Schedule'!$B$3:$B$122, MATCH(H1885, 'Accrual Schedule'!$B$3:$B$122, 1)-1, 1))</f>
        <v/>
      </c>
      <c r="H1885" s="18" t="str">
        <f ca="1">IF(B1885="", "", INDEX('Accrual Schedule'!$B$3:$B$122, MATCH(I1885, 'Accrual Schedule'!$C$3:$C$122, 1), 1))</f>
        <v/>
      </c>
      <c r="I1885" s="18" t="str" cm="1">
        <f t="array" aca="1" ref="I1885" ca="1">IF(B1885="", "", _xlfn.IFNA(INDEX('Accrual Schedule'!$C$4:$C$122, MATCH(B1885, 'Accrual Schedule'!$C$4:$C$122, 1)+1, 1), INDEX('Accrual Schedule'!$C$4:$C$122, 1, 1)))</f>
        <v/>
      </c>
      <c r="J1885" s="11" t="str">
        <f ca="1">IF(B1885="","",'Terms&amp;Conditions + Transaction'!$F$5-SUMIF(Dispositions!$B$3:$B$32,"&lt;="&amp;B1885,Dispositions!$C$3:$C$32))</f>
        <v/>
      </c>
      <c r="K1885" s="84" t="str">
        <f ca="1">IF(B1885="", "", IF(ISNA(MATCH(B1885, 'Factor Schedule'!$B$3:$B$2002, -1)),1,IF(INDEX('Factor Schedule'!$B$3:$C$2002,MATCH(B1885, 'Factor Schedule'!$B$3:$B$2002, -1), 1)=B1885,MATCH(B1885, 'Factor Schedule'!$B$3:$B$2002, -1),MATCH(B1885, 'Factor Schedule'!$B$3:$B$2002, -1)+1)))</f>
        <v/>
      </c>
      <c r="L1885" s="11" t="str" cm="1">
        <f t="array" aca="1" ref="L1885" ca="1">IF(B1885="","",ROUND(J1885*_xlfn.IFNA(INDEX('Factor Schedule'!$B$3:$C$2002,K1885, 2), 1), 2))</f>
        <v/>
      </c>
      <c r="M1885" s="11" t="str">
        <f ca="1">IF(B1885="", "", IF(OR(LOWER('Terms&amp;Conditions + Transaction'!$B$12)&lt;&gt;"compound", B1885=$C$2, B1885=E1885), L1885, L1885+IF(LOWER('Terms&amp;Conditions + Transaction'!$B$13)&lt;&gt;"y", SUMIFS($T$8:$T$2007, $B$8:$B$2007, "&gt;="&amp;E1885, $B$8:$B$2007, "&lt;"&amp;B1885), SUMIFS($U$8:$U$1007, $B$8:$B$2007, "&gt;="&amp;E1885, $B$8:$B$2007, "&lt;"&amp;B1885))))</f>
        <v/>
      </c>
      <c r="N1885" s="18" t="str">
        <f ca="1">IF(OR(B1885 = "", F1885=""), "", MIN(ForwardDays(B1885,-'Terms&amp;Conditions + Transaction'!$B$22, 'Terms&amp;Conditions + Transaction'!$B$23, 'Holiday Schedule'!$B$3:$B$1002),ForwardDays(F1885,-'Terms&amp;Conditions + Transaction'!$B$22, 'Terms&amp;Conditions + Transaction'!$B$23, 'Holiday Schedule'!$B$3:$B$1002)))</f>
        <v/>
      </c>
      <c r="O1885" s="42" t="str">
        <f ca="1">IF(B1885="", "", IF(ISNA(MATCH(N1885, SOFR_INDEX!$A$2:$A$2001, -1)),1,IF(INDEX(SOFR_INDEX!$A$2:$E$2001,MATCH(N1885, SOFR_INDEX!$A$2:$A$2001, -1), 1)=N1885,MATCH(N1885, SOFR_INDEX!$A$2:$A$2001, -1),MATCH(N1885, SOFR_INDEX!$A$2:$A$2001, -1)+1)))</f>
        <v/>
      </c>
      <c r="P1885" s="40" t="str" cm="1">
        <f t="array" aca="1" ref="P1885" ca="1">IF(OR(B1885="", F1885=""), "", INDEX(SOFR_INDEX!$B$2:$E$2001, O1885,$P$4) * IF(LEFT($P$3, 3)="180", 2, IF(LEFT($P$3, 2)="90", 4, IF(LEFT($P$3, 2)="30", 12, 1)))/100)</f>
        <v/>
      </c>
      <c r="Q1885" s="43" t="str">
        <f ca="1">IF(OR(B1885="", F1885=""), "", P1885+'Terms&amp;Conditions + Transaction'!$B$11/10000)</f>
        <v/>
      </c>
      <c r="R1885" s="43" t="str">
        <f t="shared" ca="1" si="179"/>
        <v/>
      </c>
      <c r="S1885" t="str">
        <f ca="1">IF(B1885="",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Transaction'!$C$7*(F1885-E1885), 365), 360))))</f>
        <v/>
      </c>
      <c r="T1885" s="49" t="str">
        <f t="shared" ca="1" si="180"/>
        <v/>
      </c>
      <c r="U1885" s="49" t="str">
        <f t="shared" ca="1" si="181"/>
        <v/>
      </c>
      <c r="V1885" s="49" t="str">
        <f t="shared" ca="1" si="182"/>
        <v/>
      </c>
      <c r="W1885" s="11" t="str">
        <f t="shared" ca="1" si="183"/>
        <v/>
      </c>
      <c r="X1885" s="11" t="str">
        <f t="shared" ca="1" si="184"/>
        <v/>
      </c>
    </row>
    <row r="1886" spans="2:24" x14ac:dyDescent="0.25">
      <c r="B1886" s="82" t="str">
        <f ca="1">IF(B1885&lt;MIN($C$3, 'Terms&amp;Conditions + Transaction'!$B$6), B1885+1, "")</f>
        <v/>
      </c>
      <c r="C1886" t="str">
        <f ca="1">IF(B1886="", "", IF(AND(WEEKDAY(B1886, 2)&lt;=5, ISERROR(VLOOKUP(B1886, 'Holiday Schedule'!$B$3:$B$1002, 1, FALSE))), 1, 0))</f>
        <v/>
      </c>
      <c r="D1886" t="str">
        <f ca="1">IF(B1886="", "", IF(LOWER('Terms&amp;Conditions + Transaction'!$C$15)="act", 1, IF(DAY(B1886)=31, 0, IF(AND(DAY(B1886+1)=1, MONTH(B1886+1)=3), 31-DAY(B1886), 1))))</f>
        <v/>
      </c>
      <c r="E1886" s="18" t="str">
        <f ca="1">IF(B1886="", "", IFERROR(VLOOKUP(B1886, 'Accrual Schedule'!$B$3:$B$122, 1, TRUE), ""))</f>
        <v/>
      </c>
      <c r="F1886" s="18" t="str" cm="1">
        <f t="array" aca="1" ref="F1886" ca="1">IF(B1886="", "", INDEX('Accrual Schedule'!$B$3:$B$122, MATCH(B1886, 'Accrual Schedule'!$B$3:$B$122, 1)+1, 1))</f>
        <v/>
      </c>
      <c r="G1886" s="18" t="str" cm="1">
        <f t="array" aca="1" ref="G1886" ca="1">IF(B1886="", "", INDEX('Accrual Schedule'!$B$3:$B$122, MATCH(H1886, 'Accrual Schedule'!$B$3:$B$122, 1)-1, 1))</f>
        <v/>
      </c>
      <c r="H1886" s="18" t="str">
        <f ca="1">IF(B1886="", "", INDEX('Accrual Schedule'!$B$3:$B$122, MATCH(I1886, 'Accrual Schedule'!$C$3:$C$122, 1), 1))</f>
        <v/>
      </c>
      <c r="I1886" s="18" t="str" cm="1">
        <f t="array" aca="1" ref="I1886" ca="1">IF(B1886="", "", _xlfn.IFNA(INDEX('Accrual Schedule'!$C$4:$C$122, MATCH(B1886, 'Accrual Schedule'!$C$4:$C$122, 1)+1, 1), INDEX('Accrual Schedule'!$C$4:$C$122, 1, 1)))</f>
        <v/>
      </c>
      <c r="J1886" s="11" t="str">
        <f ca="1">IF(B1886="","",'Terms&amp;Conditions + Transaction'!$F$5-SUMIF(Dispositions!$B$3:$B$32,"&lt;="&amp;B1886,Dispositions!$C$3:$C$32))</f>
        <v/>
      </c>
      <c r="K1886" s="84" t="str">
        <f ca="1">IF(B1886="", "", IF(ISNA(MATCH(B1886, 'Factor Schedule'!$B$3:$B$2002, -1)),1,IF(INDEX('Factor Schedule'!$B$3:$C$2002,MATCH(B1886, 'Factor Schedule'!$B$3:$B$2002, -1), 1)=B1886,MATCH(B1886, 'Factor Schedule'!$B$3:$B$2002, -1),MATCH(B1886, 'Factor Schedule'!$B$3:$B$2002, -1)+1)))</f>
        <v/>
      </c>
      <c r="L1886" s="11" t="str" cm="1">
        <f t="array" aca="1" ref="L1886" ca="1">IF(B1886="","",ROUND(J1886*_xlfn.IFNA(INDEX('Factor Schedule'!$B$3:$C$2002,K1886, 2), 1), 2))</f>
        <v/>
      </c>
      <c r="M1886" s="11" t="str">
        <f ca="1">IF(B1886="", "", IF(OR(LOWER('Terms&amp;Conditions + Transaction'!$B$12)&lt;&gt;"compound", B1886=$C$2, B1886=E1886), L1886, L1886+IF(LOWER('Terms&amp;Conditions + Transaction'!$B$13)&lt;&gt;"y", SUMIFS($T$8:$T$2007, $B$8:$B$2007, "&gt;="&amp;E1886, $B$8:$B$2007, "&lt;"&amp;B1886), SUMIFS($U$8:$U$1007, $B$8:$B$2007, "&gt;="&amp;E1886, $B$8:$B$2007, "&lt;"&amp;B1886))))</f>
        <v/>
      </c>
      <c r="N1886" s="18" t="str">
        <f ca="1">IF(OR(B1886 = "", F1886=""), "", MIN(ForwardDays(B1886,-'Terms&amp;Conditions + Transaction'!$B$22, 'Terms&amp;Conditions + Transaction'!$B$23, 'Holiday Schedule'!$B$3:$B$1002),ForwardDays(F1886,-'Terms&amp;Conditions + Transaction'!$B$22, 'Terms&amp;Conditions + Transaction'!$B$23, 'Holiday Schedule'!$B$3:$B$1002)))</f>
        <v/>
      </c>
      <c r="O1886" s="42" t="str">
        <f ca="1">IF(B1886="", "", IF(ISNA(MATCH(N1886, SOFR_INDEX!$A$2:$A$2001, -1)),1,IF(INDEX(SOFR_INDEX!$A$2:$E$2001,MATCH(N1886, SOFR_INDEX!$A$2:$A$2001, -1), 1)=N1886,MATCH(N1886, SOFR_INDEX!$A$2:$A$2001, -1),MATCH(N1886, SOFR_INDEX!$A$2:$A$2001, -1)+1)))</f>
        <v/>
      </c>
      <c r="P1886" s="40" t="str" cm="1">
        <f t="array" aca="1" ref="P1886" ca="1">IF(OR(B1886="", F1886=""), "", INDEX(SOFR_INDEX!$B$2:$E$2001, O1886,$P$4) * IF(LEFT($P$3, 3)="180", 2, IF(LEFT($P$3, 2)="90", 4, IF(LEFT($P$3, 2)="30", 12, 1)))/100)</f>
        <v/>
      </c>
      <c r="Q1886" s="43" t="str">
        <f ca="1">IF(OR(B1886="", F1886=""), "", P1886+'Terms&amp;Conditions + Transaction'!$B$11/10000)</f>
        <v/>
      </c>
      <c r="R1886" s="43" t="str">
        <f t="shared" ca="1" si="179"/>
        <v/>
      </c>
      <c r="S1886" t="str">
        <f ca="1">IF(B1886="",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Transaction'!$C$7*(F1886-E1886), 365), 360))))</f>
        <v/>
      </c>
      <c r="T1886" s="49" t="str">
        <f t="shared" ca="1" si="180"/>
        <v/>
      </c>
      <c r="U1886" s="49" t="str">
        <f t="shared" ca="1" si="181"/>
        <v/>
      </c>
      <c r="V1886" s="49" t="str">
        <f t="shared" ca="1" si="182"/>
        <v/>
      </c>
      <c r="W1886" s="11" t="str">
        <f t="shared" ca="1" si="183"/>
        <v/>
      </c>
      <c r="X1886" s="11" t="str">
        <f t="shared" ca="1" si="184"/>
        <v/>
      </c>
    </row>
    <row r="1887" spans="2:24" x14ac:dyDescent="0.25">
      <c r="B1887" s="82" t="str">
        <f ca="1">IF(B1886&lt;MIN($C$3, 'Terms&amp;Conditions + Transaction'!$B$6), B1886+1, "")</f>
        <v/>
      </c>
      <c r="C1887" t="str">
        <f ca="1">IF(B1887="", "", IF(AND(WEEKDAY(B1887, 2)&lt;=5, ISERROR(VLOOKUP(B1887, 'Holiday Schedule'!$B$3:$B$1002, 1, FALSE))), 1, 0))</f>
        <v/>
      </c>
      <c r="D1887" t="str">
        <f ca="1">IF(B1887="", "", IF(LOWER('Terms&amp;Conditions + Transaction'!$C$15)="act", 1, IF(DAY(B1887)=31, 0, IF(AND(DAY(B1887+1)=1, MONTH(B1887+1)=3), 31-DAY(B1887), 1))))</f>
        <v/>
      </c>
      <c r="E1887" s="18" t="str">
        <f ca="1">IF(B1887="", "", IFERROR(VLOOKUP(B1887, 'Accrual Schedule'!$B$3:$B$122, 1, TRUE), ""))</f>
        <v/>
      </c>
      <c r="F1887" s="18" t="str" cm="1">
        <f t="array" aca="1" ref="F1887" ca="1">IF(B1887="", "", INDEX('Accrual Schedule'!$B$3:$B$122, MATCH(B1887, 'Accrual Schedule'!$B$3:$B$122, 1)+1, 1))</f>
        <v/>
      </c>
      <c r="G1887" s="18" t="str" cm="1">
        <f t="array" aca="1" ref="G1887" ca="1">IF(B1887="", "", INDEX('Accrual Schedule'!$B$3:$B$122, MATCH(H1887, 'Accrual Schedule'!$B$3:$B$122, 1)-1, 1))</f>
        <v/>
      </c>
      <c r="H1887" s="18" t="str">
        <f ca="1">IF(B1887="", "", INDEX('Accrual Schedule'!$B$3:$B$122, MATCH(I1887, 'Accrual Schedule'!$C$3:$C$122, 1), 1))</f>
        <v/>
      </c>
      <c r="I1887" s="18" t="str" cm="1">
        <f t="array" aca="1" ref="I1887" ca="1">IF(B1887="", "", _xlfn.IFNA(INDEX('Accrual Schedule'!$C$4:$C$122, MATCH(B1887, 'Accrual Schedule'!$C$4:$C$122, 1)+1, 1), INDEX('Accrual Schedule'!$C$4:$C$122, 1, 1)))</f>
        <v/>
      </c>
      <c r="J1887" s="11" t="str">
        <f ca="1">IF(B1887="","",'Terms&amp;Conditions + Transaction'!$F$5-SUMIF(Dispositions!$B$3:$B$32,"&lt;="&amp;B1887,Dispositions!$C$3:$C$32))</f>
        <v/>
      </c>
      <c r="K1887" s="84" t="str">
        <f ca="1">IF(B1887="", "", IF(ISNA(MATCH(B1887, 'Factor Schedule'!$B$3:$B$2002, -1)),1,IF(INDEX('Factor Schedule'!$B$3:$C$2002,MATCH(B1887, 'Factor Schedule'!$B$3:$B$2002, -1), 1)=B1887,MATCH(B1887, 'Factor Schedule'!$B$3:$B$2002, -1),MATCH(B1887, 'Factor Schedule'!$B$3:$B$2002, -1)+1)))</f>
        <v/>
      </c>
      <c r="L1887" s="11" t="str" cm="1">
        <f t="array" aca="1" ref="L1887" ca="1">IF(B1887="","",ROUND(J1887*_xlfn.IFNA(INDEX('Factor Schedule'!$B$3:$C$2002,K1887, 2), 1), 2))</f>
        <v/>
      </c>
      <c r="M1887" s="11" t="str">
        <f ca="1">IF(B1887="", "", IF(OR(LOWER('Terms&amp;Conditions + Transaction'!$B$12)&lt;&gt;"compound", B1887=$C$2, B1887=E1887), L1887, L1887+IF(LOWER('Terms&amp;Conditions + Transaction'!$B$13)&lt;&gt;"y", SUMIFS($T$8:$T$2007, $B$8:$B$2007, "&gt;="&amp;E1887, $B$8:$B$2007, "&lt;"&amp;B1887), SUMIFS($U$8:$U$1007, $B$8:$B$2007, "&gt;="&amp;E1887, $B$8:$B$2007, "&lt;"&amp;B1887))))</f>
        <v/>
      </c>
      <c r="N1887" s="18" t="str">
        <f ca="1">IF(OR(B1887 = "", F1887=""), "", MIN(ForwardDays(B1887,-'Terms&amp;Conditions + Transaction'!$B$22, 'Terms&amp;Conditions + Transaction'!$B$23, 'Holiday Schedule'!$B$3:$B$1002),ForwardDays(F1887,-'Terms&amp;Conditions + Transaction'!$B$22, 'Terms&amp;Conditions + Transaction'!$B$23, 'Holiday Schedule'!$B$3:$B$1002)))</f>
        <v/>
      </c>
      <c r="O1887" s="42" t="str">
        <f ca="1">IF(B1887="", "", IF(ISNA(MATCH(N1887, SOFR_INDEX!$A$2:$A$2001, -1)),1,IF(INDEX(SOFR_INDEX!$A$2:$E$2001,MATCH(N1887, SOFR_INDEX!$A$2:$A$2001, -1), 1)=N1887,MATCH(N1887, SOFR_INDEX!$A$2:$A$2001, -1),MATCH(N1887, SOFR_INDEX!$A$2:$A$2001, -1)+1)))</f>
        <v/>
      </c>
      <c r="P1887" s="40" t="str" cm="1">
        <f t="array" aca="1" ref="P1887" ca="1">IF(OR(B1887="", F1887=""), "", INDEX(SOFR_INDEX!$B$2:$E$2001, O1887,$P$4) * IF(LEFT($P$3, 3)="180", 2, IF(LEFT($P$3, 2)="90", 4, IF(LEFT($P$3, 2)="30", 12, 1)))/100)</f>
        <v/>
      </c>
      <c r="Q1887" s="43" t="str">
        <f ca="1">IF(OR(B1887="", F1887=""), "", P1887+'Terms&amp;Conditions + Transaction'!$B$11/10000)</f>
        <v/>
      </c>
      <c r="R1887" s="43" t="str">
        <f t="shared" ca="1" si="179"/>
        <v/>
      </c>
      <c r="S1887" t="str">
        <f ca="1">IF(B1887="",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Transaction'!$C$7*(F1887-E1887), 365), 360))))</f>
        <v/>
      </c>
      <c r="T1887" s="49" t="str">
        <f t="shared" ca="1" si="180"/>
        <v/>
      </c>
      <c r="U1887" s="49" t="str">
        <f t="shared" ca="1" si="181"/>
        <v/>
      </c>
      <c r="V1887" s="49" t="str">
        <f t="shared" ca="1" si="182"/>
        <v/>
      </c>
      <c r="W1887" s="11" t="str">
        <f t="shared" ca="1" si="183"/>
        <v/>
      </c>
      <c r="X1887" s="11" t="str">
        <f t="shared" ca="1" si="184"/>
        <v/>
      </c>
    </row>
    <row r="1888" spans="2:24" x14ac:dyDescent="0.25">
      <c r="B1888" s="82" t="str">
        <f ca="1">IF(B1887&lt;MIN($C$3, 'Terms&amp;Conditions + Transaction'!$B$6), B1887+1, "")</f>
        <v/>
      </c>
      <c r="C1888" t="str">
        <f ca="1">IF(B1888="", "", IF(AND(WEEKDAY(B1888, 2)&lt;=5, ISERROR(VLOOKUP(B1888, 'Holiday Schedule'!$B$3:$B$1002, 1, FALSE))), 1, 0))</f>
        <v/>
      </c>
      <c r="D1888" t="str">
        <f ca="1">IF(B1888="", "", IF(LOWER('Terms&amp;Conditions + Transaction'!$C$15)="act", 1, IF(DAY(B1888)=31, 0, IF(AND(DAY(B1888+1)=1, MONTH(B1888+1)=3), 31-DAY(B1888), 1))))</f>
        <v/>
      </c>
      <c r="E1888" s="18" t="str">
        <f ca="1">IF(B1888="", "", IFERROR(VLOOKUP(B1888, 'Accrual Schedule'!$B$3:$B$122, 1, TRUE), ""))</f>
        <v/>
      </c>
      <c r="F1888" s="18" t="str" cm="1">
        <f t="array" aca="1" ref="F1888" ca="1">IF(B1888="", "", INDEX('Accrual Schedule'!$B$3:$B$122, MATCH(B1888, 'Accrual Schedule'!$B$3:$B$122, 1)+1, 1))</f>
        <v/>
      </c>
      <c r="G1888" s="18" t="str" cm="1">
        <f t="array" aca="1" ref="G1888" ca="1">IF(B1888="", "", INDEX('Accrual Schedule'!$B$3:$B$122, MATCH(H1888, 'Accrual Schedule'!$B$3:$B$122, 1)-1, 1))</f>
        <v/>
      </c>
      <c r="H1888" s="18" t="str">
        <f ca="1">IF(B1888="", "", INDEX('Accrual Schedule'!$B$3:$B$122, MATCH(I1888, 'Accrual Schedule'!$C$3:$C$122, 1), 1))</f>
        <v/>
      </c>
      <c r="I1888" s="18" t="str" cm="1">
        <f t="array" aca="1" ref="I1888" ca="1">IF(B1888="", "", _xlfn.IFNA(INDEX('Accrual Schedule'!$C$4:$C$122, MATCH(B1888, 'Accrual Schedule'!$C$4:$C$122, 1)+1, 1), INDEX('Accrual Schedule'!$C$4:$C$122, 1, 1)))</f>
        <v/>
      </c>
      <c r="J1888" s="11" t="str">
        <f ca="1">IF(B1888="","",'Terms&amp;Conditions + Transaction'!$F$5-SUMIF(Dispositions!$B$3:$B$32,"&lt;="&amp;B1888,Dispositions!$C$3:$C$32))</f>
        <v/>
      </c>
      <c r="K1888" s="84" t="str">
        <f ca="1">IF(B1888="", "", IF(ISNA(MATCH(B1888, 'Factor Schedule'!$B$3:$B$2002, -1)),1,IF(INDEX('Factor Schedule'!$B$3:$C$2002,MATCH(B1888, 'Factor Schedule'!$B$3:$B$2002, -1), 1)=B1888,MATCH(B1888, 'Factor Schedule'!$B$3:$B$2002, -1),MATCH(B1888, 'Factor Schedule'!$B$3:$B$2002, -1)+1)))</f>
        <v/>
      </c>
      <c r="L1888" s="11" t="str" cm="1">
        <f t="array" aca="1" ref="L1888" ca="1">IF(B1888="","",ROUND(J1888*_xlfn.IFNA(INDEX('Factor Schedule'!$B$3:$C$2002,K1888, 2), 1), 2))</f>
        <v/>
      </c>
      <c r="M1888" s="11" t="str">
        <f ca="1">IF(B1888="", "", IF(OR(LOWER('Terms&amp;Conditions + Transaction'!$B$12)&lt;&gt;"compound", B1888=$C$2, B1888=E1888), L1888, L1888+IF(LOWER('Terms&amp;Conditions + Transaction'!$B$13)&lt;&gt;"y", SUMIFS($T$8:$T$2007, $B$8:$B$2007, "&gt;="&amp;E1888, $B$8:$B$2007, "&lt;"&amp;B1888), SUMIFS($U$8:$U$1007, $B$8:$B$2007, "&gt;="&amp;E1888, $B$8:$B$2007, "&lt;"&amp;B1888))))</f>
        <v/>
      </c>
      <c r="N1888" s="18" t="str">
        <f ca="1">IF(OR(B1888 = "", F1888=""), "", MIN(ForwardDays(B1888,-'Terms&amp;Conditions + Transaction'!$B$22, 'Terms&amp;Conditions + Transaction'!$B$23, 'Holiday Schedule'!$B$3:$B$1002),ForwardDays(F1888,-'Terms&amp;Conditions + Transaction'!$B$22, 'Terms&amp;Conditions + Transaction'!$B$23, 'Holiday Schedule'!$B$3:$B$1002)))</f>
        <v/>
      </c>
      <c r="O1888" s="42" t="str">
        <f ca="1">IF(B1888="", "", IF(ISNA(MATCH(N1888, SOFR_INDEX!$A$2:$A$2001, -1)),1,IF(INDEX(SOFR_INDEX!$A$2:$E$2001,MATCH(N1888, SOFR_INDEX!$A$2:$A$2001, -1), 1)=N1888,MATCH(N1888, SOFR_INDEX!$A$2:$A$2001, -1),MATCH(N1888, SOFR_INDEX!$A$2:$A$2001, -1)+1)))</f>
        <v/>
      </c>
      <c r="P1888" s="40" t="str" cm="1">
        <f t="array" aca="1" ref="P1888" ca="1">IF(OR(B1888="", F1888=""), "", INDEX(SOFR_INDEX!$B$2:$E$2001, O1888,$P$4) * IF(LEFT($P$3, 3)="180", 2, IF(LEFT($P$3, 2)="90", 4, IF(LEFT($P$3, 2)="30", 12, 1)))/100)</f>
        <v/>
      </c>
      <c r="Q1888" s="43" t="str">
        <f ca="1">IF(OR(B1888="", F1888=""), "", P1888+'Terms&amp;Conditions + Transaction'!$B$11/10000)</f>
        <v/>
      </c>
      <c r="R1888" s="43" t="str">
        <f t="shared" ca="1" si="179"/>
        <v/>
      </c>
      <c r="S1888" t="str">
        <f ca="1">IF(B1888="",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Transaction'!$C$7*(F1888-E1888), 365), 360))))</f>
        <v/>
      </c>
      <c r="T1888" s="49" t="str">
        <f t="shared" ca="1" si="180"/>
        <v/>
      </c>
      <c r="U1888" s="49" t="str">
        <f t="shared" ca="1" si="181"/>
        <v/>
      </c>
      <c r="V1888" s="49" t="str">
        <f t="shared" ca="1" si="182"/>
        <v/>
      </c>
      <c r="W1888" s="11" t="str">
        <f t="shared" ca="1" si="183"/>
        <v/>
      </c>
      <c r="X1888" s="11" t="str">
        <f t="shared" ca="1" si="184"/>
        <v/>
      </c>
    </row>
    <row r="1889" spans="2:24" x14ac:dyDescent="0.25">
      <c r="B1889" s="82" t="str">
        <f ca="1">IF(B1888&lt;MIN($C$3, 'Terms&amp;Conditions + Transaction'!$B$6), B1888+1, "")</f>
        <v/>
      </c>
      <c r="C1889" t="str">
        <f ca="1">IF(B1889="", "", IF(AND(WEEKDAY(B1889, 2)&lt;=5, ISERROR(VLOOKUP(B1889, 'Holiday Schedule'!$B$3:$B$1002, 1, FALSE))), 1, 0))</f>
        <v/>
      </c>
      <c r="D1889" t="str">
        <f ca="1">IF(B1889="", "", IF(LOWER('Terms&amp;Conditions + Transaction'!$C$15)="act", 1, IF(DAY(B1889)=31, 0, IF(AND(DAY(B1889+1)=1, MONTH(B1889+1)=3), 31-DAY(B1889), 1))))</f>
        <v/>
      </c>
      <c r="E1889" s="18" t="str">
        <f ca="1">IF(B1889="", "", IFERROR(VLOOKUP(B1889, 'Accrual Schedule'!$B$3:$B$122, 1, TRUE), ""))</f>
        <v/>
      </c>
      <c r="F1889" s="18" t="str" cm="1">
        <f t="array" aca="1" ref="F1889" ca="1">IF(B1889="", "", INDEX('Accrual Schedule'!$B$3:$B$122, MATCH(B1889, 'Accrual Schedule'!$B$3:$B$122, 1)+1, 1))</f>
        <v/>
      </c>
      <c r="G1889" s="18" t="str" cm="1">
        <f t="array" aca="1" ref="G1889" ca="1">IF(B1889="", "", INDEX('Accrual Schedule'!$B$3:$B$122, MATCH(H1889, 'Accrual Schedule'!$B$3:$B$122, 1)-1, 1))</f>
        <v/>
      </c>
      <c r="H1889" s="18" t="str">
        <f ca="1">IF(B1889="", "", INDEX('Accrual Schedule'!$B$3:$B$122, MATCH(I1889, 'Accrual Schedule'!$C$3:$C$122, 1), 1))</f>
        <v/>
      </c>
      <c r="I1889" s="18" t="str" cm="1">
        <f t="array" aca="1" ref="I1889" ca="1">IF(B1889="", "", _xlfn.IFNA(INDEX('Accrual Schedule'!$C$4:$C$122, MATCH(B1889, 'Accrual Schedule'!$C$4:$C$122, 1)+1, 1), INDEX('Accrual Schedule'!$C$4:$C$122, 1, 1)))</f>
        <v/>
      </c>
      <c r="J1889" s="11" t="str">
        <f ca="1">IF(B1889="","",'Terms&amp;Conditions + Transaction'!$F$5-SUMIF(Dispositions!$B$3:$B$32,"&lt;="&amp;B1889,Dispositions!$C$3:$C$32))</f>
        <v/>
      </c>
      <c r="K1889" s="84" t="str">
        <f ca="1">IF(B1889="", "", IF(ISNA(MATCH(B1889, 'Factor Schedule'!$B$3:$B$2002, -1)),1,IF(INDEX('Factor Schedule'!$B$3:$C$2002,MATCH(B1889, 'Factor Schedule'!$B$3:$B$2002, -1), 1)=B1889,MATCH(B1889, 'Factor Schedule'!$B$3:$B$2002, -1),MATCH(B1889, 'Factor Schedule'!$B$3:$B$2002, -1)+1)))</f>
        <v/>
      </c>
      <c r="L1889" s="11" t="str" cm="1">
        <f t="array" aca="1" ref="L1889" ca="1">IF(B1889="","",ROUND(J1889*_xlfn.IFNA(INDEX('Factor Schedule'!$B$3:$C$2002,K1889, 2), 1), 2))</f>
        <v/>
      </c>
      <c r="M1889" s="11" t="str">
        <f ca="1">IF(B1889="", "", IF(OR(LOWER('Terms&amp;Conditions + Transaction'!$B$12)&lt;&gt;"compound", B1889=$C$2, B1889=E1889), L1889, L1889+IF(LOWER('Terms&amp;Conditions + Transaction'!$B$13)&lt;&gt;"y", SUMIFS($T$8:$T$2007, $B$8:$B$2007, "&gt;="&amp;E1889, $B$8:$B$2007, "&lt;"&amp;B1889), SUMIFS($U$8:$U$1007, $B$8:$B$2007, "&gt;="&amp;E1889, $B$8:$B$2007, "&lt;"&amp;B1889))))</f>
        <v/>
      </c>
      <c r="N1889" s="18" t="str">
        <f ca="1">IF(OR(B1889 = "", F1889=""), "", MIN(ForwardDays(B1889,-'Terms&amp;Conditions + Transaction'!$B$22, 'Terms&amp;Conditions + Transaction'!$B$23, 'Holiday Schedule'!$B$3:$B$1002),ForwardDays(F1889,-'Terms&amp;Conditions + Transaction'!$B$22, 'Terms&amp;Conditions + Transaction'!$B$23, 'Holiday Schedule'!$B$3:$B$1002)))</f>
        <v/>
      </c>
      <c r="O1889" s="42" t="str">
        <f ca="1">IF(B1889="", "", IF(ISNA(MATCH(N1889, SOFR_INDEX!$A$2:$A$2001, -1)),1,IF(INDEX(SOFR_INDEX!$A$2:$E$2001,MATCH(N1889, SOFR_INDEX!$A$2:$A$2001, -1), 1)=N1889,MATCH(N1889, SOFR_INDEX!$A$2:$A$2001, -1),MATCH(N1889, SOFR_INDEX!$A$2:$A$2001, -1)+1)))</f>
        <v/>
      </c>
      <c r="P1889" s="40" t="str" cm="1">
        <f t="array" aca="1" ref="P1889" ca="1">IF(OR(B1889="", F1889=""), "", INDEX(SOFR_INDEX!$B$2:$E$2001, O1889,$P$4) * IF(LEFT($P$3, 3)="180", 2, IF(LEFT($P$3, 2)="90", 4, IF(LEFT($P$3, 2)="30", 12, 1)))/100)</f>
        <v/>
      </c>
      <c r="Q1889" s="43" t="str">
        <f ca="1">IF(OR(B1889="", F1889=""), "", P1889+'Terms&amp;Conditions + Transaction'!$B$11/10000)</f>
        <v/>
      </c>
      <c r="R1889" s="43" t="str">
        <f t="shared" ca="1" si="179"/>
        <v/>
      </c>
      <c r="S1889" t="str">
        <f ca="1">IF(B1889="",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Transaction'!$C$7*(F1889-E1889), 365), 360))))</f>
        <v/>
      </c>
      <c r="T1889" s="49" t="str">
        <f t="shared" ca="1" si="180"/>
        <v/>
      </c>
      <c r="U1889" s="49" t="str">
        <f t="shared" ca="1" si="181"/>
        <v/>
      </c>
      <c r="V1889" s="49" t="str">
        <f t="shared" ca="1" si="182"/>
        <v/>
      </c>
      <c r="W1889" s="11" t="str">
        <f t="shared" ca="1" si="183"/>
        <v/>
      </c>
      <c r="X1889" s="11" t="str">
        <f t="shared" ca="1" si="184"/>
        <v/>
      </c>
    </row>
    <row r="1890" spans="2:24" x14ac:dyDescent="0.25">
      <c r="B1890" s="82" t="str">
        <f ca="1">IF(B1889&lt;MIN($C$3, 'Terms&amp;Conditions + Transaction'!$B$6), B1889+1, "")</f>
        <v/>
      </c>
      <c r="C1890" t="str">
        <f ca="1">IF(B1890="", "", IF(AND(WEEKDAY(B1890, 2)&lt;=5, ISERROR(VLOOKUP(B1890, 'Holiday Schedule'!$B$3:$B$1002, 1, FALSE))), 1, 0))</f>
        <v/>
      </c>
      <c r="D1890" t="str">
        <f ca="1">IF(B1890="", "", IF(LOWER('Terms&amp;Conditions + Transaction'!$C$15)="act", 1, IF(DAY(B1890)=31, 0, IF(AND(DAY(B1890+1)=1, MONTH(B1890+1)=3), 31-DAY(B1890), 1))))</f>
        <v/>
      </c>
      <c r="E1890" s="18" t="str">
        <f ca="1">IF(B1890="", "", IFERROR(VLOOKUP(B1890, 'Accrual Schedule'!$B$3:$B$122, 1, TRUE), ""))</f>
        <v/>
      </c>
      <c r="F1890" s="18" t="str" cm="1">
        <f t="array" aca="1" ref="F1890" ca="1">IF(B1890="", "", INDEX('Accrual Schedule'!$B$3:$B$122, MATCH(B1890, 'Accrual Schedule'!$B$3:$B$122, 1)+1, 1))</f>
        <v/>
      </c>
      <c r="G1890" s="18" t="str" cm="1">
        <f t="array" aca="1" ref="G1890" ca="1">IF(B1890="", "", INDEX('Accrual Schedule'!$B$3:$B$122, MATCH(H1890, 'Accrual Schedule'!$B$3:$B$122, 1)-1, 1))</f>
        <v/>
      </c>
      <c r="H1890" s="18" t="str">
        <f ca="1">IF(B1890="", "", INDEX('Accrual Schedule'!$B$3:$B$122, MATCH(I1890, 'Accrual Schedule'!$C$3:$C$122, 1), 1))</f>
        <v/>
      </c>
      <c r="I1890" s="18" t="str" cm="1">
        <f t="array" aca="1" ref="I1890" ca="1">IF(B1890="", "", _xlfn.IFNA(INDEX('Accrual Schedule'!$C$4:$C$122, MATCH(B1890, 'Accrual Schedule'!$C$4:$C$122, 1)+1, 1), INDEX('Accrual Schedule'!$C$4:$C$122, 1, 1)))</f>
        <v/>
      </c>
      <c r="J1890" s="11" t="str">
        <f ca="1">IF(B1890="","",'Terms&amp;Conditions + Transaction'!$F$5-SUMIF(Dispositions!$B$3:$B$32,"&lt;="&amp;B1890,Dispositions!$C$3:$C$32))</f>
        <v/>
      </c>
      <c r="K1890" s="84" t="str">
        <f ca="1">IF(B1890="", "", IF(ISNA(MATCH(B1890, 'Factor Schedule'!$B$3:$B$2002, -1)),1,IF(INDEX('Factor Schedule'!$B$3:$C$2002,MATCH(B1890, 'Factor Schedule'!$B$3:$B$2002, -1), 1)=B1890,MATCH(B1890, 'Factor Schedule'!$B$3:$B$2002, -1),MATCH(B1890, 'Factor Schedule'!$B$3:$B$2002, -1)+1)))</f>
        <v/>
      </c>
      <c r="L1890" s="11" t="str" cm="1">
        <f t="array" aca="1" ref="L1890" ca="1">IF(B1890="","",ROUND(J1890*_xlfn.IFNA(INDEX('Factor Schedule'!$B$3:$C$2002,K1890, 2), 1), 2))</f>
        <v/>
      </c>
      <c r="M1890" s="11" t="str">
        <f ca="1">IF(B1890="", "", IF(OR(LOWER('Terms&amp;Conditions + Transaction'!$B$12)&lt;&gt;"compound", B1890=$C$2, B1890=E1890), L1890, L1890+IF(LOWER('Terms&amp;Conditions + Transaction'!$B$13)&lt;&gt;"y", SUMIFS($T$8:$T$2007, $B$8:$B$2007, "&gt;="&amp;E1890, $B$8:$B$2007, "&lt;"&amp;B1890), SUMIFS($U$8:$U$1007, $B$8:$B$2007, "&gt;="&amp;E1890, $B$8:$B$2007, "&lt;"&amp;B1890))))</f>
        <v/>
      </c>
      <c r="N1890" s="18" t="str">
        <f ca="1">IF(OR(B1890 = "", F1890=""), "", MIN(ForwardDays(B1890,-'Terms&amp;Conditions + Transaction'!$B$22, 'Terms&amp;Conditions + Transaction'!$B$23, 'Holiday Schedule'!$B$3:$B$1002),ForwardDays(F1890,-'Terms&amp;Conditions + Transaction'!$B$22, 'Terms&amp;Conditions + Transaction'!$B$23, 'Holiday Schedule'!$B$3:$B$1002)))</f>
        <v/>
      </c>
      <c r="O1890" s="42" t="str">
        <f ca="1">IF(B1890="", "", IF(ISNA(MATCH(N1890, SOFR_INDEX!$A$2:$A$2001, -1)),1,IF(INDEX(SOFR_INDEX!$A$2:$E$2001,MATCH(N1890, SOFR_INDEX!$A$2:$A$2001, -1), 1)=N1890,MATCH(N1890, SOFR_INDEX!$A$2:$A$2001, -1),MATCH(N1890, SOFR_INDEX!$A$2:$A$2001, -1)+1)))</f>
        <v/>
      </c>
      <c r="P1890" s="40" t="str" cm="1">
        <f t="array" aca="1" ref="P1890" ca="1">IF(OR(B1890="", F1890=""), "", INDEX(SOFR_INDEX!$B$2:$E$2001, O1890,$P$4) * IF(LEFT($P$3, 3)="180", 2, IF(LEFT($P$3, 2)="90", 4, IF(LEFT($P$3, 2)="30", 12, 1)))/100)</f>
        <v/>
      </c>
      <c r="Q1890" s="43" t="str">
        <f ca="1">IF(OR(B1890="", F1890=""), "", P1890+'Terms&amp;Conditions + Transaction'!$B$11/10000)</f>
        <v/>
      </c>
      <c r="R1890" s="43" t="str">
        <f t="shared" ca="1" si="179"/>
        <v/>
      </c>
      <c r="S1890" t="str">
        <f ca="1">IF(B1890="",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Transaction'!$C$7*(F1890-E1890), 365), 360))))</f>
        <v/>
      </c>
      <c r="T1890" s="49" t="str">
        <f t="shared" ca="1" si="180"/>
        <v/>
      </c>
      <c r="U1890" s="49" t="str">
        <f t="shared" ca="1" si="181"/>
        <v/>
      </c>
      <c r="V1890" s="49" t="str">
        <f t="shared" ca="1" si="182"/>
        <v/>
      </c>
      <c r="W1890" s="11" t="str">
        <f t="shared" ca="1" si="183"/>
        <v/>
      </c>
      <c r="X1890" s="11" t="str">
        <f t="shared" ca="1" si="184"/>
        <v/>
      </c>
    </row>
    <row r="1891" spans="2:24" x14ac:dyDescent="0.25">
      <c r="B1891" s="82" t="str">
        <f ca="1">IF(B1890&lt;MIN($C$3, 'Terms&amp;Conditions + Transaction'!$B$6), B1890+1, "")</f>
        <v/>
      </c>
      <c r="C1891" t="str">
        <f ca="1">IF(B1891="", "", IF(AND(WEEKDAY(B1891, 2)&lt;=5, ISERROR(VLOOKUP(B1891, 'Holiday Schedule'!$B$3:$B$1002, 1, FALSE))), 1, 0))</f>
        <v/>
      </c>
      <c r="D1891" t="str">
        <f ca="1">IF(B1891="", "", IF(LOWER('Terms&amp;Conditions + Transaction'!$C$15)="act", 1, IF(DAY(B1891)=31, 0, IF(AND(DAY(B1891+1)=1, MONTH(B1891+1)=3), 31-DAY(B1891), 1))))</f>
        <v/>
      </c>
      <c r="E1891" s="18" t="str">
        <f ca="1">IF(B1891="", "", IFERROR(VLOOKUP(B1891, 'Accrual Schedule'!$B$3:$B$122, 1, TRUE), ""))</f>
        <v/>
      </c>
      <c r="F1891" s="18" t="str" cm="1">
        <f t="array" aca="1" ref="F1891" ca="1">IF(B1891="", "", INDEX('Accrual Schedule'!$B$3:$B$122, MATCH(B1891, 'Accrual Schedule'!$B$3:$B$122, 1)+1, 1))</f>
        <v/>
      </c>
      <c r="G1891" s="18" t="str" cm="1">
        <f t="array" aca="1" ref="G1891" ca="1">IF(B1891="", "", INDEX('Accrual Schedule'!$B$3:$B$122, MATCH(H1891, 'Accrual Schedule'!$B$3:$B$122, 1)-1, 1))</f>
        <v/>
      </c>
      <c r="H1891" s="18" t="str">
        <f ca="1">IF(B1891="", "", INDEX('Accrual Schedule'!$B$3:$B$122, MATCH(I1891, 'Accrual Schedule'!$C$3:$C$122, 1), 1))</f>
        <v/>
      </c>
      <c r="I1891" s="18" t="str" cm="1">
        <f t="array" aca="1" ref="I1891" ca="1">IF(B1891="", "", _xlfn.IFNA(INDEX('Accrual Schedule'!$C$4:$C$122, MATCH(B1891, 'Accrual Schedule'!$C$4:$C$122, 1)+1, 1), INDEX('Accrual Schedule'!$C$4:$C$122, 1, 1)))</f>
        <v/>
      </c>
      <c r="J1891" s="11" t="str">
        <f ca="1">IF(B1891="","",'Terms&amp;Conditions + Transaction'!$F$5-SUMIF(Dispositions!$B$3:$B$32,"&lt;="&amp;B1891,Dispositions!$C$3:$C$32))</f>
        <v/>
      </c>
      <c r="K1891" s="84" t="str">
        <f ca="1">IF(B1891="", "", IF(ISNA(MATCH(B1891, 'Factor Schedule'!$B$3:$B$2002, -1)),1,IF(INDEX('Factor Schedule'!$B$3:$C$2002,MATCH(B1891, 'Factor Schedule'!$B$3:$B$2002, -1), 1)=B1891,MATCH(B1891, 'Factor Schedule'!$B$3:$B$2002, -1),MATCH(B1891, 'Factor Schedule'!$B$3:$B$2002, -1)+1)))</f>
        <v/>
      </c>
      <c r="L1891" s="11" t="str" cm="1">
        <f t="array" aca="1" ref="L1891" ca="1">IF(B1891="","",ROUND(J1891*_xlfn.IFNA(INDEX('Factor Schedule'!$B$3:$C$2002,K1891, 2), 1), 2))</f>
        <v/>
      </c>
      <c r="M1891" s="11" t="str">
        <f ca="1">IF(B1891="", "", IF(OR(LOWER('Terms&amp;Conditions + Transaction'!$B$12)&lt;&gt;"compound", B1891=$C$2, B1891=E1891), L1891, L1891+IF(LOWER('Terms&amp;Conditions + Transaction'!$B$13)&lt;&gt;"y", SUMIFS($T$8:$T$2007, $B$8:$B$2007, "&gt;="&amp;E1891, $B$8:$B$2007, "&lt;"&amp;B1891), SUMIFS($U$8:$U$1007, $B$8:$B$2007, "&gt;="&amp;E1891, $B$8:$B$2007, "&lt;"&amp;B1891))))</f>
        <v/>
      </c>
      <c r="N1891" s="18" t="str">
        <f ca="1">IF(OR(B1891 = "", F1891=""), "", MIN(ForwardDays(B1891,-'Terms&amp;Conditions + Transaction'!$B$22, 'Terms&amp;Conditions + Transaction'!$B$23, 'Holiday Schedule'!$B$3:$B$1002),ForwardDays(F1891,-'Terms&amp;Conditions + Transaction'!$B$22, 'Terms&amp;Conditions + Transaction'!$B$23, 'Holiday Schedule'!$B$3:$B$1002)))</f>
        <v/>
      </c>
      <c r="O1891" s="42" t="str">
        <f ca="1">IF(B1891="", "", IF(ISNA(MATCH(N1891, SOFR_INDEX!$A$2:$A$2001, -1)),1,IF(INDEX(SOFR_INDEX!$A$2:$E$2001,MATCH(N1891, SOFR_INDEX!$A$2:$A$2001, -1), 1)=N1891,MATCH(N1891, SOFR_INDEX!$A$2:$A$2001, -1),MATCH(N1891, SOFR_INDEX!$A$2:$A$2001, -1)+1)))</f>
        <v/>
      </c>
      <c r="P1891" s="40" t="str" cm="1">
        <f t="array" aca="1" ref="P1891" ca="1">IF(OR(B1891="", F1891=""), "", INDEX(SOFR_INDEX!$B$2:$E$2001, O1891,$P$4) * IF(LEFT($P$3, 3)="180", 2, IF(LEFT($P$3, 2)="90", 4, IF(LEFT($P$3, 2)="30", 12, 1)))/100)</f>
        <v/>
      </c>
      <c r="Q1891" s="43" t="str">
        <f ca="1">IF(OR(B1891="", F1891=""), "", P1891+'Terms&amp;Conditions + Transaction'!$B$11/10000)</f>
        <v/>
      </c>
      <c r="R1891" s="43" t="str">
        <f t="shared" ca="1" si="179"/>
        <v/>
      </c>
      <c r="S1891" t="str">
        <f ca="1">IF(B1891="",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Transaction'!$C$7*(F1891-E1891), 365), 360))))</f>
        <v/>
      </c>
      <c r="T1891" s="49" t="str">
        <f t="shared" ca="1" si="180"/>
        <v/>
      </c>
      <c r="U1891" s="49" t="str">
        <f t="shared" ca="1" si="181"/>
        <v/>
      </c>
      <c r="V1891" s="49" t="str">
        <f t="shared" ca="1" si="182"/>
        <v/>
      </c>
      <c r="W1891" s="11" t="str">
        <f t="shared" ca="1" si="183"/>
        <v/>
      </c>
      <c r="X1891" s="11" t="str">
        <f t="shared" ca="1" si="184"/>
        <v/>
      </c>
    </row>
    <row r="1892" spans="2:24" x14ac:dyDescent="0.25">
      <c r="B1892" s="82" t="str">
        <f ca="1">IF(B1891&lt;MIN($C$3, 'Terms&amp;Conditions + Transaction'!$B$6), B1891+1, "")</f>
        <v/>
      </c>
      <c r="C1892" t="str">
        <f ca="1">IF(B1892="", "", IF(AND(WEEKDAY(B1892, 2)&lt;=5, ISERROR(VLOOKUP(B1892, 'Holiday Schedule'!$B$3:$B$1002, 1, FALSE))), 1, 0))</f>
        <v/>
      </c>
      <c r="D1892" t="str">
        <f ca="1">IF(B1892="", "", IF(LOWER('Terms&amp;Conditions + Transaction'!$C$15)="act", 1, IF(DAY(B1892)=31, 0, IF(AND(DAY(B1892+1)=1, MONTH(B1892+1)=3), 31-DAY(B1892), 1))))</f>
        <v/>
      </c>
      <c r="E1892" s="18" t="str">
        <f ca="1">IF(B1892="", "", IFERROR(VLOOKUP(B1892, 'Accrual Schedule'!$B$3:$B$122, 1, TRUE), ""))</f>
        <v/>
      </c>
      <c r="F1892" s="18" t="str" cm="1">
        <f t="array" aca="1" ref="F1892" ca="1">IF(B1892="", "", INDEX('Accrual Schedule'!$B$3:$B$122, MATCH(B1892, 'Accrual Schedule'!$B$3:$B$122, 1)+1, 1))</f>
        <v/>
      </c>
      <c r="G1892" s="18" t="str" cm="1">
        <f t="array" aca="1" ref="G1892" ca="1">IF(B1892="", "", INDEX('Accrual Schedule'!$B$3:$B$122, MATCH(H1892, 'Accrual Schedule'!$B$3:$B$122, 1)-1, 1))</f>
        <v/>
      </c>
      <c r="H1892" s="18" t="str">
        <f ca="1">IF(B1892="", "", INDEX('Accrual Schedule'!$B$3:$B$122, MATCH(I1892, 'Accrual Schedule'!$C$3:$C$122, 1), 1))</f>
        <v/>
      </c>
      <c r="I1892" s="18" t="str" cm="1">
        <f t="array" aca="1" ref="I1892" ca="1">IF(B1892="", "", _xlfn.IFNA(INDEX('Accrual Schedule'!$C$4:$C$122, MATCH(B1892, 'Accrual Schedule'!$C$4:$C$122, 1)+1, 1), INDEX('Accrual Schedule'!$C$4:$C$122, 1, 1)))</f>
        <v/>
      </c>
      <c r="J1892" s="11" t="str">
        <f ca="1">IF(B1892="","",'Terms&amp;Conditions + Transaction'!$F$5-SUMIF(Dispositions!$B$3:$B$32,"&lt;="&amp;B1892,Dispositions!$C$3:$C$32))</f>
        <v/>
      </c>
      <c r="K1892" s="84" t="str">
        <f ca="1">IF(B1892="", "", IF(ISNA(MATCH(B1892, 'Factor Schedule'!$B$3:$B$2002, -1)),1,IF(INDEX('Factor Schedule'!$B$3:$C$2002,MATCH(B1892, 'Factor Schedule'!$B$3:$B$2002, -1), 1)=B1892,MATCH(B1892, 'Factor Schedule'!$B$3:$B$2002, -1),MATCH(B1892, 'Factor Schedule'!$B$3:$B$2002, -1)+1)))</f>
        <v/>
      </c>
      <c r="L1892" s="11" t="str" cm="1">
        <f t="array" aca="1" ref="L1892" ca="1">IF(B1892="","",ROUND(J1892*_xlfn.IFNA(INDEX('Factor Schedule'!$B$3:$C$2002,K1892, 2), 1), 2))</f>
        <v/>
      </c>
      <c r="M1892" s="11" t="str">
        <f ca="1">IF(B1892="", "", IF(OR(LOWER('Terms&amp;Conditions + Transaction'!$B$12)&lt;&gt;"compound", B1892=$C$2, B1892=E1892), L1892, L1892+IF(LOWER('Terms&amp;Conditions + Transaction'!$B$13)&lt;&gt;"y", SUMIFS($T$8:$T$2007, $B$8:$B$2007, "&gt;="&amp;E1892, $B$8:$B$2007, "&lt;"&amp;B1892), SUMIFS($U$8:$U$1007, $B$8:$B$2007, "&gt;="&amp;E1892, $B$8:$B$2007, "&lt;"&amp;B1892))))</f>
        <v/>
      </c>
      <c r="N1892" s="18" t="str">
        <f ca="1">IF(OR(B1892 = "", F1892=""), "", MIN(ForwardDays(B1892,-'Terms&amp;Conditions + Transaction'!$B$22, 'Terms&amp;Conditions + Transaction'!$B$23, 'Holiday Schedule'!$B$3:$B$1002),ForwardDays(F1892,-'Terms&amp;Conditions + Transaction'!$B$22, 'Terms&amp;Conditions + Transaction'!$B$23, 'Holiday Schedule'!$B$3:$B$1002)))</f>
        <v/>
      </c>
      <c r="O1892" s="42" t="str">
        <f ca="1">IF(B1892="", "", IF(ISNA(MATCH(N1892, SOFR_INDEX!$A$2:$A$2001, -1)),1,IF(INDEX(SOFR_INDEX!$A$2:$E$2001,MATCH(N1892, SOFR_INDEX!$A$2:$A$2001, -1), 1)=N1892,MATCH(N1892, SOFR_INDEX!$A$2:$A$2001, -1),MATCH(N1892, SOFR_INDEX!$A$2:$A$2001, -1)+1)))</f>
        <v/>
      </c>
      <c r="P1892" s="40" t="str" cm="1">
        <f t="array" aca="1" ref="P1892" ca="1">IF(OR(B1892="", F1892=""), "", INDEX(SOFR_INDEX!$B$2:$E$2001, O1892,$P$4) * IF(LEFT($P$3, 3)="180", 2, IF(LEFT($P$3, 2)="90", 4, IF(LEFT($P$3, 2)="30", 12, 1)))/100)</f>
        <v/>
      </c>
      <c r="Q1892" s="43" t="str">
        <f ca="1">IF(OR(B1892="", F1892=""), "", P1892+'Terms&amp;Conditions + Transaction'!$B$11/10000)</f>
        <v/>
      </c>
      <c r="R1892" s="43" t="str">
        <f t="shared" ca="1" si="179"/>
        <v/>
      </c>
      <c r="S1892" t="str">
        <f ca="1">IF(B1892="",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Transaction'!$C$7*(F1892-E1892), 365), 360))))</f>
        <v/>
      </c>
      <c r="T1892" s="49" t="str">
        <f t="shared" ca="1" si="180"/>
        <v/>
      </c>
      <c r="U1892" s="49" t="str">
        <f t="shared" ca="1" si="181"/>
        <v/>
      </c>
      <c r="V1892" s="49" t="str">
        <f t="shared" ca="1" si="182"/>
        <v/>
      </c>
      <c r="W1892" s="11" t="str">
        <f t="shared" ca="1" si="183"/>
        <v/>
      </c>
      <c r="X1892" s="11" t="str">
        <f t="shared" ca="1" si="184"/>
        <v/>
      </c>
    </row>
    <row r="1893" spans="2:24" x14ac:dyDescent="0.25">
      <c r="B1893" s="82" t="str">
        <f ca="1">IF(B1892&lt;MIN($C$3, 'Terms&amp;Conditions + Transaction'!$B$6), B1892+1, "")</f>
        <v/>
      </c>
      <c r="C1893" t="str">
        <f ca="1">IF(B1893="", "", IF(AND(WEEKDAY(B1893, 2)&lt;=5, ISERROR(VLOOKUP(B1893, 'Holiday Schedule'!$B$3:$B$1002, 1, FALSE))), 1, 0))</f>
        <v/>
      </c>
      <c r="D1893" t="str">
        <f ca="1">IF(B1893="", "", IF(LOWER('Terms&amp;Conditions + Transaction'!$C$15)="act", 1, IF(DAY(B1893)=31, 0, IF(AND(DAY(B1893+1)=1, MONTH(B1893+1)=3), 31-DAY(B1893), 1))))</f>
        <v/>
      </c>
      <c r="E1893" s="18" t="str">
        <f ca="1">IF(B1893="", "", IFERROR(VLOOKUP(B1893, 'Accrual Schedule'!$B$3:$B$122, 1, TRUE), ""))</f>
        <v/>
      </c>
      <c r="F1893" s="18" t="str" cm="1">
        <f t="array" aca="1" ref="F1893" ca="1">IF(B1893="", "", INDEX('Accrual Schedule'!$B$3:$B$122, MATCH(B1893, 'Accrual Schedule'!$B$3:$B$122, 1)+1, 1))</f>
        <v/>
      </c>
      <c r="G1893" s="18" t="str" cm="1">
        <f t="array" aca="1" ref="G1893" ca="1">IF(B1893="", "", INDEX('Accrual Schedule'!$B$3:$B$122, MATCH(H1893, 'Accrual Schedule'!$B$3:$B$122, 1)-1, 1))</f>
        <v/>
      </c>
      <c r="H1893" s="18" t="str">
        <f ca="1">IF(B1893="", "", INDEX('Accrual Schedule'!$B$3:$B$122, MATCH(I1893, 'Accrual Schedule'!$C$3:$C$122, 1), 1))</f>
        <v/>
      </c>
      <c r="I1893" s="18" t="str" cm="1">
        <f t="array" aca="1" ref="I1893" ca="1">IF(B1893="", "", _xlfn.IFNA(INDEX('Accrual Schedule'!$C$4:$C$122, MATCH(B1893, 'Accrual Schedule'!$C$4:$C$122, 1)+1, 1), INDEX('Accrual Schedule'!$C$4:$C$122, 1, 1)))</f>
        <v/>
      </c>
      <c r="J1893" s="11" t="str">
        <f ca="1">IF(B1893="","",'Terms&amp;Conditions + Transaction'!$F$5-SUMIF(Dispositions!$B$3:$B$32,"&lt;="&amp;B1893,Dispositions!$C$3:$C$32))</f>
        <v/>
      </c>
      <c r="K1893" s="84" t="str">
        <f ca="1">IF(B1893="", "", IF(ISNA(MATCH(B1893, 'Factor Schedule'!$B$3:$B$2002, -1)),1,IF(INDEX('Factor Schedule'!$B$3:$C$2002,MATCH(B1893, 'Factor Schedule'!$B$3:$B$2002, -1), 1)=B1893,MATCH(B1893, 'Factor Schedule'!$B$3:$B$2002, -1),MATCH(B1893, 'Factor Schedule'!$B$3:$B$2002, -1)+1)))</f>
        <v/>
      </c>
      <c r="L1893" s="11" t="str" cm="1">
        <f t="array" aca="1" ref="L1893" ca="1">IF(B1893="","",ROUND(J1893*_xlfn.IFNA(INDEX('Factor Schedule'!$B$3:$C$2002,K1893, 2), 1), 2))</f>
        <v/>
      </c>
      <c r="M1893" s="11" t="str">
        <f ca="1">IF(B1893="", "", IF(OR(LOWER('Terms&amp;Conditions + Transaction'!$B$12)&lt;&gt;"compound", B1893=$C$2, B1893=E1893), L1893, L1893+IF(LOWER('Terms&amp;Conditions + Transaction'!$B$13)&lt;&gt;"y", SUMIFS($T$8:$T$2007, $B$8:$B$2007, "&gt;="&amp;E1893, $B$8:$B$2007, "&lt;"&amp;B1893), SUMIFS($U$8:$U$1007, $B$8:$B$2007, "&gt;="&amp;E1893, $B$8:$B$2007, "&lt;"&amp;B1893))))</f>
        <v/>
      </c>
      <c r="N1893" s="18" t="str">
        <f ca="1">IF(OR(B1893 = "", F1893=""), "", MIN(ForwardDays(B1893,-'Terms&amp;Conditions + Transaction'!$B$22, 'Terms&amp;Conditions + Transaction'!$B$23, 'Holiday Schedule'!$B$3:$B$1002),ForwardDays(F1893,-'Terms&amp;Conditions + Transaction'!$B$22, 'Terms&amp;Conditions + Transaction'!$B$23, 'Holiday Schedule'!$B$3:$B$1002)))</f>
        <v/>
      </c>
      <c r="O1893" s="42" t="str">
        <f ca="1">IF(B1893="", "", IF(ISNA(MATCH(N1893, SOFR_INDEX!$A$2:$A$2001, -1)),1,IF(INDEX(SOFR_INDEX!$A$2:$E$2001,MATCH(N1893, SOFR_INDEX!$A$2:$A$2001, -1), 1)=N1893,MATCH(N1893, SOFR_INDEX!$A$2:$A$2001, -1),MATCH(N1893, SOFR_INDEX!$A$2:$A$2001, -1)+1)))</f>
        <v/>
      </c>
      <c r="P1893" s="40" t="str" cm="1">
        <f t="array" aca="1" ref="P1893" ca="1">IF(OR(B1893="", F1893=""), "", INDEX(SOFR_INDEX!$B$2:$E$2001, O1893,$P$4) * IF(LEFT($P$3, 3)="180", 2, IF(LEFT($P$3, 2)="90", 4, IF(LEFT($P$3, 2)="30", 12, 1)))/100)</f>
        <v/>
      </c>
      <c r="Q1893" s="43" t="str">
        <f ca="1">IF(OR(B1893="", F1893=""), "", P1893+'Terms&amp;Conditions + Transaction'!$B$11/10000)</f>
        <v/>
      </c>
      <c r="R1893" s="43" t="str">
        <f t="shared" ca="1" si="179"/>
        <v/>
      </c>
      <c r="S1893" t="str">
        <f ca="1">IF(B1893="",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Transaction'!$C$7*(F1893-E1893), 365), 360))))</f>
        <v/>
      </c>
      <c r="T1893" s="49" t="str">
        <f t="shared" ca="1" si="180"/>
        <v/>
      </c>
      <c r="U1893" s="49" t="str">
        <f t="shared" ca="1" si="181"/>
        <v/>
      </c>
      <c r="V1893" s="49" t="str">
        <f t="shared" ca="1" si="182"/>
        <v/>
      </c>
      <c r="W1893" s="11" t="str">
        <f t="shared" ca="1" si="183"/>
        <v/>
      </c>
      <c r="X1893" s="11" t="str">
        <f t="shared" ca="1" si="184"/>
        <v/>
      </c>
    </row>
    <row r="1894" spans="2:24" x14ac:dyDescent="0.25">
      <c r="B1894" s="82" t="str">
        <f ca="1">IF(B1893&lt;MIN($C$3, 'Terms&amp;Conditions + Transaction'!$B$6), B1893+1, "")</f>
        <v/>
      </c>
      <c r="C1894" t="str">
        <f ca="1">IF(B1894="", "", IF(AND(WEEKDAY(B1894, 2)&lt;=5, ISERROR(VLOOKUP(B1894, 'Holiday Schedule'!$B$3:$B$1002, 1, FALSE))), 1, 0))</f>
        <v/>
      </c>
      <c r="D1894" t="str">
        <f ca="1">IF(B1894="", "", IF(LOWER('Terms&amp;Conditions + Transaction'!$C$15)="act", 1, IF(DAY(B1894)=31, 0, IF(AND(DAY(B1894+1)=1, MONTH(B1894+1)=3), 31-DAY(B1894), 1))))</f>
        <v/>
      </c>
      <c r="E1894" s="18" t="str">
        <f ca="1">IF(B1894="", "", IFERROR(VLOOKUP(B1894, 'Accrual Schedule'!$B$3:$B$122, 1, TRUE), ""))</f>
        <v/>
      </c>
      <c r="F1894" s="18" t="str" cm="1">
        <f t="array" aca="1" ref="F1894" ca="1">IF(B1894="", "", INDEX('Accrual Schedule'!$B$3:$B$122, MATCH(B1894, 'Accrual Schedule'!$B$3:$B$122, 1)+1, 1))</f>
        <v/>
      </c>
      <c r="G1894" s="18" t="str" cm="1">
        <f t="array" aca="1" ref="G1894" ca="1">IF(B1894="", "", INDEX('Accrual Schedule'!$B$3:$B$122, MATCH(H1894, 'Accrual Schedule'!$B$3:$B$122, 1)-1, 1))</f>
        <v/>
      </c>
      <c r="H1894" s="18" t="str">
        <f ca="1">IF(B1894="", "", INDEX('Accrual Schedule'!$B$3:$B$122, MATCH(I1894, 'Accrual Schedule'!$C$3:$C$122, 1), 1))</f>
        <v/>
      </c>
      <c r="I1894" s="18" t="str" cm="1">
        <f t="array" aca="1" ref="I1894" ca="1">IF(B1894="", "", _xlfn.IFNA(INDEX('Accrual Schedule'!$C$4:$C$122, MATCH(B1894, 'Accrual Schedule'!$C$4:$C$122, 1)+1, 1), INDEX('Accrual Schedule'!$C$4:$C$122, 1, 1)))</f>
        <v/>
      </c>
      <c r="J1894" s="11" t="str">
        <f ca="1">IF(B1894="","",'Terms&amp;Conditions + Transaction'!$F$5-SUMIF(Dispositions!$B$3:$B$32,"&lt;="&amp;B1894,Dispositions!$C$3:$C$32))</f>
        <v/>
      </c>
      <c r="K1894" s="84" t="str">
        <f ca="1">IF(B1894="", "", IF(ISNA(MATCH(B1894, 'Factor Schedule'!$B$3:$B$2002, -1)),1,IF(INDEX('Factor Schedule'!$B$3:$C$2002,MATCH(B1894, 'Factor Schedule'!$B$3:$B$2002, -1), 1)=B1894,MATCH(B1894, 'Factor Schedule'!$B$3:$B$2002, -1),MATCH(B1894, 'Factor Schedule'!$B$3:$B$2002, -1)+1)))</f>
        <v/>
      </c>
      <c r="L1894" s="11" t="str" cm="1">
        <f t="array" aca="1" ref="L1894" ca="1">IF(B1894="","",ROUND(J1894*_xlfn.IFNA(INDEX('Factor Schedule'!$B$3:$C$2002,K1894, 2), 1), 2))</f>
        <v/>
      </c>
      <c r="M1894" s="11" t="str">
        <f ca="1">IF(B1894="", "", IF(OR(LOWER('Terms&amp;Conditions + Transaction'!$B$12)&lt;&gt;"compound", B1894=$C$2, B1894=E1894), L1894, L1894+IF(LOWER('Terms&amp;Conditions + Transaction'!$B$13)&lt;&gt;"y", SUMIFS($T$8:$T$2007, $B$8:$B$2007, "&gt;="&amp;E1894, $B$8:$B$2007, "&lt;"&amp;B1894), SUMIFS($U$8:$U$1007, $B$8:$B$2007, "&gt;="&amp;E1894, $B$8:$B$2007, "&lt;"&amp;B1894))))</f>
        <v/>
      </c>
      <c r="N1894" s="18" t="str">
        <f ca="1">IF(OR(B1894 = "", F1894=""), "", MIN(ForwardDays(B1894,-'Terms&amp;Conditions + Transaction'!$B$22, 'Terms&amp;Conditions + Transaction'!$B$23, 'Holiday Schedule'!$B$3:$B$1002),ForwardDays(F1894,-'Terms&amp;Conditions + Transaction'!$B$22, 'Terms&amp;Conditions + Transaction'!$B$23, 'Holiday Schedule'!$B$3:$B$1002)))</f>
        <v/>
      </c>
      <c r="O1894" s="42" t="str">
        <f ca="1">IF(B1894="", "", IF(ISNA(MATCH(N1894, SOFR_INDEX!$A$2:$A$2001, -1)),1,IF(INDEX(SOFR_INDEX!$A$2:$E$2001,MATCH(N1894, SOFR_INDEX!$A$2:$A$2001, -1), 1)=N1894,MATCH(N1894, SOFR_INDEX!$A$2:$A$2001, -1),MATCH(N1894, SOFR_INDEX!$A$2:$A$2001, -1)+1)))</f>
        <v/>
      </c>
      <c r="P1894" s="40" t="str" cm="1">
        <f t="array" aca="1" ref="P1894" ca="1">IF(OR(B1894="", F1894=""), "", INDEX(SOFR_INDEX!$B$2:$E$2001, O1894,$P$4) * IF(LEFT($P$3, 3)="180", 2, IF(LEFT($P$3, 2)="90", 4, IF(LEFT($P$3, 2)="30", 12, 1)))/100)</f>
        <v/>
      </c>
      <c r="Q1894" s="43" t="str">
        <f ca="1">IF(OR(B1894="", F1894=""), "", P1894+'Terms&amp;Conditions + Transaction'!$B$11/10000)</f>
        <v/>
      </c>
      <c r="R1894" s="43" t="str">
        <f t="shared" ca="1" si="179"/>
        <v/>
      </c>
      <c r="S1894" t="str">
        <f ca="1">IF(B1894="",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Transaction'!$C$7*(F1894-E1894), 365), 360))))</f>
        <v/>
      </c>
      <c r="T1894" s="49" t="str">
        <f t="shared" ca="1" si="180"/>
        <v/>
      </c>
      <c r="U1894" s="49" t="str">
        <f t="shared" ca="1" si="181"/>
        <v/>
      </c>
      <c r="V1894" s="49" t="str">
        <f t="shared" ca="1" si="182"/>
        <v/>
      </c>
      <c r="W1894" s="11" t="str">
        <f t="shared" ca="1" si="183"/>
        <v/>
      </c>
      <c r="X1894" s="11" t="str">
        <f t="shared" ca="1" si="184"/>
        <v/>
      </c>
    </row>
    <row r="1895" spans="2:24" x14ac:dyDescent="0.25">
      <c r="B1895" s="82" t="str">
        <f ca="1">IF(B1894&lt;MIN($C$3, 'Terms&amp;Conditions + Transaction'!$B$6), B1894+1, "")</f>
        <v/>
      </c>
      <c r="C1895" t="str">
        <f ca="1">IF(B1895="", "", IF(AND(WEEKDAY(B1895, 2)&lt;=5, ISERROR(VLOOKUP(B1895, 'Holiday Schedule'!$B$3:$B$1002, 1, FALSE))), 1, 0))</f>
        <v/>
      </c>
      <c r="D1895" t="str">
        <f ca="1">IF(B1895="", "", IF(LOWER('Terms&amp;Conditions + Transaction'!$C$15)="act", 1, IF(DAY(B1895)=31, 0, IF(AND(DAY(B1895+1)=1, MONTH(B1895+1)=3), 31-DAY(B1895), 1))))</f>
        <v/>
      </c>
      <c r="E1895" s="18" t="str">
        <f ca="1">IF(B1895="", "", IFERROR(VLOOKUP(B1895, 'Accrual Schedule'!$B$3:$B$122, 1, TRUE), ""))</f>
        <v/>
      </c>
      <c r="F1895" s="18" t="str" cm="1">
        <f t="array" aca="1" ref="F1895" ca="1">IF(B1895="", "", INDEX('Accrual Schedule'!$B$3:$B$122, MATCH(B1895, 'Accrual Schedule'!$B$3:$B$122, 1)+1, 1))</f>
        <v/>
      </c>
      <c r="G1895" s="18" t="str" cm="1">
        <f t="array" aca="1" ref="G1895" ca="1">IF(B1895="", "", INDEX('Accrual Schedule'!$B$3:$B$122, MATCH(H1895, 'Accrual Schedule'!$B$3:$B$122, 1)-1, 1))</f>
        <v/>
      </c>
      <c r="H1895" s="18" t="str">
        <f ca="1">IF(B1895="", "", INDEX('Accrual Schedule'!$B$3:$B$122, MATCH(I1895, 'Accrual Schedule'!$C$3:$C$122, 1), 1))</f>
        <v/>
      </c>
      <c r="I1895" s="18" t="str" cm="1">
        <f t="array" aca="1" ref="I1895" ca="1">IF(B1895="", "", _xlfn.IFNA(INDEX('Accrual Schedule'!$C$4:$C$122, MATCH(B1895, 'Accrual Schedule'!$C$4:$C$122, 1)+1, 1), INDEX('Accrual Schedule'!$C$4:$C$122, 1, 1)))</f>
        <v/>
      </c>
      <c r="J1895" s="11" t="str">
        <f ca="1">IF(B1895="","",'Terms&amp;Conditions + Transaction'!$F$5-SUMIF(Dispositions!$B$3:$B$32,"&lt;="&amp;B1895,Dispositions!$C$3:$C$32))</f>
        <v/>
      </c>
      <c r="K1895" s="84" t="str">
        <f ca="1">IF(B1895="", "", IF(ISNA(MATCH(B1895, 'Factor Schedule'!$B$3:$B$2002, -1)),1,IF(INDEX('Factor Schedule'!$B$3:$C$2002,MATCH(B1895, 'Factor Schedule'!$B$3:$B$2002, -1), 1)=B1895,MATCH(B1895, 'Factor Schedule'!$B$3:$B$2002, -1),MATCH(B1895, 'Factor Schedule'!$B$3:$B$2002, -1)+1)))</f>
        <v/>
      </c>
      <c r="L1895" s="11" t="str" cm="1">
        <f t="array" aca="1" ref="L1895" ca="1">IF(B1895="","",ROUND(J1895*_xlfn.IFNA(INDEX('Factor Schedule'!$B$3:$C$2002,K1895, 2), 1), 2))</f>
        <v/>
      </c>
      <c r="M1895" s="11" t="str">
        <f ca="1">IF(B1895="", "", IF(OR(LOWER('Terms&amp;Conditions + Transaction'!$B$12)&lt;&gt;"compound", B1895=$C$2, B1895=E1895), L1895, L1895+IF(LOWER('Terms&amp;Conditions + Transaction'!$B$13)&lt;&gt;"y", SUMIFS($T$8:$T$2007, $B$8:$B$2007, "&gt;="&amp;E1895, $B$8:$B$2007, "&lt;"&amp;B1895), SUMIFS($U$8:$U$1007, $B$8:$B$2007, "&gt;="&amp;E1895, $B$8:$B$2007, "&lt;"&amp;B1895))))</f>
        <v/>
      </c>
      <c r="N1895" s="18" t="str">
        <f ca="1">IF(OR(B1895 = "", F1895=""), "", MIN(ForwardDays(B1895,-'Terms&amp;Conditions + Transaction'!$B$22, 'Terms&amp;Conditions + Transaction'!$B$23, 'Holiday Schedule'!$B$3:$B$1002),ForwardDays(F1895,-'Terms&amp;Conditions + Transaction'!$B$22, 'Terms&amp;Conditions + Transaction'!$B$23, 'Holiday Schedule'!$B$3:$B$1002)))</f>
        <v/>
      </c>
      <c r="O1895" s="42" t="str">
        <f ca="1">IF(B1895="", "", IF(ISNA(MATCH(N1895, SOFR_INDEX!$A$2:$A$2001, -1)),1,IF(INDEX(SOFR_INDEX!$A$2:$E$2001,MATCH(N1895, SOFR_INDEX!$A$2:$A$2001, -1), 1)=N1895,MATCH(N1895, SOFR_INDEX!$A$2:$A$2001, -1),MATCH(N1895, SOFR_INDEX!$A$2:$A$2001, -1)+1)))</f>
        <v/>
      </c>
      <c r="P1895" s="40" t="str" cm="1">
        <f t="array" aca="1" ref="P1895" ca="1">IF(OR(B1895="", F1895=""), "", INDEX(SOFR_INDEX!$B$2:$E$2001, O1895,$P$4) * IF(LEFT($P$3, 3)="180", 2, IF(LEFT($P$3, 2)="90", 4, IF(LEFT($P$3, 2)="30", 12, 1)))/100)</f>
        <v/>
      </c>
      <c r="Q1895" s="43" t="str">
        <f ca="1">IF(OR(B1895="", F1895=""), "", P1895+'Terms&amp;Conditions + Transaction'!$B$11/10000)</f>
        <v/>
      </c>
      <c r="R1895" s="43" t="str">
        <f t="shared" ca="1" si="179"/>
        <v/>
      </c>
      <c r="S1895" t="str">
        <f ca="1">IF(B1895="",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Transaction'!$C$7*(F1895-E1895), 365), 360))))</f>
        <v/>
      </c>
      <c r="T1895" s="49" t="str">
        <f t="shared" ca="1" si="180"/>
        <v/>
      </c>
      <c r="U1895" s="49" t="str">
        <f t="shared" ca="1" si="181"/>
        <v/>
      </c>
      <c r="V1895" s="49" t="str">
        <f t="shared" ca="1" si="182"/>
        <v/>
      </c>
      <c r="W1895" s="11" t="str">
        <f t="shared" ca="1" si="183"/>
        <v/>
      </c>
      <c r="X1895" s="11" t="str">
        <f t="shared" ca="1" si="184"/>
        <v/>
      </c>
    </row>
    <row r="1896" spans="2:24" x14ac:dyDescent="0.25">
      <c r="B1896" s="82" t="str">
        <f ca="1">IF(B1895&lt;MIN($C$3, 'Terms&amp;Conditions + Transaction'!$B$6), B1895+1, "")</f>
        <v/>
      </c>
      <c r="C1896" t="str">
        <f ca="1">IF(B1896="", "", IF(AND(WEEKDAY(B1896, 2)&lt;=5, ISERROR(VLOOKUP(B1896, 'Holiday Schedule'!$B$3:$B$1002, 1, FALSE))), 1, 0))</f>
        <v/>
      </c>
      <c r="D1896" t="str">
        <f ca="1">IF(B1896="", "", IF(LOWER('Terms&amp;Conditions + Transaction'!$C$15)="act", 1, IF(DAY(B1896)=31, 0, IF(AND(DAY(B1896+1)=1, MONTH(B1896+1)=3), 31-DAY(B1896), 1))))</f>
        <v/>
      </c>
      <c r="E1896" s="18" t="str">
        <f ca="1">IF(B1896="", "", IFERROR(VLOOKUP(B1896, 'Accrual Schedule'!$B$3:$B$122, 1, TRUE), ""))</f>
        <v/>
      </c>
      <c r="F1896" s="18" t="str" cm="1">
        <f t="array" aca="1" ref="F1896" ca="1">IF(B1896="", "", INDEX('Accrual Schedule'!$B$3:$B$122, MATCH(B1896, 'Accrual Schedule'!$B$3:$B$122, 1)+1, 1))</f>
        <v/>
      </c>
      <c r="G1896" s="18" t="str" cm="1">
        <f t="array" aca="1" ref="G1896" ca="1">IF(B1896="", "", INDEX('Accrual Schedule'!$B$3:$B$122, MATCH(H1896, 'Accrual Schedule'!$B$3:$B$122, 1)-1, 1))</f>
        <v/>
      </c>
      <c r="H1896" s="18" t="str">
        <f ca="1">IF(B1896="", "", INDEX('Accrual Schedule'!$B$3:$B$122, MATCH(I1896, 'Accrual Schedule'!$C$3:$C$122, 1), 1))</f>
        <v/>
      </c>
      <c r="I1896" s="18" t="str" cm="1">
        <f t="array" aca="1" ref="I1896" ca="1">IF(B1896="", "", _xlfn.IFNA(INDEX('Accrual Schedule'!$C$4:$C$122, MATCH(B1896, 'Accrual Schedule'!$C$4:$C$122, 1)+1, 1), INDEX('Accrual Schedule'!$C$4:$C$122, 1, 1)))</f>
        <v/>
      </c>
      <c r="J1896" s="11" t="str">
        <f ca="1">IF(B1896="","",'Terms&amp;Conditions + Transaction'!$F$5-SUMIF(Dispositions!$B$3:$B$32,"&lt;="&amp;B1896,Dispositions!$C$3:$C$32))</f>
        <v/>
      </c>
      <c r="K1896" s="84" t="str">
        <f ca="1">IF(B1896="", "", IF(ISNA(MATCH(B1896, 'Factor Schedule'!$B$3:$B$2002, -1)),1,IF(INDEX('Factor Schedule'!$B$3:$C$2002,MATCH(B1896, 'Factor Schedule'!$B$3:$B$2002, -1), 1)=B1896,MATCH(B1896, 'Factor Schedule'!$B$3:$B$2002, -1),MATCH(B1896, 'Factor Schedule'!$B$3:$B$2002, -1)+1)))</f>
        <v/>
      </c>
      <c r="L1896" s="11" t="str" cm="1">
        <f t="array" aca="1" ref="L1896" ca="1">IF(B1896="","",ROUND(J1896*_xlfn.IFNA(INDEX('Factor Schedule'!$B$3:$C$2002,K1896, 2), 1), 2))</f>
        <v/>
      </c>
      <c r="M1896" s="11" t="str">
        <f ca="1">IF(B1896="", "", IF(OR(LOWER('Terms&amp;Conditions + Transaction'!$B$12)&lt;&gt;"compound", B1896=$C$2, B1896=E1896), L1896, L1896+IF(LOWER('Terms&amp;Conditions + Transaction'!$B$13)&lt;&gt;"y", SUMIFS($T$8:$T$2007, $B$8:$B$2007, "&gt;="&amp;E1896, $B$8:$B$2007, "&lt;"&amp;B1896), SUMIFS($U$8:$U$1007, $B$8:$B$2007, "&gt;="&amp;E1896, $B$8:$B$2007, "&lt;"&amp;B1896))))</f>
        <v/>
      </c>
      <c r="N1896" s="18" t="str">
        <f ca="1">IF(OR(B1896 = "", F1896=""), "", MIN(ForwardDays(B1896,-'Terms&amp;Conditions + Transaction'!$B$22, 'Terms&amp;Conditions + Transaction'!$B$23, 'Holiday Schedule'!$B$3:$B$1002),ForwardDays(F1896,-'Terms&amp;Conditions + Transaction'!$B$22, 'Terms&amp;Conditions + Transaction'!$B$23, 'Holiday Schedule'!$B$3:$B$1002)))</f>
        <v/>
      </c>
      <c r="O1896" s="42" t="str">
        <f ca="1">IF(B1896="", "", IF(ISNA(MATCH(N1896, SOFR_INDEX!$A$2:$A$2001, -1)),1,IF(INDEX(SOFR_INDEX!$A$2:$E$2001,MATCH(N1896, SOFR_INDEX!$A$2:$A$2001, -1), 1)=N1896,MATCH(N1896, SOFR_INDEX!$A$2:$A$2001, -1),MATCH(N1896, SOFR_INDEX!$A$2:$A$2001, -1)+1)))</f>
        <v/>
      </c>
      <c r="P1896" s="40" t="str" cm="1">
        <f t="array" aca="1" ref="P1896" ca="1">IF(OR(B1896="", F1896=""), "", INDEX(SOFR_INDEX!$B$2:$E$2001, O1896,$P$4) * IF(LEFT($P$3, 3)="180", 2, IF(LEFT($P$3, 2)="90", 4, IF(LEFT($P$3, 2)="30", 12, 1)))/100)</f>
        <v/>
      </c>
      <c r="Q1896" s="43" t="str">
        <f ca="1">IF(OR(B1896="", F1896=""), "", P1896+'Terms&amp;Conditions + Transaction'!$B$11/10000)</f>
        <v/>
      </c>
      <c r="R1896" s="43" t="str">
        <f t="shared" ca="1" si="179"/>
        <v/>
      </c>
      <c r="S1896" t="str">
        <f ca="1">IF(B1896="",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Transaction'!$C$7*(F1896-E1896), 365), 360))))</f>
        <v/>
      </c>
      <c r="T1896" s="49" t="str">
        <f t="shared" ca="1" si="180"/>
        <v/>
      </c>
      <c r="U1896" s="49" t="str">
        <f t="shared" ca="1" si="181"/>
        <v/>
      </c>
      <c r="V1896" s="49" t="str">
        <f t="shared" ca="1" si="182"/>
        <v/>
      </c>
      <c r="W1896" s="11" t="str">
        <f t="shared" ca="1" si="183"/>
        <v/>
      </c>
      <c r="X1896" s="11" t="str">
        <f t="shared" ca="1" si="184"/>
        <v/>
      </c>
    </row>
    <row r="1897" spans="2:24" x14ac:dyDescent="0.25">
      <c r="B1897" s="82" t="str">
        <f ca="1">IF(B1896&lt;MIN($C$3, 'Terms&amp;Conditions + Transaction'!$B$6), B1896+1, "")</f>
        <v/>
      </c>
      <c r="C1897" t="str">
        <f ca="1">IF(B1897="", "", IF(AND(WEEKDAY(B1897, 2)&lt;=5, ISERROR(VLOOKUP(B1897, 'Holiday Schedule'!$B$3:$B$1002, 1, FALSE))), 1, 0))</f>
        <v/>
      </c>
      <c r="D1897" t="str">
        <f ca="1">IF(B1897="", "", IF(LOWER('Terms&amp;Conditions + Transaction'!$C$15)="act", 1, IF(DAY(B1897)=31, 0, IF(AND(DAY(B1897+1)=1, MONTH(B1897+1)=3), 31-DAY(B1897), 1))))</f>
        <v/>
      </c>
      <c r="E1897" s="18" t="str">
        <f ca="1">IF(B1897="", "", IFERROR(VLOOKUP(B1897, 'Accrual Schedule'!$B$3:$B$122, 1, TRUE), ""))</f>
        <v/>
      </c>
      <c r="F1897" s="18" t="str" cm="1">
        <f t="array" aca="1" ref="F1897" ca="1">IF(B1897="", "", INDEX('Accrual Schedule'!$B$3:$B$122, MATCH(B1897, 'Accrual Schedule'!$B$3:$B$122, 1)+1, 1))</f>
        <v/>
      </c>
      <c r="G1897" s="18" t="str" cm="1">
        <f t="array" aca="1" ref="G1897" ca="1">IF(B1897="", "", INDEX('Accrual Schedule'!$B$3:$B$122, MATCH(H1897, 'Accrual Schedule'!$B$3:$B$122, 1)-1, 1))</f>
        <v/>
      </c>
      <c r="H1897" s="18" t="str">
        <f ca="1">IF(B1897="", "", INDEX('Accrual Schedule'!$B$3:$B$122, MATCH(I1897, 'Accrual Schedule'!$C$3:$C$122, 1), 1))</f>
        <v/>
      </c>
      <c r="I1897" s="18" t="str" cm="1">
        <f t="array" aca="1" ref="I1897" ca="1">IF(B1897="", "", _xlfn.IFNA(INDEX('Accrual Schedule'!$C$4:$C$122, MATCH(B1897, 'Accrual Schedule'!$C$4:$C$122, 1)+1, 1), INDEX('Accrual Schedule'!$C$4:$C$122, 1, 1)))</f>
        <v/>
      </c>
      <c r="J1897" s="11" t="str">
        <f ca="1">IF(B1897="","",'Terms&amp;Conditions + Transaction'!$F$5-SUMIF(Dispositions!$B$3:$B$32,"&lt;="&amp;B1897,Dispositions!$C$3:$C$32))</f>
        <v/>
      </c>
      <c r="K1897" s="84" t="str">
        <f ca="1">IF(B1897="", "", IF(ISNA(MATCH(B1897, 'Factor Schedule'!$B$3:$B$2002, -1)),1,IF(INDEX('Factor Schedule'!$B$3:$C$2002,MATCH(B1897, 'Factor Schedule'!$B$3:$B$2002, -1), 1)=B1897,MATCH(B1897, 'Factor Schedule'!$B$3:$B$2002, -1),MATCH(B1897, 'Factor Schedule'!$B$3:$B$2002, -1)+1)))</f>
        <v/>
      </c>
      <c r="L1897" s="11" t="str" cm="1">
        <f t="array" aca="1" ref="L1897" ca="1">IF(B1897="","",ROUND(J1897*_xlfn.IFNA(INDEX('Factor Schedule'!$B$3:$C$2002,K1897, 2), 1), 2))</f>
        <v/>
      </c>
      <c r="M1897" s="11" t="str">
        <f ca="1">IF(B1897="", "", IF(OR(LOWER('Terms&amp;Conditions + Transaction'!$B$12)&lt;&gt;"compound", B1897=$C$2, B1897=E1897), L1897, L1897+IF(LOWER('Terms&amp;Conditions + Transaction'!$B$13)&lt;&gt;"y", SUMIFS($T$8:$T$2007, $B$8:$B$2007, "&gt;="&amp;E1897, $B$8:$B$2007, "&lt;"&amp;B1897), SUMIFS($U$8:$U$1007, $B$8:$B$2007, "&gt;="&amp;E1897, $B$8:$B$2007, "&lt;"&amp;B1897))))</f>
        <v/>
      </c>
      <c r="N1897" s="18" t="str">
        <f ca="1">IF(OR(B1897 = "", F1897=""), "", MIN(ForwardDays(B1897,-'Terms&amp;Conditions + Transaction'!$B$22, 'Terms&amp;Conditions + Transaction'!$B$23, 'Holiday Schedule'!$B$3:$B$1002),ForwardDays(F1897,-'Terms&amp;Conditions + Transaction'!$B$22, 'Terms&amp;Conditions + Transaction'!$B$23, 'Holiday Schedule'!$B$3:$B$1002)))</f>
        <v/>
      </c>
      <c r="O1897" s="42" t="str">
        <f ca="1">IF(B1897="", "", IF(ISNA(MATCH(N1897, SOFR_INDEX!$A$2:$A$2001, -1)),1,IF(INDEX(SOFR_INDEX!$A$2:$E$2001,MATCH(N1897, SOFR_INDEX!$A$2:$A$2001, -1), 1)=N1897,MATCH(N1897, SOFR_INDEX!$A$2:$A$2001, -1),MATCH(N1897, SOFR_INDEX!$A$2:$A$2001, -1)+1)))</f>
        <v/>
      </c>
      <c r="P1897" s="40" t="str" cm="1">
        <f t="array" aca="1" ref="P1897" ca="1">IF(OR(B1897="", F1897=""), "", INDEX(SOFR_INDEX!$B$2:$E$2001, O1897,$P$4) * IF(LEFT($P$3, 3)="180", 2, IF(LEFT($P$3, 2)="90", 4, IF(LEFT($P$3, 2)="30", 12, 1)))/100)</f>
        <v/>
      </c>
      <c r="Q1897" s="43" t="str">
        <f ca="1">IF(OR(B1897="", F1897=""), "", P1897+'Terms&amp;Conditions + Transaction'!$B$11/10000)</f>
        <v/>
      </c>
      <c r="R1897" s="43" t="str">
        <f t="shared" ca="1" si="179"/>
        <v/>
      </c>
      <c r="S1897" t="str">
        <f ca="1">IF(B1897="",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Transaction'!$C$7*(F1897-E1897), 365), 360))))</f>
        <v/>
      </c>
      <c r="T1897" s="49" t="str">
        <f t="shared" ca="1" si="180"/>
        <v/>
      </c>
      <c r="U1897" s="49" t="str">
        <f t="shared" ca="1" si="181"/>
        <v/>
      </c>
      <c r="V1897" s="49" t="str">
        <f t="shared" ca="1" si="182"/>
        <v/>
      </c>
      <c r="W1897" s="11" t="str">
        <f t="shared" ca="1" si="183"/>
        <v/>
      </c>
      <c r="X1897" s="11" t="str">
        <f t="shared" ca="1" si="184"/>
        <v/>
      </c>
    </row>
    <row r="1898" spans="2:24" x14ac:dyDescent="0.25">
      <c r="B1898" s="82" t="str">
        <f ca="1">IF(B1897&lt;MIN($C$3, 'Terms&amp;Conditions + Transaction'!$B$6), B1897+1, "")</f>
        <v/>
      </c>
      <c r="C1898" t="str">
        <f ca="1">IF(B1898="", "", IF(AND(WEEKDAY(B1898, 2)&lt;=5, ISERROR(VLOOKUP(B1898, 'Holiday Schedule'!$B$3:$B$1002, 1, FALSE))), 1, 0))</f>
        <v/>
      </c>
      <c r="D1898" t="str">
        <f ca="1">IF(B1898="", "", IF(LOWER('Terms&amp;Conditions + Transaction'!$C$15)="act", 1, IF(DAY(B1898)=31, 0, IF(AND(DAY(B1898+1)=1, MONTH(B1898+1)=3), 31-DAY(B1898), 1))))</f>
        <v/>
      </c>
      <c r="E1898" s="18" t="str">
        <f ca="1">IF(B1898="", "", IFERROR(VLOOKUP(B1898, 'Accrual Schedule'!$B$3:$B$122, 1, TRUE), ""))</f>
        <v/>
      </c>
      <c r="F1898" s="18" t="str" cm="1">
        <f t="array" aca="1" ref="F1898" ca="1">IF(B1898="", "", INDEX('Accrual Schedule'!$B$3:$B$122, MATCH(B1898, 'Accrual Schedule'!$B$3:$B$122, 1)+1, 1))</f>
        <v/>
      </c>
      <c r="G1898" s="18" t="str" cm="1">
        <f t="array" aca="1" ref="G1898" ca="1">IF(B1898="", "", INDEX('Accrual Schedule'!$B$3:$B$122, MATCH(H1898, 'Accrual Schedule'!$B$3:$B$122, 1)-1, 1))</f>
        <v/>
      </c>
      <c r="H1898" s="18" t="str">
        <f ca="1">IF(B1898="", "", INDEX('Accrual Schedule'!$B$3:$B$122, MATCH(I1898, 'Accrual Schedule'!$C$3:$C$122, 1), 1))</f>
        <v/>
      </c>
      <c r="I1898" s="18" t="str" cm="1">
        <f t="array" aca="1" ref="I1898" ca="1">IF(B1898="", "", _xlfn.IFNA(INDEX('Accrual Schedule'!$C$4:$C$122, MATCH(B1898, 'Accrual Schedule'!$C$4:$C$122, 1)+1, 1), INDEX('Accrual Schedule'!$C$4:$C$122, 1, 1)))</f>
        <v/>
      </c>
      <c r="J1898" s="11" t="str">
        <f ca="1">IF(B1898="","",'Terms&amp;Conditions + Transaction'!$F$5-SUMIF(Dispositions!$B$3:$B$32,"&lt;="&amp;B1898,Dispositions!$C$3:$C$32))</f>
        <v/>
      </c>
      <c r="K1898" s="84" t="str">
        <f ca="1">IF(B1898="", "", IF(ISNA(MATCH(B1898, 'Factor Schedule'!$B$3:$B$2002, -1)),1,IF(INDEX('Factor Schedule'!$B$3:$C$2002,MATCH(B1898, 'Factor Schedule'!$B$3:$B$2002, -1), 1)=B1898,MATCH(B1898, 'Factor Schedule'!$B$3:$B$2002, -1),MATCH(B1898, 'Factor Schedule'!$B$3:$B$2002, -1)+1)))</f>
        <v/>
      </c>
      <c r="L1898" s="11" t="str" cm="1">
        <f t="array" aca="1" ref="L1898" ca="1">IF(B1898="","",ROUND(J1898*_xlfn.IFNA(INDEX('Factor Schedule'!$B$3:$C$2002,K1898, 2), 1), 2))</f>
        <v/>
      </c>
      <c r="M1898" s="11" t="str">
        <f ca="1">IF(B1898="", "", IF(OR(LOWER('Terms&amp;Conditions + Transaction'!$B$12)&lt;&gt;"compound", B1898=$C$2, B1898=E1898), L1898, L1898+IF(LOWER('Terms&amp;Conditions + Transaction'!$B$13)&lt;&gt;"y", SUMIFS($T$8:$T$2007, $B$8:$B$2007, "&gt;="&amp;E1898, $B$8:$B$2007, "&lt;"&amp;B1898), SUMIFS($U$8:$U$1007, $B$8:$B$2007, "&gt;="&amp;E1898, $B$8:$B$2007, "&lt;"&amp;B1898))))</f>
        <v/>
      </c>
      <c r="N1898" s="18" t="str">
        <f ca="1">IF(OR(B1898 = "", F1898=""), "", MIN(ForwardDays(B1898,-'Terms&amp;Conditions + Transaction'!$B$22, 'Terms&amp;Conditions + Transaction'!$B$23, 'Holiday Schedule'!$B$3:$B$1002),ForwardDays(F1898,-'Terms&amp;Conditions + Transaction'!$B$22, 'Terms&amp;Conditions + Transaction'!$B$23, 'Holiday Schedule'!$B$3:$B$1002)))</f>
        <v/>
      </c>
      <c r="O1898" s="42" t="str">
        <f ca="1">IF(B1898="", "", IF(ISNA(MATCH(N1898, SOFR_INDEX!$A$2:$A$2001, -1)),1,IF(INDEX(SOFR_INDEX!$A$2:$E$2001,MATCH(N1898, SOFR_INDEX!$A$2:$A$2001, -1), 1)=N1898,MATCH(N1898, SOFR_INDEX!$A$2:$A$2001, -1),MATCH(N1898, SOFR_INDEX!$A$2:$A$2001, -1)+1)))</f>
        <v/>
      </c>
      <c r="P1898" s="40" t="str" cm="1">
        <f t="array" aca="1" ref="P1898" ca="1">IF(OR(B1898="", F1898=""), "", INDEX(SOFR_INDEX!$B$2:$E$2001, O1898,$P$4) * IF(LEFT($P$3, 3)="180", 2, IF(LEFT($P$3, 2)="90", 4, IF(LEFT($P$3, 2)="30", 12, 1)))/100)</f>
        <v/>
      </c>
      <c r="Q1898" s="43" t="str">
        <f ca="1">IF(OR(B1898="", F1898=""), "", P1898+'Terms&amp;Conditions + Transaction'!$B$11/10000)</f>
        <v/>
      </c>
      <c r="R1898" s="43" t="str">
        <f t="shared" ref="R1898:R1961" ca="1" si="185">IF(OR(B1898="", B1899=""), "", (V1898/L1898)/((B1899-$B$8)/S1898))</f>
        <v/>
      </c>
      <c r="S1898" t="str">
        <f ca="1">IF(B1898="",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Transaction'!$C$7*(F1898-E1898), 365), 360))))</f>
        <v/>
      </c>
      <c r="T1898" s="49" t="str">
        <f t="shared" ref="T1898:T1961" ca="1" si="186">IF(OR(B1898="", F1898=""), "", IF(S1898&gt;0, D1898*M1898* P1898/S1898, 0))</f>
        <v/>
      </c>
      <c r="U1898" s="49" t="str">
        <f t="shared" ref="U1898:U1961" ca="1" si="187">IF(OR(B1898="", F1898=""), "", IF(S1898&gt;0, D1898*M1898* Q1898/S1898, 0))</f>
        <v/>
      </c>
      <c r="V1898" s="49" t="str">
        <f t="shared" ref="V1898:V1961" ca="1" si="188">IF(B1898="","",SUMIFS($U$8:$U$1007, $B$8:$B$1007,"&gt;="&amp;G1898,$B$8:$B$1007,"&lt;="&amp;B1898))</f>
        <v/>
      </c>
      <c r="W1898" s="11" t="str">
        <f t="shared" ref="W1898:W1961" ca="1" si="189">IF(B1898="","",ROUND(V1898, 2))</f>
        <v/>
      </c>
      <c r="X1898" s="11" t="str">
        <f t="shared" ref="X1898:X1961" ca="1" si="190">IF(B1898="","",IF(B1897="","",IF(B1898=I1897,ROUND(SUMIFS($U$8:$U$1007, $B$8:$B$1007,"&gt;="&amp;G1897,$B$8:$B$1007,"&lt;"&amp;H1897), 2),"")))</f>
        <v/>
      </c>
    </row>
    <row r="1899" spans="2:24" x14ac:dyDescent="0.25">
      <c r="B1899" s="82" t="str">
        <f ca="1">IF(B1898&lt;MIN($C$3, 'Terms&amp;Conditions + Transaction'!$B$6), B1898+1, "")</f>
        <v/>
      </c>
      <c r="C1899" t="str">
        <f ca="1">IF(B1899="", "", IF(AND(WEEKDAY(B1899, 2)&lt;=5, ISERROR(VLOOKUP(B1899, 'Holiday Schedule'!$B$3:$B$1002, 1, FALSE))), 1, 0))</f>
        <v/>
      </c>
      <c r="D1899" t="str">
        <f ca="1">IF(B1899="", "", IF(LOWER('Terms&amp;Conditions + Transaction'!$C$15)="act", 1, IF(DAY(B1899)=31, 0, IF(AND(DAY(B1899+1)=1, MONTH(B1899+1)=3), 31-DAY(B1899), 1))))</f>
        <v/>
      </c>
      <c r="E1899" s="18" t="str">
        <f ca="1">IF(B1899="", "", IFERROR(VLOOKUP(B1899, 'Accrual Schedule'!$B$3:$B$122, 1, TRUE), ""))</f>
        <v/>
      </c>
      <c r="F1899" s="18" t="str" cm="1">
        <f t="array" aca="1" ref="F1899" ca="1">IF(B1899="", "", INDEX('Accrual Schedule'!$B$3:$B$122, MATCH(B1899, 'Accrual Schedule'!$B$3:$B$122, 1)+1, 1))</f>
        <v/>
      </c>
      <c r="G1899" s="18" t="str" cm="1">
        <f t="array" aca="1" ref="G1899" ca="1">IF(B1899="", "", INDEX('Accrual Schedule'!$B$3:$B$122, MATCH(H1899, 'Accrual Schedule'!$B$3:$B$122, 1)-1, 1))</f>
        <v/>
      </c>
      <c r="H1899" s="18" t="str">
        <f ca="1">IF(B1899="", "", INDEX('Accrual Schedule'!$B$3:$B$122, MATCH(I1899, 'Accrual Schedule'!$C$3:$C$122, 1), 1))</f>
        <v/>
      </c>
      <c r="I1899" s="18" t="str" cm="1">
        <f t="array" aca="1" ref="I1899" ca="1">IF(B1899="", "", _xlfn.IFNA(INDEX('Accrual Schedule'!$C$4:$C$122, MATCH(B1899, 'Accrual Schedule'!$C$4:$C$122, 1)+1, 1), INDEX('Accrual Schedule'!$C$4:$C$122, 1, 1)))</f>
        <v/>
      </c>
      <c r="J1899" s="11" t="str">
        <f ca="1">IF(B1899="","",'Terms&amp;Conditions + Transaction'!$F$5-SUMIF(Dispositions!$B$3:$B$32,"&lt;="&amp;B1899,Dispositions!$C$3:$C$32))</f>
        <v/>
      </c>
      <c r="K1899" s="84" t="str">
        <f ca="1">IF(B1899="", "", IF(ISNA(MATCH(B1899, 'Factor Schedule'!$B$3:$B$2002, -1)),1,IF(INDEX('Factor Schedule'!$B$3:$C$2002,MATCH(B1899, 'Factor Schedule'!$B$3:$B$2002, -1), 1)=B1899,MATCH(B1899, 'Factor Schedule'!$B$3:$B$2002, -1),MATCH(B1899, 'Factor Schedule'!$B$3:$B$2002, -1)+1)))</f>
        <v/>
      </c>
      <c r="L1899" s="11" t="str" cm="1">
        <f t="array" aca="1" ref="L1899" ca="1">IF(B1899="","",ROUND(J1899*_xlfn.IFNA(INDEX('Factor Schedule'!$B$3:$C$2002,K1899, 2), 1), 2))</f>
        <v/>
      </c>
      <c r="M1899" s="11" t="str">
        <f ca="1">IF(B1899="", "", IF(OR(LOWER('Terms&amp;Conditions + Transaction'!$B$12)&lt;&gt;"compound", B1899=$C$2, B1899=E1899), L1899, L1899+IF(LOWER('Terms&amp;Conditions + Transaction'!$B$13)&lt;&gt;"y", SUMIFS($T$8:$T$2007, $B$8:$B$2007, "&gt;="&amp;E1899, $B$8:$B$2007, "&lt;"&amp;B1899), SUMIFS($U$8:$U$1007, $B$8:$B$2007, "&gt;="&amp;E1899, $B$8:$B$2007, "&lt;"&amp;B1899))))</f>
        <v/>
      </c>
      <c r="N1899" s="18" t="str">
        <f ca="1">IF(OR(B1899 = "", F1899=""), "", MIN(ForwardDays(B1899,-'Terms&amp;Conditions + Transaction'!$B$22, 'Terms&amp;Conditions + Transaction'!$B$23, 'Holiday Schedule'!$B$3:$B$1002),ForwardDays(F1899,-'Terms&amp;Conditions + Transaction'!$B$22, 'Terms&amp;Conditions + Transaction'!$B$23, 'Holiday Schedule'!$B$3:$B$1002)))</f>
        <v/>
      </c>
      <c r="O1899" s="42" t="str">
        <f ca="1">IF(B1899="", "", IF(ISNA(MATCH(N1899, SOFR_INDEX!$A$2:$A$2001, -1)),1,IF(INDEX(SOFR_INDEX!$A$2:$E$2001,MATCH(N1899, SOFR_INDEX!$A$2:$A$2001, -1), 1)=N1899,MATCH(N1899, SOFR_INDEX!$A$2:$A$2001, -1),MATCH(N1899, SOFR_INDEX!$A$2:$A$2001, -1)+1)))</f>
        <v/>
      </c>
      <c r="P1899" s="40" t="str" cm="1">
        <f t="array" aca="1" ref="P1899" ca="1">IF(OR(B1899="", F1899=""), "", INDEX(SOFR_INDEX!$B$2:$E$2001, O1899,$P$4) * IF(LEFT($P$3, 3)="180", 2, IF(LEFT($P$3, 2)="90", 4, IF(LEFT($P$3, 2)="30", 12, 1)))/100)</f>
        <v/>
      </c>
      <c r="Q1899" s="43" t="str">
        <f ca="1">IF(OR(B1899="", F1899=""), "", P1899+'Terms&amp;Conditions + Transaction'!$B$11/10000)</f>
        <v/>
      </c>
      <c r="R1899" s="43" t="str">
        <f t="shared" ca="1" si="185"/>
        <v/>
      </c>
      <c r="S1899" t="str">
        <f ca="1">IF(B1899="",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Transaction'!$C$7*(F1899-E1899), 365), 360))))</f>
        <v/>
      </c>
      <c r="T1899" s="49" t="str">
        <f t="shared" ca="1" si="186"/>
        <v/>
      </c>
      <c r="U1899" s="49" t="str">
        <f t="shared" ca="1" si="187"/>
        <v/>
      </c>
      <c r="V1899" s="49" t="str">
        <f t="shared" ca="1" si="188"/>
        <v/>
      </c>
      <c r="W1899" s="11" t="str">
        <f t="shared" ca="1" si="189"/>
        <v/>
      </c>
      <c r="X1899" s="11" t="str">
        <f t="shared" ca="1" si="190"/>
        <v/>
      </c>
    </row>
    <row r="1900" spans="2:24" x14ac:dyDescent="0.25">
      <c r="B1900" s="82" t="str">
        <f ca="1">IF(B1899&lt;MIN($C$3, 'Terms&amp;Conditions + Transaction'!$B$6), B1899+1, "")</f>
        <v/>
      </c>
      <c r="C1900" t="str">
        <f ca="1">IF(B1900="", "", IF(AND(WEEKDAY(B1900, 2)&lt;=5, ISERROR(VLOOKUP(B1900, 'Holiday Schedule'!$B$3:$B$1002, 1, FALSE))), 1, 0))</f>
        <v/>
      </c>
      <c r="D1900" t="str">
        <f ca="1">IF(B1900="", "", IF(LOWER('Terms&amp;Conditions + Transaction'!$C$15)="act", 1, IF(DAY(B1900)=31, 0, IF(AND(DAY(B1900+1)=1, MONTH(B1900+1)=3), 31-DAY(B1900), 1))))</f>
        <v/>
      </c>
      <c r="E1900" s="18" t="str">
        <f ca="1">IF(B1900="", "", IFERROR(VLOOKUP(B1900, 'Accrual Schedule'!$B$3:$B$122, 1, TRUE), ""))</f>
        <v/>
      </c>
      <c r="F1900" s="18" t="str" cm="1">
        <f t="array" aca="1" ref="F1900" ca="1">IF(B1900="", "", INDEX('Accrual Schedule'!$B$3:$B$122, MATCH(B1900, 'Accrual Schedule'!$B$3:$B$122, 1)+1, 1))</f>
        <v/>
      </c>
      <c r="G1900" s="18" t="str" cm="1">
        <f t="array" aca="1" ref="G1900" ca="1">IF(B1900="", "", INDEX('Accrual Schedule'!$B$3:$B$122, MATCH(H1900, 'Accrual Schedule'!$B$3:$B$122, 1)-1, 1))</f>
        <v/>
      </c>
      <c r="H1900" s="18" t="str">
        <f ca="1">IF(B1900="", "", INDEX('Accrual Schedule'!$B$3:$B$122, MATCH(I1900, 'Accrual Schedule'!$C$3:$C$122, 1), 1))</f>
        <v/>
      </c>
      <c r="I1900" s="18" t="str" cm="1">
        <f t="array" aca="1" ref="I1900" ca="1">IF(B1900="", "", _xlfn.IFNA(INDEX('Accrual Schedule'!$C$4:$C$122, MATCH(B1900, 'Accrual Schedule'!$C$4:$C$122, 1)+1, 1), INDEX('Accrual Schedule'!$C$4:$C$122, 1, 1)))</f>
        <v/>
      </c>
      <c r="J1900" s="11" t="str">
        <f ca="1">IF(B1900="","",'Terms&amp;Conditions + Transaction'!$F$5-SUMIF(Dispositions!$B$3:$B$32,"&lt;="&amp;B1900,Dispositions!$C$3:$C$32))</f>
        <v/>
      </c>
      <c r="K1900" s="84" t="str">
        <f ca="1">IF(B1900="", "", IF(ISNA(MATCH(B1900, 'Factor Schedule'!$B$3:$B$2002, -1)),1,IF(INDEX('Factor Schedule'!$B$3:$C$2002,MATCH(B1900, 'Factor Schedule'!$B$3:$B$2002, -1), 1)=B1900,MATCH(B1900, 'Factor Schedule'!$B$3:$B$2002, -1),MATCH(B1900, 'Factor Schedule'!$B$3:$B$2002, -1)+1)))</f>
        <v/>
      </c>
      <c r="L1900" s="11" t="str" cm="1">
        <f t="array" aca="1" ref="L1900" ca="1">IF(B1900="","",ROUND(J1900*_xlfn.IFNA(INDEX('Factor Schedule'!$B$3:$C$2002,K1900, 2), 1), 2))</f>
        <v/>
      </c>
      <c r="M1900" s="11" t="str">
        <f ca="1">IF(B1900="", "", IF(OR(LOWER('Terms&amp;Conditions + Transaction'!$B$12)&lt;&gt;"compound", B1900=$C$2, B1900=E1900), L1900, L1900+IF(LOWER('Terms&amp;Conditions + Transaction'!$B$13)&lt;&gt;"y", SUMIFS($T$8:$T$2007, $B$8:$B$2007, "&gt;="&amp;E1900, $B$8:$B$2007, "&lt;"&amp;B1900), SUMIFS($U$8:$U$1007, $B$8:$B$2007, "&gt;="&amp;E1900, $B$8:$B$2007, "&lt;"&amp;B1900))))</f>
        <v/>
      </c>
      <c r="N1900" s="18" t="str">
        <f ca="1">IF(OR(B1900 = "", F1900=""), "", MIN(ForwardDays(B1900,-'Terms&amp;Conditions + Transaction'!$B$22, 'Terms&amp;Conditions + Transaction'!$B$23, 'Holiday Schedule'!$B$3:$B$1002),ForwardDays(F1900,-'Terms&amp;Conditions + Transaction'!$B$22, 'Terms&amp;Conditions + Transaction'!$B$23, 'Holiday Schedule'!$B$3:$B$1002)))</f>
        <v/>
      </c>
      <c r="O1900" s="42" t="str">
        <f ca="1">IF(B1900="", "", IF(ISNA(MATCH(N1900, SOFR_INDEX!$A$2:$A$2001, -1)),1,IF(INDEX(SOFR_INDEX!$A$2:$E$2001,MATCH(N1900, SOFR_INDEX!$A$2:$A$2001, -1), 1)=N1900,MATCH(N1900, SOFR_INDEX!$A$2:$A$2001, -1),MATCH(N1900, SOFR_INDEX!$A$2:$A$2001, -1)+1)))</f>
        <v/>
      </c>
      <c r="P1900" s="40" t="str" cm="1">
        <f t="array" aca="1" ref="P1900" ca="1">IF(OR(B1900="", F1900=""), "", INDEX(SOFR_INDEX!$B$2:$E$2001, O1900,$P$4) * IF(LEFT($P$3, 3)="180", 2, IF(LEFT($P$3, 2)="90", 4, IF(LEFT($P$3, 2)="30", 12, 1)))/100)</f>
        <v/>
      </c>
      <c r="Q1900" s="43" t="str">
        <f ca="1">IF(OR(B1900="", F1900=""), "", P1900+'Terms&amp;Conditions + Transaction'!$B$11/10000)</f>
        <v/>
      </c>
      <c r="R1900" s="43" t="str">
        <f t="shared" ca="1" si="185"/>
        <v/>
      </c>
      <c r="S1900" t="str">
        <f ca="1">IF(B1900="",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Transaction'!$C$7*(F1900-E1900), 365), 360))))</f>
        <v/>
      </c>
      <c r="T1900" s="49" t="str">
        <f t="shared" ca="1" si="186"/>
        <v/>
      </c>
      <c r="U1900" s="49" t="str">
        <f t="shared" ca="1" si="187"/>
        <v/>
      </c>
      <c r="V1900" s="49" t="str">
        <f t="shared" ca="1" si="188"/>
        <v/>
      </c>
      <c r="W1900" s="11" t="str">
        <f t="shared" ca="1" si="189"/>
        <v/>
      </c>
      <c r="X1900" s="11" t="str">
        <f t="shared" ca="1" si="190"/>
        <v/>
      </c>
    </row>
    <row r="1901" spans="2:24" x14ac:dyDescent="0.25">
      <c r="B1901" s="82" t="str">
        <f ca="1">IF(B1900&lt;MIN($C$3, 'Terms&amp;Conditions + Transaction'!$B$6), B1900+1, "")</f>
        <v/>
      </c>
      <c r="C1901" t="str">
        <f ca="1">IF(B1901="", "", IF(AND(WEEKDAY(B1901, 2)&lt;=5, ISERROR(VLOOKUP(B1901, 'Holiday Schedule'!$B$3:$B$1002, 1, FALSE))), 1, 0))</f>
        <v/>
      </c>
      <c r="D1901" t="str">
        <f ca="1">IF(B1901="", "", IF(LOWER('Terms&amp;Conditions + Transaction'!$C$15)="act", 1, IF(DAY(B1901)=31, 0, IF(AND(DAY(B1901+1)=1, MONTH(B1901+1)=3), 31-DAY(B1901), 1))))</f>
        <v/>
      </c>
      <c r="E1901" s="18" t="str">
        <f ca="1">IF(B1901="", "", IFERROR(VLOOKUP(B1901, 'Accrual Schedule'!$B$3:$B$122, 1, TRUE), ""))</f>
        <v/>
      </c>
      <c r="F1901" s="18" t="str" cm="1">
        <f t="array" aca="1" ref="F1901" ca="1">IF(B1901="", "", INDEX('Accrual Schedule'!$B$3:$B$122, MATCH(B1901, 'Accrual Schedule'!$B$3:$B$122, 1)+1, 1))</f>
        <v/>
      </c>
      <c r="G1901" s="18" t="str" cm="1">
        <f t="array" aca="1" ref="G1901" ca="1">IF(B1901="", "", INDEX('Accrual Schedule'!$B$3:$B$122, MATCH(H1901, 'Accrual Schedule'!$B$3:$B$122, 1)-1, 1))</f>
        <v/>
      </c>
      <c r="H1901" s="18" t="str">
        <f ca="1">IF(B1901="", "", INDEX('Accrual Schedule'!$B$3:$B$122, MATCH(I1901, 'Accrual Schedule'!$C$3:$C$122, 1), 1))</f>
        <v/>
      </c>
      <c r="I1901" s="18" t="str" cm="1">
        <f t="array" aca="1" ref="I1901" ca="1">IF(B1901="", "", _xlfn.IFNA(INDEX('Accrual Schedule'!$C$4:$C$122, MATCH(B1901, 'Accrual Schedule'!$C$4:$C$122, 1)+1, 1), INDEX('Accrual Schedule'!$C$4:$C$122, 1, 1)))</f>
        <v/>
      </c>
      <c r="J1901" s="11" t="str">
        <f ca="1">IF(B1901="","",'Terms&amp;Conditions + Transaction'!$F$5-SUMIF(Dispositions!$B$3:$B$32,"&lt;="&amp;B1901,Dispositions!$C$3:$C$32))</f>
        <v/>
      </c>
      <c r="K1901" s="84" t="str">
        <f ca="1">IF(B1901="", "", IF(ISNA(MATCH(B1901, 'Factor Schedule'!$B$3:$B$2002, -1)),1,IF(INDEX('Factor Schedule'!$B$3:$C$2002,MATCH(B1901, 'Factor Schedule'!$B$3:$B$2002, -1), 1)=B1901,MATCH(B1901, 'Factor Schedule'!$B$3:$B$2002, -1),MATCH(B1901, 'Factor Schedule'!$B$3:$B$2002, -1)+1)))</f>
        <v/>
      </c>
      <c r="L1901" s="11" t="str" cm="1">
        <f t="array" aca="1" ref="L1901" ca="1">IF(B1901="","",ROUND(J1901*_xlfn.IFNA(INDEX('Factor Schedule'!$B$3:$C$2002,K1901, 2), 1), 2))</f>
        <v/>
      </c>
      <c r="M1901" s="11" t="str">
        <f ca="1">IF(B1901="", "", IF(OR(LOWER('Terms&amp;Conditions + Transaction'!$B$12)&lt;&gt;"compound", B1901=$C$2, B1901=E1901), L1901, L1901+IF(LOWER('Terms&amp;Conditions + Transaction'!$B$13)&lt;&gt;"y", SUMIFS($T$8:$T$2007, $B$8:$B$2007, "&gt;="&amp;E1901, $B$8:$B$2007, "&lt;"&amp;B1901), SUMIFS($U$8:$U$1007, $B$8:$B$2007, "&gt;="&amp;E1901, $B$8:$B$2007, "&lt;"&amp;B1901))))</f>
        <v/>
      </c>
      <c r="N1901" s="18" t="str">
        <f ca="1">IF(OR(B1901 = "", F1901=""), "", MIN(ForwardDays(B1901,-'Terms&amp;Conditions + Transaction'!$B$22, 'Terms&amp;Conditions + Transaction'!$B$23, 'Holiday Schedule'!$B$3:$B$1002),ForwardDays(F1901,-'Terms&amp;Conditions + Transaction'!$B$22, 'Terms&amp;Conditions + Transaction'!$B$23, 'Holiday Schedule'!$B$3:$B$1002)))</f>
        <v/>
      </c>
      <c r="O1901" s="42" t="str">
        <f ca="1">IF(B1901="", "", IF(ISNA(MATCH(N1901, SOFR_INDEX!$A$2:$A$2001, -1)),1,IF(INDEX(SOFR_INDEX!$A$2:$E$2001,MATCH(N1901, SOFR_INDEX!$A$2:$A$2001, -1), 1)=N1901,MATCH(N1901, SOFR_INDEX!$A$2:$A$2001, -1),MATCH(N1901, SOFR_INDEX!$A$2:$A$2001, -1)+1)))</f>
        <v/>
      </c>
      <c r="P1901" s="40" t="str" cm="1">
        <f t="array" aca="1" ref="P1901" ca="1">IF(OR(B1901="", F1901=""), "", INDEX(SOFR_INDEX!$B$2:$E$2001, O1901,$P$4) * IF(LEFT($P$3, 3)="180", 2, IF(LEFT($P$3, 2)="90", 4, IF(LEFT($P$3, 2)="30", 12, 1)))/100)</f>
        <v/>
      </c>
      <c r="Q1901" s="43" t="str">
        <f ca="1">IF(OR(B1901="", F1901=""), "", P1901+'Terms&amp;Conditions + Transaction'!$B$11/10000)</f>
        <v/>
      </c>
      <c r="R1901" s="43" t="str">
        <f t="shared" ca="1" si="185"/>
        <v/>
      </c>
      <c r="S1901" t="str">
        <f ca="1">IF(B1901="",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Transaction'!$C$7*(F1901-E1901), 365), 360))))</f>
        <v/>
      </c>
      <c r="T1901" s="49" t="str">
        <f t="shared" ca="1" si="186"/>
        <v/>
      </c>
      <c r="U1901" s="49" t="str">
        <f t="shared" ca="1" si="187"/>
        <v/>
      </c>
      <c r="V1901" s="49" t="str">
        <f t="shared" ca="1" si="188"/>
        <v/>
      </c>
      <c r="W1901" s="11" t="str">
        <f t="shared" ca="1" si="189"/>
        <v/>
      </c>
      <c r="X1901" s="11" t="str">
        <f t="shared" ca="1" si="190"/>
        <v/>
      </c>
    </row>
    <row r="1902" spans="2:24" x14ac:dyDescent="0.25">
      <c r="B1902" s="82" t="str">
        <f ca="1">IF(B1901&lt;MIN($C$3, 'Terms&amp;Conditions + Transaction'!$B$6), B1901+1, "")</f>
        <v/>
      </c>
      <c r="C1902" t="str">
        <f ca="1">IF(B1902="", "", IF(AND(WEEKDAY(B1902, 2)&lt;=5, ISERROR(VLOOKUP(B1902, 'Holiday Schedule'!$B$3:$B$1002, 1, FALSE))), 1, 0))</f>
        <v/>
      </c>
      <c r="D1902" t="str">
        <f ca="1">IF(B1902="", "", IF(LOWER('Terms&amp;Conditions + Transaction'!$C$15)="act", 1, IF(DAY(B1902)=31, 0, IF(AND(DAY(B1902+1)=1, MONTH(B1902+1)=3), 31-DAY(B1902), 1))))</f>
        <v/>
      </c>
      <c r="E1902" s="18" t="str">
        <f ca="1">IF(B1902="", "", IFERROR(VLOOKUP(B1902, 'Accrual Schedule'!$B$3:$B$122, 1, TRUE), ""))</f>
        <v/>
      </c>
      <c r="F1902" s="18" t="str" cm="1">
        <f t="array" aca="1" ref="F1902" ca="1">IF(B1902="", "", INDEX('Accrual Schedule'!$B$3:$B$122, MATCH(B1902, 'Accrual Schedule'!$B$3:$B$122, 1)+1, 1))</f>
        <v/>
      </c>
      <c r="G1902" s="18" t="str" cm="1">
        <f t="array" aca="1" ref="G1902" ca="1">IF(B1902="", "", INDEX('Accrual Schedule'!$B$3:$B$122, MATCH(H1902, 'Accrual Schedule'!$B$3:$B$122, 1)-1, 1))</f>
        <v/>
      </c>
      <c r="H1902" s="18" t="str">
        <f ca="1">IF(B1902="", "", INDEX('Accrual Schedule'!$B$3:$B$122, MATCH(I1902, 'Accrual Schedule'!$C$3:$C$122, 1), 1))</f>
        <v/>
      </c>
      <c r="I1902" s="18" t="str" cm="1">
        <f t="array" aca="1" ref="I1902" ca="1">IF(B1902="", "", _xlfn.IFNA(INDEX('Accrual Schedule'!$C$4:$C$122, MATCH(B1902, 'Accrual Schedule'!$C$4:$C$122, 1)+1, 1), INDEX('Accrual Schedule'!$C$4:$C$122, 1, 1)))</f>
        <v/>
      </c>
      <c r="J1902" s="11" t="str">
        <f ca="1">IF(B1902="","",'Terms&amp;Conditions + Transaction'!$F$5-SUMIF(Dispositions!$B$3:$B$32,"&lt;="&amp;B1902,Dispositions!$C$3:$C$32))</f>
        <v/>
      </c>
      <c r="K1902" s="84" t="str">
        <f ca="1">IF(B1902="", "", IF(ISNA(MATCH(B1902, 'Factor Schedule'!$B$3:$B$2002, -1)),1,IF(INDEX('Factor Schedule'!$B$3:$C$2002,MATCH(B1902, 'Factor Schedule'!$B$3:$B$2002, -1), 1)=B1902,MATCH(B1902, 'Factor Schedule'!$B$3:$B$2002, -1),MATCH(B1902, 'Factor Schedule'!$B$3:$B$2002, -1)+1)))</f>
        <v/>
      </c>
      <c r="L1902" s="11" t="str" cm="1">
        <f t="array" aca="1" ref="L1902" ca="1">IF(B1902="","",ROUND(J1902*_xlfn.IFNA(INDEX('Factor Schedule'!$B$3:$C$2002,K1902, 2), 1), 2))</f>
        <v/>
      </c>
      <c r="M1902" s="11" t="str">
        <f ca="1">IF(B1902="", "", IF(OR(LOWER('Terms&amp;Conditions + Transaction'!$B$12)&lt;&gt;"compound", B1902=$C$2, B1902=E1902), L1902, L1902+IF(LOWER('Terms&amp;Conditions + Transaction'!$B$13)&lt;&gt;"y", SUMIFS($T$8:$T$2007, $B$8:$B$2007, "&gt;="&amp;E1902, $B$8:$B$2007, "&lt;"&amp;B1902), SUMIFS($U$8:$U$1007, $B$8:$B$2007, "&gt;="&amp;E1902, $B$8:$B$2007, "&lt;"&amp;B1902))))</f>
        <v/>
      </c>
      <c r="N1902" s="18" t="str">
        <f ca="1">IF(OR(B1902 = "", F1902=""), "", MIN(ForwardDays(B1902,-'Terms&amp;Conditions + Transaction'!$B$22, 'Terms&amp;Conditions + Transaction'!$B$23, 'Holiday Schedule'!$B$3:$B$1002),ForwardDays(F1902,-'Terms&amp;Conditions + Transaction'!$B$22, 'Terms&amp;Conditions + Transaction'!$B$23, 'Holiday Schedule'!$B$3:$B$1002)))</f>
        <v/>
      </c>
      <c r="O1902" s="42" t="str">
        <f ca="1">IF(B1902="", "", IF(ISNA(MATCH(N1902, SOFR_INDEX!$A$2:$A$2001, -1)),1,IF(INDEX(SOFR_INDEX!$A$2:$E$2001,MATCH(N1902, SOFR_INDEX!$A$2:$A$2001, -1), 1)=N1902,MATCH(N1902, SOFR_INDEX!$A$2:$A$2001, -1),MATCH(N1902, SOFR_INDEX!$A$2:$A$2001, -1)+1)))</f>
        <v/>
      </c>
      <c r="P1902" s="40" t="str" cm="1">
        <f t="array" aca="1" ref="P1902" ca="1">IF(OR(B1902="", F1902=""), "", INDEX(SOFR_INDEX!$B$2:$E$2001, O1902,$P$4) * IF(LEFT($P$3, 3)="180", 2, IF(LEFT($P$3, 2)="90", 4, IF(LEFT($P$3, 2)="30", 12, 1)))/100)</f>
        <v/>
      </c>
      <c r="Q1902" s="43" t="str">
        <f ca="1">IF(OR(B1902="", F1902=""), "", P1902+'Terms&amp;Conditions + Transaction'!$B$11/10000)</f>
        <v/>
      </c>
      <c r="R1902" s="43" t="str">
        <f t="shared" ca="1" si="185"/>
        <v/>
      </c>
      <c r="S1902" t="str">
        <f ca="1">IF(B1902="",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Transaction'!$C$7*(F1902-E1902), 365), 360))))</f>
        <v/>
      </c>
      <c r="T1902" s="49" t="str">
        <f t="shared" ca="1" si="186"/>
        <v/>
      </c>
      <c r="U1902" s="49" t="str">
        <f t="shared" ca="1" si="187"/>
        <v/>
      </c>
      <c r="V1902" s="49" t="str">
        <f t="shared" ca="1" si="188"/>
        <v/>
      </c>
      <c r="W1902" s="11" t="str">
        <f t="shared" ca="1" si="189"/>
        <v/>
      </c>
      <c r="X1902" s="11" t="str">
        <f t="shared" ca="1" si="190"/>
        <v/>
      </c>
    </row>
    <row r="1903" spans="2:24" x14ac:dyDescent="0.25">
      <c r="B1903" s="82" t="str">
        <f ca="1">IF(B1902&lt;MIN($C$3, 'Terms&amp;Conditions + Transaction'!$B$6), B1902+1, "")</f>
        <v/>
      </c>
      <c r="C1903" t="str">
        <f ca="1">IF(B1903="", "", IF(AND(WEEKDAY(B1903, 2)&lt;=5, ISERROR(VLOOKUP(B1903, 'Holiday Schedule'!$B$3:$B$1002, 1, FALSE))), 1, 0))</f>
        <v/>
      </c>
      <c r="D1903" t="str">
        <f ca="1">IF(B1903="", "", IF(LOWER('Terms&amp;Conditions + Transaction'!$C$15)="act", 1, IF(DAY(B1903)=31, 0, IF(AND(DAY(B1903+1)=1, MONTH(B1903+1)=3), 31-DAY(B1903), 1))))</f>
        <v/>
      </c>
      <c r="E1903" s="18" t="str">
        <f ca="1">IF(B1903="", "", IFERROR(VLOOKUP(B1903, 'Accrual Schedule'!$B$3:$B$122, 1, TRUE), ""))</f>
        <v/>
      </c>
      <c r="F1903" s="18" t="str" cm="1">
        <f t="array" aca="1" ref="F1903" ca="1">IF(B1903="", "", INDEX('Accrual Schedule'!$B$3:$B$122, MATCH(B1903, 'Accrual Schedule'!$B$3:$B$122, 1)+1, 1))</f>
        <v/>
      </c>
      <c r="G1903" s="18" t="str" cm="1">
        <f t="array" aca="1" ref="G1903" ca="1">IF(B1903="", "", INDEX('Accrual Schedule'!$B$3:$B$122, MATCH(H1903, 'Accrual Schedule'!$B$3:$B$122, 1)-1, 1))</f>
        <v/>
      </c>
      <c r="H1903" s="18" t="str">
        <f ca="1">IF(B1903="", "", INDEX('Accrual Schedule'!$B$3:$B$122, MATCH(I1903, 'Accrual Schedule'!$C$3:$C$122, 1), 1))</f>
        <v/>
      </c>
      <c r="I1903" s="18" t="str" cm="1">
        <f t="array" aca="1" ref="I1903" ca="1">IF(B1903="", "", _xlfn.IFNA(INDEX('Accrual Schedule'!$C$4:$C$122, MATCH(B1903, 'Accrual Schedule'!$C$4:$C$122, 1)+1, 1), INDEX('Accrual Schedule'!$C$4:$C$122, 1, 1)))</f>
        <v/>
      </c>
      <c r="J1903" s="11" t="str">
        <f ca="1">IF(B1903="","",'Terms&amp;Conditions + Transaction'!$F$5-SUMIF(Dispositions!$B$3:$B$32,"&lt;="&amp;B1903,Dispositions!$C$3:$C$32))</f>
        <v/>
      </c>
      <c r="K1903" s="84" t="str">
        <f ca="1">IF(B1903="", "", IF(ISNA(MATCH(B1903, 'Factor Schedule'!$B$3:$B$2002, -1)),1,IF(INDEX('Factor Schedule'!$B$3:$C$2002,MATCH(B1903, 'Factor Schedule'!$B$3:$B$2002, -1), 1)=B1903,MATCH(B1903, 'Factor Schedule'!$B$3:$B$2002, -1),MATCH(B1903, 'Factor Schedule'!$B$3:$B$2002, -1)+1)))</f>
        <v/>
      </c>
      <c r="L1903" s="11" t="str" cm="1">
        <f t="array" aca="1" ref="L1903" ca="1">IF(B1903="","",ROUND(J1903*_xlfn.IFNA(INDEX('Factor Schedule'!$B$3:$C$2002,K1903, 2), 1), 2))</f>
        <v/>
      </c>
      <c r="M1903" s="11" t="str">
        <f ca="1">IF(B1903="", "", IF(OR(LOWER('Terms&amp;Conditions + Transaction'!$B$12)&lt;&gt;"compound", B1903=$C$2, B1903=E1903), L1903, L1903+IF(LOWER('Terms&amp;Conditions + Transaction'!$B$13)&lt;&gt;"y", SUMIFS($T$8:$T$2007, $B$8:$B$2007, "&gt;="&amp;E1903, $B$8:$B$2007, "&lt;"&amp;B1903), SUMIFS($U$8:$U$1007, $B$8:$B$2007, "&gt;="&amp;E1903, $B$8:$B$2007, "&lt;"&amp;B1903))))</f>
        <v/>
      </c>
      <c r="N1903" s="18" t="str">
        <f ca="1">IF(OR(B1903 = "", F1903=""), "", MIN(ForwardDays(B1903,-'Terms&amp;Conditions + Transaction'!$B$22, 'Terms&amp;Conditions + Transaction'!$B$23, 'Holiday Schedule'!$B$3:$B$1002),ForwardDays(F1903,-'Terms&amp;Conditions + Transaction'!$B$22, 'Terms&amp;Conditions + Transaction'!$B$23, 'Holiday Schedule'!$B$3:$B$1002)))</f>
        <v/>
      </c>
      <c r="O1903" s="42" t="str">
        <f ca="1">IF(B1903="", "", IF(ISNA(MATCH(N1903, SOFR_INDEX!$A$2:$A$2001, -1)),1,IF(INDEX(SOFR_INDEX!$A$2:$E$2001,MATCH(N1903, SOFR_INDEX!$A$2:$A$2001, -1), 1)=N1903,MATCH(N1903, SOFR_INDEX!$A$2:$A$2001, -1),MATCH(N1903, SOFR_INDEX!$A$2:$A$2001, -1)+1)))</f>
        <v/>
      </c>
      <c r="P1903" s="40" t="str" cm="1">
        <f t="array" aca="1" ref="P1903" ca="1">IF(OR(B1903="", F1903=""), "", INDEX(SOFR_INDEX!$B$2:$E$2001, O1903,$P$4) * IF(LEFT($P$3, 3)="180", 2, IF(LEFT($P$3, 2)="90", 4, IF(LEFT($P$3, 2)="30", 12, 1)))/100)</f>
        <v/>
      </c>
      <c r="Q1903" s="43" t="str">
        <f ca="1">IF(OR(B1903="", F1903=""), "", P1903+'Terms&amp;Conditions + Transaction'!$B$11/10000)</f>
        <v/>
      </c>
      <c r="R1903" s="43" t="str">
        <f t="shared" ca="1" si="185"/>
        <v/>
      </c>
      <c r="S1903" t="str">
        <f ca="1">IF(B1903="",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Transaction'!$C$7*(F1903-E1903), 365), 360))))</f>
        <v/>
      </c>
      <c r="T1903" s="49" t="str">
        <f t="shared" ca="1" si="186"/>
        <v/>
      </c>
      <c r="U1903" s="49" t="str">
        <f t="shared" ca="1" si="187"/>
        <v/>
      </c>
      <c r="V1903" s="49" t="str">
        <f t="shared" ca="1" si="188"/>
        <v/>
      </c>
      <c r="W1903" s="11" t="str">
        <f t="shared" ca="1" si="189"/>
        <v/>
      </c>
      <c r="X1903" s="11" t="str">
        <f t="shared" ca="1" si="190"/>
        <v/>
      </c>
    </row>
    <row r="1904" spans="2:24" x14ac:dyDescent="0.25">
      <c r="B1904" s="82" t="str">
        <f ca="1">IF(B1903&lt;MIN($C$3, 'Terms&amp;Conditions + Transaction'!$B$6), B1903+1, "")</f>
        <v/>
      </c>
      <c r="C1904" t="str">
        <f ca="1">IF(B1904="", "", IF(AND(WEEKDAY(B1904, 2)&lt;=5, ISERROR(VLOOKUP(B1904, 'Holiday Schedule'!$B$3:$B$1002, 1, FALSE))), 1, 0))</f>
        <v/>
      </c>
      <c r="D1904" t="str">
        <f ca="1">IF(B1904="", "", IF(LOWER('Terms&amp;Conditions + Transaction'!$C$15)="act", 1, IF(DAY(B1904)=31, 0, IF(AND(DAY(B1904+1)=1, MONTH(B1904+1)=3), 31-DAY(B1904), 1))))</f>
        <v/>
      </c>
      <c r="E1904" s="18" t="str">
        <f ca="1">IF(B1904="", "", IFERROR(VLOOKUP(B1904, 'Accrual Schedule'!$B$3:$B$122, 1, TRUE), ""))</f>
        <v/>
      </c>
      <c r="F1904" s="18" t="str" cm="1">
        <f t="array" aca="1" ref="F1904" ca="1">IF(B1904="", "", INDEX('Accrual Schedule'!$B$3:$B$122, MATCH(B1904, 'Accrual Schedule'!$B$3:$B$122, 1)+1, 1))</f>
        <v/>
      </c>
      <c r="G1904" s="18" t="str" cm="1">
        <f t="array" aca="1" ref="G1904" ca="1">IF(B1904="", "", INDEX('Accrual Schedule'!$B$3:$B$122, MATCH(H1904, 'Accrual Schedule'!$B$3:$B$122, 1)-1, 1))</f>
        <v/>
      </c>
      <c r="H1904" s="18" t="str">
        <f ca="1">IF(B1904="", "", INDEX('Accrual Schedule'!$B$3:$B$122, MATCH(I1904, 'Accrual Schedule'!$C$3:$C$122, 1), 1))</f>
        <v/>
      </c>
      <c r="I1904" s="18" t="str" cm="1">
        <f t="array" aca="1" ref="I1904" ca="1">IF(B1904="", "", _xlfn.IFNA(INDEX('Accrual Schedule'!$C$4:$C$122, MATCH(B1904, 'Accrual Schedule'!$C$4:$C$122, 1)+1, 1), INDEX('Accrual Schedule'!$C$4:$C$122, 1, 1)))</f>
        <v/>
      </c>
      <c r="J1904" s="11" t="str">
        <f ca="1">IF(B1904="","",'Terms&amp;Conditions + Transaction'!$F$5-SUMIF(Dispositions!$B$3:$B$32,"&lt;="&amp;B1904,Dispositions!$C$3:$C$32))</f>
        <v/>
      </c>
      <c r="K1904" s="84" t="str">
        <f ca="1">IF(B1904="", "", IF(ISNA(MATCH(B1904, 'Factor Schedule'!$B$3:$B$2002, -1)),1,IF(INDEX('Factor Schedule'!$B$3:$C$2002,MATCH(B1904, 'Factor Schedule'!$B$3:$B$2002, -1), 1)=B1904,MATCH(B1904, 'Factor Schedule'!$B$3:$B$2002, -1),MATCH(B1904, 'Factor Schedule'!$B$3:$B$2002, -1)+1)))</f>
        <v/>
      </c>
      <c r="L1904" s="11" t="str" cm="1">
        <f t="array" aca="1" ref="L1904" ca="1">IF(B1904="","",ROUND(J1904*_xlfn.IFNA(INDEX('Factor Schedule'!$B$3:$C$2002,K1904, 2), 1), 2))</f>
        <v/>
      </c>
      <c r="M1904" s="11" t="str">
        <f ca="1">IF(B1904="", "", IF(OR(LOWER('Terms&amp;Conditions + Transaction'!$B$12)&lt;&gt;"compound", B1904=$C$2, B1904=E1904), L1904, L1904+IF(LOWER('Terms&amp;Conditions + Transaction'!$B$13)&lt;&gt;"y", SUMIFS($T$8:$T$2007, $B$8:$B$2007, "&gt;="&amp;E1904, $B$8:$B$2007, "&lt;"&amp;B1904), SUMIFS($U$8:$U$1007, $B$8:$B$2007, "&gt;="&amp;E1904, $B$8:$B$2007, "&lt;"&amp;B1904))))</f>
        <v/>
      </c>
      <c r="N1904" s="18" t="str">
        <f ca="1">IF(OR(B1904 = "", F1904=""), "", MIN(ForwardDays(B1904,-'Terms&amp;Conditions + Transaction'!$B$22, 'Terms&amp;Conditions + Transaction'!$B$23, 'Holiday Schedule'!$B$3:$B$1002),ForwardDays(F1904,-'Terms&amp;Conditions + Transaction'!$B$22, 'Terms&amp;Conditions + Transaction'!$B$23, 'Holiday Schedule'!$B$3:$B$1002)))</f>
        <v/>
      </c>
      <c r="O1904" s="42" t="str">
        <f ca="1">IF(B1904="", "", IF(ISNA(MATCH(N1904, SOFR_INDEX!$A$2:$A$2001, -1)),1,IF(INDEX(SOFR_INDEX!$A$2:$E$2001,MATCH(N1904, SOFR_INDEX!$A$2:$A$2001, -1), 1)=N1904,MATCH(N1904, SOFR_INDEX!$A$2:$A$2001, -1),MATCH(N1904, SOFR_INDEX!$A$2:$A$2001, -1)+1)))</f>
        <v/>
      </c>
      <c r="P1904" s="40" t="str" cm="1">
        <f t="array" aca="1" ref="P1904" ca="1">IF(OR(B1904="", F1904=""), "", INDEX(SOFR_INDEX!$B$2:$E$2001, O1904,$P$4) * IF(LEFT($P$3, 3)="180", 2, IF(LEFT($P$3, 2)="90", 4, IF(LEFT($P$3, 2)="30", 12, 1)))/100)</f>
        <v/>
      </c>
      <c r="Q1904" s="43" t="str">
        <f ca="1">IF(OR(B1904="", F1904=""), "", P1904+'Terms&amp;Conditions + Transaction'!$B$11/10000)</f>
        <v/>
      </c>
      <c r="R1904" s="43" t="str">
        <f t="shared" ca="1" si="185"/>
        <v/>
      </c>
      <c r="S1904" t="str">
        <f ca="1">IF(B1904="",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Transaction'!$C$7*(F1904-E1904), 365), 360))))</f>
        <v/>
      </c>
      <c r="T1904" s="49" t="str">
        <f t="shared" ca="1" si="186"/>
        <v/>
      </c>
      <c r="U1904" s="49" t="str">
        <f t="shared" ca="1" si="187"/>
        <v/>
      </c>
      <c r="V1904" s="49" t="str">
        <f t="shared" ca="1" si="188"/>
        <v/>
      </c>
      <c r="W1904" s="11" t="str">
        <f t="shared" ca="1" si="189"/>
        <v/>
      </c>
      <c r="X1904" s="11" t="str">
        <f t="shared" ca="1" si="190"/>
        <v/>
      </c>
    </row>
    <row r="1905" spans="2:24" x14ac:dyDescent="0.25">
      <c r="B1905" s="82" t="str">
        <f ca="1">IF(B1904&lt;MIN($C$3, 'Terms&amp;Conditions + Transaction'!$B$6), B1904+1, "")</f>
        <v/>
      </c>
      <c r="C1905" t="str">
        <f ca="1">IF(B1905="", "", IF(AND(WEEKDAY(B1905, 2)&lt;=5, ISERROR(VLOOKUP(B1905, 'Holiday Schedule'!$B$3:$B$1002, 1, FALSE))), 1, 0))</f>
        <v/>
      </c>
      <c r="D1905" t="str">
        <f ca="1">IF(B1905="", "", IF(LOWER('Terms&amp;Conditions + Transaction'!$C$15)="act", 1, IF(DAY(B1905)=31, 0, IF(AND(DAY(B1905+1)=1, MONTH(B1905+1)=3), 31-DAY(B1905), 1))))</f>
        <v/>
      </c>
      <c r="E1905" s="18" t="str">
        <f ca="1">IF(B1905="", "", IFERROR(VLOOKUP(B1905, 'Accrual Schedule'!$B$3:$B$122, 1, TRUE), ""))</f>
        <v/>
      </c>
      <c r="F1905" s="18" t="str" cm="1">
        <f t="array" aca="1" ref="F1905" ca="1">IF(B1905="", "", INDEX('Accrual Schedule'!$B$3:$B$122, MATCH(B1905, 'Accrual Schedule'!$B$3:$B$122, 1)+1, 1))</f>
        <v/>
      </c>
      <c r="G1905" s="18" t="str" cm="1">
        <f t="array" aca="1" ref="G1905" ca="1">IF(B1905="", "", INDEX('Accrual Schedule'!$B$3:$B$122, MATCH(H1905, 'Accrual Schedule'!$B$3:$B$122, 1)-1, 1))</f>
        <v/>
      </c>
      <c r="H1905" s="18" t="str">
        <f ca="1">IF(B1905="", "", INDEX('Accrual Schedule'!$B$3:$B$122, MATCH(I1905, 'Accrual Schedule'!$C$3:$C$122, 1), 1))</f>
        <v/>
      </c>
      <c r="I1905" s="18" t="str" cm="1">
        <f t="array" aca="1" ref="I1905" ca="1">IF(B1905="", "", _xlfn.IFNA(INDEX('Accrual Schedule'!$C$4:$C$122, MATCH(B1905, 'Accrual Schedule'!$C$4:$C$122, 1)+1, 1), INDEX('Accrual Schedule'!$C$4:$C$122, 1, 1)))</f>
        <v/>
      </c>
      <c r="J1905" s="11" t="str">
        <f ca="1">IF(B1905="","",'Terms&amp;Conditions + Transaction'!$F$5-SUMIF(Dispositions!$B$3:$B$32,"&lt;="&amp;B1905,Dispositions!$C$3:$C$32))</f>
        <v/>
      </c>
      <c r="K1905" s="84" t="str">
        <f ca="1">IF(B1905="", "", IF(ISNA(MATCH(B1905, 'Factor Schedule'!$B$3:$B$2002, -1)),1,IF(INDEX('Factor Schedule'!$B$3:$C$2002,MATCH(B1905, 'Factor Schedule'!$B$3:$B$2002, -1), 1)=B1905,MATCH(B1905, 'Factor Schedule'!$B$3:$B$2002, -1),MATCH(B1905, 'Factor Schedule'!$B$3:$B$2002, -1)+1)))</f>
        <v/>
      </c>
      <c r="L1905" s="11" t="str" cm="1">
        <f t="array" aca="1" ref="L1905" ca="1">IF(B1905="","",ROUND(J1905*_xlfn.IFNA(INDEX('Factor Schedule'!$B$3:$C$2002,K1905, 2), 1), 2))</f>
        <v/>
      </c>
      <c r="M1905" s="11" t="str">
        <f ca="1">IF(B1905="", "", IF(OR(LOWER('Terms&amp;Conditions + Transaction'!$B$12)&lt;&gt;"compound", B1905=$C$2, B1905=E1905), L1905, L1905+IF(LOWER('Terms&amp;Conditions + Transaction'!$B$13)&lt;&gt;"y", SUMIFS($T$8:$T$2007, $B$8:$B$2007, "&gt;="&amp;E1905, $B$8:$B$2007, "&lt;"&amp;B1905), SUMIFS($U$8:$U$1007, $B$8:$B$2007, "&gt;="&amp;E1905, $B$8:$B$2007, "&lt;"&amp;B1905))))</f>
        <v/>
      </c>
      <c r="N1905" s="18" t="str">
        <f ca="1">IF(OR(B1905 = "", F1905=""), "", MIN(ForwardDays(B1905,-'Terms&amp;Conditions + Transaction'!$B$22, 'Terms&amp;Conditions + Transaction'!$B$23, 'Holiday Schedule'!$B$3:$B$1002),ForwardDays(F1905,-'Terms&amp;Conditions + Transaction'!$B$22, 'Terms&amp;Conditions + Transaction'!$B$23, 'Holiday Schedule'!$B$3:$B$1002)))</f>
        <v/>
      </c>
      <c r="O1905" s="42" t="str">
        <f ca="1">IF(B1905="", "", IF(ISNA(MATCH(N1905, SOFR_INDEX!$A$2:$A$2001, -1)),1,IF(INDEX(SOFR_INDEX!$A$2:$E$2001,MATCH(N1905, SOFR_INDEX!$A$2:$A$2001, -1), 1)=N1905,MATCH(N1905, SOFR_INDEX!$A$2:$A$2001, -1),MATCH(N1905, SOFR_INDEX!$A$2:$A$2001, -1)+1)))</f>
        <v/>
      </c>
      <c r="P1905" s="40" t="str" cm="1">
        <f t="array" aca="1" ref="P1905" ca="1">IF(OR(B1905="", F1905=""), "", INDEX(SOFR_INDEX!$B$2:$E$2001, O1905,$P$4) * IF(LEFT($P$3, 3)="180", 2, IF(LEFT($P$3, 2)="90", 4, IF(LEFT($P$3, 2)="30", 12, 1)))/100)</f>
        <v/>
      </c>
      <c r="Q1905" s="43" t="str">
        <f ca="1">IF(OR(B1905="", F1905=""), "", P1905+'Terms&amp;Conditions + Transaction'!$B$11/10000)</f>
        <v/>
      </c>
      <c r="R1905" s="43" t="str">
        <f t="shared" ca="1" si="185"/>
        <v/>
      </c>
      <c r="S1905" t="str">
        <f ca="1">IF(B1905="",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Transaction'!$C$7*(F1905-E1905), 365), 360))))</f>
        <v/>
      </c>
      <c r="T1905" s="49" t="str">
        <f t="shared" ca="1" si="186"/>
        <v/>
      </c>
      <c r="U1905" s="49" t="str">
        <f t="shared" ca="1" si="187"/>
        <v/>
      </c>
      <c r="V1905" s="49" t="str">
        <f t="shared" ca="1" si="188"/>
        <v/>
      </c>
      <c r="W1905" s="11" t="str">
        <f t="shared" ca="1" si="189"/>
        <v/>
      </c>
      <c r="X1905" s="11" t="str">
        <f t="shared" ca="1" si="190"/>
        <v/>
      </c>
    </row>
    <row r="1906" spans="2:24" x14ac:dyDescent="0.25">
      <c r="B1906" s="82" t="str">
        <f ca="1">IF(B1905&lt;MIN($C$3, 'Terms&amp;Conditions + Transaction'!$B$6), B1905+1, "")</f>
        <v/>
      </c>
      <c r="C1906" t="str">
        <f ca="1">IF(B1906="", "", IF(AND(WEEKDAY(B1906, 2)&lt;=5, ISERROR(VLOOKUP(B1906, 'Holiday Schedule'!$B$3:$B$1002, 1, FALSE))), 1, 0))</f>
        <v/>
      </c>
      <c r="D1906" t="str">
        <f ca="1">IF(B1906="", "", IF(LOWER('Terms&amp;Conditions + Transaction'!$C$15)="act", 1, IF(DAY(B1906)=31, 0, IF(AND(DAY(B1906+1)=1, MONTH(B1906+1)=3), 31-DAY(B1906), 1))))</f>
        <v/>
      </c>
      <c r="E1906" s="18" t="str">
        <f ca="1">IF(B1906="", "", IFERROR(VLOOKUP(B1906, 'Accrual Schedule'!$B$3:$B$122, 1, TRUE), ""))</f>
        <v/>
      </c>
      <c r="F1906" s="18" t="str" cm="1">
        <f t="array" aca="1" ref="F1906" ca="1">IF(B1906="", "", INDEX('Accrual Schedule'!$B$3:$B$122, MATCH(B1906, 'Accrual Schedule'!$B$3:$B$122, 1)+1, 1))</f>
        <v/>
      </c>
      <c r="G1906" s="18" t="str" cm="1">
        <f t="array" aca="1" ref="G1906" ca="1">IF(B1906="", "", INDEX('Accrual Schedule'!$B$3:$B$122, MATCH(H1906, 'Accrual Schedule'!$B$3:$B$122, 1)-1, 1))</f>
        <v/>
      </c>
      <c r="H1906" s="18" t="str">
        <f ca="1">IF(B1906="", "", INDEX('Accrual Schedule'!$B$3:$B$122, MATCH(I1906, 'Accrual Schedule'!$C$3:$C$122, 1), 1))</f>
        <v/>
      </c>
      <c r="I1906" s="18" t="str" cm="1">
        <f t="array" aca="1" ref="I1906" ca="1">IF(B1906="", "", _xlfn.IFNA(INDEX('Accrual Schedule'!$C$4:$C$122, MATCH(B1906, 'Accrual Schedule'!$C$4:$C$122, 1)+1, 1), INDEX('Accrual Schedule'!$C$4:$C$122, 1, 1)))</f>
        <v/>
      </c>
      <c r="J1906" s="11" t="str">
        <f ca="1">IF(B1906="","",'Terms&amp;Conditions + Transaction'!$F$5-SUMIF(Dispositions!$B$3:$B$32,"&lt;="&amp;B1906,Dispositions!$C$3:$C$32))</f>
        <v/>
      </c>
      <c r="K1906" s="84" t="str">
        <f ca="1">IF(B1906="", "", IF(ISNA(MATCH(B1906, 'Factor Schedule'!$B$3:$B$2002, -1)),1,IF(INDEX('Factor Schedule'!$B$3:$C$2002,MATCH(B1906, 'Factor Schedule'!$B$3:$B$2002, -1), 1)=B1906,MATCH(B1906, 'Factor Schedule'!$B$3:$B$2002, -1),MATCH(B1906, 'Factor Schedule'!$B$3:$B$2002, -1)+1)))</f>
        <v/>
      </c>
      <c r="L1906" s="11" t="str" cm="1">
        <f t="array" aca="1" ref="L1906" ca="1">IF(B1906="","",ROUND(J1906*_xlfn.IFNA(INDEX('Factor Schedule'!$B$3:$C$2002,K1906, 2), 1), 2))</f>
        <v/>
      </c>
      <c r="M1906" s="11" t="str">
        <f ca="1">IF(B1906="", "", IF(OR(LOWER('Terms&amp;Conditions + Transaction'!$B$12)&lt;&gt;"compound", B1906=$C$2, B1906=E1906), L1906, L1906+IF(LOWER('Terms&amp;Conditions + Transaction'!$B$13)&lt;&gt;"y", SUMIFS($T$8:$T$2007, $B$8:$B$2007, "&gt;="&amp;E1906, $B$8:$B$2007, "&lt;"&amp;B1906), SUMIFS($U$8:$U$1007, $B$8:$B$2007, "&gt;="&amp;E1906, $B$8:$B$2007, "&lt;"&amp;B1906))))</f>
        <v/>
      </c>
      <c r="N1906" s="18" t="str">
        <f ca="1">IF(OR(B1906 = "", F1906=""), "", MIN(ForwardDays(B1906,-'Terms&amp;Conditions + Transaction'!$B$22, 'Terms&amp;Conditions + Transaction'!$B$23, 'Holiday Schedule'!$B$3:$B$1002),ForwardDays(F1906,-'Terms&amp;Conditions + Transaction'!$B$22, 'Terms&amp;Conditions + Transaction'!$B$23, 'Holiday Schedule'!$B$3:$B$1002)))</f>
        <v/>
      </c>
      <c r="O1906" s="42" t="str">
        <f ca="1">IF(B1906="", "", IF(ISNA(MATCH(N1906, SOFR_INDEX!$A$2:$A$2001, -1)),1,IF(INDEX(SOFR_INDEX!$A$2:$E$2001,MATCH(N1906, SOFR_INDEX!$A$2:$A$2001, -1), 1)=N1906,MATCH(N1906, SOFR_INDEX!$A$2:$A$2001, -1),MATCH(N1906, SOFR_INDEX!$A$2:$A$2001, -1)+1)))</f>
        <v/>
      </c>
      <c r="P1906" s="40" t="str" cm="1">
        <f t="array" aca="1" ref="P1906" ca="1">IF(OR(B1906="", F1906=""), "", INDEX(SOFR_INDEX!$B$2:$E$2001, O1906,$P$4) * IF(LEFT($P$3, 3)="180", 2, IF(LEFT($P$3, 2)="90", 4, IF(LEFT($P$3, 2)="30", 12, 1)))/100)</f>
        <v/>
      </c>
      <c r="Q1906" s="43" t="str">
        <f ca="1">IF(OR(B1906="", F1906=""), "", P1906+'Terms&amp;Conditions + Transaction'!$B$11/10000)</f>
        <v/>
      </c>
      <c r="R1906" s="43" t="str">
        <f t="shared" ca="1" si="185"/>
        <v/>
      </c>
      <c r="S1906" t="str">
        <f ca="1">IF(B1906="",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Transaction'!$C$7*(F1906-E1906), 365), 360))))</f>
        <v/>
      </c>
      <c r="T1906" s="49" t="str">
        <f t="shared" ca="1" si="186"/>
        <v/>
      </c>
      <c r="U1906" s="49" t="str">
        <f t="shared" ca="1" si="187"/>
        <v/>
      </c>
      <c r="V1906" s="49" t="str">
        <f t="shared" ca="1" si="188"/>
        <v/>
      </c>
      <c r="W1906" s="11" t="str">
        <f t="shared" ca="1" si="189"/>
        <v/>
      </c>
      <c r="X1906" s="11" t="str">
        <f t="shared" ca="1" si="190"/>
        <v/>
      </c>
    </row>
    <row r="1907" spans="2:24" x14ac:dyDescent="0.25">
      <c r="B1907" s="82" t="str">
        <f ca="1">IF(B1906&lt;MIN($C$3, 'Terms&amp;Conditions + Transaction'!$B$6), B1906+1, "")</f>
        <v/>
      </c>
      <c r="C1907" t="str">
        <f ca="1">IF(B1907="", "", IF(AND(WEEKDAY(B1907, 2)&lt;=5, ISERROR(VLOOKUP(B1907, 'Holiday Schedule'!$B$3:$B$1002, 1, FALSE))), 1, 0))</f>
        <v/>
      </c>
      <c r="D1907" t="str">
        <f ca="1">IF(B1907="", "", IF(LOWER('Terms&amp;Conditions + Transaction'!$C$15)="act", 1, IF(DAY(B1907)=31, 0, IF(AND(DAY(B1907+1)=1, MONTH(B1907+1)=3), 31-DAY(B1907), 1))))</f>
        <v/>
      </c>
      <c r="E1907" s="18" t="str">
        <f ca="1">IF(B1907="", "", IFERROR(VLOOKUP(B1907, 'Accrual Schedule'!$B$3:$B$122, 1, TRUE), ""))</f>
        <v/>
      </c>
      <c r="F1907" s="18" t="str" cm="1">
        <f t="array" aca="1" ref="F1907" ca="1">IF(B1907="", "", INDEX('Accrual Schedule'!$B$3:$B$122, MATCH(B1907, 'Accrual Schedule'!$B$3:$B$122, 1)+1, 1))</f>
        <v/>
      </c>
      <c r="G1907" s="18" t="str" cm="1">
        <f t="array" aca="1" ref="G1907" ca="1">IF(B1907="", "", INDEX('Accrual Schedule'!$B$3:$B$122, MATCH(H1907, 'Accrual Schedule'!$B$3:$B$122, 1)-1, 1))</f>
        <v/>
      </c>
      <c r="H1907" s="18" t="str">
        <f ca="1">IF(B1907="", "", INDEX('Accrual Schedule'!$B$3:$B$122, MATCH(I1907, 'Accrual Schedule'!$C$3:$C$122, 1), 1))</f>
        <v/>
      </c>
      <c r="I1907" s="18" t="str" cm="1">
        <f t="array" aca="1" ref="I1907" ca="1">IF(B1907="", "", _xlfn.IFNA(INDEX('Accrual Schedule'!$C$4:$C$122, MATCH(B1907, 'Accrual Schedule'!$C$4:$C$122, 1)+1, 1), INDEX('Accrual Schedule'!$C$4:$C$122, 1, 1)))</f>
        <v/>
      </c>
      <c r="J1907" s="11" t="str">
        <f ca="1">IF(B1907="","",'Terms&amp;Conditions + Transaction'!$F$5-SUMIF(Dispositions!$B$3:$B$32,"&lt;="&amp;B1907,Dispositions!$C$3:$C$32))</f>
        <v/>
      </c>
      <c r="K1907" s="84" t="str">
        <f ca="1">IF(B1907="", "", IF(ISNA(MATCH(B1907, 'Factor Schedule'!$B$3:$B$2002, -1)),1,IF(INDEX('Factor Schedule'!$B$3:$C$2002,MATCH(B1907, 'Factor Schedule'!$B$3:$B$2002, -1), 1)=B1907,MATCH(B1907, 'Factor Schedule'!$B$3:$B$2002, -1),MATCH(B1907, 'Factor Schedule'!$B$3:$B$2002, -1)+1)))</f>
        <v/>
      </c>
      <c r="L1907" s="11" t="str" cm="1">
        <f t="array" aca="1" ref="L1907" ca="1">IF(B1907="","",ROUND(J1907*_xlfn.IFNA(INDEX('Factor Schedule'!$B$3:$C$2002,K1907, 2), 1), 2))</f>
        <v/>
      </c>
      <c r="M1907" s="11" t="str">
        <f ca="1">IF(B1907="", "", IF(OR(LOWER('Terms&amp;Conditions + Transaction'!$B$12)&lt;&gt;"compound", B1907=$C$2, B1907=E1907), L1907, L1907+IF(LOWER('Terms&amp;Conditions + Transaction'!$B$13)&lt;&gt;"y", SUMIFS($T$8:$T$2007, $B$8:$B$2007, "&gt;="&amp;E1907, $B$8:$B$2007, "&lt;"&amp;B1907), SUMIFS($U$8:$U$1007, $B$8:$B$2007, "&gt;="&amp;E1907, $B$8:$B$2007, "&lt;"&amp;B1907))))</f>
        <v/>
      </c>
      <c r="N1907" s="18" t="str">
        <f ca="1">IF(OR(B1907 = "", F1907=""), "", MIN(ForwardDays(B1907,-'Terms&amp;Conditions + Transaction'!$B$22, 'Terms&amp;Conditions + Transaction'!$B$23, 'Holiday Schedule'!$B$3:$B$1002),ForwardDays(F1907,-'Terms&amp;Conditions + Transaction'!$B$22, 'Terms&amp;Conditions + Transaction'!$B$23, 'Holiday Schedule'!$B$3:$B$1002)))</f>
        <v/>
      </c>
      <c r="O1907" s="42" t="str">
        <f ca="1">IF(B1907="", "", IF(ISNA(MATCH(N1907, SOFR_INDEX!$A$2:$A$2001, -1)),1,IF(INDEX(SOFR_INDEX!$A$2:$E$2001,MATCH(N1907, SOFR_INDEX!$A$2:$A$2001, -1), 1)=N1907,MATCH(N1907, SOFR_INDEX!$A$2:$A$2001, -1),MATCH(N1907, SOFR_INDEX!$A$2:$A$2001, -1)+1)))</f>
        <v/>
      </c>
      <c r="P1907" s="40" t="str" cm="1">
        <f t="array" aca="1" ref="P1907" ca="1">IF(OR(B1907="", F1907=""), "", INDEX(SOFR_INDEX!$B$2:$E$2001, O1907,$P$4) * IF(LEFT($P$3, 3)="180", 2, IF(LEFT($P$3, 2)="90", 4, IF(LEFT($P$3, 2)="30", 12, 1)))/100)</f>
        <v/>
      </c>
      <c r="Q1907" s="43" t="str">
        <f ca="1">IF(OR(B1907="", F1907=""), "", P1907+'Terms&amp;Conditions + Transaction'!$B$11/10000)</f>
        <v/>
      </c>
      <c r="R1907" s="43" t="str">
        <f t="shared" ca="1" si="185"/>
        <v/>
      </c>
      <c r="S1907" t="str">
        <f ca="1">IF(B1907="",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Transaction'!$C$7*(F1907-E1907), 365), 360))))</f>
        <v/>
      </c>
      <c r="T1907" s="49" t="str">
        <f t="shared" ca="1" si="186"/>
        <v/>
      </c>
      <c r="U1907" s="49" t="str">
        <f t="shared" ca="1" si="187"/>
        <v/>
      </c>
      <c r="V1907" s="49" t="str">
        <f t="shared" ca="1" si="188"/>
        <v/>
      </c>
      <c r="W1907" s="11" t="str">
        <f t="shared" ca="1" si="189"/>
        <v/>
      </c>
      <c r="X1907" s="11" t="str">
        <f t="shared" ca="1" si="190"/>
        <v/>
      </c>
    </row>
    <row r="1908" spans="2:24" x14ac:dyDescent="0.25">
      <c r="B1908" s="82" t="str">
        <f ca="1">IF(B1907&lt;MIN($C$3, 'Terms&amp;Conditions + Transaction'!$B$6), B1907+1, "")</f>
        <v/>
      </c>
      <c r="C1908" t="str">
        <f ca="1">IF(B1908="", "", IF(AND(WEEKDAY(B1908, 2)&lt;=5, ISERROR(VLOOKUP(B1908, 'Holiday Schedule'!$B$3:$B$1002, 1, FALSE))), 1, 0))</f>
        <v/>
      </c>
      <c r="D1908" t="str">
        <f ca="1">IF(B1908="", "", IF(LOWER('Terms&amp;Conditions + Transaction'!$C$15)="act", 1, IF(DAY(B1908)=31, 0, IF(AND(DAY(B1908+1)=1, MONTH(B1908+1)=3), 31-DAY(B1908), 1))))</f>
        <v/>
      </c>
      <c r="E1908" s="18" t="str">
        <f ca="1">IF(B1908="", "", IFERROR(VLOOKUP(B1908, 'Accrual Schedule'!$B$3:$B$122, 1, TRUE), ""))</f>
        <v/>
      </c>
      <c r="F1908" s="18" t="str" cm="1">
        <f t="array" aca="1" ref="F1908" ca="1">IF(B1908="", "", INDEX('Accrual Schedule'!$B$3:$B$122, MATCH(B1908, 'Accrual Schedule'!$B$3:$B$122, 1)+1, 1))</f>
        <v/>
      </c>
      <c r="G1908" s="18" t="str" cm="1">
        <f t="array" aca="1" ref="G1908" ca="1">IF(B1908="", "", INDEX('Accrual Schedule'!$B$3:$B$122, MATCH(H1908, 'Accrual Schedule'!$B$3:$B$122, 1)-1, 1))</f>
        <v/>
      </c>
      <c r="H1908" s="18" t="str">
        <f ca="1">IF(B1908="", "", INDEX('Accrual Schedule'!$B$3:$B$122, MATCH(I1908, 'Accrual Schedule'!$C$3:$C$122, 1), 1))</f>
        <v/>
      </c>
      <c r="I1908" s="18" t="str" cm="1">
        <f t="array" aca="1" ref="I1908" ca="1">IF(B1908="", "", _xlfn.IFNA(INDEX('Accrual Schedule'!$C$4:$C$122, MATCH(B1908, 'Accrual Schedule'!$C$4:$C$122, 1)+1, 1), INDEX('Accrual Schedule'!$C$4:$C$122, 1, 1)))</f>
        <v/>
      </c>
      <c r="J1908" s="11" t="str">
        <f ca="1">IF(B1908="","",'Terms&amp;Conditions + Transaction'!$F$5-SUMIF(Dispositions!$B$3:$B$32,"&lt;="&amp;B1908,Dispositions!$C$3:$C$32))</f>
        <v/>
      </c>
      <c r="K1908" s="84" t="str">
        <f ca="1">IF(B1908="", "", IF(ISNA(MATCH(B1908, 'Factor Schedule'!$B$3:$B$2002, -1)),1,IF(INDEX('Factor Schedule'!$B$3:$C$2002,MATCH(B1908, 'Factor Schedule'!$B$3:$B$2002, -1), 1)=B1908,MATCH(B1908, 'Factor Schedule'!$B$3:$B$2002, -1),MATCH(B1908, 'Factor Schedule'!$B$3:$B$2002, -1)+1)))</f>
        <v/>
      </c>
      <c r="L1908" s="11" t="str" cm="1">
        <f t="array" aca="1" ref="L1908" ca="1">IF(B1908="","",ROUND(J1908*_xlfn.IFNA(INDEX('Factor Schedule'!$B$3:$C$2002,K1908, 2), 1), 2))</f>
        <v/>
      </c>
      <c r="M1908" s="11" t="str">
        <f ca="1">IF(B1908="", "", IF(OR(LOWER('Terms&amp;Conditions + Transaction'!$B$12)&lt;&gt;"compound", B1908=$C$2, B1908=E1908), L1908, L1908+IF(LOWER('Terms&amp;Conditions + Transaction'!$B$13)&lt;&gt;"y", SUMIFS($T$8:$T$2007, $B$8:$B$2007, "&gt;="&amp;E1908, $B$8:$B$2007, "&lt;"&amp;B1908), SUMIFS($U$8:$U$1007, $B$8:$B$2007, "&gt;="&amp;E1908, $B$8:$B$2007, "&lt;"&amp;B1908))))</f>
        <v/>
      </c>
      <c r="N1908" s="18" t="str">
        <f ca="1">IF(OR(B1908 = "", F1908=""), "", MIN(ForwardDays(B1908,-'Terms&amp;Conditions + Transaction'!$B$22, 'Terms&amp;Conditions + Transaction'!$B$23, 'Holiday Schedule'!$B$3:$B$1002),ForwardDays(F1908,-'Terms&amp;Conditions + Transaction'!$B$22, 'Terms&amp;Conditions + Transaction'!$B$23, 'Holiday Schedule'!$B$3:$B$1002)))</f>
        <v/>
      </c>
      <c r="O1908" s="42" t="str">
        <f ca="1">IF(B1908="", "", IF(ISNA(MATCH(N1908, SOFR_INDEX!$A$2:$A$2001, -1)),1,IF(INDEX(SOFR_INDEX!$A$2:$E$2001,MATCH(N1908, SOFR_INDEX!$A$2:$A$2001, -1), 1)=N1908,MATCH(N1908, SOFR_INDEX!$A$2:$A$2001, -1),MATCH(N1908, SOFR_INDEX!$A$2:$A$2001, -1)+1)))</f>
        <v/>
      </c>
      <c r="P1908" s="40" t="str" cm="1">
        <f t="array" aca="1" ref="P1908" ca="1">IF(OR(B1908="", F1908=""), "", INDEX(SOFR_INDEX!$B$2:$E$2001, O1908,$P$4) * IF(LEFT($P$3, 3)="180", 2, IF(LEFT($P$3, 2)="90", 4, IF(LEFT($P$3, 2)="30", 12, 1)))/100)</f>
        <v/>
      </c>
      <c r="Q1908" s="43" t="str">
        <f ca="1">IF(OR(B1908="", F1908=""), "", P1908+'Terms&amp;Conditions + Transaction'!$B$11/10000)</f>
        <v/>
      </c>
      <c r="R1908" s="43" t="str">
        <f t="shared" ca="1" si="185"/>
        <v/>
      </c>
      <c r="S1908" t="str">
        <f ca="1">IF(B1908="",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Transaction'!$C$7*(F1908-E1908), 365), 360))))</f>
        <v/>
      </c>
      <c r="T1908" s="49" t="str">
        <f t="shared" ca="1" si="186"/>
        <v/>
      </c>
      <c r="U1908" s="49" t="str">
        <f t="shared" ca="1" si="187"/>
        <v/>
      </c>
      <c r="V1908" s="49" t="str">
        <f t="shared" ca="1" si="188"/>
        <v/>
      </c>
      <c r="W1908" s="11" t="str">
        <f t="shared" ca="1" si="189"/>
        <v/>
      </c>
      <c r="X1908" s="11" t="str">
        <f t="shared" ca="1" si="190"/>
        <v/>
      </c>
    </row>
    <row r="1909" spans="2:24" x14ac:dyDescent="0.25">
      <c r="B1909" s="82" t="str">
        <f ca="1">IF(B1908&lt;MIN($C$3, 'Terms&amp;Conditions + Transaction'!$B$6), B1908+1, "")</f>
        <v/>
      </c>
      <c r="C1909" t="str">
        <f ca="1">IF(B1909="", "", IF(AND(WEEKDAY(B1909, 2)&lt;=5, ISERROR(VLOOKUP(B1909, 'Holiday Schedule'!$B$3:$B$1002, 1, FALSE))), 1, 0))</f>
        <v/>
      </c>
      <c r="D1909" t="str">
        <f ca="1">IF(B1909="", "", IF(LOWER('Terms&amp;Conditions + Transaction'!$C$15)="act", 1, IF(DAY(B1909)=31, 0, IF(AND(DAY(B1909+1)=1, MONTH(B1909+1)=3), 31-DAY(B1909), 1))))</f>
        <v/>
      </c>
      <c r="E1909" s="18" t="str">
        <f ca="1">IF(B1909="", "", IFERROR(VLOOKUP(B1909, 'Accrual Schedule'!$B$3:$B$122, 1, TRUE), ""))</f>
        <v/>
      </c>
      <c r="F1909" s="18" t="str" cm="1">
        <f t="array" aca="1" ref="F1909" ca="1">IF(B1909="", "", INDEX('Accrual Schedule'!$B$3:$B$122, MATCH(B1909, 'Accrual Schedule'!$B$3:$B$122, 1)+1, 1))</f>
        <v/>
      </c>
      <c r="G1909" s="18" t="str" cm="1">
        <f t="array" aca="1" ref="G1909" ca="1">IF(B1909="", "", INDEX('Accrual Schedule'!$B$3:$B$122, MATCH(H1909, 'Accrual Schedule'!$B$3:$B$122, 1)-1, 1))</f>
        <v/>
      </c>
      <c r="H1909" s="18" t="str">
        <f ca="1">IF(B1909="", "", INDEX('Accrual Schedule'!$B$3:$B$122, MATCH(I1909, 'Accrual Schedule'!$C$3:$C$122, 1), 1))</f>
        <v/>
      </c>
      <c r="I1909" s="18" t="str" cm="1">
        <f t="array" aca="1" ref="I1909" ca="1">IF(B1909="", "", _xlfn.IFNA(INDEX('Accrual Schedule'!$C$4:$C$122, MATCH(B1909, 'Accrual Schedule'!$C$4:$C$122, 1)+1, 1), INDEX('Accrual Schedule'!$C$4:$C$122, 1, 1)))</f>
        <v/>
      </c>
      <c r="J1909" s="11" t="str">
        <f ca="1">IF(B1909="","",'Terms&amp;Conditions + Transaction'!$F$5-SUMIF(Dispositions!$B$3:$B$32,"&lt;="&amp;B1909,Dispositions!$C$3:$C$32))</f>
        <v/>
      </c>
      <c r="K1909" s="84" t="str">
        <f ca="1">IF(B1909="", "", IF(ISNA(MATCH(B1909, 'Factor Schedule'!$B$3:$B$2002, -1)),1,IF(INDEX('Factor Schedule'!$B$3:$C$2002,MATCH(B1909, 'Factor Schedule'!$B$3:$B$2002, -1), 1)=B1909,MATCH(B1909, 'Factor Schedule'!$B$3:$B$2002, -1),MATCH(B1909, 'Factor Schedule'!$B$3:$B$2002, -1)+1)))</f>
        <v/>
      </c>
      <c r="L1909" s="11" t="str" cm="1">
        <f t="array" aca="1" ref="L1909" ca="1">IF(B1909="","",ROUND(J1909*_xlfn.IFNA(INDEX('Factor Schedule'!$B$3:$C$2002,K1909, 2), 1), 2))</f>
        <v/>
      </c>
      <c r="M1909" s="11" t="str">
        <f ca="1">IF(B1909="", "", IF(OR(LOWER('Terms&amp;Conditions + Transaction'!$B$12)&lt;&gt;"compound", B1909=$C$2, B1909=E1909), L1909, L1909+IF(LOWER('Terms&amp;Conditions + Transaction'!$B$13)&lt;&gt;"y", SUMIFS($T$8:$T$2007, $B$8:$B$2007, "&gt;="&amp;E1909, $B$8:$B$2007, "&lt;"&amp;B1909), SUMIFS($U$8:$U$1007, $B$8:$B$2007, "&gt;="&amp;E1909, $B$8:$B$2007, "&lt;"&amp;B1909))))</f>
        <v/>
      </c>
      <c r="N1909" s="18" t="str">
        <f ca="1">IF(OR(B1909 = "", F1909=""), "", MIN(ForwardDays(B1909,-'Terms&amp;Conditions + Transaction'!$B$22, 'Terms&amp;Conditions + Transaction'!$B$23, 'Holiday Schedule'!$B$3:$B$1002),ForwardDays(F1909,-'Terms&amp;Conditions + Transaction'!$B$22, 'Terms&amp;Conditions + Transaction'!$B$23, 'Holiday Schedule'!$B$3:$B$1002)))</f>
        <v/>
      </c>
      <c r="O1909" s="42" t="str">
        <f ca="1">IF(B1909="", "", IF(ISNA(MATCH(N1909, SOFR_INDEX!$A$2:$A$2001, -1)),1,IF(INDEX(SOFR_INDEX!$A$2:$E$2001,MATCH(N1909, SOFR_INDEX!$A$2:$A$2001, -1), 1)=N1909,MATCH(N1909, SOFR_INDEX!$A$2:$A$2001, -1),MATCH(N1909, SOFR_INDEX!$A$2:$A$2001, -1)+1)))</f>
        <v/>
      </c>
      <c r="P1909" s="40" t="str" cm="1">
        <f t="array" aca="1" ref="P1909" ca="1">IF(OR(B1909="", F1909=""), "", INDEX(SOFR_INDEX!$B$2:$E$2001, O1909,$P$4) * IF(LEFT($P$3, 3)="180", 2, IF(LEFT($P$3, 2)="90", 4, IF(LEFT($P$3, 2)="30", 12, 1)))/100)</f>
        <v/>
      </c>
      <c r="Q1909" s="43" t="str">
        <f ca="1">IF(OR(B1909="", F1909=""), "", P1909+'Terms&amp;Conditions + Transaction'!$B$11/10000)</f>
        <v/>
      </c>
      <c r="R1909" s="43" t="str">
        <f t="shared" ca="1" si="185"/>
        <v/>
      </c>
      <c r="S1909" t="str">
        <f ca="1">IF(B1909="",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Transaction'!$C$7*(F1909-E1909), 365), 360))))</f>
        <v/>
      </c>
      <c r="T1909" s="49" t="str">
        <f t="shared" ca="1" si="186"/>
        <v/>
      </c>
      <c r="U1909" s="49" t="str">
        <f t="shared" ca="1" si="187"/>
        <v/>
      </c>
      <c r="V1909" s="49" t="str">
        <f t="shared" ca="1" si="188"/>
        <v/>
      </c>
      <c r="W1909" s="11" t="str">
        <f t="shared" ca="1" si="189"/>
        <v/>
      </c>
      <c r="X1909" s="11" t="str">
        <f t="shared" ca="1" si="190"/>
        <v/>
      </c>
    </row>
    <row r="1910" spans="2:24" x14ac:dyDescent="0.25">
      <c r="B1910" s="82" t="str">
        <f ca="1">IF(B1909&lt;MIN($C$3, 'Terms&amp;Conditions + Transaction'!$B$6), B1909+1, "")</f>
        <v/>
      </c>
      <c r="C1910" t="str">
        <f ca="1">IF(B1910="", "", IF(AND(WEEKDAY(B1910, 2)&lt;=5, ISERROR(VLOOKUP(B1910, 'Holiday Schedule'!$B$3:$B$1002, 1, FALSE))), 1, 0))</f>
        <v/>
      </c>
      <c r="D1910" t="str">
        <f ca="1">IF(B1910="", "", IF(LOWER('Terms&amp;Conditions + Transaction'!$C$15)="act", 1, IF(DAY(B1910)=31, 0, IF(AND(DAY(B1910+1)=1, MONTH(B1910+1)=3), 31-DAY(B1910), 1))))</f>
        <v/>
      </c>
      <c r="E1910" s="18" t="str">
        <f ca="1">IF(B1910="", "", IFERROR(VLOOKUP(B1910, 'Accrual Schedule'!$B$3:$B$122, 1, TRUE), ""))</f>
        <v/>
      </c>
      <c r="F1910" s="18" t="str" cm="1">
        <f t="array" aca="1" ref="F1910" ca="1">IF(B1910="", "", INDEX('Accrual Schedule'!$B$3:$B$122, MATCH(B1910, 'Accrual Schedule'!$B$3:$B$122, 1)+1, 1))</f>
        <v/>
      </c>
      <c r="G1910" s="18" t="str" cm="1">
        <f t="array" aca="1" ref="G1910" ca="1">IF(B1910="", "", INDEX('Accrual Schedule'!$B$3:$B$122, MATCH(H1910, 'Accrual Schedule'!$B$3:$B$122, 1)-1, 1))</f>
        <v/>
      </c>
      <c r="H1910" s="18" t="str">
        <f ca="1">IF(B1910="", "", INDEX('Accrual Schedule'!$B$3:$B$122, MATCH(I1910, 'Accrual Schedule'!$C$3:$C$122, 1), 1))</f>
        <v/>
      </c>
      <c r="I1910" s="18" t="str" cm="1">
        <f t="array" aca="1" ref="I1910" ca="1">IF(B1910="", "", _xlfn.IFNA(INDEX('Accrual Schedule'!$C$4:$C$122, MATCH(B1910, 'Accrual Schedule'!$C$4:$C$122, 1)+1, 1), INDEX('Accrual Schedule'!$C$4:$C$122, 1, 1)))</f>
        <v/>
      </c>
      <c r="J1910" s="11" t="str">
        <f ca="1">IF(B1910="","",'Terms&amp;Conditions + Transaction'!$F$5-SUMIF(Dispositions!$B$3:$B$32,"&lt;="&amp;B1910,Dispositions!$C$3:$C$32))</f>
        <v/>
      </c>
      <c r="K1910" s="84" t="str">
        <f ca="1">IF(B1910="", "", IF(ISNA(MATCH(B1910, 'Factor Schedule'!$B$3:$B$2002, -1)),1,IF(INDEX('Factor Schedule'!$B$3:$C$2002,MATCH(B1910, 'Factor Schedule'!$B$3:$B$2002, -1), 1)=B1910,MATCH(B1910, 'Factor Schedule'!$B$3:$B$2002, -1),MATCH(B1910, 'Factor Schedule'!$B$3:$B$2002, -1)+1)))</f>
        <v/>
      </c>
      <c r="L1910" s="11" t="str" cm="1">
        <f t="array" aca="1" ref="L1910" ca="1">IF(B1910="","",ROUND(J1910*_xlfn.IFNA(INDEX('Factor Schedule'!$B$3:$C$2002,K1910, 2), 1), 2))</f>
        <v/>
      </c>
      <c r="M1910" s="11" t="str">
        <f ca="1">IF(B1910="", "", IF(OR(LOWER('Terms&amp;Conditions + Transaction'!$B$12)&lt;&gt;"compound", B1910=$C$2, B1910=E1910), L1910, L1910+IF(LOWER('Terms&amp;Conditions + Transaction'!$B$13)&lt;&gt;"y", SUMIFS($T$8:$T$2007, $B$8:$B$2007, "&gt;="&amp;E1910, $B$8:$B$2007, "&lt;"&amp;B1910), SUMIFS($U$8:$U$1007, $B$8:$B$2007, "&gt;="&amp;E1910, $B$8:$B$2007, "&lt;"&amp;B1910))))</f>
        <v/>
      </c>
      <c r="N1910" s="18" t="str">
        <f ca="1">IF(OR(B1910 = "", F1910=""), "", MIN(ForwardDays(B1910,-'Terms&amp;Conditions + Transaction'!$B$22, 'Terms&amp;Conditions + Transaction'!$B$23, 'Holiday Schedule'!$B$3:$B$1002),ForwardDays(F1910,-'Terms&amp;Conditions + Transaction'!$B$22, 'Terms&amp;Conditions + Transaction'!$B$23, 'Holiday Schedule'!$B$3:$B$1002)))</f>
        <v/>
      </c>
      <c r="O1910" s="42" t="str">
        <f ca="1">IF(B1910="", "", IF(ISNA(MATCH(N1910, SOFR_INDEX!$A$2:$A$2001, -1)),1,IF(INDEX(SOFR_INDEX!$A$2:$E$2001,MATCH(N1910, SOFR_INDEX!$A$2:$A$2001, -1), 1)=N1910,MATCH(N1910, SOFR_INDEX!$A$2:$A$2001, -1),MATCH(N1910, SOFR_INDEX!$A$2:$A$2001, -1)+1)))</f>
        <v/>
      </c>
      <c r="P1910" s="40" t="str" cm="1">
        <f t="array" aca="1" ref="P1910" ca="1">IF(OR(B1910="", F1910=""), "", INDEX(SOFR_INDEX!$B$2:$E$2001, O1910,$P$4) * IF(LEFT($P$3, 3)="180", 2, IF(LEFT($P$3, 2)="90", 4, IF(LEFT($P$3, 2)="30", 12, 1)))/100)</f>
        <v/>
      </c>
      <c r="Q1910" s="43" t="str">
        <f ca="1">IF(OR(B1910="", F1910=""), "", P1910+'Terms&amp;Conditions + Transaction'!$B$11/10000)</f>
        <v/>
      </c>
      <c r="R1910" s="43" t="str">
        <f t="shared" ca="1" si="185"/>
        <v/>
      </c>
      <c r="S1910" t="str">
        <f ca="1">IF(B1910="",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Transaction'!$C$7*(F1910-E1910), 365), 360))))</f>
        <v/>
      </c>
      <c r="T1910" s="49" t="str">
        <f t="shared" ca="1" si="186"/>
        <v/>
      </c>
      <c r="U1910" s="49" t="str">
        <f t="shared" ca="1" si="187"/>
        <v/>
      </c>
      <c r="V1910" s="49" t="str">
        <f t="shared" ca="1" si="188"/>
        <v/>
      </c>
      <c r="W1910" s="11" t="str">
        <f t="shared" ca="1" si="189"/>
        <v/>
      </c>
      <c r="X1910" s="11" t="str">
        <f t="shared" ca="1" si="190"/>
        <v/>
      </c>
    </row>
    <row r="1911" spans="2:24" x14ac:dyDescent="0.25">
      <c r="B1911" s="82" t="str">
        <f ca="1">IF(B1910&lt;MIN($C$3, 'Terms&amp;Conditions + Transaction'!$B$6), B1910+1, "")</f>
        <v/>
      </c>
      <c r="C1911" t="str">
        <f ca="1">IF(B1911="", "", IF(AND(WEEKDAY(B1911, 2)&lt;=5, ISERROR(VLOOKUP(B1911, 'Holiday Schedule'!$B$3:$B$1002, 1, FALSE))), 1, 0))</f>
        <v/>
      </c>
      <c r="D1911" t="str">
        <f ca="1">IF(B1911="", "", IF(LOWER('Terms&amp;Conditions + Transaction'!$C$15)="act", 1, IF(DAY(B1911)=31, 0, IF(AND(DAY(B1911+1)=1, MONTH(B1911+1)=3), 31-DAY(B1911), 1))))</f>
        <v/>
      </c>
      <c r="E1911" s="18" t="str">
        <f ca="1">IF(B1911="", "", IFERROR(VLOOKUP(B1911, 'Accrual Schedule'!$B$3:$B$122, 1, TRUE), ""))</f>
        <v/>
      </c>
      <c r="F1911" s="18" t="str" cm="1">
        <f t="array" aca="1" ref="F1911" ca="1">IF(B1911="", "", INDEX('Accrual Schedule'!$B$3:$B$122, MATCH(B1911, 'Accrual Schedule'!$B$3:$B$122, 1)+1, 1))</f>
        <v/>
      </c>
      <c r="G1911" s="18" t="str" cm="1">
        <f t="array" aca="1" ref="G1911" ca="1">IF(B1911="", "", INDEX('Accrual Schedule'!$B$3:$B$122, MATCH(H1911, 'Accrual Schedule'!$B$3:$B$122, 1)-1, 1))</f>
        <v/>
      </c>
      <c r="H1911" s="18" t="str">
        <f ca="1">IF(B1911="", "", INDEX('Accrual Schedule'!$B$3:$B$122, MATCH(I1911, 'Accrual Schedule'!$C$3:$C$122, 1), 1))</f>
        <v/>
      </c>
      <c r="I1911" s="18" t="str" cm="1">
        <f t="array" aca="1" ref="I1911" ca="1">IF(B1911="", "", _xlfn.IFNA(INDEX('Accrual Schedule'!$C$4:$C$122, MATCH(B1911, 'Accrual Schedule'!$C$4:$C$122, 1)+1, 1), INDEX('Accrual Schedule'!$C$4:$C$122, 1, 1)))</f>
        <v/>
      </c>
      <c r="J1911" s="11" t="str">
        <f ca="1">IF(B1911="","",'Terms&amp;Conditions + Transaction'!$F$5-SUMIF(Dispositions!$B$3:$B$32,"&lt;="&amp;B1911,Dispositions!$C$3:$C$32))</f>
        <v/>
      </c>
      <c r="K1911" s="84" t="str">
        <f ca="1">IF(B1911="", "", IF(ISNA(MATCH(B1911, 'Factor Schedule'!$B$3:$B$2002, -1)),1,IF(INDEX('Factor Schedule'!$B$3:$C$2002,MATCH(B1911, 'Factor Schedule'!$B$3:$B$2002, -1), 1)=B1911,MATCH(B1911, 'Factor Schedule'!$B$3:$B$2002, -1),MATCH(B1911, 'Factor Schedule'!$B$3:$B$2002, -1)+1)))</f>
        <v/>
      </c>
      <c r="L1911" s="11" t="str" cm="1">
        <f t="array" aca="1" ref="L1911" ca="1">IF(B1911="","",ROUND(J1911*_xlfn.IFNA(INDEX('Factor Schedule'!$B$3:$C$2002,K1911, 2), 1), 2))</f>
        <v/>
      </c>
      <c r="M1911" s="11" t="str">
        <f ca="1">IF(B1911="", "", IF(OR(LOWER('Terms&amp;Conditions + Transaction'!$B$12)&lt;&gt;"compound", B1911=$C$2, B1911=E1911), L1911, L1911+IF(LOWER('Terms&amp;Conditions + Transaction'!$B$13)&lt;&gt;"y", SUMIFS($T$8:$T$2007, $B$8:$B$2007, "&gt;="&amp;E1911, $B$8:$B$2007, "&lt;"&amp;B1911), SUMIFS($U$8:$U$1007, $B$8:$B$2007, "&gt;="&amp;E1911, $B$8:$B$2007, "&lt;"&amp;B1911))))</f>
        <v/>
      </c>
      <c r="N1911" s="18" t="str">
        <f ca="1">IF(OR(B1911 = "", F1911=""), "", MIN(ForwardDays(B1911,-'Terms&amp;Conditions + Transaction'!$B$22, 'Terms&amp;Conditions + Transaction'!$B$23, 'Holiday Schedule'!$B$3:$B$1002),ForwardDays(F1911,-'Terms&amp;Conditions + Transaction'!$B$22, 'Terms&amp;Conditions + Transaction'!$B$23, 'Holiday Schedule'!$B$3:$B$1002)))</f>
        <v/>
      </c>
      <c r="O1911" s="42" t="str">
        <f ca="1">IF(B1911="", "", IF(ISNA(MATCH(N1911, SOFR_INDEX!$A$2:$A$2001, -1)),1,IF(INDEX(SOFR_INDEX!$A$2:$E$2001,MATCH(N1911, SOFR_INDEX!$A$2:$A$2001, -1), 1)=N1911,MATCH(N1911, SOFR_INDEX!$A$2:$A$2001, -1),MATCH(N1911, SOFR_INDEX!$A$2:$A$2001, -1)+1)))</f>
        <v/>
      </c>
      <c r="P1911" s="40" t="str" cm="1">
        <f t="array" aca="1" ref="P1911" ca="1">IF(OR(B1911="", F1911=""), "", INDEX(SOFR_INDEX!$B$2:$E$2001, O1911,$P$4) * IF(LEFT($P$3, 3)="180", 2, IF(LEFT($P$3, 2)="90", 4, IF(LEFT($P$3, 2)="30", 12, 1)))/100)</f>
        <v/>
      </c>
      <c r="Q1911" s="43" t="str">
        <f ca="1">IF(OR(B1911="", F1911=""), "", P1911+'Terms&amp;Conditions + Transaction'!$B$11/10000)</f>
        <v/>
      </c>
      <c r="R1911" s="43" t="str">
        <f t="shared" ca="1" si="185"/>
        <v/>
      </c>
      <c r="S1911" t="str">
        <f ca="1">IF(B1911="",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Transaction'!$C$7*(F1911-E1911), 365), 360))))</f>
        <v/>
      </c>
      <c r="T1911" s="49" t="str">
        <f t="shared" ca="1" si="186"/>
        <v/>
      </c>
      <c r="U1911" s="49" t="str">
        <f t="shared" ca="1" si="187"/>
        <v/>
      </c>
      <c r="V1911" s="49" t="str">
        <f t="shared" ca="1" si="188"/>
        <v/>
      </c>
      <c r="W1911" s="11" t="str">
        <f t="shared" ca="1" si="189"/>
        <v/>
      </c>
      <c r="X1911" s="11" t="str">
        <f t="shared" ca="1" si="190"/>
        <v/>
      </c>
    </row>
    <row r="1912" spans="2:24" x14ac:dyDescent="0.25">
      <c r="B1912" s="82" t="str">
        <f ca="1">IF(B1911&lt;MIN($C$3, 'Terms&amp;Conditions + Transaction'!$B$6), B1911+1, "")</f>
        <v/>
      </c>
      <c r="C1912" t="str">
        <f ca="1">IF(B1912="", "", IF(AND(WEEKDAY(B1912, 2)&lt;=5, ISERROR(VLOOKUP(B1912, 'Holiday Schedule'!$B$3:$B$1002, 1, FALSE))), 1, 0))</f>
        <v/>
      </c>
      <c r="D1912" t="str">
        <f ca="1">IF(B1912="", "", IF(LOWER('Terms&amp;Conditions + Transaction'!$C$15)="act", 1, IF(DAY(B1912)=31, 0, IF(AND(DAY(B1912+1)=1, MONTH(B1912+1)=3), 31-DAY(B1912), 1))))</f>
        <v/>
      </c>
      <c r="E1912" s="18" t="str">
        <f ca="1">IF(B1912="", "", IFERROR(VLOOKUP(B1912, 'Accrual Schedule'!$B$3:$B$122, 1, TRUE), ""))</f>
        <v/>
      </c>
      <c r="F1912" s="18" t="str" cm="1">
        <f t="array" aca="1" ref="F1912" ca="1">IF(B1912="", "", INDEX('Accrual Schedule'!$B$3:$B$122, MATCH(B1912, 'Accrual Schedule'!$B$3:$B$122, 1)+1, 1))</f>
        <v/>
      </c>
      <c r="G1912" s="18" t="str" cm="1">
        <f t="array" aca="1" ref="G1912" ca="1">IF(B1912="", "", INDEX('Accrual Schedule'!$B$3:$B$122, MATCH(H1912, 'Accrual Schedule'!$B$3:$B$122, 1)-1, 1))</f>
        <v/>
      </c>
      <c r="H1912" s="18" t="str">
        <f ca="1">IF(B1912="", "", INDEX('Accrual Schedule'!$B$3:$B$122, MATCH(I1912, 'Accrual Schedule'!$C$3:$C$122, 1), 1))</f>
        <v/>
      </c>
      <c r="I1912" s="18" t="str" cm="1">
        <f t="array" aca="1" ref="I1912" ca="1">IF(B1912="", "", _xlfn.IFNA(INDEX('Accrual Schedule'!$C$4:$C$122, MATCH(B1912, 'Accrual Schedule'!$C$4:$C$122, 1)+1, 1), INDEX('Accrual Schedule'!$C$4:$C$122, 1, 1)))</f>
        <v/>
      </c>
      <c r="J1912" s="11" t="str">
        <f ca="1">IF(B1912="","",'Terms&amp;Conditions + Transaction'!$F$5-SUMIF(Dispositions!$B$3:$B$32,"&lt;="&amp;B1912,Dispositions!$C$3:$C$32))</f>
        <v/>
      </c>
      <c r="K1912" s="84" t="str">
        <f ca="1">IF(B1912="", "", IF(ISNA(MATCH(B1912, 'Factor Schedule'!$B$3:$B$2002, -1)),1,IF(INDEX('Factor Schedule'!$B$3:$C$2002,MATCH(B1912, 'Factor Schedule'!$B$3:$B$2002, -1), 1)=B1912,MATCH(B1912, 'Factor Schedule'!$B$3:$B$2002, -1),MATCH(B1912, 'Factor Schedule'!$B$3:$B$2002, -1)+1)))</f>
        <v/>
      </c>
      <c r="L1912" s="11" t="str" cm="1">
        <f t="array" aca="1" ref="L1912" ca="1">IF(B1912="","",ROUND(J1912*_xlfn.IFNA(INDEX('Factor Schedule'!$B$3:$C$2002,K1912, 2), 1), 2))</f>
        <v/>
      </c>
      <c r="M1912" s="11" t="str">
        <f ca="1">IF(B1912="", "", IF(OR(LOWER('Terms&amp;Conditions + Transaction'!$B$12)&lt;&gt;"compound", B1912=$C$2, B1912=E1912), L1912, L1912+IF(LOWER('Terms&amp;Conditions + Transaction'!$B$13)&lt;&gt;"y", SUMIFS($T$8:$T$2007, $B$8:$B$2007, "&gt;="&amp;E1912, $B$8:$B$2007, "&lt;"&amp;B1912), SUMIFS($U$8:$U$1007, $B$8:$B$2007, "&gt;="&amp;E1912, $B$8:$B$2007, "&lt;"&amp;B1912))))</f>
        <v/>
      </c>
      <c r="N1912" s="18" t="str">
        <f ca="1">IF(OR(B1912 = "", F1912=""), "", MIN(ForwardDays(B1912,-'Terms&amp;Conditions + Transaction'!$B$22, 'Terms&amp;Conditions + Transaction'!$B$23, 'Holiday Schedule'!$B$3:$B$1002),ForwardDays(F1912,-'Terms&amp;Conditions + Transaction'!$B$22, 'Terms&amp;Conditions + Transaction'!$B$23, 'Holiday Schedule'!$B$3:$B$1002)))</f>
        <v/>
      </c>
      <c r="O1912" s="42" t="str">
        <f ca="1">IF(B1912="", "", IF(ISNA(MATCH(N1912, SOFR_INDEX!$A$2:$A$2001, -1)),1,IF(INDEX(SOFR_INDEX!$A$2:$E$2001,MATCH(N1912, SOFR_INDEX!$A$2:$A$2001, -1), 1)=N1912,MATCH(N1912, SOFR_INDEX!$A$2:$A$2001, -1),MATCH(N1912, SOFR_INDEX!$A$2:$A$2001, -1)+1)))</f>
        <v/>
      </c>
      <c r="P1912" s="40" t="str" cm="1">
        <f t="array" aca="1" ref="P1912" ca="1">IF(OR(B1912="", F1912=""), "", INDEX(SOFR_INDEX!$B$2:$E$2001, O1912,$P$4) * IF(LEFT($P$3, 3)="180", 2, IF(LEFT($P$3, 2)="90", 4, IF(LEFT($P$3, 2)="30", 12, 1)))/100)</f>
        <v/>
      </c>
      <c r="Q1912" s="43" t="str">
        <f ca="1">IF(OR(B1912="", F1912=""), "", P1912+'Terms&amp;Conditions + Transaction'!$B$11/10000)</f>
        <v/>
      </c>
      <c r="R1912" s="43" t="str">
        <f t="shared" ca="1" si="185"/>
        <v/>
      </c>
      <c r="S1912" t="str">
        <f ca="1">IF(B1912="",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Transaction'!$C$7*(F1912-E1912), 365), 360))))</f>
        <v/>
      </c>
      <c r="T1912" s="49" t="str">
        <f t="shared" ca="1" si="186"/>
        <v/>
      </c>
      <c r="U1912" s="49" t="str">
        <f t="shared" ca="1" si="187"/>
        <v/>
      </c>
      <c r="V1912" s="49" t="str">
        <f t="shared" ca="1" si="188"/>
        <v/>
      </c>
      <c r="W1912" s="11" t="str">
        <f t="shared" ca="1" si="189"/>
        <v/>
      </c>
      <c r="X1912" s="11" t="str">
        <f t="shared" ca="1" si="190"/>
        <v/>
      </c>
    </row>
    <row r="1913" spans="2:24" x14ac:dyDescent="0.25">
      <c r="B1913" s="82" t="str">
        <f ca="1">IF(B1912&lt;MIN($C$3, 'Terms&amp;Conditions + Transaction'!$B$6), B1912+1, "")</f>
        <v/>
      </c>
      <c r="C1913" t="str">
        <f ca="1">IF(B1913="", "", IF(AND(WEEKDAY(B1913, 2)&lt;=5, ISERROR(VLOOKUP(B1913, 'Holiday Schedule'!$B$3:$B$1002, 1, FALSE))), 1, 0))</f>
        <v/>
      </c>
      <c r="D1913" t="str">
        <f ca="1">IF(B1913="", "", IF(LOWER('Terms&amp;Conditions + Transaction'!$C$15)="act", 1, IF(DAY(B1913)=31, 0, IF(AND(DAY(B1913+1)=1, MONTH(B1913+1)=3), 31-DAY(B1913), 1))))</f>
        <v/>
      </c>
      <c r="E1913" s="18" t="str">
        <f ca="1">IF(B1913="", "", IFERROR(VLOOKUP(B1913, 'Accrual Schedule'!$B$3:$B$122, 1, TRUE), ""))</f>
        <v/>
      </c>
      <c r="F1913" s="18" t="str" cm="1">
        <f t="array" aca="1" ref="F1913" ca="1">IF(B1913="", "", INDEX('Accrual Schedule'!$B$3:$B$122, MATCH(B1913, 'Accrual Schedule'!$B$3:$B$122, 1)+1, 1))</f>
        <v/>
      </c>
      <c r="G1913" s="18" t="str" cm="1">
        <f t="array" aca="1" ref="G1913" ca="1">IF(B1913="", "", INDEX('Accrual Schedule'!$B$3:$B$122, MATCH(H1913, 'Accrual Schedule'!$B$3:$B$122, 1)-1, 1))</f>
        <v/>
      </c>
      <c r="H1913" s="18" t="str">
        <f ca="1">IF(B1913="", "", INDEX('Accrual Schedule'!$B$3:$B$122, MATCH(I1913, 'Accrual Schedule'!$C$3:$C$122, 1), 1))</f>
        <v/>
      </c>
      <c r="I1913" s="18" t="str" cm="1">
        <f t="array" aca="1" ref="I1913" ca="1">IF(B1913="", "", _xlfn.IFNA(INDEX('Accrual Schedule'!$C$4:$C$122, MATCH(B1913, 'Accrual Schedule'!$C$4:$C$122, 1)+1, 1), INDEX('Accrual Schedule'!$C$4:$C$122, 1, 1)))</f>
        <v/>
      </c>
      <c r="J1913" s="11" t="str">
        <f ca="1">IF(B1913="","",'Terms&amp;Conditions + Transaction'!$F$5-SUMIF(Dispositions!$B$3:$B$32,"&lt;="&amp;B1913,Dispositions!$C$3:$C$32))</f>
        <v/>
      </c>
      <c r="K1913" s="84" t="str">
        <f ca="1">IF(B1913="", "", IF(ISNA(MATCH(B1913, 'Factor Schedule'!$B$3:$B$2002, -1)),1,IF(INDEX('Factor Schedule'!$B$3:$C$2002,MATCH(B1913, 'Factor Schedule'!$B$3:$B$2002, -1), 1)=B1913,MATCH(B1913, 'Factor Schedule'!$B$3:$B$2002, -1),MATCH(B1913, 'Factor Schedule'!$B$3:$B$2002, -1)+1)))</f>
        <v/>
      </c>
      <c r="L1913" s="11" t="str" cm="1">
        <f t="array" aca="1" ref="L1913" ca="1">IF(B1913="","",ROUND(J1913*_xlfn.IFNA(INDEX('Factor Schedule'!$B$3:$C$2002,K1913, 2), 1), 2))</f>
        <v/>
      </c>
      <c r="M1913" s="11" t="str">
        <f ca="1">IF(B1913="", "", IF(OR(LOWER('Terms&amp;Conditions + Transaction'!$B$12)&lt;&gt;"compound", B1913=$C$2, B1913=E1913), L1913, L1913+IF(LOWER('Terms&amp;Conditions + Transaction'!$B$13)&lt;&gt;"y", SUMIFS($T$8:$T$2007, $B$8:$B$2007, "&gt;="&amp;E1913, $B$8:$B$2007, "&lt;"&amp;B1913), SUMIFS($U$8:$U$1007, $B$8:$B$2007, "&gt;="&amp;E1913, $B$8:$B$2007, "&lt;"&amp;B1913))))</f>
        <v/>
      </c>
      <c r="N1913" s="18" t="str">
        <f ca="1">IF(OR(B1913 = "", F1913=""), "", MIN(ForwardDays(B1913,-'Terms&amp;Conditions + Transaction'!$B$22, 'Terms&amp;Conditions + Transaction'!$B$23, 'Holiday Schedule'!$B$3:$B$1002),ForwardDays(F1913,-'Terms&amp;Conditions + Transaction'!$B$22, 'Terms&amp;Conditions + Transaction'!$B$23, 'Holiday Schedule'!$B$3:$B$1002)))</f>
        <v/>
      </c>
      <c r="O1913" s="42" t="str">
        <f ca="1">IF(B1913="", "", IF(ISNA(MATCH(N1913, SOFR_INDEX!$A$2:$A$2001, -1)),1,IF(INDEX(SOFR_INDEX!$A$2:$E$2001,MATCH(N1913, SOFR_INDEX!$A$2:$A$2001, -1), 1)=N1913,MATCH(N1913, SOFR_INDEX!$A$2:$A$2001, -1),MATCH(N1913, SOFR_INDEX!$A$2:$A$2001, -1)+1)))</f>
        <v/>
      </c>
      <c r="P1913" s="40" t="str" cm="1">
        <f t="array" aca="1" ref="P1913" ca="1">IF(OR(B1913="", F1913=""), "", INDEX(SOFR_INDEX!$B$2:$E$2001, O1913,$P$4) * IF(LEFT($P$3, 3)="180", 2, IF(LEFT($P$3, 2)="90", 4, IF(LEFT($P$3, 2)="30", 12, 1)))/100)</f>
        <v/>
      </c>
      <c r="Q1913" s="43" t="str">
        <f ca="1">IF(OR(B1913="", F1913=""), "", P1913+'Terms&amp;Conditions + Transaction'!$B$11/10000)</f>
        <v/>
      </c>
      <c r="R1913" s="43" t="str">
        <f t="shared" ca="1" si="185"/>
        <v/>
      </c>
      <c r="S1913" t="str">
        <f ca="1">IF(B1913="",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Transaction'!$C$7*(F1913-E1913), 365), 360))))</f>
        <v/>
      </c>
      <c r="T1913" s="49" t="str">
        <f t="shared" ca="1" si="186"/>
        <v/>
      </c>
      <c r="U1913" s="49" t="str">
        <f t="shared" ca="1" si="187"/>
        <v/>
      </c>
      <c r="V1913" s="49" t="str">
        <f t="shared" ca="1" si="188"/>
        <v/>
      </c>
      <c r="W1913" s="11" t="str">
        <f t="shared" ca="1" si="189"/>
        <v/>
      </c>
      <c r="X1913" s="11" t="str">
        <f t="shared" ca="1" si="190"/>
        <v/>
      </c>
    </row>
    <row r="1914" spans="2:24" x14ac:dyDescent="0.25">
      <c r="B1914" s="82" t="str">
        <f ca="1">IF(B1913&lt;MIN($C$3, 'Terms&amp;Conditions + Transaction'!$B$6), B1913+1, "")</f>
        <v/>
      </c>
      <c r="C1914" t="str">
        <f ca="1">IF(B1914="", "", IF(AND(WEEKDAY(B1914, 2)&lt;=5, ISERROR(VLOOKUP(B1914, 'Holiday Schedule'!$B$3:$B$1002, 1, FALSE))), 1, 0))</f>
        <v/>
      </c>
      <c r="D1914" t="str">
        <f ca="1">IF(B1914="", "", IF(LOWER('Terms&amp;Conditions + Transaction'!$C$15)="act", 1, IF(DAY(B1914)=31, 0, IF(AND(DAY(B1914+1)=1, MONTH(B1914+1)=3), 31-DAY(B1914), 1))))</f>
        <v/>
      </c>
      <c r="E1914" s="18" t="str">
        <f ca="1">IF(B1914="", "", IFERROR(VLOOKUP(B1914, 'Accrual Schedule'!$B$3:$B$122, 1, TRUE), ""))</f>
        <v/>
      </c>
      <c r="F1914" s="18" t="str" cm="1">
        <f t="array" aca="1" ref="F1914" ca="1">IF(B1914="", "", INDEX('Accrual Schedule'!$B$3:$B$122, MATCH(B1914, 'Accrual Schedule'!$B$3:$B$122, 1)+1, 1))</f>
        <v/>
      </c>
      <c r="G1914" s="18" t="str" cm="1">
        <f t="array" aca="1" ref="G1914" ca="1">IF(B1914="", "", INDEX('Accrual Schedule'!$B$3:$B$122, MATCH(H1914, 'Accrual Schedule'!$B$3:$B$122, 1)-1, 1))</f>
        <v/>
      </c>
      <c r="H1914" s="18" t="str">
        <f ca="1">IF(B1914="", "", INDEX('Accrual Schedule'!$B$3:$B$122, MATCH(I1914, 'Accrual Schedule'!$C$3:$C$122, 1), 1))</f>
        <v/>
      </c>
      <c r="I1914" s="18" t="str" cm="1">
        <f t="array" aca="1" ref="I1914" ca="1">IF(B1914="", "", _xlfn.IFNA(INDEX('Accrual Schedule'!$C$4:$C$122, MATCH(B1914, 'Accrual Schedule'!$C$4:$C$122, 1)+1, 1), INDEX('Accrual Schedule'!$C$4:$C$122, 1, 1)))</f>
        <v/>
      </c>
      <c r="J1914" s="11" t="str">
        <f ca="1">IF(B1914="","",'Terms&amp;Conditions + Transaction'!$F$5-SUMIF(Dispositions!$B$3:$B$32,"&lt;="&amp;B1914,Dispositions!$C$3:$C$32))</f>
        <v/>
      </c>
      <c r="K1914" s="84" t="str">
        <f ca="1">IF(B1914="", "", IF(ISNA(MATCH(B1914, 'Factor Schedule'!$B$3:$B$2002, -1)),1,IF(INDEX('Factor Schedule'!$B$3:$C$2002,MATCH(B1914, 'Factor Schedule'!$B$3:$B$2002, -1), 1)=B1914,MATCH(B1914, 'Factor Schedule'!$B$3:$B$2002, -1),MATCH(B1914, 'Factor Schedule'!$B$3:$B$2002, -1)+1)))</f>
        <v/>
      </c>
      <c r="L1914" s="11" t="str" cm="1">
        <f t="array" aca="1" ref="L1914" ca="1">IF(B1914="","",ROUND(J1914*_xlfn.IFNA(INDEX('Factor Schedule'!$B$3:$C$2002,K1914, 2), 1), 2))</f>
        <v/>
      </c>
      <c r="M1914" s="11" t="str">
        <f ca="1">IF(B1914="", "", IF(OR(LOWER('Terms&amp;Conditions + Transaction'!$B$12)&lt;&gt;"compound", B1914=$C$2, B1914=E1914), L1914, L1914+IF(LOWER('Terms&amp;Conditions + Transaction'!$B$13)&lt;&gt;"y", SUMIFS($T$8:$T$2007, $B$8:$B$2007, "&gt;="&amp;E1914, $B$8:$B$2007, "&lt;"&amp;B1914), SUMIFS($U$8:$U$1007, $B$8:$B$2007, "&gt;="&amp;E1914, $B$8:$B$2007, "&lt;"&amp;B1914))))</f>
        <v/>
      </c>
      <c r="N1914" s="18" t="str">
        <f ca="1">IF(OR(B1914 = "", F1914=""), "", MIN(ForwardDays(B1914,-'Terms&amp;Conditions + Transaction'!$B$22, 'Terms&amp;Conditions + Transaction'!$B$23, 'Holiday Schedule'!$B$3:$B$1002),ForwardDays(F1914,-'Terms&amp;Conditions + Transaction'!$B$22, 'Terms&amp;Conditions + Transaction'!$B$23, 'Holiday Schedule'!$B$3:$B$1002)))</f>
        <v/>
      </c>
      <c r="O1914" s="42" t="str">
        <f ca="1">IF(B1914="", "", IF(ISNA(MATCH(N1914, SOFR_INDEX!$A$2:$A$2001, -1)),1,IF(INDEX(SOFR_INDEX!$A$2:$E$2001,MATCH(N1914, SOFR_INDEX!$A$2:$A$2001, -1), 1)=N1914,MATCH(N1914, SOFR_INDEX!$A$2:$A$2001, -1),MATCH(N1914, SOFR_INDEX!$A$2:$A$2001, -1)+1)))</f>
        <v/>
      </c>
      <c r="P1914" s="40" t="str" cm="1">
        <f t="array" aca="1" ref="P1914" ca="1">IF(OR(B1914="", F1914=""), "", INDEX(SOFR_INDEX!$B$2:$E$2001, O1914,$P$4) * IF(LEFT($P$3, 3)="180", 2, IF(LEFT($P$3, 2)="90", 4, IF(LEFT($P$3, 2)="30", 12, 1)))/100)</f>
        <v/>
      </c>
      <c r="Q1914" s="43" t="str">
        <f ca="1">IF(OR(B1914="", F1914=""), "", P1914+'Terms&amp;Conditions + Transaction'!$B$11/10000)</f>
        <v/>
      </c>
      <c r="R1914" s="43" t="str">
        <f t="shared" ca="1" si="185"/>
        <v/>
      </c>
      <c r="S1914" t="str">
        <f ca="1">IF(B1914="",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Transaction'!$C$7*(F1914-E1914), 365), 360))))</f>
        <v/>
      </c>
      <c r="T1914" s="49" t="str">
        <f t="shared" ca="1" si="186"/>
        <v/>
      </c>
      <c r="U1914" s="49" t="str">
        <f t="shared" ca="1" si="187"/>
        <v/>
      </c>
      <c r="V1914" s="49" t="str">
        <f t="shared" ca="1" si="188"/>
        <v/>
      </c>
      <c r="W1914" s="11" t="str">
        <f t="shared" ca="1" si="189"/>
        <v/>
      </c>
      <c r="X1914" s="11" t="str">
        <f t="shared" ca="1" si="190"/>
        <v/>
      </c>
    </row>
    <row r="1915" spans="2:24" x14ac:dyDescent="0.25">
      <c r="B1915" s="82" t="str">
        <f ca="1">IF(B1914&lt;MIN($C$3, 'Terms&amp;Conditions + Transaction'!$B$6), B1914+1, "")</f>
        <v/>
      </c>
      <c r="C1915" t="str">
        <f ca="1">IF(B1915="", "", IF(AND(WEEKDAY(B1915, 2)&lt;=5, ISERROR(VLOOKUP(B1915, 'Holiday Schedule'!$B$3:$B$1002, 1, FALSE))), 1, 0))</f>
        <v/>
      </c>
      <c r="D1915" t="str">
        <f ca="1">IF(B1915="", "", IF(LOWER('Terms&amp;Conditions + Transaction'!$C$15)="act", 1, IF(DAY(B1915)=31, 0, IF(AND(DAY(B1915+1)=1, MONTH(B1915+1)=3), 31-DAY(B1915), 1))))</f>
        <v/>
      </c>
      <c r="E1915" s="18" t="str">
        <f ca="1">IF(B1915="", "", IFERROR(VLOOKUP(B1915, 'Accrual Schedule'!$B$3:$B$122, 1, TRUE), ""))</f>
        <v/>
      </c>
      <c r="F1915" s="18" t="str" cm="1">
        <f t="array" aca="1" ref="F1915" ca="1">IF(B1915="", "", INDEX('Accrual Schedule'!$B$3:$B$122, MATCH(B1915, 'Accrual Schedule'!$B$3:$B$122, 1)+1, 1))</f>
        <v/>
      </c>
      <c r="G1915" s="18" t="str" cm="1">
        <f t="array" aca="1" ref="G1915" ca="1">IF(B1915="", "", INDEX('Accrual Schedule'!$B$3:$B$122, MATCH(H1915, 'Accrual Schedule'!$B$3:$B$122, 1)-1, 1))</f>
        <v/>
      </c>
      <c r="H1915" s="18" t="str">
        <f ca="1">IF(B1915="", "", INDEX('Accrual Schedule'!$B$3:$B$122, MATCH(I1915, 'Accrual Schedule'!$C$3:$C$122, 1), 1))</f>
        <v/>
      </c>
      <c r="I1915" s="18" t="str" cm="1">
        <f t="array" aca="1" ref="I1915" ca="1">IF(B1915="", "", _xlfn.IFNA(INDEX('Accrual Schedule'!$C$4:$C$122, MATCH(B1915, 'Accrual Schedule'!$C$4:$C$122, 1)+1, 1), INDEX('Accrual Schedule'!$C$4:$C$122, 1, 1)))</f>
        <v/>
      </c>
      <c r="J1915" s="11" t="str">
        <f ca="1">IF(B1915="","",'Terms&amp;Conditions + Transaction'!$F$5-SUMIF(Dispositions!$B$3:$B$32,"&lt;="&amp;B1915,Dispositions!$C$3:$C$32))</f>
        <v/>
      </c>
      <c r="K1915" s="84" t="str">
        <f ca="1">IF(B1915="", "", IF(ISNA(MATCH(B1915, 'Factor Schedule'!$B$3:$B$2002, -1)),1,IF(INDEX('Factor Schedule'!$B$3:$C$2002,MATCH(B1915, 'Factor Schedule'!$B$3:$B$2002, -1), 1)=B1915,MATCH(B1915, 'Factor Schedule'!$B$3:$B$2002, -1),MATCH(B1915, 'Factor Schedule'!$B$3:$B$2002, -1)+1)))</f>
        <v/>
      </c>
      <c r="L1915" s="11" t="str" cm="1">
        <f t="array" aca="1" ref="L1915" ca="1">IF(B1915="","",ROUND(J1915*_xlfn.IFNA(INDEX('Factor Schedule'!$B$3:$C$2002,K1915, 2), 1), 2))</f>
        <v/>
      </c>
      <c r="M1915" s="11" t="str">
        <f ca="1">IF(B1915="", "", IF(OR(LOWER('Terms&amp;Conditions + Transaction'!$B$12)&lt;&gt;"compound", B1915=$C$2, B1915=E1915), L1915, L1915+IF(LOWER('Terms&amp;Conditions + Transaction'!$B$13)&lt;&gt;"y", SUMIFS($T$8:$T$2007, $B$8:$B$2007, "&gt;="&amp;E1915, $B$8:$B$2007, "&lt;"&amp;B1915), SUMIFS($U$8:$U$1007, $B$8:$B$2007, "&gt;="&amp;E1915, $B$8:$B$2007, "&lt;"&amp;B1915))))</f>
        <v/>
      </c>
      <c r="N1915" s="18" t="str">
        <f ca="1">IF(OR(B1915 = "", F1915=""), "", MIN(ForwardDays(B1915,-'Terms&amp;Conditions + Transaction'!$B$22, 'Terms&amp;Conditions + Transaction'!$B$23, 'Holiday Schedule'!$B$3:$B$1002),ForwardDays(F1915,-'Terms&amp;Conditions + Transaction'!$B$22, 'Terms&amp;Conditions + Transaction'!$B$23, 'Holiday Schedule'!$B$3:$B$1002)))</f>
        <v/>
      </c>
      <c r="O1915" s="42" t="str">
        <f ca="1">IF(B1915="", "", IF(ISNA(MATCH(N1915, SOFR_INDEX!$A$2:$A$2001, -1)),1,IF(INDEX(SOFR_INDEX!$A$2:$E$2001,MATCH(N1915, SOFR_INDEX!$A$2:$A$2001, -1), 1)=N1915,MATCH(N1915, SOFR_INDEX!$A$2:$A$2001, -1),MATCH(N1915, SOFR_INDEX!$A$2:$A$2001, -1)+1)))</f>
        <v/>
      </c>
      <c r="P1915" s="40" t="str" cm="1">
        <f t="array" aca="1" ref="P1915" ca="1">IF(OR(B1915="", F1915=""), "", INDEX(SOFR_INDEX!$B$2:$E$2001, O1915,$P$4) * IF(LEFT($P$3, 3)="180", 2, IF(LEFT($P$3, 2)="90", 4, IF(LEFT($P$3, 2)="30", 12, 1)))/100)</f>
        <v/>
      </c>
      <c r="Q1915" s="43" t="str">
        <f ca="1">IF(OR(B1915="", F1915=""), "", P1915+'Terms&amp;Conditions + Transaction'!$B$11/10000)</f>
        <v/>
      </c>
      <c r="R1915" s="43" t="str">
        <f t="shared" ca="1" si="185"/>
        <v/>
      </c>
      <c r="S1915" t="str">
        <f ca="1">IF(B1915="",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Transaction'!$C$7*(F1915-E1915), 365), 360))))</f>
        <v/>
      </c>
      <c r="T1915" s="49" t="str">
        <f t="shared" ca="1" si="186"/>
        <v/>
      </c>
      <c r="U1915" s="49" t="str">
        <f t="shared" ca="1" si="187"/>
        <v/>
      </c>
      <c r="V1915" s="49" t="str">
        <f t="shared" ca="1" si="188"/>
        <v/>
      </c>
      <c r="W1915" s="11" t="str">
        <f t="shared" ca="1" si="189"/>
        <v/>
      </c>
      <c r="X1915" s="11" t="str">
        <f t="shared" ca="1" si="190"/>
        <v/>
      </c>
    </row>
    <row r="1916" spans="2:24" x14ac:dyDescent="0.25">
      <c r="B1916" s="82" t="str">
        <f ca="1">IF(B1915&lt;MIN($C$3, 'Terms&amp;Conditions + Transaction'!$B$6), B1915+1, "")</f>
        <v/>
      </c>
      <c r="C1916" t="str">
        <f ca="1">IF(B1916="", "", IF(AND(WEEKDAY(B1916, 2)&lt;=5, ISERROR(VLOOKUP(B1916, 'Holiday Schedule'!$B$3:$B$1002, 1, FALSE))), 1, 0))</f>
        <v/>
      </c>
      <c r="D1916" t="str">
        <f ca="1">IF(B1916="", "", IF(LOWER('Terms&amp;Conditions + Transaction'!$C$15)="act", 1, IF(DAY(B1916)=31, 0, IF(AND(DAY(B1916+1)=1, MONTH(B1916+1)=3), 31-DAY(B1916), 1))))</f>
        <v/>
      </c>
      <c r="E1916" s="18" t="str">
        <f ca="1">IF(B1916="", "", IFERROR(VLOOKUP(B1916, 'Accrual Schedule'!$B$3:$B$122, 1, TRUE), ""))</f>
        <v/>
      </c>
      <c r="F1916" s="18" t="str" cm="1">
        <f t="array" aca="1" ref="F1916" ca="1">IF(B1916="", "", INDEX('Accrual Schedule'!$B$3:$B$122, MATCH(B1916, 'Accrual Schedule'!$B$3:$B$122, 1)+1, 1))</f>
        <v/>
      </c>
      <c r="G1916" s="18" t="str" cm="1">
        <f t="array" aca="1" ref="G1916" ca="1">IF(B1916="", "", INDEX('Accrual Schedule'!$B$3:$B$122, MATCH(H1916, 'Accrual Schedule'!$B$3:$B$122, 1)-1, 1))</f>
        <v/>
      </c>
      <c r="H1916" s="18" t="str">
        <f ca="1">IF(B1916="", "", INDEX('Accrual Schedule'!$B$3:$B$122, MATCH(I1916, 'Accrual Schedule'!$C$3:$C$122, 1), 1))</f>
        <v/>
      </c>
      <c r="I1916" s="18" t="str" cm="1">
        <f t="array" aca="1" ref="I1916" ca="1">IF(B1916="", "", _xlfn.IFNA(INDEX('Accrual Schedule'!$C$4:$C$122, MATCH(B1916, 'Accrual Schedule'!$C$4:$C$122, 1)+1, 1), INDEX('Accrual Schedule'!$C$4:$C$122, 1, 1)))</f>
        <v/>
      </c>
      <c r="J1916" s="11" t="str">
        <f ca="1">IF(B1916="","",'Terms&amp;Conditions + Transaction'!$F$5-SUMIF(Dispositions!$B$3:$B$32,"&lt;="&amp;B1916,Dispositions!$C$3:$C$32))</f>
        <v/>
      </c>
      <c r="K1916" s="84" t="str">
        <f ca="1">IF(B1916="", "", IF(ISNA(MATCH(B1916, 'Factor Schedule'!$B$3:$B$2002, -1)),1,IF(INDEX('Factor Schedule'!$B$3:$C$2002,MATCH(B1916, 'Factor Schedule'!$B$3:$B$2002, -1), 1)=B1916,MATCH(B1916, 'Factor Schedule'!$B$3:$B$2002, -1),MATCH(B1916, 'Factor Schedule'!$B$3:$B$2002, -1)+1)))</f>
        <v/>
      </c>
      <c r="L1916" s="11" t="str" cm="1">
        <f t="array" aca="1" ref="L1916" ca="1">IF(B1916="","",ROUND(J1916*_xlfn.IFNA(INDEX('Factor Schedule'!$B$3:$C$2002,K1916, 2), 1), 2))</f>
        <v/>
      </c>
      <c r="M1916" s="11" t="str">
        <f ca="1">IF(B1916="", "", IF(OR(LOWER('Terms&amp;Conditions + Transaction'!$B$12)&lt;&gt;"compound", B1916=$C$2, B1916=E1916), L1916, L1916+IF(LOWER('Terms&amp;Conditions + Transaction'!$B$13)&lt;&gt;"y", SUMIFS($T$8:$T$2007, $B$8:$B$2007, "&gt;="&amp;E1916, $B$8:$B$2007, "&lt;"&amp;B1916), SUMIFS($U$8:$U$1007, $B$8:$B$2007, "&gt;="&amp;E1916, $B$8:$B$2007, "&lt;"&amp;B1916))))</f>
        <v/>
      </c>
      <c r="N1916" s="18" t="str">
        <f ca="1">IF(OR(B1916 = "", F1916=""), "", MIN(ForwardDays(B1916,-'Terms&amp;Conditions + Transaction'!$B$22, 'Terms&amp;Conditions + Transaction'!$B$23, 'Holiday Schedule'!$B$3:$B$1002),ForwardDays(F1916,-'Terms&amp;Conditions + Transaction'!$B$22, 'Terms&amp;Conditions + Transaction'!$B$23, 'Holiday Schedule'!$B$3:$B$1002)))</f>
        <v/>
      </c>
      <c r="O1916" s="42" t="str">
        <f ca="1">IF(B1916="", "", IF(ISNA(MATCH(N1916, SOFR_INDEX!$A$2:$A$2001, -1)),1,IF(INDEX(SOFR_INDEX!$A$2:$E$2001,MATCH(N1916, SOFR_INDEX!$A$2:$A$2001, -1), 1)=N1916,MATCH(N1916, SOFR_INDEX!$A$2:$A$2001, -1),MATCH(N1916, SOFR_INDEX!$A$2:$A$2001, -1)+1)))</f>
        <v/>
      </c>
      <c r="P1916" s="40" t="str" cm="1">
        <f t="array" aca="1" ref="P1916" ca="1">IF(OR(B1916="", F1916=""), "", INDEX(SOFR_INDEX!$B$2:$E$2001, O1916,$P$4) * IF(LEFT($P$3, 3)="180", 2, IF(LEFT($P$3, 2)="90", 4, IF(LEFT($P$3, 2)="30", 12, 1)))/100)</f>
        <v/>
      </c>
      <c r="Q1916" s="43" t="str">
        <f ca="1">IF(OR(B1916="", F1916=""), "", P1916+'Terms&amp;Conditions + Transaction'!$B$11/10000)</f>
        <v/>
      </c>
      <c r="R1916" s="43" t="str">
        <f t="shared" ca="1" si="185"/>
        <v/>
      </c>
      <c r="S1916" t="str">
        <f ca="1">IF(B1916="",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Transaction'!$C$7*(F1916-E1916), 365), 360))))</f>
        <v/>
      </c>
      <c r="T1916" s="49" t="str">
        <f t="shared" ca="1" si="186"/>
        <v/>
      </c>
      <c r="U1916" s="49" t="str">
        <f t="shared" ca="1" si="187"/>
        <v/>
      </c>
      <c r="V1916" s="49" t="str">
        <f t="shared" ca="1" si="188"/>
        <v/>
      </c>
      <c r="W1916" s="11" t="str">
        <f t="shared" ca="1" si="189"/>
        <v/>
      </c>
      <c r="X1916" s="11" t="str">
        <f t="shared" ca="1" si="190"/>
        <v/>
      </c>
    </row>
    <row r="1917" spans="2:24" x14ac:dyDescent="0.25">
      <c r="B1917" s="82" t="str">
        <f ca="1">IF(B1916&lt;MIN($C$3, 'Terms&amp;Conditions + Transaction'!$B$6), B1916+1, "")</f>
        <v/>
      </c>
      <c r="C1917" t="str">
        <f ca="1">IF(B1917="", "", IF(AND(WEEKDAY(B1917, 2)&lt;=5, ISERROR(VLOOKUP(B1917, 'Holiday Schedule'!$B$3:$B$1002, 1, FALSE))), 1, 0))</f>
        <v/>
      </c>
      <c r="D1917" t="str">
        <f ca="1">IF(B1917="", "", IF(LOWER('Terms&amp;Conditions + Transaction'!$C$15)="act", 1, IF(DAY(B1917)=31, 0, IF(AND(DAY(B1917+1)=1, MONTH(B1917+1)=3), 31-DAY(B1917), 1))))</f>
        <v/>
      </c>
      <c r="E1917" s="18" t="str">
        <f ca="1">IF(B1917="", "", IFERROR(VLOOKUP(B1917, 'Accrual Schedule'!$B$3:$B$122, 1, TRUE), ""))</f>
        <v/>
      </c>
      <c r="F1917" s="18" t="str" cm="1">
        <f t="array" aca="1" ref="F1917" ca="1">IF(B1917="", "", INDEX('Accrual Schedule'!$B$3:$B$122, MATCH(B1917, 'Accrual Schedule'!$B$3:$B$122, 1)+1, 1))</f>
        <v/>
      </c>
      <c r="G1917" s="18" t="str" cm="1">
        <f t="array" aca="1" ref="G1917" ca="1">IF(B1917="", "", INDEX('Accrual Schedule'!$B$3:$B$122, MATCH(H1917, 'Accrual Schedule'!$B$3:$B$122, 1)-1, 1))</f>
        <v/>
      </c>
      <c r="H1917" s="18" t="str">
        <f ca="1">IF(B1917="", "", INDEX('Accrual Schedule'!$B$3:$B$122, MATCH(I1917, 'Accrual Schedule'!$C$3:$C$122, 1), 1))</f>
        <v/>
      </c>
      <c r="I1917" s="18" t="str" cm="1">
        <f t="array" aca="1" ref="I1917" ca="1">IF(B1917="", "", _xlfn.IFNA(INDEX('Accrual Schedule'!$C$4:$C$122, MATCH(B1917, 'Accrual Schedule'!$C$4:$C$122, 1)+1, 1), INDEX('Accrual Schedule'!$C$4:$C$122, 1, 1)))</f>
        <v/>
      </c>
      <c r="J1917" s="11" t="str">
        <f ca="1">IF(B1917="","",'Terms&amp;Conditions + Transaction'!$F$5-SUMIF(Dispositions!$B$3:$B$32,"&lt;="&amp;B1917,Dispositions!$C$3:$C$32))</f>
        <v/>
      </c>
      <c r="K1917" s="84" t="str">
        <f ca="1">IF(B1917="", "", IF(ISNA(MATCH(B1917, 'Factor Schedule'!$B$3:$B$2002, -1)),1,IF(INDEX('Factor Schedule'!$B$3:$C$2002,MATCH(B1917, 'Factor Schedule'!$B$3:$B$2002, -1), 1)=B1917,MATCH(B1917, 'Factor Schedule'!$B$3:$B$2002, -1),MATCH(B1917, 'Factor Schedule'!$B$3:$B$2002, -1)+1)))</f>
        <v/>
      </c>
      <c r="L1917" s="11" t="str" cm="1">
        <f t="array" aca="1" ref="L1917" ca="1">IF(B1917="","",ROUND(J1917*_xlfn.IFNA(INDEX('Factor Schedule'!$B$3:$C$2002,K1917, 2), 1), 2))</f>
        <v/>
      </c>
      <c r="M1917" s="11" t="str">
        <f ca="1">IF(B1917="", "", IF(OR(LOWER('Terms&amp;Conditions + Transaction'!$B$12)&lt;&gt;"compound", B1917=$C$2, B1917=E1917), L1917, L1917+IF(LOWER('Terms&amp;Conditions + Transaction'!$B$13)&lt;&gt;"y", SUMIFS($T$8:$T$2007, $B$8:$B$2007, "&gt;="&amp;E1917, $B$8:$B$2007, "&lt;"&amp;B1917), SUMIFS($U$8:$U$1007, $B$8:$B$2007, "&gt;="&amp;E1917, $B$8:$B$2007, "&lt;"&amp;B1917))))</f>
        <v/>
      </c>
      <c r="N1917" s="18" t="str">
        <f ca="1">IF(OR(B1917 = "", F1917=""), "", MIN(ForwardDays(B1917,-'Terms&amp;Conditions + Transaction'!$B$22, 'Terms&amp;Conditions + Transaction'!$B$23, 'Holiday Schedule'!$B$3:$B$1002),ForwardDays(F1917,-'Terms&amp;Conditions + Transaction'!$B$22, 'Terms&amp;Conditions + Transaction'!$B$23, 'Holiday Schedule'!$B$3:$B$1002)))</f>
        <v/>
      </c>
      <c r="O1917" s="42" t="str">
        <f ca="1">IF(B1917="", "", IF(ISNA(MATCH(N1917, SOFR_INDEX!$A$2:$A$2001, -1)),1,IF(INDEX(SOFR_INDEX!$A$2:$E$2001,MATCH(N1917, SOFR_INDEX!$A$2:$A$2001, -1), 1)=N1917,MATCH(N1917, SOFR_INDEX!$A$2:$A$2001, -1),MATCH(N1917, SOFR_INDEX!$A$2:$A$2001, -1)+1)))</f>
        <v/>
      </c>
      <c r="P1917" s="40" t="str" cm="1">
        <f t="array" aca="1" ref="P1917" ca="1">IF(OR(B1917="", F1917=""), "", INDEX(SOFR_INDEX!$B$2:$E$2001, O1917,$P$4) * IF(LEFT($P$3, 3)="180", 2, IF(LEFT($P$3, 2)="90", 4, IF(LEFT($P$3, 2)="30", 12, 1)))/100)</f>
        <v/>
      </c>
      <c r="Q1917" s="43" t="str">
        <f ca="1">IF(OR(B1917="", F1917=""), "", P1917+'Terms&amp;Conditions + Transaction'!$B$11/10000)</f>
        <v/>
      </c>
      <c r="R1917" s="43" t="str">
        <f t="shared" ca="1" si="185"/>
        <v/>
      </c>
      <c r="S1917" t="str">
        <f ca="1">IF(B1917="",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Transaction'!$C$7*(F1917-E1917), 365), 360))))</f>
        <v/>
      </c>
      <c r="T1917" s="49" t="str">
        <f t="shared" ca="1" si="186"/>
        <v/>
      </c>
      <c r="U1917" s="49" t="str">
        <f t="shared" ca="1" si="187"/>
        <v/>
      </c>
      <c r="V1917" s="49" t="str">
        <f t="shared" ca="1" si="188"/>
        <v/>
      </c>
      <c r="W1917" s="11" t="str">
        <f t="shared" ca="1" si="189"/>
        <v/>
      </c>
      <c r="X1917" s="11" t="str">
        <f t="shared" ca="1" si="190"/>
        <v/>
      </c>
    </row>
    <row r="1918" spans="2:24" x14ac:dyDescent="0.25">
      <c r="B1918" s="82" t="str">
        <f ca="1">IF(B1917&lt;MIN($C$3, 'Terms&amp;Conditions + Transaction'!$B$6), B1917+1, "")</f>
        <v/>
      </c>
      <c r="C1918" t="str">
        <f ca="1">IF(B1918="", "", IF(AND(WEEKDAY(B1918, 2)&lt;=5, ISERROR(VLOOKUP(B1918, 'Holiday Schedule'!$B$3:$B$1002, 1, FALSE))), 1, 0))</f>
        <v/>
      </c>
      <c r="D1918" t="str">
        <f ca="1">IF(B1918="", "", IF(LOWER('Terms&amp;Conditions + Transaction'!$C$15)="act", 1, IF(DAY(B1918)=31, 0, IF(AND(DAY(B1918+1)=1, MONTH(B1918+1)=3), 31-DAY(B1918), 1))))</f>
        <v/>
      </c>
      <c r="E1918" s="18" t="str">
        <f ca="1">IF(B1918="", "", IFERROR(VLOOKUP(B1918, 'Accrual Schedule'!$B$3:$B$122, 1, TRUE), ""))</f>
        <v/>
      </c>
      <c r="F1918" s="18" t="str" cm="1">
        <f t="array" aca="1" ref="F1918" ca="1">IF(B1918="", "", INDEX('Accrual Schedule'!$B$3:$B$122, MATCH(B1918, 'Accrual Schedule'!$B$3:$B$122, 1)+1, 1))</f>
        <v/>
      </c>
      <c r="G1918" s="18" t="str" cm="1">
        <f t="array" aca="1" ref="G1918" ca="1">IF(B1918="", "", INDEX('Accrual Schedule'!$B$3:$B$122, MATCH(H1918, 'Accrual Schedule'!$B$3:$B$122, 1)-1, 1))</f>
        <v/>
      </c>
      <c r="H1918" s="18" t="str">
        <f ca="1">IF(B1918="", "", INDEX('Accrual Schedule'!$B$3:$B$122, MATCH(I1918, 'Accrual Schedule'!$C$3:$C$122, 1), 1))</f>
        <v/>
      </c>
      <c r="I1918" s="18" t="str" cm="1">
        <f t="array" aca="1" ref="I1918" ca="1">IF(B1918="", "", _xlfn.IFNA(INDEX('Accrual Schedule'!$C$4:$C$122, MATCH(B1918, 'Accrual Schedule'!$C$4:$C$122, 1)+1, 1), INDEX('Accrual Schedule'!$C$4:$C$122, 1, 1)))</f>
        <v/>
      </c>
      <c r="J1918" s="11" t="str">
        <f ca="1">IF(B1918="","",'Terms&amp;Conditions + Transaction'!$F$5-SUMIF(Dispositions!$B$3:$B$32,"&lt;="&amp;B1918,Dispositions!$C$3:$C$32))</f>
        <v/>
      </c>
      <c r="K1918" s="84" t="str">
        <f ca="1">IF(B1918="", "", IF(ISNA(MATCH(B1918, 'Factor Schedule'!$B$3:$B$2002, -1)),1,IF(INDEX('Factor Schedule'!$B$3:$C$2002,MATCH(B1918, 'Factor Schedule'!$B$3:$B$2002, -1), 1)=B1918,MATCH(B1918, 'Factor Schedule'!$B$3:$B$2002, -1),MATCH(B1918, 'Factor Schedule'!$B$3:$B$2002, -1)+1)))</f>
        <v/>
      </c>
      <c r="L1918" s="11" t="str" cm="1">
        <f t="array" aca="1" ref="L1918" ca="1">IF(B1918="","",ROUND(J1918*_xlfn.IFNA(INDEX('Factor Schedule'!$B$3:$C$2002,K1918, 2), 1), 2))</f>
        <v/>
      </c>
      <c r="M1918" s="11" t="str">
        <f ca="1">IF(B1918="", "", IF(OR(LOWER('Terms&amp;Conditions + Transaction'!$B$12)&lt;&gt;"compound", B1918=$C$2, B1918=E1918), L1918, L1918+IF(LOWER('Terms&amp;Conditions + Transaction'!$B$13)&lt;&gt;"y", SUMIFS($T$8:$T$2007, $B$8:$B$2007, "&gt;="&amp;E1918, $B$8:$B$2007, "&lt;"&amp;B1918), SUMIFS($U$8:$U$1007, $B$8:$B$2007, "&gt;="&amp;E1918, $B$8:$B$2007, "&lt;"&amp;B1918))))</f>
        <v/>
      </c>
      <c r="N1918" s="18" t="str">
        <f ca="1">IF(OR(B1918 = "", F1918=""), "", MIN(ForwardDays(B1918,-'Terms&amp;Conditions + Transaction'!$B$22, 'Terms&amp;Conditions + Transaction'!$B$23, 'Holiday Schedule'!$B$3:$B$1002),ForwardDays(F1918,-'Terms&amp;Conditions + Transaction'!$B$22, 'Terms&amp;Conditions + Transaction'!$B$23, 'Holiday Schedule'!$B$3:$B$1002)))</f>
        <v/>
      </c>
      <c r="O1918" s="42" t="str">
        <f ca="1">IF(B1918="", "", IF(ISNA(MATCH(N1918, SOFR_INDEX!$A$2:$A$2001, -1)),1,IF(INDEX(SOFR_INDEX!$A$2:$E$2001,MATCH(N1918, SOFR_INDEX!$A$2:$A$2001, -1), 1)=N1918,MATCH(N1918, SOFR_INDEX!$A$2:$A$2001, -1),MATCH(N1918, SOFR_INDEX!$A$2:$A$2001, -1)+1)))</f>
        <v/>
      </c>
      <c r="P1918" s="40" t="str" cm="1">
        <f t="array" aca="1" ref="P1918" ca="1">IF(OR(B1918="", F1918=""), "", INDEX(SOFR_INDEX!$B$2:$E$2001, O1918,$P$4) * IF(LEFT($P$3, 3)="180", 2, IF(LEFT($P$3, 2)="90", 4, IF(LEFT($P$3, 2)="30", 12, 1)))/100)</f>
        <v/>
      </c>
      <c r="Q1918" s="43" t="str">
        <f ca="1">IF(OR(B1918="", F1918=""), "", P1918+'Terms&amp;Conditions + Transaction'!$B$11/10000)</f>
        <v/>
      </c>
      <c r="R1918" s="43" t="str">
        <f t="shared" ca="1" si="185"/>
        <v/>
      </c>
      <c r="S1918" t="str">
        <f ca="1">IF(B1918="",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Transaction'!$C$7*(F1918-E1918), 365), 360))))</f>
        <v/>
      </c>
      <c r="T1918" s="49" t="str">
        <f t="shared" ca="1" si="186"/>
        <v/>
      </c>
      <c r="U1918" s="49" t="str">
        <f t="shared" ca="1" si="187"/>
        <v/>
      </c>
      <c r="V1918" s="49" t="str">
        <f t="shared" ca="1" si="188"/>
        <v/>
      </c>
      <c r="W1918" s="11" t="str">
        <f t="shared" ca="1" si="189"/>
        <v/>
      </c>
      <c r="X1918" s="11" t="str">
        <f t="shared" ca="1" si="190"/>
        <v/>
      </c>
    </row>
    <row r="1919" spans="2:24" x14ac:dyDescent="0.25">
      <c r="B1919" s="82" t="str">
        <f ca="1">IF(B1918&lt;MIN($C$3, 'Terms&amp;Conditions + Transaction'!$B$6), B1918+1, "")</f>
        <v/>
      </c>
      <c r="C1919" t="str">
        <f ca="1">IF(B1919="", "", IF(AND(WEEKDAY(B1919, 2)&lt;=5, ISERROR(VLOOKUP(B1919, 'Holiday Schedule'!$B$3:$B$1002, 1, FALSE))), 1, 0))</f>
        <v/>
      </c>
      <c r="D1919" t="str">
        <f ca="1">IF(B1919="", "", IF(LOWER('Terms&amp;Conditions + Transaction'!$C$15)="act", 1, IF(DAY(B1919)=31, 0, IF(AND(DAY(B1919+1)=1, MONTH(B1919+1)=3), 31-DAY(B1919), 1))))</f>
        <v/>
      </c>
      <c r="E1919" s="18" t="str">
        <f ca="1">IF(B1919="", "", IFERROR(VLOOKUP(B1919, 'Accrual Schedule'!$B$3:$B$122, 1, TRUE), ""))</f>
        <v/>
      </c>
      <c r="F1919" s="18" t="str" cm="1">
        <f t="array" aca="1" ref="F1919" ca="1">IF(B1919="", "", INDEX('Accrual Schedule'!$B$3:$B$122, MATCH(B1919, 'Accrual Schedule'!$B$3:$B$122, 1)+1, 1))</f>
        <v/>
      </c>
      <c r="G1919" s="18" t="str" cm="1">
        <f t="array" aca="1" ref="G1919" ca="1">IF(B1919="", "", INDEX('Accrual Schedule'!$B$3:$B$122, MATCH(H1919, 'Accrual Schedule'!$B$3:$B$122, 1)-1, 1))</f>
        <v/>
      </c>
      <c r="H1919" s="18" t="str">
        <f ca="1">IF(B1919="", "", INDEX('Accrual Schedule'!$B$3:$B$122, MATCH(I1919, 'Accrual Schedule'!$C$3:$C$122, 1), 1))</f>
        <v/>
      </c>
      <c r="I1919" s="18" t="str" cm="1">
        <f t="array" aca="1" ref="I1919" ca="1">IF(B1919="", "", _xlfn.IFNA(INDEX('Accrual Schedule'!$C$4:$C$122, MATCH(B1919, 'Accrual Schedule'!$C$4:$C$122, 1)+1, 1), INDEX('Accrual Schedule'!$C$4:$C$122, 1, 1)))</f>
        <v/>
      </c>
      <c r="J1919" s="11" t="str">
        <f ca="1">IF(B1919="","",'Terms&amp;Conditions + Transaction'!$F$5-SUMIF(Dispositions!$B$3:$B$32,"&lt;="&amp;B1919,Dispositions!$C$3:$C$32))</f>
        <v/>
      </c>
      <c r="K1919" s="84" t="str">
        <f ca="1">IF(B1919="", "", IF(ISNA(MATCH(B1919, 'Factor Schedule'!$B$3:$B$2002, -1)),1,IF(INDEX('Factor Schedule'!$B$3:$C$2002,MATCH(B1919, 'Factor Schedule'!$B$3:$B$2002, -1), 1)=B1919,MATCH(B1919, 'Factor Schedule'!$B$3:$B$2002, -1),MATCH(B1919, 'Factor Schedule'!$B$3:$B$2002, -1)+1)))</f>
        <v/>
      </c>
      <c r="L1919" s="11" t="str" cm="1">
        <f t="array" aca="1" ref="L1919" ca="1">IF(B1919="","",ROUND(J1919*_xlfn.IFNA(INDEX('Factor Schedule'!$B$3:$C$2002,K1919, 2), 1), 2))</f>
        <v/>
      </c>
      <c r="M1919" s="11" t="str">
        <f ca="1">IF(B1919="", "", IF(OR(LOWER('Terms&amp;Conditions + Transaction'!$B$12)&lt;&gt;"compound", B1919=$C$2, B1919=E1919), L1919, L1919+IF(LOWER('Terms&amp;Conditions + Transaction'!$B$13)&lt;&gt;"y", SUMIFS($T$8:$T$2007, $B$8:$B$2007, "&gt;="&amp;E1919, $B$8:$B$2007, "&lt;"&amp;B1919), SUMIFS($U$8:$U$1007, $B$8:$B$2007, "&gt;="&amp;E1919, $B$8:$B$2007, "&lt;"&amp;B1919))))</f>
        <v/>
      </c>
      <c r="N1919" s="18" t="str">
        <f ca="1">IF(OR(B1919 = "", F1919=""), "", MIN(ForwardDays(B1919,-'Terms&amp;Conditions + Transaction'!$B$22, 'Terms&amp;Conditions + Transaction'!$B$23, 'Holiday Schedule'!$B$3:$B$1002),ForwardDays(F1919,-'Terms&amp;Conditions + Transaction'!$B$22, 'Terms&amp;Conditions + Transaction'!$B$23, 'Holiday Schedule'!$B$3:$B$1002)))</f>
        <v/>
      </c>
      <c r="O1919" s="42" t="str">
        <f ca="1">IF(B1919="", "", IF(ISNA(MATCH(N1919, SOFR_INDEX!$A$2:$A$2001, -1)),1,IF(INDEX(SOFR_INDEX!$A$2:$E$2001,MATCH(N1919, SOFR_INDEX!$A$2:$A$2001, -1), 1)=N1919,MATCH(N1919, SOFR_INDEX!$A$2:$A$2001, -1),MATCH(N1919, SOFR_INDEX!$A$2:$A$2001, -1)+1)))</f>
        <v/>
      </c>
      <c r="P1919" s="40" t="str" cm="1">
        <f t="array" aca="1" ref="P1919" ca="1">IF(OR(B1919="", F1919=""), "", INDEX(SOFR_INDEX!$B$2:$E$2001, O1919,$P$4) * IF(LEFT($P$3, 3)="180", 2, IF(LEFT($P$3, 2)="90", 4, IF(LEFT($P$3, 2)="30", 12, 1)))/100)</f>
        <v/>
      </c>
      <c r="Q1919" s="43" t="str">
        <f ca="1">IF(OR(B1919="", F1919=""), "", P1919+'Terms&amp;Conditions + Transaction'!$B$11/10000)</f>
        <v/>
      </c>
      <c r="R1919" s="43" t="str">
        <f t="shared" ca="1" si="185"/>
        <v/>
      </c>
      <c r="S1919" t="str">
        <f ca="1">IF(B1919="",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Transaction'!$C$7*(F1919-E1919), 365), 360))))</f>
        <v/>
      </c>
      <c r="T1919" s="49" t="str">
        <f t="shared" ca="1" si="186"/>
        <v/>
      </c>
      <c r="U1919" s="49" t="str">
        <f t="shared" ca="1" si="187"/>
        <v/>
      </c>
      <c r="V1919" s="49" t="str">
        <f t="shared" ca="1" si="188"/>
        <v/>
      </c>
      <c r="W1919" s="11" t="str">
        <f t="shared" ca="1" si="189"/>
        <v/>
      </c>
      <c r="X1919" s="11" t="str">
        <f t="shared" ca="1" si="190"/>
        <v/>
      </c>
    </row>
    <row r="1920" spans="2:24" x14ac:dyDescent="0.25">
      <c r="B1920" s="82" t="str">
        <f ca="1">IF(B1919&lt;MIN($C$3, 'Terms&amp;Conditions + Transaction'!$B$6), B1919+1, "")</f>
        <v/>
      </c>
      <c r="C1920" t="str">
        <f ca="1">IF(B1920="", "", IF(AND(WEEKDAY(B1920, 2)&lt;=5, ISERROR(VLOOKUP(B1920, 'Holiday Schedule'!$B$3:$B$1002, 1, FALSE))), 1, 0))</f>
        <v/>
      </c>
      <c r="D1920" t="str">
        <f ca="1">IF(B1920="", "", IF(LOWER('Terms&amp;Conditions + Transaction'!$C$15)="act", 1, IF(DAY(B1920)=31, 0, IF(AND(DAY(B1920+1)=1, MONTH(B1920+1)=3), 31-DAY(B1920), 1))))</f>
        <v/>
      </c>
      <c r="E1920" s="18" t="str">
        <f ca="1">IF(B1920="", "", IFERROR(VLOOKUP(B1920, 'Accrual Schedule'!$B$3:$B$122, 1, TRUE), ""))</f>
        <v/>
      </c>
      <c r="F1920" s="18" t="str" cm="1">
        <f t="array" aca="1" ref="F1920" ca="1">IF(B1920="", "", INDEX('Accrual Schedule'!$B$3:$B$122, MATCH(B1920, 'Accrual Schedule'!$B$3:$B$122, 1)+1, 1))</f>
        <v/>
      </c>
      <c r="G1920" s="18" t="str" cm="1">
        <f t="array" aca="1" ref="G1920" ca="1">IF(B1920="", "", INDEX('Accrual Schedule'!$B$3:$B$122, MATCH(H1920, 'Accrual Schedule'!$B$3:$B$122, 1)-1, 1))</f>
        <v/>
      </c>
      <c r="H1920" s="18" t="str">
        <f ca="1">IF(B1920="", "", INDEX('Accrual Schedule'!$B$3:$B$122, MATCH(I1920, 'Accrual Schedule'!$C$3:$C$122, 1), 1))</f>
        <v/>
      </c>
      <c r="I1920" s="18" t="str" cm="1">
        <f t="array" aca="1" ref="I1920" ca="1">IF(B1920="", "", _xlfn.IFNA(INDEX('Accrual Schedule'!$C$4:$C$122, MATCH(B1920, 'Accrual Schedule'!$C$4:$C$122, 1)+1, 1), INDEX('Accrual Schedule'!$C$4:$C$122, 1, 1)))</f>
        <v/>
      </c>
      <c r="J1920" s="11" t="str">
        <f ca="1">IF(B1920="","",'Terms&amp;Conditions + Transaction'!$F$5-SUMIF(Dispositions!$B$3:$B$32,"&lt;="&amp;B1920,Dispositions!$C$3:$C$32))</f>
        <v/>
      </c>
      <c r="K1920" s="84" t="str">
        <f ca="1">IF(B1920="", "", IF(ISNA(MATCH(B1920, 'Factor Schedule'!$B$3:$B$2002, -1)),1,IF(INDEX('Factor Schedule'!$B$3:$C$2002,MATCH(B1920, 'Factor Schedule'!$B$3:$B$2002, -1), 1)=B1920,MATCH(B1920, 'Factor Schedule'!$B$3:$B$2002, -1),MATCH(B1920, 'Factor Schedule'!$B$3:$B$2002, -1)+1)))</f>
        <v/>
      </c>
      <c r="L1920" s="11" t="str" cm="1">
        <f t="array" aca="1" ref="L1920" ca="1">IF(B1920="","",ROUND(J1920*_xlfn.IFNA(INDEX('Factor Schedule'!$B$3:$C$2002,K1920, 2), 1), 2))</f>
        <v/>
      </c>
      <c r="M1920" s="11" t="str">
        <f ca="1">IF(B1920="", "", IF(OR(LOWER('Terms&amp;Conditions + Transaction'!$B$12)&lt;&gt;"compound", B1920=$C$2, B1920=E1920), L1920, L1920+IF(LOWER('Terms&amp;Conditions + Transaction'!$B$13)&lt;&gt;"y", SUMIFS($T$8:$T$2007, $B$8:$B$2007, "&gt;="&amp;E1920, $B$8:$B$2007, "&lt;"&amp;B1920), SUMIFS($U$8:$U$1007, $B$8:$B$2007, "&gt;="&amp;E1920, $B$8:$B$2007, "&lt;"&amp;B1920))))</f>
        <v/>
      </c>
      <c r="N1920" s="18" t="str">
        <f ca="1">IF(OR(B1920 = "", F1920=""), "", MIN(ForwardDays(B1920,-'Terms&amp;Conditions + Transaction'!$B$22, 'Terms&amp;Conditions + Transaction'!$B$23, 'Holiday Schedule'!$B$3:$B$1002),ForwardDays(F1920,-'Terms&amp;Conditions + Transaction'!$B$22, 'Terms&amp;Conditions + Transaction'!$B$23, 'Holiday Schedule'!$B$3:$B$1002)))</f>
        <v/>
      </c>
      <c r="O1920" s="42" t="str">
        <f ca="1">IF(B1920="", "", IF(ISNA(MATCH(N1920, SOFR_INDEX!$A$2:$A$2001, -1)),1,IF(INDEX(SOFR_INDEX!$A$2:$E$2001,MATCH(N1920, SOFR_INDEX!$A$2:$A$2001, -1), 1)=N1920,MATCH(N1920, SOFR_INDEX!$A$2:$A$2001, -1),MATCH(N1920, SOFR_INDEX!$A$2:$A$2001, -1)+1)))</f>
        <v/>
      </c>
      <c r="P1920" s="40" t="str" cm="1">
        <f t="array" aca="1" ref="P1920" ca="1">IF(OR(B1920="", F1920=""), "", INDEX(SOFR_INDEX!$B$2:$E$2001, O1920,$P$4) * IF(LEFT($P$3, 3)="180", 2, IF(LEFT($P$3, 2)="90", 4, IF(LEFT($P$3, 2)="30", 12, 1)))/100)</f>
        <v/>
      </c>
      <c r="Q1920" s="43" t="str">
        <f ca="1">IF(OR(B1920="", F1920=""), "", P1920+'Terms&amp;Conditions + Transaction'!$B$11/10000)</f>
        <v/>
      </c>
      <c r="R1920" s="43" t="str">
        <f t="shared" ca="1" si="185"/>
        <v/>
      </c>
      <c r="S1920" t="str">
        <f ca="1">IF(B1920="",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Transaction'!$C$7*(F1920-E1920), 365), 360))))</f>
        <v/>
      </c>
      <c r="T1920" s="49" t="str">
        <f t="shared" ca="1" si="186"/>
        <v/>
      </c>
      <c r="U1920" s="49" t="str">
        <f t="shared" ca="1" si="187"/>
        <v/>
      </c>
      <c r="V1920" s="49" t="str">
        <f t="shared" ca="1" si="188"/>
        <v/>
      </c>
      <c r="W1920" s="11" t="str">
        <f t="shared" ca="1" si="189"/>
        <v/>
      </c>
      <c r="X1920" s="11" t="str">
        <f t="shared" ca="1" si="190"/>
        <v/>
      </c>
    </row>
    <row r="1921" spans="2:24" x14ac:dyDescent="0.25">
      <c r="B1921" s="82" t="str">
        <f ca="1">IF(B1920&lt;MIN($C$3, 'Terms&amp;Conditions + Transaction'!$B$6), B1920+1, "")</f>
        <v/>
      </c>
      <c r="C1921" t="str">
        <f ca="1">IF(B1921="", "", IF(AND(WEEKDAY(B1921, 2)&lt;=5, ISERROR(VLOOKUP(B1921, 'Holiday Schedule'!$B$3:$B$1002, 1, FALSE))), 1, 0))</f>
        <v/>
      </c>
      <c r="D1921" t="str">
        <f ca="1">IF(B1921="", "", IF(LOWER('Terms&amp;Conditions + Transaction'!$C$15)="act", 1, IF(DAY(B1921)=31, 0, IF(AND(DAY(B1921+1)=1, MONTH(B1921+1)=3), 31-DAY(B1921), 1))))</f>
        <v/>
      </c>
      <c r="E1921" s="18" t="str">
        <f ca="1">IF(B1921="", "", IFERROR(VLOOKUP(B1921, 'Accrual Schedule'!$B$3:$B$122, 1, TRUE), ""))</f>
        <v/>
      </c>
      <c r="F1921" s="18" t="str" cm="1">
        <f t="array" aca="1" ref="F1921" ca="1">IF(B1921="", "", INDEX('Accrual Schedule'!$B$3:$B$122, MATCH(B1921, 'Accrual Schedule'!$B$3:$B$122, 1)+1, 1))</f>
        <v/>
      </c>
      <c r="G1921" s="18" t="str" cm="1">
        <f t="array" aca="1" ref="G1921" ca="1">IF(B1921="", "", INDEX('Accrual Schedule'!$B$3:$B$122, MATCH(H1921, 'Accrual Schedule'!$B$3:$B$122, 1)-1, 1))</f>
        <v/>
      </c>
      <c r="H1921" s="18" t="str">
        <f ca="1">IF(B1921="", "", INDEX('Accrual Schedule'!$B$3:$B$122, MATCH(I1921, 'Accrual Schedule'!$C$3:$C$122, 1), 1))</f>
        <v/>
      </c>
      <c r="I1921" s="18" t="str" cm="1">
        <f t="array" aca="1" ref="I1921" ca="1">IF(B1921="", "", _xlfn.IFNA(INDEX('Accrual Schedule'!$C$4:$C$122, MATCH(B1921, 'Accrual Schedule'!$C$4:$C$122, 1)+1, 1), INDEX('Accrual Schedule'!$C$4:$C$122, 1, 1)))</f>
        <v/>
      </c>
      <c r="J1921" s="11" t="str">
        <f ca="1">IF(B1921="","",'Terms&amp;Conditions + Transaction'!$F$5-SUMIF(Dispositions!$B$3:$B$32,"&lt;="&amp;B1921,Dispositions!$C$3:$C$32))</f>
        <v/>
      </c>
      <c r="K1921" s="84" t="str">
        <f ca="1">IF(B1921="", "", IF(ISNA(MATCH(B1921, 'Factor Schedule'!$B$3:$B$2002, -1)),1,IF(INDEX('Factor Schedule'!$B$3:$C$2002,MATCH(B1921, 'Factor Schedule'!$B$3:$B$2002, -1), 1)=B1921,MATCH(B1921, 'Factor Schedule'!$B$3:$B$2002, -1),MATCH(B1921, 'Factor Schedule'!$B$3:$B$2002, -1)+1)))</f>
        <v/>
      </c>
      <c r="L1921" s="11" t="str" cm="1">
        <f t="array" aca="1" ref="L1921" ca="1">IF(B1921="","",ROUND(J1921*_xlfn.IFNA(INDEX('Factor Schedule'!$B$3:$C$2002,K1921, 2), 1), 2))</f>
        <v/>
      </c>
      <c r="M1921" s="11" t="str">
        <f ca="1">IF(B1921="", "", IF(OR(LOWER('Terms&amp;Conditions + Transaction'!$B$12)&lt;&gt;"compound", B1921=$C$2, B1921=E1921), L1921, L1921+IF(LOWER('Terms&amp;Conditions + Transaction'!$B$13)&lt;&gt;"y", SUMIFS($T$8:$T$2007, $B$8:$B$2007, "&gt;="&amp;E1921, $B$8:$B$2007, "&lt;"&amp;B1921), SUMIFS($U$8:$U$1007, $B$8:$B$2007, "&gt;="&amp;E1921, $B$8:$B$2007, "&lt;"&amp;B1921))))</f>
        <v/>
      </c>
      <c r="N1921" s="18" t="str">
        <f ca="1">IF(OR(B1921 = "", F1921=""), "", MIN(ForwardDays(B1921,-'Terms&amp;Conditions + Transaction'!$B$22, 'Terms&amp;Conditions + Transaction'!$B$23, 'Holiday Schedule'!$B$3:$B$1002),ForwardDays(F1921,-'Terms&amp;Conditions + Transaction'!$B$22, 'Terms&amp;Conditions + Transaction'!$B$23, 'Holiday Schedule'!$B$3:$B$1002)))</f>
        <v/>
      </c>
      <c r="O1921" s="42" t="str">
        <f ca="1">IF(B1921="", "", IF(ISNA(MATCH(N1921, SOFR_INDEX!$A$2:$A$2001, -1)),1,IF(INDEX(SOFR_INDEX!$A$2:$E$2001,MATCH(N1921, SOFR_INDEX!$A$2:$A$2001, -1), 1)=N1921,MATCH(N1921, SOFR_INDEX!$A$2:$A$2001, -1),MATCH(N1921, SOFR_INDEX!$A$2:$A$2001, -1)+1)))</f>
        <v/>
      </c>
      <c r="P1921" s="40" t="str" cm="1">
        <f t="array" aca="1" ref="P1921" ca="1">IF(OR(B1921="", F1921=""), "", INDEX(SOFR_INDEX!$B$2:$E$2001, O1921,$P$4) * IF(LEFT($P$3, 3)="180", 2, IF(LEFT($P$3, 2)="90", 4, IF(LEFT($P$3, 2)="30", 12, 1)))/100)</f>
        <v/>
      </c>
      <c r="Q1921" s="43" t="str">
        <f ca="1">IF(OR(B1921="", F1921=""), "", P1921+'Terms&amp;Conditions + Transaction'!$B$11/10000)</f>
        <v/>
      </c>
      <c r="R1921" s="43" t="str">
        <f t="shared" ca="1" si="185"/>
        <v/>
      </c>
      <c r="S1921" t="str">
        <f ca="1">IF(B1921="",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Transaction'!$C$7*(F1921-E1921), 365), 360))))</f>
        <v/>
      </c>
      <c r="T1921" s="49" t="str">
        <f t="shared" ca="1" si="186"/>
        <v/>
      </c>
      <c r="U1921" s="49" t="str">
        <f t="shared" ca="1" si="187"/>
        <v/>
      </c>
      <c r="V1921" s="49" t="str">
        <f t="shared" ca="1" si="188"/>
        <v/>
      </c>
      <c r="W1921" s="11" t="str">
        <f t="shared" ca="1" si="189"/>
        <v/>
      </c>
      <c r="X1921" s="11" t="str">
        <f t="shared" ca="1" si="190"/>
        <v/>
      </c>
    </row>
    <row r="1922" spans="2:24" x14ac:dyDescent="0.25">
      <c r="B1922" s="82" t="str">
        <f ca="1">IF(B1921&lt;MIN($C$3, 'Terms&amp;Conditions + Transaction'!$B$6), B1921+1, "")</f>
        <v/>
      </c>
      <c r="C1922" t="str">
        <f ca="1">IF(B1922="", "", IF(AND(WEEKDAY(B1922, 2)&lt;=5, ISERROR(VLOOKUP(B1922, 'Holiday Schedule'!$B$3:$B$1002, 1, FALSE))), 1, 0))</f>
        <v/>
      </c>
      <c r="D1922" t="str">
        <f ca="1">IF(B1922="", "", IF(LOWER('Terms&amp;Conditions + Transaction'!$C$15)="act", 1, IF(DAY(B1922)=31, 0, IF(AND(DAY(B1922+1)=1, MONTH(B1922+1)=3), 31-DAY(B1922), 1))))</f>
        <v/>
      </c>
      <c r="E1922" s="18" t="str">
        <f ca="1">IF(B1922="", "", IFERROR(VLOOKUP(B1922, 'Accrual Schedule'!$B$3:$B$122, 1, TRUE), ""))</f>
        <v/>
      </c>
      <c r="F1922" s="18" t="str" cm="1">
        <f t="array" aca="1" ref="F1922" ca="1">IF(B1922="", "", INDEX('Accrual Schedule'!$B$3:$B$122, MATCH(B1922, 'Accrual Schedule'!$B$3:$B$122, 1)+1, 1))</f>
        <v/>
      </c>
      <c r="G1922" s="18" t="str" cm="1">
        <f t="array" aca="1" ref="G1922" ca="1">IF(B1922="", "", INDEX('Accrual Schedule'!$B$3:$B$122, MATCH(H1922, 'Accrual Schedule'!$B$3:$B$122, 1)-1, 1))</f>
        <v/>
      </c>
      <c r="H1922" s="18" t="str">
        <f ca="1">IF(B1922="", "", INDEX('Accrual Schedule'!$B$3:$B$122, MATCH(I1922, 'Accrual Schedule'!$C$3:$C$122, 1), 1))</f>
        <v/>
      </c>
      <c r="I1922" s="18" t="str" cm="1">
        <f t="array" aca="1" ref="I1922" ca="1">IF(B1922="", "", _xlfn.IFNA(INDEX('Accrual Schedule'!$C$4:$C$122, MATCH(B1922, 'Accrual Schedule'!$C$4:$C$122, 1)+1, 1), INDEX('Accrual Schedule'!$C$4:$C$122, 1, 1)))</f>
        <v/>
      </c>
      <c r="J1922" s="11" t="str">
        <f ca="1">IF(B1922="","",'Terms&amp;Conditions + Transaction'!$F$5-SUMIF(Dispositions!$B$3:$B$32,"&lt;="&amp;B1922,Dispositions!$C$3:$C$32))</f>
        <v/>
      </c>
      <c r="K1922" s="84" t="str">
        <f ca="1">IF(B1922="", "", IF(ISNA(MATCH(B1922, 'Factor Schedule'!$B$3:$B$2002, -1)),1,IF(INDEX('Factor Schedule'!$B$3:$C$2002,MATCH(B1922, 'Factor Schedule'!$B$3:$B$2002, -1), 1)=B1922,MATCH(B1922, 'Factor Schedule'!$B$3:$B$2002, -1),MATCH(B1922, 'Factor Schedule'!$B$3:$B$2002, -1)+1)))</f>
        <v/>
      </c>
      <c r="L1922" s="11" t="str" cm="1">
        <f t="array" aca="1" ref="L1922" ca="1">IF(B1922="","",ROUND(J1922*_xlfn.IFNA(INDEX('Factor Schedule'!$B$3:$C$2002,K1922, 2), 1), 2))</f>
        <v/>
      </c>
      <c r="M1922" s="11" t="str">
        <f ca="1">IF(B1922="", "", IF(OR(LOWER('Terms&amp;Conditions + Transaction'!$B$12)&lt;&gt;"compound", B1922=$C$2, B1922=E1922), L1922, L1922+IF(LOWER('Terms&amp;Conditions + Transaction'!$B$13)&lt;&gt;"y", SUMIFS($T$8:$T$2007, $B$8:$B$2007, "&gt;="&amp;E1922, $B$8:$B$2007, "&lt;"&amp;B1922), SUMIFS($U$8:$U$1007, $B$8:$B$2007, "&gt;="&amp;E1922, $B$8:$B$2007, "&lt;"&amp;B1922))))</f>
        <v/>
      </c>
      <c r="N1922" s="18" t="str">
        <f ca="1">IF(OR(B1922 = "", F1922=""), "", MIN(ForwardDays(B1922,-'Terms&amp;Conditions + Transaction'!$B$22, 'Terms&amp;Conditions + Transaction'!$B$23, 'Holiday Schedule'!$B$3:$B$1002),ForwardDays(F1922,-'Terms&amp;Conditions + Transaction'!$B$22, 'Terms&amp;Conditions + Transaction'!$B$23, 'Holiday Schedule'!$B$3:$B$1002)))</f>
        <v/>
      </c>
      <c r="O1922" s="42" t="str">
        <f ca="1">IF(B1922="", "", IF(ISNA(MATCH(N1922, SOFR_INDEX!$A$2:$A$2001, -1)),1,IF(INDEX(SOFR_INDEX!$A$2:$E$2001,MATCH(N1922, SOFR_INDEX!$A$2:$A$2001, -1), 1)=N1922,MATCH(N1922, SOFR_INDEX!$A$2:$A$2001, -1),MATCH(N1922, SOFR_INDEX!$A$2:$A$2001, -1)+1)))</f>
        <v/>
      </c>
      <c r="P1922" s="40" t="str" cm="1">
        <f t="array" aca="1" ref="P1922" ca="1">IF(OR(B1922="", F1922=""), "", INDEX(SOFR_INDEX!$B$2:$E$2001, O1922,$P$4) * IF(LEFT($P$3, 3)="180", 2, IF(LEFT($P$3, 2)="90", 4, IF(LEFT($P$3, 2)="30", 12, 1)))/100)</f>
        <v/>
      </c>
      <c r="Q1922" s="43" t="str">
        <f ca="1">IF(OR(B1922="", F1922=""), "", P1922+'Terms&amp;Conditions + Transaction'!$B$11/10000)</f>
        <v/>
      </c>
      <c r="R1922" s="43" t="str">
        <f t="shared" ca="1" si="185"/>
        <v/>
      </c>
      <c r="S1922" t="str">
        <f ca="1">IF(B1922="",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Transaction'!$C$7*(F1922-E1922), 365), 360))))</f>
        <v/>
      </c>
      <c r="T1922" s="49" t="str">
        <f t="shared" ca="1" si="186"/>
        <v/>
      </c>
      <c r="U1922" s="49" t="str">
        <f t="shared" ca="1" si="187"/>
        <v/>
      </c>
      <c r="V1922" s="49" t="str">
        <f t="shared" ca="1" si="188"/>
        <v/>
      </c>
      <c r="W1922" s="11" t="str">
        <f t="shared" ca="1" si="189"/>
        <v/>
      </c>
      <c r="X1922" s="11" t="str">
        <f t="shared" ca="1" si="190"/>
        <v/>
      </c>
    </row>
    <row r="1923" spans="2:24" x14ac:dyDescent="0.25">
      <c r="B1923" s="82" t="str">
        <f ca="1">IF(B1922&lt;MIN($C$3, 'Terms&amp;Conditions + Transaction'!$B$6), B1922+1, "")</f>
        <v/>
      </c>
      <c r="C1923" t="str">
        <f ca="1">IF(B1923="", "", IF(AND(WEEKDAY(B1923, 2)&lt;=5, ISERROR(VLOOKUP(B1923, 'Holiday Schedule'!$B$3:$B$1002, 1, FALSE))), 1, 0))</f>
        <v/>
      </c>
      <c r="D1923" t="str">
        <f ca="1">IF(B1923="", "", IF(LOWER('Terms&amp;Conditions + Transaction'!$C$15)="act", 1, IF(DAY(B1923)=31, 0, IF(AND(DAY(B1923+1)=1, MONTH(B1923+1)=3), 31-DAY(B1923), 1))))</f>
        <v/>
      </c>
      <c r="E1923" s="18" t="str">
        <f ca="1">IF(B1923="", "", IFERROR(VLOOKUP(B1923, 'Accrual Schedule'!$B$3:$B$122, 1, TRUE), ""))</f>
        <v/>
      </c>
      <c r="F1923" s="18" t="str" cm="1">
        <f t="array" aca="1" ref="F1923" ca="1">IF(B1923="", "", INDEX('Accrual Schedule'!$B$3:$B$122, MATCH(B1923, 'Accrual Schedule'!$B$3:$B$122, 1)+1, 1))</f>
        <v/>
      </c>
      <c r="G1923" s="18" t="str" cm="1">
        <f t="array" aca="1" ref="G1923" ca="1">IF(B1923="", "", INDEX('Accrual Schedule'!$B$3:$B$122, MATCH(H1923, 'Accrual Schedule'!$B$3:$B$122, 1)-1, 1))</f>
        <v/>
      </c>
      <c r="H1923" s="18" t="str">
        <f ca="1">IF(B1923="", "", INDEX('Accrual Schedule'!$B$3:$B$122, MATCH(I1923, 'Accrual Schedule'!$C$3:$C$122, 1), 1))</f>
        <v/>
      </c>
      <c r="I1923" s="18" t="str" cm="1">
        <f t="array" aca="1" ref="I1923" ca="1">IF(B1923="", "", _xlfn.IFNA(INDEX('Accrual Schedule'!$C$4:$C$122, MATCH(B1923, 'Accrual Schedule'!$C$4:$C$122, 1)+1, 1), INDEX('Accrual Schedule'!$C$4:$C$122, 1, 1)))</f>
        <v/>
      </c>
      <c r="J1923" s="11" t="str">
        <f ca="1">IF(B1923="","",'Terms&amp;Conditions + Transaction'!$F$5-SUMIF(Dispositions!$B$3:$B$32,"&lt;="&amp;B1923,Dispositions!$C$3:$C$32))</f>
        <v/>
      </c>
      <c r="K1923" s="84" t="str">
        <f ca="1">IF(B1923="", "", IF(ISNA(MATCH(B1923, 'Factor Schedule'!$B$3:$B$2002, -1)),1,IF(INDEX('Factor Schedule'!$B$3:$C$2002,MATCH(B1923, 'Factor Schedule'!$B$3:$B$2002, -1), 1)=B1923,MATCH(B1923, 'Factor Schedule'!$B$3:$B$2002, -1),MATCH(B1923, 'Factor Schedule'!$B$3:$B$2002, -1)+1)))</f>
        <v/>
      </c>
      <c r="L1923" s="11" t="str" cm="1">
        <f t="array" aca="1" ref="L1923" ca="1">IF(B1923="","",ROUND(J1923*_xlfn.IFNA(INDEX('Factor Schedule'!$B$3:$C$2002,K1923, 2), 1), 2))</f>
        <v/>
      </c>
      <c r="M1923" s="11" t="str">
        <f ca="1">IF(B1923="", "", IF(OR(LOWER('Terms&amp;Conditions + Transaction'!$B$12)&lt;&gt;"compound", B1923=$C$2, B1923=E1923), L1923, L1923+IF(LOWER('Terms&amp;Conditions + Transaction'!$B$13)&lt;&gt;"y", SUMIFS($T$8:$T$2007, $B$8:$B$2007, "&gt;="&amp;E1923, $B$8:$B$2007, "&lt;"&amp;B1923), SUMIFS($U$8:$U$1007, $B$8:$B$2007, "&gt;="&amp;E1923, $B$8:$B$2007, "&lt;"&amp;B1923))))</f>
        <v/>
      </c>
      <c r="N1923" s="18" t="str">
        <f ca="1">IF(OR(B1923 = "", F1923=""), "", MIN(ForwardDays(B1923,-'Terms&amp;Conditions + Transaction'!$B$22, 'Terms&amp;Conditions + Transaction'!$B$23, 'Holiday Schedule'!$B$3:$B$1002),ForwardDays(F1923,-'Terms&amp;Conditions + Transaction'!$B$22, 'Terms&amp;Conditions + Transaction'!$B$23, 'Holiday Schedule'!$B$3:$B$1002)))</f>
        <v/>
      </c>
      <c r="O1923" s="42" t="str">
        <f ca="1">IF(B1923="", "", IF(ISNA(MATCH(N1923, SOFR_INDEX!$A$2:$A$2001, -1)),1,IF(INDEX(SOFR_INDEX!$A$2:$E$2001,MATCH(N1923, SOFR_INDEX!$A$2:$A$2001, -1), 1)=N1923,MATCH(N1923, SOFR_INDEX!$A$2:$A$2001, -1),MATCH(N1923, SOFR_INDEX!$A$2:$A$2001, -1)+1)))</f>
        <v/>
      </c>
      <c r="P1923" s="40" t="str" cm="1">
        <f t="array" aca="1" ref="P1923" ca="1">IF(OR(B1923="", F1923=""), "", INDEX(SOFR_INDEX!$B$2:$E$2001, O1923,$P$4) * IF(LEFT($P$3, 3)="180", 2, IF(LEFT($P$3, 2)="90", 4, IF(LEFT($P$3, 2)="30", 12, 1)))/100)</f>
        <v/>
      </c>
      <c r="Q1923" s="43" t="str">
        <f ca="1">IF(OR(B1923="", F1923=""), "", P1923+'Terms&amp;Conditions + Transaction'!$B$11/10000)</f>
        <v/>
      </c>
      <c r="R1923" s="43" t="str">
        <f t="shared" ca="1" si="185"/>
        <v/>
      </c>
      <c r="S1923" t="str">
        <f ca="1">IF(B1923="",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Transaction'!$C$7*(F1923-E1923), 365), 360))))</f>
        <v/>
      </c>
      <c r="T1923" s="49" t="str">
        <f t="shared" ca="1" si="186"/>
        <v/>
      </c>
      <c r="U1923" s="49" t="str">
        <f t="shared" ca="1" si="187"/>
        <v/>
      </c>
      <c r="V1923" s="49" t="str">
        <f t="shared" ca="1" si="188"/>
        <v/>
      </c>
      <c r="W1923" s="11" t="str">
        <f t="shared" ca="1" si="189"/>
        <v/>
      </c>
      <c r="X1923" s="11" t="str">
        <f t="shared" ca="1" si="190"/>
        <v/>
      </c>
    </row>
    <row r="1924" spans="2:24" x14ac:dyDescent="0.25">
      <c r="B1924" s="82" t="str">
        <f ca="1">IF(B1923&lt;MIN($C$3, 'Terms&amp;Conditions + Transaction'!$B$6), B1923+1, "")</f>
        <v/>
      </c>
      <c r="C1924" t="str">
        <f ca="1">IF(B1924="", "", IF(AND(WEEKDAY(B1924, 2)&lt;=5, ISERROR(VLOOKUP(B1924, 'Holiday Schedule'!$B$3:$B$1002, 1, FALSE))), 1, 0))</f>
        <v/>
      </c>
      <c r="D1924" t="str">
        <f ca="1">IF(B1924="", "", IF(LOWER('Terms&amp;Conditions + Transaction'!$C$15)="act", 1, IF(DAY(B1924)=31, 0, IF(AND(DAY(B1924+1)=1, MONTH(B1924+1)=3), 31-DAY(B1924), 1))))</f>
        <v/>
      </c>
      <c r="E1924" s="18" t="str">
        <f ca="1">IF(B1924="", "", IFERROR(VLOOKUP(B1924, 'Accrual Schedule'!$B$3:$B$122, 1, TRUE), ""))</f>
        <v/>
      </c>
      <c r="F1924" s="18" t="str" cm="1">
        <f t="array" aca="1" ref="F1924" ca="1">IF(B1924="", "", INDEX('Accrual Schedule'!$B$3:$B$122, MATCH(B1924, 'Accrual Schedule'!$B$3:$B$122, 1)+1, 1))</f>
        <v/>
      </c>
      <c r="G1924" s="18" t="str" cm="1">
        <f t="array" aca="1" ref="G1924" ca="1">IF(B1924="", "", INDEX('Accrual Schedule'!$B$3:$B$122, MATCH(H1924, 'Accrual Schedule'!$B$3:$B$122, 1)-1, 1))</f>
        <v/>
      </c>
      <c r="H1924" s="18" t="str">
        <f ca="1">IF(B1924="", "", INDEX('Accrual Schedule'!$B$3:$B$122, MATCH(I1924, 'Accrual Schedule'!$C$3:$C$122, 1), 1))</f>
        <v/>
      </c>
      <c r="I1924" s="18" t="str" cm="1">
        <f t="array" aca="1" ref="I1924" ca="1">IF(B1924="", "", _xlfn.IFNA(INDEX('Accrual Schedule'!$C$4:$C$122, MATCH(B1924, 'Accrual Schedule'!$C$4:$C$122, 1)+1, 1), INDEX('Accrual Schedule'!$C$4:$C$122, 1, 1)))</f>
        <v/>
      </c>
      <c r="J1924" s="11" t="str">
        <f ca="1">IF(B1924="","",'Terms&amp;Conditions + Transaction'!$F$5-SUMIF(Dispositions!$B$3:$B$32,"&lt;="&amp;B1924,Dispositions!$C$3:$C$32))</f>
        <v/>
      </c>
      <c r="K1924" s="84" t="str">
        <f ca="1">IF(B1924="", "", IF(ISNA(MATCH(B1924, 'Factor Schedule'!$B$3:$B$2002, -1)),1,IF(INDEX('Factor Schedule'!$B$3:$C$2002,MATCH(B1924, 'Factor Schedule'!$B$3:$B$2002, -1), 1)=B1924,MATCH(B1924, 'Factor Schedule'!$B$3:$B$2002, -1),MATCH(B1924, 'Factor Schedule'!$B$3:$B$2002, -1)+1)))</f>
        <v/>
      </c>
      <c r="L1924" s="11" t="str" cm="1">
        <f t="array" aca="1" ref="L1924" ca="1">IF(B1924="","",ROUND(J1924*_xlfn.IFNA(INDEX('Factor Schedule'!$B$3:$C$2002,K1924, 2), 1), 2))</f>
        <v/>
      </c>
      <c r="M1924" s="11" t="str">
        <f ca="1">IF(B1924="", "", IF(OR(LOWER('Terms&amp;Conditions + Transaction'!$B$12)&lt;&gt;"compound", B1924=$C$2, B1924=E1924), L1924, L1924+IF(LOWER('Terms&amp;Conditions + Transaction'!$B$13)&lt;&gt;"y", SUMIFS($T$8:$T$2007, $B$8:$B$2007, "&gt;="&amp;E1924, $B$8:$B$2007, "&lt;"&amp;B1924), SUMIFS($U$8:$U$1007, $B$8:$B$2007, "&gt;="&amp;E1924, $B$8:$B$2007, "&lt;"&amp;B1924))))</f>
        <v/>
      </c>
      <c r="N1924" s="18" t="str">
        <f ca="1">IF(OR(B1924 = "", F1924=""), "", MIN(ForwardDays(B1924,-'Terms&amp;Conditions + Transaction'!$B$22, 'Terms&amp;Conditions + Transaction'!$B$23, 'Holiday Schedule'!$B$3:$B$1002),ForwardDays(F1924,-'Terms&amp;Conditions + Transaction'!$B$22, 'Terms&amp;Conditions + Transaction'!$B$23, 'Holiday Schedule'!$B$3:$B$1002)))</f>
        <v/>
      </c>
      <c r="O1924" s="42" t="str">
        <f ca="1">IF(B1924="", "", IF(ISNA(MATCH(N1924, SOFR_INDEX!$A$2:$A$2001, -1)),1,IF(INDEX(SOFR_INDEX!$A$2:$E$2001,MATCH(N1924, SOFR_INDEX!$A$2:$A$2001, -1), 1)=N1924,MATCH(N1924, SOFR_INDEX!$A$2:$A$2001, -1),MATCH(N1924, SOFR_INDEX!$A$2:$A$2001, -1)+1)))</f>
        <v/>
      </c>
      <c r="P1924" s="40" t="str" cm="1">
        <f t="array" aca="1" ref="P1924" ca="1">IF(OR(B1924="", F1924=""), "", INDEX(SOFR_INDEX!$B$2:$E$2001, O1924,$P$4) * IF(LEFT($P$3, 3)="180", 2, IF(LEFT($P$3, 2)="90", 4, IF(LEFT($P$3, 2)="30", 12, 1)))/100)</f>
        <v/>
      </c>
      <c r="Q1924" s="43" t="str">
        <f ca="1">IF(OR(B1924="", F1924=""), "", P1924+'Terms&amp;Conditions + Transaction'!$B$11/10000)</f>
        <v/>
      </c>
      <c r="R1924" s="43" t="str">
        <f t="shared" ca="1" si="185"/>
        <v/>
      </c>
      <c r="S1924" t="str">
        <f ca="1">IF(B1924="",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Transaction'!$C$7*(F1924-E1924), 365), 360))))</f>
        <v/>
      </c>
      <c r="T1924" s="49" t="str">
        <f t="shared" ca="1" si="186"/>
        <v/>
      </c>
      <c r="U1924" s="49" t="str">
        <f t="shared" ca="1" si="187"/>
        <v/>
      </c>
      <c r="V1924" s="49" t="str">
        <f t="shared" ca="1" si="188"/>
        <v/>
      </c>
      <c r="W1924" s="11" t="str">
        <f t="shared" ca="1" si="189"/>
        <v/>
      </c>
      <c r="X1924" s="11" t="str">
        <f t="shared" ca="1" si="190"/>
        <v/>
      </c>
    </row>
    <row r="1925" spans="2:24" x14ac:dyDescent="0.25">
      <c r="B1925" s="82" t="str">
        <f ca="1">IF(B1924&lt;MIN($C$3, 'Terms&amp;Conditions + Transaction'!$B$6), B1924+1, "")</f>
        <v/>
      </c>
      <c r="C1925" t="str">
        <f ca="1">IF(B1925="", "", IF(AND(WEEKDAY(B1925, 2)&lt;=5, ISERROR(VLOOKUP(B1925, 'Holiday Schedule'!$B$3:$B$1002, 1, FALSE))), 1, 0))</f>
        <v/>
      </c>
      <c r="D1925" t="str">
        <f ca="1">IF(B1925="", "", IF(LOWER('Terms&amp;Conditions + Transaction'!$C$15)="act", 1, IF(DAY(B1925)=31, 0, IF(AND(DAY(B1925+1)=1, MONTH(B1925+1)=3), 31-DAY(B1925), 1))))</f>
        <v/>
      </c>
      <c r="E1925" s="18" t="str">
        <f ca="1">IF(B1925="", "", IFERROR(VLOOKUP(B1925, 'Accrual Schedule'!$B$3:$B$122, 1, TRUE), ""))</f>
        <v/>
      </c>
      <c r="F1925" s="18" t="str" cm="1">
        <f t="array" aca="1" ref="F1925" ca="1">IF(B1925="", "", INDEX('Accrual Schedule'!$B$3:$B$122, MATCH(B1925, 'Accrual Schedule'!$B$3:$B$122, 1)+1, 1))</f>
        <v/>
      </c>
      <c r="G1925" s="18" t="str" cm="1">
        <f t="array" aca="1" ref="G1925" ca="1">IF(B1925="", "", INDEX('Accrual Schedule'!$B$3:$B$122, MATCH(H1925, 'Accrual Schedule'!$B$3:$B$122, 1)-1, 1))</f>
        <v/>
      </c>
      <c r="H1925" s="18" t="str">
        <f ca="1">IF(B1925="", "", INDEX('Accrual Schedule'!$B$3:$B$122, MATCH(I1925, 'Accrual Schedule'!$C$3:$C$122, 1), 1))</f>
        <v/>
      </c>
      <c r="I1925" s="18" t="str" cm="1">
        <f t="array" aca="1" ref="I1925" ca="1">IF(B1925="", "", _xlfn.IFNA(INDEX('Accrual Schedule'!$C$4:$C$122, MATCH(B1925, 'Accrual Schedule'!$C$4:$C$122, 1)+1, 1), INDEX('Accrual Schedule'!$C$4:$C$122, 1, 1)))</f>
        <v/>
      </c>
      <c r="J1925" s="11" t="str">
        <f ca="1">IF(B1925="","",'Terms&amp;Conditions + Transaction'!$F$5-SUMIF(Dispositions!$B$3:$B$32,"&lt;="&amp;B1925,Dispositions!$C$3:$C$32))</f>
        <v/>
      </c>
      <c r="K1925" s="84" t="str">
        <f ca="1">IF(B1925="", "", IF(ISNA(MATCH(B1925, 'Factor Schedule'!$B$3:$B$2002, -1)),1,IF(INDEX('Factor Schedule'!$B$3:$C$2002,MATCH(B1925, 'Factor Schedule'!$B$3:$B$2002, -1), 1)=B1925,MATCH(B1925, 'Factor Schedule'!$B$3:$B$2002, -1),MATCH(B1925, 'Factor Schedule'!$B$3:$B$2002, -1)+1)))</f>
        <v/>
      </c>
      <c r="L1925" s="11" t="str" cm="1">
        <f t="array" aca="1" ref="L1925" ca="1">IF(B1925="","",ROUND(J1925*_xlfn.IFNA(INDEX('Factor Schedule'!$B$3:$C$2002,K1925, 2), 1), 2))</f>
        <v/>
      </c>
      <c r="M1925" s="11" t="str">
        <f ca="1">IF(B1925="", "", IF(OR(LOWER('Terms&amp;Conditions + Transaction'!$B$12)&lt;&gt;"compound", B1925=$C$2, B1925=E1925), L1925, L1925+IF(LOWER('Terms&amp;Conditions + Transaction'!$B$13)&lt;&gt;"y", SUMIFS($T$8:$T$2007, $B$8:$B$2007, "&gt;="&amp;E1925, $B$8:$B$2007, "&lt;"&amp;B1925), SUMIFS($U$8:$U$1007, $B$8:$B$2007, "&gt;="&amp;E1925, $B$8:$B$2007, "&lt;"&amp;B1925))))</f>
        <v/>
      </c>
      <c r="N1925" s="18" t="str">
        <f ca="1">IF(OR(B1925 = "", F1925=""), "", MIN(ForwardDays(B1925,-'Terms&amp;Conditions + Transaction'!$B$22, 'Terms&amp;Conditions + Transaction'!$B$23, 'Holiday Schedule'!$B$3:$B$1002),ForwardDays(F1925,-'Terms&amp;Conditions + Transaction'!$B$22, 'Terms&amp;Conditions + Transaction'!$B$23, 'Holiday Schedule'!$B$3:$B$1002)))</f>
        <v/>
      </c>
      <c r="O1925" s="42" t="str">
        <f ca="1">IF(B1925="", "", IF(ISNA(MATCH(N1925, SOFR_INDEX!$A$2:$A$2001, -1)),1,IF(INDEX(SOFR_INDEX!$A$2:$E$2001,MATCH(N1925, SOFR_INDEX!$A$2:$A$2001, -1), 1)=N1925,MATCH(N1925, SOFR_INDEX!$A$2:$A$2001, -1),MATCH(N1925, SOFR_INDEX!$A$2:$A$2001, -1)+1)))</f>
        <v/>
      </c>
      <c r="P1925" s="40" t="str" cm="1">
        <f t="array" aca="1" ref="P1925" ca="1">IF(OR(B1925="", F1925=""), "", INDEX(SOFR_INDEX!$B$2:$E$2001, O1925,$P$4) * IF(LEFT($P$3, 3)="180", 2, IF(LEFT($P$3, 2)="90", 4, IF(LEFT($P$3, 2)="30", 12, 1)))/100)</f>
        <v/>
      </c>
      <c r="Q1925" s="43" t="str">
        <f ca="1">IF(OR(B1925="", F1925=""), "", P1925+'Terms&amp;Conditions + Transaction'!$B$11/10000)</f>
        <v/>
      </c>
      <c r="R1925" s="43" t="str">
        <f t="shared" ca="1" si="185"/>
        <v/>
      </c>
      <c r="S1925" t="str">
        <f ca="1">IF(B1925="",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Transaction'!$C$7*(F1925-E1925), 365), 360))))</f>
        <v/>
      </c>
      <c r="T1925" s="49" t="str">
        <f t="shared" ca="1" si="186"/>
        <v/>
      </c>
      <c r="U1925" s="49" t="str">
        <f t="shared" ca="1" si="187"/>
        <v/>
      </c>
      <c r="V1925" s="49" t="str">
        <f t="shared" ca="1" si="188"/>
        <v/>
      </c>
      <c r="W1925" s="11" t="str">
        <f t="shared" ca="1" si="189"/>
        <v/>
      </c>
      <c r="X1925" s="11" t="str">
        <f t="shared" ca="1" si="190"/>
        <v/>
      </c>
    </row>
    <row r="1926" spans="2:24" x14ac:dyDescent="0.25">
      <c r="B1926" s="82" t="str">
        <f ca="1">IF(B1925&lt;MIN($C$3, 'Terms&amp;Conditions + Transaction'!$B$6), B1925+1, "")</f>
        <v/>
      </c>
      <c r="C1926" t="str">
        <f ca="1">IF(B1926="", "", IF(AND(WEEKDAY(B1926, 2)&lt;=5, ISERROR(VLOOKUP(B1926, 'Holiday Schedule'!$B$3:$B$1002, 1, FALSE))), 1, 0))</f>
        <v/>
      </c>
      <c r="D1926" t="str">
        <f ca="1">IF(B1926="", "", IF(LOWER('Terms&amp;Conditions + Transaction'!$C$15)="act", 1, IF(DAY(B1926)=31, 0, IF(AND(DAY(B1926+1)=1, MONTH(B1926+1)=3), 31-DAY(B1926), 1))))</f>
        <v/>
      </c>
      <c r="E1926" s="18" t="str">
        <f ca="1">IF(B1926="", "", IFERROR(VLOOKUP(B1926, 'Accrual Schedule'!$B$3:$B$122, 1, TRUE), ""))</f>
        <v/>
      </c>
      <c r="F1926" s="18" t="str" cm="1">
        <f t="array" aca="1" ref="F1926" ca="1">IF(B1926="", "", INDEX('Accrual Schedule'!$B$3:$B$122, MATCH(B1926, 'Accrual Schedule'!$B$3:$B$122, 1)+1, 1))</f>
        <v/>
      </c>
      <c r="G1926" s="18" t="str" cm="1">
        <f t="array" aca="1" ref="G1926" ca="1">IF(B1926="", "", INDEX('Accrual Schedule'!$B$3:$B$122, MATCH(H1926, 'Accrual Schedule'!$B$3:$B$122, 1)-1, 1))</f>
        <v/>
      </c>
      <c r="H1926" s="18" t="str">
        <f ca="1">IF(B1926="", "", INDEX('Accrual Schedule'!$B$3:$B$122, MATCH(I1926, 'Accrual Schedule'!$C$3:$C$122, 1), 1))</f>
        <v/>
      </c>
      <c r="I1926" s="18" t="str" cm="1">
        <f t="array" aca="1" ref="I1926" ca="1">IF(B1926="", "", _xlfn.IFNA(INDEX('Accrual Schedule'!$C$4:$C$122, MATCH(B1926, 'Accrual Schedule'!$C$4:$C$122, 1)+1, 1), INDEX('Accrual Schedule'!$C$4:$C$122, 1, 1)))</f>
        <v/>
      </c>
      <c r="J1926" s="11" t="str">
        <f ca="1">IF(B1926="","",'Terms&amp;Conditions + Transaction'!$F$5-SUMIF(Dispositions!$B$3:$B$32,"&lt;="&amp;B1926,Dispositions!$C$3:$C$32))</f>
        <v/>
      </c>
      <c r="K1926" s="84" t="str">
        <f ca="1">IF(B1926="", "", IF(ISNA(MATCH(B1926, 'Factor Schedule'!$B$3:$B$2002, -1)),1,IF(INDEX('Factor Schedule'!$B$3:$C$2002,MATCH(B1926, 'Factor Schedule'!$B$3:$B$2002, -1), 1)=B1926,MATCH(B1926, 'Factor Schedule'!$B$3:$B$2002, -1),MATCH(B1926, 'Factor Schedule'!$B$3:$B$2002, -1)+1)))</f>
        <v/>
      </c>
      <c r="L1926" s="11" t="str" cm="1">
        <f t="array" aca="1" ref="L1926" ca="1">IF(B1926="","",ROUND(J1926*_xlfn.IFNA(INDEX('Factor Schedule'!$B$3:$C$2002,K1926, 2), 1), 2))</f>
        <v/>
      </c>
      <c r="M1926" s="11" t="str">
        <f ca="1">IF(B1926="", "", IF(OR(LOWER('Terms&amp;Conditions + Transaction'!$B$12)&lt;&gt;"compound", B1926=$C$2, B1926=E1926), L1926, L1926+IF(LOWER('Terms&amp;Conditions + Transaction'!$B$13)&lt;&gt;"y", SUMIFS($T$8:$T$2007, $B$8:$B$2007, "&gt;="&amp;E1926, $B$8:$B$2007, "&lt;"&amp;B1926), SUMIFS($U$8:$U$1007, $B$8:$B$2007, "&gt;="&amp;E1926, $B$8:$B$2007, "&lt;"&amp;B1926))))</f>
        <v/>
      </c>
      <c r="N1926" s="18" t="str">
        <f ca="1">IF(OR(B1926 = "", F1926=""), "", MIN(ForwardDays(B1926,-'Terms&amp;Conditions + Transaction'!$B$22, 'Terms&amp;Conditions + Transaction'!$B$23, 'Holiday Schedule'!$B$3:$B$1002),ForwardDays(F1926,-'Terms&amp;Conditions + Transaction'!$B$22, 'Terms&amp;Conditions + Transaction'!$B$23, 'Holiday Schedule'!$B$3:$B$1002)))</f>
        <v/>
      </c>
      <c r="O1926" s="42" t="str">
        <f ca="1">IF(B1926="", "", IF(ISNA(MATCH(N1926, SOFR_INDEX!$A$2:$A$2001, -1)),1,IF(INDEX(SOFR_INDEX!$A$2:$E$2001,MATCH(N1926, SOFR_INDEX!$A$2:$A$2001, -1), 1)=N1926,MATCH(N1926, SOFR_INDEX!$A$2:$A$2001, -1),MATCH(N1926, SOFR_INDEX!$A$2:$A$2001, -1)+1)))</f>
        <v/>
      </c>
      <c r="P1926" s="40" t="str" cm="1">
        <f t="array" aca="1" ref="P1926" ca="1">IF(OR(B1926="", F1926=""), "", INDEX(SOFR_INDEX!$B$2:$E$2001, O1926,$P$4) * IF(LEFT($P$3, 3)="180", 2, IF(LEFT($P$3, 2)="90", 4, IF(LEFT($P$3, 2)="30", 12, 1)))/100)</f>
        <v/>
      </c>
      <c r="Q1926" s="43" t="str">
        <f ca="1">IF(OR(B1926="", F1926=""), "", P1926+'Terms&amp;Conditions + Transaction'!$B$11/10000)</f>
        <v/>
      </c>
      <c r="R1926" s="43" t="str">
        <f t="shared" ca="1" si="185"/>
        <v/>
      </c>
      <c r="S1926" t="str">
        <f ca="1">IF(B1926="",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Transaction'!$C$7*(F1926-E1926), 365), 360))))</f>
        <v/>
      </c>
      <c r="T1926" s="49" t="str">
        <f t="shared" ca="1" si="186"/>
        <v/>
      </c>
      <c r="U1926" s="49" t="str">
        <f t="shared" ca="1" si="187"/>
        <v/>
      </c>
      <c r="V1926" s="49" t="str">
        <f t="shared" ca="1" si="188"/>
        <v/>
      </c>
      <c r="W1926" s="11" t="str">
        <f t="shared" ca="1" si="189"/>
        <v/>
      </c>
      <c r="X1926" s="11" t="str">
        <f t="shared" ca="1" si="190"/>
        <v/>
      </c>
    </row>
    <row r="1927" spans="2:24" x14ac:dyDescent="0.25">
      <c r="B1927" s="82" t="str">
        <f ca="1">IF(B1926&lt;MIN($C$3, 'Terms&amp;Conditions + Transaction'!$B$6), B1926+1, "")</f>
        <v/>
      </c>
      <c r="C1927" t="str">
        <f ca="1">IF(B1927="", "", IF(AND(WEEKDAY(B1927, 2)&lt;=5, ISERROR(VLOOKUP(B1927, 'Holiday Schedule'!$B$3:$B$1002, 1, FALSE))), 1, 0))</f>
        <v/>
      </c>
      <c r="D1927" t="str">
        <f ca="1">IF(B1927="", "", IF(LOWER('Terms&amp;Conditions + Transaction'!$C$15)="act", 1, IF(DAY(B1927)=31, 0, IF(AND(DAY(B1927+1)=1, MONTH(B1927+1)=3), 31-DAY(B1927), 1))))</f>
        <v/>
      </c>
      <c r="E1927" s="18" t="str">
        <f ca="1">IF(B1927="", "", IFERROR(VLOOKUP(B1927, 'Accrual Schedule'!$B$3:$B$122, 1, TRUE), ""))</f>
        <v/>
      </c>
      <c r="F1927" s="18" t="str" cm="1">
        <f t="array" aca="1" ref="F1927" ca="1">IF(B1927="", "", INDEX('Accrual Schedule'!$B$3:$B$122, MATCH(B1927, 'Accrual Schedule'!$B$3:$B$122, 1)+1, 1))</f>
        <v/>
      </c>
      <c r="G1927" s="18" t="str" cm="1">
        <f t="array" aca="1" ref="G1927" ca="1">IF(B1927="", "", INDEX('Accrual Schedule'!$B$3:$B$122, MATCH(H1927, 'Accrual Schedule'!$B$3:$B$122, 1)-1, 1))</f>
        <v/>
      </c>
      <c r="H1927" s="18" t="str">
        <f ca="1">IF(B1927="", "", INDEX('Accrual Schedule'!$B$3:$B$122, MATCH(I1927, 'Accrual Schedule'!$C$3:$C$122, 1), 1))</f>
        <v/>
      </c>
      <c r="I1927" s="18" t="str" cm="1">
        <f t="array" aca="1" ref="I1927" ca="1">IF(B1927="", "", _xlfn.IFNA(INDEX('Accrual Schedule'!$C$4:$C$122, MATCH(B1927, 'Accrual Schedule'!$C$4:$C$122, 1)+1, 1), INDEX('Accrual Schedule'!$C$4:$C$122, 1, 1)))</f>
        <v/>
      </c>
      <c r="J1927" s="11" t="str">
        <f ca="1">IF(B1927="","",'Terms&amp;Conditions + Transaction'!$F$5-SUMIF(Dispositions!$B$3:$B$32,"&lt;="&amp;B1927,Dispositions!$C$3:$C$32))</f>
        <v/>
      </c>
      <c r="K1927" s="84" t="str">
        <f ca="1">IF(B1927="", "", IF(ISNA(MATCH(B1927, 'Factor Schedule'!$B$3:$B$2002, -1)),1,IF(INDEX('Factor Schedule'!$B$3:$C$2002,MATCH(B1927, 'Factor Schedule'!$B$3:$B$2002, -1), 1)=B1927,MATCH(B1927, 'Factor Schedule'!$B$3:$B$2002, -1),MATCH(B1927, 'Factor Schedule'!$B$3:$B$2002, -1)+1)))</f>
        <v/>
      </c>
      <c r="L1927" s="11" t="str" cm="1">
        <f t="array" aca="1" ref="L1927" ca="1">IF(B1927="","",ROUND(J1927*_xlfn.IFNA(INDEX('Factor Schedule'!$B$3:$C$2002,K1927, 2), 1), 2))</f>
        <v/>
      </c>
      <c r="M1927" s="11" t="str">
        <f ca="1">IF(B1927="", "", IF(OR(LOWER('Terms&amp;Conditions + Transaction'!$B$12)&lt;&gt;"compound", B1927=$C$2, B1927=E1927), L1927, L1927+IF(LOWER('Terms&amp;Conditions + Transaction'!$B$13)&lt;&gt;"y", SUMIFS($T$8:$T$2007, $B$8:$B$2007, "&gt;="&amp;E1927, $B$8:$B$2007, "&lt;"&amp;B1927), SUMIFS($U$8:$U$1007, $B$8:$B$2007, "&gt;="&amp;E1927, $B$8:$B$2007, "&lt;"&amp;B1927))))</f>
        <v/>
      </c>
      <c r="N1927" s="18" t="str">
        <f ca="1">IF(OR(B1927 = "", F1927=""), "", MIN(ForwardDays(B1927,-'Terms&amp;Conditions + Transaction'!$B$22, 'Terms&amp;Conditions + Transaction'!$B$23, 'Holiday Schedule'!$B$3:$B$1002),ForwardDays(F1927,-'Terms&amp;Conditions + Transaction'!$B$22, 'Terms&amp;Conditions + Transaction'!$B$23, 'Holiday Schedule'!$B$3:$B$1002)))</f>
        <v/>
      </c>
      <c r="O1927" s="42" t="str">
        <f ca="1">IF(B1927="", "", IF(ISNA(MATCH(N1927, SOFR_INDEX!$A$2:$A$2001, -1)),1,IF(INDEX(SOFR_INDEX!$A$2:$E$2001,MATCH(N1927, SOFR_INDEX!$A$2:$A$2001, -1), 1)=N1927,MATCH(N1927, SOFR_INDEX!$A$2:$A$2001, -1),MATCH(N1927, SOFR_INDEX!$A$2:$A$2001, -1)+1)))</f>
        <v/>
      </c>
      <c r="P1927" s="40" t="str" cm="1">
        <f t="array" aca="1" ref="P1927" ca="1">IF(OR(B1927="", F1927=""), "", INDEX(SOFR_INDEX!$B$2:$E$2001, O1927,$P$4) * IF(LEFT($P$3, 3)="180", 2, IF(LEFT($P$3, 2)="90", 4, IF(LEFT($P$3, 2)="30", 12, 1)))/100)</f>
        <v/>
      </c>
      <c r="Q1927" s="43" t="str">
        <f ca="1">IF(OR(B1927="", F1927=""), "", P1927+'Terms&amp;Conditions + Transaction'!$B$11/10000)</f>
        <v/>
      </c>
      <c r="R1927" s="43" t="str">
        <f t="shared" ca="1" si="185"/>
        <v/>
      </c>
      <c r="S1927" t="str">
        <f ca="1">IF(B1927="",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Transaction'!$C$7*(F1927-E1927), 365), 360))))</f>
        <v/>
      </c>
      <c r="T1927" s="49" t="str">
        <f t="shared" ca="1" si="186"/>
        <v/>
      </c>
      <c r="U1927" s="49" t="str">
        <f t="shared" ca="1" si="187"/>
        <v/>
      </c>
      <c r="V1927" s="49" t="str">
        <f t="shared" ca="1" si="188"/>
        <v/>
      </c>
      <c r="W1927" s="11" t="str">
        <f t="shared" ca="1" si="189"/>
        <v/>
      </c>
      <c r="X1927" s="11" t="str">
        <f t="shared" ca="1" si="190"/>
        <v/>
      </c>
    </row>
    <row r="1928" spans="2:24" x14ac:dyDescent="0.25">
      <c r="B1928" s="82" t="str">
        <f ca="1">IF(B1927&lt;MIN($C$3, 'Terms&amp;Conditions + Transaction'!$B$6), B1927+1, "")</f>
        <v/>
      </c>
      <c r="C1928" t="str">
        <f ca="1">IF(B1928="", "", IF(AND(WEEKDAY(B1928, 2)&lt;=5, ISERROR(VLOOKUP(B1928, 'Holiday Schedule'!$B$3:$B$1002, 1, FALSE))), 1, 0))</f>
        <v/>
      </c>
      <c r="D1928" t="str">
        <f ca="1">IF(B1928="", "", IF(LOWER('Terms&amp;Conditions + Transaction'!$C$15)="act", 1, IF(DAY(B1928)=31, 0, IF(AND(DAY(B1928+1)=1, MONTH(B1928+1)=3), 31-DAY(B1928), 1))))</f>
        <v/>
      </c>
      <c r="E1928" s="18" t="str">
        <f ca="1">IF(B1928="", "", IFERROR(VLOOKUP(B1928, 'Accrual Schedule'!$B$3:$B$122, 1, TRUE), ""))</f>
        <v/>
      </c>
      <c r="F1928" s="18" t="str" cm="1">
        <f t="array" aca="1" ref="F1928" ca="1">IF(B1928="", "", INDEX('Accrual Schedule'!$B$3:$B$122, MATCH(B1928, 'Accrual Schedule'!$B$3:$B$122, 1)+1, 1))</f>
        <v/>
      </c>
      <c r="G1928" s="18" t="str" cm="1">
        <f t="array" aca="1" ref="G1928" ca="1">IF(B1928="", "", INDEX('Accrual Schedule'!$B$3:$B$122, MATCH(H1928, 'Accrual Schedule'!$B$3:$B$122, 1)-1, 1))</f>
        <v/>
      </c>
      <c r="H1928" s="18" t="str">
        <f ca="1">IF(B1928="", "", INDEX('Accrual Schedule'!$B$3:$B$122, MATCH(I1928, 'Accrual Schedule'!$C$3:$C$122, 1), 1))</f>
        <v/>
      </c>
      <c r="I1928" s="18" t="str" cm="1">
        <f t="array" aca="1" ref="I1928" ca="1">IF(B1928="", "", _xlfn.IFNA(INDEX('Accrual Schedule'!$C$4:$C$122, MATCH(B1928, 'Accrual Schedule'!$C$4:$C$122, 1)+1, 1), INDEX('Accrual Schedule'!$C$4:$C$122, 1, 1)))</f>
        <v/>
      </c>
      <c r="J1928" s="11" t="str">
        <f ca="1">IF(B1928="","",'Terms&amp;Conditions + Transaction'!$F$5-SUMIF(Dispositions!$B$3:$B$32,"&lt;="&amp;B1928,Dispositions!$C$3:$C$32))</f>
        <v/>
      </c>
      <c r="K1928" s="84" t="str">
        <f ca="1">IF(B1928="", "", IF(ISNA(MATCH(B1928, 'Factor Schedule'!$B$3:$B$2002, -1)),1,IF(INDEX('Factor Schedule'!$B$3:$C$2002,MATCH(B1928, 'Factor Schedule'!$B$3:$B$2002, -1), 1)=B1928,MATCH(B1928, 'Factor Schedule'!$B$3:$B$2002, -1),MATCH(B1928, 'Factor Schedule'!$B$3:$B$2002, -1)+1)))</f>
        <v/>
      </c>
      <c r="L1928" s="11" t="str" cm="1">
        <f t="array" aca="1" ref="L1928" ca="1">IF(B1928="","",ROUND(J1928*_xlfn.IFNA(INDEX('Factor Schedule'!$B$3:$C$2002,K1928, 2), 1), 2))</f>
        <v/>
      </c>
      <c r="M1928" s="11" t="str">
        <f ca="1">IF(B1928="", "", IF(OR(LOWER('Terms&amp;Conditions + Transaction'!$B$12)&lt;&gt;"compound", B1928=$C$2, B1928=E1928), L1928, L1928+IF(LOWER('Terms&amp;Conditions + Transaction'!$B$13)&lt;&gt;"y", SUMIFS($T$8:$T$2007, $B$8:$B$2007, "&gt;="&amp;E1928, $B$8:$B$2007, "&lt;"&amp;B1928), SUMIFS($U$8:$U$1007, $B$8:$B$2007, "&gt;="&amp;E1928, $B$8:$B$2007, "&lt;"&amp;B1928))))</f>
        <v/>
      </c>
      <c r="N1928" s="18" t="str">
        <f ca="1">IF(OR(B1928 = "", F1928=""), "", MIN(ForwardDays(B1928,-'Terms&amp;Conditions + Transaction'!$B$22, 'Terms&amp;Conditions + Transaction'!$B$23, 'Holiday Schedule'!$B$3:$B$1002),ForwardDays(F1928,-'Terms&amp;Conditions + Transaction'!$B$22, 'Terms&amp;Conditions + Transaction'!$B$23, 'Holiday Schedule'!$B$3:$B$1002)))</f>
        <v/>
      </c>
      <c r="O1928" s="42" t="str">
        <f ca="1">IF(B1928="", "", IF(ISNA(MATCH(N1928, SOFR_INDEX!$A$2:$A$2001, -1)),1,IF(INDEX(SOFR_INDEX!$A$2:$E$2001,MATCH(N1928, SOFR_INDEX!$A$2:$A$2001, -1), 1)=N1928,MATCH(N1928, SOFR_INDEX!$A$2:$A$2001, -1),MATCH(N1928, SOFR_INDEX!$A$2:$A$2001, -1)+1)))</f>
        <v/>
      </c>
      <c r="P1928" s="40" t="str" cm="1">
        <f t="array" aca="1" ref="P1928" ca="1">IF(OR(B1928="", F1928=""), "", INDEX(SOFR_INDEX!$B$2:$E$2001, O1928,$P$4) * IF(LEFT($P$3, 3)="180", 2, IF(LEFT($P$3, 2)="90", 4, IF(LEFT($P$3, 2)="30", 12, 1)))/100)</f>
        <v/>
      </c>
      <c r="Q1928" s="43" t="str">
        <f ca="1">IF(OR(B1928="", F1928=""), "", P1928+'Terms&amp;Conditions + Transaction'!$B$11/10000)</f>
        <v/>
      </c>
      <c r="R1928" s="43" t="str">
        <f t="shared" ca="1" si="185"/>
        <v/>
      </c>
      <c r="S1928" t="str">
        <f ca="1">IF(B1928="",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Transaction'!$C$7*(F1928-E1928), 365), 360))))</f>
        <v/>
      </c>
      <c r="T1928" s="49" t="str">
        <f t="shared" ca="1" si="186"/>
        <v/>
      </c>
      <c r="U1928" s="49" t="str">
        <f t="shared" ca="1" si="187"/>
        <v/>
      </c>
      <c r="V1928" s="49" t="str">
        <f t="shared" ca="1" si="188"/>
        <v/>
      </c>
      <c r="W1928" s="11" t="str">
        <f t="shared" ca="1" si="189"/>
        <v/>
      </c>
      <c r="X1928" s="11" t="str">
        <f t="shared" ca="1" si="190"/>
        <v/>
      </c>
    </row>
    <row r="1929" spans="2:24" x14ac:dyDescent="0.25">
      <c r="B1929" s="82" t="str">
        <f ca="1">IF(B1928&lt;MIN($C$3, 'Terms&amp;Conditions + Transaction'!$B$6), B1928+1, "")</f>
        <v/>
      </c>
      <c r="C1929" t="str">
        <f ca="1">IF(B1929="", "", IF(AND(WEEKDAY(B1929, 2)&lt;=5, ISERROR(VLOOKUP(B1929, 'Holiday Schedule'!$B$3:$B$1002, 1, FALSE))), 1, 0))</f>
        <v/>
      </c>
      <c r="D1929" t="str">
        <f ca="1">IF(B1929="", "", IF(LOWER('Terms&amp;Conditions + Transaction'!$C$15)="act", 1, IF(DAY(B1929)=31, 0, IF(AND(DAY(B1929+1)=1, MONTH(B1929+1)=3), 31-DAY(B1929), 1))))</f>
        <v/>
      </c>
      <c r="E1929" s="18" t="str">
        <f ca="1">IF(B1929="", "", IFERROR(VLOOKUP(B1929, 'Accrual Schedule'!$B$3:$B$122, 1, TRUE), ""))</f>
        <v/>
      </c>
      <c r="F1929" s="18" t="str" cm="1">
        <f t="array" aca="1" ref="F1929" ca="1">IF(B1929="", "", INDEX('Accrual Schedule'!$B$3:$B$122, MATCH(B1929, 'Accrual Schedule'!$B$3:$B$122, 1)+1, 1))</f>
        <v/>
      </c>
      <c r="G1929" s="18" t="str" cm="1">
        <f t="array" aca="1" ref="G1929" ca="1">IF(B1929="", "", INDEX('Accrual Schedule'!$B$3:$B$122, MATCH(H1929, 'Accrual Schedule'!$B$3:$B$122, 1)-1, 1))</f>
        <v/>
      </c>
      <c r="H1929" s="18" t="str">
        <f ca="1">IF(B1929="", "", INDEX('Accrual Schedule'!$B$3:$B$122, MATCH(I1929, 'Accrual Schedule'!$C$3:$C$122, 1), 1))</f>
        <v/>
      </c>
      <c r="I1929" s="18" t="str" cm="1">
        <f t="array" aca="1" ref="I1929" ca="1">IF(B1929="", "", _xlfn.IFNA(INDEX('Accrual Schedule'!$C$4:$C$122, MATCH(B1929, 'Accrual Schedule'!$C$4:$C$122, 1)+1, 1), INDEX('Accrual Schedule'!$C$4:$C$122, 1, 1)))</f>
        <v/>
      </c>
      <c r="J1929" s="11" t="str">
        <f ca="1">IF(B1929="","",'Terms&amp;Conditions + Transaction'!$F$5-SUMIF(Dispositions!$B$3:$B$32,"&lt;="&amp;B1929,Dispositions!$C$3:$C$32))</f>
        <v/>
      </c>
      <c r="K1929" s="84" t="str">
        <f ca="1">IF(B1929="", "", IF(ISNA(MATCH(B1929, 'Factor Schedule'!$B$3:$B$2002, -1)),1,IF(INDEX('Factor Schedule'!$B$3:$C$2002,MATCH(B1929, 'Factor Schedule'!$B$3:$B$2002, -1), 1)=B1929,MATCH(B1929, 'Factor Schedule'!$B$3:$B$2002, -1),MATCH(B1929, 'Factor Schedule'!$B$3:$B$2002, -1)+1)))</f>
        <v/>
      </c>
      <c r="L1929" s="11" t="str" cm="1">
        <f t="array" aca="1" ref="L1929" ca="1">IF(B1929="","",ROUND(J1929*_xlfn.IFNA(INDEX('Factor Schedule'!$B$3:$C$2002,K1929, 2), 1), 2))</f>
        <v/>
      </c>
      <c r="M1929" s="11" t="str">
        <f ca="1">IF(B1929="", "", IF(OR(LOWER('Terms&amp;Conditions + Transaction'!$B$12)&lt;&gt;"compound", B1929=$C$2, B1929=E1929), L1929, L1929+IF(LOWER('Terms&amp;Conditions + Transaction'!$B$13)&lt;&gt;"y", SUMIFS($T$8:$T$2007, $B$8:$B$2007, "&gt;="&amp;E1929, $B$8:$B$2007, "&lt;"&amp;B1929), SUMIFS($U$8:$U$1007, $B$8:$B$2007, "&gt;="&amp;E1929, $B$8:$B$2007, "&lt;"&amp;B1929))))</f>
        <v/>
      </c>
      <c r="N1929" s="18" t="str">
        <f ca="1">IF(OR(B1929 = "", F1929=""), "", MIN(ForwardDays(B1929,-'Terms&amp;Conditions + Transaction'!$B$22, 'Terms&amp;Conditions + Transaction'!$B$23, 'Holiday Schedule'!$B$3:$B$1002),ForwardDays(F1929,-'Terms&amp;Conditions + Transaction'!$B$22, 'Terms&amp;Conditions + Transaction'!$B$23, 'Holiday Schedule'!$B$3:$B$1002)))</f>
        <v/>
      </c>
      <c r="O1929" s="42" t="str">
        <f ca="1">IF(B1929="", "", IF(ISNA(MATCH(N1929, SOFR_INDEX!$A$2:$A$2001, -1)),1,IF(INDEX(SOFR_INDEX!$A$2:$E$2001,MATCH(N1929, SOFR_INDEX!$A$2:$A$2001, -1), 1)=N1929,MATCH(N1929, SOFR_INDEX!$A$2:$A$2001, -1),MATCH(N1929, SOFR_INDEX!$A$2:$A$2001, -1)+1)))</f>
        <v/>
      </c>
      <c r="P1929" s="40" t="str" cm="1">
        <f t="array" aca="1" ref="P1929" ca="1">IF(OR(B1929="", F1929=""), "", INDEX(SOFR_INDEX!$B$2:$E$2001, O1929,$P$4) * IF(LEFT($P$3, 3)="180", 2, IF(LEFT($P$3, 2)="90", 4, IF(LEFT($P$3, 2)="30", 12, 1)))/100)</f>
        <v/>
      </c>
      <c r="Q1929" s="43" t="str">
        <f ca="1">IF(OR(B1929="", F1929=""), "", P1929+'Terms&amp;Conditions + Transaction'!$B$11/10000)</f>
        <v/>
      </c>
      <c r="R1929" s="43" t="str">
        <f t="shared" ca="1" si="185"/>
        <v/>
      </c>
      <c r="S1929" t="str">
        <f ca="1">IF(B1929="",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Transaction'!$C$7*(F1929-E1929), 365), 360))))</f>
        <v/>
      </c>
      <c r="T1929" s="49" t="str">
        <f t="shared" ca="1" si="186"/>
        <v/>
      </c>
      <c r="U1929" s="49" t="str">
        <f t="shared" ca="1" si="187"/>
        <v/>
      </c>
      <c r="V1929" s="49" t="str">
        <f t="shared" ca="1" si="188"/>
        <v/>
      </c>
      <c r="W1929" s="11" t="str">
        <f t="shared" ca="1" si="189"/>
        <v/>
      </c>
      <c r="X1929" s="11" t="str">
        <f t="shared" ca="1" si="190"/>
        <v/>
      </c>
    </row>
    <row r="1930" spans="2:24" x14ac:dyDescent="0.25">
      <c r="B1930" s="82" t="str">
        <f ca="1">IF(B1929&lt;MIN($C$3, 'Terms&amp;Conditions + Transaction'!$B$6), B1929+1, "")</f>
        <v/>
      </c>
      <c r="C1930" t="str">
        <f ca="1">IF(B1930="", "", IF(AND(WEEKDAY(B1930, 2)&lt;=5, ISERROR(VLOOKUP(B1930, 'Holiday Schedule'!$B$3:$B$1002, 1, FALSE))), 1, 0))</f>
        <v/>
      </c>
      <c r="D1930" t="str">
        <f ca="1">IF(B1930="", "", IF(LOWER('Terms&amp;Conditions + Transaction'!$C$15)="act", 1, IF(DAY(B1930)=31, 0, IF(AND(DAY(B1930+1)=1, MONTH(B1930+1)=3), 31-DAY(B1930), 1))))</f>
        <v/>
      </c>
      <c r="E1930" s="18" t="str">
        <f ca="1">IF(B1930="", "", IFERROR(VLOOKUP(B1930, 'Accrual Schedule'!$B$3:$B$122, 1, TRUE), ""))</f>
        <v/>
      </c>
      <c r="F1930" s="18" t="str" cm="1">
        <f t="array" aca="1" ref="F1930" ca="1">IF(B1930="", "", INDEX('Accrual Schedule'!$B$3:$B$122, MATCH(B1930, 'Accrual Schedule'!$B$3:$B$122, 1)+1, 1))</f>
        <v/>
      </c>
      <c r="G1930" s="18" t="str" cm="1">
        <f t="array" aca="1" ref="G1930" ca="1">IF(B1930="", "", INDEX('Accrual Schedule'!$B$3:$B$122, MATCH(H1930, 'Accrual Schedule'!$B$3:$B$122, 1)-1, 1))</f>
        <v/>
      </c>
      <c r="H1930" s="18" t="str">
        <f ca="1">IF(B1930="", "", INDEX('Accrual Schedule'!$B$3:$B$122, MATCH(I1930, 'Accrual Schedule'!$C$3:$C$122, 1), 1))</f>
        <v/>
      </c>
      <c r="I1930" s="18" t="str" cm="1">
        <f t="array" aca="1" ref="I1930" ca="1">IF(B1930="", "", _xlfn.IFNA(INDEX('Accrual Schedule'!$C$4:$C$122, MATCH(B1930, 'Accrual Schedule'!$C$4:$C$122, 1)+1, 1), INDEX('Accrual Schedule'!$C$4:$C$122, 1, 1)))</f>
        <v/>
      </c>
      <c r="J1930" s="11" t="str">
        <f ca="1">IF(B1930="","",'Terms&amp;Conditions + Transaction'!$F$5-SUMIF(Dispositions!$B$3:$B$32,"&lt;="&amp;B1930,Dispositions!$C$3:$C$32))</f>
        <v/>
      </c>
      <c r="K1930" s="84" t="str">
        <f ca="1">IF(B1930="", "", IF(ISNA(MATCH(B1930, 'Factor Schedule'!$B$3:$B$2002, -1)),1,IF(INDEX('Factor Schedule'!$B$3:$C$2002,MATCH(B1930, 'Factor Schedule'!$B$3:$B$2002, -1), 1)=B1930,MATCH(B1930, 'Factor Schedule'!$B$3:$B$2002, -1),MATCH(B1930, 'Factor Schedule'!$B$3:$B$2002, -1)+1)))</f>
        <v/>
      </c>
      <c r="L1930" s="11" t="str" cm="1">
        <f t="array" aca="1" ref="L1930" ca="1">IF(B1930="","",ROUND(J1930*_xlfn.IFNA(INDEX('Factor Schedule'!$B$3:$C$2002,K1930, 2), 1), 2))</f>
        <v/>
      </c>
      <c r="M1930" s="11" t="str">
        <f ca="1">IF(B1930="", "", IF(OR(LOWER('Terms&amp;Conditions + Transaction'!$B$12)&lt;&gt;"compound", B1930=$C$2, B1930=E1930), L1930, L1930+IF(LOWER('Terms&amp;Conditions + Transaction'!$B$13)&lt;&gt;"y", SUMIFS($T$8:$T$2007, $B$8:$B$2007, "&gt;="&amp;E1930, $B$8:$B$2007, "&lt;"&amp;B1930), SUMIFS($U$8:$U$1007, $B$8:$B$2007, "&gt;="&amp;E1930, $B$8:$B$2007, "&lt;"&amp;B1930))))</f>
        <v/>
      </c>
      <c r="N1930" s="18" t="str">
        <f ca="1">IF(OR(B1930 = "", F1930=""), "", MIN(ForwardDays(B1930,-'Terms&amp;Conditions + Transaction'!$B$22, 'Terms&amp;Conditions + Transaction'!$B$23, 'Holiday Schedule'!$B$3:$B$1002),ForwardDays(F1930,-'Terms&amp;Conditions + Transaction'!$B$22, 'Terms&amp;Conditions + Transaction'!$B$23, 'Holiday Schedule'!$B$3:$B$1002)))</f>
        <v/>
      </c>
      <c r="O1930" s="42" t="str">
        <f ca="1">IF(B1930="", "", IF(ISNA(MATCH(N1930, SOFR_INDEX!$A$2:$A$2001, -1)),1,IF(INDEX(SOFR_INDEX!$A$2:$E$2001,MATCH(N1930, SOFR_INDEX!$A$2:$A$2001, -1), 1)=N1930,MATCH(N1930, SOFR_INDEX!$A$2:$A$2001, -1),MATCH(N1930, SOFR_INDEX!$A$2:$A$2001, -1)+1)))</f>
        <v/>
      </c>
      <c r="P1930" s="40" t="str" cm="1">
        <f t="array" aca="1" ref="P1930" ca="1">IF(OR(B1930="", F1930=""), "", INDEX(SOFR_INDEX!$B$2:$E$2001, O1930,$P$4) * IF(LEFT($P$3, 3)="180", 2, IF(LEFT($P$3, 2)="90", 4, IF(LEFT($P$3, 2)="30", 12, 1)))/100)</f>
        <v/>
      </c>
      <c r="Q1930" s="43" t="str">
        <f ca="1">IF(OR(B1930="", F1930=""), "", P1930+'Terms&amp;Conditions + Transaction'!$B$11/10000)</f>
        <v/>
      </c>
      <c r="R1930" s="43" t="str">
        <f t="shared" ca="1" si="185"/>
        <v/>
      </c>
      <c r="S1930" t="str">
        <f ca="1">IF(B1930="",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Transaction'!$C$7*(F1930-E1930), 365), 360))))</f>
        <v/>
      </c>
      <c r="T1930" s="49" t="str">
        <f t="shared" ca="1" si="186"/>
        <v/>
      </c>
      <c r="U1930" s="49" t="str">
        <f t="shared" ca="1" si="187"/>
        <v/>
      </c>
      <c r="V1930" s="49" t="str">
        <f t="shared" ca="1" si="188"/>
        <v/>
      </c>
      <c r="W1930" s="11" t="str">
        <f t="shared" ca="1" si="189"/>
        <v/>
      </c>
      <c r="X1930" s="11" t="str">
        <f t="shared" ca="1" si="190"/>
        <v/>
      </c>
    </row>
    <row r="1931" spans="2:24" x14ac:dyDescent="0.25">
      <c r="B1931" s="82" t="str">
        <f ca="1">IF(B1930&lt;MIN($C$3, 'Terms&amp;Conditions + Transaction'!$B$6), B1930+1, "")</f>
        <v/>
      </c>
      <c r="C1931" t="str">
        <f ca="1">IF(B1931="", "", IF(AND(WEEKDAY(B1931, 2)&lt;=5, ISERROR(VLOOKUP(B1931, 'Holiday Schedule'!$B$3:$B$1002, 1, FALSE))), 1, 0))</f>
        <v/>
      </c>
      <c r="D1931" t="str">
        <f ca="1">IF(B1931="", "", IF(LOWER('Terms&amp;Conditions + Transaction'!$C$15)="act", 1, IF(DAY(B1931)=31, 0, IF(AND(DAY(B1931+1)=1, MONTH(B1931+1)=3), 31-DAY(B1931), 1))))</f>
        <v/>
      </c>
      <c r="E1931" s="18" t="str">
        <f ca="1">IF(B1931="", "", IFERROR(VLOOKUP(B1931, 'Accrual Schedule'!$B$3:$B$122, 1, TRUE), ""))</f>
        <v/>
      </c>
      <c r="F1931" s="18" t="str" cm="1">
        <f t="array" aca="1" ref="F1931" ca="1">IF(B1931="", "", INDEX('Accrual Schedule'!$B$3:$B$122, MATCH(B1931, 'Accrual Schedule'!$B$3:$B$122, 1)+1, 1))</f>
        <v/>
      </c>
      <c r="G1931" s="18" t="str" cm="1">
        <f t="array" aca="1" ref="G1931" ca="1">IF(B1931="", "", INDEX('Accrual Schedule'!$B$3:$B$122, MATCH(H1931, 'Accrual Schedule'!$B$3:$B$122, 1)-1, 1))</f>
        <v/>
      </c>
      <c r="H1931" s="18" t="str">
        <f ca="1">IF(B1931="", "", INDEX('Accrual Schedule'!$B$3:$B$122, MATCH(I1931, 'Accrual Schedule'!$C$3:$C$122, 1), 1))</f>
        <v/>
      </c>
      <c r="I1931" s="18" t="str" cm="1">
        <f t="array" aca="1" ref="I1931" ca="1">IF(B1931="", "", _xlfn.IFNA(INDEX('Accrual Schedule'!$C$4:$C$122, MATCH(B1931, 'Accrual Schedule'!$C$4:$C$122, 1)+1, 1), INDEX('Accrual Schedule'!$C$4:$C$122, 1, 1)))</f>
        <v/>
      </c>
      <c r="J1931" s="11" t="str">
        <f ca="1">IF(B1931="","",'Terms&amp;Conditions + Transaction'!$F$5-SUMIF(Dispositions!$B$3:$B$32,"&lt;="&amp;B1931,Dispositions!$C$3:$C$32))</f>
        <v/>
      </c>
      <c r="K1931" s="84" t="str">
        <f ca="1">IF(B1931="", "", IF(ISNA(MATCH(B1931, 'Factor Schedule'!$B$3:$B$2002, -1)),1,IF(INDEX('Factor Schedule'!$B$3:$C$2002,MATCH(B1931, 'Factor Schedule'!$B$3:$B$2002, -1), 1)=B1931,MATCH(B1931, 'Factor Schedule'!$B$3:$B$2002, -1),MATCH(B1931, 'Factor Schedule'!$B$3:$B$2002, -1)+1)))</f>
        <v/>
      </c>
      <c r="L1931" s="11" t="str" cm="1">
        <f t="array" aca="1" ref="L1931" ca="1">IF(B1931="","",ROUND(J1931*_xlfn.IFNA(INDEX('Factor Schedule'!$B$3:$C$2002,K1931, 2), 1), 2))</f>
        <v/>
      </c>
      <c r="M1931" s="11" t="str">
        <f ca="1">IF(B1931="", "", IF(OR(LOWER('Terms&amp;Conditions + Transaction'!$B$12)&lt;&gt;"compound", B1931=$C$2, B1931=E1931), L1931, L1931+IF(LOWER('Terms&amp;Conditions + Transaction'!$B$13)&lt;&gt;"y", SUMIFS($T$8:$T$2007, $B$8:$B$2007, "&gt;="&amp;E1931, $B$8:$B$2007, "&lt;"&amp;B1931), SUMIFS($U$8:$U$1007, $B$8:$B$2007, "&gt;="&amp;E1931, $B$8:$B$2007, "&lt;"&amp;B1931))))</f>
        <v/>
      </c>
      <c r="N1931" s="18" t="str">
        <f ca="1">IF(OR(B1931 = "", F1931=""), "", MIN(ForwardDays(B1931,-'Terms&amp;Conditions + Transaction'!$B$22, 'Terms&amp;Conditions + Transaction'!$B$23, 'Holiday Schedule'!$B$3:$B$1002),ForwardDays(F1931,-'Terms&amp;Conditions + Transaction'!$B$22, 'Terms&amp;Conditions + Transaction'!$B$23, 'Holiday Schedule'!$B$3:$B$1002)))</f>
        <v/>
      </c>
      <c r="O1931" s="42" t="str">
        <f ca="1">IF(B1931="", "", IF(ISNA(MATCH(N1931, SOFR_INDEX!$A$2:$A$2001, -1)),1,IF(INDEX(SOFR_INDEX!$A$2:$E$2001,MATCH(N1931, SOFR_INDEX!$A$2:$A$2001, -1), 1)=N1931,MATCH(N1931, SOFR_INDEX!$A$2:$A$2001, -1),MATCH(N1931, SOFR_INDEX!$A$2:$A$2001, -1)+1)))</f>
        <v/>
      </c>
      <c r="P1931" s="40" t="str" cm="1">
        <f t="array" aca="1" ref="P1931" ca="1">IF(OR(B1931="", F1931=""), "", INDEX(SOFR_INDEX!$B$2:$E$2001, O1931,$P$4) * IF(LEFT($P$3, 3)="180", 2, IF(LEFT($P$3, 2)="90", 4, IF(LEFT($P$3, 2)="30", 12, 1)))/100)</f>
        <v/>
      </c>
      <c r="Q1931" s="43" t="str">
        <f ca="1">IF(OR(B1931="", F1931=""), "", P1931+'Terms&amp;Conditions + Transaction'!$B$11/10000)</f>
        <v/>
      </c>
      <c r="R1931" s="43" t="str">
        <f t="shared" ca="1" si="185"/>
        <v/>
      </c>
      <c r="S1931" t="str">
        <f ca="1">IF(B1931="",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Transaction'!$C$7*(F1931-E1931), 365), 360))))</f>
        <v/>
      </c>
      <c r="T1931" s="49" t="str">
        <f t="shared" ca="1" si="186"/>
        <v/>
      </c>
      <c r="U1931" s="49" t="str">
        <f t="shared" ca="1" si="187"/>
        <v/>
      </c>
      <c r="V1931" s="49" t="str">
        <f t="shared" ca="1" si="188"/>
        <v/>
      </c>
      <c r="W1931" s="11" t="str">
        <f t="shared" ca="1" si="189"/>
        <v/>
      </c>
      <c r="X1931" s="11" t="str">
        <f t="shared" ca="1" si="190"/>
        <v/>
      </c>
    </row>
    <row r="1932" spans="2:24" x14ac:dyDescent="0.25">
      <c r="B1932" s="82" t="str">
        <f ca="1">IF(B1931&lt;MIN($C$3, 'Terms&amp;Conditions + Transaction'!$B$6), B1931+1, "")</f>
        <v/>
      </c>
      <c r="C1932" t="str">
        <f ca="1">IF(B1932="", "", IF(AND(WEEKDAY(B1932, 2)&lt;=5, ISERROR(VLOOKUP(B1932, 'Holiday Schedule'!$B$3:$B$1002, 1, FALSE))), 1, 0))</f>
        <v/>
      </c>
      <c r="D1932" t="str">
        <f ca="1">IF(B1932="", "", IF(LOWER('Terms&amp;Conditions + Transaction'!$C$15)="act", 1, IF(DAY(B1932)=31, 0, IF(AND(DAY(B1932+1)=1, MONTH(B1932+1)=3), 31-DAY(B1932), 1))))</f>
        <v/>
      </c>
      <c r="E1932" s="18" t="str">
        <f ca="1">IF(B1932="", "", IFERROR(VLOOKUP(B1932, 'Accrual Schedule'!$B$3:$B$122, 1, TRUE), ""))</f>
        <v/>
      </c>
      <c r="F1932" s="18" t="str" cm="1">
        <f t="array" aca="1" ref="F1932" ca="1">IF(B1932="", "", INDEX('Accrual Schedule'!$B$3:$B$122, MATCH(B1932, 'Accrual Schedule'!$B$3:$B$122, 1)+1, 1))</f>
        <v/>
      </c>
      <c r="G1932" s="18" t="str" cm="1">
        <f t="array" aca="1" ref="G1932" ca="1">IF(B1932="", "", INDEX('Accrual Schedule'!$B$3:$B$122, MATCH(H1932, 'Accrual Schedule'!$B$3:$B$122, 1)-1, 1))</f>
        <v/>
      </c>
      <c r="H1932" s="18" t="str">
        <f ca="1">IF(B1932="", "", INDEX('Accrual Schedule'!$B$3:$B$122, MATCH(I1932, 'Accrual Schedule'!$C$3:$C$122, 1), 1))</f>
        <v/>
      </c>
      <c r="I1932" s="18" t="str" cm="1">
        <f t="array" aca="1" ref="I1932" ca="1">IF(B1932="", "", _xlfn.IFNA(INDEX('Accrual Schedule'!$C$4:$C$122, MATCH(B1932, 'Accrual Schedule'!$C$4:$C$122, 1)+1, 1), INDEX('Accrual Schedule'!$C$4:$C$122, 1, 1)))</f>
        <v/>
      </c>
      <c r="J1932" s="11" t="str">
        <f ca="1">IF(B1932="","",'Terms&amp;Conditions + Transaction'!$F$5-SUMIF(Dispositions!$B$3:$B$32,"&lt;="&amp;B1932,Dispositions!$C$3:$C$32))</f>
        <v/>
      </c>
      <c r="K1932" s="84" t="str">
        <f ca="1">IF(B1932="", "", IF(ISNA(MATCH(B1932, 'Factor Schedule'!$B$3:$B$2002, -1)),1,IF(INDEX('Factor Schedule'!$B$3:$C$2002,MATCH(B1932, 'Factor Schedule'!$B$3:$B$2002, -1), 1)=B1932,MATCH(B1932, 'Factor Schedule'!$B$3:$B$2002, -1),MATCH(B1932, 'Factor Schedule'!$B$3:$B$2002, -1)+1)))</f>
        <v/>
      </c>
      <c r="L1932" s="11" t="str" cm="1">
        <f t="array" aca="1" ref="L1932" ca="1">IF(B1932="","",ROUND(J1932*_xlfn.IFNA(INDEX('Factor Schedule'!$B$3:$C$2002,K1932, 2), 1), 2))</f>
        <v/>
      </c>
      <c r="M1932" s="11" t="str">
        <f ca="1">IF(B1932="", "", IF(OR(LOWER('Terms&amp;Conditions + Transaction'!$B$12)&lt;&gt;"compound", B1932=$C$2, B1932=E1932), L1932, L1932+IF(LOWER('Terms&amp;Conditions + Transaction'!$B$13)&lt;&gt;"y", SUMIFS($T$8:$T$2007, $B$8:$B$2007, "&gt;="&amp;E1932, $B$8:$B$2007, "&lt;"&amp;B1932), SUMIFS($U$8:$U$1007, $B$8:$B$2007, "&gt;="&amp;E1932, $B$8:$B$2007, "&lt;"&amp;B1932))))</f>
        <v/>
      </c>
      <c r="N1932" s="18" t="str">
        <f ca="1">IF(OR(B1932 = "", F1932=""), "", MIN(ForwardDays(B1932,-'Terms&amp;Conditions + Transaction'!$B$22, 'Terms&amp;Conditions + Transaction'!$B$23, 'Holiday Schedule'!$B$3:$B$1002),ForwardDays(F1932,-'Terms&amp;Conditions + Transaction'!$B$22, 'Terms&amp;Conditions + Transaction'!$B$23, 'Holiday Schedule'!$B$3:$B$1002)))</f>
        <v/>
      </c>
      <c r="O1932" s="42" t="str">
        <f ca="1">IF(B1932="", "", IF(ISNA(MATCH(N1932, SOFR_INDEX!$A$2:$A$2001, -1)),1,IF(INDEX(SOFR_INDEX!$A$2:$E$2001,MATCH(N1932, SOFR_INDEX!$A$2:$A$2001, -1), 1)=N1932,MATCH(N1932, SOFR_INDEX!$A$2:$A$2001, -1),MATCH(N1932, SOFR_INDEX!$A$2:$A$2001, -1)+1)))</f>
        <v/>
      </c>
      <c r="P1932" s="40" t="str" cm="1">
        <f t="array" aca="1" ref="P1932" ca="1">IF(OR(B1932="", F1932=""), "", INDEX(SOFR_INDEX!$B$2:$E$2001, O1932,$P$4) * IF(LEFT($P$3, 3)="180", 2, IF(LEFT($P$3, 2)="90", 4, IF(LEFT($P$3, 2)="30", 12, 1)))/100)</f>
        <v/>
      </c>
      <c r="Q1932" s="43" t="str">
        <f ca="1">IF(OR(B1932="", F1932=""), "", P1932+'Terms&amp;Conditions + Transaction'!$B$11/10000)</f>
        <v/>
      </c>
      <c r="R1932" s="43" t="str">
        <f t="shared" ca="1" si="185"/>
        <v/>
      </c>
      <c r="S1932" t="str">
        <f ca="1">IF(B1932="",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Transaction'!$C$7*(F1932-E1932), 365), 360))))</f>
        <v/>
      </c>
      <c r="T1932" s="49" t="str">
        <f t="shared" ca="1" si="186"/>
        <v/>
      </c>
      <c r="U1932" s="49" t="str">
        <f t="shared" ca="1" si="187"/>
        <v/>
      </c>
      <c r="V1932" s="49" t="str">
        <f t="shared" ca="1" si="188"/>
        <v/>
      </c>
      <c r="W1932" s="11" t="str">
        <f t="shared" ca="1" si="189"/>
        <v/>
      </c>
      <c r="X1932" s="11" t="str">
        <f t="shared" ca="1" si="190"/>
        <v/>
      </c>
    </row>
    <row r="1933" spans="2:24" x14ac:dyDescent="0.25">
      <c r="B1933" s="82" t="str">
        <f ca="1">IF(B1932&lt;MIN($C$3, 'Terms&amp;Conditions + Transaction'!$B$6), B1932+1, "")</f>
        <v/>
      </c>
      <c r="C1933" t="str">
        <f ca="1">IF(B1933="", "", IF(AND(WEEKDAY(B1933, 2)&lt;=5, ISERROR(VLOOKUP(B1933, 'Holiday Schedule'!$B$3:$B$1002, 1, FALSE))), 1, 0))</f>
        <v/>
      </c>
      <c r="D1933" t="str">
        <f ca="1">IF(B1933="", "", IF(LOWER('Terms&amp;Conditions + Transaction'!$C$15)="act", 1, IF(DAY(B1933)=31, 0, IF(AND(DAY(B1933+1)=1, MONTH(B1933+1)=3), 31-DAY(B1933), 1))))</f>
        <v/>
      </c>
      <c r="E1933" s="18" t="str">
        <f ca="1">IF(B1933="", "", IFERROR(VLOOKUP(B1933, 'Accrual Schedule'!$B$3:$B$122, 1, TRUE), ""))</f>
        <v/>
      </c>
      <c r="F1933" s="18" t="str" cm="1">
        <f t="array" aca="1" ref="F1933" ca="1">IF(B1933="", "", INDEX('Accrual Schedule'!$B$3:$B$122, MATCH(B1933, 'Accrual Schedule'!$B$3:$B$122, 1)+1, 1))</f>
        <v/>
      </c>
      <c r="G1933" s="18" t="str" cm="1">
        <f t="array" aca="1" ref="G1933" ca="1">IF(B1933="", "", INDEX('Accrual Schedule'!$B$3:$B$122, MATCH(H1933, 'Accrual Schedule'!$B$3:$B$122, 1)-1, 1))</f>
        <v/>
      </c>
      <c r="H1933" s="18" t="str">
        <f ca="1">IF(B1933="", "", INDEX('Accrual Schedule'!$B$3:$B$122, MATCH(I1933, 'Accrual Schedule'!$C$3:$C$122, 1), 1))</f>
        <v/>
      </c>
      <c r="I1933" s="18" t="str" cm="1">
        <f t="array" aca="1" ref="I1933" ca="1">IF(B1933="", "", _xlfn.IFNA(INDEX('Accrual Schedule'!$C$4:$C$122, MATCH(B1933, 'Accrual Schedule'!$C$4:$C$122, 1)+1, 1), INDEX('Accrual Schedule'!$C$4:$C$122, 1, 1)))</f>
        <v/>
      </c>
      <c r="J1933" s="11" t="str">
        <f ca="1">IF(B1933="","",'Terms&amp;Conditions + Transaction'!$F$5-SUMIF(Dispositions!$B$3:$B$32,"&lt;="&amp;B1933,Dispositions!$C$3:$C$32))</f>
        <v/>
      </c>
      <c r="K1933" s="84" t="str">
        <f ca="1">IF(B1933="", "", IF(ISNA(MATCH(B1933, 'Factor Schedule'!$B$3:$B$2002, -1)),1,IF(INDEX('Factor Schedule'!$B$3:$C$2002,MATCH(B1933, 'Factor Schedule'!$B$3:$B$2002, -1), 1)=B1933,MATCH(B1933, 'Factor Schedule'!$B$3:$B$2002, -1),MATCH(B1933, 'Factor Schedule'!$B$3:$B$2002, -1)+1)))</f>
        <v/>
      </c>
      <c r="L1933" s="11" t="str" cm="1">
        <f t="array" aca="1" ref="L1933" ca="1">IF(B1933="","",ROUND(J1933*_xlfn.IFNA(INDEX('Factor Schedule'!$B$3:$C$2002,K1933, 2), 1), 2))</f>
        <v/>
      </c>
      <c r="M1933" s="11" t="str">
        <f ca="1">IF(B1933="", "", IF(OR(LOWER('Terms&amp;Conditions + Transaction'!$B$12)&lt;&gt;"compound", B1933=$C$2, B1933=E1933), L1933, L1933+IF(LOWER('Terms&amp;Conditions + Transaction'!$B$13)&lt;&gt;"y", SUMIFS($T$8:$T$2007, $B$8:$B$2007, "&gt;="&amp;E1933, $B$8:$B$2007, "&lt;"&amp;B1933), SUMIFS($U$8:$U$1007, $B$8:$B$2007, "&gt;="&amp;E1933, $B$8:$B$2007, "&lt;"&amp;B1933))))</f>
        <v/>
      </c>
      <c r="N1933" s="18" t="str">
        <f ca="1">IF(OR(B1933 = "", F1933=""), "", MIN(ForwardDays(B1933,-'Terms&amp;Conditions + Transaction'!$B$22, 'Terms&amp;Conditions + Transaction'!$B$23, 'Holiday Schedule'!$B$3:$B$1002),ForwardDays(F1933,-'Terms&amp;Conditions + Transaction'!$B$22, 'Terms&amp;Conditions + Transaction'!$B$23, 'Holiday Schedule'!$B$3:$B$1002)))</f>
        <v/>
      </c>
      <c r="O1933" s="42" t="str">
        <f ca="1">IF(B1933="", "", IF(ISNA(MATCH(N1933, SOFR_INDEX!$A$2:$A$2001, -1)),1,IF(INDEX(SOFR_INDEX!$A$2:$E$2001,MATCH(N1933, SOFR_INDEX!$A$2:$A$2001, -1), 1)=N1933,MATCH(N1933, SOFR_INDEX!$A$2:$A$2001, -1),MATCH(N1933, SOFR_INDEX!$A$2:$A$2001, -1)+1)))</f>
        <v/>
      </c>
      <c r="P1933" s="40" t="str" cm="1">
        <f t="array" aca="1" ref="P1933" ca="1">IF(OR(B1933="", F1933=""), "", INDEX(SOFR_INDEX!$B$2:$E$2001, O1933,$P$4) * IF(LEFT($P$3, 3)="180", 2, IF(LEFT($P$3, 2)="90", 4, IF(LEFT($P$3, 2)="30", 12, 1)))/100)</f>
        <v/>
      </c>
      <c r="Q1933" s="43" t="str">
        <f ca="1">IF(OR(B1933="", F1933=""), "", P1933+'Terms&amp;Conditions + Transaction'!$B$11/10000)</f>
        <v/>
      </c>
      <c r="R1933" s="43" t="str">
        <f t="shared" ca="1" si="185"/>
        <v/>
      </c>
      <c r="S1933" t="str">
        <f ca="1">IF(B1933="",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Transaction'!$C$7*(F1933-E1933), 365), 360))))</f>
        <v/>
      </c>
      <c r="T1933" s="49" t="str">
        <f t="shared" ca="1" si="186"/>
        <v/>
      </c>
      <c r="U1933" s="49" t="str">
        <f t="shared" ca="1" si="187"/>
        <v/>
      </c>
      <c r="V1933" s="49" t="str">
        <f t="shared" ca="1" si="188"/>
        <v/>
      </c>
      <c r="W1933" s="11" t="str">
        <f t="shared" ca="1" si="189"/>
        <v/>
      </c>
      <c r="X1933" s="11" t="str">
        <f t="shared" ca="1" si="190"/>
        <v/>
      </c>
    </row>
    <row r="1934" spans="2:24" x14ac:dyDescent="0.25">
      <c r="B1934" s="82" t="str">
        <f ca="1">IF(B1933&lt;MIN($C$3, 'Terms&amp;Conditions + Transaction'!$B$6), B1933+1, "")</f>
        <v/>
      </c>
      <c r="C1934" t="str">
        <f ca="1">IF(B1934="", "", IF(AND(WEEKDAY(B1934, 2)&lt;=5, ISERROR(VLOOKUP(B1934, 'Holiday Schedule'!$B$3:$B$1002, 1, FALSE))), 1, 0))</f>
        <v/>
      </c>
      <c r="D1934" t="str">
        <f ca="1">IF(B1934="", "", IF(LOWER('Terms&amp;Conditions + Transaction'!$C$15)="act", 1, IF(DAY(B1934)=31, 0, IF(AND(DAY(B1934+1)=1, MONTH(B1934+1)=3), 31-DAY(B1934), 1))))</f>
        <v/>
      </c>
      <c r="E1934" s="18" t="str">
        <f ca="1">IF(B1934="", "", IFERROR(VLOOKUP(B1934, 'Accrual Schedule'!$B$3:$B$122, 1, TRUE), ""))</f>
        <v/>
      </c>
      <c r="F1934" s="18" t="str" cm="1">
        <f t="array" aca="1" ref="F1934" ca="1">IF(B1934="", "", INDEX('Accrual Schedule'!$B$3:$B$122, MATCH(B1934, 'Accrual Schedule'!$B$3:$B$122, 1)+1, 1))</f>
        <v/>
      </c>
      <c r="G1934" s="18" t="str" cm="1">
        <f t="array" aca="1" ref="G1934" ca="1">IF(B1934="", "", INDEX('Accrual Schedule'!$B$3:$B$122, MATCH(H1934, 'Accrual Schedule'!$B$3:$B$122, 1)-1, 1))</f>
        <v/>
      </c>
      <c r="H1934" s="18" t="str">
        <f ca="1">IF(B1934="", "", INDEX('Accrual Schedule'!$B$3:$B$122, MATCH(I1934, 'Accrual Schedule'!$C$3:$C$122, 1), 1))</f>
        <v/>
      </c>
      <c r="I1934" s="18" t="str" cm="1">
        <f t="array" aca="1" ref="I1934" ca="1">IF(B1934="", "", _xlfn.IFNA(INDEX('Accrual Schedule'!$C$4:$C$122, MATCH(B1934, 'Accrual Schedule'!$C$4:$C$122, 1)+1, 1), INDEX('Accrual Schedule'!$C$4:$C$122, 1, 1)))</f>
        <v/>
      </c>
      <c r="J1934" s="11" t="str">
        <f ca="1">IF(B1934="","",'Terms&amp;Conditions + Transaction'!$F$5-SUMIF(Dispositions!$B$3:$B$32,"&lt;="&amp;B1934,Dispositions!$C$3:$C$32))</f>
        <v/>
      </c>
      <c r="K1934" s="84" t="str">
        <f ca="1">IF(B1934="", "", IF(ISNA(MATCH(B1934, 'Factor Schedule'!$B$3:$B$2002, -1)),1,IF(INDEX('Factor Schedule'!$B$3:$C$2002,MATCH(B1934, 'Factor Schedule'!$B$3:$B$2002, -1), 1)=B1934,MATCH(B1934, 'Factor Schedule'!$B$3:$B$2002, -1),MATCH(B1934, 'Factor Schedule'!$B$3:$B$2002, -1)+1)))</f>
        <v/>
      </c>
      <c r="L1934" s="11" t="str" cm="1">
        <f t="array" aca="1" ref="L1934" ca="1">IF(B1934="","",ROUND(J1934*_xlfn.IFNA(INDEX('Factor Schedule'!$B$3:$C$2002,K1934, 2), 1), 2))</f>
        <v/>
      </c>
      <c r="M1934" s="11" t="str">
        <f ca="1">IF(B1934="", "", IF(OR(LOWER('Terms&amp;Conditions + Transaction'!$B$12)&lt;&gt;"compound", B1934=$C$2, B1934=E1934), L1934, L1934+IF(LOWER('Terms&amp;Conditions + Transaction'!$B$13)&lt;&gt;"y", SUMIFS($T$8:$T$2007, $B$8:$B$2007, "&gt;="&amp;E1934, $B$8:$B$2007, "&lt;"&amp;B1934), SUMIFS($U$8:$U$1007, $B$8:$B$2007, "&gt;="&amp;E1934, $B$8:$B$2007, "&lt;"&amp;B1934))))</f>
        <v/>
      </c>
      <c r="N1934" s="18" t="str">
        <f ca="1">IF(OR(B1934 = "", F1934=""), "", MIN(ForwardDays(B1934,-'Terms&amp;Conditions + Transaction'!$B$22, 'Terms&amp;Conditions + Transaction'!$B$23, 'Holiday Schedule'!$B$3:$B$1002),ForwardDays(F1934,-'Terms&amp;Conditions + Transaction'!$B$22, 'Terms&amp;Conditions + Transaction'!$B$23, 'Holiday Schedule'!$B$3:$B$1002)))</f>
        <v/>
      </c>
      <c r="O1934" s="42" t="str">
        <f ca="1">IF(B1934="", "", IF(ISNA(MATCH(N1934, SOFR_INDEX!$A$2:$A$2001, -1)),1,IF(INDEX(SOFR_INDEX!$A$2:$E$2001,MATCH(N1934, SOFR_INDEX!$A$2:$A$2001, -1), 1)=N1934,MATCH(N1934, SOFR_INDEX!$A$2:$A$2001, -1),MATCH(N1934, SOFR_INDEX!$A$2:$A$2001, -1)+1)))</f>
        <v/>
      </c>
      <c r="P1934" s="40" t="str" cm="1">
        <f t="array" aca="1" ref="P1934" ca="1">IF(OR(B1934="", F1934=""), "", INDEX(SOFR_INDEX!$B$2:$E$2001, O1934,$P$4) * IF(LEFT($P$3, 3)="180", 2, IF(LEFT($P$3, 2)="90", 4, IF(LEFT($P$3, 2)="30", 12, 1)))/100)</f>
        <v/>
      </c>
      <c r="Q1934" s="43" t="str">
        <f ca="1">IF(OR(B1934="", F1934=""), "", P1934+'Terms&amp;Conditions + Transaction'!$B$11/10000)</f>
        <v/>
      </c>
      <c r="R1934" s="43" t="str">
        <f t="shared" ca="1" si="185"/>
        <v/>
      </c>
      <c r="S1934" t="str">
        <f ca="1">IF(B1934="",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Transaction'!$C$7*(F1934-E1934), 365), 360))))</f>
        <v/>
      </c>
      <c r="T1934" s="49" t="str">
        <f t="shared" ca="1" si="186"/>
        <v/>
      </c>
      <c r="U1934" s="49" t="str">
        <f t="shared" ca="1" si="187"/>
        <v/>
      </c>
      <c r="V1934" s="49" t="str">
        <f t="shared" ca="1" si="188"/>
        <v/>
      </c>
      <c r="W1934" s="11" t="str">
        <f t="shared" ca="1" si="189"/>
        <v/>
      </c>
      <c r="X1934" s="11" t="str">
        <f t="shared" ca="1" si="190"/>
        <v/>
      </c>
    </row>
    <row r="1935" spans="2:24" x14ac:dyDescent="0.25">
      <c r="B1935" s="82" t="str">
        <f ca="1">IF(B1934&lt;MIN($C$3, 'Terms&amp;Conditions + Transaction'!$B$6), B1934+1, "")</f>
        <v/>
      </c>
      <c r="C1935" t="str">
        <f ca="1">IF(B1935="", "", IF(AND(WEEKDAY(B1935, 2)&lt;=5, ISERROR(VLOOKUP(B1935, 'Holiday Schedule'!$B$3:$B$1002, 1, FALSE))), 1, 0))</f>
        <v/>
      </c>
      <c r="D1935" t="str">
        <f ca="1">IF(B1935="", "", IF(LOWER('Terms&amp;Conditions + Transaction'!$C$15)="act", 1, IF(DAY(B1935)=31, 0, IF(AND(DAY(B1935+1)=1, MONTH(B1935+1)=3), 31-DAY(B1935), 1))))</f>
        <v/>
      </c>
      <c r="E1935" s="18" t="str">
        <f ca="1">IF(B1935="", "", IFERROR(VLOOKUP(B1935, 'Accrual Schedule'!$B$3:$B$122, 1, TRUE), ""))</f>
        <v/>
      </c>
      <c r="F1935" s="18" t="str" cm="1">
        <f t="array" aca="1" ref="F1935" ca="1">IF(B1935="", "", INDEX('Accrual Schedule'!$B$3:$B$122, MATCH(B1935, 'Accrual Schedule'!$B$3:$B$122, 1)+1, 1))</f>
        <v/>
      </c>
      <c r="G1935" s="18" t="str" cm="1">
        <f t="array" aca="1" ref="G1935" ca="1">IF(B1935="", "", INDEX('Accrual Schedule'!$B$3:$B$122, MATCH(H1935, 'Accrual Schedule'!$B$3:$B$122, 1)-1, 1))</f>
        <v/>
      </c>
      <c r="H1935" s="18" t="str">
        <f ca="1">IF(B1935="", "", INDEX('Accrual Schedule'!$B$3:$B$122, MATCH(I1935, 'Accrual Schedule'!$C$3:$C$122, 1), 1))</f>
        <v/>
      </c>
      <c r="I1935" s="18" t="str" cm="1">
        <f t="array" aca="1" ref="I1935" ca="1">IF(B1935="", "", _xlfn.IFNA(INDEX('Accrual Schedule'!$C$4:$C$122, MATCH(B1935, 'Accrual Schedule'!$C$4:$C$122, 1)+1, 1), INDEX('Accrual Schedule'!$C$4:$C$122, 1, 1)))</f>
        <v/>
      </c>
      <c r="J1935" s="11" t="str">
        <f ca="1">IF(B1935="","",'Terms&amp;Conditions + Transaction'!$F$5-SUMIF(Dispositions!$B$3:$B$32,"&lt;="&amp;B1935,Dispositions!$C$3:$C$32))</f>
        <v/>
      </c>
      <c r="K1935" s="84" t="str">
        <f ca="1">IF(B1935="", "", IF(ISNA(MATCH(B1935, 'Factor Schedule'!$B$3:$B$2002, -1)),1,IF(INDEX('Factor Schedule'!$B$3:$C$2002,MATCH(B1935, 'Factor Schedule'!$B$3:$B$2002, -1), 1)=B1935,MATCH(B1935, 'Factor Schedule'!$B$3:$B$2002, -1),MATCH(B1935, 'Factor Schedule'!$B$3:$B$2002, -1)+1)))</f>
        <v/>
      </c>
      <c r="L1935" s="11" t="str" cm="1">
        <f t="array" aca="1" ref="L1935" ca="1">IF(B1935="","",ROUND(J1935*_xlfn.IFNA(INDEX('Factor Schedule'!$B$3:$C$2002,K1935, 2), 1), 2))</f>
        <v/>
      </c>
      <c r="M1935" s="11" t="str">
        <f ca="1">IF(B1935="", "", IF(OR(LOWER('Terms&amp;Conditions + Transaction'!$B$12)&lt;&gt;"compound", B1935=$C$2, B1935=E1935), L1935, L1935+IF(LOWER('Terms&amp;Conditions + Transaction'!$B$13)&lt;&gt;"y", SUMIFS($T$8:$T$2007, $B$8:$B$2007, "&gt;="&amp;E1935, $B$8:$B$2007, "&lt;"&amp;B1935), SUMIFS($U$8:$U$1007, $B$8:$B$2007, "&gt;="&amp;E1935, $B$8:$B$2007, "&lt;"&amp;B1935))))</f>
        <v/>
      </c>
      <c r="N1935" s="18" t="str">
        <f ca="1">IF(OR(B1935 = "", F1935=""), "", MIN(ForwardDays(B1935,-'Terms&amp;Conditions + Transaction'!$B$22, 'Terms&amp;Conditions + Transaction'!$B$23, 'Holiday Schedule'!$B$3:$B$1002),ForwardDays(F1935,-'Terms&amp;Conditions + Transaction'!$B$22, 'Terms&amp;Conditions + Transaction'!$B$23, 'Holiday Schedule'!$B$3:$B$1002)))</f>
        <v/>
      </c>
      <c r="O1935" s="42" t="str">
        <f ca="1">IF(B1935="", "", IF(ISNA(MATCH(N1935, SOFR_INDEX!$A$2:$A$2001, -1)),1,IF(INDEX(SOFR_INDEX!$A$2:$E$2001,MATCH(N1935, SOFR_INDEX!$A$2:$A$2001, -1), 1)=N1935,MATCH(N1935, SOFR_INDEX!$A$2:$A$2001, -1),MATCH(N1935, SOFR_INDEX!$A$2:$A$2001, -1)+1)))</f>
        <v/>
      </c>
      <c r="P1935" s="40" t="str" cm="1">
        <f t="array" aca="1" ref="P1935" ca="1">IF(OR(B1935="", F1935=""), "", INDEX(SOFR_INDEX!$B$2:$E$2001, O1935,$P$4) * IF(LEFT($P$3, 3)="180", 2, IF(LEFT($P$3, 2)="90", 4, IF(LEFT($P$3, 2)="30", 12, 1)))/100)</f>
        <v/>
      </c>
      <c r="Q1935" s="43" t="str">
        <f ca="1">IF(OR(B1935="", F1935=""), "", P1935+'Terms&amp;Conditions + Transaction'!$B$11/10000)</f>
        <v/>
      </c>
      <c r="R1935" s="43" t="str">
        <f t="shared" ca="1" si="185"/>
        <v/>
      </c>
      <c r="S1935" t="str">
        <f ca="1">IF(B1935="",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Transaction'!$C$7*(F1935-E1935), 365), 360))))</f>
        <v/>
      </c>
      <c r="T1935" s="49" t="str">
        <f t="shared" ca="1" si="186"/>
        <v/>
      </c>
      <c r="U1935" s="49" t="str">
        <f t="shared" ca="1" si="187"/>
        <v/>
      </c>
      <c r="V1935" s="49" t="str">
        <f t="shared" ca="1" si="188"/>
        <v/>
      </c>
      <c r="W1935" s="11" t="str">
        <f t="shared" ca="1" si="189"/>
        <v/>
      </c>
      <c r="X1935" s="11" t="str">
        <f t="shared" ca="1" si="190"/>
        <v/>
      </c>
    </row>
    <row r="1936" spans="2:24" x14ac:dyDescent="0.25">
      <c r="B1936" s="82" t="str">
        <f ca="1">IF(B1935&lt;MIN($C$3, 'Terms&amp;Conditions + Transaction'!$B$6), B1935+1, "")</f>
        <v/>
      </c>
      <c r="C1936" t="str">
        <f ca="1">IF(B1936="", "", IF(AND(WEEKDAY(B1936, 2)&lt;=5, ISERROR(VLOOKUP(B1936, 'Holiday Schedule'!$B$3:$B$1002, 1, FALSE))), 1, 0))</f>
        <v/>
      </c>
      <c r="D1936" t="str">
        <f ca="1">IF(B1936="", "", IF(LOWER('Terms&amp;Conditions + Transaction'!$C$15)="act", 1, IF(DAY(B1936)=31, 0, IF(AND(DAY(B1936+1)=1, MONTH(B1936+1)=3), 31-DAY(B1936), 1))))</f>
        <v/>
      </c>
      <c r="E1936" s="18" t="str">
        <f ca="1">IF(B1936="", "", IFERROR(VLOOKUP(B1936, 'Accrual Schedule'!$B$3:$B$122, 1, TRUE), ""))</f>
        <v/>
      </c>
      <c r="F1936" s="18" t="str" cm="1">
        <f t="array" aca="1" ref="F1936" ca="1">IF(B1936="", "", INDEX('Accrual Schedule'!$B$3:$B$122, MATCH(B1936, 'Accrual Schedule'!$B$3:$B$122, 1)+1, 1))</f>
        <v/>
      </c>
      <c r="G1936" s="18" t="str" cm="1">
        <f t="array" aca="1" ref="G1936" ca="1">IF(B1936="", "", INDEX('Accrual Schedule'!$B$3:$B$122, MATCH(H1936, 'Accrual Schedule'!$B$3:$B$122, 1)-1, 1))</f>
        <v/>
      </c>
      <c r="H1936" s="18" t="str">
        <f ca="1">IF(B1936="", "", INDEX('Accrual Schedule'!$B$3:$B$122, MATCH(I1936, 'Accrual Schedule'!$C$3:$C$122, 1), 1))</f>
        <v/>
      </c>
      <c r="I1936" s="18" t="str" cm="1">
        <f t="array" aca="1" ref="I1936" ca="1">IF(B1936="", "", _xlfn.IFNA(INDEX('Accrual Schedule'!$C$4:$C$122, MATCH(B1936, 'Accrual Schedule'!$C$4:$C$122, 1)+1, 1), INDEX('Accrual Schedule'!$C$4:$C$122, 1, 1)))</f>
        <v/>
      </c>
      <c r="J1936" s="11" t="str">
        <f ca="1">IF(B1936="","",'Terms&amp;Conditions + Transaction'!$F$5-SUMIF(Dispositions!$B$3:$B$32,"&lt;="&amp;B1936,Dispositions!$C$3:$C$32))</f>
        <v/>
      </c>
      <c r="K1936" s="84" t="str">
        <f ca="1">IF(B1936="", "", IF(ISNA(MATCH(B1936, 'Factor Schedule'!$B$3:$B$2002, -1)),1,IF(INDEX('Factor Schedule'!$B$3:$C$2002,MATCH(B1936, 'Factor Schedule'!$B$3:$B$2002, -1), 1)=B1936,MATCH(B1936, 'Factor Schedule'!$B$3:$B$2002, -1),MATCH(B1936, 'Factor Schedule'!$B$3:$B$2002, -1)+1)))</f>
        <v/>
      </c>
      <c r="L1936" s="11" t="str" cm="1">
        <f t="array" aca="1" ref="L1936" ca="1">IF(B1936="","",ROUND(J1936*_xlfn.IFNA(INDEX('Factor Schedule'!$B$3:$C$2002,K1936, 2), 1), 2))</f>
        <v/>
      </c>
      <c r="M1936" s="11" t="str">
        <f ca="1">IF(B1936="", "", IF(OR(LOWER('Terms&amp;Conditions + Transaction'!$B$12)&lt;&gt;"compound", B1936=$C$2, B1936=E1936), L1936, L1936+IF(LOWER('Terms&amp;Conditions + Transaction'!$B$13)&lt;&gt;"y", SUMIFS($T$8:$T$2007, $B$8:$B$2007, "&gt;="&amp;E1936, $B$8:$B$2007, "&lt;"&amp;B1936), SUMIFS($U$8:$U$1007, $B$8:$B$2007, "&gt;="&amp;E1936, $B$8:$B$2007, "&lt;"&amp;B1936))))</f>
        <v/>
      </c>
      <c r="N1936" s="18" t="str">
        <f ca="1">IF(OR(B1936 = "", F1936=""), "", MIN(ForwardDays(B1936,-'Terms&amp;Conditions + Transaction'!$B$22, 'Terms&amp;Conditions + Transaction'!$B$23, 'Holiday Schedule'!$B$3:$B$1002),ForwardDays(F1936,-'Terms&amp;Conditions + Transaction'!$B$22, 'Terms&amp;Conditions + Transaction'!$B$23, 'Holiday Schedule'!$B$3:$B$1002)))</f>
        <v/>
      </c>
      <c r="O1936" s="42" t="str">
        <f ca="1">IF(B1936="", "", IF(ISNA(MATCH(N1936, SOFR_INDEX!$A$2:$A$2001, -1)),1,IF(INDEX(SOFR_INDEX!$A$2:$E$2001,MATCH(N1936, SOFR_INDEX!$A$2:$A$2001, -1), 1)=N1936,MATCH(N1936, SOFR_INDEX!$A$2:$A$2001, -1),MATCH(N1936, SOFR_INDEX!$A$2:$A$2001, -1)+1)))</f>
        <v/>
      </c>
      <c r="P1936" s="40" t="str" cm="1">
        <f t="array" aca="1" ref="P1936" ca="1">IF(OR(B1936="", F1936=""), "", INDEX(SOFR_INDEX!$B$2:$E$2001, O1936,$P$4) * IF(LEFT($P$3, 3)="180", 2, IF(LEFT($P$3, 2)="90", 4, IF(LEFT($P$3, 2)="30", 12, 1)))/100)</f>
        <v/>
      </c>
      <c r="Q1936" s="43" t="str">
        <f ca="1">IF(OR(B1936="", F1936=""), "", P1936+'Terms&amp;Conditions + Transaction'!$B$11/10000)</f>
        <v/>
      </c>
      <c r="R1936" s="43" t="str">
        <f t="shared" ca="1" si="185"/>
        <v/>
      </c>
      <c r="S1936" t="str">
        <f ca="1">IF(B1936="",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Transaction'!$C$7*(F1936-E1936), 365), 360))))</f>
        <v/>
      </c>
      <c r="T1936" s="49" t="str">
        <f t="shared" ca="1" si="186"/>
        <v/>
      </c>
      <c r="U1936" s="49" t="str">
        <f t="shared" ca="1" si="187"/>
        <v/>
      </c>
      <c r="V1936" s="49" t="str">
        <f t="shared" ca="1" si="188"/>
        <v/>
      </c>
      <c r="W1936" s="11" t="str">
        <f t="shared" ca="1" si="189"/>
        <v/>
      </c>
      <c r="X1936" s="11" t="str">
        <f t="shared" ca="1" si="190"/>
        <v/>
      </c>
    </row>
    <row r="1937" spans="2:24" x14ac:dyDescent="0.25">
      <c r="B1937" s="82" t="str">
        <f ca="1">IF(B1936&lt;MIN($C$3, 'Terms&amp;Conditions + Transaction'!$B$6), B1936+1, "")</f>
        <v/>
      </c>
      <c r="C1937" t="str">
        <f ca="1">IF(B1937="", "", IF(AND(WEEKDAY(B1937, 2)&lt;=5, ISERROR(VLOOKUP(B1937, 'Holiday Schedule'!$B$3:$B$1002, 1, FALSE))), 1, 0))</f>
        <v/>
      </c>
      <c r="D1937" t="str">
        <f ca="1">IF(B1937="", "", IF(LOWER('Terms&amp;Conditions + Transaction'!$C$15)="act", 1, IF(DAY(B1937)=31, 0, IF(AND(DAY(B1937+1)=1, MONTH(B1937+1)=3), 31-DAY(B1937), 1))))</f>
        <v/>
      </c>
      <c r="E1937" s="18" t="str">
        <f ca="1">IF(B1937="", "", IFERROR(VLOOKUP(B1937, 'Accrual Schedule'!$B$3:$B$122, 1, TRUE), ""))</f>
        <v/>
      </c>
      <c r="F1937" s="18" t="str" cm="1">
        <f t="array" aca="1" ref="F1937" ca="1">IF(B1937="", "", INDEX('Accrual Schedule'!$B$3:$B$122, MATCH(B1937, 'Accrual Schedule'!$B$3:$B$122, 1)+1, 1))</f>
        <v/>
      </c>
      <c r="G1937" s="18" t="str" cm="1">
        <f t="array" aca="1" ref="G1937" ca="1">IF(B1937="", "", INDEX('Accrual Schedule'!$B$3:$B$122, MATCH(H1937, 'Accrual Schedule'!$B$3:$B$122, 1)-1, 1))</f>
        <v/>
      </c>
      <c r="H1937" s="18" t="str">
        <f ca="1">IF(B1937="", "", INDEX('Accrual Schedule'!$B$3:$B$122, MATCH(I1937, 'Accrual Schedule'!$C$3:$C$122, 1), 1))</f>
        <v/>
      </c>
      <c r="I1937" s="18" t="str" cm="1">
        <f t="array" aca="1" ref="I1937" ca="1">IF(B1937="", "", _xlfn.IFNA(INDEX('Accrual Schedule'!$C$4:$C$122, MATCH(B1937, 'Accrual Schedule'!$C$4:$C$122, 1)+1, 1), INDEX('Accrual Schedule'!$C$4:$C$122, 1, 1)))</f>
        <v/>
      </c>
      <c r="J1937" s="11" t="str">
        <f ca="1">IF(B1937="","",'Terms&amp;Conditions + Transaction'!$F$5-SUMIF(Dispositions!$B$3:$B$32,"&lt;="&amp;B1937,Dispositions!$C$3:$C$32))</f>
        <v/>
      </c>
      <c r="K1937" s="84" t="str">
        <f ca="1">IF(B1937="", "", IF(ISNA(MATCH(B1937, 'Factor Schedule'!$B$3:$B$2002, -1)),1,IF(INDEX('Factor Schedule'!$B$3:$C$2002,MATCH(B1937, 'Factor Schedule'!$B$3:$B$2002, -1), 1)=B1937,MATCH(B1937, 'Factor Schedule'!$B$3:$B$2002, -1),MATCH(B1937, 'Factor Schedule'!$B$3:$B$2002, -1)+1)))</f>
        <v/>
      </c>
      <c r="L1937" s="11" t="str" cm="1">
        <f t="array" aca="1" ref="L1937" ca="1">IF(B1937="","",ROUND(J1937*_xlfn.IFNA(INDEX('Factor Schedule'!$B$3:$C$2002,K1937, 2), 1), 2))</f>
        <v/>
      </c>
      <c r="M1937" s="11" t="str">
        <f ca="1">IF(B1937="", "", IF(OR(LOWER('Terms&amp;Conditions + Transaction'!$B$12)&lt;&gt;"compound", B1937=$C$2, B1937=E1937), L1937, L1937+IF(LOWER('Terms&amp;Conditions + Transaction'!$B$13)&lt;&gt;"y", SUMIFS($T$8:$T$2007, $B$8:$B$2007, "&gt;="&amp;E1937, $B$8:$B$2007, "&lt;"&amp;B1937), SUMIFS($U$8:$U$1007, $B$8:$B$2007, "&gt;="&amp;E1937, $B$8:$B$2007, "&lt;"&amp;B1937))))</f>
        <v/>
      </c>
      <c r="N1937" s="18" t="str">
        <f ca="1">IF(OR(B1937 = "", F1937=""), "", MIN(ForwardDays(B1937,-'Terms&amp;Conditions + Transaction'!$B$22, 'Terms&amp;Conditions + Transaction'!$B$23, 'Holiday Schedule'!$B$3:$B$1002),ForwardDays(F1937,-'Terms&amp;Conditions + Transaction'!$B$22, 'Terms&amp;Conditions + Transaction'!$B$23, 'Holiday Schedule'!$B$3:$B$1002)))</f>
        <v/>
      </c>
      <c r="O1937" s="42" t="str">
        <f ca="1">IF(B1937="", "", IF(ISNA(MATCH(N1937, SOFR_INDEX!$A$2:$A$2001, -1)),1,IF(INDEX(SOFR_INDEX!$A$2:$E$2001,MATCH(N1937, SOFR_INDEX!$A$2:$A$2001, -1), 1)=N1937,MATCH(N1937, SOFR_INDEX!$A$2:$A$2001, -1),MATCH(N1937, SOFR_INDEX!$A$2:$A$2001, -1)+1)))</f>
        <v/>
      </c>
      <c r="P1937" s="40" t="str" cm="1">
        <f t="array" aca="1" ref="P1937" ca="1">IF(OR(B1937="", F1937=""), "", INDEX(SOFR_INDEX!$B$2:$E$2001, O1937,$P$4) * IF(LEFT($P$3, 3)="180", 2, IF(LEFT($P$3, 2)="90", 4, IF(LEFT($P$3, 2)="30", 12, 1)))/100)</f>
        <v/>
      </c>
      <c r="Q1937" s="43" t="str">
        <f ca="1">IF(OR(B1937="", F1937=""), "", P1937+'Terms&amp;Conditions + Transaction'!$B$11/10000)</f>
        <v/>
      </c>
      <c r="R1937" s="43" t="str">
        <f t="shared" ca="1" si="185"/>
        <v/>
      </c>
      <c r="S1937" t="str">
        <f ca="1">IF(B1937="",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Transaction'!$C$7*(F1937-E1937), 365), 360))))</f>
        <v/>
      </c>
      <c r="T1937" s="49" t="str">
        <f t="shared" ca="1" si="186"/>
        <v/>
      </c>
      <c r="U1937" s="49" t="str">
        <f t="shared" ca="1" si="187"/>
        <v/>
      </c>
      <c r="V1937" s="49" t="str">
        <f t="shared" ca="1" si="188"/>
        <v/>
      </c>
      <c r="W1937" s="11" t="str">
        <f t="shared" ca="1" si="189"/>
        <v/>
      </c>
      <c r="X1937" s="11" t="str">
        <f t="shared" ca="1" si="190"/>
        <v/>
      </c>
    </row>
    <row r="1938" spans="2:24" x14ac:dyDescent="0.25">
      <c r="B1938" s="82" t="str">
        <f ca="1">IF(B1937&lt;MIN($C$3, 'Terms&amp;Conditions + Transaction'!$B$6), B1937+1, "")</f>
        <v/>
      </c>
      <c r="C1938" t="str">
        <f ca="1">IF(B1938="", "", IF(AND(WEEKDAY(B1938, 2)&lt;=5, ISERROR(VLOOKUP(B1938, 'Holiday Schedule'!$B$3:$B$1002, 1, FALSE))), 1, 0))</f>
        <v/>
      </c>
      <c r="D1938" t="str">
        <f ca="1">IF(B1938="", "", IF(LOWER('Terms&amp;Conditions + Transaction'!$C$15)="act", 1, IF(DAY(B1938)=31, 0, IF(AND(DAY(B1938+1)=1, MONTH(B1938+1)=3), 31-DAY(B1938), 1))))</f>
        <v/>
      </c>
      <c r="E1938" s="18" t="str">
        <f ca="1">IF(B1938="", "", IFERROR(VLOOKUP(B1938, 'Accrual Schedule'!$B$3:$B$122, 1, TRUE), ""))</f>
        <v/>
      </c>
      <c r="F1938" s="18" t="str" cm="1">
        <f t="array" aca="1" ref="F1938" ca="1">IF(B1938="", "", INDEX('Accrual Schedule'!$B$3:$B$122, MATCH(B1938, 'Accrual Schedule'!$B$3:$B$122, 1)+1, 1))</f>
        <v/>
      </c>
      <c r="G1938" s="18" t="str" cm="1">
        <f t="array" aca="1" ref="G1938" ca="1">IF(B1938="", "", INDEX('Accrual Schedule'!$B$3:$B$122, MATCH(H1938, 'Accrual Schedule'!$B$3:$B$122, 1)-1, 1))</f>
        <v/>
      </c>
      <c r="H1938" s="18" t="str">
        <f ca="1">IF(B1938="", "", INDEX('Accrual Schedule'!$B$3:$B$122, MATCH(I1938, 'Accrual Schedule'!$C$3:$C$122, 1), 1))</f>
        <v/>
      </c>
      <c r="I1938" s="18" t="str" cm="1">
        <f t="array" aca="1" ref="I1938" ca="1">IF(B1938="", "", _xlfn.IFNA(INDEX('Accrual Schedule'!$C$4:$C$122, MATCH(B1938, 'Accrual Schedule'!$C$4:$C$122, 1)+1, 1), INDEX('Accrual Schedule'!$C$4:$C$122, 1, 1)))</f>
        <v/>
      </c>
      <c r="J1938" s="11" t="str">
        <f ca="1">IF(B1938="","",'Terms&amp;Conditions + Transaction'!$F$5-SUMIF(Dispositions!$B$3:$B$32,"&lt;="&amp;B1938,Dispositions!$C$3:$C$32))</f>
        <v/>
      </c>
      <c r="K1938" s="84" t="str">
        <f ca="1">IF(B1938="", "", IF(ISNA(MATCH(B1938, 'Factor Schedule'!$B$3:$B$2002, -1)),1,IF(INDEX('Factor Schedule'!$B$3:$C$2002,MATCH(B1938, 'Factor Schedule'!$B$3:$B$2002, -1), 1)=B1938,MATCH(B1938, 'Factor Schedule'!$B$3:$B$2002, -1),MATCH(B1938, 'Factor Schedule'!$B$3:$B$2002, -1)+1)))</f>
        <v/>
      </c>
      <c r="L1938" s="11" t="str" cm="1">
        <f t="array" aca="1" ref="L1938" ca="1">IF(B1938="","",ROUND(J1938*_xlfn.IFNA(INDEX('Factor Schedule'!$B$3:$C$2002,K1938, 2), 1), 2))</f>
        <v/>
      </c>
      <c r="M1938" s="11" t="str">
        <f ca="1">IF(B1938="", "", IF(OR(LOWER('Terms&amp;Conditions + Transaction'!$B$12)&lt;&gt;"compound", B1938=$C$2, B1938=E1938), L1938, L1938+IF(LOWER('Terms&amp;Conditions + Transaction'!$B$13)&lt;&gt;"y", SUMIFS($T$8:$T$2007, $B$8:$B$2007, "&gt;="&amp;E1938, $B$8:$B$2007, "&lt;"&amp;B1938), SUMIFS($U$8:$U$1007, $B$8:$B$2007, "&gt;="&amp;E1938, $B$8:$B$2007, "&lt;"&amp;B1938))))</f>
        <v/>
      </c>
      <c r="N1938" s="18" t="str">
        <f ca="1">IF(OR(B1938 = "", F1938=""), "", MIN(ForwardDays(B1938,-'Terms&amp;Conditions + Transaction'!$B$22, 'Terms&amp;Conditions + Transaction'!$B$23, 'Holiday Schedule'!$B$3:$B$1002),ForwardDays(F1938,-'Terms&amp;Conditions + Transaction'!$B$22, 'Terms&amp;Conditions + Transaction'!$B$23, 'Holiday Schedule'!$B$3:$B$1002)))</f>
        <v/>
      </c>
      <c r="O1938" s="42" t="str">
        <f ca="1">IF(B1938="", "", IF(ISNA(MATCH(N1938, SOFR_INDEX!$A$2:$A$2001, -1)),1,IF(INDEX(SOFR_INDEX!$A$2:$E$2001,MATCH(N1938, SOFR_INDEX!$A$2:$A$2001, -1), 1)=N1938,MATCH(N1938, SOFR_INDEX!$A$2:$A$2001, -1),MATCH(N1938, SOFR_INDEX!$A$2:$A$2001, -1)+1)))</f>
        <v/>
      </c>
      <c r="P1938" s="40" t="str" cm="1">
        <f t="array" aca="1" ref="P1938" ca="1">IF(OR(B1938="", F1938=""), "", INDEX(SOFR_INDEX!$B$2:$E$2001, O1938,$P$4) * IF(LEFT($P$3, 3)="180", 2, IF(LEFT($P$3, 2)="90", 4, IF(LEFT($P$3, 2)="30", 12, 1)))/100)</f>
        <v/>
      </c>
      <c r="Q1938" s="43" t="str">
        <f ca="1">IF(OR(B1938="", F1938=""), "", P1938+'Terms&amp;Conditions + Transaction'!$B$11/10000)</f>
        <v/>
      </c>
      <c r="R1938" s="43" t="str">
        <f t="shared" ca="1" si="185"/>
        <v/>
      </c>
      <c r="S1938" t="str">
        <f ca="1">IF(B1938="",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Transaction'!$C$7*(F1938-E1938), 365), 360))))</f>
        <v/>
      </c>
      <c r="T1938" s="49" t="str">
        <f t="shared" ca="1" si="186"/>
        <v/>
      </c>
      <c r="U1938" s="49" t="str">
        <f t="shared" ca="1" si="187"/>
        <v/>
      </c>
      <c r="V1938" s="49" t="str">
        <f t="shared" ca="1" si="188"/>
        <v/>
      </c>
      <c r="W1938" s="11" t="str">
        <f t="shared" ca="1" si="189"/>
        <v/>
      </c>
      <c r="X1938" s="11" t="str">
        <f t="shared" ca="1" si="190"/>
        <v/>
      </c>
    </row>
    <row r="1939" spans="2:24" x14ac:dyDescent="0.25">
      <c r="B1939" s="82" t="str">
        <f ca="1">IF(B1938&lt;MIN($C$3, 'Terms&amp;Conditions + Transaction'!$B$6), B1938+1, "")</f>
        <v/>
      </c>
      <c r="C1939" t="str">
        <f ca="1">IF(B1939="", "", IF(AND(WEEKDAY(B1939, 2)&lt;=5, ISERROR(VLOOKUP(B1939, 'Holiday Schedule'!$B$3:$B$1002, 1, FALSE))), 1, 0))</f>
        <v/>
      </c>
      <c r="D1939" t="str">
        <f ca="1">IF(B1939="", "", IF(LOWER('Terms&amp;Conditions + Transaction'!$C$15)="act", 1, IF(DAY(B1939)=31, 0, IF(AND(DAY(B1939+1)=1, MONTH(B1939+1)=3), 31-DAY(B1939), 1))))</f>
        <v/>
      </c>
      <c r="E1939" s="18" t="str">
        <f ca="1">IF(B1939="", "", IFERROR(VLOOKUP(B1939, 'Accrual Schedule'!$B$3:$B$122, 1, TRUE), ""))</f>
        <v/>
      </c>
      <c r="F1939" s="18" t="str" cm="1">
        <f t="array" aca="1" ref="F1939" ca="1">IF(B1939="", "", INDEX('Accrual Schedule'!$B$3:$B$122, MATCH(B1939, 'Accrual Schedule'!$B$3:$B$122, 1)+1, 1))</f>
        <v/>
      </c>
      <c r="G1939" s="18" t="str" cm="1">
        <f t="array" aca="1" ref="G1939" ca="1">IF(B1939="", "", INDEX('Accrual Schedule'!$B$3:$B$122, MATCH(H1939, 'Accrual Schedule'!$B$3:$B$122, 1)-1, 1))</f>
        <v/>
      </c>
      <c r="H1939" s="18" t="str">
        <f ca="1">IF(B1939="", "", INDEX('Accrual Schedule'!$B$3:$B$122, MATCH(I1939, 'Accrual Schedule'!$C$3:$C$122, 1), 1))</f>
        <v/>
      </c>
      <c r="I1939" s="18" t="str" cm="1">
        <f t="array" aca="1" ref="I1939" ca="1">IF(B1939="", "", _xlfn.IFNA(INDEX('Accrual Schedule'!$C$4:$C$122, MATCH(B1939, 'Accrual Schedule'!$C$4:$C$122, 1)+1, 1), INDEX('Accrual Schedule'!$C$4:$C$122, 1, 1)))</f>
        <v/>
      </c>
      <c r="J1939" s="11" t="str">
        <f ca="1">IF(B1939="","",'Terms&amp;Conditions + Transaction'!$F$5-SUMIF(Dispositions!$B$3:$B$32,"&lt;="&amp;B1939,Dispositions!$C$3:$C$32))</f>
        <v/>
      </c>
      <c r="K1939" s="84" t="str">
        <f ca="1">IF(B1939="", "", IF(ISNA(MATCH(B1939, 'Factor Schedule'!$B$3:$B$2002, -1)),1,IF(INDEX('Factor Schedule'!$B$3:$C$2002,MATCH(B1939, 'Factor Schedule'!$B$3:$B$2002, -1), 1)=B1939,MATCH(B1939, 'Factor Schedule'!$B$3:$B$2002, -1),MATCH(B1939, 'Factor Schedule'!$B$3:$B$2002, -1)+1)))</f>
        <v/>
      </c>
      <c r="L1939" s="11" t="str" cm="1">
        <f t="array" aca="1" ref="L1939" ca="1">IF(B1939="","",ROUND(J1939*_xlfn.IFNA(INDEX('Factor Schedule'!$B$3:$C$2002,K1939, 2), 1), 2))</f>
        <v/>
      </c>
      <c r="M1939" s="11" t="str">
        <f ca="1">IF(B1939="", "", IF(OR(LOWER('Terms&amp;Conditions + Transaction'!$B$12)&lt;&gt;"compound", B1939=$C$2, B1939=E1939), L1939, L1939+IF(LOWER('Terms&amp;Conditions + Transaction'!$B$13)&lt;&gt;"y", SUMIFS($T$8:$T$2007, $B$8:$B$2007, "&gt;="&amp;E1939, $B$8:$B$2007, "&lt;"&amp;B1939), SUMIFS($U$8:$U$1007, $B$8:$B$2007, "&gt;="&amp;E1939, $B$8:$B$2007, "&lt;"&amp;B1939))))</f>
        <v/>
      </c>
      <c r="N1939" s="18" t="str">
        <f ca="1">IF(OR(B1939 = "", F1939=""), "", MIN(ForwardDays(B1939,-'Terms&amp;Conditions + Transaction'!$B$22, 'Terms&amp;Conditions + Transaction'!$B$23, 'Holiday Schedule'!$B$3:$B$1002),ForwardDays(F1939,-'Terms&amp;Conditions + Transaction'!$B$22, 'Terms&amp;Conditions + Transaction'!$B$23, 'Holiday Schedule'!$B$3:$B$1002)))</f>
        <v/>
      </c>
      <c r="O1939" s="42" t="str">
        <f ca="1">IF(B1939="", "", IF(ISNA(MATCH(N1939, SOFR_INDEX!$A$2:$A$2001, -1)),1,IF(INDEX(SOFR_INDEX!$A$2:$E$2001,MATCH(N1939, SOFR_INDEX!$A$2:$A$2001, -1), 1)=N1939,MATCH(N1939, SOFR_INDEX!$A$2:$A$2001, -1),MATCH(N1939, SOFR_INDEX!$A$2:$A$2001, -1)+1)))</f>
        <v/>
      </c>
      <c r="P1939" s="40" t="str" cm="1">
        <f t="array" aca="1" ref="P1939" ca="1">IF(OR(B1939="", F1939=""), "", INDEX(SOFR_INDEX!$B$2:$E$2001, O1939,$P$4) * IF(LEFT($P$3, 3)="180", 2, IF(LEFT($P$3, 2)="90", 4, IF(LEFT($P$3, 2)="30", 12, 1)))/100)</f>
        <v/>
      </c>
      <c r="Q1939" s="43" t="str">
        <f ca="1">IF(OR(B1939="", F1939=""), "", P1939+'Terms&amp;Conditions + Transaction'!$B$11/10000)</f>
        <v/>
      </c>
      <c r="R1939" s="43" t="str">
        <f t="shared" ca="1" si="185"/>
        <v/>
      </c>
      <c r="S1939" t="str">
        <f ca="1">IF(B1939="",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Transaction'!$C$7*(F1939-E1939), 365), 360))))</f>
        <v/>
      </c>
      <c r="T1939" s="49" t="str">
        <f t="shared" ca="1" si="186"/>
        <v/>
      </c>
      <c r="U1939" s="49" t="str">
        <f t="shared" ca="1" si="187"/>
        <v/>
      </c>
      <c r="V1939" s="49" t="str">
        <f t="shared" ca="1" si="188"/>
        <v/>
      </c>
      <c r="W1939" s="11" t="str">
        <f t="shared" ca="1" si="189"/>
        <v/>
      </c>
      <c r="X1939" s="11" t="str">
        <f t="shared" ca="1" si="190"/>
        <v/>
      </c>
    </row>
    <row r="1940" spans="2:24" x14ac:dyDescent="0.25">
      <c r="B1940" s="82" t="str">
        <f ca="1">IF(B1939&lt;MIN($C$3, 'Terms&amp;Conditions + Transaction'!$B$6), B1939+1, "")</f>
        <v/>
      </c>
      <c r="C1940" t="str">
        <f ca="1">IF(B1940="", "", IF(AND(WEEKDAY(B1940, 2)&lt;=5, ISERROR(VLOOKUP(B1940, 'Holiday Schedule'!$B$3:$B$1002, 1, FALSE))), 1, 0))</f>
        <v/>
      </c>
      <c r="D1940" t="str">
        <f ca="1">IF(B1940="", "", IF(LOWER('Terms&amp;Conditions + Transaction'!$C$15)="act", 1, IF(DAY(B1940)=31, 0, IF(AND(DAY(B1940+1)=1, MONTH(B1940+1)=3), 31-DAY(B1940), 1))))</f>
        <v/>
      </c>
      <c r="E1940" s="18" t="str">
        <f ca="1">IF(B1940="", "", IFERROR(VLOOKUP(B1940, 'Accrual Schedule'!$B$3:$B$122, 1, TRUE), ""))</f>
        <v/>
      </c>
      <c r="F1940" s="18" t="str" cm="1">
        <f t="array" aca="1" ref="F1940" ca="1">IF(B1940="", "", INDEX('Accrual Schedule'!$B$3:$B$122, MATCH(B1940, 'Accrual Schedule'!$B$3:$B$122, 1)+1, 1))</f>
        <v/>
      </c>
      <c r="G1940" s="18" t="str" cm="1">
        <f t="array" aca="1" ref="G1940" ca="1">IF(B1940="", "", INDEX('Accrual Schedule'!$B$3:$B$122, MATCH(H1940, 'Accrual Schedule'!$B$3:$B$122, 1)-1, 1))</f>
        <v/>
      </c>
      <c r="H1940" s="18" t="str">
        <f ca="1">IF(B1940="", "", INDEX('Accrual Schedule'!$B$3:$B$122, MATCH(I1940, 'Accrual Schedule'!$C$3:$C$122, 1), 1))</f>
        <v/>
      </c>
      <c r="I1940" s="18" t="str" cm="1">
        <f t="array" aca="1" ref="I1940" ca="1">IF(B1940="", "", _xlfn.IFNA(INDEX('Accrual Schedule'!$C$4:$C$122, MATCH(B1940, 'Accrual Schedule'!$C$4:$C$122, 1)+1, 1), INDEX('Accrual Schedule'!$C$4:$C$122, 1, 1)))</f>
        <v/>
      </c>
      <c r="J1940" s="11" t="str">
        <f ca="1">IF(B1940="","",'Terms&amp;Conditions + Transaction'!$F$5-SUMIF(Dispositions!$B$3:$B$32,"&lt;="&amp;B1940,Dispositions!$C$3:$C$32))</f>
        <v/>
      </c>
      <c r="K1940" s="84" t="str">
        <f ca="1">IF(B1940="", "", IF(ISNA(MATCH(B1940, 'Factor Schedule'!$B$3:$B$2002, -1)),1,IF(INDEX('Factor Schedule'!$B$3:$C$2002,MATCH(B1940, 'Factor Schedule'!$B$3:$B$2002, -1), 1)=B1940,MATCH(B1940, 'Factor Schedule'!$B$3:$B$2002, -1),MATCH(B1940, 'Factor Schedule'!$B$3:$B$2002, -1)+1)))</f>
        <v/>
      </c>
      <c r="L1940" s="11" t="str" cm="1">
        <f t="array" aca="1" ref="L1940" ca="1">IF(B1940="","",ROUND(J1940*_xlfn.IFNA(INDEX('Factor Schedule'!$B$3:$C$2002,K1940, 2), 1), 2))</f>
        <v/>
      </c>
      <c r="M1940" s="11" t="str">
        <f ca="1">IF(B1940="", "", IF(OR(LOWER('Terms&amp;Conditions + Transaction'!$B$12)&lt;&gt;"compound", B1940=$C$2, B1940=E1940), L1940, L1940+IF(LOWER('Terms&amp;Conditions + Transaction'!$B$13)&lt;&gt;"y", SUMIFS($T$8:$T$2007, $B$8:$B$2007, "&gt;="&amp;E1940, $B$8:$B$2007, "&lt;"&amp;B1940), SUMIFS($U$8:$U$1007, $B$8:$B$2007, "&gt;="&amp;E1940, $B$8:$B$2007, "&lt;"&amp;B1940))))</f>
        <v/>
      </c>
      <c r="N1940" s="18" t="str">
        <f ca="1">IF(OR(B1940 = "", F1940=""), "", MIN(ForwardDays(B1940,-'Terms&amp;Conditions + Transaction'!$B$22, 'Terms&amp;Conditions + Transaction'!$B$23, 'Holiday Schedule'!$B$3:$B$1002),ForwardDays(F1940,-'Terms&amp;Conditions + Transaction'!$B$22, 'Terms&amp;Conditions + Transaction'!$B$23, 'Holiday Schedule'!$B$3:$B$1002)))</f>
        <v/>
      </c>
      <c r="O1940" s="42" t="str">
        <f ca="1">IF(B1940="", "", IF(ISNA(MATCH(N1940, SOFR_INDEX!$A$2:$A$2001, -1)),1,IF(INDEX(SOFR_INDEX!$A$2:$E$2001,MATCH(N1940, SOFR_INDEX!$A$2:$A$2001, -1), 1)=N1940,MATCH(N1940, SOFR_INDEX!$A$2:$A$2001, -1),MATCH(N1940, SOFR_INDEX!$A$2:$A$2001, -1)+1)))</f>
        <v/>
      </c>
      <c r="P1940" s="40" t="str" cm="1">
        <f t="array" aca="1" ref="P1940" ca="1">IF(OR(B1940="", F1940=""), "", INDEX(SOFR_INDEX!$B$2:$E$2001, O1940,$P$4) * IF(LEFT($P$3, 3)="180", 2, IF(LEFT($P$3, 2)="90", 4, IF(LEFT($P$3, 2)="30", 12, 1)))/100)</f>
        <v/>
      </c>
      <c r="Q1940" s="43" t="str">
        <f ca="1">IF(OR(B1940="", F1940=""), "", P1940+'Terms&amp;Conditions + Transaction'!$B$11/10000)</f>
        <v/>
      </c>
      <c r="R1940" s="43" t="str">
        <f t="shared" ca="1" si="185"/>
        <v/>
      </c>
      <c r="S1940" t="str">
        <f ca="1">IF(B1940="",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Transaction'!$C$7*(F1940-E1940), 365), 360))))</f>
        <v/>
      </c>
      <c r="T1940" s="49" t="str">
        <f t="shared" ca="1" si="186"/>
        <v/>
      </c>
      <c r="U1940" s="49" t="str">
        <f t="shared" ca="1" si="187"/>
        <v/>
      </c>
      <c r="V1940" s="49" t="str">
        <f t="shared" ca="1" si="188"/>
        <v/>
      </c>
      <c r="W1940" s="11" t="str">
        <f t="shared" ca="1" si="189"/>
        <v/>
      </c>
      <c r="X1940" s="11" t="str">
        <f t="shared" ca="1" si="190"/>
        <v/>
      </c>
    </row>
    <row r="1941" spans="2:24" x14ac:dyDescent="0.25">
      <c r="B1941" s="82" t="str">
        <f ca="1">IF(B1940&lt;MIN($C$3, 'Terms&amp;Conditions + Transaction'!$B$6), B1940+1, "")</f>
        <v/>
      </c>
      <c r="C1941" t="str">
        <f ca="1">IF(B1941="", "", IF(AND(WEEKDAY(B1941, 2)&lt;=5, ISERROR(VLOOKUP(B1941, 'Holiday Schedule'!$B$3:$B$1002, 1, FALSE))), 1, 0))</f>
        <v/>
      </c>
      <c r="D1941" t="str">
        <f ca="1">IF(B1941="", "", IF(LOWER('Terms&amp;Conditions + Transaction'!$C$15)="act", 1, IF(DAY(B1941)=31, 0, IF(AND(DAY(B1941+1)=1, MONTH(B1941+1)=3), 31-DAY(B1941), 1))))</f>
        <v/>
      </c>
      <c r="E1941" s="18" t="str">
        <f ca="1">IF(B1941="", "", IFERROR(VLOOKUP(B1941, 'Accrual Schedule'!$B$3:$B$122, 1, TRUE), ""))</f>
        <v/>
      </c>
      <c r="F1941" s="18" t="str" cm="1">
        <f t="array" aca="1" ref="F1941" ca="1">IF(B1941="", "", INDEX('Accrual Schedule'!$B$3:$B$122, MATCH(B1941, 'Accrual Schedule'!$B$3:$B$122, 1)+1, 1))</f>
        <v/>
      </c>
      <c r="G1941" s="18" t="str" cm="1">
        <f t="array" aca="1" ref="G1941" ca="1">IF(B1941="", "", INDEX('Accrual Schedule'!$B$3:$B$122, MATCH(H1941, 'Accrual Schedule'!$B$3:$B$122, 1)-1, 1))</f>
        <v/>
      </c>
      <c r="H1941" s="18" t="str">
        <f ca="1">IF(B1941="", "", INDEX('Accrual Schedule'!$B$3:$B$122, MATCH(I1941, 'Accrual Schedule'!$C$3:$C$122, 1), 1))</f>
        <v/>
      </c>
      <c r="I1941" s="18" t="str" cm="1">
        <f t="array" aca="1" ref="I1941" ca="1">IF(B1941="", "", _xlfn.IFNA(INDEX('Accrual Schedule'!$C$4:$C$122, MATCH(B1941, 'Accrual Schedule'!$C$4:$C$122, 1)+1, 1), INDEX('Accrual Schedule'!$C$4:$C$122, 1, 1)))</f>
        <v/>
      </c>
      <c r="J1941" s="11" t="str">
        <f ca="1">IF(B1941="","",'Terms&amp;Conditions + Transaction'!$F$5-SUMIF(Dispositions!$B$3:$B$32,"&lt;="&amp;B1941,Dispositions!$C$3:$C$32))</f>
        <v/>
      </c>
      <c r="K1941" s="84" t="str">
        <f ca="1">IF(B1941="", "", IF(ISNA(MATCH(B1941, 'Factor Schedule'!$B$3:$B$2002, -1)),1,IF(INDEX('Factor Schedule'!$B$3:$C$2002,MATCH(B1941, 'Factor Schedule'!$B$3:$B$2002, -1), 1)=B1941,MATCH(B1941, 'Factor Schedule'!$B$3:$B$2002, -1),MATCH(B1941, 'Factor Schedule'!$B$3:$B$2002, -1)+1)))</f>
        <v/>
      </c>
      <c r="L1941" s="11" t="str" cm="1">
        <f t="array" aca="1" ref="L1941" ca="1">IF(B1941="","",ROUND(J1941*_xlfn.IFNA(INDEX('Factor Schedule'!$B$3:$C$2002,K1941, 2), 1), 2))</f>
        <v/>
      </c>
      <c r="M1941" s="11" t="str">
        <f ca="1">IF(B1941="", "", IF(OR(LOWER('Terms&amp;Conditions + Transaction'!$B$12)&lt;&gt;"compound", B1941=$C$2, B1941=E1941), L1941, L1941+IF(LOWER('Terms&amp;Conditions + Transaction'!$B$13)&lt;&gt;"y", SUMIFS($T$8:$T$2007, $B$8:$B$2007, "&gt;="&amp;E1941, $B$8:$B$2007, "&lt;"&amp;B1941), SUMIFS($U$8:$U$1007, $B$8:$B$2007, "&gt;="&amp;E1941, $B$8:$B$2007, "&lt;"&amp;B1941))))</f>
        <v/>
      </c>
      <c r="N1941" s="18" t="str">
        <f ca="1">IF(OR(B1941 = "", F1941=""), "", MIN(ForwardDays(B1941,-'Terms&amp;Conditions + Transaction'!$B$22, 'Terms&amp;Conditions + Transaction'!$B$23, 'Holiday Schedule'!$B$3:$B$1002),ForwardDays(F1941,-'Terms&amp;Conditions + Transaction'!$B$22, 'Terms&amp;Conditions + Transaction'!$B$23, 'Holiday Schedule'!$B$3:$B$1002)))</f>
        <v/>
      </c>
      <c r="O1941" s="42" t="str">
        <f ca="1">IF(B1941="", "", IF(ISNA(MATCH(N1941, SOFR_INDEX!$A$2:$A$2001, -1)),1,IF(INDEX(SOFR_INDEX!$A$2:$E$2001,MATCH(N1941, SOFR_INDEX!$A$2:$A$2001, -1), 1)=N1941,MATCH(N1941, SOFR_INDEX!$A$2:$A$2001, -1),MATCH(N1941, SOFR_INDEX!$A$2:$A$2001, -1)+1)))</f>
        <v/>
      </c>
      <c r="P1941" s="40" t="str" cm="1">
        <f t="array" aca="1" ref="P1941" ca="1">IF(OR(B1941="", F1941=""), "", INDEX(SOFR_INDEX!$B$2:$E$2001, O1941,$P$4) * IF(LEFT($P$3, 3)="180", 2, IF(LEFT($P$3, 2)="90", 4, IF(LEFT($P$3, 2)="30", 12, 1)))/100)</f>
        <v/>
      </c>
      <c r="Q1941" s="43" t="str">
        <f ca="1">IF(OR(B1941="", F1941=""), "", P1941+'Terms&amp;Conditions + Transaction'!$B$11/10000)</f>
        <v/>
      </c>
      <c r="R1941" s="43" t="str">
        <f t="shared" ca="1" si="185"/>
        <v/>
      </c>
      <c r="S1941" t="str">
        <f ca="1">IF(B1941="",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Transaction'!$C$7*(F1941-E1941), 365), 360))))</f>
        <v/>
      </c>
      <c r="T1941" s="49" t="str">
        <f t="shared" ca="1" si="186"/>
        <v/>
      </c>
      <c r="U1941" s="49" t="str">
        <f t="shared" ca="1" si="187"/>
        <v/>
      </c>
      <c r="V1941" s="49" t="str">
        <f t="shared" ca="1" si="188"/>
        <v/>
      </c>
      <c r="W1941" s="11" t="str">
        <f t="shared" ca="1" si="189"/>
        <v/>
      </c>
      <c r="X1941" s="11" t="str">
        <f t="shared" ca="1" si="190"/>
        <v/>
      </c>
    </row>
    <row r="1942" spans="2:24" x14ac:dyDescent="0.25">
      <c r="B1942" s="82" t="str">
        <f ca="1">IF(B1941&lt;MIN($C$3, 'Terms&amp;Conditions + Transaction'!$B$6), B1941+1, "")</f>
        <v/>
      </c>
      <c r="C1942" t="str">
        <f ca="1">IF(B1942="", "", IF(AND(WEEKDAY(B1942, 2)&lt;=5, ISERROR(VLOOKUP(B1942, 'Holiday Schedule'!$B$3:$B$1002, 1, FALSE))), 1, 0))</f>
        <v/>
      </c>
      <c r="D1942" t="str">
        <f ca="1">IF(B1942="", "", IF(LOWER('Terms&amp;Conditions + Transaction'!$C$15)="act", 1, IF(DAY(B1942)=31, 0, IF(AND(DAY(B1942+1)=1, MONTH(B1942+1)=3), 31-DAY(B1942), 1))))</f>
        <v/>
      </c>
      <c r="E1942" s="18" t="str">
        <f ca="1">IF(B1942="", "", IFERROR(VLOOKUP(B1942, 'Accrual Schedule'!$B$3:$B$122, 1, TRUE), ""))</f>
        <v/>
      </c>
      <c r="F1942" s="18" t="str" cm="1">
        <f t="array" aca="1" ref="F1942" ca="1">IF(B1942="", "", INDEX('Accrual Schedule'!$B$3:$B$122, MATCH(B1942, 'Accrual Schedule'!$B$3:$B$122, 1)+1, 1))</f>
        <v/>
      </c>
      <c r="G1942" s="18" t="str" cm="1">
        <f t="array" aca="1" ref="G1942" ca="1">IF(B1942="", "", INDEX('Accrual Schedule'!$B$3:$B$122, MATCH(H1942, 'Accrual Schedule'!$B$3:$B$122, 1)-1, 1))</f>
        <v/>
      </c>
      <c r="H1942" s="18" t="str">
        <f ca="1">IF(B1942="", "", INDEX('Accrual Schedule'!$B$3:$B$122, MATCH(I1942, 'Accrual Schedule'!$C$3:$C$122, 1), 1))</f>
        <v/>
      </c>
      <c r="I1942" s="18" t="str" cm="1">
        <f t="array" aca="1" ref="I1942" ca="1">IF(B1942="", "", _xlfn.IFNA(INDEX('Accrual Schedule'!$C$4:$C$122, MATCH(B1942, 'Accrual Schedule'!$C$4:$C$122, 1)+1, 1), INDEX('Accrual Schedule'!$C$4:$C$122, 1, 1)))</f>
        <v/>
      </c>
      <c r="J1942" s="11" t="str">
        <f ca="1">IF(B1942="","",'Terms&amp;Conditions + Transaction'!$F$5-SUMIF(Dispositions!$B$3:$B$32,"&lt;="&amp;B1942,Dispositions!$C$3:$C$32))</f>
        <v/>
      </c>
      <c r="K1942" s="84" t="str">
        <f ca="1">IF(B1942="", "", IF(ISNA(MATCH(B1942, 'Factor Schedule'!$B$3:$B$2002, -1)),1,IF(INDEX('Factor Schedule'!$B$3:$C$2002,MATCH(B1942, 'Factor Schedule'!$B$3:$B$2002, -1), 1)=B1942,MATCH(B1942, 'Factor Schedule'!$B$3:$B$2002, -1),MATCH(B1942, 'Factor Schedule'!$B$3:$B$2002, -1)+1)))</f>
        <v/>
      </c>
      <c r="L1942" s="11" t="str" cm="1">
        <f t="array" aca="1" ref="L1942" ca="1">IF(B1942="","",ROUND(J1942*_xlfn.IFNA(INDEX('Factor Schedule'!$B$3:$C$2002,K1942, 2), 1), 2))</f>
        <v/>
      </c>
      <c r="M1942" s="11" t="str">
        <f ca="1">IF(B1942="", "", IF(OR(LOWER('Terms&amp;Conditions + Transaction'!$B$12)&lt;&gt;"compound", B1942=$C$2, B1942=E1942), L1942, L1942+IF(LOWER('Terms&amp;Conditions + Transaction'!$B$13)&lt;&gt;"y", SUMIFS($T$8:$T$2007, $B$8:$B$2007, "&gt;="&amp;E1942, $B$8:$B$2007, "&lt;"&amp;B1942), SUMIFS($U$8:$U$1007, $B$8:$B$2007, "&gt;="&amp;E1942, $B$8:$B$2007, "&lt;"&amp;B1942))))</f>
        <v/>
      </c>
      <c r="N1942" s="18" t="str">
        <f ca="1">IF(OR(B1942 = "", F1942=""), "", MIN(ForwardDays(B1942,-'Terms&amp;Conditions + Transaction'!$B$22, 'Terms&amp;Conditions + Transaction'!$B$23, 'Holiday Schedule'!$B$3:$B$1002),ForwardDays(F1942,-'Terms&amp;Conditions + Transaction'!$B$22, 'Terms&amp;Conditions + Transaction'!$B$23, 'Holiday Schedule'!$B$3:$B$1002)))</f>
        <v/>
      </c>
      <c r="O1942" s="42" t="str">
        <f ca="1">IF(B1942="", "", IF(ISNA(MATCH(N1942, SOFR_INDEX!$A$2:$A$2001, -1)),1,IF(INDEX(SOFR_INDEX!$A$2:$E$2001,MATCH(N1942, SOFR_INDEX!$A$2:$A$2001, -1), 1)=N1942,MATCH(N1942, SOFR_INDEX!$A$2:$A$2001, -1),MATCH(N1942, SOFR_INDEX!$A$2:$A$2001, -1)+1)))</f>
        <v/>
      </c>
      <c r="P1942" s="40" t="str" cm="1">
        <f t="array" aca="1" ref="P1942" ca="1">IF(OR(B1942="", F1942=""), "", INDEX(SOFR_INDEX!$B$2:$E$2001, O1942,$P$4) * IF(LEFT($P$3, 3)="180", 2, IF(LEFT($P$3, 2)="90", 4, IF(LEFT($P$3, 2)="30", 12, 1)))/100)</f>
        <v/>
      </c>
      <c r="Q1942" s="43" t="str">
        <f ca="1">IF(OR(B1942="", F1942=""), "", P1942+'Terms&amp;Conditions + Transaction'!$B$11/10000)</f>
        <v/>
      </c>
      <c r="R1942" s="43" t="str">
        <f t="shared" ca="1" si="185"/>
        <v/>
      </c>
      <c r="S1942" t="str">
        <f ca="1">IF(B1942="",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Transaction'!$C$7*(F1942-E1942), 365), 360))))</f>
        <v/>
      </c>
      <c r="T1942" s="49" t="str">
        <f t="shared" ca="1" si="186"/>
        <v/>
      </c>
      <c r="U1942" s="49" t="str">
        <f t="shared" ca="1" si="187"/>
        <v/>
      </c>
      <c r="V1942" s="49" t="str">
        <f t="shared" ca="1" si="188"/>
        <v/>
      </c>
      <c r="W1942" s="11" t="str">
        <f t="shared" ca="1" si="189"/>
        <v/>
      </c>
      <c r="X1942" s="11" t="str">
        <f t="shared" ca="1" si="190"/>
        <v/>
      </c>
    </row>
    <row r="1943" spans="2:24" x14ac:dyDescent="0.25">
      <c r="B1943" s="82" t="str">
        <f ca="1">IF(B1942&lt;MIN($C$3, 'Terms&amp;Conditions + Transaction'!$B$6), B1942+1, "")</f>
        <v/>
      </c>
      <c r="C1943" t="str">
        <f ca="1">IF(B1943="", "", IF(AND(WEEKDAY(B1943, 2)&lt;=5, ISERROR(VLOOKUP(B1943, 'Holiday Schedule'!$B$3:$B$1002, 1, FALSE))), 1, 0))</f>
        <v/>
      </c>
      <c r="D1943" t="str">
        <f ca="1">IF(B1943="", "", IF(LOWER('Terms&amp;Conditions + Transaction'!$C$15)="act", 1, IF(DAY(B1943)=31, 0, IF(AND(DAY(B1943+1)=1, MONTH(B1943+1)=3), 31-DAY(B1943), 1))))</f>
        <v/>
      </c>
      <c r="E1943" s="18" t="str">
        <f ca="1">IF(B1943="", "", IFERROR(VLOOKUP(B1943, 'Accrual Schedule'!$B$3:$B$122, 1, TRUE), ""))</f>
        <v/>
      </c>
      <c r="F1943" s="18" t="str" cm="1">
        <f t="array" aca="1" ref="F1943" ca="1">IF(B1943="", "", INDEX('Accrual Schedule'!$B$3:$B$122, MATCH(B1943, 'Accrual Schedule'!$B$3:$B$122, 1)+1, 1))</f>
        <v/>
      </c>
      <c r="G1943" s="18" t="str" cm="1">
        <f t="array" aca="1" ref="G1943" ca="1">IF(B1943="", "", INDEX('Accrual Schedule'!$B$3:$B$122, MATCH(H1943, 'Accrual Schedule'!$B$3:$B$122, 1)-1, 1))</f>
        <v/>
      </c>
      <c r="H1943" s="18" t="str">
        <f ca="1">IF(B1943="", "", INDEX('Accrual Schedule'!$B$3:$B$122, MATCH(I1943, 'Accrual Schedule'!$C$3:$C$122, 1), 1))</f>
        <v/>
      </c>
      <c r="I1943" s="18" t="str" cm="1">
        <f t="array" aca="1" ref="I1943" ca="1">IF(B1943="", "", _xlfn.IFNA(INDEX('Accrual Schedule'!$C$4:$C$122, MATCH(B1943, 'Accrual Schedule'!$C$4:$C$122, 1)+1, 1), INDEX('Accrual Schedule'!$C$4:$C$122, 1, 1)))</f>
        <v/>
      </c>
      <c r="J1943" s="11" t="str">
        <f ca="1">IF(B1943="","",'Terms&amp;Conditions + Transaction'!$F$5-SUMIF(Dispositions!$B$3:$B$32,"&lt;="&amp;B1943,Dispositions!$C$3:$C$32))</f>
        <v/>
      </c>
      <c r="K1943" s="84" t="str">
        <f ca="1">IF(B1943="", "", IF(ISNA(MATCH(B1943, 'Factor Schedule'!$B$3:$B$2002, -1)),1,IF(INDEX('Factor Schedule'!$B$3:$C$2002,MATCH(B1943, 'Factor Schedule'!$B$3:$B$2002, -1), 1)=B1943,MATCH(B1943, 'Factor Schedule'!$B$3:$B$2002, -1),MATCH(B1943, 'Factor Schedule'!$B$3:$B$2002, -1)+1)))</f>
        <v/>
      </c>
      <c r="L1943" s="11" t="str" cm="1">
        <f t="array" aca="1" ref="L1943" ca="1">IF(B1943="","",ROUND(J1943*_xlfn.IFNA(INDEX('Factor Schedule'!$B$3:$C$2002,K1943, 2), 1), 2))</f>
        <v/>
      </c>
      <c r="M1943" s="11" t="str">
        <f ca="1">IF(B1943="", "", IF(OR(LOWER('Terms&amp;Conditions + Transaction'!$B$12)&lt;&gt;"compound", B1943=$C$2, B1943=E1943), L1943, L1943+IF(LOWER('Terms&amp;Conditions + Transaction'!$B$13)&lt;&gt;"y", SUMIFS($T$8:$T$2007, $B$8:$B$2007, "&gt;="&amp;E1943, $B$8:$B$2007, "&lt;"&amp;B1943), SUMIFS($U$8:$U$1007, $B$8:$B$2007, "&gt;="&amp;E1943, $B$8:$B$2007, "&lt;"&amp;B1943))))</f>
        <v/>
      </c>
      <c r="N1943" s="18" t="str">
        <f ca="1">IF(OR(B1943 = "", F1943=""), "", MIN(ForwardDays(B1943,-'Terms&amp;Conditions + Transaction'!$B$22, 'Terms&amp;Conditions + Transaction'!$B$23, 'Holiday Schedule'!$B$3:$B$1002),ForwardDays(F1943,-'Terms&amp;Conditions + Transaction'!$B$22, 'Terms&amp;Conditions + Transaction'!$B$23, 'Holiday Schedule'!$B$3:$B$1002)))</f>
        <v/>
      </c>
      <c r="O1943" s="42" t="str">
        <f ca="1">IF(B1943="", "", IF(ISNA(MATCH(N1943, SOFR_INDEX!$A$2:$A$2001, -1)),1,IF(INDEX(SOFR_INDEX!$A$2:$E$2001,MATCH(N1943, SOFR_INDEX!$A$2:$A$2001, -1), 1)=N1943,MATCH(N1943, SOFR_INDEX!$A$2:$A$2001, -1),MATCH(N1943, SOFR_INDEX!$A$2:$A$2001, -1)+1)))</f>
        <v/>
      </c>
      <c r="P1943" s="40" t="str" cm="1">
        <f t="array" aca="1" ref="P1943" ca="1">IF(OR(B1943="", F1943=""), "", INDEX(SOFR_INDEX!$B$2:$E$2001, O1943,$P$4) * IF(LEFT($P$3, 3)="180", 2, IF(LEFT($P$3, 2)="90", 4, IF(LEFT($P$3, 2)="30", 12, 1)))/100)</f>
        <v/>
      </c>
      <c r="Q1943" s="43" t="str">
        <f ca="1">IF(OR(B1943="", F1943=""), "", P1943+'Terms&amp;Conditions + Transaction'!$B$11/10000)</f>
        <v/>
      </c>
      <c r="R1943" s="43" t="str">
        <f t="shared" ca="1" si="185"/>
        <v/>
      </c>
      <c r="S1943" t="str">
        <f ca="1">IF(B1943="",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Transaction'!$C$7*(F1943-E1943), 365), 360))))</f>
        <v/>
      </c>
      <c r="T1943" s="49" t="str">
        <f t="shared" ca="1" si="186"/>
        <v/>
      </c>
      <c r="U1943" s="49" t="str">
        <f t="shared" ca="1" si="187"/>
        <v/>
      </c>
      <c r="V1943" s="49" t="str">
        <f t="shared" ca="1" si="188"/>
        <v/>
      </c>
      <c r="W1943" s="11" t="str">
        <f t="shared" ca="1" si="189"/>
        <v/>
      </c>
      <c r="X1943" s="11" t="str">
        <f t="shared" ca="1" si="190"/>
        <v/>
      </c>
    </row>
    <row r="1944" spans="2:24" x14ac:dyDescent="0.25">
      <c r="B1944" s="82" t="str">
        <f ca="1">IF(B1943&lt;MIN($C$3, 'Terms&amp;Conditions + Transaction'!$B$6), B1943+1, "")</f>
        <v/>
      </c>
      <c r="C1944" t="str">
        <f ca="1">IF(B1944="", "", IF(AND(WEEKDAY(B1944, 2)&lt;=5, ISERROR(VLOOKUP(B1944, 'Holiday Schedule'!$B$3:$B$1002, 1, FALSE))), 1, 0))</f>
        <v/>
      </c>
      <c r="D1944" t="str">
        <f ca="1">IF(B1944="", "", IF(LOWER('Terms&amp;Conditions + Transaction'!$C$15)="act", 1, IF(DAY(B1944)=31, 0, IF(AND(DAY(B1944+1)=1, MONTH(B1944+1)=3), 31-DAY(B1944), 1))))</f>
        <v/>
      </c>
      <c r="E1944" s="18" t="str">
        <f ca="1">IF(B1944="", "", IFERROR(VLOOKUP(B1944, 'Accrual Schedule'!$B$3:$B$122, 1, TRUE), ""))</f>
        <v/>
      </c>
      <c r="F1944" s="18" t="str" cm="1">
        <f t="array" aca="1" ref="F1944" ca="1">IF(B1944="", "", INDEX('Accrual Schedule'!$B$3:$B$122, MATCH(B1944, 'Accrual Schedule'!$B$3:$B$122, 1)+1, 1))</f>
        <v/>
      </c>
      <c r="G1944" s="18" t="str" cm="1">
        <f t="array" aca="1" ref="G1944" ca="1">IF(B1944="", "", INDEX('Accrual Schedule'!$B$3:$B$122, MATCH(H1944, 'Accrual Schedule'!$B$3:$B$122, 1)-1, 1))</f>
        <v/>
      </c>
      <c r="H1944" s="18" t="str">
        <f ca="1">IF(B1944="", "", INDEX('Accrual Schedule'!$B$3:$B$122, MATCH(I1944, 'Accrual Schedule'!$C$3:$C$122, 1), 1))</f>
        <v/>
      </c>
      <c r="I1944" s="18" t="str" cm="1">
        <f t="array" aca="1" ref="I1944" ca="1">IF(B1944="", "", _xlfn.IFNA(INDEX('Accrual Schedule'!$C$4:$C$122, MATCH(B1944, 'Accrual Schedule'!$C$4:$C$122, 1)+1, 1), INDEX('Accrual Schedule'!$C$4:$C$122, 1, 1)))</f>
        <v/>
      </c>
      <c r="J1944" s="11" t="str">
        <f ca="1">IF(B1944="","",'Terms&amp;Conditions + Transaction'!$F$5-SUMIF(Dispositions!$B$3:$B$32,"&lt;="&amp;B1944,Dispositions!$C$3:$C$32))</f>
        <v/>
      </c>
      <c r="K1944" s="84" t="str">
        <f ca="1">IF(B1944="", "", IF(ISNA(MATCH(B1944, 'Factor Schedule'!$B$3:$B$2002, -1)),1,IF(INDEX('Factor Schedule'!$B$3:$C$2002,MATCH(B1944, 'Factor Schedule'!$B$3:$B$2002, -1), 1)=B1944,MATCH(B1944, 'Factor Schedule'!$B$3:$B$2002, -1),MATCH(B1944, 'Factor Schedule'!$B$3:$B$2002, -1)+1)))</f>
        <v/>
      </c>
      <c r="L1944" s="11" t="str" cm="1">
        <f t="array" aca="1" ref="L1944" ca="1">IF(B1944="","",ROUND(J1944*_xlfn.IFNA(INDEX('Factor Schedule'!$B$3:$C$2002,K1944, 2), 1), 2))</f>
        <v/>
      </c>
      <c r="M1944" s="11" t="str">
        <f ca="1">IF(B1944="", "", IF(OR(LOWER('Terms&amp;Conditions + Transaction'!$B$12)&lt;&gt;"compound", B1944=$C$2, B1944=E1944), L1944, L1944+IF(LOWER('Terms&amp;Conditions + Transaction'!$B$13)&lt;&gt;"y", SUMIFS($T$8:$T$2007, $B$8:$B$2007, "&gt;="&amp;E1944, $B$8:$B$2007, "&lt;"&amp;B1944), SUMIFS($U$8:$U$1007, $B$8:$B$2007, "&gt;="&amp;E1944, $B$8:$B$2007, "&lt;"&amp;B1944))))</f>
        <v/>
      </c>
      <c r="N1944" s="18" t="str">
        <f ca="1">IF(OR(B1944 = "", F1944=""), "", MIN(ForwardDays(B1944,-'Terms&amp;Conditions + Transaction'!$B$22, 'Terms&amp;Conditions + Transaction'!$B$23, 'Holiday Schedule'!$B$3:$B$1002),ForwardDays(F1944,-'Terms&amp;Conditions + Transaction'!$B$22, 'Terms&amp;Conditions + Transaction'!$B$23, 'Holiday Schedule'!$B$3:$B$1002)))</f>
        <v/>
      </c>
      <c r="O1944" s="42" t="str">
        <f ca="1">IF(B1944="", "", IF(ISNA(MATCH(N1944, SOFR_INDEX!$A$2:$A$2001, -1)),1,IF(INDEX(SOFR_INDEX!$A$2:$E$2001,MATCH(N1944, SOFR_INDEX!$A$2:$A$2001, -1), 1)=N1944,MATCH(N1944, SOFR_INDEX!$A$2:$A$2001, -1),MATCH(N1944, SOFR_INDEX!$A$2:$A$2001, -1)+1)))</f>
        <v/>
      </c>
      <c r="P1944" s="40" t="str" cm="1">
        <f t="array" aca="1" ref="P1944" ca="1">IF(OR(B1944="", F1944=""), "", INDEX(SOFR_INDEX!$B$2:$E$2001, O1944,$P$4) * IF(LEFT($P$3, 3)="180", 2, IF(LEFT($P$3, 2)="90", 4, IF(LEFT($P$3, 2)="30", 12, 1)))/100)</f>
        <v/>
      </c>
      <c r="Q1944" s="43" t="str">
        <f ca="1">IF(OR(B1944="", F1944=""), "", P1944+'Terms&amp;Conditions + Transaction'!$B$11/10000)</f>
        <v/>
      </c>
      <c r="R1944" s="43" t="str">
        <f t="shared" ca="1" si="185"/>
        <v/>
      </c>
      <c r="S1944" t="str">
        <f ca="1">IF(B1944="",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Transaction'!$C$7*(F1944-E1944), 365), 360))))</f>
        <v/>
      </c>
      <c r="T1944" s="49" t="str">
        <f t="shared" ca="1" si="186"/>
        <v/>
      </c>
      <c r="U1944" s="49" t="str">
        <f t="shared" ca="1" si="187"/>
        <v/>
      </c>
      <c r="V1944" s="49" t="str">
        <f t="shared" ca="1" si="188"/>
        <v/>
      </c>
      <c r="W1944" s="11" t="str">
        <f t="shared" ca="1" si="189"/>
        <v/>
      </c>
      <c r="X1944" s="11" t="str">
        <f t="shared" ca="1" si="190"/>
        <v/>
      </c>
    </row>
    <row r="1945" spans="2:24" x14ac:dyDescent="0.25">
      <c r="B1945" s="82" t="str">
        <f ca="1">IF(B1944&lt;MIN($C$3, 'Terms&amp;Conditions + Transaction'!$B$6), B1944+1, "")</f>
        <v/>
      </c>
      <c r="C1945" t="str">
        <f ca="1">IF(B1945="", "", IF(AND(WEEKDAY(B1945, 2)&lt;=5, ISERROR(VLOOKUP(B1945, 'Holiday Schedule'!$B$3:$B$1002, 1, FALSE))), 1, 0))</f>
        <v/>
      </c>
      <c r="D1945" t="str">
        <f ca="1">IF(B1945="", "", IF(LOWER('Terms&amp;Conditions + Transaction'!$C$15)="act", 1, IF(DAY(B1945)=31, 0, IF(AND(DAY(B1945+1)=1, MONTH(B1945+1)=3), 31-DAY(B1945), 1))))</f>
        <v/>
      </c>
      <c r="E1945" s="18" t="str">
        <f ca="1">IF(B1945="", "", IFERROR(VLOOKUP(B1945, 'Accrual Schedule'!$B$3:$B$122, 1, TRUE), ""))</f>
        <v/>
      </c>
      <c r="F1945" s="18" t="str" cm="1">
        <f t="array" aca="1" ref="F1945" ca="1">IF(B1945="", "", INDEX('Accrual Schedule'!$B$3:$B$122, MATCH(B1945, 'Accrual Schedule'!$B$3:$B$122, 1)+1, 1))</f>
        <v/>
      </c>
      <c r="G1945" s="18" t="str" cm="1">
        <f t="array" aca="1" ref="G1945" ca="1">IF(B1945="", "", INDEX('Accrual Schedule'!$B$3:$B$122, MATCH(H1945, 'Accrual Schedule'!$B$3:$B$122, 1)-1, 1))</f>
        <v/>
      </c>
      <c r="H1945" s="18" t="str">
        <f ca="1">IF(B1945="", "", INDEX('Accrual Schedule'!$B$3:$B$122, MATCH(I1945, 'Accrual Schedule'!$C$3:$C$122, 1), 1))</f>
        <v/>
      </c>
      <c r="I1945" s="18" t="str" cm="1">
        <f t="array" aca="1" ref="I1945" ca="1">IF(B1945="", "", _xlfn.IFNA(INDEX('Accrual Schedule'!$C$4:$C$122, MATCH(B1945, 'Accrual Schedule'!$C$4:$C$122, 1)+1, 1), INDEX('Accrual Schedule'!$C$4:$C$122, 1, 1)))</f>
        <v/>
      </c>
      <c r="J1945" s="11" t="str">
        <f ca="1">IF(B1945="","",'Terms&amp;Conditions + Transaction'!$F$5-SUMIF(Dispositions!$B$3:$B$32,"&lt;="&amp;B1945,Dispositions!$C$3:$C$32))</f>
        <v/>
      </c>
      <c r="K1945" s="84" t="str">
        <f ca="1">IF(B1945="", "", IF(ISNA(MATCH(B1945, 'Factor Schedule'!$B$3:$B$2002, -1)),1,IF(INDEX('Factor Schedule'!$B$3:$C$2002,MATCH(B1945, 'Factor Schedule'!$B$3:$B$2002, -1), 1)=B1945,MATCH(B1945, 'Factor Schedule'!$B$3:$B$2002, -1),MATCH(B1945, 'Factor Schedule'!$B$3:$B$2002, -1)+1)))</f>
        <v/>
      </c>
      <c r="L1945" s="11" t="str" cm="1">
        <f t="array" aca="1" ref="L1945" ca="1">IF(B1945="","",ROUND(J1945*_xlfn.IFNA(INDEX('Factor Schedule'!$B$3:$C$2002,K1945, 2), 1), 2))</f>
        <v/>
      </c>
      <c r="M1945" s="11" t="str">
        <f ca="1">IF(B1945="", "", IF(OR(LOWER('Terms&amp;Conditions + Transaction'!$B$12)&lt;&gt;"compound", B1945=$C$2, B1945=E1945), L1945, L1945+IF(LOWER('Terms&amp;Conditions + Transaction'!$B$13)&lt;&gt;"y", SUMIFS($T$8:$T$2007, $B$8:$B$2007, "&gt;="&amp;E1945, $B$8:$B$2007, "&lt;"&amp;B1945), SUMIFS($U$8:$U$1007, $B$8:$B$2007, "&gt;="&amp;E1945, $B$8:$B$2007, "&lt;"&amp;B1945))))</f>
        <v/>
      </c>
      <c r="N1945" s="18" t="str">
        <f ca="1">IF(OR(B1945 = "", F1945=""), "", MIN(ForwardDays(B1945,-'Terms&amp;Conditions + Transaction'!$B$22, 'Terms&amp;Conditions + Transaction'!$B$23, 'Holiday Schedule'!$B$3:$B$1002),ForwardDays(F1945,-'Terms&amp;Conditions + Transaction'!$B$22, 'Terms&amp;Conditions + Transaction'!$B$23, 'Holiday Schedule'!$B$3:$B$1002)))</f>
        <v/>
      </c>
      <c r="O1945" s="42" t="str">
        <f ca="1">IF(B1945="", "", IF(ISNA(MATCH(N1945, SOFR_INDEX!$A$2:$A$2001, -1)),1,IF(INDEX(SOFR_INDEX!$A$2:$E$2001,MATCH(N1945, SOFR_INDEX!$A$2:$A$2001, -1), 1)=N1945,MATCH(N1945, SOFR_INDEX!$A$2:$A$2001, -1),MATCH(N1945, SOFR_INDEX!$A$2:$A$2001, -1)+1)))</f>
        <v/>
      </c>
      <c r="P1945" s="40" t="str" cm="1">
        <f t="array" aca="1" ref="P1945" ca="1">IF(OR(B1945="", F1945=""), "", INDEX(SOFR_INDEX!$B$2:$E$2001, O1945,$P$4) * IF(LEFT($P$3, 3)="180", 2, IF(LEFT($P$3, 2)="90", 4, IF(LEFT($P$3, 2)="30", 12, 1)))/100)</f>
        <v/>
      </c>
      <c r="Q1945" s="43" t="str">
        <f ca="1">IF(OR(B1945="", F1945=""), "", P1945+'Terms&amp;Conditions + Transaction'!$B$11/10000)</f>
        <v/>
      </c>
      <c r="R1945" s="43" t="str">
        <f t="shared" ca="1" si="185"/>
        <v/>
      </c>
      <c r="S1945" t="str">
        <f ca="1">IF(B1945="",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Transaction'!$C$7*(F1945-E1945), 365), 360))))</f>
        <v/>
      </c>
      <c r="T1945" s="49" t="str">
        <f t="shared" ca="1" si="186"/>
        <v/>
      </c>
      <c r="U1945" s="49" t="str">
        <f t="shared" ca="1" si="187"/>
        <v/>
      </c>
      <c r="V1945" s="49" t="str">
        <f t="shared" ca="1" si="188"/>
        <v/>
      </c>
      <c r="W1945" s="11" t="str">
        <f t="shared" ca="1" si="189"/>
        <v/>
      </c>
      <c r="X1945" s="11" t="str">
        <f t="shared" ca="1" si="190"/>
        <v/>
      </c>
    </row>
    <row r="1946" spans="2:24" x14ac:dyDescent="0.25">
      <c r="B1946" s="82" t="str">
        <f ca="1">IF(B1945&lt;MIN($C$3, 'Terms&amp;Conditions + Transaction'!$B$6), B1945+1, "")</f>
        <v/>
      </c>
      <c r="C1946" t="str">
        <f ca="1">IF(B1946="", "", IF(AND(WEEKDAY(B1946, 2)&lt;=5, ISERROR(VLOOKUP(B1946, 'Holiday Schedule'!$B$3:$B$1002, 1, FALSE))), 1, 0))</f>
        <v/>
      </c>
      <c r="D1946" t="str">
        <f ca="1">IF(B1946="", "", IF(LOWER('Terms&amp;Conditions + Transaction'!$C$15)="act", 1, IF(DAY(B1946)=31, 0, IF(AND(DAY(B1946+1)=1, MONTH(B1946+1)=3), 31-DAY(B1946), 1))))</f>
        <v/>
      </c>
      <c r="E1946" s="18" t="str">
        <f ca="1">IF(B1946="", "", IFERROR(VLOOKUP(B1946, 'Accrual Schedule'!$B$3:$B$122, 1, TRUE), ""))</f>
        <v/>
      </c>
      <c r="F1946" s="18" t="str" cm="1">
        <f t="array" aca="1" ref="F1946" ca="1">IF(B1946="", "", INDEX('Accrual Schedule'!$B$3:$B$122, MATCH(B1946, 'Accrual Schedule'!$B$3:$B$122, 1)+1, 1))</f>
        <v/>
      </c>
      <c r="G1946" s="18" t="str" cm="1">
        <f t="array" aca="1" ref="G1946" ca="1">IF(B1946="", "", INDEX('Accrual Schedule'!$B$3:$B$122, MATCH(H1946, 'Accrual Schedule'!$B$3:$B$122, 1)-1, 1))</f>
        <v/>
      </c>
      <c r="H1946" s="18" t="str">
        <f ca="1">IF(B1946="", "", INDEX('Accrual Schedule'!$B$3:$B$122, MATCH(I1946, 'Accrual Schedule'!$C$3:$C$122, 1), 1))</f>
        <v/>
      </c>
      <c r="I1946" s="18" t="str" cm="1">
        <f t="array" aca="1" ref="I1946" ca="1">IF(B1946="", "", _xlfn.IFNA(INDEX('Accrual Schedule'!$C$4:$C$122, MATCH(B1946, 'Accrual Schedule'!$C$4:$C$122, 1)+1, 1), INDEX('Accrual Schedule'!$C$4:$C$122, 1, 1)))</f>
        <v/>
      </c>
      <c r="J1946" s="11" t="str">
        <f ca="1">IF(B1946="","",'Terms&amp;Conditions + Transaction'!$F$5-SUMIF(Dispositions!$B$3:$B$32,"&lt;="&amp;B1946,Dispositions!$C$3:$C$32))</f>
        <v/>
      </c>
      <c r="K1946" s="84" t="str">
        <f ca="1">IF(B1946="", "", IF(ISNA(MATCH(B1946, 'Factor Schedule'!$B$3:$B$2002, -1)),1,IF(INDEX('Factor Schedule'!$B$3:$C$2002,MATCH(B1946, 'Factor Schedule'!$B$3:$B$2002, -1), 1)=B1946,MATCH(B1946, 'Factor Schedule'!$B$3:$B$2002, -1),MATCH(B1946, 'Factor Schedule'!$B$3:$B$2002, -1)+1)))</f>
        <v/>
      </c>
      <c r="L1946" s="11" t="str" cm="1">
        <f t="array" aca="1" ref="L1946" ca="1">IF(B1946="","",ROUND(J1946*_xlfn.IFNA(INDEX('Factor Schedule'!$B$3:$C$2002,K1946, 2), 1), 2))</f>
        <v/>
      </c>
      <c r="M1946" s="11" t="str">
        <f ca="1">IF(B1946="", "", IF(OR(LOWER('Terms&amp;Conditions + Transaction'!$B$12)&lt;&gt;"compound", B1946=$C$2, B1946=E1946), L1946, L1946+IF(LOWER('Terms&amp;Conditions + Transaction'!$B$13)&lt;&gt;"y", SUMIFS($T$8:$T$2007, $B$8:$B$2007, "&gt;="&amp;E1946, $B$8:$B$2007, "&lt;"&amp;B1946), SUMIFS($U$8:$U$1007, $B$8:$B$2007, "&gt;="&amp;E1946, $B$8:$B$2007, "&lt;"&amp;B1946))))</f>
        <v/>
      </c>
      <c r="N1946" s="18" t="str">
        <f ca="1">IF(OR(B1946 = "", F1946=""), "", MIN(ForwardDays(B1946,-'Terms&amp;Conditions + Transaction'!$B$22, 'Terms&amp;Conditions + Transaction'!$B$23, 'Holiday Schedule'!$B$3:$B$1002),ForwardDays(F1946,-'Terms&amp;Conditions + Transaction'!$B$22, 'Terms&amp;Conditions + Transaction'!$B$23, 'Holiday Schedule'!$B$3:$B$1002)))</f>
        <v/>
      </c>
      <c r="O1946" s="42" t="str">
        <f ca="1">IF(B1946="", "", IF(ISNA(MATCH(N1946, SOFR_INDEX!$A$2:$A$2001, -1)),1,IF(INDEX(SOFR_INDEX!$A$2:$E$2001,MATCH(N1946, SOFR_INDEX!$A$2:$A$2001, -1), 1)=N1946,MATCH(N1946, SOFR_INDEX!$A$2:$A$2001, -1),MATCH(N1946, SOFR_INDEX!$A$2:$A$2001, -1)+1)))</f>
        <v/>
      </c>
      <c r="P1946" s="40" t="str" cm="1">
        <f t="array" aca="1" ref="P1946" ca="1">IF(OR(B1946="", F1946=""), "", INDEX(SOFR_INDEX!$B$2:$E$2001, O1946,$P$4) * IF(LEFT($P$3, 3)="180", 2, IF(LEFT($P$3, 2)="90", 4, IF(LEFT($P$3, 2)="30", 12, 1)))/100)</f>
        <v/>
      </c>
      <c r="Q1946" s="43" t="str">
        <f ca="1">IF(OR(B1946="", F1946=""), "", P1946+'Terms&amp;Conditions + Transaction'!$B$11/10000)</f>
        <v/>
      </c>
      <c r="R1946" s="43" t="str">
        <f t="shared" ca="1" si="185"/>
        <v/>
      </c>
      <c r="S1946" t="str">
        <f ca="1">IF(B1946="",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Transaction'!$C$7*(F1946-E1946), 365), 360))))</f>
        <v/>
      </c>
      <c r="T1946" s="49" t="str">
        <f t="shared" ca="1" si="186"/>
        <v/>
      </c>
      <c r="U1946" s="49" t="str">
        <f t="shared" ca="1" si="187"/>
        <v/>
      </c>
      <c r="V1946" s="49" t="str">
        <f t="shared" ca="1" si="188"/>
        <v/>
      </c>
      <c r="W1946" s="11" t="str">
        <f t="shared" ca="1" si="189"/>
        <v/>
      </c>
      <c r="X1946" s="11" t="str">
        <f t="shared" ca="1" si="190"/>
        <v/>
      </c>
    </row>
    <row r="1947" spans="2:24" x14ac:dyDescent="0.25">
      <c r="B1947" s="82" t="str">
        <f ca="1">IF(B1946&lt;MIN($C$3, 'Terms&amp;Conditions + Transaction'!$B$6), B1946+1, "")</f>
        <v/>
      </c>
      <c r="C1947" t="str">
        <f ca="1">IF(B1947="", "", IF(AND(WEEKDAY(B1947, 2)&lt;=5, ISERROR(VLOOKUP(B1947, 'Holiday Schedule'!$B$3:$B$1002, 1, FALSE))), 1, 0))</f>
        <v/>
      </c>
      <c r="D1947" t="str">
        <f ca="1">IF(B1947="", "", IF(LOWER('Terms&amp;Conditions + Transaction'!$C$15)="act", 1, IF(DAY(B1947)=31, 0, IF(AND(DAY(B1947+1)=1, MONTH(B1947+1)=3), 31-DAY(B1947), 1))))</f>
        <v/>
      </c>
      <c r="E1947" s="18" t="str">
        <f ca="1">IF(B1947="", "", IFERROR(VLOOKUP(B1947, 'Accrual Schedule'!$B$3:$B$122, 1, TRUE), ""))</f>
        <v/>
      </c>
      <c r="F1947" s="18" t="str" cm="1">
        <f t="array" aca="1" ref="F1947" ca="1">IF(B1947="", "", INDEX('Accrual Schedule'!$B$3:$B$122, MATCH(B1947, 'Accrual Schedule'!$B$3:$B$122, 1)+1, 1))</f>
        <v/>
      </c>
      <c r="G1947" s="18" t="str" cm="1">
        <f t="array" aca="1" ref="G1947" ca="1">IF(B1947="", "", INDEX('Accrual Schedule'!$B$3:$B$122, MATCH(H1947, 'Accrual Schedule'!$B$3:$B$122, 1)-1, 1))</f>
        <v/>
      </c>
      <c r="H1947" s="18" t="str">
        <f ca="1">IF(B1947="", "", INDEX('Accrual Schedule'!$B$3:$B$122, MATCH(I1947, 'Accrual Schedule'!$C$3:$C$122, 1), 1))</f>
        <v/>
      </c>
      <c r="I1947" s="18" t="str" cm="1">
        <f t="array" aca="1" ref="I1947" ca="1">IF(B1947="", "", _xlfn.IFNA(INDEX('Accrual Schedule'!$C$4:$C$122, MATCH(B1947, 'Accrual Schedule'!$C$4:$C$122, 1)+1, 1), INDEX('Accrual Schedule'!$C$4:$C$122, 1, 1)))</f>
        <v/>
      </c>
      <c r="J1947" s="11" t="str">
        <f ca="1">IF(B1947="","",'Terms&amp;Conditions + Transaction'!$F$5-SUMIF(Dispositions!$B$3:$B$32,"&lt;="&amp;B1947,Dispositions!$C$3:$C$32))</f>
        <v/>
      </c>
      <c r="K1947" s="84" t="str">
        <f ca="1">IF(B1947="", "", IF(ISNA(MATCH(B1947, 'Factor Schedule'!$B$3:$B$2002, -1)),1,IF(INDEX('Factor Schedule'!$B$3:$C$2002,MATCH(B1947, 'Factor Schedule'!$B$3:$B$2002, -1), 1)=B1947,MATCH(B1947, 'Factor Schedule'!$B$3:$B$2002, -1),MATCH(B1947, 'Factor Schedule'!$B$3:$B$2002, -1)+1)))</f>
        <v/>
      </c>
      <c r="L1947" s="11" t="str" cm="1">
        <f t="array" aca="1" ref="L1947" ca="1">IF(B1947="","",ROUND(J1947*_xlfn.IFNA(INDEX('Factor Schedule'!$B$3:$C$2002,K1947, 2), 1), 2))</f>
        <v/>
      </c>
      <c r="M1947" s="11" t="str">
        <f ca="1">IF(B1947="", "", IF(OR(LOWER('Terms&amp;Conditions + Transaction'!$B$12)&lt;&gt;"compound", B1947=$C$2, B1947=E1947), L1947, L1947+IF(LOWER('Terms&amp;Conditions + Transaction'!$B$13)&lt;&gt;"y", SUMIFS($T$8:$T$2007, $B$8:$B$2007, "&gt;="&amp;E1947, $B$8:$B$2007, "&lt;"&amp;B1947), SUMIFS($U$8:$U$1007, $B$8:$B$2007, "&gt;="&amp;E1947, $B$8:$B$2007, "&lt;"&amp;B1947))))</f>
        <v/>
      </c>
      <c r="N1947" s="18" t="str">
        <f ca="1">IF(OR(B1947 = "", F1947=""), "", MIN(ForwardDays(B1947,-'Terms&amp;Conditions + Transaction'!$B$22, 'Terms&amp;Conditions + Transaction'!$B$23, 'Holiday Schedule'!$B$3:$B$1002),ForwardDays(F1947,-'Terms&amp;Conditions + Transaction'!$B$22, 'Terms&amp;Conditions + Transaction'!$B$23, 'Holiday Schedule'!$B$3:$B$1002)))</f>
        <v/>
      </c>
      <c r="O1947" s="42" t="str">
        <f ca="1">IF(B1947="", "", IF(ISNA(MATCH(N1947, SOFR_INDEX!$A$2:$A$2001, -1)),1,IF(INDEX(SOFR_INDEX!$A$2:$E$2001,MATCH(N1947, SOFR_INDEX!$A$2:$A$2001, -1), 1)=N1947,MATCH(N1947, SOFR_INDEX!$A$2:$A$2001, -1),MATCH(N1947, SOFR_INDEX!$A$2:$A$2001, -1)+1)))</f>
        <v/>
      </c>
      <c r="P1947" s="40" t="str" cm="1">
        <f t="array" aca="1" ref="P1947" ca="1">IF(OR(B1947="", F1947=""), "", INDEX(SOFR_INDEX!$B$2:$E$2001, O1947,$P$4) * IF(LEFT($P$3, 3)="180", 2, IF(LEFT($P$3, 2)="90", 4, IF(LEFT($P$3, 2)="30", 12, 1)))/100)</f>
        <v/>
      </c>
      <c r="Q1947" s="43" t="str">
        <f ca="1">IF(OR(B1947="", F1947=""), "", P1947+'Terms&amp;Conditions + Transaction'!$B$11/10000)</f>
        <v/>
      </c>
      <c r="R1947" s="43" t="str">
        <f t="shared" ca="1" si="185"/>
        <v/>
      </c>
      <c r="S1947" t="str">
        <f ca="1">IF(B1947="",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Transaction'!$C$7*(F1947-E1947), 365), 360))))</f>
        <v/>
      </c>
      <c r="T1947" s="49" t="str">
        <f t="shared" ca="1" si="186"/>
        <v/>
      </c>
      <c r="U1947" s="49" t="str">
        <f t="shared" ca="1" si="187"/>
        <v/>
      </c>
      <c r="V1947" s="49" t="str">
        <f t="shared" ca="1" si="188"/>
        <v/>
      </c>
      <c r="W1947" s="11" t="str">
        <f t="shared" ca="1" si="189"/>
        <v/>
      </c>
      <c r="X1947" s="11" t="str">
        <f t="shared" ca="1" si="190"/>
        <v/>
      </c>
    </row>
    <row r="1948" spans="2:24" x14ac:dyDescent="0.25">
      <c r="B1948" s="82" t="str">
        <f ca="1">IF(B1947&lt;MIN($C$3, 'Terms&amp;Conditions + Transaction'!$B$6), B1947+1, "")</f>
        <v/>
      </c>
      <c r="C1948" t="str">
        <f ca="1">IF(B1948="", "", IF(AND(WEEKDAY(B1948, 2)&lt;=5, ISERROR(VLOOKUP(B1948, 'Holiday Schedule'!$B$3:$B$1002, 1, FALSE))), 1, 0))</f>
        <v/>
      </c>
      <c r="D1948" t="str">
        <f ca="1">IF(B1948="", "", IF(LOWER('Terms&amp;Conditions + Transaction'!$C$15)="act", 1, IF(DAY(B1948)=31, 0, IF(AND(DAY(B1948+1)=1, MONTH(B1948+1)=3), 31-DAY(B1948), 1))))</f>
        <v/>
      </c>
      <c r="E1948" s="18" t="str">
        <f ca="1">IF(B1948="", "", IFERROR(VLOOKUP(B1948, 'Accrual Schedule'!$B$3:$B$122, 1, TRUE), ""))</f>
        <v/>
      </c>
      <c r="F1948" s="18" t="str" cm="1">
        <f t="array" aca="1" ref="F1948" ca="1">IF(B1948="", "", INDEX('Accrual Schedule'!$B$3:$B$122, MATCH(B1948, 'Accrual Schedule'!$B$3:$B$122, 1)+1, 1))</f>
        <v/>
      </c>
      <c r="G1948" s="18" t="str" cm="1">
        <f t="array" aca="1" ref="G1948" ca="1">IF(B1948="", "", INDEX('Accrual Schedule'!$B$3:$B$122, MATCH(H1948, 'Accrual Schedule'!$B$3:$B$122, 1)-1, 1))</f>
        <v/>
      </c>
      <c r="H1948" s="18" t="str">
        <f ca="1">IF(B1948="", "", INDEX('Accrual Schedule'!$B$3:$B$122, MATCH(I1948, 'Accrual Schedule'!$C$3:$C$122, 1), 1))</f>
        <v/>
      </c>
      <c r="I1948" s="18" t="str" cm="1">
        <f t="array" aca="1" ref="I1948" ca="1">IF(B1948="", "", _xlfn.IFNA(INDEX('Accrual Schedule'!$C$4:$C$122, MATCH(B1948, 'Accrual Schedule'!$C$4:$C$122, 1)+1, 1), INDEX('Accrual Schedule'!$C$4:$C$122, 1, 1)))</f>
        <v/>
      </c>
      <c r="J1948" s="11" t="str">
        <f ca="1">IF(B1948="","",'Terms&amp;Conditions + Transaction'!$F$5-SUMIF(Dispositions!$B$3:$B$32,"&lt;="&amp;B1948,Dispositions!$C$3:$C$32))</f>
        <v/>
      </c>
      <c r="K1948" s="84" t="str">
        <f ca="1">IF(B1948="", "", IF(ISNA(MATCH(B1948, 'Factor Schedule'!$B$3:$B$2002, -1)),1,IF(INDEX('Factor Schedule'!$B$3:$C$2002,MATCH(B1948, 'Factor Schedule'!$B$3:$B$2002, -1), 1)=B1948,MATCH(B1948, 'Factor Schedule'!$B$3:$B$2002, -1),MATCH(B1948, 'Factor Schedule'!$B$3:$B$2002, -1)+1)))</f>
        <v/>
      </c>
      <c r="L1948" s="11" t="str" cm="1">
        <f t="array" aca="1" ref="L1948" ca="1">IF(B1948="","",ROUND(J1948*_xlfn.IFNA(INDEX('Factor Schedule'!$B$3:$C$2002,K1948, 2), 1), 2))</f>
        <v/>
      </c>
      <c r="M1948" s="11" t="str">
        <f ca="1">IF(B1948="", "", IF(OR(LOWER('Terms&amp;Conditions + Transaction'!$B$12)&lt;&gt;"compound", B1948=$C$2, B1948=E1948), L1948, L1948+IF(LOWER('Terms&amp;Conditions + Transaction'!$B$13)&lt;&gt;"y", SUMIFS($T$8:$T$2007, $B$8:$B$2007, "&gt;="&amp;E1948, $B$8:$B$2007, "&lt;"&amp;B1948), SUMIFS($U$8:$U$1007, $B$8:$B$2007, "&gt;="&amp;E1948, $B$8:$B$2007, "&lt;"&amp;B1948))))</f>
        <v/>
      </c>
      <c r="N1948" s="18" t="str">
        <f ca="1">IF(OR(B1948 = "", F1948=""), "", MIN(ForwardDays(B1948,-'Terms&amp;Conditions + Transaction'!$B$22, 'Terms&amp;Conditions + Transaction'!$B$23, 'Holiday Schedule'!$B$3:$B$1002),ForwardDays(F1948,-'Terms&amp;Conditions + Transaction'!$B$22, 'Terms&amp;Conditions + Transaction'!$B$23, 'Holiday Schedule'!$B$3:$B$1002)))</f>
        <v/>
      </c>
      <c r="O1948" s="42" t="str">
        <f ca="1">IF(B1948="", "", IF(ISNA(MATCH(N1948, SOFR_INDEX!$A$2:$A$2001, -1)),1,IF(INDEX(SOFR_INDEX!$A$2:$E$2001,MATCH(N1948, SOFR_INDEX!$A$2:$A$2001, -1), 1)=N1948,MATCH(N1948, SOFR_INDEX!$A$2:$A$2001, -1),MATCH(N1948, SOFR_INDEX!$A$2:$A$2001, -1)+1)))</f>
        <v/>
      </c>
      <c r="P1948" s="40" t="str" cm="1">
        <f t="array" aca="1" ref="P1948" ca="1">IF(OR(B1948="", F1948=""), "", INDEX(SOFR_INDEX!$B$2:$E$2001, O1948,$P$4) * IF(LEFT($P$3, 3)="180", 2, IF(LEFT($P$3, 2)="90", 4, IF(LEFT($P$3, 2)="30", 12, 1)))/100)</f>
        <v/>
      </c>
      <c r="Q1948" s="43" t="str">
        <f ca="1">IF(OR(B1948="", F1948=""), "", P1948+'Terms&amp;Conditions + Transaction'!$B$11/10000)</f>
        <v/>
      </c>
      <c r="R1948" s="43" t="str">
        <f t="shared" ca="1" si="185"/>
        <v/>
      </c>
      <c r="S1948" t="str">
        <f ca="1">IF(B1948="",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Transaction'!$C$7*(F1948-E1948), 365), 360))))</f>
        <v/>
      </c>
      <c r="T1948" s="49" t="str">
        <f t="shared" ca="1" si="186"/>
        <v/>
      </c>
      <c r="U1948" s="49" t="str">
        <f t="shared" ca="1" si="187"/>
        <v/>
      </c>
      <c r="V1948" s="49" t="str">
        <f t="shared" ca="1" si="188"/>
        <v/>
      </c>
      <c r="W1948" s="11" t="str">
        <f t="shared" ca="1" si="189"/>
        <v/>
      </c>
      <c r="X1948" s="11" t="str">
        <f t="shared" ca="1" si="190"/>
        <v/>
      </c>
    </row>
    <row r="1949" spans="2:24" x14ac:dyDescent="0.25">
      <c r="B1949" s="82" t="str">
        <f ca="1">IF(B1948&lt;MIN($C$3, 'Terms&amp;Conditions + Transaction'!$B$6), B1948+1, "")</f>
        <v/>
      </c>
      <c r="C1949" t="str">
        <f ca="1">IF(B1949="", "", IF(AND(WEEKDAY(B1949, 2)&lt;=5, ISERROR(VLOOKUP(B1949, 'Holiday Schedule'!$B$3:$B$1002, 1, FALSE))), 1, 0))</f>
        <v/>
      </c>
      <c r="D1949" t="str">
        <f ca="1">IF(B1949="", "", IF(LOWER('Terms&amp;Conditions + Transaction'!$C$15)="act", 1, IF(DAY(B1949)=31, 0, IF(AND(DAY(B1949+1)=1, MONTH(B1949+1)=3), 31-DAY(B1949), 1))))</f>
        <v/>
      </c>
      <c r="E1949" s="18" t="str">
        <f ca="1">IF(B1949="", "", IFERROR(VLOOKUP(B1949, 'Accrual Schedule'!$B$3:$B$122, 1, TRUE), ""))</f>
        <v/>
      </c>
      <c r="F1949" s="18" t="str" cm="1">
        <f t="array" aca="1" ref="F1949" ca="1">IF(B1949="", "", INDEX('Accrual Schedule'!$B$3:$B$122, MATCH(B1949, 'Accrual Schedule'!$B$3:$B$122, 1)+1, 1))</f>
        <v/>
      </c>
      <c r="G1949" s="18" t="str" cm="1">
        <f t="array" aca="1" ref="G1949" ca="1">IF(B1949="", "", INDEX('Accrual Schedule'!$B$3:$B$122, MATCH(H1949, 'Accrual Schedule'!$B$3:$B$122, 1)-1, 1))</f>
        <v/>
      </c>
      <c r="H1949" s="18" t="str">
        <f ca="1">IF(B1949="", "", INDEX('Accrual Schedule'!$B$3:$B$122, MATCH(I1949, 'Accrual Schedule'!$C$3:$C$122, 1), 1))</f>
        <v/>
      </c>
      <c r="I1949" s="18" t="str" cm="1">
        <f t="array" aca="1" ref="I1949" ca="1">IF(B1949="", "", _xlfn.IFNA(INDEX('Accrual Schedule'!$C$4:$C$122, MATCH(B1949, 'Accrual Schedule'!$C$4:$C$122, 1)+1, 1), INDEX('Accrual Schedule'!$C$4:$C$122, 1, 1)))</f>
        <v/>
      </c>
      <c r="J1949" s="11" t="str">
        <f ca="1">IF(B1949="","",'Terms&amp;Conditions + Transaction'!$F$5-SUMIF(Dispositions!$B$3:$B$32,"&lt;="&amp;B1949,Dispositions!$C$3:$C$32))</f>
        <v/>
      </c>
      <c r="K1949" s="84" t="str">
        <f ca="1">IF(B1949="", "", IF(ISNA(MATCH(B1949, 'Factor Schedule'!$B$3:$B$2002, -1)),1,IF(INDEX('Factor Schedule'!$B$3:$C$2002,MATCH(B1949, 'Factor Schedule'!$B$3:$B$2002, -1), 1)=B1949,MATCH(B1949, 'Factor Schedule'!$B$3:$B$2002, -1),MATCH(B1949, 'Factor Schedule'!$B$3:$B$2002, -1)+1)))</f>
        <v/>
      </c>
      <c r="L1949" s="11" t="str" cm="1">
        <f t="array" aca="1" ref="L1949" ca="1">IF(B1949="","",ROUND(J1949*_xlfn.IFNA(INDEX('Factor Schedule'!$B$3:$C$2002,K1949, 2), 1), 2))</f>
        <v/>
      </c>
      <c r="M1949" s="11" t="str">
        <f ca="1">IF(B1949="", "", IF(OR(LOWER('Terms&amp;Conditions + Transaction'!$B$12)&lt;&gt;"compound", B1949=$C$2, B1949=E1949), L1949, L1949+IF(LOWER('Terms&amp;Conditions + Transaction'!$B$13)&lt;&gt;"y", SUMIFS($T$8:$T$2007, $B$8:$B$2007, "&gt;="&amp;E1949, $B$8:$B$2007, "&lt;"&amp;B1949), SUMIFS($U$8:$U$1007, $B$8:$B$2007, "&gt;="&amp;E1949, $B$8:$B$2007, "&lt;"&amp;B1949))))</f>
        <v/>
      </c>
      <c r="N1949" s="18" t="str">
        <f ca="1">IF(OR(B1949 = "", F1949=""), "", MIN(ForwardDays(B1949,-'Terms&amp;Conditions + Transaction'!$B$22, 'Terms&amp;Conditions + Transaction'!$B$23, 'Holiday Schedule'!$B$3:$B$1002),ForwardDays(F1949,-'Terms&amp;Conditions + Transaction'!$B$22, 'Terms&amp;Conditions + Transaction'!$B$23, 'Holiday Schedule'!$B$3:$B$1002)))</f>
        <v/>
      </c>
      <c r="O1949" s="42" t="str">
        <f ca="1">IF(B1949="", "", IF(ISNA(MATCH(N1949, SOFR_INDEX!$A$2:$A$2001, -1)),1,IF(INDEX(SOFR_INDEX!$A$2:$E$2001,MATCH(N1949, SOFR_INDEX!$A$2:$A$2001, -1), 1)=N1949,MATCH(N1949, SOFR_INDEX!$A$2:$A$2001, -1),MATCH(N1949, SOFR_INDEX!$A$2:$A$2001, -1)+1)))</f>
        <v/>
      </c>
      <c r="P1949" s="40" t="str" cm="1">
        <f t="array" aca="1" ref="P1949" ca="1">IF(OR(B1949="", F1949=""), "", INDEX(SOFR_INDEX!$B$2:$E$2001, O1949,$P$4) * IF(LEFT($P$3, 3)="180", 2, IF(LEFT($P$3, 2)="90", 4, IF(LEFT($P$3, 2)="30", 12, 1)))/100)</f>
        <v/>
      </c>
      <c r="Q1949" s="43" t="str">
        <f ca="1">IF(OR(B1949="", F1949=""), "", P1949+'Terms&amp;Conditions + Transaction'!$B$11/10000)</f>
        <v/>
      </c>
      <c r="R1949" s="43" t="str">
        <f t="shared" ca="1" si="185"/>
        <v/>
      </c>
      <c r="S1949" t="str">
        <f ca="1">IF(B1949="",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Transaction'!$C$7*(F1949-E1949), 365), 360))))</f>
        <v/>
      </c>
      <c r="T1949" s="49" t="str">
        <f t="shared" ca="1" si="186"/>
        <v/>
      </c>
      <c r="U1949" s="49" t="str">
        <f t="shared" ca="1" si="187"/>
        <v/>
      </c>
      <c r="V1949" s="49" t="str">
        <f t="shared" ca="1" si="188"/>
        <v/>
      </c>
      <c r="W1949" s="11" t="str">
        <f t="shared" ca="1" si="189"/>
        <v/>
      </c>
      <c r="X1949" s="11" t="str">
        <f t="shared" ca="1" si="190"/>
        <v/>
      </c>
    </row>
    <row r="1950" spans="2:24" x14ac:dyDescent="0.25">
      <c r="B1950" s="82" t="str">
        <f ca="1">IF(B1949&lt;MIN($C$3, 'Terms&amp;Conditions + Transaction'!$B$6), B1949+1, "")</f>
        <v/>
      </c>
      <c r="C1950" t="str">
        <f ca="1">IF(B1950="", "", IF(AND(WEEKDAY(B1950, 2)&lt;=5, ISERROR(VLOOKUP(B1950, 'Holiday Schedule'!$B$3:$B$1002, 1, FALSE))), 1, 0))</f>
        <v/>
      </c>
      <c r="D1950" t="str">
        <f ca="1">IF(B1950="", "", IF(LOWER('Terms&amp;Conditions + Transaction'!$C$15)="act", 1, IF(DAY(B1950)=31, 0, IF(AND(DAY(B1950+1)=1, MONTH(B1950+1)=3), 31-DAY(B1950), 1))))</f>
        <v/>
      </c>
      <c r="E1950" s="18" t="str">
        <f ca="1">IF(B1950="", "", IFERROR(VLOOKUP(B1950, 'Accrual Schedule'!$B$3:$B$122, 1, TRUE), ""))</f>
        <v/>
      </c>
      <c r="F1950" s="18" t="str" cm="1">
        <f t="array" aca="1" ref="F1950" ca="1">IF(B1950="", "", INDEX('Accrual Schedule'!$B$3:$B$122, MATCH(B1950, 'Accrual Schedule'!$B$3:$B$122, 1)+1, 1))</f>
        <v/>
      </c>
      <c r="G1950" s="18" t="str" cm="1">
        <f t="array" aca="1" ref="G1950" ca="1">IF(B1950="", "", INDEX('Accrual Schedule'!$B$3:$B$122, MATCH(H1950, 'Accrual Schedule'!$B$3:$B$122, 1)-1, 1))</f>
        <v/>
      </c>
      <c r="H1950" s="18" t="str">
        <f ca="1">IF(B1950="", "", INDEX('Accrual Schedule'!$B$3:$B$122, MATCH(I1950, 'Accrual Schedule'!$C$3:$C$122, 1), 1))</f>
        <v/>
      </c>
      <c r="I1950" s="18" t="str" cm="1">
        <f t="array" aca="1" ref="I1950" ca="1">IF(B1950="", "", _xlfn.IFNA(INDEX('Accrual Schedule'!$C$4:$C$122, MATCH(B1950, 'Accrual Schedule'!$C$4:$C$122, 1)+1, 1), INDEX('Accrual Schedule'!$C$4:$C$122, 1, 1)))</f>
        <v/>
      </c>
      <c r="J1950" s="11" t="str">
        <f ca="1">IF(B1950="","",'Terms&amp;Conditions + Transaction'!$F$5-SUMIF(Dispositions!$B$3:$B$32,"&lt;="&amp;B1950,Dispositions!$C$3:$C$32))</f>
        <v/>
      </c>
      <c r="K1950" s="84" t="str">
        <f ca="1">IF(B1950="", "", IF(ISNA(MATCH(B1950, 'Factor Schedule'!$B$3:$B$2002, -1)),1,IF(INDEX('Factor Schedule'!$B$3:$C$2002,MATCH(B1950, 'Factor Schedule'!$B$3:$B$2002, -1), 1)=B1950,MATCH(B1950, 'Factor Schedule'!$B$3:$B$2002, -1),MATCH(B1950, 'Factor Schedule'!$B$3:$B$2002, -1)+1)))</f>
        <v/>
      </c>
      <c r="L1950" s="11" t="str" cm="1">
        <f t="array" aca="1" ref="L1950" ca="1">IF(B1950="","",ROUND(J1950*_xlfn.IFNA(INDEX('Factor Schedule'!$B$3:$C$2002,K1950, 2), 1), 2))</f>
        <v/>
      </c>
      <c r="M1950" s="11" t="str">
        <f ca="1">IF(B1950="", "", IF(OR(LOWER('Terms&amp;Conditions + Transaction'!$B$12)&lt;&gt;"compound", B1950=$C$2, B1950=E1950), L1950, L1950+IF(LOWER('Terms&amp;Conditions + Transaction'!$B$13)&lt;&gt;"y", SUMIFS($T$8:$T$2007, $B$8:$B$2007, "&gt;="&amp;E1950, $B$8:$B$2007, "&lt;"&amp;B1950), SUMIFS($U$8:$U$1007, $B$8:$B$2007, "&gt;="&amp;E1950, $B$8:$B$2007, "&lt;"&amp;B1950))))</f>
        <v/>
      </c>
      <c r="N1950" s="18" t="str">
        <f ca="1">IF(OR(B1950 = "", F1950=""), "", MIN(ForwardDays(B1950,-'Terms&amp;Conditions + Transaction'!$B$22, 'Terms&amp;Conditions + Transaction'!$B$23, 'Holiday Schedule'!$B$3:$B$1002),ForwardDays(F1950,-'Terms&amp;Conditions + Transaction'!$B$22, 'Terms&amp;Conditions + Transaction'!$B$23, 'Holiday Schedule'!$B$3:$B$1002)))</f>
        <v/>
      </c>
      <c r="O1950" s="42" t="str">
        <f ca="1">IF(B1950="", "", IF(ISNA(MATCH(N1950, SOFR_INDEX!$A$2:$A$2001, -1)),1,IF(INDEX(SOFR_INDEX!$A$2:$E$2001,MATCH(N1950, SOFR_INDEX!$A$2:$A$2001, -1), 1)=N1950,MATCH(N1950, SOFR_INDEX!$A$2:$A$2001, -1),MATCH(N1950, SOFR_INDEX!$A$2:$A$2001, -1)+1)))</f>
        <v/>
      </c>
      <c r="P1950" s="40" t="str" cm="1">
        <f t="array" aca="1" ref="P1950" ca="1">IF(OR(B1950="", F1950=""), "", INDEX(SOFR_INDEX!$B$2:$E$2001, O1950,$P$4) * IF(LEFT($P$3, 3)="180", 2, IF(LEFT($P$3, 2)="90", 4, IF(LEFT($P$3, 2)="30", 12, 1)))/100)</f>
        <v/>
      </c>
      <c r="Q1950" s="43" t="str">
        <f ca="1">IF(OR(B1950="", F1950=""), "", P1950+'Terms&amp;Conditions + Transaction'!$B$11/10000)</f>
        <v/>
      </c>
      <c r="R1950" s="43" t="str">
        <f t="shared" ca="1" si="185"/>
        <v/>
      </c>
      <c r="S1950" t="str">
        <f ca="1">IF(B1950="",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Transaction'!$C$7*(F1950-E1950), 365), 360))))</f>
        <v/>
      </c>
      <c r="T1950" s="49" t="str">
        <f t="shared" ca="1" si="186"/>
        <v/>
      </c>
      <c r="U1950" s="49" t="str">
        <f t="shared" ca="1" si="187"/>
        <v/>
      </c>
      <c r="V1950" s="49" t="str">
        <f t="shared" ca="1" si="188"/>
        <v/>
      </c>
      <c r="W1950" s="11" t="str">
        <f t="shared" ca="1" si="189"/>
        <v/>
      </c>
      <c r="X1950" s="11" t="str">
        <f t="shared" ca="1" si="190"/>
        <v/>
      </c>
    </row>
    <row r="1951" spans="2:24" x14ac:dyDescent="0.25">
      <c r="B1951" s="82" t="str">
        <f ca="1">IF(B1950&lt;MIN($C$3, 'Terms&amp;Conditions + Transaction'!$B$6), B1950+1, "")</f>
        <v/>
      </c>
      <c r="C1951" t="str">
        <f ca="1">IF(B1951="", "", IF(AND(WEEKDAY(B1951, 2)&lt;=5, ISERROR(VLOOKUP(B1951, 'Holiday Schedule'!$B$3:$B$1002, 1, FALSE))), 1, 0))</f>
        <v/>
      </c>
      <c r="D1951" t="str">
        <f ca="1">IF(B1951="", "", IF(LOWER('Terms&amp;Conditions + Transaction'!$C$15)="act", 1, IF(DAY(B1951)=31, 0, IF(AND(DAY(B1951+1)=1, MONTH(B1951+1)=3), 31-DAY(B1951), 1))))</f>
        <v/>
      </c>
      <c r="E1951" s="18" t="str">
        <f ca="1">IF(B1951="", "", IFERROR(VLOOKUP(B1951, 'Accrual Schedule'!$B$3:$B$122, 1, TRUE), ""))</f>
        <v/>
      </c>
      <c r="F1951" s="18" t="str" cm="1">
        <f t="array" aca="1" ref="F1951" ca="1">IF(B1951="", "", INDEX('Accrual Schedule'!$B$3:$B$122, MATCH(B1951, 'Accrual Schedule'!$B$3:$B$122, 1)+1, 1))</f>
        <v/>
      </c>
      <c r="G1951" s="18" t="str" cm="1">
        <f t="array" aca="1" ref="G1951" ca="1">IF(B1951="", "", INDEX('Accrual Schedule'!$B$3:$B$122, MATCH(H1951, 'Accrual Schedule'!$B$3:$B$122, 1)-1, 1))</f>
        <v/>
      </c>
      <c r="H1951" s="18" t="str">
        <f ca="1">IF(B1951="", "", INDEX('Accrual Schedule'!$B$3:$B$122, MATCH(I1951, 'Accrual Schedule'!$C$3:$C$122, 1), 1))</f>
        <v/>
      </c>
      <c r="I1951" s="18" t="str" cm="1">
        <f t="array" aca="1" ref="I1951" ca="1">IF(B1951="", "", _xlfn.IFNA(INDEX('Accrual Schedule'!$C$4:$C$122, MATCH(B1951, 'Accrual Schedule'!$C$4:$C$122, 1)+1, 1), INDEX('Accrual Schedule'!$C$4:$C$122, 1, 1)))</f>
        <v/>
      </c>
      <c r="J1951" s="11" t="str">
        <f ca="1">IF(B1951="","",'Terms&amp;Conditions + Transaction'!$F$5-SUMIF(Dispositions!$B$3:$B$32,"&lt;="&amp;B1951,Dispositions!$C$3:$C$32))</f>
        <v/>
      </c>
      <c r="K1951" s="84" t="str">
        <f ca="1">IF(B1951="", "", IF(ISNA(MATCH(B1951, 'Factor Schedule'!$B$3:$B$2002, -1)),1,IF(INDEX('Factor Schedule'!$B$3:$C$2002,MATCH(B1951, 'Factor Schedule'!$B$3:$B$2002, -1), 1)=B1951,MATCH(B1951, 'Factor Schedule'!$B$3:$B$2002, -1),MATCH(B1951, 'Factor Schedule'!$B$3:$B$2002, -1)+1)))</f>
        <v/>
      </c>
      <c r="L1951" s="11" t="str" cm="1">
        <f t="array" aca="1" ref="L1951" ca="1">IF(B1951="","",ROUND(J1951*_xlfn.IFNA(INDEX('Factor Schedule'!$B$3:$C$2002,K1951, 2), 1), 2))</f>
        <v/>
      </c>
      <c r="M1951" s="11" t="str">
        <f ca="1">IF(B1951="", "", IF(OR(LOWER('Terms&amp;Conditions + Transaction'!$B$12)&lt;&gt;"compound", B1951=$C$2, B1951=E1951), L1951, L1951+IF(LOWER('Terms&amp;Conditions + Transaction'!$B$13)&lt;&gt;"y", SUMIFS($T$8:$T$2007, $B$8:$B$2007, "&gt;="&amp;E1951, $B$8:$B$2007, "&lt;"&amp;B1951), SUMIFS($U$8:$U$1007, $B$8:$B$2007, "&gt;="&amp;E1951, $B$8:$B$2007, "&lt;"&amp;B1951))))</f>
        <v/>
      </c>
      <c r="N1951" s="18" t="str">
        <f ca="1">IF(OR(B1951 = "", F1951=""), "", MIN(ForwardDays(B1951,-'Terms&amp;Conditions + Transaction'!$B$22, 'Terms&amp;Conditions + Transaction'!$B$23, 'Holiday Schedule'!$B$3:$B$1002),ForwardDays(F1951,-'Terms&amp;Conditions + Transaction'!$B$22, 'Terms&amp;Conditions + Transaction'!$B$23, 'Holiday Schedule'!$B$3:$B$1002)))</f>
        <v/>
      </c>
      <c r="O1951" s="42" t="str">
        <f ca="1">IF(B1951="", "", IF(ISNA(MATCH(N1951, SOFR_INDEX!$A$2:$A$2001, -1)),1,IF(INDEX(SOFR_INDEX!$A$2:$E$2001,MATCH(N1951, SOFR_INDEX!$A$2:$A$2001, -1), 1)=N1951,MATCH(N1951, SOFR_INDEX!$A$2:$A$2001, -1),MATCH(N1951, SOFR_INDEX!$A$2:$A$2001, -1)+1)))</f>
        <v/>
      </c>
      <c r="P1951" s="40" t="str" cm="1">
        <f t="array" aca="1" ref="P1951" ca="1">IF(OR(B1951="", F1951=""), "", INDEX(SOFR_INDEX!$B$2:$E$2001, O1951,$P$4) * IF(LEFT($P$3, 3)="180", 2, IF(LEFT($P$3, 2)="90", 4, IF(LEFT($P$3, 2)="30", 12, 1)))/100)</f>
        <v/>
      </c>
      <c r="Q1951" s="43" t="str">
        <f ca="1">IF(OR(B1951="", F1951=""), "", P1951+'Terms&amp;Conditions + Transaction'!$B$11/10000)</f>
        <v/>
      </c>
      <c r="R1951" s="43" t="str">
        <f t="shared" ca="1" si="185"/>
        <v/>
      </c>
      <c r="S1951" t="str">
        <f ca="1">IF(B1951="",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Transaction'!$C$7*(F1951-E1951), 365), 360))))</f>
        <v/>
      </c>
      <c r="T1951" s="49" t="str">
        <f t="shared" ca="1" si="186"/>
        <v/>
      </c>
      <c r="U1951" s="49" t="str">
        <f t="shared" ca="1" si="187"/>
        <v/>
      </c>
      <c r="V1951" s="49" t="str">
        <f t="shared" ca="1" si="188"/>
        <v/>
      </c>
      <c r="W1951" s="11" t="str">
        <f t="shared" ca="1" si="189"/>
        <v/>
      </c>
      <c r="X1951" s="11" t="str">
        <f t="shared" ca="1" si="190"/>
        <v/>
      </c>
    </row>
    <row r="1952" spans="2:24" x14ac:dyDescent="0.25">
      <c r="B1952" s="82" t="str">
        <f ca="1">IF(B1951&lt;MIN($C$3, 'Terms&amp;Conditions + Transaction'!$B$6), B1951+1, "")</f>
        <v/>
      </c>
      <c r="C1952" t="str">
        <f ca="1">IF(B1952="", "", IF(AND(WEEKDAY(B1952, 2)&lt;=5, ISERROR(VLOOKUP(B1952, 'Holiday Schedule'!$B$3:$B$1002, 1, FALSE))), 1, 0))</f>
        <v/>
      </c>
      <c r="D1952" t="str">
        <f ca="1">IF(B1952="", "", IF(LOWER('Terms&amp;Conditions + Transaction'!$C$15)="act", 1, IF(DAY(B1952)=31, 0, IF(AND(DAY(B1952+1)=1, MONTH(B1952+1)=3), 31-DAY(B1952), 1))))</f>
        <v/>
      </c>
      <c r="E1952" s="18" t="str">
        <f ca="1">IF(B1952="", "", IFERROR(VLOOKUP(B1952, 'Accrual Schedule'!$B$3:$B$122, 1, TRUE), ""))</f>
        <v/>
      </c>
      <c r="F1952" s="18" t="str" cm="1">
        <f t="array" aca="1" ref="F1952" ca="1">IF(B1952="", "", INDEX('Accrual Schedule'!$B$3:$B$122, MATCH(B1952, 'Accrual Schedule'!$B$3:$B$122, 1)+1, 1))</f>
        <v/>
      </c>
      <c r="G1952" s="18" t="str" cm="1">
        <f t="array" aca="1" ref="G1952" ca="1">IF(B1952="", "", INDEX('Accrual Schedule'!$B$3:$B$122, MATCH(H1952, 'Accrual Schedule'!$B$3:$B$122, 1)-1, 1))</f>
        <v/>
      </c>
      <c r="H1952" s="18" t="str">
        <f ca="1">IF(B1952="", "", INDEX('Accrual Schedule'!$B$3:$B$122, MATCH(I1952, 'Accrual Schedule'!$C$3:$C$122, 1), 1))</f>
        <v/>
      </c>
      <c r="I1952" s="18" t="str" cm="1">
        <f t="array" aca="1" ref="I1952" ca="1">IF(B1952="", "", _xlfn.IFNA(INDEX('Accrual Schedule'!$C$4:$C$122, MATCH(B1952, 'Accrual Schedule'!$C$4:$C$122, 1)+1, 1), INDEX('Accrual Schedule'!$C$4:$C$122, 1, 1)))</f>
        <v/>
      </c>
      <c r="J1952" s="11" t="str">
        <f ca="1">IF(B1952="","",'Terms&amp;Conditions + Transaction'!$F$5-SUMIF(Dispositions!$B$3:$B$32,"&lt;="&amp;B1952,Dispositions!$C$3:$C$32))</f>
        <v/>
      </c>
      <c r="K1952" s="84" t="str">
        <f ca="1">IF(B1952="", "", IF(ISNA(MATCH(B1952, 'Factor Schedule'!$B$3:$B$2002, -1)),1,IF(INDEX('Factor Schedule'!$B$3:$C$2002,MATCH(B1952, 'Factor Schedule'!$B$3:$B$2002, -1), 1)=B1952,MATCH(B1952, 'Factor Schedule'!$B$3:$B$2002, -1),MATCH(B1952, 'Factor Schedule'!$B$3:$B$2002, -1)+1)))</f>
        <v/>
      </c>
      <c r="L1952" s="11" t="str" cm="1">
        <f t="array" aca="1" ref="L1952" ca="1">IF(B1952="","",ROUND(J1952*_xlfn.IFNA(INDEX('Factor Schedule'!$B$3:$C$2002,K1952, 2), 1), 2))</f>
        <v/>
      </c>
      <c r="M1952" s="11" t="str">
        <f ca="1">IF(B1952="", "", IF(OR(LOWER('Terms&amp;Conditions + Transaction'!$B$12)&lt;&gt;"compound", B1952=$C$2, B1952=E1952), L1952, L1952+IF(LOWER('Terms&amp;Conditions + Transaction'!$B$13)&lt;&gt;"y", SUMIFS($T$8:$T$2007, $B$8:$B$2007, "&gt;="&amp;E1952, $B$8:$B$2007, "&lt;"&amp;B1952), SUMIFS($U$8:$U$1007, $B$8:$B$2007, "&gt;="&amp;E1952, $B$8:$B$2007, "&lt;"&amp;B1952))))</f>
        <v/>
      </c>
      <c r="N1952" s="18" t="str">
        <f ca="1">IF(OR(B1952 = "", F1952=""), "", MIN(ForwardDays(B1952,-'Terms&amp;Conditions + Transaction'!$B$22, 'Terms&amp;Conditions + Transaction'!$B$23, 'Holiday Schedule'!$B$3:$B$1002),ForwardDays(F1952,-'Terms&amp;Conditions + Transaction'!$B$22, 'Terms&amp;Conditions + Transaction'!$B$23, 'Holiday Schedule'!$B$3:$B$1002)))</f>
        <v/>
      </c>
      <c r="O1952" s="42" t="str">
        <f ca="1">IF(B1952="", "", IF(ISNA(MATCH(N1952, SOFR_INDEX!$A$2:$A$2001, -1)),1,IF(INDEX(SOFR_INDEX!$A$2:$E$2001,MATCH(N1952, SOFR_INDEX!$A$2:$A$2001, -1), 1)=N1952,MATCH(N1952, SOFR_INDEX!$A$2:$A$2001, -1),MATCH(N1952, SOFR_INDEX!$A$2:$A$2001, -1)+1)))</f>
        <v/>
      </c>
      <c r="P1952" s="40" t="str" cm="1">
        <f t="array" aca="1" ref="P1952" ca="1">IF(OR(B1952="", F1952=""), "", INDEX(SOFR_INDEX!$B$2:$E$2001, O1952,$P$4) * IF(LEFT($P$3, 3)="180", 2, IF(LEFT($P$3, 2)="90", 4, IF(LEFT($P$3, 2)="30", 12, 1)))/100)</f>
        <v/>
      </c>
      <c r="Q1952" s="43" t="str">
        <f ca="1">IF(OR(B1952="", F1952=""), "", P1952+'Terms&amp;Conditions + Transaction'!$B$11/10000)</f>
        <v/>
      </c>
      <c r="R1952" s="43" t="str">
        <f t="shared" ca="1" si="185"/>
        <v/>
      </c>
      <c r="S1952" t="str">
        <f ca="1">IF(B1952="",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Transaction'!$C$7*(F1952-E1952), 365), 360))))</f>
        <v/>
      </c>
      <c r="T1952" s="49" t="str">
        <f t="shared" ca="1" si="186"/>
        <v/>
      </c>
      <c r="U1952" s="49" t="str">
        <f t="shared" ca="1" si="187"/>
        <v/>
      </c>
      <c r="V1952" s="49" t="str">
        <f t="shared" ca="1" si="188"/>
        <v/>
      </c>
      <c r="W1952" s="11" t="str">
        <f t="shared" ca="1" si="189"/>
        <v/>
      </c>
      <c r="X1952" s="11" t="str">
        <f t="shared" ca="1" si="190"/>
        <v/>
      </c>
    </row>
    <row r="1953" spans="2:24" x14ac:dyDescent="0.25">
      <c r="B1953" s="82" t="str">
        <f ca="1">IF(B1952&lt;MIN($C$3, 'Terms&amp;Conditions + Transaction'!$B$6), B1952+1, "")</f>
        <v/>
      </c>
      <c r="C1953" t="str">
        <f ca="1">IF(B1953="", "", IF(AND(WEEKDAY(B1953, 2)&lt;=5, ISERROR(VLOOKUP(B1953, 'Holiday Schedule'!$B$3:$B$1002, 1, FALSE))), 1, 0))</f>
        <v/>
      </c>
      <c r="D1953" t="str">
        <f ca="1">IF(B1953="", "", IF(LOWER('Terms&amp;Conditions + Transaction'!$C$15)="act", 1, IF(DAY(B1953)=31, 0, IF(AND(DAY(B1953+1)=1, MONTH(B1953+1)=3), 31-DAY(B1953), 1))))</f>
        <v/>
      </c>
      <c r="E1953" s="18" t="str">
        <f ca="1">IF(B1953="", "", IFERROR(VLOOKUP(B1953, 'Accrual Schedule'!$B$3:$B$122, 1, TRUE), ""))</f>
        <v/>
      </c>
      <c r="F1953" s="18" t="str" cm="1">
        <f t="array" aca="1" ref="F1953" ca="1">IF(B1953="", "", INDEX('Accrual Schedule'!$B$3:$B$122, MATCH(B1953, 'Accrual Schedule'!$B$3:$B$122, 1)+1, 1))</f>
        <v/>
      </c>
      <c r="G1953" s="18" t="str" cm="1">
        <f t="array" aca="1" ref="G1953" ca="1">IF(B1953="", "", INDEX('Accrual Schedule'!$B$3:$B$122, MATCH(H1953, 'Accrual Schedule'!$B$3:$B$122, 1)-1, 1))</f>
        <v/>
      </c>
      <c r="H1953" s="18" t="str">
        <f ca="1">IF(B1953="", "", INDEX('Accrual Schedule'!$B$3:$B$122, MATCH(I1953, 'Accrual Schedule'!$C$3:$C$122, 1), 1))</f>
        <v/>
      </c>
      <c r="I1953" s="18" t="str" cm="1">
        <f t="array" aca="1" ref="I1953" ca="1">IF(B1953="", "", _xlfn.IFNA(INDEX('Accrual Schedule'!$C$4:$C$122, MATCH(B1953, 'Accrual Schedule'!$C$4:$C$122, 1)+1, 1), INDEX('Accrual Schedule'!$C$4:$C$122, 1, 1)))</f>
        <v/>
      </c>
      <c r="J1953" s="11" t="str">
        <f ca="1">IF(B1953="","",'Terms&amp;Conditions + Transaction'!$F$5-SUMIF(Dispositions!$B$3:$B$32,"&lt;="&amp;B1953,Dispositions!$C$3:$C$32))</f>
        <v/>
      </c>
      <c r="K1953" s="84" t="str">
        <f ca="1">IF(B1953="", "", IF(ISNA(MATCH(B1953, 'Factor Schedule'!$B$3:$B$2002, -1)),1,IF(INDEX('Factor Schedule'!$B$3:$C$2002,MATCH(B1953, 'Factor Schedule'!$B$3:$B$2002, -1), 1)=B1953,MATCH(B1953, 'Factor Schedule'!$B$3:$B$2002, -1),MATCH(B1953, 'Factor Schedule'!$B$3:$B$2002, -1)+1)))</f>
        <v/>
      </c>
      <c r="L1953" s="11" t="str" cm="1">
        <f t="array" aca="1" ref="L1953" ca="1">IF(B1953="","",ROUND(J1953*_xlfn.IFNA(INDEX('Factor Schedule'!$B$3:$C$2002,K1953, 2), 1), 2))</f>
        <v/>
      </c>
      <c r="M1953" s="11" t="str">
        <f ca="1">IF(B1953="", "", IF(OR(LOWER('Terms&amp;Conditions + Transaction'!$B$12)&lt;&gt;"compound", B1953=$C$2, B1953=E1953), L1953, L1953+IF(LOWER('Terms&amp;Conditions + Transaction'!$B$13)&lt;&gt;"y", SUMIFS($T$8:$T$2007, $B$8:$B$2007, "&gt;="&amp;E1953, $B$8:$B$2007, "&lt;"&amp;B1953), SUMIFS($U$8:$U$1007, $B$8:$B$2007, "&gt;="&amp;E1953, $B$8:$B$2007, "&lt;"&amp;B1953))))</f>
        <v/>
      </c>
      <c r="N1953" s="18" t="str">
        <f ca="1">IF(OR(B1953 = "", F1953=""), "", MIN(ForwardDays(B1953,-'Terms&amp;Conditions + Transaction'!$B$22, 'Terms&amp;Conditions + Transaction'!$B$23, 'Holiday Schedule'!$B$3:$B$1002),ForwardDays(F1953,-'Terms&amp;Conditions + Transaction'!$B$22, 'Terms&amp;Conditions + Transaction'!$B$23, 'Holiday Schedule'!$B$3:$B$1002)))</f>
        <v/>
      </c>
      <c r="O1953" s="42" t="str">
        <f ca="1">IF(B1953="", "", IF(ISNA(MATCH(N1953, SOFR_INDEX!$A$2:$A$2001, -1)),1,IF(INDEX(SOFR_INDEX!$A$2:$E$2001,MATCH(N1953, SOFR_INDEX!$A$2:$A$2001, -1), 1)=N1953,MATCH(N1953, SOFR_INDEX!$A$2:$A$2001, -1),MATCH(N1953, SOFR_INDEX!$A$2:$A$2001, -1)+1)))</f>
        <v/>
      </c>
      <c r="P1953" s="40" t="str" cm="1">
        <f t="array" aca="1" ref="P1953" ca="1">IF(OR(B1953="", F1953=""), "", INDEX(SOFR_INDEX!$B$2:$E$2001, O1953,$P$4) * IF(LEFT($P$3, 3)="180", 2, IF(LEFT($P$3, 2)="90", 4, IF(LEFT($P$3, 2)="30", 12, 1)))/100)</f>
        <v/>
      </c>
      <c r="Q1953" s="43" t="str">
        <f ca="1">IF(OR(B1953="", F1953=""), "", P1953+'Terms&amp;Conditions + Transaction'!$B$11/10000)</f>
        <v/>
      </c>
      <c r="R1953" s="43" t="str">
        <f t="shared" ca="1" si="185"/>
        <v/>
      </c>
      <c r="S1953" t="str">
        <f ca="1">IF(B1953="",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Transaction'!$C$7*(F1953-E1953), 365), 360))))</f>
        <v/>
      </c>
      <c r="T1953" s="49" t="str">
        <f t="shared" ca="1" si="186"/>
        <v/>
      </c>
      <c r="U1953" s="49" t="str">
        <f t="shared" ca="1" si="187"/>
        <v/>
      </c>
      <c r="V1953" s="49" t="str">
        <f t="shared" ca="1" si="188"/>
        <v/>
      </c>
      <c r="W1953" s="11" t="str">
        <f t="shared" ca="1" si="189"/>
        <v/>
      </c>
      <c r="X1953" s="11" t="str">
        <f t="shared" ca="1" si="190"/>
        <v/>
      </c>
    </row>
    <row r="1954" spans="2:24" x14ac:dyDescent="0.25">
      <c r="B1954" s="82" t="str">
        <f ca="1">IF(B1953&lt;MIN($C$3, 'Terms&amp;Conditions + Transaction'!$B$6), B1953+1, "")</f>
        <v/>
      </c>
      <c r="C1954" t="str">
        <f ca="1">IF(B1954="", "", IF(AND(WEEKDAY(B1954, 2)&lt;=5, ISERROR(VLOOKUP(B1954, 'Holiday Schedule'!$B$3:$B$1002, 1, FALSE))), 1, 0))</f>
        <v/>
      </c>
      <c r="D1954" t="str">
        <f ca="1">IF(B1954="", "", IF(LOWER('Terms&amp;Conditions + Transaction'!$C$15)="act", 1, IF(DAY(B1954)=31, 0, IF(AND(DAY(B1954+1)=1, MONTH(B1954+1)=3), 31-DAY(B1954), 1))))</f>
        <v/>
      </c>
      <c r="E1954" s="18" t="str">
        <f ca="1">IF(B1954="", "", IFERROR(VLOOKUP(B1954, 'Accrual Schedule'!$B$3:$B$122, 1, TRUE), ""))</f>
        <v/>
      </c>
      <c r="F1954" s="18" t="str" cm="1">
        <f t="array" aca="1" ref="F1954" ca="1">IF(B1954="", "", INDEX('Accrual Schedule'!$B$3:$B$122, MATCH(B1954, 'Accrual Schedule'!$B$3:$B$122, 1)+1, 1))</f>
        <v/>
      </c>
      <c r="G1954" s="18" t="str" cm="1">
        <f t="array" aca="1" ref="G1954" ca="1">IF(B1954="", "", INDEX('Accrual Schedule'!$B$3:$B$122, MATCH(H1954, 'Accrual Schedule'!$B$3:$B$122, 1)-1, 1))</f>
        <v/>
      </c>
      <c r="H1954" s="18" t="str">
        <f ca="1">IF(B1954="", "", INDEX('Accrual Schedule'!$B$3:$B$122, MATCH(I1954, 'Accrual Schedule'!$C$3:$C$122, 1), 1))</f>
        <v/>
      </c>
      <c r="I1954" s="18" t="str" cm="1">
        <f t="array" aca="1" ref="I1954" ca="1">IF(B1954="", "", _xlfn.IFNA(INDEX('Accrual Schedule'!$C$4:$C$122, MATCH(B1954, 'Accrual Schedule'!$C$4:$C$122, 1)+1, 1), INDEX('Accrual Schedule'!$C$4:$C$122, 1, 1)))</f>
        <v/>
      </c>
      <c r="J1954" s="11" t="str">
        <f ca="1">IF(B1954="","",'Terms&amp;Conditions + Transaction'!$F$5-SUMIF(Dispositions!$B$3:$B$32,"&lt;="&amp;B1954,Dispositions!$C$3:$C$32))</f>
        <v/>
      </c>
      <c r="K1954" s="84" t="str">
        <f ca="1">IF(B1954="", "", IF(ISNA(MATCH(B1954, 'Factor Schedule'!$B$3:$B$2002, -1)),1,IF(INDEX('Factor Schedule'!$B$3:$C$2002,MATCH(B1954, 'Factor Schedule'!$B$3:$B$2002, -1), 1)=B1954,MATCH(B1954, 'Factor Schedule'!$B$3:$B$2002, -1),MATCH(B1954, 'Factor Schedule'!$B$3:$B$2002, -1)+1)))</f>
        <v/>
      </c>
      <c r="L1954" s="11" t="str" cm="1">
        <f t="array" aca="1" ref="L1954" ca="1">IF(B1954="","",ROUND(J1954*_xlfn.IFNA(INDEX('Factor Schedule'!$B$3:$C$2002,K1954, 2), 1), 2))</f>
        <v/>
      </c>
      <c r="M1954" s="11" t="str">
        <f ca="1">IF(B1954="", "", IF(OR(LOWER('Terms&amp;Conditions + Transaction'!$B$12)&lt;&gt;"compound", B1954=$C$2, B1954=E1954), L1954, L1954+IF(LOWER('Terms&amp;Conditions + Transaction'!$B$13)&lt;&gt;"y", SUMIFS($T$8:$T$2007, $B$8:$B$2007, "&gt;="&amp;E1954, $B$8:$B$2007, "&lt;"&amp;B1954), SUMIFS($U$8:$U$1007, $B$8:$B$2007, "&gt;="&amp;E1954, $B$8:$B$2007, "&lt;"&amp;B1954))))</f>
        <v/>
      </c>
      <c r="N1954" s="18" t="str">
        <f ca="1">IF(OR(B1954 = "", F1954=""), "", MIN(ForwardDays(B1954,-'Terms&amp;Conditions + Transaction'!$B$22, 'Terms&amp;Conditions + Transaction'!$B$23, 'Holiday Schedule'!$B$3:$B$1002),ForwardDays(F1954,-'Terms&amp;Conditions + Transaction'!$B$22, 'Terms&amp;Conditions + Transaction'!$B$23, 'Holiday Schedule'!$B$3:$B$1002)))</f>
        <v/>
      </c>
      <c r="O1954" s="42" t="str">
        <f ca="1">IF(B1954="", "", IF(ISNA(MATCH(N1954, SOFR_INDEX!$A$2:$A$2001, -1)),1,IF(INDEX(SOFR_INDEX!$A$2:$E$2001,MATCH(N1954, SOFR_INDEX!$A$2:$A$2001, -1), 1)=N1954,MATCH(N1954, SOFR_INDEX!$A$2:$A$2001, -1),MATCH(N1954, SOFR_INDEX!$A$2:$A$2001, -1)+1)))</f>
        <v/>
      </c>
      <c r="P1954" s="40" t="str" cm="1">
        <f t="array" aca="1" ref="P1954" ca="1">IF(OR(B1954="", F1954=""), "", INDEX(SOFR_INDEX!$B$2:$E$2001, O1954,$P$4) * IF(LEFT($P$3, 3)="180", 2, IF(LEFT($P$3, 2)="90", 4, IF(LEFT($P$3, 2)="30", 12, 1)))/100)</f>
        <v/>
      </c>
      <c r="Q1954" s="43" t="str">
        <f ca="1">IF(OR(B1954="", F1954=""), "", P1954+'Terms&amp;Conditions + Transaction'!$B$11/10000)</f>
        <v/>
      </c>
      <c r="R1954" s="43" t="str">
        <f t="shared" ca="1" si="185"/>
        <v/>
      </c>
      <c r="S1954" t="str">
        <f ca="1">IF(B1954="",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Transaction'!$C$7*(F1954-E1954), 365), 360))))</f>
        <v/>
      </c>
      <c r="T1954" s="49" t="str">
        <f t="shared" ca="1" si="186"/>
        <v/>
      </c>
      <c r="U1954" s="49" t="str">
        <f t="shared" ca="1" si="187"/>
        <v/>
      </c>
      <c r="V1954" s="49" t="str">
        <f t="shared" ca="1" si="188"/>
        <v/>
      </c>
      <c r="W1954" s="11" t="str">
        <f t="shared" ca="1" si="189"/>
        <v/>
      </c>
      <c r="X1954" s="11" t="str">
        <f t="shared" ca="1" si="190"/>
        <v/>
      </c>
    </row>
    <row r="1955" spans="2:24" x14ac:dyDescent="0.25">
      <c r="B1955" s="82" t="str">
        <f ca="1">IF(B1954&lt;MIN($C$3, 'Terms&amp;Conditions + Transaction'!$B$6), B1954+1, "")</f>
        <v/>
      </c>
      <c r="C1955" t="str">
        <f ca="1">IF(B1955="", "", IF(AND(WEEKDAY(B1955, 2)&lt;=5, ISERROR(VLOOKUP(B1955, 'Holiday Schedule'!$B$3:$B$1002, 1, FALSE))), 1, 0))</f>
        <v/>
      </c>
      <c r="D1955" t="str">
        <f ca="1">IF(B1955="", "", IF(LOWER('Terms&amp;Conditions + Transaction'!$C$15)="act", 1, IF(DAY(B1955)=31, 0, IF(AND(DAY(B1955+1)=1, MONTH(B1955+1)=3), 31-DAY(B1955), 1))))</f>
        <v/>
      </c>
      <c r="E1955" s="18" t="str">
        <f ca="1">IF(B1955="", "", IFERROR(VLOOKUP(B1955, 'Accrual Schedule'!$B$3:$B$122, 1, TRUE), ""))</f>
        <v/>
      </c>
      <c r="F1955" s="18" t="str" cm="1">
        <f t="array" aca="1" ref="F1955" ca="1">IF(B1955="", "", INDEX('Accrual Schedule'!$B$3:$B$122, MATCH(B1955, 'Accrual Schedule'!$B$3:$B$122, 1)+1, 1))</f>
        <v/>
      </c>
      <c r="G1955" s="18" t="str" cm="1">
        <f t="array" aca="1" ref="G1955" ca="1">IF(B1955="", "", INDEX('Accrual Schedule'!$B$3:$B$122, MATCH(H1955, 'Accrual Schedule'!$B$3:$B$122, 1)-1, 1))</f>
        <v/>
      </c>
      <c r="H1955" s="18" t="str">
        <f ca="1">IF(B1955="", "", INDEX('Accrual Schedule'!$B$3:$B$122, MATCH(I1955, 'Accrual Schedule'!$C$3:$C$122, 1), 1))</f>
        <v/>
      </c>
      <c r="I1955" s="18" t="str" cm="1">
        <f t="array" aca="1" ref="I1955" ca="1">IF(B1955="", "", _xlfn.IFNA(INDEX('Accrual Schedule'!$C$4:$C$122, MATCH(B1955, 'Accrual Schedule'!$C$4:$C$122, 1)+1, 1), INDEX('Accrual Schedule'!$C$4:$C$122, 1, 1)))</f>
        <v/>
      </c>
      <c r="J1955" s="11" t="str">
        <f ca="1">IF(B1955="","",'Terms&amp;Conditions + Transaction'!$F$5-SUMIF(Dispositions!$B$3:$B$32,"&lt;="&amp;B1955,Dispositions!$C$3:$C$32))</f>
        <v/>
      </c>
      <c r="K1955" s="84" t="str">
        <f ca="1">IF(B1955="", "", IF(ISNA(MATCH(B1955, 'Factor Schedule'!$B$3:$B$2002, -1)),1,IF(INDEX('Factor Schedule'!$B$3:$C$2002,MATCH(B1955, 'Factor Schedule'!$B$3:$B$2002, -1), 1)=B1955,MATCH(B1955, 'Factor Schedule'!$B$3:$B$2002, -1),MATCH(B1955, 'Factor Schedule'!$B$3:$B$2002, -1)+1)))</f>
        <v/>
      </c>
      <c r="L1955" s="11" t="str" cm="1">
        <f t="array" aca="1" ref="L1955" ca="1">IF(B1955="","",ROUND(J1955*_xlfn.IFNA(INDEX('Factor Schedule'!$B$3:$C$2002,K1955, 2), 1), 2))</f>
        <v/>
      </c>
      <c r="M1955" s="11" t="str">
        <f ca="1">IF(B1955="", "", IF(OR(LOWER('Terms&amp;Conditions + Transaction'!$B$12)&lt;&gt;"compound", B1955=$C$2, B1955=E1955), L1955, L1955+IF(LOWER('Terms&amp;Conditions + Transaction'!$B$13)&lt;&gt;"y", SUMIFS($T$8:$T$2007, $B$8:$B$2007, "&gt;="&amp;E1955, $B$8:$B$2007, "&lt;"&amp;B1955), SUMIFS($U$8:$U$1007, $B$8:$B$2007, "&gt;="&amp;E1955, $B$8:$B$2007, "&lt;"&amp;B1955))))</f>
        <v/>
      </c>
      <c r="N1955" s="18" t="str">
        <f ca="1">IF(OR(B1955 = "", F1955=""), "", MIN(ForwardDays(B1955,-'Terms&amp;Conditions + Transaction'!$B$22, 'Terms&amp;Conditions + Transaction'!$B$23, 'Holiday Schedule'!$B$3:$B$1002),ForwardDays(F1955,-'Terms&amp;Conditions + Transaction'!$B$22, 'Terms&amp;Conditions + Transaction'!$B$23, 'Holiday Schedule'!$B$3:$B$1002)))</f>
        <v/>
      </c>
      <c r="O1955" s="42" t="str">
        <f ca="1">IF(B1955="", "", IF(ISNA(MATCH(N1955, SOFR_INDEX!$A$2:$A$2001, -1)),1,IF(INDEX(SOFR_INDEX!$A$2:$E$2001,MATCH(N1955, SOFR_INDEX!$A$2:$A$2001, -1), 1)=N1955,MATCH(N1955, SOFR_INDEX!$A$2:$A$2001, -1),MATCH(N1955, SOFR_INDEX!$A$2:$A$2001, -1)+1)))</f>
        <v/>
      </c>
      <c r="P1955" s="40" t="str" cm="1">
        <f t="array" aca="1" ref="P1955" ca="1">IF(OR(B1955="", F1955=""), "", INDEX(SOFR_INDEX!$B$2:$E$2001, O1955,$P$4) * IF(LEFT($P$3, 3)="180", 2, IF(LEFT($P$3, 2)="90", 4, IF(LEFT($P$3, 2)="30", 12, 1)))/100)</f>
        <v/>
      </c>
      <c r="Q1955" s="43" t="str">
        <f ca="1">IF(OR(B1955="", F1955=""), "", P1955+'Terms&amp;Conditions + Transaction'!$B$11/10000)</f>
        <v/>
      </c>
      <c r="R1955" s="43" t="str">
        <f t="shared" ca="1" si="185"/>
        <v/>
      </c>
      <c r="S1955" t="str">
        <f ca="1">IF(B1955="",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Transaction'!$C$7*(F1955-E1955), 365), 360))))</f>
        <v/>
      </c>
      <c r="T1955" s="49" t="str">
        <f t="shared" ca="1" si="186"/>
        <v/>
      </c>
      <c r="U1955" s="49" t="str">
        <f t="shared" ca="1" si="187"/>
        <v/>
      </c>
      <c r="V1955" s="49" t="str">
        <f t="shared" ca="1" si="188"/>
        <v/>
      </c>
      <c r="W1955" s="11" t="str">
        <f t="shared" ca="1" si="189"/>
        <v/>
      </c>
      <c r="X1955" s="11" t="str">
        <f t="shared" ca="1" si="190"/>
        <v/>
      </c>
    </row>
    <row r="1956" spans="2:24" x14ac:dyDescent="0.25">
      <c r="B1956" s="82" t="str">
        <f ca="1">IF(B1955&lt;MIN($C$3, 'Terms&amp;Conditions + Transaction'!$B$6), B1955+1, "")</f>
        <v/>
      </c>
      <c r="C1956" t="str">
        <f ca="1">IF(B1956="", "", IF(AND(WEEKDAY(B1956, 2)&lt;=5, ISERROR(VLOOKUP(B1956, 'Holiday Schedule'!$B$3:$B$1002, 1, FALSE))), 1, 0))</f>
        <v/>
      </c>
      <c r="D1956" t="str">
        <f ca="1">IF(B1956="", "", IF(LOWER('Terms&amp;Conditions + Transaction'!$C$15)="act", 1, IF(DAY(B1956)=31, 0, IF(AND(DAY(B1956+1)=1, MONTH(B1956+1)=3), 31-DAY(B1956), 1))))</f>
        <v/>
      </c>
      <c r="E1956" s="18" t="str">
        <f ca="1">IF(B1956="", "", IFERROR(VLOOKUP(B1956, 'Accrual Schedule'!$B$3:$B$122, 1, TRUE), ""))</f>
        <v/>
      </c>
      <c r="F1956" s="18" t="str" cm="1">
        <f t="array" aca="1" ref="F1956" ca="1">IF(B1956="", "", INDEX('Accrual Schedule'!$B$3:$B$122, MATCH(B1956, 'Accrual Schedule'!$B$3:$B$122, 1)+1, 1))</f>
        <v/>
      </c>
      <c r="G1956" s="18" t="str" cm="1">
        <f t="array" aca="1" ref="G1956" ca="1">IF(B1956="", "", INDEX('Accrual Schedule'!$B$3:$B$122, MATCH(H1956, 'Accrual Schedule'!$B$3:$B$122, 1)-1, 1))</f>
        <v/>
      </c>
      <c r="H1956" s="18" t="str">
        <f ca="1">IF(B1956="", "", INDEX('Accrual Schedule'!$B$3:$B$122, MATCH(I1956, 'Accrual Schedule'!$C$3:$C$122, 1), 1))</f>
        <v/>
      </c>
      <c r="I1956" s="18" t="str" cm="1">
        <f t="array" aca="1" ref="I1956" ca="1">IF(B1956="", "", _xlfn.IFNA(INDEX('Accrual Schedule'!$C$4:$C$122, MATCH(B1956, 'Accrual Schedule'!$C$4:$C$122, 1)+1, 1), INDEX('Accrual Schedule'!$C$4:$C$122, 1, 1)))</f>
        <v/>
      </c>
      <c r="J1956" s="11" t="str">
        <f ca="1">IF(B1956="","",'Terms&amp;Conditions + Transaction'!$F$5-SUMIF(Dispositions!$B$3:$B$32,"&lt;="&amp;B1956,Dispositions!$C$3:$C$32))</f>
        <v/>
      </c>
      <c r="K1956" s="84" t="str">
        <f ca="1">IF(B1956="", "", IF(ISNA(MATCH(B1956, 'Factor Schedule'!$B$3:$B$2002, -1)),1,IF(INDEX('Factor Schedule'!$B$3:$C$2002,MATCH(B1956, 'Factor Schedule'!$B$3:$B$2002, -1), 1)=B1956,MATCH(B1956, 'Factor Schedule'!$B$3:$B$2002, -1),MATCH(B1956, 'Factor Schedule'!$B$3:$B$2002, -1)+1)))</f>
        <v/>
      </c>
      <c r="L1956" s="11" t="str" cm="1">
        <f t="array" aca="1" ref="L1956" ca="1">IF(B1956="","",ROUND(J1956*_xlfn.IFNA(INDEX('Factor Schedule'!$B$3:$C$2002,K1956, 2), 1), 2))</f>
        <v/>
      </c>
      <c r="M1956" s="11" t="str">
        <f ca="1">IF(B1956="", "", IF(OR(LOWER('Terms&amp;Conditions + Transaction'!$B$12)&lt;&gt;"compound", B1956=$C$2, B1956=E1956), L1956, L1956+IF(LOWER('Terms&amp;Conditions + Transaction'!$B$13)&lt;&gt;"y", SUMIFS($T$8:$T$2007, $B$8:$B$2007, "&gt;="&amp;E1956, $B$8:$B$2007, "&lt;"&amp;B1956), SUMIFS($U$8:$U$1007, $B$8:$B$2007, "&gt;="&amp;E1956, $B$8:$B$2007, "&lt;"&amp;B1956))))</f>
        <v/>
      </c>
      <c r="N1956" s="18" t="str">
        <f ca="1">IF(OR(B1956 = "", F1956=""), "", MIN(ForwardDays(B1956,-'Terms&amp;Conditions + Transaction'!$B$22, 'Terms&amp;Conditions + Transaction'!$B$23, 'Holiday Schedule'!$B$3:$B$1002),ForwardDays(F1956,-'Terms&amp;Conditions + Transaction'!$B$22, 'Terms&amp;Conditions + Transaction'!$B$23, 'Holiday Schedule'!$B$3:$B$1002)))</f>
        <v/>
      </c>
      <c r="O1956" s="42" t="str">
        <f ca="1">IF(B1956="", "", IF(ISNA(MATCH(N1956, SOFR_INDEX!$A$2:$A$2001, -1)),1,IF(INDEX(SOFR_INDEX!$A$2:$E$2001,MATCH(N1956, SOFR_INDEX!$A$2:$A$2001, -1), 1)=N1956,MATCH(N1956, SOFR_INDEX!$A$2:$A$2001, -1),MATCH(N1956, SOFR_INDEX!$A$2:$A$2001, -1)+1)))</f>
        <v/>
      </c>
      <c r="P1956" s="40" t="str" cm="1">
        <f t="array" aca="1" ref="P1956" ca="1">IF(OR(B1956="", F1956=""), "", INDEX(SOFR_INDEX!$B$2:$E$2001, O1956,$P$4) * IF(LEFT($P$3, 3)="180", 2, IF(LEFT($P$3, 2)="90", 4, IF(LEFT($P$3, 2)="30", 12, 1)))/100)</f>
        <v/>
      </c>
      <c r="Q1956" s="43" t="str">
        <f ca="1">IF(OR(B1956="", F1956=""), "", P1956+'Terms&amp;Conditions + Transaction'!$B$11/10000)</f>
        <v/>
      </c>
      <c r="R1956" s="43" t="str">
        <f t="shared" ca="1" si="185"/>
        <v/>
      </c>
      <c r="S1956" t="str">
        <f ca="1">IF(B1956="",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Transaction'!$C$7*(F1956-E1956), 365), 360))))</f>
        <v/>
      </c>
      <c r="T1956" s="49" t="str">
        <f t="shared" ca="1" si="186"/>
        <v/>
      </c>
      <c r="U1956" s="49" t="str">
        <f t="shared" ca="1" si="187"/>
        <v/>
      </c>
      <c r="V1956" s="49" t="str">
        <f t="shared" ca="1" si="188"/>
        <v/>
      </c>
      <c r="W1956" s="11" t="str">
        <f t="shared" ca="1" si="189"/>
        <v/>
      </c>
      <c r="X1956" s="11" t="str">
        <f t="shared" ca="1" si="190"/>
        <v/>
      </c>
    </row>
    <row r="1957" spans="2:24" x14ac:dyDescent="0.25">
      <c r="B1957" s="82" t="str">
        <f ca="1">IF(B1956&lt;MIN($C$3, 'Terms&amp;Conditions + Transaction'!$B$6), B1956+1, "")</f>
        <v/>
      </c>
      <c r="C1957" t="str">
        <f ca="1">IF(B1957="", "", IF(AND(WEEKDAY(B1957, 2)&lt;=5, ISERROR(VLOOKUP(B1957, 'Holiday Schedule'!$B$3:$B$1002, 1, FALSE))), 1, 0))</f>
        <v/>
      </c>
      <c r="D1957" t="str">
        <f ca="1">IF(B1957="", "", IF(LOWER('Terms&amp;Conditions + Transaction'!$C$15)="act", 1, IF(DAY(B1957)=31, 0, IF(AND(DAY(B1957+1)=1, MONTH(B1957+1)=3), 31-DAY(B1957), 1))))</f>
        <v/>
      </c>
      <c r="E1957" s="18" t="str">
        <f ca="1">IF(B1957="", "", IFERROR(VLOOKUP(B1957, 'Accrual Schedule'!$B$3:$B$122, 1, TRUE), ""))</f>
        <v/>
      </c>
      <c r="F1957" s="18" t="str" cm="1">
        <f t="array" aca="1" ref="F1957" ca="1">IF(B1957="", "", INDEX('Accrual Schedule'!$B$3:$B$122, MATCH(B1957, 'Accrual Schedule'!$B$3:$B$122, 1)+1, 1))</f>
        <v/>
      </c>
      <c r="G1957" s="18" t="str" cm="1">
        <f t="array" aca="1" ref="G1957" ca="1">IF(B1957="", "", INDEX('Accrual Schedule'!$B$3:$B$122, MATCH(H1957, 'Accrual Schedule'!$B$3:$B$122, 1)-1, 1))</f>
        <v/>
      </c>
      <c r="H1957" s="18" t="str">
        <f ca="1">IF(B1957="", "", INDEX('Accrual Schedule'!$B$3:$B$122, MATCH(I1957, 'Accrual Schedule'!$C$3:$C$122, 1), 1))</f>
        <v/>
      </c>
      <c r="I1957" s="18" t="str" cm="1">
        <f t="array" aca="1" ref="I1957" ca="1">IF(B1957="", "", _xlfn.IFNA(INDEX('Accrual Schedule'!$C$4:$C$122, MATCH(B1957, 'Accrual Schedule'!$C$4:$C$122, 1)+1, 1), INDEX('Accrual Schedule'!$C$4:$C$122, 1, 1)))</f>
        <v/>
      </c>
      <c r="J1957" s="11" t="str">
        <f ca="1">IF(B1957="","",'Terms&amp;Conditions + Transaction'!$F$5-SUMIF(Dispositions!$B$3:$B$32,"&lt;="&amp;B1957,Dispositions!$C$3:$C$32))</f>
        <v/>
      </c>
      <c r="K1957" s="84" t="str">
        <f ca="1">IF(B1957="", "", IF(ISNA(MATCH(B1957, 'Factor Schedule'!$B$3:$B$2002, -1)),1,IF(INDEX('Factor Schedule'!$B$3:$C$2002,MATCH(B1957, 'Factor Schedule'!$B$3:$B$2002, -1), 1)=B1957,MATCH(B1957, 'Factor Schedule'!$B$3:$B$2002, -1),MATCH(B1957, 'Factor Schedule'!$B$3:$B$2002, -1)+1)))</f>
        <v/>
      </c>
      <c r="L1957" s="11" t="str" cm="1">
        <f t="array" aca="1" ref="L1957" ca="1">IF(B1957="","",ROUND(J1957*_xlfn.IFNA(INDEX('Factor Schedule'!$B$3:$C$2002,K1957, 2), 1), 2))</f>
        <v/>
      </c>
      <c r="M1957" s="11" t="str">
        <f ca="1">IF(B1957="", "", IF(OR(LOWER('Terms&amp;Conditions + Transaction'!$B$12)&lt;&gt;"compound", B1957=$C$2, B1957=E1957), L1957, L1957+IF(LOWER('Terms&amp;Conditions + Transaction'!$B$13)&lt;&gt;"y", SUMIFS($T$8:$T$2007, $B$8:$B$2007, "&gt;="&amp;E1957, $B$8:$B$2007, "&lt;"&amp;B1957), SUMIFS($U$8:$U$1007, $B$8:$B$2007, "&gt;="&amp;E1957, $B$8:$B$2007, "&lt;"&amp;B1957))))</f>
        <v/>
      </c>
      <c r="N1957" s="18" t="str">
        <f ca="1">IF(OR(B1957 = "", F1957=""), "", MIN(ForwardDays(B1957,-'Terms&amp;Conditions + Transaction'!$B$22, 'Terms&amp;Conditions + Transaction'!$B$23, 'Holiday Schedule'!$B$3:$B$1002),ForwardDays(F1957,-'Terms&amp;Conditions + Transaction'!$B$22, 'Terms&amp;Conditions + Transaction'!$B$23, 'Holiday Schedule'!$B$3:$B$1002)))</f>
        <v/>
      </c>
      <c r="O1957" s="42" t="str">
        <f ca="1">IF(B1957="", "", IF(ISNA(MATCH(N1957, SOFR_INDEX!$A$2:$A$2001, -1)),1,IF(INDEX(SOFR_INDEX!$A$2:$E$2001,MATCH(N1957, SOFR_INDEX!$A$2:$A$2001, -1), 1)=N1957,MATCH(N1957, SOFR_INDEX!$A$2:$A$2001, -1),MATCH(N1957, SOFR_INDEX!$A$2:$A$2001, -1)+1)))</f>
        <v/>
      </c>
      <c r="P1957" s="40" t="str" cm="1">
        <f t="array" aca="1" ref="P1957" ca="1">IF(OR(B1957="", F1957=""), "", INDEX(SOFR_INDEX!$B$2:$E$2001, O1957,$P$4) * IF(LEFT($P$3, 3)="180", 2, IF(LEFT($P$3, 2)="90", 4, IF(LEFT($P$3, 2)="30", 12, 1)))/100)</f>
        <v/>
      </c>
      <c r="Q1957" s="43" t="str">
        <f ca="1">IF(OR(B1957="", F1957=""), "", P1957+'Terms&amp;Conditions + Transaction'!$B$11/10000)</f>
        <v/>
      </c>
      <c r="R1957" s="43" t="str">
        <f t="shared" ca="1" si="185"/>
        <v/>
      </c>
      <c r="S1957" t="str">
        <f ca="1">IF(B1957="",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Transaction'!$C$7*(F1957-E1957), 365), 360))))</f>
        <v/>
      </c>
      <c r="T1957" s="49" t="str">
        <f t="shared" ca="1" si="186"/>
        <v/>
      </c>
      <c r="U1957" s="49" t="str">
        <f t="shared" ca="1" si="187"/>
        <v/>
      </c>
      <c r="V1957" s="49" t="str">
        <f t="shared" ca="1" si="188"/>
        <v/>
      </c>
      <c r="W1957" s="11" t="str">
        <f t="shared" ca="1" si="189"/>
        <v/>
      </c>
      <c r="X1957" s="11" t="str">
        <f t="shared" ca="1" si="190"/>
        <v/>
      </c>
    </row>
    <row r="1958" spans="2:24" x14ac:dyDescent="0.25">
      <c r="B1958" s="82" t="str">
        <f ca="1">IF(B1957&lt;MIN($C$3, 'Terms&amp;Conditions + Transaction'!$B$6), B1957+1, "")</f>
        <v/>
      </c>
      <c r="C1958" t="str">
        <f ca="1">IF(B1958="", "", IF(AND(WEEKDAY(B1958, 2)&lt;=5, ISERROR(VLOOKUP(B1958, 'Holiday Schedule'!$B$3:$B$1002, 1, FALSE))), 1, 0))</f>
        <v/>
      </c>
      <c r="D1958" t="str">
        <f ca="1">IF(B1958="", "", IF(LOWER('Terms&amp;Conditions + Transaction'!$C$15)="act", 1, IF(DAY(B1958)=31, 0, IF(AND(DAY(B1958+1)=1, MONTH(B1958+1)=3), 31-DAY(B1958), 1))))</f>
        <v/>
      </c>
      <c r="E1958" s="18" t="str">
        <f ca="1">IF(B1958="", "", IFERROR(VLOOKUP(B1958, 'Accrual Schedule'!$B$3:$B$122, 1, TRUE), ""))</f>
        <v/>
      </c>
      <c r="F1958" s="18" t="str" cm="1">
        <f t="array" aca="1" ref="F1958" ca="1">IF(B1958="", "", INDEX('Accrual Schedule'!$B$3:$B$122, MATCH(B1958, 'Accrual Schedule'!$B$3:$B$122, 1)+1, 1))</f>
        <v/>
      </c>
      <c r="G1958" s="18" t="str" cm="1">
        <f t="array" aca="1" ref="G1958" ca="1">IF(B1958="", "", INDEX('Accrual Schedule'!$B$3:$B$122, MATCH(H1958, 'Accrual Schedule'!$B$3:$B$122, 1)-1, 1))</f>
        <v/>
      </c>
      <c r="H1958" s="18" t="str">
        <f ca="1">IF(B1958="", "", INDEX('Accrual Schedule'!$B$3:$B$122, MATCH(I1958, 'Accrual Schedule'!$C$3:$C$122, 1), 1))</f>
        <v/>
      </c>
      <c r="I1958" s="18" t="str" cm="1">
        <f t="array" aca="1" ref="I1958" ca="1">IF(B1958="", "", _xlfn.IFNA(INDEX('Accrual Schedule'!$C$4:$C$122, MATCH(B1958, 'Accrual Schedule'!$C$4:$C$122, 1)+1, 1), INDEX('Accrual Schedule'!$C$4:$C$122, 1, 1)))</f>
        <v/>
      </c>
      <c r="J1958" s="11" t="str">
        <f ca="1">IF(B1958="","",'Terms&amp;Conditions + Transaction'!$F$5-SUMIF(Dispositions!$B$3:$B$32,"&lt;="&amp;B1958,Dispositions!$C$3:$C$32))</f>
        <v/>
      </c>
      <c r="K1958" s="84" t="str">
        <f ca="1">IF(B1958="", "", IF(ISNA(MATCH(B1958, 'Factor Schedule'!$B$3:$B$2002, -1)),1,IF(INDEX('Factor Schedule'!$B$3:$C$2002,MATCH(B1958, 'Factor Schedule'!$B$3:$B$2002, -1), 1)=B1958,MATCH(B1958, 'Factor Schedule'!$B$3:$B$2002, -1),MATCH(B1958, 'Factor Schedule'!$B$3:$B$2002, -1)+1)))</f>
        <v/>
      </c>
      <c r="L1958" s="11" t="str" cm="1">
        <f t="array" aca="1" ref="L1958" ca="1">IF(B1958="","",ROUND(J1958*_xlfn.IFNA(INDEX('Factor Schedule'!$B$3:$C$2002,K1958, 2), 1), 2))</f>
        <v/>
      </c>
      <c r="M1958" s="11" t="str">
        <f ca="1">IF(B1958="", "", IF(OR(LOWER('Terms&amp;Conditions + Transaction'!$B$12)&lt;&gt;"compound", B1958=$C$2, B1958=E1958), L1958, L1958+IF(LOWER('Terms&amp;Conditions + Transaction'!$B$13)&lt;&gt;"y", SUMIFS($T$8:$T$2007, $B$8:$B$2007, "&gt;="&amp;E1958, $B$8:$B$2007, "&lt;"&amp;B1958), SUMIFS($U$8:$U$1007, $B$8:$B$2007, "&gt;="&amp;E1958, $B$8:$B$2007, "&lt;"&amp;B1958))))</f>
        <v/>
      </c>
      <c r="N1958" s="18" t="str">
        <f ca="1">IF(OR(B1958 = "", F1958=""), "", MIN(ForwardDays(B1958,-'Terms&amp;Conditions + Transaction'!$B$22, 'Terms&amp;Conditions + Transaction'!$B$23, 'Holiday Schedule'!$B$3:$B$1002),ForwardDays(F1958,-'Terms&amp;Conditions + Transaction'!$B$22, 'Terms&amp;Conditions + Transaction'!$B$23, 'Holiday Schedule'!$B$3:$B$1002)))</f>
        <v/>
      </c>
      <c r="O1958" s="42" t="str">
        <f ca="1">IF(B1958="", "", IF(ISNA(MATCH(N1958, SOFR_INDEX!$A$2:$A$2001, -1)),1,IF(INDEX(SOFR_INDEX!$A$2:$E$2001,MATCH(N1958, SOFR_INDEX!$A$2:$A$2001, -1), 1)=N1958,MATCH(N1958, SOFR_INDEX!$A$2:$A$2001, -1),MATCH(N1958, SOFR_INDEX!$A$2:$A$2001, -1)+1)))</f>
        <v/>
      </c>
      <c r="P1958" s="40" t="str" cm="1">
        <f t="array" aca="1" ref="P1958" ca="1">IF(OR(B1958="", F1958=""), "", INDEX(SOFR_INDEX!$B$2:$E$2001, O1958,$P$4) * IF(LEFT($P$3, 3)="180", 2, IF(LEFT($P$3, 2)="90", 4, IF(LEFT($P$3, 2)="30", 12, 1)))/100)</f>
        <v/>
      </c>
      <c r="Q1958" s="43" t="str">
        <f ca="1">IF(OR(B1958="", F1958=""), "", P1958+'Terms&amp;Conditions + Transaction'!$B$11/10000)</f>
        <v/>
      </c>
      <c r="R1958" s="43" t="str">
        <f t="shared" ca="1" si="185"/>
        <v/>
      </c>
      <c r="S1958" t="str">
        <f ca="1">IF(B1958="",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Transaction'!$C$7*(F1958-E1958), 365), 360))))</f>
        <v/>
      </c>
      <c r="T1958" s="49" t="str">
        <f t="shared" ca="1" si="186"/>
        <v/>
      </c>
      <c r="U1958" s="49" t="str">
        <f t="shared" ca="1" si="187"/>
        <v/>
      </c>
      <c r="V1958" s="49" t="str">
        <f t="shared" ca="1" si="188"/>
        <v/>
      </c>
      <c r="W1958" s="11" t="str">
        <f t="shared" ca="1" si="189"/>
        <v/>
      </c>
      <c r="X1958" s="11" t="str">
        <f t="shared" ca="1" si="190"/>
        <v/>
      </c>
    </row>
    <row r="1959" spans="2:24" x14ac:dyDescent="0.25">
      <c r="B1959" s="82" t="str">
        <f ca="1">IF(B1958&lt;MIN($C$3, 'Terms&amp;Conditions + Transaction'!$B$6), B1958+1, "")</f>
        <v/>
      </c>
      <c r="C1959" t="str">
        <f ca="1">IF(B1959="", "", IF(AND(WEEKDAY(B1959, 2)&lt;=5, ISERROR(VLOOKUP(B1959, 'Holiday Schedule'!$B$3:$B$1002, 1, FALSE))), 1, 0))</f>
        <v/>
      </c>
      <c r="D1959" t="str">
        <f ca="1">IF(B1959="", "", IF(LOWER('Terms&amp;Conditions + Transaction'!$C$15)="act", 1, IF(DAY(B1959)=31, 0, IF(AND(DAY(B1959+1)=1, MONTH(B1959+1)=3), 31-DAY(B1959), 1))))</f>
        <v/>
      </c>
      <c r="E1959" s="18" t="str">
        <f ca="1">IF(B1959="", "", IFERROR(VLOOKUP(B1959, 'Accrual Schedule'!$B$3:$B$122, 1, TRUE), ""))</f>
        <v/>
      </c>
      <c r="F1959" s="18" t="str" cm="1">
        <f t="array" aca="1" ref="F1959" ca="1">IF(B1959="", "", INDEX('Accrual Schedule'!$B$3:$B$122, MATCH(B1959, 'Accrual Schedule'!$B$3:$B$122, 1)+1, 1))</f>
        <v/>
      </c>
      <c r="G1959" s="18" t="str" cm="1">
        <f t="array" aca="1" ref="G1959" ca="1">IF(B1959="", "", INDEX('Accrual Schedule'!$B$3:$B$122, MATCH(H1959, 'Accrual Schedule'!$B$3:$B$122, 1)-1, 1))</f>
        <v/>
      </c>
      <c r="H1959" s="18" t="str">
        <f ca="1">IF(B1959="", "", INDEX('Accrual Schedule'!$B$3:$B$122, MATCH(I1959, 'Accrual Schedule'!$C$3:$C$122, 1), 1))</f>
        <v/>
      </c>
      <c r="I1959" s="18" t="str" cm="1">
        <f t="array" aca="1" ref="I1959" ca="1">IF(B1959="", "", _xlfn.IFNA(INDEX('Accrual Schedule'!$C$4:$C$122, MATCH(B1959, 'Accrual Schedule'!$C$4:$C$122, 1)+1, 1), INDEX('Accrual Schedule'!$C$4:$C$122, 1, 1)))</f>
        <v/>
      </c>
      <c r="J1959" s="11" t="str">
        <f ca="1">IF(B1959="","",'Terms&amp;Conditions + Transaction'!$F$5-SUMIF(Dispositions!$B$3:$B$32,"&lt;="&amp;B1959,Dispositions!$C$3:$C$32))</f>
        <v/>
      </c>
      <c r="K1959" s="84" t="str">
        <f ca="1">IF(B1959="", "", IF(ISNA(MATCH(B1959, 'Factor Schedule'!$B$3:$B$2002, -1)),1,IF(INDEX('Factor Schedule'!$B$3:$C$2002,MATCH(B1959, 'Factor Schedule'!$B$3:$B$2002, -1), 1)=B1959,MATCH(B1959, 'Factor Schedule'!$B$3:$B$2002, -1),MATCH(B1959, 'Factor Schedule'!$B$3:$B$2002, -1)+1)))</f>
        <v/>
      </c>
      <c r="L1959" s="11" t="str" cm="1">
        <f t="array" aca="1" ref="L1959" ca="1">IF(B1959="","",ROUND(J1959*_xlfn.IFNA(INDEX('Factor Schedule'!$B$3:$C$2002,K1959, 2), 1), 2))</f>
        <v/>
      </c>
      <c r="M1959" s="11" t="str">
        <f ca="1">IF(B1959="", "", IF(OR(LOWER('Terms&amp;Conditions + Transaction'!$B$12)&lt;&gt;"compound", B1959=$C$2, B1959=E1959), L1959, L1959+IF(LOWER('Terms&amp;Conditions + Transaction'!$B$13)&lt;&gt;"y", SUMIFS($T$8:$T$2007, $B$8:$B$2007, "&gt;="&amp;E1959, $B$8:$B$2007, "&lt;"&amp;B1959), SUMIFS($U$8:$U$1007, $B$8:$B$2007, "&gt;="&amp;E1959, $B$8:$B$2007, "&lt;"&amp;B1959))))</f>
        <v/>
      </c>
      <c r="N1959" s="18" t="str">
        <f ca="1">IF(OR(B1959 = "", F1959=""), "", MIN(ForwardDays(B1959,-'Terms&amp;Conditions + Transaction'!$B$22, 'Terms&amp;Conditions + Transaction'!$B$23, 'Holiday Schedule'!$B$3:$B$1002),ForwardDays(F1959,-'Terms&amp;Conditions + Transaction'!$B$22, 'Terms&amp;Conditions + Transaction'!$B$23, 'Holiday Schedule'!$B$3:$B$1002)))</f>
        <v/>
      </c>
      <c r="O1959" s="42" t="str">
        <f ca="1">IF(B1959="", "", IF(ISNA(MATCH(N1959, SOFR_INDEX!$A$2:$A$2001, -1)),1,IF(INDEX(SOFR_INDEX!$A$2:$E$2001,MATCH(N1959, SOFR_INDEX!$A$2:$A$2001, -1), 1)=N1959,MATCH(N1959, SOFR_INDEX!$A$2:$A$2001, -1),MATCH(N1959, SOFR_INDEX!$A$2:$A$2001, -1)+1)))</f>
        <v/>
      </c>
      <c r="P1959" s="40" t="str" cm="1">
        <f t="array" aca="1" ref="P1959" ca="1">IF(OR(B1959="", F1959=""), "", INDEX(SOFR_INDEX!$B$2:$E$2001, O1959,$P$4) * IF(LEFT($P$3, 3)="180", 2, IF(LEFT($P$3, 2)="90", 4, IF(LEFT($P$3, 2)="30", 12, 1)))/100)</f>
        <v/>
      </c>
      <c r="Q1959" s="43" t="str">
        <f ca="1">IF(OR(B1959="", F1959=""), "", P1959+'Terms&amp;Conditions + Transaction'!$B$11/10000)</f>
        <v/>
      </c>
      <c r="R1959" s="43" t="str">
        <f t="shared" ca="1" si="185"/>
        <v/>
      </c>
      <c r="S1959" t="str">
        <f ca="1">IF(B1959="",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Transaction'!$C$7*(F1959-E1959), 365), 360))))</f>
        <v/>
      </c>
      <c r="T1959" s="49" t="str">
        <f t="shared" ca="1" si="186"/>
        <v/>
      </c>
      <c r="U1959" s="49" t="str">
        <f t="shared" ca="1" si="187"/>
        <v/>
      </c>
      <c r="V1959" s="49" t="str">
        <f t="shared" ca="1" si="188"/>
        <v/>
      </c>
      <c r="W1959" s="11" t="str">
        <f t="shared" ca="1" si="189"/>
        <v/>
      </c>
      <c r="X1959" s="11" t="str">
        <f t="shared" ca="1" si="190"/>
        <v/>
      </c>
    </row>
    <row r="1960" spans="2:24" x14ac:dyDescent="0.25">
      <c r="B1960" s="82" t="str">
        <f ca="1">IF(B1959&lt;MIN($C$3, 'Terms&amp;Conditions + Transaction'!$B$6), B1959+1, "")</f>
        <v/>
      </c>
      <c r="C1960" t="str">
        <f ca="1">IF(B1960="", "", IF(AND(WEEKDAY(B1960, 2)&lt;=5, ISERROR(VLOOKUP(B1960, 'Holiday Schedule'!$B$3:$B$1002, 1, FALSE))), 1, 0))</f>
        <v/>
      </c>
      <c r="D1960" t="str">
        <f ca="1">IF(B1960="", "", IF(LOWER('Terms&amp;Conditions + Transaction'!$C$15)="act", 1, IF(DAY(B1960)=31, 0, IF(AND(DAY(B1960+1)=1, MONTH(B1960+1)=3), 31-DAY(B1960), 1))))</f>
        <v/>
      </c>
      <c r="E1960" s="18" t="str">
        <f ca="1">IF(B1960="", "", IFERROR(VLOOKUP(B1960, 'Accrual Schedule'!$B$3:$B$122, 1, TRUE), ""))</f>
        <v/>
      </c>
      <c r="F1960" s="18" t="str" cm="1">
        <f t="array" aca="1" ref="F1960" ca="1">IF(B1960="", "", INDEX('Accrual Schedule'!$B$3:$B$122, MATCH(B1960, 'Accrual Schedule'!$B$3:$B$122, 1)+1, 1))</f>
        <v/>
      </c>
      <c r="G1960" s="18" t="str" cm="1">
        <f t="array" aca="1" ref="G1960" ca="1">IF(B1960="", "", INDEX('Accrual Schedule'!$B$3:$B$122, MATCH(H1960, 'Accrual Schedule'!$B$3:$B$122, 1)-1, 1))</f>
        <v/>
      </c>
      <c r="H1960" s="18" t="str">
        <f ca="1">IF(B1960="", "", INDEX('Accrual Schedule'!$B$3:$B$122, MATCH(I1960, 'Accrual Schedule'!$C$3:$C$122, 1), 1))</f>
        <v/>
      </c>
      <c r="I1960" s="18" t="str" cm="1">
        <f t="array" aca="1" ref="I1960" ca="1">IF(B1960="", "", _xlfn.IFNA(INDEX('Accrual Schedule'!$C$4:$C$122, MATCH(B1960, 'Accrual Schedule'!$C$4:$C$122, 1)+1, 1), INDEX('Accrual Schedule'!$C$4:$C$122, 1, 1)))</f>
        <v/>
      </c>
      <c r="J1960" s="11" t="str">
        <f ca="1">IF(B1960="","",'Terms&amp;Conditions + Transaction'!$F$5-SUMIF(Dispositions!$B$3:$B$32,"&lt;="&amp;B1960,Dispositions!$C$3:$C$32))</f>
        <v/>
      </c>
      <c r="K1960" s="84" t="str">
        <f ca="1">IF(B1960="", "", IF(ISNA(MATCH(B1960, 'Factor Schedule'!$B$3:$B$2002, -1)),1,IF(INDEX('Factor Schedule'!$B$3:$C$2002,MATCH(B1960, 'Factor Schedule'!$B$3:$B$2002, -1), 1)=B1960,MATCH(B1960, 'Factor Schedule'!$B$3:$B$2002, -1),MATCH(B1960, 'Factor Schedule'!$B$3:$B$2002, -1)+1)))</f>
        <v/>
      </c>
      <c r="L1960" s="11" t="str" cm="1">
        <f t="array" aca="1" ref="L1960" ca="1">IF(B1960="","",ROUND(J1960*_xlfn.IFNA(INDEX('Factor Schedule'!$B$3:$C$2002,K1960, 2), 1), 2))</f>
        <v/>
      </c>
      <c r="M1960" s="11" t="str">
        <f ca="1">IF(B1960="", "", IF(OR(LOWER('Terms&amp;Conditions + Transaction'!$B$12)&lt;&gt;"compound", B1960=$C$2, B1960=E1960), L1960, L1960+IF(LOWER('Terms&amp;Conditions + Transaction'!$B$13)&lt;&gt;"y", SUMIFS($T$8:$T$2007, $B$8:$B$2007, "&gt;="&amp;E1960, $B$8:$B$2007, "&lt;"&amp;B1960), SUMIFS($U$8:$U$1007, $B$8:$B$2007, "&gt;="&amp;E1960, $B$8:$B$2007, "&lt;"&amp;B1960))))</f>
        <v/>
      </c>
      <c r="N1960" s="18" t="str">
        <f ca="1">IF(OR(B1960 = "", F1960=""), "", MIN(ForwardDays(B1960,-'Terms&amp;Conditions + Transaction'!$B$22, 'Terms&amp;Conditions + Transaction'!$B$23, 'Holiday Schedule'!$B$3:$B$1002),ForwardDays(F1960,-'Terms&amp;Conditions + Transaction'!$B$22, 'Terms&amp;Conditions + Transaction'!$B$23, 'Holiday Schedule'!$B$3:$B$1002)))</f>
        <v/>
      </c>
      <c r="O1960" s="42" t="str">
        <f ca="1">IF(B1960="", "", IF(ISNA(MATCH(N1960, SOFR_INDEX!$A$2:$A$2001, -1)),1,IF(INDEX(SOFR_INDEX!$A$2:$E$2001,MATCH(N1960, SOFR_INDEX!$A$2:$A$2001, -1), 1)=N1960,MATCH(N1960, SOFR_INDEX!$A$2:$A$2001, -1),MATCH(N1960, SOFR_INDEX!$A$2:$A$2001, -1)+1)))</f>
        <v/>
      </c>
      <c r="P1960" s="40" t="str" cm="1">
        <f t="array" aca="1" ref="P1960" ca="1">IF(OR(B1960="", F1960=""), "", INDEX(SOFR_INDEX!$B$2:$E$2001, O1960,$P$4) * IF(LEFT($P$3, 3)="180", 2, IF(LEFT($P$3, 2)="90", 4, IF(LEFT($P$3, 2)="30", 12, 1)))/100)</f>
        <v/>
      </c>
      <c r="Q1960" s="43" t="str">
        <f ca="1">IF(OR(B1960="", F1960=""), "", P1960+'Terms&amp;Conditions + Transaction'!$B$11/10000)</f>
        <v/>
      </c>
      <c r="R1960" s="43" t="str">
        <f t="shared" ca="1" si="185"/>
        <v/>
      </c>
      <c r="S1960" t="str">
        <f ca="1">IF(B1960="",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Transaction'!$C$7*(F1960-E1960), 365), 360))))</f>
        <v/>
      </c>
      <c r="T1960" s="49" t="str">
        <f t="shared" ca="1" si="186"/>
        <v/>
      </c>
      <c r="U1960" s="49" t="str">
        <f t="shared" ca="1" si="187"/>
        <v/>
      </c>
      <c r="V1960" s="49" t="str">
        <f t="shared" ca="1" si="188"/>
        <v/>
      </c>
      <c r="W1960" s="11" t="str">
        <f t="shared" ca="1" si="189"/>
        <v/>
      </c>
      <c r="X1960" s="11" t="str">
        <f t="shared" ca="1" si="190"/>
        <v/>
      </c>
    </row>
    <row r="1961" spans="2:24" x14ac:dyDescent="0.25">
      <c r="B1961" s="82" t="str">
        <f ca="1">IF(B1960&lt;MIN($C$3, 'Terms&amp;Conditions + Transaction'!$B$6), B1960+1, "")</f>
        <v/>
      </c>
      <c r="C1961" t="str">
        <f ca="1">IF(B1961="", "", IF(AND(WEEKDAY(B1961, 2)&lt;=5, ISERROR(VLOOKUP(B1961, 'Holiday Schedule'!$B$3:$B$1002, 1, FALSE))), 1, 0))</f>
        <v/>
      </c>
      <c r="D1961" t="str">
        <f ca="1">IF(B1961="", "", IF(LOWER('Terms&amp;Conditions + Transaction'!$C$15)="act", 1, IF(DAY(B1961)=31, 0, IF(AND(DAY(B1961+1)=1, MONTH(B1961+1)=3), 31-DAY(B1961), 1))))</f>
        <v/>
      </c>
      <c r="E1961" s="18" t="str">
        <f ca="1">IF(B1961="", "", IFERROR(VLOOKUP(B1961, 'Accrual Schedule'!$B$3:$B$122, 1, TRUE), ""))</f>
        <v/>
      </c>
      <c r="F1961" s="18" t="str" cm="1">
        <f t="array" aca="1" ref="F1961" ca="1">IF(B1961="", "", INDEX('Accrual Schedule'!$B$3:$B$122, MATCH(B1961, 'Accrual Schedule'!$B$3:$B$122, 1)+1, 1))</f>
        <v/>
      </c>
      <c r="G1961" s="18" t="str" cm="1">
        <f t="array" aca="1" ref="G1961" ca="1">IF(B1961="", "", INDEX('Accrual Schedule'!$B$3:$B$122, MATCH(H1961, 'Accrual Schedule'!$B$3:$B$122, 1)-1, 1))</f>
        <v/>
      </c>
      <c r="H1961" s="18" t="str">
        <f ca="1">IF(B1961="", "", INDEX('Accrual Schedule'!$B$3:$B$122, MATCH(I1961, 'Accrual Schedule'!$C$3:$C$122, 1), 1))</f>
        <v/>
      </c>
      <c r="I1961" s="18" t="str" cm="1">
        <f t="array" aca="1" ref="I1961" ca="1">IF(B1961="", "", _xlfn.IFNA(INDEX('Accrual Schedule'!$C$4:$C$122, MATCH(B1961, 'Accrual Schedule'!$C$4:$C$122, 1)+1, 1), INDEX('Accrual Schedule'!$C$4:$C$122, 1, 1)))</f>
        <v/>
      </c>
      <c r="J1961" s="11" t="str">
        <f ca="1">IF(B1961="","",'Terms&amp;Conditions + Transaction'!$F$5-SUMIF(Dispositions!$B$3:$B$32,"&lt;="&amp;B1961,Dispositions!$C$3:$C$32))</f>
        <v/>
      </c>
      <c r="K1961" s="84" t="str">
        <f ca="1">IF(B1961="", "", IF(ISNA(MATCH(B1961, 'Factor Schedule'!$B$3:$B$2002, -1)),1,IF(INDEX('Factor Schedule'!$B$3:$C$2002,MATCH(B1961, 'Factor Schedule'!$B$3:$B$2002, -1), 1)=B1961,MATCH(B1961, 'Factor Schedule'!$B$3:$B$2002, -1),MATCH(B1961, 'Factor Schedule'!$B$3:$B$2002, -1)+1)))</f>
        <v/>
      </c>
      <c r="L1961" s="11" t="str" cm="1">
        <f t="array" aca="1" ref="L1961" ca="1">IF(B1961="","",ROUND(J1961*_xlfn.IFNA(INDEX('Factor Schedule'!$B$3:$C$2002,K1961, 2), 1), 2))</f>
        <v/>
      </c>
      <c r="M1961" s="11" t="str">
        <f ca="1">IF(B1961="", "", IF(OR(LOWER('Terms&amp;Conditions + Transaction'!$B$12)&lt;&gt;"compound", B1961=$C$2, B1961=E1961), L1961, L1961+IF(LOWER('Terms&amp;Conditions + Transaction'!$B$13)&lt;&gt;"y", SUMIFS($T$8:$T$2007, $B$8:$B$2007, "&gt;="&amp;E1961, $B$8:$B$2007, "&lt;"&amp;B1961), SUMIFS($U$8:$U$1007, $B$8:$B$2007, "&gt;="&amp;E1961, $B$8:$B$2007, "&lt;"&amp;B1961))))</f>
        <v/>
      </c>
      <c r="N1961" s="18" t="str">
        <f ca="1">IF(OR(B1961 = "", F1961=""), "", MIN(ForwardDays(B1961,-'Terms&amp;Conditions + Transaction'!$B$22, 'Terms&amp;Conditions + Transaction'!$B$23, 'Holiday Schedule'!$B$3:$B$1002),ForwardDays(F1961,-'Terms&amp;Conditions + Transaction'!$B$22, 'Terms&amp;Conditions + Transaction'!$B$23, 'Holiday Schedule'!$B$3:$B$1002)))</f>
        <v/>
      </c>
      <c r="O1961" s="42" t="str">
        <f ca="1">IF(B1961="", "", IF(ISNA(MATCH(N1961, SOFR_INDEX!$A$2:$A$2001, -1)),1,IF(INDEX(SOFR_INDEX!$A$2:$E$2001,MATCH(N1961, SOFR_INDEX!$A$2:$A$2001, -1), 1)=N1961,MATCH(N1961, SOFR_INDEX!$A$2:$A$2001, -1),MATCH(N1961, SOFR_INDEX!$A$2:$A$2001, -1)+1)))</f>
        <v/>
      </c>
      <c r="P1961" s="40" t="str" cm="1">
        <f t="array" aca="1" ref="P1961" ca="1">IF(OR(B1961="", F1961=""), "", INDEX(SOFR_INDEX!$B$2:$E$2001, O1961,$P$4) * IF(LEFT($P$3, 3)="180", 2, IF(LEFT($P$3, 2)="90", 4, IF(LEFT($P$3, 2)="30", 12, 1)))/100)</f>
        <v/>
      </c>
      <c r="Q1961" s="43" t="str">
        <f ca="1">IF(OR(B1961="", F1961=""), "", P1961+'Terms&amp;Conditions + Transaction'!$B$11/10000)</f>
        <v/>
      </c>
      <c r="R1961" s="43" t="str">
        <f t="shared" ca="1" si="185"/>
        <v/>
      </c>
      <c r="S1961" t="str">
        <f ca="1">IF(B1961="",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Transaction'!$C$7*(F1961-E1961), 365), 360))))</f>
        <v/>
      </c>
      <c r="T1961" s="49" t="str">
        <f t="shared" ca="1" si="186"/>
        <v/>
      </c>
      <c r="U1961" s="49" t="str">
        <f t="shared" ca="1" si="187"/>
        <v/>
      </c>
      <c r="V1961" s="49" t="str">
        <f t="shared" ca="1" si="188"/>
        <v/>
      </c>
      <c r="W1961" s="11" t="str">
        <f t="shared" ca="1" si="189"/>
        <v/>
      </c>
      <c r="X1961" s="11" t="str">
        <f t="shared" ca="1" si="190"/>
        <v/>
      </c>
    </row>
    <row r="1962" spans="2:24" x14ac:dyDescent="0.25">
      <c r="B1962" s="82" t="str">
        <f ca="1">IF(B1961&lt;MIN($C$3, 'Terms&amp;Conditions + Transaction'!$B$6), B1961+1, "")</f>
        <v/>
      </c>
      <c r="C1962" t="str">
        <f ca="1">IF(B1962="", "", IF(AND(WEEKDAY(B1962, 2)&lt;=5, ISERROR(VLOOKUP(B1962, 'Holiday Schedule'!$B$3:$B$1002, 1, FALSE))), 1, 0))</f>
        <v/>
      </c>
      <c r="D1962" t="str">
        <f ca="1">IF(B1962="", "", IF(LOWER('Terms&amp;Conditions + Transaction'!$C$15)="act", 1, IF(DAY(B1962)=31, 0, IF(AND(DAY(B1962+1)=1, MONTH(B1962+1)=3), 31-DAY(B1962), 1))))</f>
        <v/>
      </c>
      <c r="E1962" s="18" t="str">
        <f ca="1">IF(B1962="", "", IFERROR(VLOOKUP(B1962, 'Accrual Schedule'!$B$3:$B$122, 1, TRUE), ""))</f>
        <v/>
      </c>
      <c r="F1962" s="18" t="str" cm="1">
        <f t="array" aca="1" ref="F1962" ca="1">IF(B1962="", "", INDEX('Accrual Schedule'!$B$3:$B$122, MATCH(B1962, 'Accrual Schedule'!$B$3:$B$122, 1)+1, 1))</f>
        <v/>
      </c>
      <c r="G1962" s="18" t="str" cm="1">
        <f t="array" aca="1" ref="G1962" ca="1">IF(B1962="", "", INDEX('Accrual Schedule'!$B$3:$B$122, MATCH(H1962, 'Accrual Schedule'!$B$3:$B$122, 1)-1, 1))</f>
        <v/>
      </c>
      <c r="H1962" s="18" t="str">
        <f ca="1">IF(B1962="", "", INDEX('Accrual Schedule'!$B$3:$B$122, MATCH(I1962, 'Accrual Schedule'!$C$3:$C$122, 1), 1))</f>
        <v/>
      </c>
      <c r="I1962" s="18" t="str" cm="1">
        <f t="array" aca="1" ref="I1962" ca="1">IF(B1962="", "", _xlfn.IFNA(INDEX('Accrual Schedule'!$C$4:$C$122, MATCH(B1962, 'Accrual Schedule'!$C$4:$C$122, 1)+1, 1), INDEX('Accrual Schedule'!$C$4:$C$122, 1, 1)))</f>
        <v/>
      </c>
      <c r="J1962" s="11" t="str">
        <f ca="1">IF(B1962="","",'Terms&amp;Conditions + Transaction'!$F$5-SUMIF(Dispositions!$B$3:$B$32,"&lt;="&amp;B1962,Dispositions!$C$3:$C$32))</f>
        <v/>
      </c>
      <c r="K1962" s="84" t="str">
        <f ca="1">IF(B1962="", "", IF(ISNA(MATCH(B1962, 'Factor Schedule'!$B$3:$B$2002, -1)),1,IF(INDEX('Factor Schedule'!$B$3:$C$2002,MATCH(B1962, 'Factor Schedule'!$B$3:$B$2002, -1), 1)=B1962,MATCH(B1962, 'Factor Schedule'!$B$3:$B$2002, -1),MATCH(B1962, 'Factor Schedule'!$B$3:$B$2002, -1)+1)))</f>
        <v/>
      </c>
      <c r="L1962" s="11" t="str" cm="1">
        <f t="array" aca="1" ref="L1962" ca="1">IF(B1962="","",ROUND(J1962*_xlfn.IFNA(INDEX('Factor Schedule'!$B$3:$C$2002,K1962, 2), 1), 2))</f>
        <v/>
      </c>
      <c r="M1962" s="11" t="str">
        <f ca="1">IF(B1962="", "", IF(OR(LOWER('Terms&amp;Conditions + Transaction'!$B$12)&lt;&gt;"compound", B1962=$C$2, B1962=E1962), L1962, L1962+IF(LOWER('Terms&amp;Conditions + Transaction'!$B$13)&lt;&gt;"y", SUMIFS($T$8:$T$2007, $B$8:$B$2007, "&gt;="&amp;E1962, $B$8:$B$2007, "&lt;"&amp;B1962), SUMIFS($U$8:$U$1007, $B$8:$B$2007, "&gt;="&amp;E1962, $B$8:$B$2007, "&lt;"&amp;B1962))))</f>
        <v/>
      </c>
      <c r="N1962" s="18" t="str">
        <f ca="1">IF(OR(B1962 = "", F1962=""), "", MIN(ForwardDays(B1962,-'Terms&amp;Conditions + Transaction'!$B$22, 'Terms&amp;Conditions + Transaction'!$B$23, 'Holiday Schedule'!$B$3:$B$1002),ForwardDays(F1962,-'Terms&amp;Conditions + Transaction'!$B$22, 'Terms&amp;Conditions + Transaction'!$B$23, 'Holiday Schedule'!$B$3:$B$1002)))</f>
        <v/>
      </c>
      <c r="O1962" s="42" t="str">
        <f ca="1">IF(B1962="", "", IF(ISNA(MATCH(N1962, SOFR_INDEX!$A$2:$A$2001, -1)),1,IF(INDEX(SOFR_INDEX!$A$2:$E$2001,MATCH(N1962, SOFR_INDEX!$A$2:$A$2001, -1), 1)=N1962,MATCH(N1962, SOFR_INDEX!$A$2:$A$2001, -1),MATCH(N1962, SOFR_INDEX!$A$2:$A$2001, -1)+1)))</f>
        <v/>
      </c>
      <c r="P1962" s="40" t="str" cm="1">
        <f t="array" aca="1" ref="P1962" ca="1">IF(OR(B1962="", F1962=""), "", INDEX(SOFR_INDEX!$B$2:$E$2001, O1962,$P$4) * IF(LEFT($P$3, 3)="180", 2, IF(LEFT($P$3, 2)="90", 4, IF(LEFT($P$3, 2)="30", 12, 1)))/100)</f>
        <v/>
      </c>
      <c r="Q1962" s="43" t="str">
        <f ca="1">IF(OR(B1962="", F1962=""), "", P1962+'Terms&amp;Conditions + Transaction'!$B$11/10000)</f>
        <v/>
      </c>
      <c r="R1962" s="43" t="str">
        <f t="shared" ref="R1962:R2007" ca="1" si="191">IF(OR(B1962="", B1963=""), "", (V1962/L1962)/((B1963-$B$8)/S1962))</f>
        <v/>
      </c>
      <c r="S1962" t="str">
        <f ca="1">IF(B1962="",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Transaction'!$C$7*(F1962-E1962), 365), 360))))</f>
        <v/>
      </c>
      <c r="T1962" s="49" t="str">
        <f t="shared" ref="T1962:T2007" ca="1" si="192">IF(OR(B1962="", F1962=""), "", IF(S1962&gt;0, D1962*M1962* P1962/S1962, 0))</f>
        <v/>
      </c>
      <c r="U1962" s="49" t="str">
        <f t="shared" ref="U1962:U2007" ca="1" si="193">IF(OR(B1962="", F1962=""), "", IF(S1962&gt;0, D1962*M1962* Q1962/S1962, 0))</f>
        <v/>
      </c>
      <c r="V1962" s="49" t="str">
        <f t="shared" ref="V1962:V2007" ca="1" si="194">IF(B1962="","",SUMIFS($U$8:$U$1007, $B$8:$B$1007,"&gt;="&amp;G1962,$B$8:$B$1007,"&lt;="&amp;B1962))</f>
        <v/>
      </c>
      <c r="W1962" s="11" t="str">
        <f t="shared" ref="W1962:W2007" ca="1" si="195">IF(B1962="","",ROUND(V1962, 2))</f>
        <v/>
      </c>
      <c r="X1962" s="11" t="str">
        <f t="shared" ref="X1962:X2007" ca="1" si="196">IF(B1962="","",IF(B1961="","",IF(B1962=I1961,ROUND(SUMIFS($U$8:$U$1007, $B$8:$B$1007,"&gt;="&amp;G1961,$B$8:$B$1007,"&lt;"&amp;H1961), 2),"")))</f>
        <v/>
      </c>
    </row>
    <row r="1963" spans="2:24" x14ac:dyDescent="0.25">
      <c r="B1963" s="82" t="str">
        <f ca="1">IF(B1962&lt;MIN($C$3, 'Terms&amp;Conditions + Transaction'!$B$6), B1962+1, "")</f>
        <v/>
      </c>
      <c r="C1963" t="str">
        <f ca="1">IF(B1963="", "", IF(AND(WEEKDAY(B1963, 2)&lt;=5, ISERROR(VLOOKUP(B1963, 'Holiday Schedule'!$B$3:$B$1002, 1, FALSE))), 1, 0))</f>
        <v/>
      </c>
      <c r="D1963" t="str">
        <f ca="1">IF(B1963="", "", IF(LOWER('Terms&amp;Conditions + Transaction'!$C$15)="act", 1, IF(DAY(B1963)=31, 0, IF(AND(DAY(B1963+1)=1, MONTH(B1963+1)=3), 31-DAY(B1963), 1))))</f>
        <v/>
      </c>
      <c r="E1963" s="18" t="str">
        <f ca="1">IF(B1963="", "", IFERROR(VLOOKUP(B1963, 'Accrual Schedule'!$B$3:$B$122, 1, TRUE), ""))</f>
        <v/>
      </c>
      <c r="F1963" s="18" t="str" cm="1">
        <f t="array" aca="1" ref="F1963" ca="1">IF(B1963="", "", INDEX('Accrual Schedule'!$B$3:$B$122, MATCH(B1963, 'Accrual Schedule'!$B$3:$B$122, 1)+1, 1))</f>
        <v/>
      </c>
      <c r="G1963" s="18" t="str" cm="1">
        <f t="array" aca="1" ref="G1963" ca="1">IF(B1963="", "", INDEX('Accrual Schedule'!$B$3:$B$122, MATCH(H1963, 'Accrual Schedule'!$B$3:$B$122, 1)-1, 1))</f>
        <v/>
      </c>
      <c r="H1963" s="18" t="str">
        <f ca="1">IF(B1963="", "", INDEX('Accrual Schedule'!$B$3:$B$122, MATCH(I1963, 'Accrual Schedule'!$C$3:$C$122, 1), 1))</f>
        <v/>
      </c>
      <c r="I1963" s="18" t="str" cm="1">
        <f t="array" aca="1" ref="I1963" ca="1">IF(B1963="", "", _xlfn.IFNA(INDEX('Accrual Schedule'!$C$4:$C$122, MATCH(B1963, 'Accrual Schedule'!$C$4:$C$122, 1)+1, 1), INDEX('Accrual Schedule'!$C$4:$C$122, 1, 1)))</f>
        <v/>
      </c>
      <c r="J1963" s="11" t="str">
        <f ca="1">IF(B1963="","",'Terms&amp;Conditions + Transaction'!$F$5-SUMIF(Dispositions!$B$3:$B$32,"&lt;="&amp;B1963,Dispositions!$C$3:$C$32))</f>
        <v/>
      </c>
      <c r="K1963" s="84" t="str">
        <f ca="1">IF(B1963="", "", IF(ISNA(MATCH(B1963, 'Factor Schedule'!$B$3:$B$2002, -1)),1,IF(INDEX('Factor Schedule'!$B$3:$C$2002,MATCH(B1963, 'Factor Schedule'!$B$3:$B$2002, -1), 1)=B1963,MATCH(B1963, 'Factor Schedule'!$B$3:$B$2002, -1),MATCH(B1963, 'Factor Schedule'!$B$3:$B$2002, -1)+1)))</f>
        <v/>
      </c>
      <c r="L1963" s="11" t="str" cm="1">
        <f t="array" aca="1" ref="L1963" ca="1">IF(B1963="","",ROUND(J1963*_xlfn.IFNA(INDEX('Factor Schedule'!$B$3:$C$2002,K1963, 2), 1), 2))</f>
        <v/>
      </c>
      <c r="M1963" s="11" t="str">
        <f ca="1">IF(B1963="", "", IF(OR(LOWER('Terms&amp;Conditions + Transaction'!$B$12)&lt;&gt;"compound", B1963=$C$2, B1963=E1963), L1963, L1963+IF(LOWER('Terms&amp;Conditions + Transaction'!$B$13)&lt;&gt;"y", SUMIFS($T$8:$T$2007, $B$8:$B$2007, "&gt;="&amp;E1963, $B$8:$B$2007, "&lt;"&amp;B1963), SUMIFS($U$8:$U$1007, $B$8:$B$2007, "&gt;="&amp;E1963, $B$8:$B$2007, "&lt;"&amp;B1963))))</f>
        <v/>
      </c>
      <c r="N1963" s="18" t="str">
        <f ca="1">IF(OR(B1963 = "", F1963=""), "", MIN(ForwardDays(B1963,-'Terms&amp;Conditions + Transaction'!$B$22, 'Terms&amp;Conditions + Transaction'!$B$23, 'Holiday Schedule'!$B$3:$B$1002),ForwardDays(F1963,-'Terms&amp;Conditions + Transaction'!$B$22, 'Terms&amp;Conditions + Transaction'!$B$23, 'Holiday Schedule'!$B$3:$B$1002)))</f>
        <v/>
      </c>
      <c r="O1963" s="42" t="str">
        <f ca="1">IF(B1963="", "", IF(ISNA(MATCH(N1963, SOFR_INDEX!$A$2:$A$2001, -1)),1,IF(INDEX(SOFR_INDEX!$A$2:$E$2001,MATCH(N1963, SOFR_INDEX!$A$2:$A$2001, -1), 1)=N1963,MATCH(N1963, SOFR_INDEX!$A$2:$A$2001, -1),MATCH(N1963, SOFR_INDEX!$A$2:$A$2001, -1)+1)))</f>
        <v/>
      </c>
      <c r="P1963" s="40" t="str" cm="1">
        <f t="array" aca="1" ref="P1963" ca="1">IF(OR(B1963="", F1963=""), "", INDEX(SOFR_INDEX!$B$2:$E$2001, O1963,$P$4) * IF(LEFT($P$3, 3)="180", 2, IF(LEFT($P$3, 2)="90", 4, IF(LEFT($P$3, 2)="30", 12, 1)))/100)</f>
        <v/>
      </c>
      <c r="Q1963" s="43" t="str">
        <f ca="1">IF(OR(B1963="", F1963=""), "", P1963+'Terms&amp;Conditions + Transaction'!$B$11/10000)</f>
        <v/>
      </c>
      <c r="R1963" s="43" t="str">
        <f t="shared" ca="1" si="191"/>
        <v/>
      </c>
      <c r="S1963" t="str">
        <f ca="1">IF(B1963="",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Transaction'!$C$7*(F1963-E1963), 365), 360))))</f>
        <v/>
      </c>
      <c r="T1963" s="49" t="str">
        <f t="shared" ca="1" si="192"/>
        <v/>
      </c>
      <c r="U1963" s="49" t="str">
        <f t="shared" ca="1" si="193"/>
        <v/>
      </c>
      <c r="V1963" s="49" t="str">
        <f t="shared" ca="1" si="194"/>
        <v/>
      </c>
      <c r="W1963" s="11" t="str">
        <f t="shared" ca="1" si="195"/>
        <v/>
      </c>
      <c r="X1963" s="11" t="str">
        <f t="shared" ca="1" si="196"/>
        <v/>
      </c>
    </row>
    <row r="1964" spans="2:24" x14ac:dyDescent="0.25">
      <c r="B1964" s="82" t="str">
        <f ca="1">IF(B1963&lt;MIN($C$3, 'Terms&amp;Conditions + Transaction'!$B$6), B1963+1, "")</f>
        <v/>
      </c>
      <c r="C1964" t="str">
        <f ca="1">IF(B1964="", "", IF(AND(WEEKDAY(B1964, 2)&lt;=5, ISERROR(VLOOKUP(B1964, 'Holiday Schedule'!$B$3:$B$1002, 1, FALSE))), 1, 0))</f>
        <v/>
      </c>
      <c r="D1964" t="str">
        <f ca="1">IF(B1964="", "", IF(LOWER('Terms&amp;Conditions + Transaction'!$C$15)="act", 1, IF(DAY(B1964)=31, 0, IF(AND(DAY(B1964+1)=1, MONTH(B1964+1)=3), 31-DAY(B1964), 1))))</f>
        <v/>
      </c>
      <c r="E1964" s="18" t="str">
        <f ca="1">IF(B1964="", "", IFERROR(VLOOKUP(B1964, 'Accrual Schedule'!$B$3:$B$122, 1, TRUE), ""))</f>
        <v/>
      </c>
      <c r="F1964" s="18" t="str" cm="1">
        <f t="array" aca="1" ref="F1964" ca="1">IF(B1964="", "", INDEX('Accrual Schedule'!$B$3:$B$122, MATCH(B1964, 'Accrual Schedule'!$B$3:$B$122, 1)+1, 1))</f>
        <v/>
      </c>
      <c r="G1964" s="18" t="str" cm="1">
        <f t="array" aca="1" ref="G1964" ca="1">IF(B1964="", "", INDEX('Accrual Schedule'!$B$3:$B$122, MATCH(H1964, 'Accrual Schedule'!$B$3:$B$122, 1)-1, 1))</f>
        <v/>
      </c>
      <c r="H1964" s="18" t="str">
        <f ca="1">IF(B1964="", "", INDEX('Accrual Schedule'!$B$3:$B$122, MATCH(I1964, 'Accrual Schedule'!$C$3:$C$122, 1), 1))</f>
        <v/>
      </c>
      <c r="I1964" s="18" t="str" cm="1">
        <f t="array" aca="1" ref="I1964" ca="1">IF(B1964="", "", _xlfn.IFNA(INDEX('Accrual Schedule'!$C$4:$C$122, MATCH(B1964, 'Accrual Schedule'!$C$4:$C$122, 1)+1, 1), INDEX('Accrual Schedule'!$C$4:$C$122, 1, 1)))</f>
        <v/>
      </c>
      <c r="J1964" s="11" t="str">
        <f ca="1">IF(B1964="","",'Terms&amp;Conditions + Transaction'!$F$5-SUMIF(Dispositions!$B$3:$B$32,"&lt;="&amp;B1964,Dispositions!$C$3:$C$32))</f>
        <v/>
      </c>
      <c r="K1964" s="84" t="str">
        <f ca="1">IF(B1964="", "", IF(ISNA(MATCH(B1964, 'Factor Schedule'!$B$3:$B$2002, -1)),1,IF(INDEX('Factor Schedule'!$B$3:$C$2002,MATCH(B1964, 'Factor Schedule'!$B$3:$B$2002, -1), 1)=B1964,MATCH(B1964, 'Factor Schedule'!$B$3:$B$2002, -1),MATCH(B1964, 'Factor Schedule'!$B$3:$B$2002, -1)+1)))</f>
        <v/>
      </c>
      <c r="L1964" s="11" t="str" cm="1">
        <f t="array" aca="1" ref="L1964" ca="1">IF(B1964="","",ROUND(J1964*_xlfn.IFNA(INDEX('Factor Schedule'!$B$3:$C$2002,K1964, 2), 1), 2))</f>
        <v/>
      </c>
      <c r="M1964" s="11" t="str">
        <f ca="1">IF(B1964="", "", IF(OR(LOWER('Terms&amp;Conditions + Transaction'!$B$12)&lt;&gt;"compound", B1964=$C$2, B1964=E1964), L1964, L1964+IF(LOWER('Terms&amp;Conditions + Transaction'!$B$13)&lt;&gt;"y", SUMIFS($T$8:$T$2007, $B$8:$B$2007, "&gt;="&amp;E1964, $B$8:$B$2007, "&lt;"&amp;B1964), SUMIFS($U$8:$U$1007, $B$8:$B$2007, "&gt;="&amp;E1964, $B$8:$B$2007, "&lt;"&amp;B1964))))</f>
        <v/>
      </c>
      <c r="N1964" s="18" t="str">
        <f ca="1">IF(OR(B1964 = "", F1964=""), "", MIN(ForwardDays(B1964,-'Terms&amp;Conditions + Transaction'!$B$22, 'Terms&amp;Conditions + Transaction'!$B$23, 'Holiday Schedule'!$B$3:$B$1002),ForwardDays(F1964,-'Terms&amp;Conditions + Transaction'!$B$22, 'Terms&amp;Conditions + Transaction'!$B$23, 'Holiday Schedule'!$B$3:$B$1002)))</f>
        <v/>
      </c>
      <c r="O1964" s="42" t="str">
        <f ca="1">IF(B1964="", "", IF(ISNA(MATCH(N1964, SOFR_INDEX!$A$2:$A$2001, -1)),1,IF(INDEX(SOFR_INDEX!$A$2:$E$2001,MATCH(N1964, SOFR_INDEX!$A$2:$A$2001, -1), 1)=N1964,MATCH(N1964, SOFR_INDEX!$A$2:$A$2001, -1),MATCH(N1964, SOFR_INDEX!$A$2:$A$2001, -1)+1)))</f>
        <v/>
      </c>
      <c r="P1964" s="40" t="str" cm="1">
        <f t="array" aca="1" ref="P1964" ca="1">IF(OR(B1964="", F1964=""), "", INDEX(SOFR_INDEX!$B$2:$E$2001, O1964,$P$4) * IF(LEFT($P$3, 3)="180", 2, IF(LEFT($P$3, 2)="90", 4, IF(LEFT($P$3, 2)="30", 12, 1)))/100)</f>
        <v/>
      </c>
      <c r="Q1964" s="43" t="str">
        <f ca="1">IF(OR(B1964="", F1964=""), "", P1964+'Terms&amp;Conditions + Transaction'!$B$11/10000)</f>
        <v/>
      </c>
      <c r="R1964" s="43" t="str">
        <f t="shared" ca="1" si="191"/>
        <v/>
      </c>
      <c r="S1964" t="str">
        <f ca="1">IF(B1964="",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Transaction'!$C$7*(F1964-E1964), 365), 360))))</f>
        <v/>
      </c>
      <c r="T1964" s="49" t="str">
        <f t="shared" ca="1" si="192"/>
        <v/>
      </c>
      <c r="U1964" s="49" t="str">
        <f t="shared" ca="1" si="193"/>
        <v/>
      </c>
      <c r="V1964" s="49" t="str">
        <f t="shared" ca="1" si="194"/>
        <v/>
      </c>
      <c r="W1964" s="11" t="str">
        <f t="shared" ca="1" si="195"/>
        <v/>
      </c>
      <c r="X1964" s="11" t="str">
        <f t="shared" ca="1" si="196"/>
        <v/>
      </c>
    </row>
    <row r="1965" spans="2:24" x14ac:dyDescent="0.25">
      <c r="B1965" s="82" t="str">
        <f ca="1">IF(B1964&lt;MIN($C$3, 'Terms&amp;Conditions + Transaction'!$B$6), B1964+1, "")</f>
        <v/>
      </c>
      <c r="C1965" t="str">
        <f ca="1">IF(B1965="", "", IF(AND(WEEKDAY(B1965, 2)&lt;=5, ISERROR(VLOOKUP(B1965, 'Holiday Schedule'!$B$3:$B$1002, 1, FALSE))), 1, 0))</f>
        <v/>
      </c>
      <c r="D1965" t="str">
        <f ca="1">IF(B1965="", "", IF(LOWER('Terms&amp;Conditions + Transaction'!$C$15)="act", 1, IF(DAY(B1965)=31, 0, IF(AND(DAY(B1965+1)=1, MONTH(B1965+1)=3), 31-DAY(B1965), 1))))</f>
        <v/>
      </c>
      <c r="E1965" s="18" t="str">
        <f ca="1">IF(B1965="", "", IFERROR(VLOOKUP(B1965, 'Accrual Schedule'!$B$3:$B$122, 1, TRUE), ""))</f>
        <v/>
      </c>
      <c r="F1965" s="18" t="str" cm="1">
        <f t="array" aca="1" ref="F1965" ca="1">IF(B1965="", "", INDEX('Accrual Schedule'!$B$3:$B$122, MATCH(B1965, 'Accrual Schedule'!$B$3:$B$122, 1)+1, 1))</f>
        <v/>
      </c>
      <c r="G1965" s="18" t="str" cm="1">
        <f t="array" aca="1" ref="G1965" ca="1">IF(B1965="", "", INDEX('Accrual Schedule'!$B$3:$B$122, MATCH(H1965, 'Accrual Schedule'!$B$3:$B$122, 1)-1, 1))</f>
        <v/>
      </c>
      <c r="H1965" s="18" t="str">
        <f ca="1">IF(B1965="", "", INDEX('Accrual Schedule'!$B$3:$B$122, MATCH(I1965, 'Accrual Schedule'!$C$3:$C$122, 1), 1))</f>
        <v/>
      </c>
      <c r="I1965" s="18" t="str" cm="1">
        <f t="array" aca="1" ref="I1965" ca="1">IF(B1965="", "", _xlfn.IFNA(INDEX('Accrual Schedule'!$C$4:$C$122, MATCH(B1965, 'Accrual Schedule'!$C$4:$C$122, 1)+1, 1), INDEX('Accrual Schedule'!$C$4:$C$122, 1, 1)))</f>
        <v/>
      </c>
      <c r="J1965" s="11" t="str">
        <f ca="1">IF(B1965="","",'Terms&amp;Conditions + Transaction'!$F$5-SUMIF(Dispositions!$B$3:$B$32,"&lt;="&amp;B1965,Dispositions!$C$3:$C$32))</f>
        <v/>
      </c>
      <c r="K1965" s="84" t="str">
        <f ca="1">IF(B1965="", "", IF(ISNA(MATCH(B1965, 'Factor Schedule'!$B$3:$B$2002, -1)),1,IF(INDEX('Factor Schedule'!$B$3:$C$2002,MATCH(B1965, 'Factor Schedule'!$B$3:$B$2002, -1), 1)=B1965,MATCH(B1965, 'Factor Schedule'!$B$3:$B$2002, -1),MATCH(B1965, 'Factor Schedule'!$B$3:$B$2002, -1)+1)))</f>
        <v/>
      </c>
      <c r="L1965" s="11" t="str" cm="1">
        <f t="array" aca="1" ref="L1965" ca="1">IF(B1965="","",ROUND(J1965*_xlfn.IFNA(INDEX('Factor Schedule'!$B$3:$C$2002,K1965, 2), 1), 2))</f>
        <v/>
      </c>
      <c r="M1965" s="11" t="str">
        <f ca="1">IF(B1965="", "", IF(OR(LOWER('Terms&amp;Conditions + Transaction'!$B$12)&lt;&gt;"compound", B1965=$C$2, B1965=E1965), L1965, L1965+IF(LOWER('Terms&amp;Conditions + Transaction'!$B$13)&lt;&gt;"y", SUMIFS($T$8:$T$2007, $B$8:$B$2007, "&gt;="&amp;E1965, $B$8:$B$2007, "&lt;"&amp;B1965), SUMIFS($U$8:$U$1007, $B$8:$B$2007, "&gt;="&amp;E1965, $B$8:$B$2007, "&lt;"&amp;B1965))))</f>
        <v/>
      </c>
      <c r="N1965" s="18" t="str">
        <f ca="1">IF(OR(B1965 = "", F1965=""), "", MIN(ForwardDays(B1965,-'Terms&amp;Conditions + Transaction'!$B$22, 'Terms&amp;Conditions + Transaction'!$B$23, 'Holiday Schedule'!$B$3:$B$1002),ForwardDays(F1965,-'Terms&amp;Conditions + Transaction'!$B$22, 'Terms&amp;Conditions + Transaction'!$B$23, 'Holiday Schedule'!$B$3:$B$1002)))</f>
        <v/>
      </c>
      <c r="O1965" s="42" t="str">
        <f ca="1">IF(B1965="", "", IF(ISNA(MATCH(N1965, SOFR_INDEX!$A$2:$A$2001, -1)),1,IF(INDEX(SOFR_INDEX!$A$2:$E$2001,MATCH(N1965, SOFR_INDEX!$A$2:$A$2001, -1), 1)=N1965,MATCH(N1965, SOFR_INDEX!$A$2:$A$2001, -1),MATCH(N1965, SOFR_INDEX!$A$2:$A$2001, -1)+1)))</f>
        <v/>
      </c>
      <c r="P1965" s="40" t="str" cm="1">
        <f t="array" aca="1" ref="P1965" ca="1">IF(OR(B1965="", F1965=""), "", INDEX(SOFR_INDEX!$B$2:$E$2001, O1965,$P$4) * IF(LEFT($P$3, 3)="180", 2, IF(LEFT($P$3, 2)="90", 4, IF(LEFT($P$3, 2)="30", 12, 1)))/100)</f>
        <v/>
      </c>
      <c r="Q1965" s="43" t="str">
        <f ca="1">IF(OR(B1965="", F1965=""), "", P1965+'Terms&amp;Conditions + Transaction'!$B$11/10000)</f>
        <v/>
      </c>
      <c r="R1965" s="43" t="str">
        <f t="shared" ca="1" si="191"/>
        <v/>
      </c>
      <c r="S1965" t="str">
        <f ca="1">IF(B1965="",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Transaction'!$C$7*(F1965-E1965), 365), 360))))</f>
        <v/>
      </c>
      <c r="T1965" s="49" t="str">
        <f t="shared" ca="1" si="192"/>
        <v/>
      </c>
      <c r="U1965" s="49" t="str">
        <f t="shared" ca="1" si="193"/>
        <v/>
      </c>
      <c r="V1965" s="49" t="str">
        <f t="shared" ca="1" si="194"/>
        <v/>
      </c>
      <c r="W1965" s="11" t="str">
        <f t="shared" ca="1" si="195"/>
        <v/>
      </c>
      <c r="X1965" s="11" t="str">
        <f t="shared" ca="1" si="196"/>
        <v/>
      </c>
    </row>
    <row r="1966" spans="2:24" x14ac:dyDescent="0.25">
      <c r="B1966" s="82" t="str">
        <f ca="1">IF(B1965&lt;MIN($C$3, 'Terms&amp;Conditions + Transaction'!$B$6), B1965+1, "")</f>
        <v/>
      </c>
      <c r="C1966" t="str">
        <f ca="1">IF(B1966="", "", IF(AND(WEEKDAY(B1966, 2)&lt;=5, ISERROR(VLOOKUP(B1966, 'Holiday Schedule'!$B$3:$B$1002, 1, FALSE))), 1, 0))</f>
        <v/>
      </c>
      <c r="D1966" t="str">
        <f ca="1">IF(B1966="", "", IF(LOWER('Terms&amp;Conditions + Transaction'!$C$15)="act", 1, IF(DAY(B1966)=31, 0, IF(AND(DAY(B1966+1)=1, MONTH(B1966+1)=3), 31-DAY(B1966), 1))))</f>
        <v/>
      </c>
      <c r="E1966" s="18" t="str">
        <f ca="1">IF(B1966="", "", IFERROR(VLOOKUP(B1966, 'Accrual Schedule'!$B$3:$B$122, 1, TRUE), ""))</f>
        <v/>
      </c>
      <c r="F1966" s="18" t="str" cm="1">
        <f t="array" aca="1" ref="F1966" ca="1">IF(B1966="", "", INDEX('Accrual Schedule'!$B$3:$B$122, MATCH(B1966, 'Accrual Schedule'!$B$3:$B$122, 1)+1, 1))</f>
        <v/>
      </c>
      <c r="G1966" s="18" t="str" cm="1">
        <f t="array" aca="1" ref="G1966" ca="1">IF(B1966="", "", INDEX('Accrual Schedule'!$B$3:$B$122, MATCH(H1966, 'Accrual Schedule'!$B$3:$B$122, 1)-1, 1))</f>
        <v/>
      </c>
      <c r="H1966" s="18" t="str">
        <f ca="1">IF(B1966="", "", INDEX('Accrual Schedule'!$B$3:$B$122, MATCH(I1966, 'Accrual Schedule'!$C$3:$C$122, 1), 1))</f>
        <v/>
      </c>
      <c r="I1966" s="18" t="str" cm="1">
        <f t="array" aca="1" ref="I1966" ca="1">IF(B1966="", "", _xlfn.IFNA(INDEX('Accrual Schedule'!$C$4:$C$122, MATCH(B1966, 'Accrual Schedule'!$C$4:$C$122, 1)+1, 1), INDEX('Accrual Schedule'!$C$4:$C$122, 1, 1)))</f>
        <v/>
      </c>
      <c r="J1966" s="11" t="str">
        <f ca="1">IF(B1966="","",'Terms&amp;Conditions + Transaction'!$F$5-SUMIF(Dispositions!$B$3:$B$32,"&lt;="&amp;B1966,Dispositions!$C$3:$C$32))</f>
        <v/>
      </c>
      <c r="K1966" s="84" t="str">
        <f ca="1">IF(B1966="", "", IF(ISNA(MATCH(B1966, 'Factor Schedule'!$B$3:$B$2002, -1)),1,IF(INDEX('Factor Schedule'!$B$3:$C$2002,MATCH(B1966, 'Factor Schedule'!$B$3:$B$2002, -1), 1)=B1966,MATCH(B1966, 'Factor Schedule'!$B$3:$B$2002, -1),MATCH(B1966, 'Factor Schedule'!$B$3:$B$2002, -1)+1)))</f>
        <v/>
      </c>
      <c r="L1966" s="11" t="str" cm="1">
        <f t="array" aca="1" ref="L1966" ca="1">IF(B1966="","",ROUND(J1966*_xlfn.IFNA(INDEX('Factor Schedule'!$B$3:$C$2002,K1966, 2), 1), 2))</f>
        <v/>
      </c>
      <c r="M1966" s="11" t="str">
        <f ca="1">IF(B1966="", "", IF(OR(LOWER('Terms&amp;Conditions + Transaction'!$B$12)&lt;&gt;"compound", B1966=$C$2, B1966=E1966), L1966, L1966+IF(LOWER('Terms&amp;Conditions + Transaction'!$B$13)&lt;&gt;"y", SUMIFS($T$8:$T$2007, $B$8:$B$2007, "&gt;="&amp;E1966, $B$8:$B$2007, "&lt;"&amp;B1966), SUMIFS($U$8:$U$1007, $B$8:$B$2007, "&gt;="&amp;E1966, $B$8:$B$2007, "&lt;"&amp;B1966))))</f>
        <v/>
      </c>
      <c r="N1966" s="18" t="str">
        <f ca="1">IF(OR(B1966 = "", F1966=""), "", MIN(ForwardDays(B1966,-'Terms&amp;Conditions + Transaction'!$B$22, 'Terms&amp;Conditions + Transaction'!$B$23, 'Holiday Schedule'!$B$3:$B$1002),ForwardDays(F1966,-'Terms&amp;Conditions + Transaction'!$B$22, 'Terms&amp;Conditions + Transaction'!$B$23, 'Holiday Schedule'!$B$3:$B$1002)))</f>
        <v/>
      </c>
      <c r="O1966" s="42" t="str">
        <f ca="1">IF(B1966="", "", IF(ISNA(MATCH(N1966, SOFR_INDEX!$A$2:$A$2001, -1)),1,IF(INDEX(SOFR_INDEX!$A$2:$E$2001,MATCH(N1966, SOFR_INDEX!$A$2:$A$2001, -1), 1)=N1966,MATCH(N1966, SOFR_INDEX!$A$2:$A$2001, -1),MATCH(N1966, SOFR_INDEX!$A$2:$A$2001, -1)+1)))</f>
        <v/>
      </c>
      <c r="P1966" s="40" t="str" cm="1">
        <f t="array" aca="1" ref="P1966" ca="1">IF(OR(B1966="", F1966=""), "", INDEX(SOFR_INDEX!$B$2:$E$2001, O1966,$P$4) * IF(LEFT($P$3, 3)="180", 2, IF(LEFT($P$3, 2)="90", 4, IF(LEFT($P$3, 2)="30", 12, 1)))/100)</f>
        <v/>
      </c>
      <c r="Q1966" s="43" t="str">
        <f ca="1">IF(OR(B1966="", F1966=""), "", P1966+'Terms&amp;Conditions + Transaction'!$B$11/10000)</f>
        <v/>
      </c>
      <c r="R1966" s="43" t="str">
        <f t="shared" ca="1" si="191"/>
        <v/>
      </c>
      <c r="S1966" t="str">
        <f ca="1">IF(B1966="",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Transaction'!$C$7*(F1966-E1966), 365), 360))))</f>
        <v/>
      </c>
      <c r="T1966" s="49" t="str">
        <f t="shared" ca="1" si="192"/>
        <v/>
      </c>
      <c r="U1966" s="49" t="str">
        <f t="shared" ca="1" si="193"/>
        <v/>
      </c>
      <c r="V1966" s="49" t="str">
        <f t="shared" ca="1" si="194"/>
        <v/>
      </c>
      <c r="W1966" s="11" t="str">
        <f t="shared" ca="1" si="195"/>
        <v/>
      </c>
      <c r="X1966" s="11" t="str">
        <f t="shared" ca="1" si="196"/>
        <v/>
      </c>
    </row>
    <row r="1967" spans="2:24" x14ac:dyDescent="0.25">
      <c r="B1967" s="82" t="str">
        <f ca="1">IF(B1966&lt;MIN($C$3, 'Terms&amp;Conditions + Transaction'!$B$6), B1966+1, "")</f>
        <v/>
      </c>
      <c r="C1967" t="str">
        <f ca="1">IF(B1967="", "", IF(AND(WEEKDAY(B1967, 2)&lt;=5, ISERROR(VLOOKUP(B1967, 'Holiday Schedule'!$B$3:$B$1002, 1, FALSE))), 1, 0))</f>
        <v/>
      </c>
      <c r="D1967" t="str">
        <f ca="1">IF(B1967="", "", IF(LOWER('Terms&amp;Conditions + Transaction'!$C$15)="act", 1, IF(DAY(B1967)=31, 0, IF(AND(DAY(B1967+1)=1, MONTH(B1967+1)=3), 31-DAY(B1967), 1))))</f>
        <v/>
      </c>
      <c r="E1967" s="18" t="str">
        <f ca="1">IF(B1967="", "", IFERROR(VLOOKUP(B1967, 'Accrual Schedule'!$B$3:$B$122, 1, TRUE), ""))</f>
        <v/>
      </c>
      <c r="F1967" s="18" t="str" cm="1">
        <f t="array" aca="1" ref="F1967" ca="1">IF(B1967="", "", INDEX('Accrual Schedule'!$B$3:$B$122, MATCH(B1967, 'Accrual Schedule'!$B$3:$B$122, 1)+1, 1))</f>
        <v/>
      </c>
      <c r="G1967" s="18" t="str" cm="1">
        <f t="array" aca="1" ref="G1967" ca="1">IF(B1967="", "", INDEX('Accrual Schedule'!$B$3:$B$122, MATCH(H1967, 'Accrual Schedule'!$B$3:$B$122, 1)-1, 1))</f>
        <v/>
      </c>
      <c r="H1967" s="18" t="str">
        <f ca="1">IF(B1967="", "", INDEX('Accrual Schedule'!$B$3:$B$122, MATCH(I1967, 'Accrual Schedule'!$C$3:$C$122, 1), 1))</f>
        <v/>
      </c>
      <c r="I1967" s="18" t="str" cm="1">
        <f t="array" aca="1" ref="I1967" ca="1">IF(B1967="", "", _xlfn.IFNA(INDEX('Accrual Schedule'!$C$4:$C$122, MATCH(B1967, 'Accrual Schedule'!$C$4:$C$122, 1)+1, 1), INDEX('Accrual Schedule'!$C$4:$C$122, 1, 1)))</f>
        <v/>
      </c>
      <c r="J1967" s="11" t="str">
        <f ca="1">IF(B1967="","",'Terms&amp;Conditions + Transaction'!$F$5-SUMIF(Dispositions!$B$3:$B$32,"&lt;="&amp;B1967,Dispositions!$C$3:$C$32))</f>
        <v/>
      </c>
      <c r="K1967" s="84" t="str">
        <f ca="1">IF(B1967="", "", IF(ISNA(MATCH(B1967, 'Factor Schedule'!$B$3:$B$2002, -1)),1,IF(INDEX('Factor Schedule'!$B$3:$C$2002,MATCH(B1967, 'Factor Schedule'!$B$3:$B$2002, -1), 1)=B1967,MATCH(B1967, 'Factor Schedule'!$B$3:$B$2002, -1),MATCH(B1967, 'Factor Schedule'!$B$3:$B$2002, -1)+1)))</f>
        <v/>
      </c>
      <c r="L1967" s="11" t="str" cm="1">
        <f t="array" aca="1" ref="L1967" ca="1">IF(B1967="","",ROUND(J1967*_xlfn.IFNA(INDEX('Factor Schedule'!$B$3:$C$2002,K1967, 2), 1), 2))</f>
        <v/>
      </c>
      <c r="M1967" s="11" t="str">
        <f ca="1">IF(B1967="", "", IF(OR(LOWER('Terms&amp;Conditions + Transaction'!$B$12)&lt;&gt;"compound", B1967=$C$2, B1967=E1967), L1967, L1967+IF(LOWER('Terms&amp;Conditions + Transaction'!$B$13)&lt;&gt;"y", SUMIFS($T$8:$T$2007, $B$8:$B$2007, "&gt;="&amp;E1967, $B$8:$B$2007, "&lt;"&amp;B1967), SUMIFS($U$8:$U$1007, $B$8:$B$2007, "&gt;="&amp;E1967, $B$8:$B$2007, "&lt;"&amp;B1967))))</f>
        <v/>
      </c>
      <c r="N1967" s="18" t="str">
        <f ca="1">IF(OR(B1967 = "", F1967=""), "", MIN(ForwardDays(B1967,-'Terms&amp;Conditions + Transaction'!$B$22, 'Terms&amp;Conditions + Transaction'!$B$23, 'Holiday Schedule'!$B$3:$B$1002),ForwardDays(F1967,-'Terms&amp;Conditions + Transaction'!$B$22, 'Terms&amp;Conditions + Transaction'!$B$23, 'Holiday Schedule'!$B$3:$B$1002)))</f>
        <v/>
      </c>
      <c r="O1967" s="42" t="str">
        <f ca="1">IF(B1967="", "", IF(ISNA(MATCH(N1967, SOFR_INDEX!$A$2:$A$2001, -1)),1,IF(INDEX(SOFR_INDEX!$A$2:$E$2001,MATCH(N1967, SOFR_INDEX!$A$2:$A$2001, -1), 1)=N1967,MATCH(N1967, SOFR_INDEX!$A$2:$A$2001, -1),MATCH(N1967, SOFR_INDEX!$A$2:$A$2001, -1)+1)))</f>
        <v/>
      </c>
      <c r="P1967" s="40" t="str" cm="1">
        <f t="array" aca="1" ref="P1967" ca="1">IF(OR(B1967="", F1967=""), "", INDEX(SOFR_INDEX!$B$2:$E$2001, O1967,$P$4) * IF(LEFT($P$3, 3)="180", 2, IF(LEFT($P$3, 2)="90", 4, IF(LEFT($P$3, 2)="30", 12, 1)))/100)</f>
        <v/>
      </c>
      <c r="Q1967" s="43" t="str">
        <f ca="1">IF(OR(B1967="", F1967=""), "", P1967+'Terms&amp;Conditions + Transaction'!$B$11/10000)</f>
        <v/>
      </c>
      <c r="R1967" s="43" t="str">
        <f t="shared" ca="1" si="191"/>
        <v/>
      </c>
      <c r="S1967" t="str">
        <f ca="1">IF(B1967="",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Transaction'!$C$7*(F1967-E1967), 365), 360))))</f>
        <v/>
      </c>
      <c r="T1967" s="49" t="str">
        <f t="shared" ca="1" si="192"/>
        <v/>
      </c>
      <c r="U1967" s="49" t="str">
        <f t="shared" ca="1" si="193"/>
        <v/>
      </c>
      <c r="V1967" s="49" t="str">
        <f t="shared" ca="1" si="194"/>
        <v/>
      </c>
      <c r="W1967" s="11" t="str">
        <f t="shared" ca="1" si="195"/>
        <v/>
      </c>
      <c r="X1967" s="11" t="str">
        <f t="shared" ca="1" si="196"/>
        <v/>
      </c>
    </row>
    <row r="1968" spans="2:24" x14ac:dyDescent="0.25">
      <c r="B1968" s="82" t="str">
        <f ca="1">IF(B1967&lt;MIN($C$3, 'Terms&amp;Conditions + Transaction'!$B$6), B1967+1, "")</f>
        <v/>
      </c>
      <c r="C1968" t="str">
        <f ca="1">IF(B1968="", "", IF(AND(WEEKDAY(B1968, 2)&lt;=5, ISERROR(VLOOKUP(B1968, 'Holiday Schedule'!$B$3:$B$1002, 1, FALSE))), 1, 0))</f>
        <v/>
      </c>
      <c r="D1968" t="str">
        <f ca="1">IF(B1968="", "", IF(LOWER('Terms&amp;Conditions + Transaction'!$C$15)="act", 1, IF(DAY(B1968)=31, 0, IF(AND(DAY(B1968+1)=1, MONTH(B1968+1)=3), 31-DAY(B1968), 1))))</f>
        <v/>
      </c>
      <c r="E1968" s="18" t="str">
        <f ca="1">IF(B1968="", "", IFERROR(VLOOKUP(B1968, 'Accrual Schedule'!$B$3:$B$122, 1, TRUE), ""))</f>
        <v/>
      </c>
      <c r="F1968" s="18" t="str" cm="1">
        <f t="array" aca="1" ref="F1968" ca="1">IF(B1968="", "", INDEX('Accrual Schedule'!$B$3:$B$122, MATCH(B1968, 'Accrual Schedule'!$B$3:$B$122, 1)+1, 1))</f>
        <v/>
      </c>
      <c r="G1968" s="18" t="str" cm="1">
        <f t="array" aca="1" ref="G1968" ca="1">IF(B1968="", "", INDEX('Accrual Schedule'!$B$3:$B$122, MATCH(H1968, 'Accrual Schedule'!$B$3:$B$122, 1)-1, 1))</f>
        <v/>
      </c>
      <c r="H1968" s="18" t="str">
        <f ca="1">IF(B1968="", "", INDEX('Accrual Schedule'!$B$3:$B$122, MATCH(I1968, 'Accrual Schedule'!$C$3:$C$122, 1), 1))</f>
        <v/>
      </c>
      <c r="I1968" s="18" t="str" cm="1">
        <f t="array" aca="1" ref="I1968" ca="1">IF(B1968="", "", _xlfn.IFNA(INDEX('Accrual Schedule'!$C$4:$C$122, MATCH(B1968, 'Accrual Schedule'!$C$4:$C$122, 1)+1, 1), INDEX('Accrual Schedule'!$C$4:$C$122, 1, 1)))</f>
        <v/>
      </c>
      <c r="J1968" s="11" t="str">
        <f ca="1">IF(B1968="","",'Terms&amp;Conditions + Transaction'!$F$5-SUMIF(Dispositions!$B$3:$B$32,"&lt;="&amp;B1968,Dispositions!$C$3:$C$32))</f>
        <v/>
      </c>
      <c r="K1968" s="84" t="str">
        <f ca="1">IF(B1968="", "", IF(ISNA(MATCH(B1968, 'Factor Schedule'!$B$3:$B$2002, -1)),1,IF(INDEX('Factor Schedule'!$B$3:$C$2002,MATCH(B1968, 'Factor Schedule'!$B$3:$B$2002, -1), 1)=B1968,MATCH(B1968, 'Factor Schedule'!$B$3:$B$2002, -1),MATCH(B1968, 'Factor Schedule'!$B$3:$B$2002, -1)+1)))</f>
        <v/>
      </c>
      <c r="L1968" s="11" t="str" cm="1">
        <f t="array" aca="1" ref="L1968" ca="1">IF(B1968="","",ROUND(J1968*_xlfn.IFNA(INDEX('Factor Schedule'!$B$3:$C$2002,K1968, 2), 1), 2))</f>
        <v/>
      </c>
      <c r="M1968" s="11" t="str">
        <f ca="1">IF(B1968="", "", IF(OR(LOWER('Terms&amp;Conditions + Transaction'!$B$12)&lt;&gt;"compound", B1968=$C$2, B1968=E1968), L1968, L1968+IF(LOWER('Terms&amp;Conditions + Transaction'!$B$13)&lt;&gt;"y", SUMIFS($T$8:$T$2007, $B$8:$B$2007, "&gt;="&amp;E1968, $B$8:$B$2007, "&lt;"&amp;B1968), SUMIFS($U$8:$U$1007, $B$8:$B$2007, "&gt;="&amp;E1968, $B$8:$B$2007, "&lt;"&amp;B1968))))</f>
        <v/>
      </c>
      <c r="N1968" s="18" t="str">
        <f ca="1">IF(OR(B1968 = "", F1968=""), "", MIN(ForwardDays(B1968,-'Terms&amp;Conditions + Transaction'!$B$22, 'Terms&amp;Conditions + Transaction'!$B$23, 'Holiday Schedule'!$B$3:$B$1002),ForwardDays(F1968,-'Terms&amp;Conditions + Transaction'!$B$22, 'Terms&amp;Conditions + Transaction'!$B$23, 'Holiday Schedule'!$B$3:$B$1002)))</f>
        <v/>
      </c>
      <c r="O1968" s="42" t="str">
        <f ca="1">IF(B1968="", "", IF(ISNA(MATCH(N1968, SOFR_INDEX!$A$2:$A$2001, -1)),1,IF(INDEX(SOFR_INDEX!$A$2:$E$2001,MATCH(N1968, SOFR_INDEX!$A$2:$A$2001, -1), 1)=N1968,MATCH(N1968, SOFR_INDEX!$A$2:$A$2001, -1),MATCH(N1968, SOFR_INDEX!$A$2:$A$2001, -1)+1)))</f>
        <v/>
      </c>
      <c r="P1968" s="40" t="str" cm="1">
        <f t="array" aca="1" ref="P1968" ca="1">IF(OR(B1968="", F1968=""), "", INDEX(SOFR_INDEX!$B$2:$E$2001, O1968,$P$4) * IF(LEFT($P$3, 3)="180", 2, IF(LEFT($P$3, 2)="90", 4, IF(LEFT($P$3, 2)="30", 12, 1)))/100)</f>
        <v/>
      </c>
      <c r="Q1968" s="43" t="str">
        <f ca="1">IF(OR(B1968="", F1968=""), "", P1968+'Terms&amp;Conditions + Transaction'!$B$11/10000)</f>
        <v/>
      </c>
      <c r="R1968" s="43" t="str">
        <f t="shared" ca="1" si="191"/>
        <v/>
      </c>
      <c r="S1968" t="str">
        <f ca="1">IF(B1968="",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Transaction'!$C$7*(F1968-E1968), 365), 360))))</f>
        <v/>
      </c>
      <c r="T1968" s="49" t="str">
        <f t="shared" ca="1" si="192"/>
        <v/>
      </c>
      <c r="U1968" s="49" t="str">
        <f t="shared" ca="1" si="193"/>
        <v/>
      </c>
      <c r="V1968" s="49" t="str">
        <f t="shared" ca="1" si="194"/>
        <v/>
      </c>
      <c r="W1968" s="11" t="str">
        <f t="shared" ca="1" si="195"/>
        <v/>
      </c>
      <c r="X1968" s="11" t="str">
        <f t="shared" ca="1" si="196"/>
        <v/>
      </c>
    </row>
    <row r="1969" spans="2:24" x14ac:dyDescent="0.25">
      <c r="B1969" s="82" t="str">
        <f ca="1">IF(B1968&lt;MIN($C$3, 'Terms&amp;Conditions + Transaction'!$B$6), B1968+1, "")</f>
        <v/>
      </c>
      <c r="C1969" t="str">
        <f ca="1">IF(B1969="", "", IF(AND(WEEKDAY(B1969, 2)&lt;=5, ISERROR(VLOOKUP(B1969, 'Holiday Schedule'!$B$3:$B$1002, 1, FALSE))), 1, 0))</f>
        <v/>
      </c>
      <c r="D1969" t="str">
        <f ca="1">IF(B1969="", "", IF(LOWER('Terms&amp;Conditions + Transaction'!$C$15)="act", 1, IF(DAY(B1969)=31, 0, IF(AND(DAY(B1969+1)=1, MONTH(B1969+1)=3), 31-DAY(B1969), 1))))</f>
        <v/>
      </c>
      <c r="E1969" s="18" t="str">
        <f ca="1">IF(B1969="", "", IFERROR(VLOOKUP(B1969, 'Accrual Schedule'!$B$3:$B$122, 1, TRUE), ""))</f>
        <v/>
      </c>
      <c r="F1969" s="18" t="str" cm="1">
        <f t="array" aca="1" ref="F1969" ca="1">IF(B1969="", "", INDEX('Accrual Schedule'!$B$3:$B$122, MATCH(B1969, 'Accrual Schedule'!$B$3:$B$122, 1)+1, 1))</f>
        <v/>
      </c>
      <c r="G1969" s="18" t="str" cm="1">
        <f t="array" aca="1" ref="G1969" ca="1">IF(B1969="", "", INDEX('Accrual Schedule'!$B$3:$B$122, MATCH(H1969, 'Accrual Schedule'!$B$3:$B$122, 1)-1, 1))</f>
        <v/>
      </c>
      <c r="H1969" s="18" t="str">
        <f ca="1">IF(B1969="", "", INDEX('Accrual Schedule'!$B$3:$B$122, MATCH(I1969, 'Accrual Schedule'!$C$3:$C$122, 1), 1))</f>
        <v/>
      </c>
      <c r="I1969" s="18" t="str" cm="1">
        <f t="array" aca="1" ref="I1969" ca="1">IF(B1969="", "", _xlfn.IFNA(INDEX('Accrual Schedule'!$C$4:$C$122, MATCH(B1969, 'Accrual Schedule'!$C$4:$C$122, 1)+1, 1), INDEX('Accrual Schedule'!$C$4:$C$122, 1, 1)))</f>
        <v/>
      </c>
      <c r="J1969" s="11" t="str">
        <f ca="1">IF(B1969="","",'Terms&amp;Conditions + Transaction'!$F$5-SUMIF(Dispositions!$B$3:$B$32,"&lt;="&amp;B1969,Dispositions!$C$3:$C$32))</f>
        <v/>
      </c>
      <c r="K1969" s="84" t="str">
        <f ca="1">IF(B1969="", "", IF(ISNA(MATCH(B1969, 'Factor Schedule'!$B$3:$B$2002, -1)),1,IF(INDEX('Factor Schedule'!$B$3:$C$2002,MATCH(B1969, 'Factor Schedule'!$B$3:$B$2002, -1), 1)=B1969,MATCH(B1969, 'Factor Schedule'!$B$3:$B$2002, -1),MATCH(B1969, 'Factor Schedule'!$B$3:$B$2002, -1)+1)))</f>
        <v/>
      </c>
      <c r="L1969" s="11" t="str" cm="1">
        <f t="array" aca="1" ref="L1969" ca="1">IF(B1969="","",ROUND(J1969*_xlfn.IFNA(INDEX('Factor Schedule'!$B$3:$C$2002,K1969, 2), 1), 2))</f>
        <v/>
      </c>
      <c r="M1969" s="11" t="str">
        <f ca="1">IF(B1969="", "", IF(OR(LOWER('Terms&amp;Conditions + Transaction'!$B$12)&lt;&gt;"compound", B1969=$C$2, B1969=E1969), L1969, L1969+IF(LOWER('Terms&amp;Conditions + Transaction'!$B$13)&lt;&gt;"y", SUMIFS($T$8:$T$2007, $B$8:$B$2007, "&gt;="&amp;E1969, $B$8:$B$2007, "&lt;"&amp;B1969), SUMIFS($U$8:$U$1007, $B$8:$B$2007, "&gt;="&amp;E1969, $B$8:$B$2007, "&lt;"&amp;B1969))))</f>
        <v/>
      </c>
      <c r="N1969" s="18" t="str">
        <f ca="1">IF(OR(B1969 = "", F1969=""), "", MIN(ForwardDays(B1969,-'Terms&amp;Conditions + Transaction'!$B$22, 'Terms&amp;Conditions + Transaction'!$B$23, 'Holiday Schedule'!$B$3:$B$1002),ForwardDays(F1969,-'Terms&amp;Conditions + Transaction'!$B$22, 'Terms&amp;Conditions + Transaction'!$B$23, 'Holiday Schedule'!$B$3:$B$1002)))</f>
        <v/>
      </c>
      <c r="O1969" s="42" t="str">
        <f ca="1">IF(B1969="", "", IF(ISNA(MATCH(N1969, SOFR_INDEX!$A$2:$A$2001, -1)),1,IF(INDEX(SOFR_INDEX!$A$2:$E$2001,MATCH(N1969, SOFR_INDEX!$A$2:$A$2001, -1), 1)=N1969,MATCH(N1969, SOFR_INDEX!$A$2:$A$2001, -1),MATCH(N1969, SOFR_INDEX!$A$2:$A$2001, -1)+1)))</f>
        <v/>
      </c>
      <c r="P1969" s="40" t="str" cm="1">
        <f t="array" aca="1" ref="P1969" ca="1">IF(OR(B1969="", F1969=""), "", INDEX(SOFR_INDEX!$B$2:$E$2001, O1969,$P$4) * IF(LEFT($P$3, 3)="180", 2, IF(LEFT($P$3, 2)="90", 4, IF(LEFT($P$3, 2)="30", 12, 1)))/100)</f>
        <v/>
      </c>
      <c r="Q1969" s="43" t="str">
        <f ca="1">IF(OR(B1969="", F1969=""), "", P1969+'Terms&amp;Conditions + Transaction'!$B$11/10000)</f>
        <v/>
      </c>
      <c r="R1969" s="43" t="str">
        <f t="shared" ca="1" si="191"/>
        <v/>
      </c>
      <c r="S1969" t="str">
        <f ca="1">IF(B1969="",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Transaction'!$C$7*(F1969-E1969), 365), 360))))</f>
        <v/>
      </c>
      <c r="T1969" s="49" t="str">
        <f t="shared" ca="1" si="192"/>
        <v/>
      </c>
      <c r="U1969" s="49" t="str">
        <f t="shared" ca="1" si="193"/>
        <v/>
      </c>
      <c r="V1969" s="49" t="str">
        <f t="shared" ca="1" si="194"/>
        <v/>
      </c>
      <c r="W1969" s="11" t="str">
        <f t="shared" ca="1" si="195"/>
        <v/>
      </c>
      <c r="X1969" s="11" t="str">
        <f t="shared" ca="1" si="196"/>
        <v/>
      </c>
    </row>
    <row r="1970" spans="2:24" x14ac:dyDescent="0.25">
      <c r="B1970" s="82" t="str">
        <f ca="1">IF(B1969&lt;MIN($C$3, 'Terms&amp;Conditions + Transaction'!$B$6), B1969+1, "")</f>
        <v/>
      </c>
      <c r="C1970" t="str">
        <f ca="1">IF(B1970="", "", IF(AND(WEEKDAY(B1970, 2)&lt;=5, ISERROR(VLOOKUP(B1970, 'Holiday Schedule'!$B$3:$B$1002, 1, FALSE))), 1, 0))</f>
        <v/>
      </c>
      <c r="D1970" t="str">
        <f ca="1">IF(B1970="", "", IF(LOWER('Terms&amp;Conditions + Transaction'!$C$15)="act", 1, IF(DAY(B1970)=31, 0, IF(AND(DAY(B1970+1)=1, MONTH(B1970+1)=3), 31-DAY(B1970), 1))))</f>
        <v/>
      </c>
      <c r="E1970" s="18" t="str">
        <f ca="1">IF(B1970="", "", IFERROR(VLOOKUP(B1970, 'Accrual Schedule'!$B$3:$B$122, 1, TRUE), ""))</f>
        <v/>
      </c>
      <c r="F1970" s="18" t="str" cm="1">
        <f t="array" aca="1" ref="F1970" ca="1">IF(B1970="", "", INDEX('Accrual Schedule'!$B$3:$B$122, MATCH(B1970, 'Accrual Schedule'!$B$3:$B$122, 1)+1, 1))</f>
        <v/>
      </c>
      <c r="G1970" s="18" t="str" cm="1">
        <f t="array" aca="1" ref="G1970" ca="1">IF(B1970="", "", INDEX('Accrual Schedule'!$B$3:$B$122, MATCH(H1970, 'Accrual Schedule'!$B$3:$B$122, 1)-1, 1))</f>
        <v/>
      </c>
      <c r="H1970" s="18" t="str">
        <f ca="1">IF(B1970="", "", INDEX('Accrual Schedule'!$B$3:$B$122, MATCH(I1970, 'Accrual Schedule'!$C$3:$C$122, 1), 1))</f>
        <v/>
      </c>
      <c r="I1970" s="18" t="str" cm="1">
        <f t="array" aca="1" ref="I1970" ca="1">IF(B1970="", "", _xlfn.IFNA(INDEX('Accrual Schedule'!$C$4:$C$122, MATCH(B1970, 'Accrual Schedule'!$C$4:$C$122, 1)+1, 1), INDEX('Accrual Schedule'!$C$4:$C$122, 1, 1)))</f>
        <v/>
      </c>
      <c r="J1970" s="11" t="str">
        <f ca="1">IF(B1970="","",'Terms&amp;Conditions + Transaction'!$F$5-SUMIF(Dispositions!$B$3:$B$32,"&lt;="&amp;B1970,Dispositions!$C$3:$C$32))</f>
        <v/>
      </c>
      <c r="K1970" s="84" t="str">
        <f ca="1">IF(B1970="", "", IF(ISNA(MATCH(B1970, 'Factor Schedule'!$B$3:$B$2002, -1)),1,IF(INDEX('Factor Schedule'!$B$3:$C$2002,MATCH(B1970, 'Factor Schedule'!$B$3:$B$2002, -1), 1)=B1970,MATCH(B1970, 'Factor Schedule'!$B$3:$B$2002, -1),MATCH(B1970, 'Factor Schedule'!$B$3:$B$2002, -1)+1)))</f>
        <v/>
      </c>
      <c r="L1970" s="11" t="str" cm="1">
        <f t="array" aca="1" ref="L1970" ca="1">IF(B1970="","",ROUND(J1970*_xlfn.IFNA(INDEX('Factor Schedule'!$B$3:$C$2002,K1970, 2), 1), 2))</f>
        <v/>
      </c>
      <c r="M1970" s="11" t="str">
        <f ca="1">IF(B1970="", "", IF(OR(LOWER('Terms&amp;Conditions + Transaction'!$B$12)&lt;&gt;"compound", B1970=$C$2, B1970=E1970), L1970, L1970+IF(LOWER('Terms&amp;Conditions + Transaction'!$B$13)&lt;&gt;"y", SUMIFS($T$8:$T$2007, $B$8:$B$2007, "&gt;="&amp;E1970, $B$8:$B$2007, "&lt;"&amp;B1970), SUMIFS($U$8:$U$1007, $B$8:$B$2007, "&gt;="&amp;E1970, $B$8:$B$2007, "&lt;"&amp;B1970))))</f>
        <v/>
      </c>
      <c r="N1970" s="18" t="str">
        <f ca="1">IF(OR(B1970 = "", F1970=""), "", MIN(ForwardDays(B1970,-'Terms&amp;Conditions + Transaction'!$B$22, 'Terms&amp;Conditions + Transaction'!$B$23, 'Holiday Schedule'!$B$3:$B$1002),ForwardDays(F1970,-'Terms&amp;Conditions + Transaction'!$B$22, 'Terms&amp;Conditions + Transaction'!$B$23, 'Holiday Schedule'!$B$3:$B$1002)))</f>
        <v/>
      </c>
      <c r="O1970" s="42" t="str">
        <f ca="1">IF(B1970="", "", IF(ISNA(MATCH(N1970, SOFR_INDEX!$A$2:$A$2001, -1)),1,IF(INDEX(SOFR_INDEX!$A$2:$E$2001,MATCH(N1970, SOFR_INDEX!$A$2:$A$2001, -1), 1)=N1970,MATCH(N1970, SOFR_INDEX!$A$2:$A$2001, -1),MATCH(N1970, SOFR_INDEX!$A$2:$A$2001, -1)+1)))</f>
        <v/>
      </c>
      <c r="P1970" s="40" t="str" cm="1">
        <f t="array" aca="1" ref="P1970" ca="1">IF(OR(B1970="", F1970=""), "", INDEX(SOFR_INDEX!$B$2:$E$2001, O1970,$P$4) * IF(LEFT($P$3, 3)="180", 2, IF(LEFT($P$3, 2)="90", 4, IF(LEFT($P$3, 2)="30", 12, 1)))/100)</f>
        <v/>
      </c>
      <c r="Q1970" s="43" t="str">
        <f ca="1">IF(OR(B1970="", F1970=""), "", P1970+'Terms&amp;Conditions + Transaction'!$B$11/10000)</f>
        <v/>
      </c>
      <c r="R1970" s="43" t="str">
        <f t="shared" ca="1" si="191"/>
        <v/>
      </c>
      <c r="S1970" t="str">
        <f ca="1">IF(B1970="",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Transaction'!$C$7*(F1970-E1970), 365), 360))))</f>
        <v/>
      </c>
      <c r="T1970" s="49" t="str">
        <f t="shared" ca="1" si="192"/>
        <v/>
      </c>
      <c r="U1970" s="49" t="str">
        <f t="shared" ca="1" si="193"/>
        <v/>
      </c>
      <c r="V1970" s="49" t="str">
        <f t="shared" ca="1" si="194"/>
        <v/>
      </c>
      <c r="W1970" s="11" t="str">
        <f t="shared" ca="1" si="195"/>
        <v/>
      </c>
      <c r="X1970" s="11" t="str">
        <f t="shared" ca="1" si="196"/>
        <v/>
      </c>
    </row>
    <row r="1971" spans="2:24" x14ac:dyDescent="0.25">
      <c r="B1971" s="82" t="str">
        <f ca="1">IF(B1970&lt;MIN($C$3, 'Terms&amp;Conditions + Transaction'!$B$6), B1970+1, "")</f>
        <v/>
      </c>
      <c r="C1971" t="str">
        <f ca="1">IF(B1971="", "", IF(AND(WEEKDAY(B1971, 2)&lt;=5, ISERROR(VLOOKUP(B1971, 'Holiday Schedule'!$B$3:$B$1002, 1, FALSE))), 1, 0))</f>
        <v/>
      </c>
      <c r="D1971" t="str">
        <f ca="1">IF(B1971="", "", IF(LOWER('Terms&amp;Conditions + Transaction'!$C$15)="act", 1, IF(DAY(B1971)=31, 0, IF(AND(DAY(B1971+1)=1, MONTH(B1971+1)=3), 31-DAY(B1971), 1))))</f>
        <v/>
      </c>
      <c r="E1971" s="18" t="str">
        <f ca="1">IF(B1971="", "", IFERROR(VLOOKUP(B1971, 'Accrual Schedule'!$B$3:$B$122, 1, TRUE), ""))</f>
        <v/>
      </c>
      <c r="F1971" s="18" t="str" cm="1">
        <f t="array" aca="1" ref="F1971" ca="1">IF(B1971="", "", INDEX('Accrual Schedule'!$B$3:$B$122, MATCH(B1971, 'Accrual Schedule'!$B$3:$B$122, 1)+1, 1))</f>
        <v/>
      </c>
      <c r="G1971" s="18" t="str" cm="1">
        <f t="array" aca="1" ref="G1971" ca="1">IF(B1971="", "", INDEX('Accrual Schedule'!$B$3:$B$122, MATCH(H1971, 'Accrual Schedule'!$B$3:$B$122, 1)-1, 1))</f>
        <v/>
      </c>
      <c r="H1971" s="18" t="str">
        <f ca="1">IF(B1971="", "", INDEX('Accrual Schedule'!$B$3:$B$122, MATCH(I1971, 'Accrual Schedule'!$C$3:$C$122, 1), 1))</f>
        <v/>
      </c>
      <c r="I1971" s="18" t="str" cm="1">
        <f t="array" aca="1" ref="I1971" ca="1">IF(B1971="", "", _xlfn.IFNA(INDEX('Accrual Schedule'!$C$4:$C$122, MATCH(B1971, 'Accrual Schedule'!$C$4:$C$122, 1)+1, 1), INDEX('Accrual Schedule'!$C$4:$C$122, 1, 1)))</f>
        <v/>
      </c>
      <c r="J1971" s="11" t="str">
        <f ca="1">IF(B1971="","",'Terms&amp;Conditions + Transaction'!$F$5-SUMIF(Dispositions!$B$3:$B$32,"&lt;="&amp;B1971,Dispositions!$C$3:$C$32))</f>
        <v/>
      </c>
      <c r="K1971" s="84" t="str">
        <f ca="1">IF(B1971="", "", IF(ISNA(MATCH(B1971, 'Factor Schedule'!$B$3:$B$2002, -1)),1,IF(INDEX('Factor Schedule'!$B$3:$C$2002,MATCH(B1971, 'Factor Schedule'!$B$3:$B$2002, -1), 1)=B1971,MATCH(B1971, 'Factor Schedule'!$B$3:$B$2002, -1),MATCH(B1971, 'Factor Schedule'!$B$3:$B$2002, -1)+1)))</f>
        <v/>
      </c>
      <c r="L1971" s="11" t="str" cm="1">
        <f t="array" aca="1" ref="L1971" ca="1">IF(B1971="","",ROUND(J1971*_xlfn.IFNA(INDEX('Factor Schedule'!$B$3:$C$2002,K1971, 2), 1), 2))</f>
        <v/>
      </c>
      <c r="M1971" s="11" t="str">
        <f ca="1">IF(B1971="", "", IF(OR(LOWER('Terms&amp;Conditions + Transaction'!$B$12)&lt;&gt;"compound", B1971=$C$2, B1971=E1971), L1971, L1971+IF(LOWER('Terms&amp;Conditions + Transaction'!$B$13)&lt;&gt;"y", SUMIFS($T$8:$T$2007, $B$8:$B$2007, "&gt;="&amp;E1971, $B$8:$B$2007, "&lt;"&amp;B1971), SUMIFS($U$8:$U$1007, $B$8:$B$2007, "&gt;="&amp;E1971, $B$8:$B$2007, "&lt;"&amp;B1971))))</f>
        <v/>
      </c>
      <c r="N1971" s="18" t="str">
        <f ca="1">IF(OR(B1971 = "", F1971=""), "", MIN(ForwardDays(B1971,-'Terms&amp;Conditions + Transaction'!$B$22, 'Terms&amp;Conditions + Transaction'!$B$23, 'Holiday Schedule'!$B$3:$B$1002),ForwardDays(F1971,-'Terms&amp;Conditions + Transaction'!$B$22, 'Terms&amp;Conditions + Transaction'!$B$23, 'Holiday Schedule'!$B$3:$B$1002)))</f>
        <v/>
      </c>
      <c r="O1971" s="42" t="str">
        <f ca="1">IF(B1971="", "", IF(ISNA(MATCH(N1971, SOFR_INDEX!$A$2:$A$2001, -1)),1,IF(INDEX(SOFR_INDEX!$A$2:$E$2001,MATCH(N1971, SOFR_INDEX!$A$2:$A$2001, -1), 1)=N1971,MATCH(N1971, SOFR_INDEX!$A$2:$A$2001, -1),MATCH(N1971, SOFR_INDEX!$A$2:$A$2001, -1)+1)))</f>
        <v/>
      </c>
      <c r="P1971" s="40" t="str" cm="1">
        <f t="array" aca="1" ref="P1971" ca="1">IF(OR(B1971="", F1971=""), "", INDEX(SOFR_INDEX!$B$2:$E$2001, O1971,$P$4) * IF(LEFT($P$3, 3)="180", 2, IF(LEFT($P$3, 2)="90", 4, IF(LEFT($P$3, 2)="30", 12, 1)))/100)</f>
        <v/>
      </c>
      <c r="Q1971" s="43" t="str">
        <f ca="1">IF(OR(B1971="", F1971=""), "", P1971+'Terms&amp;Conditions + Transaction'!$B$11/10000)</f>
        <v/>
      </c>
      <c r="R1971" s="43" t="str">
        <f t="shared" ca="1" si="191"/>
        <v/>
      </c>
      <c r="S1971" t="str">
        <f ca="1">IF(B1971="",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Transaction'!$C$7*(F1971-E1971), 365), 360))))</f>
        <v/>
      </c>
      <c r="T1971" s="49" t="str">
        <f t="shared" ca="1" si="192"/>
        <v/>
      </c>
      <c r="U1971" s="49" t="str">
        <f t="shared" ca="1" si="193"/>
        <v/>
      </c>
      <c r="V1971" s="49" t="str">
        <f t="shared" ca="1" si="194"/>
        <v/>
      </c>
      <c r="W1971" s="11" t="str">
        <f t="shared" ca="1" si="195"/>
        <v/>
      </c>
      <c r="X1971" s="11" t="str">
        <f t="shared" ca="1" si="196"/>
        <v/>
      </c>
    </row>
    <row r="1972" spans="2:24" x14ac:dyDescent="0.25">
      <c r="B1972" s="82" t="str">
        <f ca="1">IF(B1971&lt;MIN($C$3, 'Terms&amp;Conditions + Transaction'!$B$6), B1971+1, "")</f>
        <v/>
      </c>
      <c r="C1972" t="str">
        <f ca="1">IF(B1972="", "", IF(AND(WEEKDAY(B1972, 2)&lt;=5, ISERROR(VLOOKUP(B1972, 'Holiday Schedule'!$B$3:$B$1002, 1, FALSE))), 1, 0))</f>
        <v/>
      </c>
      <c r="D1972" t="str">
        <f ca="1">IF(B1972="", "", IF(LOWER('Terms&amp;Conditions + Transaction'!$C$15)="act", 1, IF(DAY(B1972)=31, 0, IF(AND(DAY(B1972+1)=1, MONTH(B1972+1)=3), 31-DAY(B1972), 1))))</f>
        <v/>
      </c>
      <c r="E1972" s="18" t="str">
        <f ca="1">IF(B1972="", "", IFERROR(VLOOKUP(B1972, 'Accrual Schedule'!$B$3:$B$122, 1, TRUE), ""))</f>
        <v/>
      </c>
      <c r="F1972" s="18" t="str" cm="1">
        <f t="array" aca="1" ref="F1972" ca="1">IF(B1972="", "", INDEX('Accrual Schedule'!$B$3:$B$122, MATCH(B1972, 'Accrual Schedule'!$B$3:$B$122, 1)+1, 1))</f>
        <v/>
      </c>
      <c r="G1972" s="18" t="str" cm="1">
        <f t="array" aca="1" ref="G1972" ca="1">IF(B1972="", "", INDEX('Accrual Schedule'!$B$3:$B$122, MATCH(H1972, 'Accrual Schedule'!$B$3:$B$122, 1)-1, 1))</f>
        <v/>
      </c>
      <c r="H1972" s="18" t="str">
        <f ca="1">IF(B1972="", "", INDEX('Accrual Schedule'!$B$3:$B$122, MATCH(I1972, 'Accrual Schedule'!$C$3:$C$122, 1), 1))</f>
        <v/>
      </c>
      <c r="I1972" s="18" t="str" cm="1">
        <f t="array" aca="1" ref="I1972" ca="1">IF(B1972="", "", _xlfn.IFNA(INDEX('Accrual Schedule'!$C$4:$C$122, MATCH(B1972, 'Accrual Schedule'!$C$4:$C$122, 1)+1, 1), INDEX('Accrual Schedule'!$C$4:$C$122, 1, 1)))</f>
        <v/>
      </c>
      <c r="J1972" s="11" t="str">
        <f ca="1">IF(B1972="","",'Terms&amp;Conditions + Transaction'!$F$5-SUMIF(Dispositions!$B$3:$B$32,"&lt;="&amp;B1972,Dispositions!$C$3:$C$32))</f>
        <v/>
      </c>
      <c r="K1972" s="84" t="str">
        <f ca="1">IF(B1972="", "", IF(ISNA(MATCH(B1972, 'Factor Schedule'!$B$3:$B$2002, -1)),1,IF(INDEX('Factor Schedule'!$B$3:$C$2002,MATCH(B1972, 'Factor Schedule'!$B$3:$B$2002, -1), 1)=B1972,MATCH(B1972, 'Factor Schedule'!$B$3:$B$2002, -1),MATCH(B1972, 'Factor Schedule'!$B$3:$B$2002, -1)+1)))</f>
        <v/>
      </c>
      <c r="L1972" s="11" t="str" cm="1">
        <f t="array" aca="1" ref="L1972" ca="1">IF(B1972="","",ROUND(J1972*_xlfn.IFNA(INDEX('Factor Schedule'!$B$3:$C$2002,K1972, 2), 1), 2))</f>
        <v/>
      </c>
      <c r="M1972" s="11" t="str">
        <f ca="1">IF(B1972="", "", IF(OR(LOWER('Terms&amp;Conditions + Transaction'!$B$12)&lt;&gt;"compound", B1972=$C$2, B1972=E1972), L1972, L1972+IF(LOWER('Terms&amp;Conditions + Transaction'!$B$13)&lt;&gt;"y", SUMIFS($T$8:$T$2007, $B$8:$B$2007, "&gt;="&amp;E1972, $B$8:$B$2007, "&lt;"&amp;B1972), SUMIFS($U$8:$U$1007, $B$8:$B$2007, "&gt;="&amp;E1972, $B$8:$B$2007, "&lt;"&amp;B1972))))</f>
        <v/>
      </c>
      <c r="N1972" s="18" t="str">
        <f ca="1">IF(OR(B1972 = "", F1972=""), "", MIN(ForwardDays(B1972,-'Terms&amp;Conditions + Transaction'!$B$22, 'Terms&amp;Conditions + Transaction'!$B$23, 'Holiday Schedule'!$B$3:$B$1002),ForwardDays(F1972,-'Terms&amp;Conditions + Transaction'!$B$22, 'Terms&amp;Conditions + Transaction'!$B$23, 'Holiday Schedule'!$B$3:$B$1002)))</f>
        <v/>
      </c>
      <c r="O1972" s="42" t="str">
        <f ca="1">IF(B1972="", "", IF(ISNA(MATCH(N1972, SOFR_INDEX!$A$2:$A$2001, -1)),1,IF(INDEX(SOFR_INDEX!$A$2:$E$2001,MATCH(N1972, SOFR_INDEX!$A$2:$A$2001, -1), 1)=N1972,MATCH(N1972, SOFR_INDEX!$A$2:$A$2001, -1),MATCH(N1972, SOFR_INDEX!$A$2:$A$2001, -1)+1)))</f>
        <v/>
      </c>
      <c r="P1972" s="40" t="str" cm="1">
        <f t="array" aca="1" ref="P1972" ca="1">IF(OR(B1972="", F1972=""), "", INDEX(SOFR_INDEX!$B$2:$E$2001, O1972,$P$4) * IF(LEFT($P$3, 3)="180", 2, IF(LEFT($P$3, 2)="90", 4, IF(LEFT($P$3, 2)="30", 12, 1)))/100)</f>
        <v/>
      </c>
      <c r="Q1972" s="43" t="str">
        <f ca="1">IF(OR(B1972="", F1972=""), "", P1972+'Terms&amp;Conditions + Transaction'!$B$11/10000)</f>
        <v/>
      </c>
      <c r="R1972" s="43" t="str">
        <f t="shared" ca="1" si="191"/>
        <v/>
      </c>
      <c r="S1972" t="str">
        <f ca="1">IF(B1972="",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Transaction'!$C$7*(F1972-E1972), 365), 360))))</f>
        <v/>
      </c>
      <c r="T1972" s="49" t="str">
        <f t="shared" ca="1" si="192"/>
        <v/>
      </c>
      <c r="U1972" s="49" t="str">
        <f t="shared" ca="1" si="193"/>
        <v/>
      </c>
      <c r="V1972" s="49" t="str">
        <f t="shared" ca="1" si="194"/>
        <v/>
      </c>
      <c r="W1972" s="11" t="str">
        <f t="shared" ca="1" si="195"/>
        <v/>
      </c>
      <c r="X1972" s="11" t="str">
        <f t="shared" ca="1" si="196"/>
        <v/>
      </c>
    </row>
    <row r="1973" spans="2:24" x14ac:dyDescent="0.25">
      <c r="B1973" s="82" t="str">
        <f ca="1">IF(B1972&lt;MIN($C$3, 'Terms&amp;Conditions + Transaction'!$B$6), B1972+1, "")</f>
        <v/>
      </c>
      <c r="C1973" t="str">
        <f ca="1">IF(B1973="", "", IF(AND(WEEKDAY(B1973, 2)&lt;=5, ISERROR(VLOOKUP(B1973, 'Holiday Schedule'!$B$3:$B$1002, 1, FALSE))), 1, 0))</f>
        <v/>
      </c>
      <c r="D1973" t="str">
        <f ca="1">IF(B1973="", "", IF(LOWER('Terms&amp;Conditions + Transaction'!$C$15)="act", 1, IF(DAY(B1973)=31, 0, IF(AND(DAY(B1973+1)=1, MONTH(B1973+1)=3), 31-DAY(B1973), 1))))</f>
        <v/>
      </c>
      <c r="E1973" s="18" t="str">
        <f ca="1">IF(B1973="", "", IFERROR(VLOOKUP(B1973, 'Accrual Schedule'!$B$3:$B$122, 1, TRUE), ""))</f>
        <v/>
      </c>
      <c r="F1973" s="18" t="str" cm="1">
        <f t="array" aca="1" ref="F1973" ca="1">IF(B1973="", "", INDEX('Accrual Schedule'!$B$3:$B$122, MATCH(B1973, 'Accrual Schedule'!$B$3:$B$122, 1)+1, 1))</f>
        <v/>
      </c>
      <c r="G1973" s="18" t="str" cm="1">
        <f t="array" aca="1" ref="G1973" ca="1">IF(B1973="", "", INDEX('Accrual Schedule'!$B$3:$B$122, MATCH(H1973, 'Accrual Schedule'!$B$3:$B$122, 1)-1, 1))</f>
        <v/>
      </c>
      <c r="H1973" s="18" t="str">
        <f ca="1">IF(B1973="", "", INDEX('Accrual Schedule'!$B$3:$B$122, MATCH(I1973, 'Accrual Schedule'!$C$3:$C$122, 1), 1))</f>
        <v/>
      </c>
      <c r="I1973" s="18" t="str" cm="1">
        <f t="array" aca="1" ref="I1973" ca="1">IF(B1973="", "", _xlfn.IFNA(INDEX('Accrual Schedule'!$C$4:$C$122, MATCH(B1973, 'Accrual Schedule'!$C$4:$C$122, 1)+1, 1), INDEX('Accrual Schedule'!$C$4:$C$122, 1, 1)))</f>
        <v/>
      </c>
      <c r="J1973" s="11" t="str">
        <f ca="1">IF(B1973="","",'Terms&amp;Conditions + Transaction'!$F$5-SUMIF(Dispositions!$B$3:$B$32,"&lt;="&amp;B1973,Dispositions!$C$3:$C$32))</f>
        <v/>
      </c>
      <c r="K1973" s="84" t="str">
        <f ca="1">IF(B1973="", "", IF(ISNA(MATCH(B1973, 'Factor Schedule'!$B$3:$B$2002, -1)),1,IF(INDEX('Factor Schedule'!$B$3:$C$2002,MATCH(B1973, 'Factor Schedule'!$B$3:$B$2002, -1), 1)=B1973,MATCH(B1973, 'Factor Schedule'!$B$3:$B$2002, -1),MATCH(B1973, 'Factor Schedule'!$B$3:$B$2002, -1)+1)))</f>
        <v/>
      </c>
      <c r="L1973" s="11" t="str" cm="1">
        <f t="array" aca="1" ref="L1973" ca="1">IF(B1973="","",ROUND(J1973*_xlfn.IFNA(INDEX('Factor Schedule'!$B$3:$C$2002,K1973, 2), 1), 2))</f>
        <v/>
      </c>
      <c r="M1973" s="11" t="str">
        <f ca="1">IF(B1973="", "", IF(OR(LOWER('Terms&amp;Conditions + Transaction'!$B$12)&lt;&gt;"compound", B1973=$C$2, B1973=E1973), L1973, L1973+IF(LOWER('Terms&amp;Conditions + Transaction'!$B$13)&lt;&gt;"y", SUMIFS($T$8:$T$2007, $B$8:$B$2007, "&gt;="&amp;E1973, $B$8:$B$2007, "&lt;"&amp;B1973), SUMIFS($U$8:$U$1007, $B$8:$B$2007, "&gt;="&amp;E1973, $B$8:$B$2007, "&lt;"&amp;B1973))))</f>
        <v/>
      </c>
      <c r="N1973" s="18" t="str">
        <f ca="1">IF(OR(B1973 = "", F1973=""), "", MIN(ForwardDays(B1973,-'Terms&amp;Conditions + Transaction'!$B$22, 'Terms&amp;Conditions + Transaction'!$B$23, 'Holiday Schedule'!$B$3:$B$1002),ForwardDays(F1973,-'Terms&amp;Conditions + Transaction'!$B$22, 'Terms&amp;Conditions + Transaction'!$B$23, 'Holiday Schedule'!$B$3:$B$1002)))</f>
        <v/>
      </c>
      <c r="O1973" s="42" t="str">
        <f ca="1">IF(B1973="", "", IF(ISNA(MATCH(N1973, SOFR_INDEX!$A$2:$A$2001, -1)),1,IF(INDEX(SOFR_INDEX!$A$2:$E$2001,MATCH(N1973, SOFR_INDEX!$A$2:$A$2001, -1), 1)=N1973,MATCH(N1973, SOFR_INDEX!$A$2:$A$2001, -1),MATCH(N1973, SOFR_INDEX!$A$2:$A$2001, -1)+1)))</f>
        <v/>
      </c>
      <c r="P1973" s="40" t="str" cm="1">
        <f t="array" aca="1" ref="P1973" ca="1">IF(OR(B1973="", F1973=""), "", INDEX(SOFR_INDEX!$B$2:$E$2001, O1973,$P$4) * IF(LEFT($P$3, 3)="180", 2, IF(LEFT($P$3, 2)="90", 4, IF(LEFT($P$3, 2)="30", 12, 1)))/100)</f>
        <v/>
      </c>
      <c r="Q1973" s="43" t="str">
        <f ca="1">IF(OR(B1973="", F1973=""), "", P1973+'Terms&amp;Conditions + Transaction'!$B$11/10000)</f>
        <v/>
      </c>
      <c r="R1973" s="43" t="str">
        <f t="shared" ca="1" si="191"/>
        <v/>
      </c>
      <c r="S1973" t="str">
        <f ca="1">IF(B1973="",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Transaction'!$C$7*(F1973-E1973), 365), 360))))</f>
        <v/>
      </c>
      <c r="T1973" s="49" t="str">
        <f t="shared" ca="1" si="192"/>
        <v/>
      </c>
      <c r="U1973" s="49" t="str">
        <f t="shared" ca="1" si="193"/>
        <v/>
      </c>
      <c r="V1973" s="49" t="str">
        <f t="shared" ca="1" si="194"/>
        <v/>
      </c>
      <c r="W1973" s="11" t="str">
        <f t="shared" ca="1" si="195"/>
        <v/>
      </c>
      <c r="X1973" s="11" t="str">
        <f t="shared" ca="1" si="196"/>
        <v/>
      </c>
    </row>
    <row r="1974" spans="2:24" x14ac:dyDescent="0.25">
      <c r="B1974" s="82" t="str">
        <f ca="1">IF(B1973&lt;MIN($C$3, 'Terms&amp;Conditions + Transaction'!$B$6), B1973+1, "")</f>
        <v/>
      </c>
      <c r="C1974" t="str">
        <f ca="1">IF(B1974="", "", IF(AND(WEEKDAY(B1974, 2)&lt;=5, ISERROR(VLOOKUP(B1974, 'Holiday Schedule'!$B$3:$B$1002, 1, FALSE))), 1, 0))</f>
        <v/>
      </c>
      <c r="D1974" t="str">
        <f ca="1">IF(B1974="", "", IF(LOWER('Terms&amp;Conditions + Transaction'!$C$15)="act", 1, IF(DAY(B1974)=31, 0, IF(AND(DAY(B1974+1)=1, MONTH(B1974+1)=3), 31-DAY(B1974), 1))))</f>
        <v/>
      </c>
      <c r="E1974" s="18" t="str">
        <f ca="1">IF(B1974="", "", IFERROR(VLOOKUP(B1974, 'Accrual Schedule'!$B$3:$B$122, 1, TRUE), ""))</f>
        <v/>
      </c>
      <c r="F1974" s="18" t="str" cm="1">
        <f t="array" aca="1" ref="F1974" ca="1">IF(B1974="", "", INDEX('Accrual Schedule'!$B$3:$B$122, MATCH(B1974, 'Accrual Schedule'!$B$3:$B$122, 1)+1, 1))</f>
        <v/>
      </c>
      <c r="G1974" s="18" t="str" cm="1">
        <f t="array" aca="1" ref="G1974" ca="1">IF(B1974="", "", INDEX('Accrual Schedule'!$B$3:$B$122, MATCH(H1974, 'Accrual Schedule'!$B$3:$B$122, 1)-1, 1))</f>
        <v/>
      </c>
      <c r="H1974" s="18" t="str">
        <f ca="1">IF(B1974="", "", INDEX('Accrual Schedule'!$B$3:$B$122, MATCH(I1974, 'Accrual Schedule'!$C$3:$C$122, 1), 1))</f>
        <v/>
      </c>
      <c r="I1974" s="18" t="str" cm="1">
        <f t="array" aca="1" ref="I1974" ca="1">IF(B1974="", "", _xlfn.IFNA(INDEX('Accrual Schedule'!$C$4:$C$122, MATCH(B1974, 'Accrual Schedule'!$C$4:$C$122, 1)+1, 1), INDEX('Accrual Schedule'!$C$4:$C$122, 1, 1)))</f>
        <v/>
      </c>
      <c r="J1974" s="11" t="str">
        <f ca="1">IF(B1974="","",'Terms&amp;Conditions + Transaction'!$F$5-SUMIF(Dispositions!$B$3:$B$32,"&lt;="&amp;B1974,Dispositions!$C$3:$C$32))</f>
        <v/>
      </c>
      <c r="K1974" s="84" t="str">
        <f ca="1">IF(B1974="", "", IF(ISNA(MATCH(B1974, 'Factor Schedule'!$B$3:$B$2002, -1)),1,IF(INDEX('Factor Schedule'!$B$3:$C$2002,MATCH(B1974, 'Factor Schedule'!$B$3:$B$2002, -1), 1)=B1974,MATCH(B1974, 'Factor Schedule'!$B$3:$B$2002, -1),MATCH(B1974, 'Factor Schedule'!$B$3:$B$2002, -1)+1)))</f>
        <v/>
      </c>
      <c r="L1974" s="11" t="str" cm="1">
        <f t="array" aca="1" ref="L1974" ca="1">IF(B1974="","",ROUND(J1974*_xlfn.IFNA(INDEX('Factor Schedule'!$B$3:$C$2002,K1974, 2), 1), 2))</f>
        <v/>
      </c>
      <c r="M1974" s="11" t="str">
        <f ca="1">IF(B1974="", "", IF(OR(LOWER('Terms&amp;Conditions + Transaction'!$B$12)&lt;&gt;"compound", B1974=$C$2, B1974=E1974), L1974, L1974+IF(LOWER('Terms&amp;Conditions + Transaction'!$B$13)&lt;&gt;"y", SUMIFS($T$8:$T$2007, $B$8:$B$2007, "&gt;="&amp;E1974, $B$8:$B$2007, "&lt;"&amp;B1974), SUMIFS($U$8:$U$1007, $B$8:$B$2007, "&gt;="&amp;E1974, $B$8:$B$2007, "&lt;"&amp;B1974))))</f>
        <v/>
      </c>
      <c r="N1974" s="18" t="str">
        <f ca="1">IF(OR(B1974 = "", F1974=""), "", MIN(ForwardDays(B1974,-'Terms&amp;Conditions + Transaction'!$B$22, 'Terms&amp;Conditions + Transaction'!$B$23, 'Holiday Schedule'!$B$3:$B$1002),ForwardDays(F1974,-'Terms&amp;Conditions + Transaction'!$B$22, 'Terms&amp;Conditions + Transaction'!$B$23, 'Holiday Schedule'!$B$3:$B$1002)))</f>
        <v/>
      </c>
      <c r="O1974" s="42" t="str">
        <f ca="1">IF(B1974="", "", IF(ISNA(MATCH(N1974, SOFR_INDEX!$A$2:$A$2001, -1)),1,IF(INDEX(SOFR_INDEX!$A$2:$E$2001,MATCH(N1974, SOFR_INDEX!$A$2:$A$2001, -1), 1)=N1974,MATCH(N1974, SOFR_INDEX!$A$2:$A$2001, -1),MATCH(N1974, SOFR_INDEX!$A$2:$A$2001, -1)+1)))</f>
        <v/>
      </c>
      <c r="P1974" s="40" t="str" cm="1">
        <f t="array" aca="1" ref="P1974" ca="1">IF(OR(B1974="", F1974=""), "", INDEX(SOFR_INDEX!$B$2:$E$2001, O1974,$P$4) * IF(LEFT($P$3, 3)="180", 2, IF(LEFT($P$3, 2)="90", 4, IF(LEFT($P$3, 2)="30", 12, 1)))/100)</f>
        <v/>
      </c>
      <c r="Q1974" s="43" t="str">
        <f ca="1">IF(OR(B1974="", F1974=""), "", P1974+'Terms&amp;Conditions + Transaction'!$B$11/10000)</f>
        <v/>
      </c>
      <c r="R1974" s="43" t="str">
        <f t="shared" ca="1" si="191"/>
        <v/>
      </c>
      <c r="S1974" t="str">
        <f ca="1">IF(B1974="",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Transaction'!$C$7*(F1974-E1974), 365), 360))))</f>
        <v/>
      </c>
      <c r="T1974" s="49" t="str">
        <f t="shared" ca="1" si="192"/>
        <v/>
      </c>
      <c r="U1974" s="49" t="str">
        <f t="shared" ca="1" si="193"/>
        <v/>
      </c>
      <c r="V1974" s="49" t="str">
        <f t="shared" ca="1" si="194"/>
        <v/>
      </c>
      <c r="W1974" s="11" t="str">
        <f t="shared" ca="1" si="195"/>
        <v/>
      </c>
      <c r="X1974" s="11" t="str">
        <f t="shared" ca="1" si="196"/>
        <v/>
      </c>
    </row>
    <row r="1975" spans="2:24" x14ac:dyDescent="0.25">
      <c r="B1975" s="82" t="str">
        <f ca="1">IF(B1974&lt;MIN($C$3, 'Terms&amp;Conditions + Transaction'!$B$6), B1974+1, "")</f>
        <v/>
      </c>
      <c r="C1975" t="str">
        <f ca="1">IF(B1975="", "", IF(AND(WEEKDAY(B1975, 2)&lt;=5, ISERROR(VLOOKUP(B1975, 'Holiday Schedule'!$B$3:$B$1002, 1, FALSE))), 1, 0))</f>
        <v/>
      </c>
      <c r="D1975" t="str">
        <f ca="1">IF(B1975="", "", IF(LOWER('Terms&amp;Conditions + Transaction'!$C$15)="act", 1, IF(DAY(B1975)=31, 0, IF(AND(DAY(B1975+1)=1, MONTH(B1975+1)=3), 31-DAY(B1975), 1))))</f>
        <v/>
      </c>
      <c r="E1975" s="18" t="str">
        <f ca="1">IF(B1975="", "", IFERROR(VLOOKUP(B1975, 'Accrual Schedule'!$B$3:$B$122, 1, TRUE), ""))</f>
        <v/>
      </c>
      <c r="F1975" s="18" t="str" cm="1">
        <f t="array" aca="1" ref="F1975" ca="1">IF(B1975="", "", INDEX('Accrual Schedule'!$B$3:$B$122, MATCH(B1975, 'Accrual Schedule'!$B$3:$B$122, 1)+1, 1))</f>
        <v/>
      </c>
      <c r="G1975" s="18" t="str" cm="1">
        <f t="array" aca="1" ref="G1975" ca="1">IF(B1975="", "", INDEX('Accrual Schedule'!$B$3:$B$122, MATCH(H1975, 'Accrual Schedule'!$B$3:$B$122, 1)-1, 1))</f>
        <v/>
      </c>
      <c r="H1975" s="18" t="str">
        <f ca="1">IF(B1975="", "", INDEX('Accrual Schedule'!$B$3:$B$122, MATCH(I1975, 'Accrual Schedule'!$C$3:$C$122, 1), 1))</f>
        <v/>
      </c>
      <c r="I1975" s="18" t="str" cm="1">
        <f t="array" aca="1" ref="I1975" ca="1">IF(B1975="", "", _xlfn.IFNA(INDEX('Accrual Schedule'!$C$4:$C$122, MATCH(B1975, 'Accrual Schedule'!$C$4:$C$122, 1)+1, 1), INDEX('Accrual Schedule'!$C$4:$C$122, 1, 1)))</f>
        <v/>
      </c>
      <c r="J1975" s="11" t="str">
        <f ca="1">IF(B1975="","",'Terms&amp;Conditions + Transaction'!$F$5-SUMIF(Dispositions!$B$3:$B$32,"&lt;="&amp;B1975,Dispositions!$C$3:$C$32))</f>
        <v/>
      </c>
      <c r="K1975" s="84" t="str">
        <f ca="1">IF(B1975="", "", IF(ISNA(MATCH(B1975, 'Factor Schedule'!$B$3:$B$2002, -1)),1,IF(INDEX('Factor Schedule'!$B$3:$C$2002,MATCH(B1975, 'Factor Schedule'!$B$3:$B$2002, -1), 1)=B1975,MATCH(B1975, 'Factor Schedule'!$B$3:$B$2002, -1),MATCH(B1975, 'Factor Schedule'!$B$3:$B$2002, -1)+1)))</f>
        <v/>
      </c>
      <c r="L1975" s="11" t="str" cm="1">
        <f t="array" aca="1" ref="L1975" ca="1">IF(B1975="","",ROUND(J1975*_xlfn.IFNA(INDEX('Factor Schedule'!$B$3:$C$2002,K1975, 2), 1), 2))</f>
        <v/>
      </c>
      <c r="M1975" s="11" t="str">
        <f ca="1">IF(B1975="", "", IF(OR(LOWER('Terms&amp;Conditions + Transaction'!$B$12)&lt;&gt;"compound", B1975=$C$2, B1975=E1975), L1975, L1975+IF(LOWER('Terms&amp;Conditions + Transaction'!$B$13)&lt;&gt;"y", SUMIFS($T$8:$T$2007, $B$8:$B$2007, "&gt;="&amp;E1975, $B$8:$B$2007, "&lt;"&amp;B1975), SUMIFS($U$8:$U$1007, $B$8:$B$2007, "&gt;="&amp;E1975, $B$8:$B$2007, "&lt;"&amp;B1975))))</f>
        <v/>
      </c>
      <c r="N1975" s="18" t="str">
        <f ca="1">IF(OR(B1975 = "", F1975=""), "", MIN(ForwardDays(B1975,-'Terms&amp;Conditions + Transaction'!$B$22, 'Terms&amp;Conditions + Transaction'!$B$23, 'Holiday Schedule'!$B$3:$B$1002),ForwardDays(F1975,-'Terms&amp;Conditions + Transaction'!$B$22, 'Terms&amp;Conditions + Transaction'!$B$23, 'Holiday Schedule'!$B$3:$B$1002)))</f>
        <v/>
      </c>
      <c r="O1975" s="42" t="str">
        <f ca="1">IF(B1975="", "", IF(ISNA(MATCH(N1975, SOFR_INDEX!$A$2:$A$2001, -1)),1,IF(INDEX(SOFR_INDEX!$A$2:$E$2001,MATCH(N1975, SOFR_INDEX!$A$2:$A$2001, -1), 1)=N1975,MATCH(N1975, SOFR_INDEX!$A$2:$A$2001, -1),MATCH(N1975, SOFR_INDEX!$A$2:$A$2001, -1)+1)))</f>
        <v/>
      </c>
      <c r="P1975" s="40" t="str" cm="1">
        <f t="array" aca="1" ref="P1975" ca="1">IF(OR(B1975="", F1975=""), "", INDEX(SOFR_INDEX!$B$2:$E$2001, O1975,$P$4) * IF(LEFT($P$3, 3)="180", 2, IF(LEFT($P$3, 2)="90", 4, IF(LEFT($P$3, 2)="30", 12, 1)))/100)</f>
        <v/>
      </c>
      <c r="Q1975" s="43" t="str">
        <f ca="1">IF(OR(B1975="", F1975=""), "", P1975+'Terms&amp;Conditions + Transaction'!$B$11/10000)</f>
        <v/>
      </c>
      <c r="R1975" s="43" t="str">
        <f t="shared" ca="1" si="191"/>
        <v/>
      </c>
      <c r="S1975" t="str">
        <f ca="1">IF(B1975="",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Transaction'!$C$7*(F1975-E1975), 365), 360))))</f>
        <v/>
      </c>
      <c r="T1975" s="49" t="str">
        <f t="shared" ca="1" si="192"/>
        <v/>
      </c>
      <c r="U1975" s="49" t="str">
        <f t="shared" ca="1" si="193"/>
        <v/>
      </c>
      <c r="V1975" s="49" t="str">
        <f t="shared" ca="1" si="194"/>
        <v/>
      </c>
      <c r="W1975" s="11" t="str">
        <f t="shared" ca="1" si="195"/>
        <v/>
      </c>
      <c r="X1975" s="11" t="str">
        <f t="shared" ca="1" si="196"/>
        <v/>
      </c>
    </row>
    <row r="1976" spans="2:24" x14ac:dyDescent="0.25">
      <c r="B1976" s="82" t="str">
        <f ca="1">IF(B1975&lt;MIN($C$3, 'Terms&amp;Conditions + Transaction'!$B$6), B1975+1, "")</f>
        <v/>
      </c>
      <c r="C1976" t="str">
        <f ca="1">IF(B1976="", "", IF(AND(WEEKDAY(B1976, 2)&lt;=5, ISERROR(VLOOKUP(B1976, 'Holiday Schedule'!$B$3:$B$1002, 1, FALSE))), 1, 0))</f>
        <v/>
      </c>
      <c r="D1976" t="str">
        <f ca="1">IF(B1976="", "", IF(LOWER('Terms&amp;Conditions + Transaction'!$C$15)="act", 1, IF(DAY(B1976)=31, 0, IF(AND(DAY(B1976+1)=1, MONTH(B1976+1)=3), 31-DAY(B1976), 1))))</f>
        <v/>
      </c>
      <c r="E1976" s="18" t="str">
        <f ca="1">IF(B1976="", "", IFERROR(VLOOKUP(B1976, 'Accrual Schedule'!$B$3:$B$122, 1, TRUE), ""))</f>
        <v/>
      </c>
      <c r="F1976" s="18" t="str" cm="1">
        <f t="array" aca="1" ref="F1976" ca="1">IF(B1976="", "", INDEX('Accrual Schedule'!$B$3:$B$122, MATCH(B1976, 'Accrual Schedule'!$B$3:$B$122, 1)+1, 1))</f>
        <v/>
      </c>
      <c r="G1976" s="18" t="str" cm="1">
        <f t="array" aca="1" ref="G1976" ca="1">IF(B1976="", "", INDEX('Accrual Schedule'!$B$3:$B$122, MATCH(H1976, 'Accrual Schedule'!$B$3:$B$122, 1)-1, 1))</f>
        <v/>
      </c>
      <c r="H1976" s="18" t="str">
        <f ca="1">IF(B1976="", "", INDEX('Accrual Schedule'!$B$3:$B$122, MATCH(I1976, 'Accrual Schedule'!$C$3:$C$122, 1), 1))</f>
        <v/>
      </c>
      <c r="I1976" s="18" t="str" cm="1">
        <f t="array" aca="1" ref="I1976" ca="1">IF(B1976="", "", _xlfn.IFNA(INDEX('Accrual Schedule'!$C$4:$C$122, MATCH(B1976, 'Accrual Schedule'!$C$4:$C$122, 1)+1, 1), INDEX('Accrual Schedule'!$C$4:$C$122, 1, 1)))</f>
        <v/>
      </c>
      <c r="J1976" s="11" t="str">
        <f ca="1">IF(B1976="","",'Terms&amp;Conditions + Transaction'!$F$5-SUMIF(Dispositions!$B$3:$B$32,"&lt;="&amp;B1976,Dispositions!$C$3:$C$32))</f>
        <v/>
      </c>
      <c r="K1976" s="84" t="str">
        <f ca="1">IF(B1976="", "", IF(ISNA(MATCH(B1976, 'Factor Schedule'!$B$3:$B$2002, -1)),1,IF(INDEX('Factor Schedule'!$B$3:$C$2002,MATCH(B1976, 'Factor Schedule'!$B$3:$B$2002, -1), 1)=B1976,MATCH(B1976, 'Factor Schedule'!$B$3:$B$2002, -1),MATCH(B1976, 'Factor Schedule'!$B$3:$B$2002, -1)+1)))</f>
        <v/>
      </c>
      <c r="L1976" s="11" t="str" cm="1">
        <f t="array" aca="1" ref="L1976" ca="1">IF(B1976="","",ROUND(J1976*_xlfn.IFNA(INDEX('Factor Schedule'!$B$3:$C$2002,K1976, 2), 1), 2))</f>
        <v/>
      </c>
      <c r="M1976" s="11" t="str">
        <f ca="1">IF(B1976="", "", IF(OR(LOWER('Terms&amp;Conditions + Transaction'!$B$12)&lt;&gt;"compound", B1976=$C$2, B1976=E1976), L1976, L1976+IF(LOWER('Terms&amp;Conditions + Transaction'!$B$13)&lt;&gt;"y", SUMIFS($T$8:$T$2007, $B$8:$B$2007, "&gt;="&amp;E1976, $B$8:$B$2007, "&lt;"&amp;B1976), SUMIFS($U$8:$U$1007, $B$8:$B$2007, "&gt;="&amp;E1976, $B$8:$B$2007, "&lt;"&amp;B1976))))</f>
        <v/>
      </c>
      <c r="N1976" s="18" t="str">
        <f ca="1">IF(OR(B1976 = "", F1976=""), "", MIN(ForwardDays(B1976,-'Terms&amp;Conditions + Transaction'!$B$22, 'Terms&amp;Conditions + Transaction'!$B$23, 'Holiday Schedule'!$B$3:$B$1002),ForwardDays(F1976,-'Terms&amp;Conditions + Transaction'!$B$22, 'Terms&amp;Conditions + Transaction'!$B$23, 'Holiday Schedule'!$B$3:$B$1002)))</f>
        <v/>
      </c>
      <c r="O1976" s="42" t="str">
        <f ca="1">IF(B1976="", "", IF(ISNA(MATCH(N1976, SOFR_INDEX!$A$2:$A$2001, -1)),1,IF(INDEX(SOFR_INDEX!$A$2:$E$2001,MATCH(N1976, SOFR_INDEX!$A$2:$A$2001, -1), 1)=N1976,MATCH(N1976, SOFR_INDEX!$A$2:$A$2001, -1),MATCH(N1976, SOFR_INDEX!$A$2:$A$2001, -1)+1)))</f>
        <v/>
      </c>
      <c r="P1976" s="40" t="str" cm="1">
        <f t="array" aca="1" ref="P1976" ca="1">IF(OR(B1976="", F1976=""), "", INDEX(SOFR_INDEX!$B$2:$E$2001, O1976,$P$4) * IF(LEFT($P$3, 3)="180", 2, IF(LEFT($P$3, 2)="90", 4, IF(LEFT($P$3, 2)="30", 12, 1)))/100)</f>
        <v/>
      </c>
      <c r="Q1976" s="43" t="str">
        <f ca="1">IF(OR(B1976="", F1976=""), "", P1976+'Terms&amp;Conditions + Transaction'!$B$11/10000)</f>
        <v/>
      </c>
      <c r="R1976" s="43" t="str">
        <f t="shared" ca="1" si="191"/>
        <v/>
      </c>
      <c r="S1976" t="str">
        <f ca="1">IF(B1976="",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Transaction'!$C$7*(F1976-E1976), 365), 360))))</f>
        <v/>
      </c>
      <c r="T1976" s="49" t="str">
        <f t="shared" ca="1" si="192"/>
        <v/>
      </c>
      <c r="U1976" s="49" t="str">
        <f t="shared" ca="1" si="193"/>
        <v/>
      </c>
      <c r="V1976" s="49" t="str">
        <f t="shared" ca="1" si="194"/>
        <v/>
      </c>
      <c r="W1976" s="11" t="str">
        <f t="shared" ca="1" si="195"/>
        <v/>
      </c>
      <c r="X1976" s="11" t="str">
        <f t="shared" ca="1" si="196"/>
        <v/>
      </c>
    </row>
    <row r="1977" spans="2:24" x14ac:dyDescent="0.25">
      <c r="B1977" s="82" t="str">
        <f ca="1">IF(B1976&lt;MIN($C$3, 'Terms&amp;Conditions + Transaction'!$B$6), B1976+1, "")</f>
        <v/>
      </c>
      <c r="C1977" t="str">
        <f ca="1">IF(B1977="", "", IF(AND(WEEKDAY(B1977, 2)&lt;=5, ISERROR(VLOOKUP(B1977, 'Holiday Schedule'!$B$3:$B$1002, 1, FALSE))), 1, 0))</f>
        <v/>
      </c>
      <c r="D1977" t="str">
        <f ca="1">IF(B1977="", "", IF(LOWER('Terms&amp;Conditions + Transaction'!$C$15)="act", 1, IF(DAY(B1977)=31, 0, IF(AND(DAY(B1977+1)=1, MONTH(B1977+1)=3), 31-DAY(B1977), 1))))</f>
        <v/>
      </c>
      <c r="E1977" s="18" t="str">
        <f ca="1">IF(B1977="", "", IFERROR(VLOOKUP(B1977, 'Accrual Schedule'!$B$3:$B$122, 1, TRUE), ""))</f>
        <v/>
      </c>
      <c r="F1977" s="18" t="str" cm="1">
        <f t="array" aca="1" ref="F1977" ca="1">IF(B1977="", "", INDEX('Accrual Schedule'!$B$3:$B$122, MATCH(B1977, 'Accrual Schedule'!$B$3:$B$122, 1)+1, 1))</f>
        <v/>
      </c>
      <c r="G1977" s="18" t="str" cm="1">
        <f t="array" aca="1" ref="G1977" ca="1">IF(B1977="", "", INDEX('Accrual Schedule'!$B$3:$B$122, MATCH(H1977, 'Accrual Schedule'!$B$3:$B$122, 1)-1, 1))</f>
        <v/>
      </c>
      <c r="H1977" s="18" t="str">
        <f ca="1">IF(B1977="", "", INDEX('Accrual Schedule'!$B$3:$B$122, MATCH(I1977, 'Accrual Schedule'!$C$3:$C$122, 1), 1))</f>
        <v/>
      </c>
      <c r="I1977" s="18" t="str" cm="1">
        <f t="array" aca="1" ref="I1977" ca="1">IF(B1977="", "", _xlfn.IFNA(INDEX('Accrual Schedule'!$C$4:$C$122, MATCH(B1977, 'Accrual Schedule'!$C$4:$C$122, 1)+1, 1), INDEX('Accrual Schedule'!$C$4:$C$122, 1, 1)))</f>
        <v/>
      </c>
      <c r="J1977" s="11" t="str">
        <f ca="1">IF(B1977="","",'Terms&amp;Conditions + Transaction'!$F$5-SUMIF(Dispositions!$B$3:$B$32,"&lt;="&amp;B1977,Dispositions!$C$3:$C$32))</f>
        <v/>
      </c>
      <c r="K1977" s="84" t="str">
        <f ca="1">IF(B1977="", "", IF(ISNA(MATCH(B1977, 'Factor Schedule'!$B$3:$B$2002, -1)),1,IF(INDEX('Factor Schedule'!$B$3:$C$2002,MATCH(B1977, 'Factor Schedule'!$B$3:$B$2002, -1), 1)=B1977,MATCH(B1977, 'Factor Schedule'!$B$3:$B$2002, -1),MATCH(B1977, 'Factor Schedule'!$B$3:$B$2002, -1)+1)))</f>
        <v/>
      </c>
      <c r="L1977" s="11" t="str" cm="1">
        <f t="array" aca="1" ref="L1977" ca="1">IF(B1977="","",ROUND(J1977*_xlfn.IFNA(INDEX('Factor Schedule'!$B$3:$C$2002,K1977, 2), 1), 2))</f>
        <v/>
      </c>
      <c r="M1977" s="11" t="str">
        <f ca="1">IF(B1977="", "", IF(OR(LOWER('Terms&amp;Conditions + Transaction'!$B$12)&lt;&gt;"compound", B1977=$C$2, B1977=E1977), L1977, L1977+IF(LOWER('Terms&amp;Conditions + Transaction'!$B$13)&lt;&gt;"y", SUMIFS($T$8:$T$2007, $B$8:$B$2007, "&gt;="&amp;E1977, $B$8:$B$2007, "&lt;"&amp;B1977), SUMIFS($U$8:$U$1007, $B$8:$B$2007, "&gt;="&amp;E1977, $B$8:$B$2007, "&lt;"&amp;B1977))))</f>
        <v/>
      </c>
      <c r="N1977" s="18" t="str">
        <f ca="1">IF(OR(B1977 = "", F1977=""), "", MIN(ForwardDays(B1977,-'Terms&amp;Conditions + Transaction'!$B$22, 'Terms&amp;Conditions + Transaction'!$B$23, 'Holiday Schedule'!$B$3:$B$1002),ForwardDays(F1977,-'Terms&amp;Conditions + Transaction'!$B$22, 'Terms&amp;Conditions + Transaction'!$B$23, 'Holiday Schedule'!$B$3:$B$1002)))</f>
        <v/>
      </c>
      <c r="O1977" s="42" t="str">
        <f ca="1">IF(B1977="", "", IF(ISNA(MATCH(N1977, SOFR_INDEX!$A$2:$A$2001, -1)),1,IF(INDEX(SOFR_INDEX!$A$2:$E$2001,MATCH(N1977, SOFR_INDEX!$A$2:$A$2001, -1), 1)=N1977,MATCH(N1977, SOFR_INDEX!$A$2:$A$2001, -1),MATCH(N1977, SOFR_INDEX!$A$2:$A$2001, -1)+1)))</f>
        <v/>
      </c>
      <c r="P1977" s="40" t="str" cm="1">
        <f t="array" aca="1" ref="P1977" ca="1">IF(OR(B1977="", F1977=""), "", INDEX(SOFR_INDEX!$B$2:$E$2001, O1977,$P$4) * IF(LEFT($P$3, 3)="180", 2, IF(LEFT($P$3, 2)="90", 4, IF(LEFT($P$3, 2)="30", 12, 1)))/100)</f>
        <v/>
      </c>
      <c r="Q1977" s="43" t="str">
        <f ca="1">IF(OR(B1977="", F1977=""), "", P1977+'Terms&amp;Conditions + Transaction'!$B$11/10000)</f>
        <v/>
      </c>
      <c r="R1977" s="43" t="str">
        <f t="shared" ca="1" si="191"/>
        <v/>
      </c>
      <c r="S1977" t="str">
        <f ca="1">IF(B1977="",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Transaction'!$C$7*(F1977-E1977), 365), 360))))</f>
        <v/>
      </c>
      <c r="T1977" s="49" t="str">
        <f t="shared" ca="1" si="192"/>
        <v/>
      </c>
      <c r="U1977" s="49" t="str">
        <f t="shared" ca="1" si="193"/>
        <v/>
      </c>
      <c r="V1977" s="49" t="str">
        <f t="shared" ca="1" si="194"/>
        <v/>
      </c>
      <c r="W1977" s="11" t="str">
        <f t="shared" ca="1" si="195"/>
        <v/>
      </c>
      <c r="X1977" s="11" t="str">
        <f t="shared" ca="1" si="196"/>
        <v/>
      </c>
    </row>
    <row r="1978" spans="2:24" x14ac:dyDescent="0.25">
      <c r="B1978" s="82" t="str">
        <f ca="1">IF(B1977&lt;MIN($C$3, 'Terms&amp;Conditions + Transaction'!$B$6), B1977+1, "")</f>
        <v/>
      </c>
      <c r="C1978" t="str">
        <f ca="1">IF(B1978="", "", IF(AND(WEEKDAY(B1978, 2)&lt;=5, ISERROR(VLOOKUP(B1978, 'Holiday Schedule'!$B$3:$B$1002, 1, FALSE))), 1, 0))</f>
        <v/>
      </c>
      <c r="D1978" t="str">
        <f ca="1">IF(B1978="", "", IF(LOWER('Terms&amp;Conditions + Transaction'!$C$15)="act", 1, IF(DAY(B1978)=31, 0, IF(AND(DAY(B1978+1)=1, MONTH(B1978+1)=3), 31-DAY(B1978), 1))))</f>
        <v/>
      </c>
      <c r="E1978" s="18" t="str">
        <f ca="1">IF(B1978="", "", IFERROR(VLOOKUP(B1978, 'Accrual Schedule'!$B$3:$B$122, 1, TRUE), ""))</f>
        <v/>
      </c>
      <c r="F1978" s="18" t="str" cm="1">
        <f t="array" aca="1" ref="F1978" ca="1">IF(B1978="", "", INDEX('Accrual Schedule'!$B$3:$B$122, MATCH(B1978, 'Accrual Schedule'!$B$3:$B$122, 1)+1, 1))</f>
        <v/>
      </c>
      <c r="G1978" s="18" t="str" cm="1">
        <f t="array" aca="1" ref="G1978" ca="1">IF(B1978="", "", INDEX('Accrual Schedule'!$B$3:$B$122, MATCH(H1978, 'Accrual Schedule'!$B$3:$B$122, 1)-1, 1))</f>
        <v/>
      </c>
      <c r="H1978" s="18" t="str">
        <f ca="1">IF(B1978="", "", INDEX('Accrual Schedule'!$B$3:$B$122, MATCH(I1978, 'Accrual Schedule'!$C$3:$C$122, 1), 1))</f>
        <v/>
      </c>
      <c r="I1978" s="18" t="str" cm="1">
        <f t="array" aca="1" ref="I1978" ca="1">IF(B1978="", "", _xlfn.IFNA(INDEX('Accrual Schedule'!$C$4:$C$122, MATCH(B1978, 'Accrual Schedule'!$C$4:$C$122, 1)+1, 1), INDEX('Accrual Schedule'!$C$4:$C$122, 1, 1)))</f>
        <v/>
      </c>
      <c r="J1978" s="11" t="str">
        <f ca="1">IF(B1978="","",'Terms&amp;Conditions + Transaction'!$F$5-SUMIF(Dispositions!$B$3:$B$32,"&lt;="&amp;B1978,Dispositions!$C$3:$C$32))</f>
        <v/>
      </c>
      <c r="K1978" s="84" t="str">
        <f ca="1">IF(B1978="", "", IF(ISNA(MATCH(B1978, 'Factor Schedule'!$B$3:$B$2002, -1)),1,IF(INDEX('Factor Schedule'!$B$3:$C$2002,MATCH(B1978, 'Factor Schedule'!$B$3:$B$2002, -1), 1)=B1978,MATCH(B1978, 'Factor Schedule'!$B$3:$B$2002, -1),MATCH(B1978, 'Factor Schedule'!$B$3:$B$2002, -1)+1)))</f>
        <v/>
      </c>
      <c r="L1978" s="11" t="str" cm="1">
        <f t="array" aca="1" ref="L1978" ca="1">IF(B1978="","",ROUND(J1978*_xlfn.IFNA(INDEX('Factor Schedule'!$B$3:$C$2002,K1978, 2), 1), 2))</f>
        <v/>
      </c>
      <c r="M1978" s="11" t="str">
        <f ca="1">IF(B1978="", "", IF(OR(LOWER('Terms&amp;Conditions + Transaction'!$B$12)&lt;&gt;"compound", B1978=$C$2, B1978=E1978), L1978, L1978+IF(LOWER('Terms&amp;Conditions + Transaction'!$B$13)&lt;&gt;"y", SUMIFS($T$8:$T$2007, $B$8:$B$2007, "&gt;="&amp;E1978, $B$8:$B$2007, "&lt;"&amp;B1978), SUMIFS($U$8:$U$1007, $B$8:$B$2007, "&gt;="&amp;E1978, $B$8:$B$2007, "&lt;"&amp;B1978))))</f>
        <v/>
      </c>
      <c r="N1978" s="18" t="str">
        <f ca="1">IF(OR(B1978 = "", F1978=""), "", MIN(ForwardDays(B1978,-'Terms&amp;Conditions + Transaction'!$B$22, 'Terms&amp;Conditions + Transaction'!$B$23, 'Holiday Schedule'!$B$3:$B$1002),ForwardDays(F1978,-'Terms&amp;Conditions + Transaction'!$B$22, 'Terms&amp;Conditions + Transaction'!$B$23, 'Holiday Schedule'!$B$3:$B$1002)))</f>
        <v/>
      </c>
      <c r="O1978" s="42" t="str">
        <f ca="1">IF(B1978="", "", IF(ISNA(MATCH(N1978, SOFR_INDEX!$A$2:$A$2001, -1)),1,IF(INDEX(SOFR_INDEX!$A$2:$E$2001,MATCH(N1978, SOFR_INDEX!$A$2:$A$2001, -1), 1)=N1978,MATCH(N1978, SOFR_INDEX!$A$2:$A$2001, -1),MATCH(N1978, SOFR_INDEX!$A$2:$A$2001, -1)+1)))</f>
        <v/>
      </c>
      <c r="P1978" s="40" t="str" cm="1">
        <f t="array" aca="1" ref="P1978" ca="1">IF(OR(B1978="", F1978=""), "", INDEX(SOFR_INDEX!$B$2:$E$2001, O1978,$P$4) * IF(LEFT($P$3, 3)="180", 2, IF(LEFT($P$3, 2)="90", 4, IF(LEFT($P$3, 2)="30", 12, 1)))/100)</f>
        <v/>
      </c>
      <c r="Q1978" s="43" t="str">
        <f ca="1">IF(OR(B1978="", F1978=""), "", P1978+'Terms&amp;Conditions + Transaction'!$B$11/10000)</f>
        <v/>
      </c>
      <c r="R1978" s="43" t="str">
        <f t="shared" ca="1" si="191"/>
        <v/>
      </c>
      <c r="S1978" t="str">
        <f ca="1">IF(B1978="",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Transaction'!$C$7*(F1978-E1978), 365), 360))))</f>
        <v/>
      </c>
      <c r="T1978" s="49" t="str">
        <f t="shared" ca="1" si="192"/>
        <v/>
      </c>
      <c r="U1978" s="49" t="str">
        <f t="shared" ca="1" si="193"/>
        <v/>
      </c>
      <c r="V1978" s="49" t="str">
        <f t="shared" ca="1" si="194"/>
        <v/>
      </c>
      <c r="W1978" s="11" t="str">
        <f t="shared" ca="1" si="195"/>
        <v/>
      </c>
      <c r="X1978" s="11" t="str">
        <f t="shared" ca="1" si="196"/>
        <v/>
      </c>
    </row>
    <row r="1979" spans="2:24" x14ac:dyDescent="0.25">
      <c r="B1979" s="82" t="str">
        <f ca="1">IF(B1978&lt;MIN($C$3, 'Terms&amp;Conditions + Transaction'!$B$6), B1978+1, "")</f>
        <v/>
      </c>
      <c r="C1979" t="str">
        <f ca="1">IF(B1979="", "", IF(AND(WEEKDAY(B1979, 2)&lt;=5, ISERROR(VLOOKUP(B1979, 'Holiday Schedule'!$B$3:$B$1002, 1, FALSE))), 1, 0))</f>
        <v/>
      </c>
      <c r="D1979" t="str">
        <f ca="1">IF(B1979="", "", IF(LOWER('Terms&amp;Conditions + Transaction'!$C$15)="act", 1, IF(DAY(B1979)=31, 0, IF(AND(DAY(B1979+1)=1, MONTH(B1979+1)=3), 31-DAY(B1979), 1))))</f>
        <v/>
      </c>
      <c r="E1979" s="18" t="str">
        <f ca="1">IF(B1979="", "", IFERROR(VLOOKUP(B1979, 'Accrual Schedule'!$B$3:$B$122, 1, TRUE), ""))</f>
        <v/>
      </c>
      <c r="F1979" s="18" t="str" cm="1">
        <f t="array" aca="1" ref="F1979" ca="1">IF(B1979="", "", INDEX('Accrual Schedule'!$B$3:$B$122, MATCH(B1979, 'Accrual Schedule'!$B$3:$B$122, 1)+1, 1))</f>
        <v/>
      </c>
      <c r="G1979" s="18" t="str" cm="1">
        <f t="array" aca="1" ref="G1979" ca="1">IF(B1979="", "", INDEX('Accrual Schedule'!$B$3:$B$122, MATCH(H1979, 'Accrual Schedule'!$B$3:$B$122, 1)-1, 1))</f>
        <v/>
      </c>
      <c r="H1979" s="18" t="str">
        <f ca="1">IF(B1979="", "", INDEX('Accrual Schedule'!$B$3:$B$122, MATCH(I1979, 'Accrual Schedule'!$C$3:$C$122, 1), 1))</f>
        <v/>
      </c>
      <c r="I1979" s="18" t="str" cm="1">
        <f t="array" aca="1" ref="I1979" ca="1">IF(B1979="", "", _xlfn.IFNA(INDEX('Accrual Schedule'!$C$4:$C$122, MATCH(B1979, 'Accrual Schedule'!$C$4:$C$122, 1)+1, 1), INDEX('Accrual Schedule'!$C$4:$C$122, 1, 1)))</f>
        <v/>
      </c>
      <c r="J1979" s="11" t="str">
        <f ca="1">IF(B1979="","",'Terms&amp;Conditions + Transaction'!$F$5-SUMIF(Dispositions!$B$3:$B$32,"&lt;="&amp;B1979,Dispositions!$C$3:$C$32))</f>
        <v/>
      </c>
      <c r="K1979" s="84" t="str">
        <f ca="1">IF(B1979="", "", IF(ISNA(MATCH(B1979, 'Factor Schedule'!$B$3:$B$2002, -1)),1,IF(INDEX('Factor Schedule'!$B$3:$C$2002,MATCH(B1979, 'Factor Schedule'!$B$3:$B$2002, -1), 1)=B1979,MATCH(B1979, 'Factor Schedule'!$B$3:$B$2002, -1),MATCH(B1979, 'Factor Schedule'!$B$3:$B$2002, -1)+1)))</f>
        <v/>
      </c>
      <c r="L1979" s="11" t="str" cm="1">
        <f t="array" aca="1" ref="L1979" ca="1">IF(B1979="","",ROUND(J1979*_xlfn.IFNA(INDEX('Factor Schedule'!$B$3:$C$2002,K1979, 2), 1), 2))</f>
        <v/>
      </c>
      <c r="M1979" s="11" t="str">
        <f ca="1">IF(B1979="", "", IF(OR(LOWER('Terms&amp;Conditions + Transaction'!$B$12)&lt;&gt;"compound", B1979=$C$2, B1979=E1979), L1979, L1979+IF(LOWER('Terms&amp;Conditions + Transaction'!$B$13)&lt;&gt;"y", SUMIFS($T$8:$T$2007, $B$8:$B$2007, "&gt;="&amp;E1979, $B$8:$B$2007, "&lt;"&amp;B1979), SUMIFS($U$8:$U$1007, $B$8:$B$2007, "&gt;="&amp;E1979, $B$8:$B$2007, "&lt;"&amp;B1979))))</f>
        <v/>
      </c>
      <c r="N1979" s="18" t="str">
        <f ca="1">IF(OR(B1979 = "", F1979=""), "", MIN(ForwardDays(B1979,-'Terms&amp;Conditions + Transaction'!$B$22, 'Terms&amp;Conditions + Transaction'!$B$23, 'Holiday Schedule'!$B$3:$B$1002),ForwardDays(F1979,-'Terms&amp;Conditions + Transaction'!$B$22, 'Terms&amp;Conditions + Transaction'!$B$23, 'Holiday Schedule'!$B$3:$B$1002)))</f>
        <v/>
      </c>
      <c r="O1979" s="42" t="str">
        <f ca="1">IF(B1979="", "", IF(ISNA(MATCH(N1979, SOFR_INDEX!$A$2:$A$2001, -1)),1,IF(INDEX(SOFR_INDEX!$A$2:$E$2001,MATCH(N1979, SOFR_INDEX!$A$2:$A$2001, -1), 1)=N1979,MATCH(N1979, SOFR_INDEX!$A$2:$A$2001, -1),MATCH(N1979, SOFR_INDEX!$A$2:$A$2001, -1)+1)))</f>
        <v/>
      </c>
      <c r="P1979" s="40" t="str" cm="1">
        <f t="array" aca="1" ref="P1979" ca="1">IF(OR(B1979="", F1979=""), "", INDEX(SOFR_INDEX!$B$2:$E$2001, O1979,$P$4) * IF(LEFT($P$3, 3)="180", 2, IF(LEFT($P$3, 2)="90", 4, IF(LEFT($P$3, 2)="30", 12, 1)))/100)</f>
        <v/>
      </c>
      <c r="Q1979" s="43" t="str">
        <f ca="1">IF(OR(B1979="", F1979=""), "", P1979+'Terms&amp;Conditions + Transaction'!$B$11/10000)</f>
        <v/>
      </c>
      <c r="R1979" s="43" t="str">
        <f t="shared" ca="1" si="191"/>
        <v/>
      </c>
      <c r="S1979" t="str">
        <f ca="1">IF(B1979="",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Transaction'!$C$7*(F1979-E1979), 365), 360))))</f>
        <v/>
      </c>
      <c r="T1979" s="49" t="str">
        <f t="shared" ca="1" si="192"/>
        <v/>
      </c>
      <c r="U1979" s="49" t="str">
        <f t="shared" ca="1" si="193"/>
        <v/>
      </c>
      <c r="V1979" s="49" t="str">
        <f t="shared" ca="1" si="194"/>
        <v/>
      </c>
      <c r="W1979" s="11" t="str">
        <f t="shared" ca="1" si="195"/>
        <v/>
      </c>
      <c r="X1979" s="11" t="str">
        <f t="shared" ca="1" si="196"/>
        <v/>
      </c>
    </row>
    <row r="1980" spans="2:24" x14ac:dyDescent="0.25">
      <c r="B1980" s="82" t="str">
        <f ca="1">IF(B1979&lt;MIN($C$3, 'Terms&amp;Conditions + Transaction'!$B$6), B1979+1, "")</f>
        <v/>
      </c>
      <c r="C1980" t="str">
        <f ca="1">IF(B1980="", "", IF(AND(WEEKDAY(B1980, 2)&lt;=5, ISERROR(VLOOKUP(B1980, 'Holiday Schedule'!$B$3:$B$1002, 1, FALSE))), 1, 0))</f>
        <v/>
      </c>
      <c r="D1980" t="str">
        <f ca="1">IF(B1980="", "", IF(LOWER('Terms&amp;Conditions + Transaction'!$C$15)="act", 1, IF(DAY(B1980)=31, 0, IF(AND(DAY(B1980+1)=1, MONTH(B1980+1)=3), 31-DAY(B1980), 1))))</f>
        <v/>
      </c>
      <c r="E1980" s="18" t="str">
        <f ca="1">IF(B1980="", "", IFERROR(VLOOKUP(B1980, 'Accrual Schedule'!$B$3:$B$122, 1, TRUE), ""))</f>
        <v/>
      </c>
      <c r="F1980" s="18" t="str" cm="1">
        <f t="array" aca="1" ref="F1980" ca="1">IF(B1980="", "", INDEX('Accrual Schedule'!$B$3:$B$122, MATCH(B1980, 'Accrual Schedule'!$B$3:$B$122, 1)+1, 1))</f>
        <v/>
      </c>
      <c r="G1980" s="18" t="str" cm="1">
        <f t="array" aca="1" ref="G1980" ca="1">IF(B1980="", "", INDEX('Accrual Schedule'!$B$3:$B$122, MATCH(H1980, 'Accrual Schedule'!$B$3:$B$122, 1)-1, 1))</f>
        <v/>
      </c>
      <c r="H1980" s="18" t="str">
        <f ca="1">IF(B1980="", "", INDEX('Accrual Schedule'!$B$3:$B$122, MATCH(I1980, 'Accrual Schedule'!$C$3:$C$122, 1), 1))</f>
        <v/>
      </c>
      <c r="I1980" s="18" t="str" cm="1">
        <f t="array" aca="1" ref="I1980" ca="1">IF(B1980="", "", _xlfn.IFNA(INDEX('Accrual Schedule'!$C$4:$C$122, MATCH(B1980, 'Accrual Schedule'!$C$4:$C$122, 1)+1, 1), INDEX('Accrual Schedule'!$C$4:$C$122, 1, 1)))</f>
        <v/>
      </c>
      <c r="J1980" s="11" t="str">
        <f ca="1">IF(B1980="","",'Terms&amp;Conditions + Transaction'!$F$5-SUMIF(Dispositions!$B$3:$B$32,"&lt;="&amp;B1980,Dispositions!$C$3:$C$32))</f>
        <v/>
      </c>
      <c r="K1980" s="84" t="str">
        <f ca="1">IF(B1980="", "", IF(ISNA(MATCH(B1980, 'Factor Schedule'!$B$3:$B$2002, -1)),1,IF(INDEX('Factor Schedule'!$B$3:$C$2002,MATCH(B1980, 'Factor Schedule'!$B$3:$B$2002, -1), 1)=B1980,MATCH(B1980, 'Factor Schedule'!$B$3:$B$2002, -1),MATCH(B1980, 'Factor Schedule'!$B$3:$B$2002, -1)+1)))</f>
        <v/>
      </c>
      <c r="L1980" s="11" t="str" cm="1">
        <f t="array" aca="1" ref="L1980" ca="1">IF(B1980="","",ROUND(J1980*_xlfn.IFNA(INDEX('Factor Schedule'!$B$3:$C$2002,K1980, 2), 1), 2))</f>
        <v/>
      </c>
      <c r="M1980" s="11" t="str">
        <f ca="1">IF(B1980="", "", IF(OR(LOWER('Terms&amp;Conditions + Transaction'!$B$12)&lt;&gt;"compound", B1980=$C$2, B1980=E1980), L1980, L1980+IF(LOWER('Terms&amp;Conditions + Transaction'!$B$13)&lt;&gt;"y", SUMIFS($T$8:$T$2007, $B$8:$B$2007, "&gt;="&amp;E1980, $B$8:$B$2007, "&lt;"&amp;B1980), SUMIFS($U$8:$U$1007, $B$8:$B$2007, "&gt;="&amp;E1980, $B$8:$B$2007, "&lt;"&amp;B1980))))</f>
        <v/>
      </c>
      <c r="N1980" s="18" t="str">
        <f ca="1">IF(OR(B1980 = "", F1980=""), "", MIN(ForwardDays(B1980,-'Terms&amp;Conditions + Transaction'!$B$22, 'Terms&amp;Conditions + Transaction'!$B$23, 'Holiday Schedule'!$B$3:$B$1002),ForwardDays(F1980,-'Terms&amp;Conditions + Transaction'!$B$22, 'Terms&amp;Conditions + Transaction'!$B$23, 'Holiday Schedule'!$B$3:$B$1002)))</f>
        <v/>
      </c>
      <c r="O1980" s="42" t="str">
        <f ca="1">IF(B1980="", "", IF(ISNA(MATCH(N1980, SOFR_INDEX!$A$2:$A$2001, -1)),1,IF(INDEX(SOFR_INDEX!$A$2:$E$2001,MATCH(N1980, SOFR_INDEX!$A$2:$A$2001, -1), 1)=N1980,MATCH(N1980, SOFR_INDEX!$A$2:$A$2001, -1),MATCH(N1980, SOFR_INDEX!$A$2:$A$2001, -1)+1)))</f>
        <v/>
      </c>
      <c r="P1980" s="40" t="str" cm="1">
        <f t="array" aca="1" ref="P1980" ca="1">IF(OR(B1980="", F1980=""), "", INDEX(SOFR_INDEX!$B$2:$E$2001, O1980,$P$4) * IF(LEFT($P$3, 3)="180", 2, IF(LEFT($P$3, 2)="90", 4, IF(LEFT($P$3, 2)="30", 12, 1)))/100)</f>
        <v/>
      </c>
      <c r="Q1980" s="43" t="str">
        <f ca="1">IF(OR(B1980="", F1980=""), "", P1980+'Terms&amp;Conditions + Transaction'!$B$11/10000)</f>
        <v/>
      </c>
      <c r="R1980" s="43" t="str">
        <f t="shared" ca="1" si="191"/>
        <v/>
      </c>
      <c r="S1980" t="str">
        <f ca="1">IF(B1980="",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Transaction'!$C$7*(F1980-E1980), 365), 360))))</f>
        <v/>
      </c>
      <c r="T1980" s="49" t="str">
        <f t="shared" ca="1" si="192"/>
        <v/>
      </c>
      <c r="U1980" s="49" t="str">
        <f t="shared" ca="1" si="193"/>
        <v/>
      </c>
      <c r="V1980" s="49" t="str">
        <f t="shared" ca="1" si="194"/>
        <v/>
      </c>
      <c r="W1980" s="11" t="str">
        <f t="shared" ca="1" si="195"/>
        <v/>
      </c>
      <c r="X1980" s="11" t="str">
        <f t="shared" ca="1" si="196"/>
        <v/>
      </c>
    </row>
    <row r="1981" spans="2:24" x14ac:dyDescent="0.25">
      <c r="B1981" s="82" t="str">
        <f ca="1">IF(B1980&lt;MIN($C$3, 'Terms&amp;Conditions + Transaction'!$B$6), B1980+1, "")</f>
        <v/>
      </c>
      <c r="C1981" t="str">
        <f ca="1">IF(B1981="", "", IF(AND(WEEKDAY(B1981, 2)&lt;=5, ISERROR(VLOOKUP(B1981, 'Holiday Schedule'!$B$3:$B$1002, 1, FALSE))), 1, 0))</f>
        <v/>
      </c>
      <c r="D1981" t="str">
        <f ca="1">IF(B1981="", "", IF(LOWER('Terms&amp;Conditions + Transaction'!$C$15)="act", 1, IF(DAY(B1981)=31, 0, IF(AND(DAY(B1981+1)=1, MONTH(B1981+1)=3), 31-DAY(B1981), 1))))</f>
        <v/>
      </c>
      <c r="E1981" s="18" t="str">
        <f ca="1">IF(B1981="", "", IFERROR(VLOOKUP(B1981, 'Accrual Schedule'!$B$3:$B$122, 1, TRUE), ""))</f>
        <v/>
      </c>
      <c r="F1981" s="18" t="str" cm="1">
        <f t="array" aca="1" ref="F1981" ca="1">IF(B1981="", "", INDEX('Accrual Schedule'!$B$3:$B$122, MATCH(B1981, 'Accrual Schedule'!$B$3:$B$122, 1)+1, 1))</f>
        <v/>
      </c>
      <c r="G1981" s="18" t="str" cm="1">
        <f t="array" aca="1" ref="G1981" ca="1">IF(B1981="", "", INDEX('Accrual Schedule'!$B$3:$B$122, MATCH(H1981, 'Accrual Schedule'!$B$3:$B$122, 1)-1, 1))</f>
        <v/>
      </c>
      <c r="H1981" s="18" t="str">
        <f ca="1">IF(B1981="", "", INDEX('Accrual Schedule'!$B$3:$B$122, MATCH(I1981, 'Accrual Schedule'!$C$3:$C$122, 1), 1))</f>
        <v/>
      </c>
      <c r="I1981" s="18" t="str" cm="1">
        <f t="array" aca="1" ref="I1981" ca="1">IF(B1981="", "", _xlfn.IFNA(INDEX('Accrual Schedule'!$C$4:$C$122, MATCH(B1981, 'Accrual Schedule'!$C$4:$C$122, 1)+1, 1), INDEX('Accrual Schedule'!$C$4:$C$122, 1, 1)))</f>
        <v/>
      </c>
      <c r="J1981" s="11" t="str">
        <f ca="1">IF(B1981="","",'Terms&amp;Conditions + Transaction'!$F$5-SUMIF(Dispositions!$B$3:$B$32,"&lt;="&amp;B1981,Dispositions!$C$3:$C$32))</f>
        <v/>
      </c>
      <c r="K1981" s="84" t="str">
        <f ca="1">IF(B1981="", "", IF(ISNA(MATCH(B1981, 'Factor Schedule'!$B$3:$B$2002, -1)),1,IF(INDEX('Factor Schedule'!$B$3:$C$2002,MATCH(B1981, 'Factor Schedule'!$B$3:$B$2002, -1), 1)=B1981,MATCH(B1981, 'Factor Schedule'!$B$3:$B$2002, -1),MATCH(B1981, 'Factor Schedule'!$B$3:$B$2002, -1)+1)))</f>
        <v/>
      </c>
      <c r="L1981" s="11" t="str" cm="1">
        <f t="array" aca="1" ref="L1981" ca="1">IF(B1981="","",ROUND(J1981*_xlfn.IFNA(INDEX('Factor Schedule'!$B$3:$C$2002,K1981, 2), 1), 2))</f>
        <v/>
      </c>
      <c r="M1981" s="11" t="str">
        <f ca="1">IF(B1981="", "", IF(OR(LOWER('Terms&amp;Conditions + Transaction'!$B$12)&lt;&gt;"compound", B1981=$C$2, B1981=E1981), L1981, L1981+IF(LOWER('Terms&amp;Conditions + Transaction'!$B$13)&lt;&gt;"y", SUMIFS($T$8:$T$2007, $B$8:$B$2007, "&gt;="&amp;E1981, $B$8:$B$2007, "&lt;"&amp;B1981), SUMIFS($U$8:$U$1007, $B$8:$B$2007, "&gt;="&amp;E1981, $B$8:$B$2007, "&lt;"&amp;B1981))))</f>
        <v/>
      </c>
      <c r="N1981" s="18" t="str">
        <f ca="1">IF(OR(B1981 = "", F1981=""), "", MIN(ForwardDays(B1981,-'Terms&amp;Conditions + Transaction'!$B$22, 'Terms&amp;Conditions + Transaction'!$B$23, 'Holiday Schedule'!$B$3:$B$1002),ForwardDays(F1981,-'Terms&amp;Conditions + Transaction'!$B$22, 'Terms&amp;Conditions + Transaction'!$B$23, 'Holiday Schedule'!$B$3:$B$1002)))</f>
        <v/>
      </c>
      <c r="O1981" s="42" t="str">
        <f ca="1">IF(B1981="", "", IF(ISNA(MATCH(N1981, SOFR_INDEX!$A$2:$A$2001, -1)),1,IF(INDEX(SOFR_INDEX!$A$2:$E$2001,MATCH(N1981, SOFR_INDEX!$A$2:$A$2001, -1), 1)=N1981,MATCH(N1981, SOFR_INDEX!$A$2:$A$2001, -1),MATCH(N1981, SOFR_INDEX!$A$2:$A$2001, -1)+1)))</f>
        <v/>
      </c>
      <c r="P1981" s="40" t="str" cm="1">
        <f t="array" aca="1" ref="P1981" ca="1">IF(OR(B1981="", F1981=""), "", INDEX(SOFR_INDEX!$B$2:$E$2001, O1981,$P$4) * IF(LEFT($P$3, 3)="180", 2, IF(LEFT($P$3, 2)="90", 4, IF(LEFT($P$3, 2)="30", 12, 1)))/100)</f>
        <v/>
      </c>
      <c r="Q1981" s="43" t="str">
        <f ca="1">IF(OR(B1981="", F1981=""), "", P1981+'Terms&amp;Conditions + Transaction'!$B$11/10000)</f>
        <v/>
      </c>
      <c r="R1981" s="43" t="str">
        <f t="shared" ca="1" si="191"/>
        <v/>
      </c>
      <c r="S1981" t="str">
        <f ca="1">IF(B1981="",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Transaction'!$C$7*(F1981-E1981), 365), 360))))</f>
        <v/>
      </c>
      <c r="T1981" s="49" t="str">
        <f t="shared" ca="1" si="192"/>
        <v/>
      </c>
      <c r="U1981" s="49" t="str">
        <f t="shared" ca="1" si="193"/>
        <v/>
      </c>
      <c r="V1981" s="49" t="str">
        <f t="shared" ca="1" si="194"/>
        <v/>
      </c>
      <c r="W1981" s="11" t="str">
        <f t="shared" ca="1" si="195"/>
        <v/>
      </c>
      <c r="X1981" s="11" t="str">
        <f t="shared" ca="1" si="196"/>
        <v/>
      </c>
    </row>
    <row r="1982" spans="2:24" x14ac:dyDescent="0.25">
      <c r="B1982" s="82" t="str">
        <f ca="1">IF(B1981&lt;MIN($C$3, 'Terms&amp;Conditions + Transaction'!$B$6), B1981+1, "")</f>
        <v/>
      </c>
      <c r="C1982" t="str">
        <f ca="1">IF(B1982="", "", IF(AND(WEEKDAY(B1982, 2)&lt;=5, ISERROR(VLOOKUP(B1982, 'Holiday Schedule'!$B$3:$B$1002, 1, FALSE))), 1, 0))</f>
        <v/>
      </c>
      <c r="D1982" t="str">
        <f ca="1">IF(B1982="", "", IF(LOWER('Terms&amp;Conditions + Transaction'!$C$15)="act", 1, IF(DAY(B1982)=31, 0, IF(AND(DAY(B1982+1)=1, MONTH(B1982+1)=3), 31-DAY(B1982), 1))))</f>
        <v/>
      </c>
      <c r="E1982" s="18" t="str">
        <f ca="1">IF(B1982="", "", IFERROR(VLOOKUP(B1982, 'Accrual Schedule'!$B$3:$B$122, 1, TRUE), ""))</f>
        <v/>
      </c>
      <c r="F1982" s="18" t="str" cm="1">
        <f t="array" aca="1" ref="F1982" ca="1">IF(B1982="", "", INDEX('Accrual Schedule'!$B$3:$B$122, MATCH(B1982, 'Accrual Schedule'!$B$3:$B$122, 1)+1, 1))</f>
        <v/>
      </c>
      <c r="G1982" s="18" t="str" cm="1">
        <f t="array" aca="1" ref="G1982" ca="1">IF(B1982="", "", INDEX('Accrual Schedule'!$B$3:$B$122, MATCH(H1982, 'Accrual Schedule'!$B$3:$B$122, 1)-1, 1))</f>
        <v/>
      </c>
      <c r="H1982" s="18" t="str">
        <f ca="1">IF(B1982="", "", INDEX('Accrual Schedule'!$B$3:$B$122, MATCH(I1982, 'Accrual Schedule'!$C$3:$C$122, 1), 1))</f>
        <v/>
      </c>
      <c r="I1982" s="18" t="str" cm="1">
        <f t="array" aca="1" ref="I1982" ca="1">IF(B1982="", "", _xlfn.IFNA(INDEX('Accrual Schedule'!$C$4:$C$122, MATCH(B1982, 'Accrual Schedule'!$C$4:$C$122, 1)+1, 1), INDEX('Accrual Schedule'!$C$4:$C$122, 1, 1)))</f>
        <v/>
      </c>
      <c r="J1982" s="11" t="str">
        <f ca="1">IF(B1982="","",'Terms&amp;Conditions + Transaction'!$F$5-SUMIF(Dispositions!$B$3:$B$32,"&lt;="&amp;B1982,Dispositions!$C$3:$C$32))</f>
        <v/>
      </c>
      <c r="K1982" s="84" t="str">
        <f ca="1">IF(B1982="", "", IF(ISNA(MATCH(B1982, 'Factor Schedule'!$B$3:$B$2002, -1)),1,IF(INDEX('Factor Schedule'!$B$3:$C$2002,MATCH(B1982, 'Factor Schedule'!$B$3:$B$2002, -1), 1)=B1982,MATCH(B1982, 'Factor Schedule'!$B$3:$B$2002, -1),MATCH(B1982, 'Factor Schedule'!$B$3:$B$2002, -1)+1)))</f>
        <v/>
      </c>
      <c r="L1982" s="11" t="str" cm="1">
        <f t="array" aca="1" ref="L1982" ca="1">IF(B1982="","",ROUND(J1982*_xlfn.IFNA(INDEX('Factor Schedule'!$B$3:$C$2002,K1982, 2), 1), 2))</f>
        <v/>
      </c>
      <c r="M1982" s="11" t="str">
        <f ca="1">IF(B1982="", "", IF(OR(LOWER('Terms&amp;Conditions + Transaction'!$B$12)&lt;&gt;"compound", B1982=$C$2, B1982=E1982), L1982, L1982+IF(LOWER('Terms&amp;Conditions + Transaction'!$B$13)&lt;&gt;"y", SUMIFS($T$8:$T$2007, $B$8:$B$2007, "&gt;="&amp;E1982, $B$8:$B$2007, "&lt;"&amp;B1982), SUMIFS($U$8:$U$1007, $B$8:$B$2007, "&gt;="&amp;E1982, $B$8:$B$2007, "&lt;"&amp;B1982))))</f>
        <v/>
      </c>
      <c r="N1982" s="18" t="str">
        <f ca="1">IF(OR(B1982 = "", F1982=""), "", MIN(ForwardDays(B1982,-'Terms&amp;Conditions + Transaction'!$B$22, 'Terms&amp;Conditions + Transaction'!$B$23, 'Holiday Schedule'!$B$3:$B$1002),ForwardDays(F1982,-'Terms&amp;Conditions + Transaction'!$B$22, 'Terms&amp;Conditions + Transaction'!$B$23, 'Holiday Schedule'!$B$3:$B$1002)))</f>
        <v/>
      </c>
      <c r="O1982" s="42" t="str">
        <f ca="1">IF(B1982="", "", IF(ISNA(MATCH(N1982, SOFR_INDEX!$A$2:$A$2001, -1)),1,IF(INDEX(SOFR_INDEX!$A$2:$E$2001,MATCH(N1982, SOFR_INDEX!$A$2:$A$2001, -1), 1)=N1982,MATCH(N1982, SOFR_INDEX!$A$2:$A$2001, -1),MATCH(N1982, SOFR_INDEX!$A$2:$A$2001, -1)+1)))</f>
        <v/>
      </c>
      <c r="P1982" s="40" t="str" cm="1">
        <f t="array" aca="1" ref="P1982" ca="1">IF(OR(B1982="", F1982=""), "", INDEX(SOFR_INDEX!$B$2:$E$2001, O1982,$P$4) * IF(LEFT($P$3, 3)="180", 2, IF(LEFT($P$3, 2)="90", 4, IF(LEFT($P$3, 2)="30", 12, 1)))/100)</f>
        <v/>
      </c>
      <c r="Q1982" s="43" t="str">
        <f ca="1">IF(OR(B1982="", F1982=""), "", P1982+'Terms&amp;Conditions + Transaction'!$B$11/10000)</f>
        <v/>
      </c>
      <c r="R1982" s="43" t="str">
        <f t="shared" ca="1" si="191"/>
        <v/>
      </c>
      <c r="S1982" t="str">
        <f ca="1">IF(B1982="",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Transaction'!$C$7*(F1982-E1982), 365), 360))))</f>
        <v/>
      </c>
      <c r="T1982" s="49" t="str">
        <f t="shared" ca="1" si="192"/>
        <v/>
      </c>
      <c r="U1982" s="49" t="str">
        <f t="shared" ca="1" si="193"/>
        <v/>
      </c>
      <c r="V1982" s="49" t="str">
        <f t="shared" ca="1" si="194"/>
        <v/>
      </c>
      <c r="W1982" s="11" t="str">
        <f t="shared" ca="1" si="195"/>
        <v/>
      </c>
      <c r="X1982" s="11" t="str">
        <f t="shared" ca="1" si="196"/>
        <v/>
      </c>
    </row>
    <row r="1983" spans="2:24" x14ac:dyDescent="0.25">
      <c r="B1983" s="82" t="str">
        <f ca="1">IF(B1982&lt;MIN($C$3, 'Terms&amp;Conditions + Transaction'!$B$6), B1982+1, "")</f>
        <v/>
      </c>
      <c r="C1983" t="str">
        <f ca="1">IF(B1983="", "", IF(AND(WEEKDAY(B1983, 2)&lt;=5, ISERROR(VLOOKUP(B1983, 'Holiday Schedule'!$B$3:$B$1002, 1, FALSE))), 1, 0))</f>
        <v/>
      </c>
      <c r="D1983" t="str">
        <f ca="1">IF(B1983="", "", IF(LOWER('Terms&amp;Conditions + Transaction'!$C$15)="act", 1, IF(DAY(B1983)=31, 0, IF(AND(DAY(B1983+1)=1, MONTH(B1983+1)=3), 31-DAY(B1983), 1))))</f>
        <v/>
      </c>
      <c r="E1983" s="18" t="str">
        <f ca="1">IF(B1983="", "", IFERROR(VLOOKUP(B1983, 'Accrual Schedule'!$B$3:$B$122, 1, TRUE), ""))</f>
        <v/>
      </c>
      <c r="F1983" s="18" t="str" cm="1">
        <f t="array" aca="1" ref="F1983" ca="1">IF(B1983="", "", INDEX('Accrual Schedule'!$B$3:$B$122, MATCH(B1983, 'Accrual Schedule'!$B$3:$B$122, 1)+1, 1))</f>
        <v/>
      </c>
      <c r="G1983" s="18" t="str" cm="1">
        <f t="array" aca="1" ref="G1983" ca="1">IF(B1983="", "", INDEX('Accrual Schedule'!$B$3:$B$122, MATCH(H1983, 'Accrual Schedule'!$B$3:$B$122, 1)-1, 1))</f>
        <v/>
      </c>
      <c r="H1983" s="18" t="str">
        <f ca="1">IF(B1983="", "", INDEX('Accrual Schedule'!$B$3:$B$122, MATCH(I1983, 'Accrual Schedule'!$C$3:$C$122, 1), 1))</f>
        <v/>
      </c>
      <c r="I1983" s="18" t="str" cm="1">
        <f t="array" aca="1" ref="I1983" ca="1">IF(B1983="", "", _xlfn.IFNA(INDEX('Accrual Schedule'!$C$4:$C$122, MATCH(B1983, 'Accrual Schedule'!$C$4:$C$122, 1)+1, 1), INDEX('Accrual Schedule'!$C$4:$C$122, 1, 1)))</f>
        <v/>
      </c>
      <c r="J1983" s="11" t="str">
        <f ca="1">IF(B1983="","",'Terms&amp;Conditions + Transaction'!$F$5-SUMIF(Dispositions!$B$3:$B$32,"&lt;="&amp;B1983,Dispositions!$C$3:$C$32))</f>
        <v/>
      </c>
      <c r="K1983" s="84" t="str">
        <f ca="1">IF(B1983="", "", IF(ISNA(MATCH(B1983, 'Factor Schedule'!$B$3:$B$2002, -1)),1,IF(INDEX('Factor Schedule'!$B$3:$C$2002,MATCH(B1983, 'Factor Schedule'!$B$3:$B$2002, -1), 1)=B1983,MATCH(B1983, 'Factor Schedule'!$B$3:$B$2002, -1),MATCH(B1983, 'Factor Schedule'!$B$3:$B$2002, -1)+1)))</f>
        <v/>
      </c>
      <c r="L1983" s="11" t="str" cm="1">
        <f t="array" aca="1" ref="L1983" ca="1">IF(B1983="","",ROUND(J1983*_xlfn.IFNA(INDEX('Factor Schedule'!$B$3:$C$2002,K1983, 2), 1), 2))</f>
        <v/>
      </c>
      <c r="M1983" s="11" t="str">
        <f ca="1">IF(B1983="", "", IF(OR(LOWER('Terms&amp;Conditions + Transaction'!$B$12)&lt;&gt;"compound", B1983=$C$2, B1983=E1983), L1983, L1983+IF(LOWER('Terms&amp;Conditions + Transaction'!$B$13)&lt;&gt;"y", SUMIFS($T$8:$T$2007, $B$8:$B$2007, "&gt;="&amp;E1983, $B$8:$B$2007, "&lt;"&amp;B1983), SUMIFS($U$8:$U$1007, $B$8:$B$2007, "&gt;="&amp;E1983, $B$8:$B$2007, "&lt;"&amp;B1983))))</f>
        <v/>
      </c>
      <c r="N1983" s="18" t="str">
        <f ca="1">IF(OR(B1983 = "", F1983=""), "", MIN(ForwardDays(B1983,-'Terms&amp;Conditions + Transaction'!$B$22, 'Terms&amp;Conditions + Transaction'!$B$23, 'Holiday Schedule'!$B$3:$B$1002),ForwardDays(F1983,-'Terms&amp;Conditions + Transaction'!$B$22, 'Terms&amp;Conditions + Transaction'!$B$23, 'Holiday Schedule'!$B$3:$B$1002)))</f>
        <v/>
      </c>
      <c r="O1983" s="42" t="str">
        <f ca="1">IF(B1983="", "", IF(ISNA(MATCH(N1983, SOFR_INDEX!$A$2:$A$2001, -1)),1,IF(INDEX(SOFR_INDEX!$A$2:$E$2001,MATCH(N1983, SOFR_INDEX!$A$2:$A$2001, -1), 1)=N1983,MATCH(N1983, SOFR_INDEX!$A$2:$A$2001, -1),MATCH(N1983, SOFR_INDEX!$A$2:$A$2001, -1)+1)))</f>
        <v/>
      </c>
      <c r="P1983" s="40" t="str" cm="1">
        <f t="array" aca="1" ref="P1983" ca="1">IF(OR(B1983="", F1983=""), "", INDEX(SOFR_INDEX!$B$2:$E$2001, O1983,$P$4) * IF(LEFT($P$3, 3)="180", 2, IF(LEFT($P$3, 2)="90", 4, IF(LEFT($P$3, 2)="30", 12, 1)))/100)</f>
        <v/>
      </c>
      <c r="Q1983" s="43" t="str">
        <f ca="1">IF(OR(B1983="", F1983=""), "", P1983+'Terms&amp;Conditions + Transaction'!$B$11/10000)</f>
        <v/>
      </c>
      <c r="R1983" s="43" t="str">
        <f t="shared" ca="1" si="191"/>
        <v/>
      </c>
      <c r="S1983" t="str">
        <f ca="1">IF(B1983="",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Transaction'!$C$7*(F1983-E1983), 365), 360))))</f>
        <v/>
      </c>
      <c r="T1983" s="49" t="str">
        <f t="shared" ca="1" si="192"/>
        <v/>
      </c>
      <c r="U1983" s="49" t="str">
        <f t="shared" ca="1" si="193"/>
        <v/>
      </c>
      <c r="V1983" s="49" t="str">
        <f t="shared" ca="1" si="194"/>
        <v/>
      </c>
      <c r="W1983" s="11" t="str">
        <f t="shared" ca="1" si="195"/>
        <v/>
      </c>
      <c r="X1983" s="11" t="str">
        <f t="shared" ca="1" si="196"/>
        <v/>
      </c>
    </row>
    <row r="1984" spans="2:24" x14ac:dyDescent="0.25">
      <c r="B1984" s="82" t="str">
        <f ca="1">IF(B1983&lt;MIN($C$3, 'Terms&amp;Conditions + Transaction'!$B$6), B1983+1, "")</f>
        <v/>
      </c>
      <c r="C1984" t="str">
        <f ca="1">IF(B1984="", "", IF(AND(WEEKDAY(B1984, 2)&lt;=5, ISERROR(VLOOKUP(B1984, 'Holiday Schedule'!$B$3:$B$1002, 1, FALSE))), 1, 0))</f>
        <v/>
      </c>
      <c r="D1984" t="str">
        <f ca="1">IF(B1984="", "", IF(LOWER('Terms&amp;Conditions + Transaction'!$C$15)="act", 1, IF(DAY(B1984)=31, 0, IF(AND(DAY(B1984+1)=1, MONTH(B1984+1)=3), 31-DAY(B1984), 1))))</f>
        <v/>
      </c>
      <c r="E1984" s="18" t="str">
        <f ca="1">IF(B1984="", "", IFERROR(VLOOKUP(B1984, 'Accrual Schedule'!$B$3:$B$122, 1, TRUE), ""))</f>
        <v/>
      </c>
      <c r="F1984" s="18" t="str" cm="1">
        <f t="array" aca="1" ref="F1984" ca="1">IF(B1984="", "", INDEX('Accrual Schedule'!$B$3:$B$122, MATCH(B1984, 'Accrual Schedule'!$B$3:$B$122, 1)+1, 1))</f>
        <v/>
      </c>
      <c r="G1984" s="18" t="str" cm="1">
        <f t="array" aca="1" ref="G1984" ca="1">IF(B1984="", "", INDEX('Accrual Schedule'!$B$3:$B$122, MATCH(H1984, 'Accrual Schedule'!$B$3:$B$122, 1)-1, 1))</f>
        <v/>
      </c>
      <c r="H1984" s="18" t="str">
        <f ca="1">IF(B1984="", "", INDEX('Accrual Schedule'!$B$3:$B$122, MATCH(I1984, 'Accrual Schedule'!$C$3:$C$122, 1), 1))</f>
        <v/>
      </c>
      <c r="I1984" s="18" t="str" cm="1">
        <f t="array" aca="1" ref="I1984" ca="1">IF(B1984="", "", _xlfn.IFNA(INDEX('Accrual Schedule'!$C$4:$C$122, MATCH(B1984, 'Accrual Schedule'!$C$4:$C$122, 1)+1, 1), INDEX('Accrual Schedule'!$C$4:$C$122, 1, 1)))</f>
        <v/>
      </c>
      <c r="J1984" s="11" t="str">
        <f ca="1">IF(B1984="","",'Terms&amp;Conditions + Transaction'!$F$5-SUMIF(Dispositions!$B$3:$B$32,"&lt;="&amp;B1984,Dispositions!$C$3:$C$32))</f>
        <v/>
      </c>
      <c r="K1984" s="84" t="str">
        <f ca="1">IF(B1984="", "", IF(ISNA(MATCH(B1984, 'Factor Schedule'!$B$3:$B$2002, -1)),1,IF(INDEX('Factor Schedule'!$B$3:$C$2002,MATCH(B1984, 'Factor Schedule'!$B$3:$B$2002, -1), 1)=B1984,MATCH(B1984, 'Factor Schedule'!$B$3:$B$2002, -1),MATCH(B1984, 'Factor Schedule'!$B$3:$B$2002, -1)+1)))</f>
        <v/>
      </c>
      <c r="L1984" s="11" t="str" cm="1">
        <f t="array" aca="1" ref="L1984" ca="1">IF(B1984="","",ROUND(J1984*_xlfn.IFNA(INDEX('Factor Schedule'!$B$3:$C$2002,K1984, 2), 1), 2))</f>
        <v/>
      </c>
      <c r="M1984" s="11" t="str">
        <f ca="1">IF(B1984="", "", IF(OR(LOWER('Terms&amp;Conditions + Transaction'!$B$12)&lt;&gt;"compound", B1984=$C$2, B1984=E1984), L1984, L1984+IF(LOWER('Terms&amp;Conditions + Transaction'!$B$13)&lt;&gt;"y", SUMIFS($T$8:$T$2007, $B$8:$B$2007, "&gt;="&amp;E1984, $B$8:$B$2007, "&lt;"&amp;B1984), SUMIFS($U$8:$U$1007, $B$8:$B$2007, "&gt;="&amp;E1984, $B$8:$B$2007, "&lt;"&amp;B1984))))</f>
        <v/>
      </c>
      <c r="N1984" s="18" t="str">
        <f ca="1">IF(OR(B1984 = "", F1984=""), "", MIN(ForwardDays(B1984,-'Terms&amp;Conditions + Transaction'!$B$22, 'Terms&amp;Conditions + Transaction'!$B$23, 'Holiday Schedule'!$B$3:$B$1002),ForwardDays(F1984,-'Terms&amp;Conditions + Transaction'!$B$22, 'Terms&amp;Conditions + Transaction'!$B$23, 'Holiday Schedule'!$B$3:$B$1002)))</f>
        <v/>
      </c>
      <c r="O1984" s="42" t="str">
        <f ca="1">IF(B1984="", "", IF(ISNA(MATCH(N1984, SOFR_INDEX!$A$2:$A$2001, -1)),1,IF(INDEX(SOFR_INDEX!$A$2:$E$2001,MATCH(N1984, SOFR_INDEX!$A$2:$A$2001, -1), 1)=N1984,MATCH(N1984, SOFR_INDEX!$A$2:$A$2001, -1),MATCH(N1984, SOFR_INDEX!$A$2:$A$2001, -1)+1)))</f>
        <v/>
      </c>
      <c r="P1984" s="40" t="str" cm="1">
        <f t="array" aca="1" ref="P1984" ca="1">IF(OR(B1984="", F1984=""), "", INDEX(SOFR_INDEX!$B$2:$E$2001, O1984,$P$4) * IF(LEFT($P$3, 3)="180", 2, IF(LEFT($P$3, 2)="90", 4, IF(LEFT($P$3, 2)="30", 12, 1)))/100)</f>
        <v/>
      </c>
      <c r="Q1984" s="43" t="str">
        <f ca="1">IF(OR(B1984="", F1984=""), "", P1984+'Terms&amp;Conditions + Transaction'!$B$11/10000)</f>
        <v/>
      </c>
      <c r="R1984" s="43" t="str">
        <f t="shared" ca="1" si="191"/>
        <v/>
      </c>
      <c r="S1984" t="str">
        <f ca="1">IF(B1984="",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Transaction'!$C$7*(F1984-E1984), 365), 360))))</f>
        <v/>
      </c>
      <c r="T1984" s="49" t="str">
        <f t="shared" ca="1" si="192"/>
        <v/>
      </c>
      <c r="U1984" s="49" t="str">
        <f t="shared" ca="1" si="193"/>
        <v/>
      </c>
      <c r="V1984" s="49" t="str">
        <f t="shared" ca="1" si="194"/>
        <v/>
      </c>
      <c r="W1984" s="11" t="str">
        <f t="shared" ca="1" si="195"/>
        <v/>
      </c>
      <c r="X1984" s="11" t="str">
        <f t="shared" ca="1" si="196"/>
        <v/>
      </c>
    </row>
    <row r="1985" spans="2:24" x14ac:dyDescent="0.25">
      <c r="B1985" s="82" t="str">
        <f ca="1">IF(B1984&lt;MIN($C$3, 'Terms&amp;Conditions + Transaction'!$B$6), B1984+1, "")</f>
        <v/>
      </c>
      <c r="C1985" t="str">
        <f ca="1">IF(B1985="", "", IF(AND(WEEKDAY(B1985, 2)&lt;=5, ISERROR(VLOOKUP(B1985, 'Holiday Schedule'!$B$3:$B$1002, 1, FALSE))), 1, 0))</f>
        <v/>
      </c>
      <c r="D1985" t="str">
        <f ca="1">IF(B1985="", "", IF(LOWER('Terms&amp;Conditions + Transaction'!$C$15)="act", 1, IF(DAY(B1985)=31, 0, IF(AND(DAY(B1985+1)=1, MONTH(B1985+1)=3), 31-DAY(B1985), 1))))</f>
        <v/>
      </c>
      <c r="E1985" s="18" t="str">
        <f ca="1">IF(B1985="", "", IFERROR(VLOOKUP(B1985, 'Accrual Schedule'!$B$3:$B$122, 1, TRUE), ""))</f>
        <v/>
      </c>
      <c r="F1985" s="18" t="str" cm="1">
        <f t="array" aca="1" ref="F1985" ca="1">IF(B1985="", "", INDEX('Accrual Schedule'!$B$3:$B$122, MATCH(B1985, 'Accrual Schedule'!$B$3:$B$122, 1)+1, 1))</f>
        <v/>
      </c>
      <c r="G1985" s="18" t="str" cm="1">
        <f t="array" aca="1" ref="G1985" ca="1">IF(B1985="", "", INDEX('Accrual Schedule'!$B$3:$B$122, MATCH(H1985, 'Accrual Schedule'!$B$3:$B$122, 1)-1, 1))</f>
        <v/>
      </c>
      <c r="H1985" s="18" t="str">
        <f ca="1">IF(B1985="", "", INDEX('Accrual Schedule'!$B$3:$B$122, MATCH(I1985, 'Accrual Schedule'!$C$3:$C$122, 1), 1))</f>
        <v/>
      </c>
      <c r="I1985" s="18" t="str" cm="1">
        <f t="array" aca="1" ref="I1985" ca="1">IF(B1985="", "", _xlfn.IFNA(INDEX('Accrual Schedule'!$C$4:$C$122, MATCH(B1985, 'Accrual Schedule'!$C$4:$C$122, 1)+1, 1), INDEX('Accrual Schedule'!$C$4:$C$122, 1, 1)))</f>
        <v/>
      </c>
      <c r="J1985" s="11" t="str">
        <f ca="1">IF(B1985="","",'Terms&amp;Conditions + Transaction'!$F$5-SUMIF(Dispositions!$B$3:$B$32,"&lt;="&amp;B1985,Dispositions!$C$3:$C$32))</f>
        <v/>
      </c>
      <c r="K1985" s="84" t="str">
        <f ca="1">IF(B1985="", "", IF(ISNA(MATCH(B1985, 'Factor Schedule'!$B$3:$B$2002, -1)),1,IF(INDEX('Factor Schedule'!$B$3:$C$2002,MATCH(B1985, 'Factor Schedule'!$B$3:$B$2002, -1), 1)=B1985,MATCH(B1985, 'Factor Schedule'!$B$3:$B$2002, -1),MATCH(B1985, 'Factor Schedule'!$B$3:$B$2002, -1)+1)))</f>
        <v/>
      </c>
      <c r="L1985" s="11" t="str" cm="1">
        <f t="array" aca="1" ref="L1985" ca="1">IF(B1985="","",ROUND(J1985*_xlfn.IFNA(INDEX('Factor Schedule'!$B$3:$C$2002,K1985, 2), 1), 2))</f>
        <v/>
      </c>
      <c r="M1985" s="11" t="str">
        <f ca="1">IF(B1985="", "", IF(OR(LOWER('Terms&amp;Conditions + Transaction'!$B$12)&lt;&gt;"compound", B1985=$C$2, B1985=E1985), L1985, L1985+IF(LOWER('Terms&amp;Conditions + Transaction'!$B$13)&lt;&gt;"y", SUMIFS($T$8:$T$2007, $B$8:$B$2007, "&gt;="&amp;E1985, $B$8:$B$2007, "&lt;"&amp;B1985), SUMIFS($U$8:$U$1007, $B$8:$B$2007, "&gt;="&amp;E1985, $B$8:$B$2007, "&lt;"&amp;B1985))))</f>
        <v/>
      </c>
      <c r="N1985" s="18" t="str">
        <f ca="1">IF(OR(B1985 = "", F1985=""), "", MIN(ForwardDays(B1985,-'Terms&amp;Conditions + Transaction'!$B$22, 'Terms&amp;Conditions + Transaction'!$B$23, 'Holiday Schedule'!$B$3:$B$1002),ForwardDays(F1985,-'Terms&amp;Conditions + Transaction'!$B$22, 'Terms&amp;Conditions + Transaction'!$B$23, 'Holiday Schedule'!$B$3:$B$1002)))</f>
        <v/>
      </c>
      <c r="O1985" s="42" t="str">
        <f ca="1">IF(B1985="", "", IF(ISNA(MATCH(N1985, SOFR_INDEX!$A$2:$A$2001, -1)),1,IF(INDEX(SOFR_INDEX!$A$2:$E$2001,MATCH(N1985, SOFR_INDEX!$A$2:$A$2001, -1), 1)=N1985,MATCH(N1985, SOFR_INDEX!$A$2:$A$2001, -1),MATCH(N1985, SOFR_INDEX!$A$2:$A$2001, -1)+1)))</f>
        <v/>
      </c>
      <c r="P1985" s="40" t="str" cm="1">
        <f t="array" aca="1" ref="P1985" ca="1">IF(OR(B1985="", F1985=""), "", INDEX(SOFR_INDEX!$B$2:$E$2001, O1985,$P$4) * IF(LEFT($P$3, 3)="180", 2, IF(LEFT($P$3, 2)="90", 4, IF(LEFT($P$3, 2)="30", 12, 1)))/100)</f>
        <v/>
      </c>
      <c r="Q1985" s="43" t="str">
        <f ca="1">IF(OR(B1985="", F1985=""), "", P1985+'Terms&amp;Conditions + Transaction'!$B$11/10000)</f>
        <v/>
      </c>
      <c r="R1985" s="43" t="str">
        <f t="shared" ca="1" si="191"/>
        <v/>
      </c>
      <c r="S1985" t="str">
        <f ca="1">IF(B1985="",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Transaction'!$C$7*(F1985-E1985), 365), 360))))</f>
        <v/>
      </c>
      <c r="T1985" s="49" t="str">
        <f t="shared" ca="1" si="192"/>
        <v/>
      </c>
      <c r="U1985" s="49" t="str">
        <f t="shared" ca="1" si="193"/>
        <v/>
      </c>
      <c r="V1985" s="49" t="str">
        <f t="shared" ca="1" si="194"/>
        <v/>
      </c>
      <c r="W1985" s="11" t="str">
        <f t="shared" ca="1" si="195"/>
        <v/>
      </c>
      <c r="X1985" s="11" t="str">
        <f t="shared" ca="1" si="196"/>
        <v/>
      </c>
    </row>
    <row r="1986" spans="2:24" x14ac:dyDescent="0.25">
      <c r="B1986" s="82" t="str">
        <f ca="1">IF(B1985&lt;MIN($C$3, 'Terms&amp;Conditions + Transaction'!$B$6), B1985+1, "")</f>
        <v/>
      </c>
      <c r="C1986" t="str">
        <f ca="1">IF(B1986="", "", IF(AND(WEEKDAY(B1986, 2)&lt;=5, ISERROR(VLOOKUP(B1986, 'Holiday Schedule'!$B$3:$B$1002, 1, FALSE))), 1, 0))</f>
        <v/>
      </c>
      <c r="D1986" t="str">
        <f ca="1">IF(B1986="", "", IF(LOWER('Terms&amp;Conditions + Transaction'!$C$15)="act", 1, IF(DAY(B1986)=31, 0, IF(AND(DAY(B1986+1)=1, MONTH(B1986+1)=3), 31-DAY(B1986), 1))))</f>
        <v/>
      </c>
      <c r="E1986" s="18" t="str">
        <f ca="1">IF(B1986="", "", IFERROR(VLOOKUP(B1986, 'Accrual Schedule'!$B$3:$B$122, 1, TRUE), ""))</f>
        <v/>
      </c>
      <c r="F1986" s="18" t="str" cm="1">
        <f t="array" aca="1" ref="F1986" ca="1">IF(B1986="", "", INDEX('Accrual Schedule'!$B$3:$B$122, MATCH(B1986, 'Accrual Schedule'!$B$3:$B$122, 1)+1, 1))</f>
        <v/>
      </c>
      <c r="G1986" s="18" t="str" cm="1">
        <f t="array" aca="1" ref="G1986" ca="1">IF(B1986="", "", INDEX('Accrual Schedule'!$B$3:$B$122, MATCH(H1986, 'Accrual Schedule'!$B$3:$B$122, 1)-1, 1))</f>
        <v/>
      </c>
      <c r="H1986" s="18" t="str">
        <f ca="1">IF(B1986="", "", INDEX('Accrual Schedule'!$B$3:$B$122, MATCH(I1986, 'Accrual Schedule'!$C$3:$C$122, 1), 1))</f>
        <v/>
      </c>
      <c r="I1986" s="18" t="str" cm="1">
        <f t="array" aca="1" ref="I1986" ca="1">IF(B1986="", "", _xlfn.IFNA(INDEX('Accrual Schedule'!$C$4:$C$122, MATCH(B1986, 'Accrual Schedule'!$C$4:$C$122, 1)+1, 1), INDEX('Accrual Schedule'!$C$4:$C$122, 1, 1)))</f>
        <v/>
      </c>
      <c r="J1986" s="11" t="str">
        <f ca="1">IF(B1986="","",'Terms&amp;Conditions + Transaction'!$F$5-SUMIF(Dispositions!$B$3:$B$32,"&lt;="&amp;B1986,Dispositions!$C$3:$C$32))</f>
        <v/>
      </c>
      <c r="K1986" s="84" t="str">
        <f ca="1">IF(B1986="", "", IF(ISNA(MATCH(B1986, 'Factor Schedule'!$B$3:$B$2002, -1)),1,IF(INDEX('Factor Schedule'!$B$3:$C$2002,MATCH(B1986, 'Factor Schedule'!$B$3:$B$2002, -1), 1)=B1986,MATCH(B1986, 'Factor Schedule'!$B$3:$B$2002, -1),MATCH(B1986, 'Factor Schedule'!$B$3:$B$2002, -1)+1)))</f>
        <v/>
      </c>
      <c r="L1986" s="11" t="str" cm="1">
        <f t="array" aca="1" ref="L1986" ca="1">IF(B1986="","",ROUND(J1986*_xlfn.IFNA(INDEX('Factor Schedule'!$B$3:$C$2002,K1986, 2), 1), 2))</f>
        <v/>
      </c>
      <c r="M1986" s="11" t="str">
        <f ca="1">IF(B1986="", "", IF(OR(LOWER('Terms&amp;Conditions + Transaction'!$B$12)&lt;&gt;"compound", B1986=$C$2, B1986=E1986), L1986, L1986+IF(LOWER('Terms&amp;Conditions + Transaction'!$B$13)&lt;&gt;"y", SUMIFS($T$8:$T$2007, $B$8:$B$2007, "&gt;="&amp;E1986, $B$8:$B$2007, "&lt;"&amp;B1986), SUMIFS($U$8:$U$1007, $B$8:$B$2007, "&gt;="&amp;E1986, $B$8:$B$2007, "&lt;"&amp;B1986))))</f>
        <v/>
      </c>
      <c r="N1986" s="18" t="str">
        <f ca="1">IF(OR(B1986 = "", F1986=""), "", MIN(ForwardDays(B1986,-'Terms&amp;Conditions + Transaction'!$B$22, 'Terms&amp;Conditions + Transaction'!$B$23, 'Holiday Schedule'!$B$3:$B$1002),ForwardDays(F1986,-'Terms&amp;Conditions + Transaction'!$B$22, 'Terms&amp;Conditions + Transaction'!$B$23, 'Holiday Schedule'!$B$3:$B$1002)))</f>
        <v/>
      </c>
      <c r="O1986" s="42" t="str">
        <f ca="1">IF(B1986="", "", IF(ISNA(MATCH(N1986, SOFR_INDEX!$A$2:$A$2001, -1)),1,IF(INDEX(SOFR_INDEX!$A$2:$E$2001,MATCH(N1986, SOFR_INDEX!$A$2:$A$2001, -1), 1)=N1986,MATCH(N1986, SOFR_INDEX!$A$2:$A$2001, -1),MATCH(N1986, SOFR_INDEX!$A$2:$A$2001, -1)+1)))</f>
        <v/>
      </c>
      <c r="P1986" s="40" t="str" cm="1">
        <f t="array" aca="1" ref="P1986" ca="1">IF(OR(B1986="", F1986=""), "", INDEX(SOFR_INDEX!$B$2:$E$2001, O1986,$P$4) * IF(LEFT($P$3, 3)="180", 2, IF(LEFT($P$3, 2)="90", 4, IF(LEFT($P$3, 2)="30", 12, 1)))/100)</f>
        <v/>
      </c>
      <c r="Q1986" s="43" t="str">
        <f ca="1">IF(OR(B1986="", F1986=""), "", P1986+'Terms&amp;Conditions + Transaction'!$B$11/10000)</f>
        <v/>
      </c>
      <c r="R1986" s="43" t="str">
        <f t="shared" ca="1" si="191"/>
        <v/>
      </c>
      <c r="S1986" t="str">
        <f ca="1">IF(B1986="",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Transaction'!$C$7*(F1986-E1986), 365), 360))))</f>
        <v/>
      </c>
      <c r="T1986" s="49" t="str">
        <f t="shared" ca="1" si="192"/>
        <v/>
      </c>
      <c r="U1986" s="49" t="str">
        <f t="shared" ca="1" si="193"/>
        <v/>
      </c>
      <c r="V1986" s="49" t="str">
        <f t="shared" ca="1" si="194"/>
        <v/>
      </c>
      <c r="W1986" s="11" t="str">
        <f t="shared" ca="1" si="195"/>
        <v/>
      </c>
      <c r="X1986" s="11" t="str">
        <f t="shared" ca="1" si="196"/>
        <v/>
      </c>
    </row>
    <row r="1987" spans="2:24" x14ac:dyDescent="0.25">
      <c r="B1987" s="82" t="str">
        <f ca="1">IF(B1986&lt;MIN($C$3, 'Terms&amp;Conditions + Transaction'!$B$6), B1986+1, "")</f>
        <v/>
      </c>
      <c r="C1987" t="str">
        <f ca="1">IF(B1987="", "", IF(AND(WEEKDAY(B1987, 2)&lt;=5, ISERROR(VLOOKUP(B1987, 'Holiday Schedule'!$B$3:$B$1002, 1, FALSE))), 1, 0))</f>
        <v/>
      </c>
      <c r="D1987" t="str">
        <f ca="1">IF(B1987="", "", IF(LOWER('Terms&amp;Conditions + Transaction'!$C$15)="act", 1, IF(DAY(B1987)=31, 0, IF(AND(DAY(B1987+1)=1, MONTH(B1987+1)=3), 31-DAY(B1987), 1))))</f>
        <v/>
      </c>
      <c r="E1987" s="18" t="str">
        <f ca="1">IF(B1987="", "", IFERROR(VLOOKUP(B1987, 'Accrual Schedule'!$B$3:$B$122, 1, TRUE), ""))</f>
        <v/>
      </c>
      <c r="F1987" s="18" t="str" cm="1">
        <f t="array" aca="1" ref="F1987" ca="1">IF(B1987="", "", INDEX('Accrual Schedule'!$B$3:$B$122, MATCH(B1987, 'Accrual Schedule'!$B$3:$B$122, 1)+1, 1))</f>
        <v/>
      </c>
      <c r="G1987" s="18" t="str" cm="1">
        <f t="array" aca="1" ref="G1987" ca="1">IF(B1987="", "", INDEX('Accrual Schedule'!$B$3:$B$122, MATCH(H1987, 'Accrual Schedule'!$B$3:$B$122, 1)-1, 1))</f>
        <v/>
      </c>
      <c r="H1987" s="18" t="str">
        <f ca="1">IF(B1987="", "", INDEX('Accrual Schedule'!$B$3:$B$122, MATCH(I1987, 'Accrual Schedule'!$C$3:$C$122, 1), 1))</f>
        <v/>
      </c>
      <c r="I1987" s="18" t="str" cm="1">
        <f t="array" aca="1" ref="I1987" ca="1">IF(B1987="", "", _xlfn.IFNA(INDEX('Accrual Schedule'!$C$4:$C$122, MATCH(B1987, 'Accrual Schedule'!$C$4:$C$122, 1)+1, 1), INDEX('Accrual Schedule'!$C$4:$C$122, 1, 1)))</f>
        <v/>
      </c>
      <c r="J1987" s="11" t="str">
        <f ca="1">IF(B1987="","",'Terms&amp;Conditions + Transaction'!$F$5-SUMIF(Dispositions!$B$3:$B$32,"&lt;="&amp;B1987,Dispositions!$C$3:$C$32))</f>
        <v/>
      </c>
      <c r="K1987" s="84" t="str">
        <f ca="1">IF(B1987="", "", IF(ISNA(MATCH(B1987, 'Factor Schedule'!$B$3:$B$2002, -1)),1,IF(INDEX('Factor Schedule'!$B$3:$C$2002,MATCH(B1987, 'Factor Schedule'!$B$3:$B$2002, -1), 1)=B1987,MATCH(B1987, 'Factor Schedule'!$B$3:$B$2002, -1),MATCH(B1987, 'Factor Schedule'!$B$3:$B$2002, -1)+1)))</f>
        <v/>
      </c>
      <c r="L1987" s="11" t="str" cm="1">
        <f t="array" aca="1" ref="L1987" ca="1">IF(B1987="","",ROUND(J1987*_xlfn.IFNA(INDEX('Factor Schedule'!$B$3:$C$2002,K1987, 2), 1), 2))</f>
        <v/>
      </c>
      <c r="M1987" s="11" t="str">
        <f ca="1">IF(B1987="", "", IF(OR(LOWER('Terms&amp;Conditions + Transaction'!$B$12)&lt;&gt;"compound", B1987=$C$2, B1987=E1987), L1987, L1987+IF(LOWER('Terms&amp;Conditions + Transaction'!$B$13)&lt;&gt;"y", SUMIFS($T$8:$T$2007, $B$8:$B$2007, "&gt;="&amp;E1987, $B$8:$B$2007, "&lt;"&amp;B1987), SUMIFS($U$8:$U$1007, $B$8:$B$2007, "&gt;="&amp;E1987, $B$8:$B$2007, "&lt;"&amp;B1987))))</f>
        <v/>
      </c>
      <c r="N1987" s="18" t="str">
        <f ca="1">IF(OR(B1987 = "", F1987=""), "", MIN(ForwardDays(B1987,-'Terms&amp;Conditions + Transaction'!$B$22, 'Terms&amp;Conditions + Transaction'!$B$23, 'Holiday Schedule'!$B$3:$B$1002),ForwardDays(F1987,-'Terms&amp;Conditions + Transaction'!$B$22, 'Terms&amp;Conditions + Transaction'!$B$23, 'Holiday Schedule'!$B$3:$B$1002)))</f>
        <v/>
      </c>
      <c r="O1987" s="42" t="str">
        <f ca="1">IF(B1987="", "", IF(ISNA(MATCH(N1987, SOFR_INDEX!$A$2:$A$2001, -1)),1,IF(INDEX(SOFR_INDEX!$A$2:$E$2001,MATCH(N1987, SOFR_INDEX!$A$2:$A$2001, -1), 1)=N1987,MATCH(N1987, SOFR_INDEX!$A$2:$A$2001, -1),MATCH(N1987, SOFR_INDEX!$A$2:$A$2001, -1)+1)))</f>
        <v/>
      </c>
      <c r="P1987" s="40" t="str" cm="1">
        <f t="array" aca="1" ref="P1987" ca="1">IF(OR(B1987="", F1987=""), "", INDEX(SOFR_INDEX!$B$2:$E$2001, O1987,$P$4) * IF(LEFT($P$3, 3)="180", 2, IF(LEFT($P$3, 2)="90", 4, IF(LEFT($P$3, 2)="30", 12, 1)))/100)</f>
        <v/>
      </c>
      <c r="Q1987" s="43" t="str">
        <f ca="1">IF(OR(B1987="", F1987=""), "", P1987+'Terms&amp;Conditions + Transaction'!$B$11/10000)</f>
        <v/>
      </c>
      <c r="R1987" s="43" t="str">
        <f t="shared" ca="1" si="191"/>
        <v/>
      </c>
      <c r="S1987" t="str">
        <f ca="1">IF(B1987="",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Transaction'!$C$7*(F1987-E1987), 365), 360))))</f>
        <v/>
      </c>
      <c r="T1987" s="49" t="str">
        <f t="shared" ca="1" si="192"/>
        <v/>
      </c>
      <c r="U1987" s="49" t="str">
        <f t="shared" ca="1" si="193"/>
        <v/>
      </c>
      <c r="V1987" s="49" t="str">
        <f t="shared" ca="1" si="194"/>
        <v/>
      </c>
      <c r="W1987" s="11" t="str">
        <f t="shared" ca="1" si="195"/>
        <v/>
      </c>
      <c r="X1987" s="11" t="str">
        <f t="shared" ca="1" si="196"/>
        <v/>
      </c>
    </row>
    <row r="1988" spans="2:24" x14ac:dyDescent="0.25">
      <c r="B1988" s="82" t="str">
        <f ca="1">IF(B1987&lt;MIN($C$3, 'Terms&amp;Conditions + Transaction'!$B$6), B1987+1, "")</f>
        <v/>
      </c>
      <c r="C1988" t="str">
        <f ca="1">IF(B1988="", "", IF(AND(WEEKDAY(B1988, 2)&lt;=5, ISERROR(VLOOKUP(B1988, 'Holiday Schedule'!$B$3:$B$1002, 1, FALSE))), 1, 0))</f>
        <v/>
      </c>
      <c r="D1988" t="str">
        <f ca="1">IF(B1988="", "", IF(LOWER('Terms&amp;Conditions + Transaction'!$C$15)="act", 1, IF(DAY(B1988)=31, 0, IF(AND(DAY(B1988+1)=1, MONTH(B1988+1)=3), 31-DAY(B1988), 1))))</f>
        <v/>
      </c>
      <c r="E1988" s="18" t="str">
        <f ca="1">IF(B1988="", "", IFERROR(VLOOKUP(B1988, 'Accrual Schedule'!$B$3:$B$122, 1, TRUE), ""))</f>
        <v/>
      </c>
      <c r="F1988" s="18" t="str" cm="1">
        <f t="array" aca="1" ref="F1988" ca="1">IF(B1988="", "", INDEX('Accrual Schedule'!$B$3:$B$122, MATCH(B1988, 'Accrual Schedule'!$B$3:$B$122, 1)+1, 1))</f>
        <v/>
      </c>
      <c r="G1988" s="18" t="str" cm="1">
        <f t="array" aca="1" ref="G1988" ca="1">IF(B1988="", "", INDEX('Accrual Schedule'!$B$3:$B$122, MATCH(H1988, 'Accrual Schedule'!$B$3:$B$122, 1)-1, 1))</f>
        <v/>
      </c>
      <c r="H1988" s="18" t="str">
        <f ca="1">IF(B1988="", "", INDEX('Accrual Schedule'!$B$3:$B$122, MATCH(I1988, 'Accrual Schedule'!$C$3:$C$122, 1), 1))</f>
        <v/>
      </c>
      <c r="I1988" s="18" t="str" cm="1">
        <f t="array" aca="1" ref="I1988" ca="1">IF(B1988="", "", _xlfn.IFNA(INDEX('Accrual Schedule'!$C$4:$C$122, MATCH(B1988, 'Accrual Schedule'!$C$4:$C$122, 1)+1, 1), INDEX('Accrual Schedule'!$C$4:$C$122, 1, 1)))</f>
        <v/>
      </c>
      <c r="J1988" s="11" t="str">
        <f ca="1">IF(B1988="","",'Terms&amp;Conditions + Transaction'!$F$5-SUMIF(Dispositions!$B$3:$B$32,"&lt;="&amp;B1988,Dispositions!$C$3:$C$32))</f>
        <v/>
      </c>
      <c r="K1988" s="84" t="str">
        <f ca="1">IF(B1988="", "", IF(ISNA(MATCH(B1988, 'Factor Schedule'!$B$3:$B$2002, -1)),1,IF(INDEX('Factor Schedule'!$B$3:$C$2002,MATCH(B1988, 'Factor Schedule'!$B$3:$B$2002, -1), 1)=B1988,MATCH(B1988, 'Factor Schedule'!$B$3:$B$2002, -1),MATCH(B1988, 'Factor Schedule'!$B$3:$B$2002, -1)+1)))</f>
        <v/>
      </c>
      <c r="L1988" s="11" t="str" cm="1">
        <f t="array" aca="1" ref="L1988" ca="1">IF(B1988="","",ROUND(J1988*_xlfn.IFNA(INDEX('Factor Schedule'!$B$3:$C$2002,K1988, 2), 1), 2))</f>
        <v/>
      </c>
      <c r="M1988" s="11" t="str">
        <f ca="1">IF(B1988="", "", IF(OR(LOWER('Terms&amp;Conditions + Transaction'!$B$12)&lt;&gt;"compound", B1988=$C$2, B1988=E1988), L1988, L1988+IF(LOWER('Terms&amp;Conditions + Transaction'!$B$13)&lt;&gt;"y", SUMIFS($T$8:$T$2007, $B$8:$B$2007, "&gt;="&amp;E1988, $B$8:$B$2007, "&lt;"&amp;B1988), SUMIFS($U$8:$U$1007, $B$8:$B$2007, "&gt;="&amp;E1988, $B$8:$B$2007, "&lt;"&amp;B1988))))</f>
        <v/>
      </c>
      <c r="N1988" s="18" t="str">
        <f ca="1">IF(OR(B1988 = "", F1988=""), "", MIN(ForwardDays(B1988,-'Terms&amp;Conditions + Transaction'!$B$22, 'Terms&amp;Conditions + Transaction'!$B$23, 'Holiday Schedule'!$B$3:$B$1002),ForwardDays(F1988,-'Terms&amp;Conditions + Transaction'!$B$22, 'Terms&amp;Conditions + Transaction'!$B$23, 'Holiday Schedule'!$B$3:$B$1002)))</f>
        <v/>
      </c>
      <c r="O1988" s="42" t="str">
        <f ca="1">IF(B1988="", "", IF(ISNA(MATCH(N1988, SOFR_INDEX!$A$2:$A$2001, -1)),1,IF(INDEX(SOFR_INDEX!$A$2:$E$2001,MATCH(N1988, SOFR_INDEX!$A$2:$A$2001, -1), 1)=N1988,MATCH(N1988, SOFR_INDEX!$A$2:$A$2001, -1),MATCH(N1988, SOFR_INDEX!$A$2:$A$2001, -1)+1)))</f>
        <v/>
      </c>
      <c r="P1988" s="40" t="str" cm="1">
        <f t="array" aca="1" ref="P1988" ca="1">IF(OR(B1988="", F1988=""), "", INDEX(SOFR_INDEX!$B$2:$E$2001, O1988,$P$4) * IF(LEFT($P$3, 3)="180", 2, IF(LEFT($P$3, 2)="90", 4, IF(LEFT($P$3, 2)="30", 12, 1)))/100)</f>
        <v/>
      </c>
      <c r="Q1988" s="43" t="str">
        <f ca="1">IF(OR(B1988="", F1988=""), "", P1988+'Terms&amp;Conditions + Transaction'!$B$11/10000)</f>
        <v/>
      </c>
      <c r="R1988" s="43" t="str">
        <f t="shared" ca="1" si="191"/>
        <v/>
      </c>
      <c r="S1988" t="str">
        <f ca="1">IF(B1988="",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Transaction'!$C$7*(F1988-E1988), 365), 360))))</f>
        <v/>
      </c>
      <c r="T1988" s="49" t="str">
        <f t="shared" ca="1" si="192"/>
        <v/>
      </c>
      <c r="U1988" s="49" t="str">
        <f t="shared" ca="1" si="193"/>
        <v/>
      </c>
      <c r="V1988" s="49" t="str">
        <f t="shared" ca="1" si="194"/>
        <v/>
      </c>
      <c r="W1988" s="11" t="str">
        <f t="shared" ca="1" si="195"/>
        <v/>
      </c>
      <c r="X1988" s="11" t="str">
        <f t="shared" ca="1" si="196"/>
        <v/>
      </c>
    </row>
    <row r="1989" spans="2:24" x14ac:dyDescent="0.25">
      <c r="B1989" s="82" t="str">
        <f ca="1">IF(B1988&lt;MIN($C$3, 'Terms&amp;Conditions + Transaction'!$B$6), B1988+1, "")</f>
        <v/>
      </c>
      <c r="C1989" t="str">
        <f ca="1">IF(B1989="", "", IF(AND(WEEKDAY(B1989, 2)&lt;=5, ISERROR(VLOOKUP(B1989, 'Holiday Schedule'!$B$3:$B$1002, 1, FALSE))), 1, 0))</f>
        <v/>
      </c>
      <c r="D1989" t="str">
        <f ca="1">IF(B1989="", "", IF(LOWER('Terms&amp;Conditions + Transaction'!$C$15)="act", 1, IF(DAY(B1989)=31, 0, IF(AND(DAY(B1989+1)=1, MONTH(B1989+1)=3), 31-DAY(B1989), 1))))</f>
        <v/>
      </c>
      <c r="E1989" s="18" t="str">
        <f ca="1">IF(B1989="", "", IFERROR(VLOOKUP(B1989, 'Accrual Schedule'!$B$3:$B$122, 1, TRUE), ""))</f>
        <v/>
      </c>
      <c r="F1989" s="18" t="str" cm="1">
        <f t="array" aca="1" ref="F1989" ca="1">IF(B1989="", "", INDEX('Accrual Schedule'!$B$3:$B$122, MATCH(B1989, 'Accrual Schedule'!$B$3:$B$122, 1)+1, 1))</f>
        <v/>
      </c>
      <c r="G1989" s="18" t="str" cm="1">
        <f t="array" aca="1" ref="G1989" ca="1">IF(B1989="", "", INDEX('Accrual Schedule'!$B$3:$B$122, MATCH(H1989, 'Accrual Schedule'!$B$3:$B$122, 1)-1, 1))</f>
        <v/>
      </c>
      <c r="H1989" s="18" t="str">
        <f ca="1">IF(B1989="", "", INDEX('Accrual Schedule'!$B$3:$B$122, MATCH(I1989, 'Accrual Schedule'!$C$3:$C$122, 1), 1))</f>
        <v/>
      </c>
      <c r="I1989" s="18" t="str" cm="1">
        <f t="array" aca="1" ref="I1989" ca="1">IF(B1989="", "", _xlfn.IFNA(INDEX('Accrual Schedule'!$C$4:$C$122, MATCH(B1989, 'Accrual Schedule'!$C$4:$C$122, 1)+1, 1), INDEX('Accrual Schedule'!$C$4:$C$122, 1, 1)))</f>
        <v/>
      </c>
      <c r="J1989" s="11" t="str">
        <f ca="1">IF(B1989="","",'Terms&amp;Conditions + Transaction'!$F$5-SUMIF(Dispositions!$B$3:$B$32,"&lt;="&amp;B1989,Dispositions!$C$3:$C$32))</f>
        <v/>
      </c>
      <c r="K1989" s="84" t="str">
        <f ca="1">IF(B1989="", "", IF(ISNA(MATCH(B1989, 'Factor Schedule'!$B$3:$B$2002, -1)),1,IF(INDEX('Factor Schedule'!$B$3:$C$2002,MATCH(B1989, 'Factor Schedule'!$B$3:$B$2002, -1), 1)=B1989,MATCH(B1989, 'Factor Schedule'!$B$3:$B$2002, -1),MATCH(B1989, 'Factor Schedule'!$B$3:$B$2002, -1)+1)))</f>
        <v/>
      </c>
      <c r="L1989" s="11" t="str" cm="1">
        <f t="array" aca="1" ref="L1989" ca="1">IF(B1989="","",ROUND(J1989*_xlfn.IFNA(INDEX('Factor Schedule'!$B$3:$C$2002,K1989, 2), 1), 2))</f>
        <v/>
      </c>
      <c r="M1989" s="11" t="str">
        <f ca="1">IF(B1989="", "", IF(OR(LOWER('Terms&amp;Conditions + Transaction'!$B$12)&lt;&gt;"compound", B1989=$C$2, B1989=E1989), L1989, L1989+IF(LOWER('Terms&amp;Conditions + Transaction'!$B$13)&lt;&gt;"y", SUMIFS($T$8:$T$2007, $B$8:$B$2007, "&gt;="&amp;E1989, $B$8:$B$2007, "&lt;"&amp;B1989), SUMIFS($U$8:$U$1007, $B$8:$B$2007, "&gt;="&amp;E1989, $B$8:$B$2007, "&lt;"&amp;B1989))))</f>
        <v/>
      </c>
      <c r="N1989" s="18" t="str">
        <f ca="1">IF(OR(B1989 = "", F1989=""), "", MIN(ForwardDays(B1989,-'Terms&amp;Conditions + Transaction'!$B$22, 'Terms&amp;Conditions + Transaction'!$B$23, 'Holiday Schedule'!$B$3:$B$1002),ForwardDays(F1989,-'Terms&amp;Conditions + Transaction'!$B$22, 'Terms&amp;Conditions + Transaction'!$B$23, 'Holiday Schedule'!$B$3:$B$1002)))</f>
        <v/>
      </c>
      <c r="O1989" s="42" t="str">
        <f ca="1">IF(B1989="", "", IF(ISNA(MATCH(N1989, SOFR_INDEX!$A$2:$A$2001, -1)),1,IF(INDEX(SOFR_INDEX!$A$2:$E$2001,MATCH(N1989, SOFR_INDEX!$A$2:$A$2001, -1), 1)=N1989,MATCH(N1989, SOFR_INDEX!$A$2:$A$2001, -1),MATCH(N1989, SOFR_INDEX!$A$2:$A$2001, -1)+1)))</f>
        <v/>
      </c>
      <c r="P1989" s="40" t="str" cm="1">
        <f t="array" aca="1" ref="P1989" ca="1">IF(OR(B1989="", F1989=""), "", INDEX(SOFR_INDEX!$B$2:$E$2001, O1989,$P$4) * IF(LEFT($P$3, 3)="180", 2, IF(LEFT($P$3, 2)="90", 4, IF(LEFT($P$3, 2)="30", 12, 1)))/100)</f>
        <v/>
      </c>
      <c r="Q1989" s="43" t="str">
        <f ca="1">IF(OR(B1989="", F1989=""), "", P1989+'Terms&amp;Conditions + Transaction'!$B$11/10000)</f>
        <v/>
      </c>
      <c r="R1989" s="43" t="str">
        <f t="shared" ca="1" si="191"/>
        <v/>
      </c>
      <c r="S1989" t="str">
        <f ca="1">IF(B1989="",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Transaction'!$C$7*(F1989-E1989), 365), 360))))</f>
        <v/>
      </c>
      <c r="T1989" s="49" t="str">
        <f t="shared" ca="1" si="192"/>
        <v/>
      </c>
      <c r="U1989" s="49" t="str">
        <f t="shared" ca="1" si="193"/>
        <v/>
      </c>
      <c r="V1989" s="49" t="str">
        <f t="shared" ca="1" si="194"/>
        <v/>
      </c>
      <c r="W1989" s="11" t="str">
        <f t="shared" ca="1" si="195"/>
        <v/>
      </c>
      <c r="X1989" s="11" t="str">
        <f t="shared" ca="1" si="196"/>
        <v/>
      </c>
    </row>
    <row r="1990" spans="2:24" x14ac:dyDescent="0.25">
      <c r="B1990" s="82" t="str">
        <f ca="1">IF(B1989&lt;MIN($C$3, 'Terms&amp;Conditions + Transaction'!$B$6), B1989+1, "")</f>
        <v/>
      </c>
      <c r="C1990" t="str">
        <f ca="1">IF(B1990="", "", IF(AND(WEEKDAY(B1990, 2)&lt;=5, ISERROR(VLOOKUP(B1990, 'Holiday Schedule'!$B$3:$B$1002, 1, FALSE))), 1, 0))</f>
        <v/>
      </c>
      <c r="D1990" t="str">
        <f ca="1">IF(B1990="", "", IF(LOWER('Terms&amp;Conditions + Transaction'!$C$15)="act", 1, IF(DAY(B1990)=31, 0, IF(AND(DAY(B1990+1)=1, MONTH(B1990+1)=3), 31-DAY(B1990), 1))))</f>
        <v/>
      </c>
      <c r="E1990" s="18" t="str">
        <f ca="1">IF(B1990="", "", IFERROR(VLOOKUP(B1990, 'Accrual Schedule'!$B$3:$B$122, 1, TRUE), ""))</f>
        <v/>
      </c>
      <c r="F1990" s="18" t="str" cm="1">
        <f t="array" aca="1" ref="F1990" ca="1">IF(B1990="", "", INDEX('Accrual Schedule'!$B$3:$B$122, MATCH(B1990, 'Accrual Schedule'!$B$3:$B$122, 1)+1, 1))</f>
        <v/>
      </c>
      <c r="G1990" s="18" t="str" cm="1">
        <f t="array" aca="1" ref="G1990" ca="1">IF(B1990="", "", INDEX('Accrual Schedule'!$B$3:$B$122, MATCH(H1990, 'Accrual Schedule'!$B$3:$B$122, 1)-1, 1))</f>
        <v/>
      </c>
      <c r="H1990" s="18" t="str">
        <f ca="1">IF(B1990="", "", INDEX('Accrual Schedule'!$B$3:$B$122, MATCH(I1990, 'Accrual Schedule'!$C$3:$C$122, 1), 1))</f>
        <v/>
      </c>
      <c r="I1990" s="18" t="str" cm="1">
        <f t="array" aca="1" ref="I1990" ca="1">IF(B1990="", "", _xlfn.IFNA(INDEX('Accrual Schedule'!$C$4:$C$122, MATCH(B1990, 'Accrual Schedule'!$C$4:$C$122, 1)+1, 1), INDEX('Accrual Schedule'!$C$4:$C$122, 1, 1)))</f>
        <v/>
      </c>
      <c r="J1990" s="11" t="str">
        <f ca="1">IF(B1990="","",'Terms&amp;Conditions + Transaction'!$F$5-SUMIF(Dispositions!$B$3:$B$32,"&lt;="&amp;B1990,Dispositions!$C$3:$C$32))</f>
        <v/>
      </c>
      <c r="K1990" s="84" t="str">
        <f ca="1">IF(B1990="", "", IF(ISNA(MATCH(B1990, 'Factor Schedule'!$B$3:$B$2002, -1)),1,IF(INDEX('Factor Schedule'!$B$3:$C$2002,MATCH(B1990, 'Factor Schedule'!$B$3:$B$2002, -1), 1)=B1990,MATCH(B1990, 'Factor Schedule'!$B$3:$B$2002, -1),MATCH(B1990, 'Factor Schedule'!$B$3:$B$2002, -1)+1)))</f>
        <v/>
      </c>
      <c r="L1990" s="11" t="str" cm="1">
        <f t="array" aca="1" ref="L1990" ca="1">IF(B1990="","",ROUND(J1990*_xlfn.IFNA(INDEX('Factor Schedule'!$B$3:$C$2002,K1990, 2), 1), 2))</f>
        <v/>
      </c>
      <c r="M1990" s="11" t="str">
        <f ca="1">IF(B1990="", "", IF(OR(LOWER('Terms&amp;Conditions + Transaction'!$B$12)&lt;&gt;"compound", B1990=$C$2, B1990=E1990), L1990, L1990+IF(LOWER('Terms&amp;Conditions + Transaction'!$B$13)&lt;&gt;"y", SUMIFS($T$8:$T$2007, $B$8:$B$2007, "&gt;="&amp;E1990, $B$8:$B$2007, "&lt;"&amp;B1990), SUMIFS($U$8:$U$1007, $B$8:$B$2007, "&gt;="&amp;E1990, $B$8:$B$2007, "&lt;"&amp;B1990))))</f>
        <v/>
      </c>
      <c r="N1990" s="18" t="str">
        <f ca="1">IF(OR(B1990 = "", F1990=""), "", MIN(ForwardDays(B1990,-'Terms&amp;Conditions + Transaction'!$B$22, 'Terms&amp;Conditions + Transaction'!$B$23, 'Holiday Schedule'!$B$3:$B$1002),ForwardDays(F1990,-'Terms&amp;Conditions + Transaction'!$B$22, 'Terms&amp;Conditions + Transaction'!$B$23, 'Holiday Schedule'!$B$3:$B$1002)))</f>
        <v/>
      </c>
      <c r="O1990" s="42" t="str">
        <f ca="1">IF(B1990="", "", IF(ISNA(MATCH(N1990, SOFR_INDEX!$A$2:$A$2001, -1)),1,IF(INDEX(SOFR_INDEX!$A$2:$E$2001,MATCH(N1990, SOFR_INDEX!$A$2:$A$2001, -1), 1)=N1990,MATCH(N1990, SOFR_INDEX!$A$2:$A$2001, -1),MATCH(N1990, SOFR_INDEX!$A$2:$A$2001, -1)+1)))</f>
        <v/>
      </c>
      <c r="P1990" s="40" t="str" cm="1">
        <f t="array" aca="1" ref="P1990" ca="1">IF(OR(B1990="", F1990=""), "", INDEX(SOFR_INDEX!$B$2:$E$2001, O1990,$P$4) * IF(LEFT($P$3, 3)="180", 2, IF(LEFT($P$3, 2)="90", 4, IF(LEFT($P$3, 2)="30", 12, 1)))/100)</f>
        <v/>
      </c>
      <c r="Q1990" s="43" t="str">
        <f ca="1">IF(OR(B1990="", F1990=""), "", P1990+'Terms&amp;Conditions + Transaction'!$B$11/10000)</f>
        <v/>
      </c>
      <c r="R1990" s="43" t="str">
        <f t="shared" ca="1" si="191"/>
        <v/>
      </c>
      <c r="S1990" t="str">
        <f ca="1">IF(B1990="",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Transaction'!$C$7*(F1990-E1990), 365), 360))))</f>
        <v/>
      </c>
      <c r="T1990" s="49" t="str">
        <f t="shared" ca="1" si="192"/>
        <v/>
      </c>
      <c r="U1990" s="49" t="str">
        <f t="shared" ca="1" si="193"/>
        <v/>
      </c>
      <c r="V1990" s="49" t="str">
        <f t="shared" ca="1" si="194"/>
        <v/>
      </c>
      <c r="W1990" s="11" t="str">
        <f t="shared" ca="1" si="195"/>
        <v/>
      </c>
      <c r="X1990" s="11" t="str">
        <f t="shared" ca="1" si="196"/>
        <v/>
      </c>
    </row>
    <row r="1991" spans="2:24" x14ac:dyDescent="0.25">
      <c r="B1991" s="82" t="str">
        <f ca="1">IF(B1990&lt;MIN($C$3, 'Terms&amp;Conditions + Transaction'!$B$6), B1990+1, "")</f>
        <v/>
      </c>
      <c r="C1991" t="str">
        <f ca="1">IF(B1991="", "", IF(AND(WEEKDAY(B1991, 2)&lt;=5, ISERROR(VLOOKUP(B1991, 'Holiday Schedule'!$B$3:$B$1002, 1, FALSE))), 1, 0))</f>
        <v/>
      </c>
      <c r="D1991" t="str">
        <f ca="1">IF(B1991="", "", IF(LOWER('Terms&amp;Conditions + Transaction'!$C$15)="act", 1, IF(DAY(B1991)=31, 0, IF(AND(DAY(B1991+1)=1, MONTH(B1991+1)=3), 31-DAY(B1991), 1))))</f>
        <v/>
      </c>
      <c r="E1991" s="18" t="str">
        <f ca="1">IF(B1991="", "", IFERROR(VLOOKUP(B1991, 'Accrual Schedule'!$B$3:$B$122, 1, TRUE), ""))</f>
        <v/>
      </c>
      <c r="F1991" s="18" t="str" cm="1">
        <f t="array" aca="1" ref="F1991" ca="1">IF(B1991="", "", INDEX('Accrual Schedule'!$B$3:$B$122, MATCH(B1991, 'Accrual Schedule'!$B$3:$B$122, 1)+1, 1))</f>
        <v/>
      </c>
      <c r="G1991" s="18" t="str" cm="1">
        <f t="array" aca="1" ref="G1991" ca="1">IF(B1991="", "", INDEX('Accrual Schedule'!$B$3:$B$122, MATCH(H1991, 'Accrual Schedule'!$B$3:$B$122, 1)-1, 1))</f>
        <v/>
      </c>
      <c r="H1991" s="18" t="str">
        <f ca="1">IF(B1991="", "", INDEX('Accrual Schedule'!$B$3:$B$122, MATCH(I1991, 'Accrual Schedule'!$C$3:$C$122, 1), 1))</f>
        <v/>
      </c>
      <c r="I1991" s="18" t="str" cm="1">
        <f t="array" aca="1" ref="I1991" ca="1">IF(B1991="", "", _xlfn.IFNA(INDEX('Accrual Schedule'!$C$4:$C$122, MATCH(B1991, 'Accrual Schedule'!$C$4:$C$122, 1)+1, 1), INDEX('Accrual Schedule'!$C$4:$C$122, 1, 1)))</f>
        <v/>
      </c>
      <c r="J1991" s="11" t="str">
        <f ca="1">IF(B1991="","",'Terms&amp;Conditions + Transaction'!$F$5-SUMIF(Dispositions!$B$3:$B$32,"&lt;="&amp;B1991,Dispositions!$C$3:$C$32))</f>
        <v/>
      </c>
      <c r="K1991" s="84" t="str">
        <f ca="1">IF(B1991="", "", IF(ISNA(MATCH(B1991, 'Factor Schedule'!$B$3:$B$2002, -1)),1,IF(INDEX('Factor Schedule'!$B$3:$C$2002,MATCH(B1991, 'Factor Schedule'!$B$3:$B$2002, -1), 1)=B1991,MATCH(B1991, 'Factor Schedule'!$B$3:$B$2002, -1),MATCH(B1991, 'Factor Schedule'!$B$3:$B$2002, -1)+1)))</f>
        <v/>
      </c>
      <c r="L1991" s="11" t="str" cm="1">
        <f t="array" aca="1" ref="L1991" ca="1">IF(B1991="","",ROUND(J1991*_xlfn.IFNA(INDEX('Factor Schedule'!$B$3:$C$2002,K1991, 2), 1), 2))</f>
        <v/>
      </c>
      <c r="M1991" s="11" t="str">
        <f ca="1">IF(B1991="", "", IF(OR(LOWER('Terms&amp;Conditions + Transaction'!$B$12)&lt;&gt;"compound", B1991=$C$2, B1991=E1991), L1991, L1991+IF(LOWER('Terms&amp;Conditions + Transaction'!$B$13)&lt;&gt;"y", SUMIFS($T$8:$T$2007, $B$8:$B$2007, "&gt;="&amp;E1991, $B$8:$B$2007, "&lt;"&amp;B1991), SUMIFS($U$8:$U$1007, $B$8:$B$2007, "&gt;="&amp;E1991, $B$8:$B$2007, "&lt;"&amp;B1991))))</f>
        <v/>
      </c>
      <c r="N1991" s="18" t="str">
        <f ca="1">IF(OR(B1991 = "", F1991=""), "", MIN(ForwardDays(B1991,-'Terms&amp;Conditions + Transaction'!$B$22, 'Terms&amp;Conditions + Transaction'!$B$23, 'Holiday Schedule'!$B$3:$B$1002),ForwardDays(F1991,-'Terms&amp;Conditions + Transaction'!$B$22, 'Terms&amp;Conditions + Transaction'!$B$23, 'Holiday Schedule'!$B$3:$B$1002)))</f>
        <v/>
      </c>
      <c r="O1991" s="42" t="str">
        <f ca="1">IF(B1991="", "", IF(ISNA(MATCH(N1991, SOFR_INDEX!$A$2:$A$2001, -1)),1,IF(INDEX(SOFR_INDEX!$A$2:$E$2001,MATCH(N1991, SOFR_INDEX!$A$2:$A$2001, -1), 1)=N1991,MATCH(N1991, SOFR_INDEX!$A$2:$A$2001, -1),MATCH(N1991, SOFR_INDEX!$A$2:$A$2001, -1)+1)))</f>
        <v/>
      </c>
      <c r="P1991" s="40" t="str" cm="1">
        <f t="array" aca="1" ref="P1991" ca="1">IF(OR(B1991="", F1991=""), "", INDEX(SOFR_INDEX!$B$2:$E$2001, O1991,$P$4) * IF(LEFT($P$3, 3)="180", 2, IF(LEFT($P$3, 2)="90", 4, IF(LEFT($P$3, 2)="30", 12, 1)))/100)</f>
        <v/>
      </c>
      <c r="Q1991" s="43" t="str">
        <f ca="1">IF(OR(B1991="", F1991=""), "", P1991+'Terms&amp;Conditions + Transaction'!$B$11/10000)</f>
        <v/>
      </c>
      <c r="R1991" s="43" t="str">
        <f t="shared" ca="1" si="191"/>
        <v/>
      </c>
      <c r="S1991" t="str">
        <f ca="1">IF(B1991="",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Transaction'!$C$7*(F1991-E1991), 365), 360))))</f>
        <v/>
      </c>
      <c r="T1991" s="49" t="str">
        <f t="shared" ca="1" si="192"/>
        <v/>
      </c>
      <c r="U1991" s="49" t="str">
        <f t="shared" ca="1" si="193"/>
        <v/>
      </c>
      <c r="V1991" s="49" t="str">
        <f t="shared" ca="1" si="194"/>
        <v/>
      </c>
      <c r="W1991" s="11" t="str">
        <f t="shared" ca="1" si="195"/>
        <v/>
      </c>
      <c r="X1991" s="11" t="str">
        <f t="shared" ca="1" si="196"/>
        <v/>
      </c>
    </row>
    <row r="1992" spans="2:24" x14ac:dyDescent="0.25">
      <c r="B1992" s="82" t="str">
        <f ca="1">IF(B1991&lt;MIN($C$3, 'Terms&amp;Conditions + Transaction'!$B$6), B1991+1, "")</f>
        <v/>
      </c>
      <c r="C1992" t="str">
        <f ca="1">IF(B1992="", "", IF(AND(WEEKDAY(B1992, 2)&lt;=5, ISERROR(VLOOKUP(B1992, 'Holiday Schedule'!$B$3:$B$1002, 1, FALSE))), 1, 0))</f>
        <v/>
      </c>
      <c r="D1992" t="str">
        <f ca="1">IF(B1992="", "", IF(LOWER('Terms&amp;Conditions + Transaction'!$C$15)="act", 1, IF(DAY(B1992)=31, 0, IF(AND(DAY(B1992+1)=1, MONTH(B1992+1)=3), 31-DAY(B1992), 1))))</f>
        <v/>
      </c>
      <c r="E1992" s="18" t="str">
        <f ca="1">IF(B1992="", "", IFERROR(VLOOKUP(B1992, 'Accrual Schedule'!$B$3:$B$122, 1, TRUE), ""))</f>
        <v/>
      </c>
      <c r="F1992" s="18" t="str" cm="1">
        <f t="array" aca="1" ref="F1992" ca="1">IF(B1992="", "", INDEX('Accrual Schedule'!$B$3:$B$122, MATCH(B1992, 'Accrual Schedule'!$B$3:$B$122, 1)+1, 1))</f>
        <v/>
      </c>
      <c r="G1992" s="18" t="str" cm="1">
        <f t="array" aca="1" ref="G1992" ca="1">IF(B1992="", "", INDEX('Accrual Schedule'!$B$3:$B$122, MATCH(H1992, 'Accrual Schedule'!$B$3:$B$122, 1)-1, 1))</f>
        <v/>
      </c>
      <c r="H1992" s="18" t="str">
        <f ca="1">IF(B1992="", "", INDEX('Accrual Schedule'!$B$3:$B$122, MATCH(I1992, 'Accrual Schedule'!$C$3:$C$122, 1), 1))</f>
        <v/>
      </c>
      <c r="I1992" s="18" t="str" cm="1">
        <f t="array" aca="1" ref="I1992" ca="1">IF(B1992="", "", _xlfn.IFNA(INDEX('Accrual Schedule'!$C$4:$C$122, MATCH(B1992, 'Accrual Schedule'!$C$4:$C$122, 1)+1, 1), INDEX('Accrual Schedule'!$C$4:$C$122, 1, 1)))</f>
        <v/>
      </c>
      <c r="J1992" s="11" t="str">
        <f ca="1">IF(B1992="","",'Terms&amp;Conditions + Transaction'!$F$5-SUMIF(Dispositions!$B$3:$B$32,"&lt;="&amp;B1992,Dispositions!$C$3:$C$32))</f>
        <v/>
      </c>
      <c r="K1992" s="84" t="str">
        <f ca="1">IF(B1992="", "", IF(ISNA(MATCH(B1992, 'Factor Schedule'!$B$3:$B$2002, -1)),1,IF(INDEX('Factor Schedule'!$B$3:$C$2002,MATCH(B1992, 'Factor Schedule'!$B$3:$B$2002, -1), 1)=B1992,MATCH(B1992, 'Factor Schedule'!$B$3:$B$2002, -1),MATCH(B1992, 'Factor Schedule'!$B$3:$B$2002, -1)+1)))</f>
        <v/>
      </c>
      <c r="L1992" s="11" t="str" cm="1">
        <f t="array" aca="1" ref="L1992" ca="1">IF(B1992="","",ROUND(J1992*_xlfn.IFNA(INDEX('Factor Schedule'!$B$3:$C$2002,K1992, 2), 1), 2))</f>
        <v/>
      </c>
      <c r="M1992" s="11" t="str">
        <f ca="1">IF(B1992="", "", IF(OR(LOWER('Terms&amp;Conditions + Transaction'!$B$12)&lt;&gt;"compound", B1992=$C$2, B1992=E1992), L1992, L1992+IF(LOWER('Terms&amp;Conditions + Transaction'!$B$13)&lt;&gt;"y", SUMIFS($T$8:$T$2007, $B$8:$B$2007, "&gt;="&amp;E1992, $B$8:$B$2007, "&lt;"&amp;B1992), SUMIFS($U$8:$U$1007, $B$8:$B$2007, "&gt;="&amp;E1992, $B$8:$B$2007, "&lt;"&amp;B1992))))</f>
        <v/>
      </c>
      <c r="N1992" s="18" t="str">
        <f ca="1">IF(OR(B1992 = "", F1992=""), "", MIN(ForwardDays(B1992,-'Terms&amp;Conditions + Transaction'!$B$22, 'Terms&amp;Conditions + Transaction'!$B$23, 'Holiday Schedule'!$B$3:$B$1002),ForwardDays(F1992,-'Terms&amp;Conditions + Transaction'!$B$22, 'Terms&amp;Conditions + Transaction'!$B$23, 'Holiday Schedule'!$B$3:$B$1002)))</f>
        <v/>
      </c>
      <c r="O1992" s="42" t="str">
        <f ca="1">IF(B1992="", "", IF(ISNA(MATCH(N1992, SOFR_INDEX!$A$2:$A$2001, -1)),1,IF(INDEX(SOFR_INDEX!$A$2:$E$2001,MATCH(N1992, SOFR_INDEX!$A$2:$A$2001, -1), 1)=N1992,MATCH(N1992, SOFR_INDEX!$A$2:$A$2001, -1),MATCH(N1992, SOFR_INDEX!$A$2:$A$2001, -1)+1)))</f>
        <v/>
      </c>
      <c r="P1992" s="40" t="str" cm="1">
        <f t="array" aca="1" ref="P1992" ca="1">IF(OR(B1992="", F1992=""), "", INDEX(SOFR_INDEX!$B$2:$E$2001, O1992,$P$4) * IF(LEFT($P$3, 3)="180", 2, IF(LEFT($P$3, 2)="90", 4, IF(LEFT($P$3, 2)="30", 12, 1)))/100)</f>
        <v/>
      </c>
      <c r="Q1992" s="43" t="str">
        <f ca="1">IF(OR(B1992="", F1992=""), "", P1992+'Terms&amp;Conditions + Transaction'!$B$11/10000)</f>
        <v/>
      </c>
      <c r="R1992" s="43" t="str">
        <f t="shared" ca="1" si="191"/>
        <v/>
      </c>
      <c r="S1992" t="str">
        <f ca="1">IF(B1992="",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Transaction'!$C$7*(F1992-E1992), 365), 360))))</f>
        <v/>
      </c>
      <c r="T1992" s="49" t="str">
        <f t="shared" ca="1" si="192"/>
        <v/>
      </c>
      <c r="U1992" s="49" t="str">
        <f t="shared" ca="1" si="193"/>
        <v/>
      </c>
      <c r="V1992" s="49" t="str">
        <f t="shared" ca="1" si="194"/>
        <v/>
      </c>
      <c r="W1992" s="11" t="str">
        <f t="shared" ca="1" si="195"/>
        <v/>
      </c>
      <c r="X1992" s="11" t="str">
        <f t="shared" ca="1" si="196"/>
        <v/>
      </c>
    </row>
    <row r="1993" spans="2:24" x14ac:dyDescent="0.25">
      <c r="B1993" s="82" t="str">
        <f ca="1">IF(B1992&lt;MIN($C$3, 'Terms&amp;Conditions + Transaction'!$B$6), B1992+1, "")</f>
        <v/>
      </c>
      <c r="C1993" t="str">
        <f ca="1">IF(B1993="", "", IF(AND(WEEKDAY(B1993, 2)&lt;=5, ISERROR(VLOOKUP(B1993, 'Holiday Schedule'!$B$3:$B$1002, 1, FALSE))), 1, 0))</f>
        <v/>
      </c>
      <c r="D1993" t="str">
        <f ca="1">IF(B1993="", "", IF(LOWER('Terms&amp;Conditions + Transaction'!$C$15)="act", 1, IF(DAY(B1993)=31, 0, IF(AND(DAY(B1993+1)=1, MONTH(B1993+1)=3), 31-DAY(B1993), 1))))</f>
        <v/>
      </c>
      <c r="E1993" s="18" t="str">
        <f ca="1">IF(B1993="", "", IFERROR(VLOOKUP(B1993, 'Accrual Schedule'!$B$3:$B$122, 1, TRUE), ""))</f>
        <v/>
      </c>
      <c r="F1993" s="18" t="str" cm="1">
        <f t="array" aca="1" ref="F1993" ca="1">IF(B1993="", "", INDEX('Accrual Schedule'!$B$3:$B$122, MATCH(B1993, 'Accrual Schedule'!$B$3:$B$122, 1)+1, 1))</f>
        <v/>
      </c>
      <c r="G1993" s="18" t="str" cm="1">
        <f t="array" aca="1" ref="G1993" ca="1">IF(B1993="", "", INDEX('Accrual Schedule'!$B$3:$B$122, MATCH(H1993, 'Accrual Schedule'!$B$3:$B$122, 1)-1, 1))</f>
        <v/>
      </c>
      <c r="H1993" s="18" t="str">
        <f ca="1">IF(B1993="", "", INDEX('Accrual Schedule'!$B$3:$B$122, MATCH(I1993, 'Accrual Schedule'!$C$3:$C$122, 1), 1))</f>
        <v/>
      </c>
      <c r="I1993" s="18" t="str" cm="1">
        <f t="array" aca="1" ref="I1993" ca="1">IF(B1993="", "", _xlfn.IFNA(INDEX('Accrual Schedule'!$C$4:$C$122, MATCH(B1993, 'Accrual Schedule'!$C$4:$C$122, 1)+1, 1), INDEX('Accrual Schedule'!$C$4:$C$122, 1, 1)))</f>
        <v/>
      </c>
      <c r="J1993" s="11" t="str">
        <f ca="1">IF(B1993="","",'Terms&amp;Conditions + Transaction'!$F$5-SUMIF(Dispositions!$B$3:$B$32,"&lt;="&amp;B1993,Dispositions!$C$3:$C$32))</f>
        <v/>
      </c>
      <c r="K1993" s="84" t="str">
        <f ca="1">IF(B1993="", "", IF(ISNA(MATCH(B1993, 'Factor Schedule'!$B$3:$B$2002, -1)),1,IF(INDEX('Factor Schedule'!$B$3:$C$2002,MATCH(B1993, 'Factor Schedule'!$B$3:$B$2002, -1), 1)=B1993,MATCH(B1993, 'Factor Schedule'!$B$3:$B$2002, -1),MATCH(B1993, 'Factor Schedule'!$B$3:$B$2002, -1)+1)))</f>
        <v/>
      </c>
      <c r="L1993" s="11" t="str" cm="1">
        <f t="array" aca="1" ref="L1993" ca="1">IF(B1993="","",ROUND(J1993*_xlfn.IFNA(INDEX('Factor Schedule'!$B$3:$C$2002,K1993, 2), 1), 2))</f>
        <v/>
      </c>
      <c r="M1993" s="11" t="str">
        <f ca="1">IF(B1993="", "", IF(OR(LOWER('Terms&amp;Conditions + Transaction'!$B$12)&lt;&gt;"compound", B1993=$C$2, B1993=E1993), L1993, L1993+IF(LOWER('Terms&amp;Conditions + Transaction'!$B$13)&lt;&gt;"y", SUMIFS($T$8:$T$2007, $B$8:$B$2007, "&gt;="&amp;E1993, $B$8:$B$2007, "&lt;"&amp;B1993), SUMIFS($U$8:$U$1007, $B$8:$B$2007, "&gt;="&amp;E1993, $B$8:$B$2007, "&lt;"&amp;B1993))))</f>
        <v/>
      </c>
      <c r="N1993" s="18" t="str">
        <f ca="1">IF(OR(B1993 = "", F1993=""), "", MIN(ForwardDays(B1993,-'Terms&amp;Conditions + Transaction'!$B$22, 'Terms&amp;Conditions + Transaction'!$B$23, 'Holiday Schedule'!$B$3:$B$1002),ForwardDays(F1993,-'Terms&amp;Conditions + Transaction'!$B$22, 'Terms&amp;Conditions + Transaction'!$B$23, 'Holiday Schedule'!$B$3:$B$1002)))</f>
        <v/>
      </c>
      <c r="O1993" s="42" t="str">
        <f ca="1">IF(B1993="", "", IF(ISNA(MATCH(N1993, SOFR_INDEX!$A$2:$A$2001, -1)),1,IF(INDEX(SOFR_INDEX!$A$2:$E$2001,MATCH(N1993, SOFR_INDEX!$A$2:$A$2001, -1), 1)=N1993,MATCH(N1993, SOFR_INDEX!$A$2:$A$2001, -1),MATCH(N1993, SOFR_INDEX!$A$2:$A$2001, -1)+1)))</f>
        <v/>
      </c>
      <c r="P1993" s="40" t="str" cm="1">
        <f t="array" aca="1" ref="P1993" ca="1">IF(OR(B1993="", F1993=""), "", INDEX(SOFR_INDEX!$B$2:$E$2001, O1993,$P$4) * IF(LEFT($P$3, 3)="180", 2, IF(LEFT($P$3, 2)="90", 4, IF(LEFT($P$3, 2)="30", 12, 1)))/100)</f>
        <v/>
      </c>
      <c r="Q1993" s="43" t="str">
        <f ca="1">IF(OR(B1993="", F1993=""), "", P1993+'Terms&amp;Conditions + Transaction'!$B$11/10000)</f>
        <v/>
      </c>
      <c r="R1993" s="43" t="str">
        <f t="shared" ca="1" si="191"/>
        <v/>
      </c>
      <c r="S1993" t="str">
        <f ca="1">IF(B1993="",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Transaction'!$C$7*(F1993-E1993), 365), 360))))</f>
        <v/>
      </c>
      <c r="T1993" s="49" t="str">
        <f t="shared" ca="1" si="192"/>
        <v/>
      </c>
      <c r="U1993" s="49" t="str">
        <f t="shared" ca="1" si="193"/>
        <v/>
      </c>
      <c r="V1993" s="49" t="str">
        <f t="shared" ca="1" si="194"/>
        <v/>
      </c>
      <c r="W1993" s="11" t="str">
        <f t="shared" ca="1" si="195"/>
        <v/>
      </c>
      <c r="X1993" s="11" t="str">
        <f t="shared" ca="1" si="196"/>
        <v/>
      </c>
    </row>
    <row r="1994" spans="2:24" x14ac:dyDescent="0.25">
      <c r="B1994" s="82" t="str">
        <f ca="1">IF(B1993&lt;MIN($C$3, 'Terms&amp;Conditions + Transaction'!$B$6), B1993+1, "")</f>
        <v/>
      </c>
      <c r="C1994" t="str">
        <f ca="1">IF(B1994="", "", IF(AND(WEEKDAY(B1994, 2)&lt;=5, ISERROR(VLOOKUP(B1994, 'Holiday Schedule'!$B$3:$B$1002, 1, FALSE))), 1, 0))</f>
        <v/>
      </c>
      <c r="D1994" t="str">
        <f ca="1">IF(B1994="", "", IF(LOWER('Terms&amp;Conditions + Transaction'!$C$15)="act", 1, IF(DAY(B1994)=31, 0, IF(AND(DAY(B1994+1)=1, MONTH(B1994+1)=3), 31-DAY(B1994), 1))))</f>
        <v/>
      </c>
      <c r="E1994" s="18" t="str">
        <f ca="1">IF(B1994="", "", IFERROR(VLOOKUP(B1994, 'Accrual Schedule'!$B$3:$B$122, 1, TRUE), ""))</f>
        <v/>
      </c>
      <c r="F1994" s="18" t="str" cm="1">
        <f t="array" aca="1" ref="F1994" ca="1">IF(B1994="", "", INDEX('Accrual Schedule'!$B$3:$B$122, MATCH(B1994, 'Accrual Schedule'!$B$3:$B$122, 1)+1, 1))</f>
        <v/>
      </c>
      <c r="G1994" s="18" t="str" cm="1">
        <f t="array" aca="1" ref="G1994" ca="1">IF(B1994="", "", INDEX('Accrual Schedule'!$B$3:$B$122, MATCH(H1994, 'Accrual Schedule'!$B$3:$B$122, 1)-1, 1))</f>
        <v/>
      </c>
      <c r="H1994" s="18" t="str">
        <f ca="1">IF(B1994="", "", INDEX('Accrual Schedule'!$B$3:$B$122, MATCH(I1994, 'Accrual Schedule'!$C$3:$C$122, 1), 1))</f>
        <v/>
      </c>
      <c r="I1994" s="18" t="str" cm="1">
        <f t="array" aca="1" ref="I1994" ca="1">IF(B1994="", "", _xlfn.IFNA(INDEX('Accrual Schedule'!$C$4:$C$122, MATCH(B1994, 'Accrual Schedule'!$C$4:$C$122, 1)+1, 1), INDEX('Accrual Schedule'!$C$4:$C$122, 1, 1)))</f>
        <v/>
      </c>
      <c r="J1994" s="11" t="str">
        <f ca="1">IF(B1994="","",'Terms&amp;Conditions + Transaction'!$F$5-SUMIF(Dispositions!$B$3:$B$32,"&lt;="&amp;B1994,Dispositions!$C$3:$C$32))</f>
        <v/>
      </c>
      <c r="K1994" s="84" t="str">
        <f ca="1">IF(B1994="", "", IF(ISNA(MATCH(B1994, 'Factor Schedule'!$B$3:$B$2002, -1)),1,IF(INDEX('Factor Schedule'!$B$3:$C$2002,MATCH(B1994, 'Factor Schedule'!$B$3:$B$2002, -1), 1)=B1994,MATCH(B1994, 'Factor Schedule'!$B$3:$B$2002, -1),MATCH(B1994, 'Factor Schedule'!$B$3:$B$2002, -1)+1)))</f>
        <v/>
      </c>
      <c r="L1994" s="11" t="str" cm="1">
        <f t="array" aca="1" ref="L1994" ca="1">IF(B1994="","",ROUND(J1994*_xlfn.IFNA(INDEX('Factor Schedule'!$B$3:$C$2002,K1994, 2), 1), 2))</f>
        <v/>
      </c>
      <c r="M1994" s="11" t="str">
        <f ca="1">IF(B1994="", "", IF(OR(LOWER('Terms&amp;Conditions + Transaction'!$B$12)&lt;&gt;"compound", B1994=$C$2, B1994=E1994), L1994, L1994+IF(LOWER('Terms&amp;Conditions + Transaction'!$B$13)&lt;&gt;"y", SUMIFS($T$8:$T$2007, $B$8:$B$2007, "&gt;="&amp;E1994, $B$8:$B$2007, "&lt;"&amp;B1994), SUMIFS($U$8:$U$1007, $B$8:$B$2007, "&gt;="&amp;E1994, $B$8:$B$2007, "&lt;"&amp;B1994))))</f>
        <v/>
      </c>
      <c r="N1994" s="18" t="str">
        <f ca="1">IF(OR(B1994 = "", F1994=""), "", MIN(ForwardDays(B1994,-'Terms&amp;Conditions + Transaction'!$B$22, 'Terms&amp;Conditions + Transaction'!$B$23, 'Holiday Schedule'!$B$3:$B$1002),ForwardDays(F1994,-'Terms&amp;Conditions + Transaction'!$B$22, 'Terms&amp;Conditions + Transaction'!$B$23, 'Holiday Schedule'!$B$3:$B$1002)))</f>
        <v/>
      </c>
      <c r="O1994" s="42" t="str">
        <f ca="1">IF(B1994="", "", IF(ISNA(MATCH(N1994, SOFR_INDEX!$A$2:$A$2001, -1)),1,IF(INDEX(SOFR_INDEX!$A$2:$E$2001,MATCH(N1994, SOFR_INDEX!$A$2:$A$2001, -1), 1)=N1994,MATCH(N1994, SOFR_INDEX!$A$2:$A$2001, -1),MATCH(N1994, SOFR_INDEX!$A$2:$A$2001, -1)+1)))</f>
        <v/>
      </c>
      <c r="P1994" s="40" t="str" cm="1">
        <f t="array" aca="1" ref="P1994" ca="1">IF(OR(B1994="", F1994=""), "", INDEX(SOFR_INDEX!$B$2:$E$2001, O1994,$P$4) * IF(LEFT($P$3, 3)="180", 2, IF(LEFT($P$3, 2)="90", 4, IF(LEFT($P$3, 2)="30", 12, 1)))/100)</f>
        <v/>
      </c>
      <c r="Q1994" s="43" t="str">
        <f ca="1">IF(OR(B1994="", F1994=""), "", P1994+'Terms&amp;Conditions + Transaction'!$B$11/10000)</f>
        <v/>
      </c>
      <c r="R1994" s="43" t="str">
        <f t="shared" ca="1" si="191"/>
        <v/>
      </c>
      <c r="S1994" t="str">
        <f ca="1">IF(B1994="",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Transaction'!$C$7*(F1994-E1994), 365), 360))))</f>
        <v/>
      </c>
      <c r="T1994" s="49" t="str">
        <f t="shared" ca="1" si="192"/>
        <v/>
      </c>
      <c r="U1994" s="49" t="str">
        <f t="shared" ca="1" si="193"/>
        <v/>
      </c>
      <c r="V1994" s="49" t="str">
        <f t="shared" ca="1" si="194"/>
        <v/>
      </c>
      <c r="W1994" s="11" t="str">
        <f t="shared" ca="1" si="195"/>
        <v/>
      </c>
      <c r="X1994" s="11" t="str">
        <f t="shared" ca="1" si="196"/>
        <v/>
      </c>
    </row>
    <row r="1995" spans="2:24" x14ac:dyDescent="0.25">
      <c r="B1995" s="82" t="str">
        <f ca="1">IF(B1994&lt;MIN($C$3, 'Terms&amp;Conditions + Transaction'!$B$6), B1994+1, "")</f>
        <v/>
      </c>
      <c r="C1995" t="str">
        <f ca="1">IF(B1995="", "", IF(AND(WEEKDAY(B1995, 2)&lt;=5, ISERROR(VLOOKUP(B1995, 'Holiday Schedule'!$B$3:$B$1002, 1, FALSE))), 1, 0))</f>
        <v/>
      </c>
      <c r="D1995" t="str">
        <f ca="1">IF(B1995="", "", IF(LOWER('Terms&amp;Conditions + Transaction'!$C$15)="act", 1, IF(DAY(B1995)=31, 0, IF(AND(DAY(B1995+1)=1, MONTH(B1995+1)=3), 31-DAY(B1995), 1))))</f>
        <v/>
      </c>
      <c r="E1995" s="18" t="str">
        <f ca="1">IF(B1995="", "", IFERROR(VLOOKUP(B1995, 'Accrual Schedule'!$B$3:$B$122, 1, TRUE), ""))</f>
        <v/>
      </c>
      <c r="F1995" s="18" t="str" cm="1">
        <f t="array" aca="1" ref="F1995" ca="1">IF(B1995="", "", INDEX('Accrual Schedule'!$B$3:$B$122, MATCH(B1995, 'Accrual Schedule'!$B$3:$B$122, 1)+1, 1))</f>
        <v/>
      </c>
      <c r="G1995" s="18" t="str" cm="1">
        <f t="array" aca="1" ref="G1995" ca="1">IF(B1995="", "", INDEX('Accrual Schedule'!$B$3:$B$122, MATCH(H1995, 'Accrual Schedule'!$B$3:$B$122, 1)-1, 1))</f>
        <v/>
      </c>
      <c r="H1995" s="18" t="str">
        <f ca="1">IF(B1995="", "", INDEX('Accrual Schedule'!$B$3:$B$122, MATCH(I1995, 'Accrual Schedule'!$C$3:$C$122, 1), 1))</f>
        <v/>
      </c>
      <c r="I1995" s="18" t="str" cm="1">
        <f t="array" aca="1" ref="I1995" ca="1">IF(B1995="", "", _xlfn.IFNA(INDEX('Accrual Schedule'!$C$4:$C$122, MATCH(B1995, 'Accrual Schedule'!$C$4:$C$122, 1)+1, 1), INDEX('Accrual Schedule'!$C$4:$C$122, 1, 1)))</f>
        <v/>
      </c>
      <c r="J1995" s="11" t="str">
        <f ca="1">IF(B1995="","",'Terms&amp;Conditions + Transaction'!$F$5-SUMIF(Dispositions!$B$3:$B$32,"&lt;="&amp;B1995,Dispositions!$C$3:$C$32))</f>
        <v/>
      </c>
      <c r="K1995" s="84" t="str">
        <f ca="1">IF(B1995="", "", IF(ISNA(MATCH(B1995, 'Factor Schedule'!$B$3:$B$2002, -1)),1,IF(INDEX('Factor Schedule'!$B$3:$C$2002,MATCH(B1995, 'Factor Schedule'!$B$3:$B$2002, -1), 1)=B1995,MATCH(B1995, 'Factor Schedule'!$B$3:$B$2002, -1),MATCH(B1995, 'Factor Schedule'!$B$3:$B$2002, -1)+1)))</f>
        <v/>
      </c>
      <c r="L1995" s="11" t="str" cm="1">
        <f t="array" aca="1" ref="L1995" ca="1">IF(B1995="","",ROUND(J1995*_xlfn.IFNA(INDEX('Factor Schedule'!$B$3:$C$2002,K1995, 2), 1), 2))</f>
        <v/>
      </c>
      <c r="M1995" s="11" t="str">
        <f ca="1">IF(B1995="", "", IF(OR(LOWER('Terms&amp;Conditions + Transaction'!$B$12)&lt;&gt;"compound", B1995=$C$2, B1995=E1995), L1995, L1995+IF(LOWER('Terms&amp;Conditions + Transaction'!$B$13)&lt;&gt;"y", SUMIFS($T$8:$T$2007, $B$8:$B$2007, "&gt;="&amp;E1995, $B$8:$B$2007, "&lt;"&amp;B1995), SUMIFS($U$8:$U$1007, $B$8:$B$2007, "&gt;="&amp;E1995, $B$8:$B$2007, "&lt;"&amp;B1995))))</f>
        <v/>
      </c>
      <c r="N1995" s="18" t="str">
        <f ca="1">IF(OR(B1995 = "", F1995=""), "", MIN(ForwardDays(B1995,-'Terms&amp;Conditions + Transaction'!$B$22, 'Terms&amp;Conditions + Transaction'!$B$23, 'Holiday Schedule'!$B$3:$B$1002),ForwardDays(F1995,-'Terms&amp;Conditions + Transaction'!$B$22, 'Terms&amp;Conditions + Transaction'!$B$23, 'Holiday Schedule'!$B$3:$B$1002)))</f>
        <v/>
      </c>
      <c r="O1995" s="42" t="str">
        <f ca="1">IF(B1995="", "", IF(ISNA(MATCH(N1995, SOFR_INDEX!$A$2:$A$2001, -1)),1,IF(INDEX(SOFR_INDEX!$A$2:$E$2001,MATCH(N1995, SOFR_INDEX!$A$2:$A$2001, -1), 1)=N1995,MATCH(N1995, SOFR_INDEX!$A$2:$A$2001, -1),MATCH(N1995, SOFR_INDEX!$A$2:$A$2001, -1)+1)))</f>
        <v/>
      </c>
      <c r="P1995" s="40" t="str" cm="1">
        <f t="array" aca="1" ref="P1995" ca="1">IF(OR(B1995="", F1995=""), "", INDEX(SOFR_INDEX!$B$2:$E$2001, O1995,$P$4) * IF(LEFT($P$3, 3)="180", 2, IF(LEFT($P$3, 2)="90", 4, IF(LEFT($P$3, 2)="30", 12, 1)))/100)</f>
        <v/>
      </c>
      <c r="Q1995" s="43" t="str">
        <f ca="1">IF(OR(B1995="", F1995=""), "", P1995+'Terms&amp;Conditions + Transaction'!$B$11/10000)</f>
        <v/>
      </c>
      <c r="R1995" s="43" t="str">
        <f t="shared" ca="1" si="191"/>
        <v/>
      </c>
      <c r="S1995" t="str">
        <f ca="1">IF(B1995="",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Transaction'!$C$7*(F1995-E1995), 365), 360))))</f>
        <v/>
      </c>
      <c r="T1995" s="49" t="str">
        <f t="shared" ca="1" si="192"/>
        <v/>
      </c>
      <c r="U1995" s="49" t="str">
        <f t="shared" ca="1" si="193"/>
        <v/>
      </c>
      <c r="V1995" s="49" t="str">
        <f t="shared" ca="1" si="194"/>
        <v/>
      </c>
      <c r="W1995" s="11" t="str">
        <f t="shared" ca="1" si="195"/>
        <v/>
      </c>
      <c r="X1995" s="11" t="str">
        <f t="shared" ca="1" si="196"/>
        <v/>
      </c>
    </row>
    <row r="1996" spans="2:24" x14ac:dyDescent="0.25">
      <c r="B1996" s="82" t="str">
        <f ca="1">IF(B1995&lt;MIN($C$3, 'Terms&amp;Conditions + Transaction'!$B$6), B1995+1, "")</f>
        <v/>
      </c>
      <c r="C1996" t="str">
        <f ca="1">IF(B1996="", "", IF(AND(WEEKDAY(B1996, 2)&lt;=5, ISERROR(VLOOKUP(B1996, 'Holiday Schedule'!$B$3:$B$1002, 1, FALSE))), 1, 0))</f>
        <v/>
      </c>
      <c r="D1996" t="str">
        <f ca="1">IF(B1996="", "", IF(LOWER('Terms&amp;Conditions + Transaction'!$C$15)="act", 1, IF(DAY(B1996)=31, 0, IF(AND(DAY(B1996+1)=1, MONTH(B1996+1)=3), 31-DAY(B1996), 1))))</f>
        <v/>
      </c>
      <c r="E1996" s="18" t="str">
        <f ca="1">IF(B1996="", "", IFERROR(VLOOKUP(B1996, 'Accrual Schedule'!$B$3:$B$122, 1, TRUE), ""))</f>
        <v/>
      </c>
      <c r="F1996" s="18" t="str" cm="1">
        <f t="array" aca="1" ref="F1996" ca="1">IF(B1996="", "", INDEX('Accrual Schedule'!$B$3:$B$122, MATCH(B1996, 'Accrual Schedule'!$B$3:$B$122, 1)+1, 1))</f>
        <v/>
      </c>
      <c r="G1996" s="18" t="str" cm="1">
        <f t="array" aca="1" ref="G1996" ca="1">IF(B1996="", "", INDEX('Accrual Schedule'!$B$3:$B$122, MATCH(H1996, 'Accrual Schedule'!$B$3:$B$122, 1)-1, 1))</f>
        <v/>
      </c>
      <c r="H1996" s="18" t="str">
        <f ca="1">IF(B1996="", "", INDEX('Accrual Schedule'!$B$3:$B$122, MATCH(I1996, 'Accrual Schedule'!$C$3:$C$122, 1), 1))</f>
        <v/>
      </c>
      <c r="I1996" s="18" t="str" cm="1">
        <f t="array" aca="1" ref="I1996" ca="1">IF(B1996="", "", _xlfn.IFNA(INDEX('Accrual Schedule'!$C$4:$C$122, MATCH(B1996, 'Accrual Schedule'!$C$4:$C$122, 1)+1, 1), INDEX('Accrual Schedule'!$C$4:$C$122, 1, 1)))</f>
        <v/>
      </c>
      <c r="J1996" s="11" t="str">
        <f ca="1">IF(B1996="","",'Terms&amp;Conditions + Transaction'!$F$5-SUMIF(Dispositions!$B$3:$B$32,"&lt;="&amp;B1996,Dispositions!$C$3:$C$32))</f>
        <v/>
      </c>
      <c r="K1996" s="84" t="str">
        <f ca="1">IF(B1996="", "", IF(ISNA(MATCH(B1996, 'Factor Schedule'!$B$3:$B$2002, -1)),1,IF(INDEX('Factor Schedule'!$B$3:$C$2002,MATCH(B1996, 'Factor Schedule'!$B$3:$B$2002, -1), 1)=B1996,MATCH(B1996, 'Factor Schedule'!$B$3:$B$2002, -1),MATCH(B1996, 'Factor Schedule'!$B$3:$B$2002, -1)+1)))</f>
        <v/>
      </c>
      <c r="L1996" s="11" t="str" cm="1">
        <f t="array" aca="1" ref="L1996" ca="1">IF(B1996="","",ROUND(J1996*_xlfn.IFNA(INDEX('Factor Schedule'!$B$3:$C$2002,K1996, 2), 1), 2))</f>
        <v/>
      </c>
      <c r="M1996" s="11" t="str">
        <f ca="1">IF(B1996="", "", IF(OR(LOWER('Terms&amp;Conditions + Transaction'!$B$12)&lt;&gt;"compound", B1996=$C$2, B1996=E1996), L1996, L1996+IF(LOWER('Terms&amp;Conditions + Transaction'!$B$13)&lt;&gt;"y", SUMIFS($T$8:$T$2007, $B$8:$B$2007, "&gt;="&amp;E1996, $B$8:$B$2007, "&lt;"&amp;B1996), SUMIFS($U$8:$U$1007, $B$8:$B$2007, "&gt;="&amp;E1996, $B$8:$B$2007, "&lt;"&amp;B1996))))</f>
        <v/>
      </c>
      <c r="N1996" s="18" t="str">
        <f ca="1">IF(OR(B1996 = "", F1996=""), "", MIN(ForwardDays(B1996,-'Terms&amp;Conditions + Transaction'!$B$22, 'Terms&amp;Conditions + Transaction'!$B$23, 'Holiday Schedule'!$B$3:$B$1002),ForwardDays(F1996,-'Terms&amp;Conditions + Transaction'!$B$22, 'Terms&amp;Conditions + Transaction'!$B$23, 'Holiday Schedule'!$B$3:$B$1002)))</f>
        <v/>
      </c>
      <c r="O1996" s="42" t="str">
        <f ca="1">IF(B1996="", "", IF(ISNA(MATCH(N1996, SOFR_INDEX!$A$2:$A$2001, -1)),1,IF(INDEX(SOFR_INDEX!$A$2:$E$2001,MATCH(N1996, SOFR_INDEX!$A$2:$A$2001, -1), 1)=N1996,MATCH(N1996, SOFR_INDEX!$A$2:$A$2001, -1),MATCH(N1996, SOFR_INDEX!$A$2:$A$2001, -1)+1)))</f>
        <v/>
      </c>
      <c r="P1996" s="40" t="str" cm="1">
        <f t="array" aca="1" ref="P1996" ca="1">IF(OR(B1996="", F1996=""), "", INDEX(SOFR_INDEX!$B$2:$E$2001, O1996,$P$4) * IF(LEFT($P$3, 3)="180", 2, IF(LEFT($P$3, 2)="90", 4, IF(LEFT($P$3, 2)="30", 12, 1)))/100)</f>
        <v/>
      </c>
      <c r="Q1996" s="43" t="str">
        <f ca="1">IF(OR(B1996="", F1996=""), "", P1996+'Terms&amp;Conditions + Transaction'!$B$11/10000)</f>
        <v/>
      </c>
      <c r="R1996" s="43" t="str">
        <f t="shared" ca="1" si="191"/>
        <v/>
      </c>
      <c r="S1996" t="str">
        <f ca="1">IF(B1996="",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Transaction'!$C$7*(F1996-E1996), 365), 360))))</f>
        <v/>
      </c>
      <c r="T1996" s="49" t="str">
        <f t="shared" ca="1" si="192"/>
        <v/>
      </c>
      <c r="U1996" s="49" t="str">
        <f t="shared" ca="1" si="193"/>
        <v/>
      </c>
      <c r="V1996" s="49" t="str">
        <f t="shared" ca="1" si="194"/>
        <v/>
      </c>
      <c r="W1996" s="11" t="str">
        <f t="shared" ca="1" si="195"/>
        <v/>
      </c>
      <c r="X1996" s="11" t="str">
        <f t="shared" ca="1" si="196"/>
        <v/>
      </c>
    </row>
    <row r="1997" spans="2:24" x14ac:dyDescent="0.25">
      <c r="B1997" s="82" t="str">
        <f ca="1">IF(B1996&lt;MIN($C$3, 'Terms&amp;Conditions + Transaction'!$B$6), B1996+1, "")</f>
        <v/>
      </c>
      <c r="C1997" t="str">
        <f ca="1">IF(B1997="", "", IF(AND(WEEKDAY(B1997, 2)&lt;=5, ISERROR(VLOOKUP(B1997, 'Holiday Schedule'!$B$3:$B$1002, 1, FALSE))), 1, 0))</f>
        <v/>
      </c>
      <c r="D1997" t="str">
        <f ca="1">IF(B1997="", "", IF(LOWER('Terms&amp;Conditions + Transaction'!$C$15)="act", 1, IF(DAY(B1997)=31, 0, IF(AND(DAY(B1997+1)=1, MONTH(B1997+1)=3), 31-DAY(B1997), 1))))</f>
        <v/>
      </c>
      <c r="E1997" s="18" t="str">
        <f ca="1">IF(B1997="", "", IFERROR(VLOOKUP(B1997, 'Accrual Schedule'!$B$3:$B$122, 1, TRUE), ""))</f>
        <v/>
      </c>
      <c r="F1997" s="18" t="str" cm="1">
        <f t="array" aca="1" ref="F1997" ca="1">IF(B1997="", "", INDEX('Accrual Schedule'!$B$3:$B$122, MATCH(B1997, 'Accrual Schedule'!$B$3:$B$122, 1)+1, 1))</f>
        <v/>
      </c>
      <c r="G1997" s="18" t="str" cm="1">
        <f t="array" aca="1" ref="G1997" ca="1">IF(B1997="", "", INDEX('Accrual Schedule'!$B$3:$B$122, MATCH(H1997, 'Accrual Schedule'!$B$3:$B$122, 1)-1, 1))</f>
        <v/>
      </c>
      <c r="H1997" s="18" t="str">
        <f ca="1">IF(B1997="", "", INDEX('Accrual Schedule'!$B$3:$B$122, MATCH(I1997, 'Accrual Schedule'!$C$3:$C$122, 1), 1))</f>
        <v/>
      </c>
      <c r="I1997" s="18" t="str" cm="1">
        <f t="array" aca="1" ref="I1997" ca="1">IF(B1997="", "", _xlfn.IFNA(INDEX('Accrual Schedule'!$C$4:$C$122, MATCH(B1997, 'Accrual Schedule'!$C$4:$C$122, 1)+1, 1), INDEX('Accrual Schedule'!$C$4:$C$122, 1, 1)))</f>
        <v/>
      </c>
      <c r="J1997" s="11" t="str">
        <f ca="1">IF(B1997="","",'Terms&amp;Conditions + Transaction'!$F$5-SUMIF(Dispositions!$B$3:$B$32,"&lt;="&amp;B1997,Dispositions!$C$3:$C$32))</f>
        <v/>
      </c>
      <c r="K1997" s="84" t="str">
        <f ca="1">IF(B1997="", "", IF(ISNA(MATCH(B1997, 'Factor Schedule'!$B$3:$B$2002, -1)),1,IF(INDEX('Factor Schedule'!$B$3:$C$2002,MATCH(B1997, 'Factor Schedule'!$B$3:$B$2002, -1), 1)=B1997,MATCH(B1997, 'Factor Schedule'!$B$3:$B$2002, -1),MATCH(B1997, 'Factor Schedule'!$B$3:$B$2002, -1)+1)))</f>
        <v/>
      </c>
      <c r="L1997" s="11" t="str" cm="1">
        <f t="array" aca="1" ref="L1997" ca="1">IF(B1997="","",ROUND(J1997*_xlfn.IFNA(INDEX('Factor Schedule'!$B$3:$C$2002,K1997, 2), 1), 2))</f>
        <v/>
      </c>
      <c r="M1997" s="11" t="str">
        <f ca="1">IF(B1997="", "", IF(OR(LOWER('Terms&amp;Conditions + Transaction'!$B$12)&lt;&gt;"compound", B1997=$C$2, B1997=E1997), L1997, L1997+IF(LOWER('Terms&amp;Conditions + Transaction'!$B$13)&lt;&gt;"y", SUMIFS($T$8:$T$2007, $B$8:$B$2007, "&gt;="&amp;E1997, $B$8:$B$2007, "&lt;"&amp;B1997), SUMIFS($U$8:$U$1007, $B$8:$B$2007, "&gt;="&amp;E1997, $B$8:$B$2007, "&lt;"&amp;B1997))))</f>
        <v/>
      </c>
      <c r="N1997" s="18" t="str">
        <f ca="1">IF(OR(B1997 = "", F1997=""), "", MIN(ForwardDays(B1997,-'Terms&amp;Conditions + Transaction'!$B$22, 'Terms&amp;Conditions + Transaction'!$B$23, 'Holiday Schedule'!$B$3:$B$1002),ForwardDays(F1997,-'Terms&amp;Conditions + Transaction'!$B$22, 'Terms&amp;Conditions + Transaction'!$B$23, 'Holiday Schedule'!$B$3:$B$1002)))</f>
        <v/>
      </c>
      <c r="O1997" s="42" t="str">
        <f ca="1">IF(B1997="", "", IF(ISNA(MATCH(N1997, SOFR_INDEX!$A$2:$A$2001, -1)),1,IF(INDEX(SOFR_INDEX!$A$2:$E$2001,MATCH(N1997, SOFR_INDEX!$A$2:$A$2001, -1), 1)=N1997,MATCH(N1997, SOFR_INDEX!$A$2:$A$2001, -1),MATCH(N1997, SOFR_INDEX!$A$2:$A$2001, -1)+1)))</f>
        <v/>
      </c>
      <c r="P1997" s="40" t="str" cm="1">
        <f t="array" aca="1" ref="P1997" ca="1">IF(OR(B1997="", F1997=""), "", INDEX(SOFR_INDEX!$B$2:$E$2001, O1997,$P$4) * IF(LEFT($P$3, 3)="180", 2, IF(LEFT($P$3, 2)="90", 4, IF(LEFT($P$3, 2)="30", 12, 1)))/100)</f>
        <v/>
      </c>
      <c r="Q1997" s="43" t="str">
        <f ca="1">IF(OR(B1997="", F1997=""), "", P1997+'Terms&amp;Conditions + Transaction'!$B$11/10000)</f>
        <v/>
      </c>
      <c r="R1997" s="43" t="str">
        <f t="shared" ca="1" si="191"/>
        <v/>
      </c>
      <c r="S1997" t="str">
        <f ca="1">IF(B1997="",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Transaction'!$C$7*(F1997-E1997), 365), 360))))</f>
        <v/>
      </c>
      <c r="T1997" s="49" t="str">
        <f t="shared" ca="1" si="192"/>
        <v/>
      </c>
      <c r="U1997" s="49" t="str">
        <f t="shared" ca="1" si="193"/>
        <v/>
      </c>
      <c r="V1997" s="49" t="str">
        <f t="shared" ca="1" si="194"/>
        <v/>
      </c>
      <c r="W1997" s="11" t="str">
        <f t="shared" ca="1" si="195"/>
        <v/>
      </c>
      <c r="X1997" s="11" t="str">
        <f t="shared" ca="1" si="196"/>
        <v/>
      </c>
    </row>
    <row r="1998" spans="2:24" x14ac:dyDescent="0.25">
      <c r="B1998" s="82" t="str">
        <f ca="1">IF(B1997&lt;MIN($C$3, 'Terms&amp;Conditions + Transaction'!$B$6), B1997+1, "")</f>
        <v/>
      </c>
      <c r="C1998" t="str">
        <f ca="1">IF(B1998="", "", IF(AND(WEEKDAY(B1998, 2)&lt;=5, ISERROR(VLOOKUP(B1998, 'Holiday Schedule'!$B$3:$B$1002, 1, FALSE))), 1, 0))</f>
        <v/>
      </c>
      <c r="D1998" t="str">
        <f ca="1">IF(B1998="", "", IF(LOWER('Terms&amp;Conditions + Transaction'!$C$15)="act", 1, IF(DAY(B1998)=31, 0, IF(AND(DAY(B1998+1)=1, MONTH(B1998+1)=3), 31-DAY(B1998), 1))))</f>
        <v/>
      </c>
      <c r="E1998" s="18" t="str">
        <f ca="1">IF(B1998="", "", IFERROR(VLOOKUP(B1998, 'Accrual Schedule'!$B$3:$B$122, 1, TRUE), ""))</f>
        <v/>
      </c>
      <c r="F1998" s="18" t="str" cm="1">
        <f t="array" aca="1" ref="F1998" ca="1">IF(B1998="", "", INDEX('Accrual Schedule'!$B$3:$B$122, MATCH(B1998, 'Accrual Schedule'!$B$3:$B$122, 1)+1, 1))</f>
        <v/>
      </c>
      <c r="G1998" s="18" t="str" cm="1">
        <f t="array" aca="1" ref="G1998" ca="1">IF(B1998="", "", INDEX('Accrual Schedule'!$B$3:$B$122, MATCH(H1998, 'Accrual Schedule'!$B$3:$B$122, 1)-1, 1))</f>
        <v/>
      </c>
      <c r="H1998" s="18" t="str">
        <f ca="1">IF(B1998="", "", INDEX('Accrual Schedule'!$B$3:$B$122, MATCH(I1998, 'Accrual Schedule'!$C$3:$C$122, 1), 1))</f>
        <v/>
      </c>
      <c r="I1998" s="18" t="str" cm="1">
        <f t="array" aca="1" ref="I1998" ca="1">IF(B1998="", "", _xlfn.IFNA(INDEX('Accrual Schedule'!$C$4:$C$122, MATCH(B1998, 'Accrual Schedule'!$C$4:$C$122, 1)+1, 1), INDEX('Accrual Schedule'!$C$4:$C$122, 1, 1)))</f>
        <v/>
      </c>
      <c r="J1998" s="11" t="str">
        <f ca="1">IF(B1998="","",'Terms&amp;Conditions + Transaction'!$F$5-SUMIF(Dispositions!$B$3:$B$32,"&lt;="&amp;B1998,Dispositions!$C$3:$C$32))</f>
        <v/>
      </c>
      <c r="K1998" s="84" t="str">
        <f ca="1">IF(B1998="", "", IF(ISNA(MATCH(B1998, 'Factor Schedule'!$B$3:$B$2002, -1)),1,IF(INDEX('Factor Schedule'!$B$3:$C$2002,MATCH(B1998, 'Factor Schedule'!$B$3:$B$2002, -1), 1)=B1998,MATCH(B1998, 'Factor Schedule'!$B$3:$B$2002, -1),MATCH(B1998, 'Factor Schedule'!$B$3:$B$2002, -1)+1)))</f>
        <v/>
      </c>
      <c r="L1998" s="11" t="str" cm="1">
        <f t="array" aca="1" ref="L1998" ca="1">IF(B1998="","",ROUND(J1998*_xlfn.IFNA(INDEX('Factor Schedule'!$B$3:$C$2002,K1998, 2), 1), 2))</f>
        <v/>
      </c>
      <c r="M1998" s="11" t="str">
        <f ca="1">IF(B1998="", "", IF(OR(LOWER('Terms&amp;Conditions + Transaction'!$B$12)&lt;&gt;"compound", B1998=$C$2, B1998=E1998), L1998, L1998+IF(LOWER('Terms&amp;Conditions + Transaction'!$B$13)&lt;&gt;"y", SUMIFS($T$8:$T$2007, $B$8:$B$2007, "&gt;="&amp;E1998, $B$8:$B$2007, "&lt;"&amp;B1998), SUMIFS($U$8:$U$1007, $B$8:$B$2007, "&gt;="&amp;E1998, $B$8:$B$2007, "&lt;"&amp;B1998))))</f>
        <v/>
      </c>
      <c r="N1998" s="18" t="str">
        <f ca="1">IF(OR(B1998 = "", F1998=""), "", MIN(ForwardDays(B1998,-'Terms&amp;Conditions + Transaction'!$B$22, 'Terms&amp;Conditions + Transaction'!$B$23, 'Holiday Schedule'!$B$3:$B$1002),ForwardDays(F1998,-'Terms&amp;Conditions + Transaction'!$B$22, 'Terms&amp;Conditions + Transaction'!$B$23, 'Holiday Schedule'!$B$3:$B$1002)))</f>
        <v/>
      </c>
      <c r="O1998" s="42" t="str">
        <f ca="1">IF(B1998="", "", IF(ISNA(MATCH(N1998, SOFR_INDEX!$A$2:$A$2001, -1)),1,IF(INDEX(SOFR_INDEX!$A$2:$E$2001,MATCH(N1998, SOFR_INDEX!$A$2:$A$2001, -1), 1)=N1998,MATCH(N1998, SOFR_INDEX!$A$2:$A$2001, -1),MATCH(N1998, SOFR_INDEX!$A$2:$A$2001, -1)+1)))</f>
        <v/>
      </c>
      <c r="P1998" s="40" t="str" cm="1">
        <f t="array" aca="1" ref="P1998" ca="1">IF(OR(B1998="", F1998=""), "", INDEX(SOFR_INDEX!$B$2:$E$2001, O1998,$P$4) * IF(LEFT($P$3, 3)="180", 2, IF(LEFT($P$3, 2)="90", 4, IF(LEFT($P$3, 2)="30", 12, 1)))/100)</f>
        <v/>
      </c>
      <c r="Q1998" s="43" t="str">
        <f ca="1">IF(OR(B1998="", F1998=""), "", P1998+'Terms&amp;Conditions + Transaction'!$B$11/10000)</f>
        <v/>
      </c>
      <c r="R1998" s="43" t="str">
        <f t="shared" ca="1" si="191"/>
        <v/>
      </c>
      <c r="S1998" t="str">
        <f ca="1">IF(B1998="",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Transaction'!$C$7*(F1998-E1998), 365), 360))))</f>
        <v/>
      </c>
      <c r="T1998" s="49" t="str">
        <f t="shared" ca="1" si="192"/>
        <v/>
      </c>
      <c r="U1998" s="49" t="str">
        <f t="shared" ca="1" si="193"/>
        <v/>
      </c>
      <c r="V1998" s="49" t="str">
        <f t="shared" ca="1" si="194"/>
        <v/>
      </c>
      <c r="W1998" s="11" t="str">
        <f t="shared" ca="1" si="195"/>
        <v/>
      </c>
      <c r="X1998" s="11" t="str">
        <f t="shared" ca="1" si="196"/>
        <v/>
      </c>
    </row>
    <row r="1999" spans="2:24" x14ac:dyDescent="0.25">
      <c r="B1999" s="82" t="str">
        <f ca="1">IF(B1998&lt;MIN($C$3, 'Terms&amp;Conditions + Transaction'!$B$6), B1998+1, "")</f>
        <v/>
      </c>
      <c r="C1999" t="str">
        <f ca="1">IF(B1999="", "", IF(AND(WEEKDAY(B1999, 2)&lt;=5, ISERROR(VLOOKUP(B1999, 'Holiday Schedule'!$B$3:$B$1002, 1, FALSE))), 1, 0))</f>
        <v/>
      </c>
      <c r="D1999" t="str">
        <f ca="1">IF(B1999="", "", IF(LOWER('Terms&amp;Conditions + Transaction'!$C$15)="act", 1, IF(DAY(B1999)=31, 0, IF(AND(DAY(B1999+1)=1, MONTH(B1999+1)=3), 31-DAY(B1999), 1))))</f>
        <v/>
      </c>
      <c r="E1999" s="18" t="str">
        <f ca="1">IF(B1999="", "", IFERROR(VLOOKUP(B1999, 'Accrual Schedule'!$B$3:$B$122, 1, TRUE), ""))</f>
        <v/>
      </c>
      <c r="F1999" s="18" t="str" cm="1">
        <f t="array" aca="1" ref="F1999" ca="1">IF(B1999="", "", INDEX('Accrual Schedule'!$B$3:$B$122, MATCH(B1999, 'Accrual Schedule'!$B$3:$B$122, 1)+1, 1))</f>
        <v/>
      </c>
      <c r="G1999" s="18" t="str" cm="1">
        <f t="array" aca="1" ref="G1999" ca="1">IF(B1999="", "", INDEX('Accrual Schedule'!$B$3:$B$122, MATCH(H1999, 'Accrual Schedule'!$B$3:$B$122, 1)-1, 1))</f>
        <v/>
      </c>
      <c r="H1999" s="18" t="str">
        <f ca="1">IF(B1999="", "", INDEX('Accrual Schedule'!$B$3:$B$122, MATCH(I1999, 'Accrual Schedule'!$C$3:$C$122, 1), 1))</f>
        <v/>
      </c>
      <c r="I1999" s="18" t="str" cm="1">
        <f t="array" aca="1" ref="I1999" ca="1">IF(B1999="", "", _xlfn.IFNA(INDEX('Accrual Schedule'!$C$4:$C$122, MATCH(B1999, 'Accrual Schedule'!$C$4:$C$122, 1)+1, 1), INDEX('Accrual Schedule'!$C$4:$C$122, 1, 1)))</f>
        <v/>
      </c>
      <c r="J1999" s="11" t="str">
        <f ca="1">IF(B1999="","",'Terms&amp;Conditions + Transaction'!$F$5-SUMIF(Dispositions!$B$3:$B$32,"&lt;="&amp;B1999,Dispositions!$C$3:$C$32))</f>
        <v/>
      </c>
      <c r="K1999" s="84" t="str">
        <f ca="1">IF(B1999="", "", IF(ISNA(MATCH(B1999, 'Factor Schedule'!$B$3:$B$2002, -1)),1,IF(INDEX('Factor Schedule'!$B$3:$C$2002,MATCH(B1999, 'Factor Schedule'!$B$3:$B$2002, -1), 1)=B1999,MATCH(B1999, 'Factor Schedule'!$B$3:$B$2002, -1),MATCH(B1999, 'Factor Schedule'!$B$3:$B$2002, -1)+1)))</f>
        <v/>
      </c>
      <c r="L1999" s="11" t="str" cm="1">
        <f t="array" aca="1" ref="L1999" ca="1">IF(B1999="","",ROUND(J1999*_xlfn.IFNA(INDEX('Factor Schedule'!$B$3:$C$2002,K1999, 2), 1), 2))</f>
        <v/>
      </c>
      <c r="M1999" s="11" t="str">
        <f ca="1">IF(B1999="", "", IF(OR(LOWER('Terms&amp;Conditions + Transaction'!$B$12)&lt;&gt;"compound", B1999=$C$2, B1999=E1999), L1999, L1999+IF(LOWER('Terms&amp;Conditions + Transaction'!$B$13)&lt;&gt;"y", SUMIFS($T$8:$T$2007, $B$8:$B$2007, "&gt;="&amp;E1999, $B$8:$B$2007, "&lt;"&amp;B1999), SUMIFS($U$8:$U$1007, $B$8:$B$2007, "&gt;="&amp;E1999, $B$8:$B$2007, "&lt;"&amp;B1999))))</f>
        <v/>
      </c>
      <c r="N1999" s="18" t="str">
        <f ca="1">IF(OR(B1999 = "", F1999=""), "", MIN(ForwardDays(B1999,-'Terms&amp;Conditions + Transaction'!$B$22, 'Terms&amp;Conditions + Transaction'!$B$23, 'Holiday Schedule'!$B$3:$B$1002),ForwardDays(F1999,-'Terms&amp;Conditions + Transaction'!$B$22, 'Terms&amp;Conditions + Transaction'!$B$23, 'Holiday Schedule'!$B$3:$B$1002)))</f>
        <v/>
      </c>
      <c r="O1999" s="42" t="str">
        <f ca="1">IF(B1999="", "", IF(ISNA(MATCH(N1999, SOFR_INDEX!$A$2:$A$2001, -1)),1,IF(INDEX(SOFR_INDEX!$A$2:$E$2001,MATCH(N1999, SOFR_INDEX!$A$2:$A$2001, -1), 1)=N1999,MATCH(N1999, SOFR_INDEX!$A$2:$A$2001, -1),MATCH(N1999, SOFR_INDEX!$A$2:$A$2001, -1)+1)))</f>
        <v/>
      </c>
      <c r="P1999" s="40" t="str" cm="1">
        <f t="array" aca="1" ref="P1999" ca="1">IF(OR(B1999="", F1999=""), "", INDEX(SOFR_INDEX!$B$2:$E$2001, O1999,$P$4) * IF(LEFT($P$3, 3)="180", 2, IF(LEFT($P$3, 2)="90", 4, IF(LEFT($P$3, 2)="30", 12, 1)))/100)</f>
        <v/>
      </c>
      <c r="Q1999" s="43" t="str">
        <f ca="1">IF(OR(B1999="", F1999=""), "", P1999+'Terms&amp;Conditions + Transaction'!$B$11/10000)</f>
        <v/>
      </c>
      <c r="R1999" s="43" t="str">
        <f t="shared" ca="1" si="191"/>
        <v/>
      </c>
      <c r="S1999" t="str">
        <f ca="1">IF(B1999="",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Transaction'!$C$7*(F1999-E1999), 365), 360))))</f>
        <v/>
      </c>
      <c r="T1999" s="49" t="str">
        <f t="shared" ca="1" si="192"/>
        <v/>
      </c>
      <c r="U1999" s="49" t="str">
        <f t="shared" ca="1" si="193"/>
        <v/>
      </c>
      <c r="V1999" s="49" t="str">
        <f t="shared" ca="1" si="194"/>
        <v/>
      </c>
      <c r="W1999" s="11" t="str">
        <f t="shared" ca="1" si="195"/>
        <v/>
      </c>
      <c r="X1999" s="11" t="str">
        <f t="shared" ca="1" si="196"/>
        <v/>
      </c>
    </row>
    <row r="2000" spans="2:24" x14ac:dyDescent="0.25">
      <c r="B2000" s="82" t="str">
        <f ca="1">IF(B1999&lt;MIN($C$3, 'Terms&amp;Conditions + Transaction'!$B$6), B1999+1, "")</f>
        <v/>
      </c>
      <c r="C2000" t="str">
        <f ca="1">IF(B2000="", "", IF(AND(WEEKDAY(B2000, 2)&lt;=5, ISERROR(VLOOKUP(B2000, 'Holiday Schedule'!$B$3:$B$1002, 1, FALSE))), 1, 0))</f>
        <v/>
      </c>
      <c r="D2000" t="str">
        <f ca="1">IF(B2000="", "", IF(LOWER('Terms&amp;Conditions + Transaction'!$C$15)="act", 1, IF(DAY(B2000)=31, 0, IF(AND(DAY(B2000+1)=1, MONTH(B2000+1)=3), 31-DAY(B2000), 1))))</f>
        <v/>
      </c>
      <c r="E2000" s="18" t="str">
        <f ca="1">IF(B2000="", "", IFERROR(VLOOKUP(B2000, 'Accrual Schedule'!$B$3:$B$122, 1, TRUE), ""))</f>
        <v/>
      </c>
      <c r="F2000" s="18" t="str" cm="1">
        <f t="array" aca="1" ref="F2000" ca="1">IF(B2000="", "", INDEX('Accrual Schedule'!$B$3:$B$122, MATCH(B2000, 'Accrual Schedule'!$B$3:$B$122, 1)+1, 1))</f>
        <v/>
      </c>
      <c r="G2000" s="18" t="str" cm="1">
        <f t="array" aca="1" ref="G2000" ca="1">IF(B2000="", "", INDEX('Accrual Schedule'!$B$3:$B$122, MATCH(H2000, 'Accrual Schedule'!$B$3:$B$122, 1)-1, 1))</f>
        <v/>
      </c>
      <c r="H2000" s="18" t="str">
        <f ca="1">IF(B2000="", "", INDEX('Accrual Schedule'!$B$3:$B$122, MATCH(I2000, 'Accrual Schedule'!$C$3:$C$122, 1), 1))</f>
        <v/>
      </c>
      <c r="I2000" s="18" t="str" cm="1">
        <f t="array" aca="1" ref="I2000" ca="1">IF(B2000="", "", _xlfn.IFNA(INDEX('Accrual Schedule'!$C$4:$C$122, MATCH(B2000, 'Accrual Schedule'!$C$4:$C$122, 1)+1, 1), INDEX('Accrual Schedule'!$C$4:$C$122, 1, 1)))</f>
        <v/>
      </c>
      <c r="J2000" s="11" t="str">
        <f ca="1">IF(B2000="","",'Terms&amp;Conditions + Transaction'!$F$5-SUMIF(Dispositions!$B$3:$B$32,"&lt;="&amp;B2000,Dispositions!$C$3:$C$32))</f>
        <v/>
      </c>
      <c r="K2000" s="84" t="str">
        <f ca="1">IF(B2000="", "", IF(ISNA(MATCH(B2000, 'Factor Schedule'!$B$3:$B$2002, -1)),1,IF(INDEX('Factor Schedule'!$B$3:$C$2002,MATCH(B2000, 'Factor Schedule'!$B$3:$B$2002, -1), 1)=B2000,MATCH(B2000, 'Factor Schedule'!$B$3:$B$2002, -1),MATCH(B2000, 'Factor Schedule'!$B$3:$B$2002, -1)+1)))</f>
        <v/>
      </c>
      <c r="L2000" s="11" t="str" cm="1">
        <f t="array" aca="1" ref="L2000" ca="1">IF(B2000="","",ROUND(J2000*_xlfn.IFNA(INDEX('Factor Schedule'!$B$3:$C$2002,K2000, 2), 1), 2))</f>
        <v/>
      </c>
      <c r="M2000" s="11" t="str">
        <f ca="1">IF(B2000="", "", IF(OR(LOWER('Terms&amp;Conditions + Transaction'!$B$12)&lt;&gt;"compound", B2000=$C$2, B2000=E2000), L2000, L2000+IF(LOWER('Terms&amp;Conditions + Transaction'!$B$13)&lt;&gt;"y", SUMIFS($T$8:$T$2007, $B$8:$B$2007, "&gt;="&amp;E2000, $B$8:$B$2007, "&lt;"&amp;B2000), SUMIFS($U$8:$U$1007, $B$8:$B$2007, "&gt;="&amp;E2000, $B$8:$B$2007, "&lt;"&amp;B2000))))</f>
        <v/>
      </c>
      <c r="N2000" s="18" t="str">
        <f ca="1">IF(OR(B2000 = "", F2000=""), "", MIN(ForwardDays(B2000,-'Terms&amp;Conditions + Transaction'!$B$22, 'Terms&amp;Conditions + Transaction'!$B$23, 'Holiday Schedule'!$B$3:$B$1002),ForwardDays(F2000,-'Terms&amp;Conditions + Transaction'!$B$22, 'Terms&amp;Conditions + Transaction'!$B$23, 'Holiday Schedule'!$B$3:$B$1002)))</f>
        <v/>
      </c>
      <c r="O2000" s="42" t="str">
        <f ca="1">IF(B2000="", "", IF(ISNA(MATCH(N2000, SOFR_INDEX!$A$2:$A$2001, -1)),1,IF(INDEX(SOFR_INDEX!$A$2:$E$2001,MATCH(N2000, SOFR_INDEX!$A$2:$A$2001, -1), 1)=N2000,MATCH(N2000, SOFR_INDEX!$A$2:$A$2001, -1),MATCH(N2000, SOFR_INDEX!$A$2:$A$2001, -1)+1)))</f>
        <v/>
      </c>
      <c r="P2000" s="40" t="str" cm="1">
        <f t="array" aca="1" ref="P2000" ca="1">IF(OR(B2000="", F2000=""), "", INDEX(SOFR_INDEX!$B$2:$E$2001, O2000,$P$4) * IF(LEFT($P$3, 3)="180", 2, IF(LEFT($P$3, 2)="90", 4, IF(LEFT($P$3, 2)="30", 12, 1)))/100)</f>
        <v/>
      </c>
      <c r="Q2000" s="43" t="str">
        <f ca="1">IF(OR(B2000="", F2000=""), "", P2000+'Terms&amp;Conditions + Transaction'!$B$11/10000)</f>
        <v/>
      </c>
      <c r="R2000" s="43" t="str">
        <f t="shared" ca="1" si="191"/>
        <v/>
      </c>
      <c r="S2000" t="str">
        <f ca="1">IF(B2000="",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Transaction'!$C$7*(F2000-E2000), 365), 360))))</f>
        <v/>
      </c>
      <c r="T2000" s="49" t="str">
        <f t="shared" ca="1" si="192"/>
        <v/>
      </c>
      <c r="U2000" s="49" t="str">
        <f t="shared" ca="1" si="193"/>
        <v/>
      </c>
      <c r="V2000" s="49" t="str">
        <f t="shared" ca="1" si="194"/>
        <v/>
      </c>
      <c r="W2000" s="11" t="str">
        <f t="shared" ca="1" si="195"/>
        <v/>
      </c>
      <c r="X2000" s="11" t="str">
        <f t="shared" ca="1" si="196"/>
        <v/>
      </c>
    </row>
    <row r="2001" spans="2:24" x14ac:dyDescent="0.25">
      <c r="B2001" s="82" t="str">
        <f ca="1">IF(B2000&lt;MIN($C$3, 'Terms&amp;Conditions + Transaction'!$B$6), B2000+1, "")</f>
        <v/>
      </c>
      <c r="C2001" t="str">
        <f ca="1">IF(B2001="", "", IF(AND(WEEKDAY(B2001, 2)&lt;=5, ISERROR(VLOOKUP(B2001, 'Holiday Schedule'!$B$3:$B$1002, 1, FALSE))), 1, 0))</f>
        <v/>
      </c>
      <c r="D2001" t="str">
        <f ca="1">IF(B2001="", "", IF(LOWER('Terms&amp;Conditions + Transaction'!$C$15)="act", 1, IF(DAY(B2001)=31, 0, IF(AND(DAY(B2001+1)=1, MONTH(B2001+1)=3), 31-DAY(B2001), 1))))</f>
        <v/>
      </c>
      <c r="E2001" s="18" t="str">
        <f ca="1">IF(B2001="", "", IFERROR(VLOOKUP(B2001, 'Accrual Schedule'!$B$3:$B$122, 1, TRUE), ""))</f>
        <v/>
      </c>
      <c r="F2001" s="18" t="str" cm="1">
        <f t="array" aca="1" ref="F2001" ca="1">IF(B2001="", "", INDEX('Accrual Schedule'!$B$3:$B$122, MATCH(B2001, 'Accrual Schedule'!$B$3:$B$122, 1)+1, 1))</f>
        <v/>
      </c>
      <c r="G2001" s="18" t="str" cm="1">
        <f t="array" aca="1" ref="G2001" ca="1">IF(B2001="", "", INDEX('Accrual Schedule'!$B$3:$B$122, MATCH(H2001, 'Accrual Schedule'!$B$3:$B$122, 1)-1, 1))</f>
        <v/>
      </c>
      <c r="H2001" s="18" t="str">
        <f ca="1">IF(B2001="", "", INDEX('Accrual Schedule'!$B$3:$B$122, MATCH(I2001, 'Accrual Schedule'!$C$3:$C$122, 1), 1))</f>
        <v/>
      </c>
      <c r="I2001" s="18" t="str" cm="1">
        <f t="array" aca="1" ref="I2001" ca="1">IF(B2001="", "", _xlfn.IFNA(INDEX('Accrual Schedule'!$C$4:$C$122, MATCH(B2001, 'Accrual Schedule'!$C$4:$C$122, 1)+1, 1), INDEX('Accrual Schedule'!$C$4:$C$122, 1, 1)))</f>
        <v/>
      </c>
      <c r="J2001" s="11" t="str">
        <f ca="1">IF(B2001="","",'Terms&amp;Conditions + Transaction'!$F$5-SUMIF(Dispositions!$B$3:$B$32,"&lt;="&amp;B2001,Dispositions!$C$3:$C$32))</f>
        <v/>
      </c>
      <c r="K2001" s="84" t="str">
        <f ca="1">IF(B2001="", "", IF(ISNA(MATCH(B2001, 'Factor Schedule'!$B$3:$B$2002, -1)),1,IF(INDEX('Factor Schedule'!$B$3:$C$2002,MATCH(B2001, 'Factor Schedule'!$B$3:$B$2002, -1), 1)=B2001,MATCH(B2001, 'Factor Schedule'!$B$3:$B$2002, -1),MATCH(B2001, 'Factor Schedule'!$B$3:$B$2002, -1)+1)))</f>
        <v/>
      </c>
      <c r="L2001" s="11" t="str" cm="1">
        <f t="array" aca="1" ref="L2001" ca="1">IF(B2001="","",ROUND(J2001*_xlfn.IFNA(INDEX('Factor Schedule'!$B$3:$C$2002,K2001, 2), 1), 2))</f>
        <v/>
      </c>
      <c r="M2001" s="11" t="str">
        <f ca="1">IF(B2001="", "", IF(OR(LOWER('Terms&amp;Conditions + Transaction'!$B$12)&lt;&gt;"compound", B2001=$C$2, B2001=E2001), L2001, L2001+IF(LOWER('Terms&amp;Conditions + Transaction'!$B$13)&lt;&gt;"y", SUMIFS($T$8:$T$2007, $B$8:$B$2007, "&gt;="&amp;E2001, $B$8:$B$2007, "&lt;"&amp;B2001), SUMIFS($U$8:$U$1007, $B$8:$B$2007, "&gt;="&amp;E2001, $B$8:$B$2007, "&lt;"&amp;B2001))))</f>
        <v/>
      </c>
      <c r="N2001" s="18" t="str">
        <f ca="1">IF(OR(B2001 = "", F2001=""), "", MIN(ForwardDays(B2001,-'Terms&amp;Conditions + Transaction'!$B$22, 'Terms&amp;Conditions + Transaction'!$B$23, 'Holiday Schedule'!$B$3:$B$1002),ForwardDays(F2001,-'Terms&amp;Conditions + Transaction'!$B$22, 'Terms&amp;Conditions + Transaction'!$B$23, 'Holiday Schedule'!$B$3:$B$1002)))</f>
        <v/>
      </c>
      <c r="O2001" s="42" t="str">
        <f ca="1">IF(B2001="", "", IF(ISNA(MATCH(N2001, SOFR_INDEX!$A$2:$A$2001, -1)),1,IF(INDEX(SOFR_INDEX!$A$2:$E$2001,MATCH(N2001, SOFR_INDEX!$A$2:$A$2001, -1), 1)=N2001,MATCH(N2001, SOFR_INDEX!$A$2:$A$2001, -1),MATCH(N2001, SOFR_INDEX!$A$2:$A$2001, -1)+1)))</f>
        <v/>
      </c>
      <c r="P2001" s="40" t="str" cm="1">
        <f t="array" aca="1" ref="P2001" ca="1">IF(OR(B2001="", F2001=""), "", INDEX(SOFR_INDEX!$B$2:$E$2001, O2001,$P$4) * IF(LEFT($P$3, 3)="180", 2, IF(LEFT($P$3, 2)="90", 4, IF(LEFT($P$3, 2)="30", 12, 1)))/100)</f>
        <v/>
      </c>
      <c r="Q2001" s="43" t="str">
        <f ca="1">IF(OR(B2001="", F2001=""), "", P2001+'Terms&amp;Conditions + Transaction'!$B$11/10000)</f>
        <v/>
      </c>
      <c r="R2001" s="43" t="str">
        <f t="shared" ca="1" si="191"/>
        <v/>
      </c>
      <c r="S2001" t="str">
        <f ca="1">IF(B2001="",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Transaction'!$C$7*(F2001-E2001), 365), 360))))</f>
        <v/>
      </c>
      <c r="T2001" s="49" t="str">
        <f t="shared" ca="1" si="192"/>
        <v/>
      </c>
      <c r="U2001" s="49" t="str">
        <f t="shared" ca="1" si="193"/>
        <v/>
      </c>
      <c r="V2001" s="49" t="str">
        <f t="shared" ca="1" si="194"/>
        <v/>
      </c>
      <c r="W2001" s="11" t="str">
        <f t="shared" ca="1" si="195"/>
        <v/>
      </c>
      <c r="X2001" s="11" t="str">
        <f t="shared" ca="1" si="196"/>
        <v/>
      </c>
    </row>
    <row r="2002" spans="2:24" x14ac:dyDescent="0.25">
      <c r="B2002" s="82" t="str">
        <f ca="1">IF(B2001&lt;MIN($C$3, 'Terms&amp;Conditions + Transaction'!$B$6), B2001+1, "")</f>
        <v/>
      </c>
      <c r="C2002" t="str">
        <f ca="1">IF(B2002="", "", IF(AND(WEEKDAY(B2002, 2)&lt;=5, ISERROR(VLOOKUP(B2002, 'Holiday Schedule'!$B$3:$B$1002, 1, FALSE))), 1, 0))</f>
        <v/>
      </c>
      <c r="D2002" t="str">
        <f ca="1">IF(B2002="", "", IF(LOWER('Terms&amp;Conditions + Transaction'!$C$15)="act", 1, IF(DAY(B2002)=31, 0, IF(AND(DAY(B2002+1)=1, MONTH(B2002+1)=3), 31-DAY(B2002), 1))))</f>
        <v/>
      </c>
      <c r="E2002" s="18" t="str">
        <f ca="1">IF(B2002="", "", IFERROR(VLOOKUP(B2002, 'Accrual Schedule'!$B$3:$B$122, 1, TRUE), ""))</f>
        <v/>
      </c>
      <c r="F2002" s="18" t="str" cm="1">
        <f t="array" aca="1" ref="F2002" ca="1">IF(B2002="", "", INDEX('Accrual Schedule'!$B$3:$B$122, MATCH(B2002, 'Accrual Schedule'!$B$3:$B$122, 1)+1, 1))</f>
        <v/>
      </c>
      <c r="G2002" s="18" t="str" cm="1">
        <f t="array" aca="1" ref="G2002" ca="1">IF(B2002="", "", INDEX('Accrual Schedule'!$B$3:$B$122, MATCH(H2002, 'Accrual Schedule'!$B$3:$B$122, 1)-1, 1))</f>
        <v/>
      </c>
      <c r="H2002" s="18" t="str">
        <f ca="1">IF(B2002="", "", INDEX('Accrual Schedule'!$B$3:$B$122, MATCH(I2002, 'Accrual Schedule'!$C$3:$C$122, 1), 1))</f>
        <v/>
      </c>
      <c r="I2002" s="18" t="str" cm="1">
        <f t="array" aca="1" ref="I2002" ca="1">IF(B2002="", "", _xlfn.IFNA(INDEX('Accrual Schedule'!$C$4:$C$122, MATCH(B2002, 'Accrual Schedule'!$C$4:$C$122, 1)+1, 1), INDEX('Accrual Schedule'!$C$4:$C$122, 1, 1)))</f>
        <v/>
      </c>
      <c r="J2002" s="11" t="str">
        <f ca="1">IF(B2002="","",'Terms&amp;Conditions + Transaction'!$F$5-SUMIF(Dispositions!$B$3:$B$32,"&lt;="&amp;B2002,Dispositions!$C$3:$C$32))</f>
        <v/>
      </c>
      <c r="K2002" s="84" t="str">
        <f ca="1">IF(B2002="", "", IF(ISNA(MATCH(B2002, 'Factor Schedule'!$B$3:$B$2002, -1)),1,IF(INDEX('Factor Schedule'!$B$3:$C$2002,MATCH(B2002, 'Factor Schedule'!$B$3:$B$2002, -1), 1)=B2002,MATCH(B2002, 'Factor Schedule'!$B$3:$B$2002, -1),MATCH(B2002, 'Factor Schedule'!$B$3:$B$2002, -1)+1)))</f>
        <v/>
      </c>
      <c r="L2002" s="11" t="str" cm="1">
        <f t="array" aca="1" ref="L2002" ca="1">IF(B2002="","",ROUND(J2002*_xlfn.IFNA(INDEX('Factor Schedule'!$B$3:$C$2002,K2002, 2), 1), 2))</f>
        <v/>
      </c>
      <c r="M2002" s="11" t="str">
        <f ca="1">IF(B2002="", "", IF(OR(LOWER('Terms&amp;Conditions + Transaction'!$B$12)&lt;&gt;"compound", B2002=$C$2, B2002=E2002), L2002, L2002+IF(LOWER('Terms&amp;Conditions + Transaction'!$B$13)&lt;&gt;"y", SUMIFS($T$8:$T$2007, $B$8:$B$2007, "&gt;="&amp;E2002, $B$8:$B$2007, "&lt;"&amp;B2002), SUMIFS($U$8:$U$1007, $B$8:$B$2007, "&gt;="&amp;E2002, $B$8:$B$2007, "&lt;"&amp;B2002))))</f>
        <v/>
      </c>
      <c r="N2002" s="18" t="str">
        <f ca="1">IF(OR(B2002 = "", F2002=""), "", MIN(ForwardDays(B2002,-'Terms&amp;Conditions + Transaction'!$B$22, 'Terms&amp;Conditions + Transaction'!$B$23, 'Holiday Schedule'!$B$3:$B$1002),ForwardDays(F2002,-'Terms&amp;Conditions + Transaction'!$B$22, 'Terms&amp;Conditions + Transaction'!$B$23, 'Holiday Schedule'!$B$3:$B$1002)))</f>
        <v/>
      </c>
      <c r="O2002" s="42" t="str">
        <f ca="1">IF(B2002="", "", IF(ISNA(MATCH(N2002, SOFR_INDEX!$A$2:$A$2001, -1)),1,IF(INDEX(SOFR_INDEX!$A$2:$E$2001,MATCH(N2002, SOFR_INDEX!$A$2:$A$2001, -1), 1)=N2002,MATCH(N2002, SOFR_INDEX!$A$2:$A$2001, -1),MATCH(N2002, SOFR_INDEX!$A$2:$A$2001, -1)+1)))</f>
        <v/>
      </c>
      <c r="P2002" s="40" t="str" cm="1">
        <f t="array" aca="1" ref="P2002" ca="1">IF(OR(B2002="", F2002=""), "", INDEX(SOFR_INDEX!$B$2:$E$2001, O2002,$P$4) * IF(LEFT($P$3, 3)="180", 2, IF(LEFT($P$3, 2)="90", 4, IF(LEFT($P$3, 2)="30", 12, 1)))/100)</f>
        <v/>
      </c>
      <c r="Q2002" s="43" t="str">
        <f ca="1">IF(OR(B2002="", F2002=""), "", P2002+'Terms&amp;Conditions + Transaction'!$B$11/10000)</f>
        <v/>
      </c>
      <c r="R2002" s="43" t="str">
        <f t="shared" ca="1" si="191"/>
        <v/>
      </c>
      <c r="S2002" t="str">
        <f ca="1">IF(B2002="",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Transaction'!$C$7*(F2002-E2002), 365), 360))))</f>
        <v/>
      </c>
      <c r="T2002" s="49" t="str">
        <f t="shared" ca="1" si="192"/>
        <v/>
      </c>
      <c r="U2002" s="49" t="str">
        <f t="shared" ca="1" si="193"/>
        <v/>
      </c>
      <c r="V2002" s="49" t="str">
        <f t="shared" ca="1" si="194"/>
        <v/>
      </c>
      <c r="W2002" s="11" t="str">
        <f t="shared" ca="1" si="195"/>
        <v/>
      </c>
      <c r="X2002" s="11" t="str">
        <f t="shared" ca="1" si="196"/>
        <v/>
      </c>
    </row>
    <row r="2003" spans="2:24" x14ac:dyDescent="0.25">
      <c r="B2003" s="82" t="str">
        <f ca="1">IF(B2002&lt;MIN($C$3, 'Terms&amp;Conditions + Transaction'!$B$6), B2002+1, "")</f>
        <v/>
      </c>
      <c r="C2003" t="str">
        <f ca="1">IF(B2003="", "", IF(AND(WEEKDAY(B2003, 2)&lt;=5, ISERROR(VLOOKUP(B2003, 'Holiday Schedule'!$B$3:$B$1002, 1, FALSE))), 1, 0))</f>
        <v/>
      </c>
      <c r="D2003" t="str">
        <f ca="1">IF(B2003="", "", IF(LOWER('Terms&amp;Conditions + Transaction'!$C$15)="act", 1, IF(DAY(B2003)=31, 0, IF(AND(DAY(B2003+1)=1, MONTH(B2003+1)=3), 31-DAY(B2003), 1))))</f>
        <v/>
      </c>
      <c r="E2003" s="18" t="str">
        <f ca="1">IF(B2003="", "", IFERROR(VLOOKUP(B2003, 'Accrual Schedule'!$B$3:$B$122, 1, TRUE), ""))</f>
        <v/>
      </c>
      <c r="F2003" s="18" t="str" cm="1">
        <f t="array" aca="1" ref="F2003" ca="1">IF(B2003="", "", INDEX('Accrual Schedule'!$B$3:$B$122, MATCH(B2003, 'Accrual Schedule'!$B$3:$B$122, 1)+1, 1))</f>
        <v/>
      </c>
      <c r="G2003" s="18" t="str" cm="1">
        <f t="array" aca="1" ref="G2003" ca="1">IF(B2003="", "", INDEX('Accrual Schedule'!$B$3:$B$122, MATCH(H2003, 'Accrual Schedule'!$B$3:$B$122, 1)-1, 1))</f>
        <v/>
      </c>
      <c r="H2003" s="18" t="str">
        <f ca="1">IF(B2003="", "", INDEX('Accrual Schedule'!$B$3:$B$122, MATCH(I2003, 'Accrual Schedule'!$C$3:$C$122, 1), 1))</f>
        <v/>
      </c>
      <c r="I2003" s="18" t="str" cm="1">
        <f t="array" aca="1" ref="I2003" ca="1">IF(B2003="", "", _xlfn.IFNA(INDEX('Accrual Schedule'!$C$4:$C$122, MATCH(B2003, 'Accrual Schedule'!$C$4:$C$122, 1)+1, 1), INDEX('Accrual Schedule'!$C$4:$C$122, 1, 1)))</f>
        <v/>
      </c>
      <c r="J2003" s="11" t="str">
        <f ca="1">IF(B2003="","",'Terms&amp;Conditions + Transaction'!$F$5-SUMIF(Dispositions!$B$3:$B$32,"&lt;="&amp;B2003,Dispositions!$C$3:$C$32))</f>
        <v/>
      </c>
      <c r="K2003" s="84" t="str">
        <f ca="1">IF(B2003="", "", IF(ISNA(MATCH(B2003, 'Factor Schedule'!$B$3:$B$2002, -1)),1,IF(INDEX('Factor Schedule'!$B$3:$C$2002,MATCH(B2003, 'Factor Schedule'!$B$3:$B$2002, -1), 1)=B2003,MATCH(B2003, 'Factor Schedule'!$B$3:$B$2002, -1),MATCH(B2003, 'Factor Schedule'!$B$3:$B$2002, -1)+1)))</f>
        <v/>
      </c>
      <c r="L2003" s="11" t="str" cm="1">
        <f t="array" aca="1" ref="L2003" ca="1">IF(B2003="","",ROUND(J2003*_xlfn.IFNA(INDEX('Factor Schedule'!$B$3:$C$2002,K2003, 2), 1), 2))</f>
        <v/>
      </c>
      <c r="M2003" s="11" t="str">
        <f ca="1">IF(B2003="", "", IF(OR(LOWER('Terms&amp;Conditions + Transaction'!$B$12)&lt;&gt;"compound", B2003=$C$2, B2003=E2003), L2003, L2003+IF(LOWER('Terms&amp;Conditions + Transaction'!$B$13)&lt;&gt;"y", SUMIFS($T$8:$T$2007, $B$8:$B$2007, "&gt;="&amp;E2003, $B$8:$B$2007, "&lt;"&amp;B2003), SUMIFS($U$8:$U$1007, $B$8:$B$2007, "&gt;="&amp;E2003, $B$8:$B$2007, "&lt;"&amp;B2003))))</f>
        <v/>
      </c>
      <c r="N2003" s="18" t="str">
        <f ca="1">IF(OR(B2003 = "", F2003=""), "", MIN(ForwardDays(B2003,-'Terms&amp;Conditions + Transaction'!$B$22, 'Terms&amp;Conditions + Transaction'!$B$23, 'Holiday Schedule'!$B$3:$B$1002),ForwardDays(F2003,-'Terms&amp;Conditions + Transaction'!$B$22, 'Terms&amp;Conditions + Transaction'!$B$23, 'Holiday Schedule'!$B$3:$B$1002)))</f>
        <v/>
      </c>
      <c r="O2003" s="42" t="str">
        <f ca="1">IF(B2003="", "", IF(ISNA(MATCH(N2003, SOFR_INDEX!$A$2:$A$2001, -1)),1,IF(INDEX(SOFR_INDEX!$A$2:$E$2001,MATCH(N2003, SOFR_INDEX!$A$2:$A$2001, -1), 1)=N2003,MATCH(N2003, SOFR_INDEX!$A$2:$A$2001, -1),MATCH(N2003, SOFR_INDEX!$A$2:$A$2001, -1)+1)))</f>
        <v/>
      </c>
      <c r="P2003" s="40" t="str" cm="1">
        <f t="array" aca="1" ref="P2003" ca="1">IF(OR(B2003="", F2003=""), "", INDEX(SOFR_INDEX!$B$2:$E$2001, O2003,$P$4) * IF(LEFT($P$3, 3)="180", 2, IF(LEFT($P$3, 2)="90", 4, IF(LEFT($P$3, 2)="30", 12, 1)))/100)</f>
        <v/>
      </c>
      <c r="Q2003" s="43" t="str">
        <f ca="1">IF(OR(B2003="", F2003=""), "", P2003+'Terms&amp;Conditions + Transaction'!$B$11/10000)</f>
        <v/>
      </c>
      <c r="R2003" s="43" t="str">
        <f t="shared" ca="1" si="191"/>
        <v/>
      </c>
      <c r="S2003" t="str">
        <f ca="1">IF(B2003="",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Transaction'!$C$7*(F2003-E2003), 365), 360))))</f>
        <v/>
      </c>
      <c r="T2003" s="49" t="str">
        <f t="shared" ca="1" si="192"/>
        <v/>
      </c>
      <c r="U2003" s="49" t="str">
        <f t="shared" ca="1" si="193"/>
        <v/>
      </c>
      <c r="V2003" s="49" t="str">
        <f t="shared" ca="1" si="194"/>
        <v/>
      </c>
      <c r="W2003" s="11" t="str">
        <f t="shared" ca="1" si="195"/>
        <v/>
      </c>
      <c r="X2003" s="11" t="str">
        <f t="shared" ca="1" si="196"/>
        <v/>
      </c>
    </row>
    <row r="2004" spans="2:24" x14ac:dyDescent="0.25">
      <c r="B2004" s="82" t="str">
        <f ca="1">IF(B2003&lt;MIN($C$3, 'Terms&amp;Conditions + Transaction'!$B$6), B2003+1, "")</f>
        <v/>
      </c>
      <c r="C2004" t="str">
        <f ca="1">IF(B2004="", "", IF(AND(WEEKDAY(B2004, 2)&lt;=5, ISERROR(VLOOKUP(B2004, 'Holiday Schedule'!$B$3:$B$1002, 1, FALSE))), 1, 0))</f>
        <v/>
      </c>
      <c r="D2004" t="str">
        <f ca="1">IF(B2004="", "", IF(LOWER('Terms&amp;Conditions + Transaction'!$C$15)="act", 1, IF(DAY(B2004)=31, 0, IF(AND(DAY(B2004+1)=1, MONTH(B2004+1)=3), 31-DAY(B2004), 1))))</f>
        <v/>
      </c>
      <c r="E2004" s="18" t="str">
        <f ca="1">IF(B2004="", "", IFERROR(VLOOKUP(B2004, 'Accrual Schedule'!$B$3:$B$122, 1, TRUE), ""))</f>
        <v/>
      </c>
      <c r="F2004" s="18" t="str" cm="1">
        <f t="array" aca="1" ref="F2004" ca="1">IF(B2004="", "", INDEX('Accrual Schedule'!$B$3:$B$122, MATCH(B2004, 'Accrual Schedule'!$B$3:$B$122, 1)+1, 1))</f>
        <v/>
      </c>
      <c r="G2004" s="18" t="str" cm="1">
        <f t="array" aca="1" ref="G2004" ca="1">IF(B2004="", "", INDEX('Accrual Schedule'!$B$3:$B$122, MATCH(H2004, 'Accrual Schedule'!$B$3:$B$122, 1)-1, 1))</f>
        <v/>
      </c>
      <c r="H2004" s="18" t="str">
        <f ca="1">IF(B2004="", "", INDEX('Accrual Schedule'!$B$3:$B$122, MATCH(I2004, 'Accrual Schedule'!$C$3:$C$122, 1), 1))</f>
        <v/>
      </c>
      <c r="I2004" s="18" t="str" cm="1">
        <f t="array" aca="1" ref="I2004" ca="1">IF(B2004="", "", _xlfn.IFNA(INDEX('Accrual Schedule'!$C$4:$C$122, MATCH(B2004, 'Accrual Schedule'!$C$4:$C$122, 1)+1, 1), INDEX('Accrual Schedule'!$C$4:$C$122, 1, 1)))</f>
        <v/>
      </c>
      <c r="J2004" s="11" t="str">
        <f ca="1">IF(B2004="","",'Terms&amp;Conditions + Transaction'!$F$5-SUMIF(Dispositions!$B$3:$B$32,"&lt;="&amp;B2004,Dispositions!$C$3:$C$32))</f>
        <v/>
      </c>
      <c r="K2004" s="84" t="str">
        <f ca="1">IF(B2004="", "", IF(ISNA(MATCH(B2004, 'Factor Schedule'!$B$3:$B$2002, -1)),1,IF(INDEX('Factor Schedule'!$B$3:$C$2002,MATCH(B2004, 'Factor Schedule'!$B$3:$B$2002, -1), 1)=B2004,MATCH(B2004, 'Factor Schedule'!$B$3:$B$2002, -1),MATCH(B2004, 'Factor Schedule'!$B$3:$B$2002, -1)+1)))</f>
        <v/>
      </c>
      <c r="L2004" s="11" t="str" cm="1">
        <f t="array" aca="1" ref="L2004" ca="1">IF(B2004="","",ROUND(J2004*_xlfn.IFNA(INDEX('Factor Schedule'!$B$3:$C$2002,K2004, 2), 1), 2))</f>
        <v/>
      </c>
      <c r="M2004" s="11" t="str">
        <f ca="1">IF(B2004="", "", IF(OR(LOWER('Terms&amp;Conditions + Transaction'!$B$12)&lt;&gt;"compound", B2004=$C$2, B2004=E2004), L2004, L2004+IF(LOWER('Terms&amp;Conditions + Transaction'!$B$13)&lt;&gt;"y", SUMIFS($T$8:$T$2007, $B$8:$B$2007, "&gt;="&amp;E2004, $B$8:$B$2007, "&lt;"&amp;B2004), SUMIFS($U$8:$U$1007, $B$8:$B$2007, "&gt;="&amp;E2004, $B$8:$B$2007, "&lt;"&amp;B2004))))</f>
        <v/>
      </c>
      <c r="N2004" s="18" t="str">
        <f ca="1">IF(OR(B2004 = "", F2004=""), "", MIN(ForwardDays(B2004,-'Terms&amp;Conditions + Transaction'!$B$22, 'Terms&amp;Conditions + Transaction'!$B$23, 'Holiday Schedule'!$B$3:$B$1002),ForwardDays(F2004,-'Terms&amp;Conditions + Transaction'!$B$22, 'Terms&amp;Conditions + Transaction'!$B$23, 'Holiday Schedule'!$B$3:$B$1002)))</f>
        <v/>
      </c>
      <c r="O2004" s="42" t="str">
        <f ca="1">IF(B2004="", "", IF(ISNA(MATCH(N2004, SOFR_INDEX!$A$2:$A$2001, -1)),1,IF(INDEX(SOFR_INDEX!$A$2:$E$2001,MATCH(N2004, SOFR_INDEX!$A$2:$A$2001, -1), 1)=N2004,MATCH(N2004, SOFR_INDEX!$A$2:$A$2001, -1),MATCH(N2004, SOFR_INDEX!$A$2:$A$2001, -1)+1)))</f>
        <v/>
      </c>
      <c r="P2004" s="40" t="str" cm="1">
        <f t="array" aca="1" ref="P2004" ca="1">IF(OR(B2004="", F2004=""), "", INDEX(SOFR_INDEX!$B$2:$E$2001, O2004,$P$4) * IF(LEFT($P$3, 3)="180", 2, IF(LEFT($P$3, 2)="90", 4, IF(LEFT($P$3, 2)="30", 12, 1)))/100)</f>
        <v/>
      </c>
      <c r="Q2004" s="43" t="str">
        <f ca="1">IF(OR(B2004="", F2004=""), "", P2004+'Terms&amp;Conditions + Transaction'!$B$11/10000)</f>
        <v/>
      </c>
      <c r="R2004" s="43" t="str">
        <f t="shared" ca="1" si="191"/>
        <v/>
      </c>
      <c r="S2004" t="str">
        <f ca="1">IF(B2004="",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Transaction'!$C$7*(F2004-E2004), 365), 360))))</f>
        <v/>
      </c>
      <c r="T2004" s="49" t="str">
        <f t="shared" ca="1" si="192"/>
        <v/>
      </c>
      <c r="U2004" s="49" t="str">
        <f t="shared" ca="1" si="193"/>
        <v/>
      </c>
      <c r="V2004" s="49" t="str">
        <f t="shared" ca="1" si="194"/>
        <v/>
      </c>
      <c r="W2004" s="11" t="str">
        <f t="shared" ca="1" si="195"/>
        <v/>
      </c>
      <c r="X2004" s="11" t="str">
        <f t="shared" ca="1" si="196"/>
        <v/>
      </c>
    </row>
    <row r="2005" spans="2:24" x14ac:dyDescent="0.25">
      <c r="B2005" s="82" t="str">
        <f ca="1">IF(B2004&lt;MIN($C$3, 'Terms&amp;Conditions + Transaction'!$B$6), B2004+1, "")</f>
        <v/>
      </c>
      <c r="C2005" t="str">
        <f ca="1">IF(B2005="", "", IF(AND(WEEKDAY(B2005, 2)&lt;=5, ISERROR(VLOOKUP(B2005, 'Holiday Schedule'!$B$3:$B$1002, 1, FALSE))), 1, 0))</f>
        <v/>
      </c>
      <c r="D2005" t="str">
        <f ca="1">IF(B2005="", "", IF(LOWER('Terms&amp;Conditions + Transaction'!$C$15)="act", 1, IF(DAY(B2005)=31, 0, IF(AND(DAY(B2005+1)=1, MONTH(B2005+1)=3), 31-DAY(B2005), 1))))</f>
        <v/>
      </c>
      <c r="E2005" s="18" t="str">
        <f ca="1">IF(B2005="", "", IFERROR(VLOOKUP(B2005, 'Accrual Schedule'!$B$3:$B$122, 1, TRUE), ""))</f>
        <v/>
      </c>
      <c r="F2005" s="18" t="str" cm="1">
        <f t="array" aca="1" ref="F2005" ca="1">IF(B2005="", "", INDEX('Accrual Schedule'!$B$3:$B$122, MATCH(B2005, 'Accrual Schedule'!$B$3:$B$122, 1)+1, 1))</f>
        <v/>
      </c>
      <c r="G2005" s="18" t="str" cm="1">
        <f t="array" aca="1" ref="G2005" ca="1">IF(B2005="", "", INDEX('Accrual Schedule'!$B$3:$B$122, MATCH(H2005, 'Accrual Schedule'!$B$3:$B$122, 1)-1, 1))</f>
        <v/>
      </c>
      <c r="H2005" s="18" t="str">
        <f ca="1">IF(B2005="", "", INDEX('Accrual Schedule'!$B$3:$B$122, MATCH(I2005, 'Accrual Schedule'!$C$3:$C$122, 1), 1))</f>
        <v/>
      </c>
      <c r="I2005" s="18" t="str" cm="1">
        <f t="array" aca="1" ref="I2005" ca="1">IF(B2005="", "", _xlfn.IFNA(INDEX('Accrual Schedule'!$C$4:$C$122, MATCH(B2005, 'Accrual Schedule'!$C$4:$C$122, 1)+1, 1), INDEX('Accrual Schedule'!$C$4:$C$122, 1, 1)))</f>
        <v/>
      </c>
      <c r="J2005" s="11" t="str">
        <f ca="1">IF(B2005="","",'Terms&amp;Conditions + Transaction'!$F$5-SUMIF(Dispositions!$B$3:$B$32,"&lt;="&amp;B2005,Dispositions!$C$3:$C$32))</f>
        <v/>
      </c>
      <c r="K2005" s="84" t="str">
        <f ca="1">IF(B2005="", "", IF(ISNA(MATCH(B2005, 'Factor Schedule'!$B$3:$B$2002, -1)),1,IF(INDEX('Factor Schedule'!$B$3:$C$2002,MATCH(B2005, 'Factor Schedule'!$B$3:$B$2002, -1), 1)=B2005,MATCH(B2005, 'Factor Schedule'!$B$3:$B$2002, -1),MATCH(B2005, 'Factor Schedule'!$B$3:$B$2002, -1)+1)))</f>
        <v/>
      </c>
      <c r="L2005" s="11" t="str" cm="1">
        <f t="array" aca="1" ref="L2005" ca="1">IF(B2005="","",ROUND(J2005*_xlfn.IFNA(INDEX('Factor Schedule'!$B$3:$C$2002,K2005, 2), 1), 2))</f>
        <v/>
      </c>
      <c r="M2005" s="11" t="str">
        <f ca="1">IF(B2005="", "", IF(OR(LOWER('Terms&amp;Conditions + Transaction'!$B$12)&lt;&gt;"compound", B2005=$C$2, B2005=E2005), L2005, L2005+IF(LOWER('Terms&amp;Conditions + Transaction'!$B$13)&lt;&gt;"y", SUMIFS($T$8:$T$2007, $B$8:$B$2007, "&gt;="&amp;E2005, $B$8:$B$2007, "&lt;"&amp;B2005), SUMIFS($U$8:$U$1007, $B$8:$B$2007, "&gt;="&amp;E2005, $B$8:$B$2007, "&lt;"&amp;B2005))))</f>
        <v/>
      </c>
      <c r="N2005" s="18" t="str">
        <f ca="1">IF(OR(B2005 = "", F2005=""), "", MIN(ForwardDays(B2005,-'Terms&amp;Conditions + Transaction'!$B$22, 'Terms&amp;Conditions + Transaction'!$B$23, 'Holiday Schedule'!$B$3:$B$1002),ForwardDays(F2005,-'Terms&amp;Conditions + Transaction'!$B$22, 'Terms&amp;Conditions + Transaction'!$B$23, 'Holiday Schedule'!$B$3:$B$1002)))</f>
        <v/>
      </c>
      <c r="O2005" s="42" t="str">
        <f ca="1">IF(B2005="", "", IF(ISNA(MATCH(N2005, SOFR_INDEX!$A$2:$A$2001, -1)),1,IF(INDEX(SOFR_INDEX!$A$2:$E$2001,MATCH(N2005, SOFR_INDEX!$A$2:$A$2001, -1), 1)=N2005,MATCH(N2005, SOFR_INDEX!$A$2:$A$2001, -1),MATCH(N2005, SOFR_INDEX!$A$2:$A$2001, -1)+1)))</f>
        <v/>
      </c>
      <c r="P2005" s="40" t="str" cm="1">
        <f t="array" aca="1" ref="P2005" ca="1">IF(OR(B2005="", F2005=""), "", INDEX(SOFR_INDEX!$B$2:$E$2001, O2005,$P$4) * IF(LEFT($P$3, 3)="180", 2, IF(LEFT($P$3, 2)="90", 4, IF(LEFT($P$3, 2)="30", 12, 1)))/100)</f>
        <v/>
      </c>
      <c r="Q2005" s="43" t="str">
        <f ca="1">IF(OR(B2005="", F2005=""), "", P2005+'Terms&amp;Conditions + Transaction'!$B$11/10000)</f>
        <v/>
      </c>
      <c r="R2005" s="43" t="str">
        <f t="shared" ca="1" si="191"/>
        <v/>
      </c>
      <c r="S2005" t="str">
        <f ca="1">IF(B2005="",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Transaction'!$C$7*(F2005-E2005), 365), 360))))</f>
        <v/>
      </c>
      <c r="T2005" s="49" t="str">
        <f t="shared" ca="1" si="192"/>
        <v/>
      </c>
      <c r="U2005" s="49" t="str">
        <f t="shared" ca="1" si="193"/>
        <v/>
      </c>
      <c r="V2005" s="49" t="str">
        <f t="shared" ca="1" si="194"/>
        <v/>
      </c>
      <c r="W2005" s="11" t="str">
        <f t="shared" ca="1" si="195"/>
        <v/>
      </c>
      <c r="X2005" s="11" t="str">
        <f t="shared" ca="1" si="196"/>
        <v/>
      </c>
    </row>
    <row r="2006" spans="2:24" x14ac:dyDescent="0.25">
      <c r="B2006" s="82" t="str">
        <f ca="1">IF(B2005&lt;MIN($C$3, 'Terms&amp;Conditions + Transaction'!$B$6), B2005+1, "")</f>
        <v/>
      </c>
      <c r="C2006" t="str">
        <f ca="1">IF(B2006="", "", IF(AND(WEEKDAY(B2006, 2)&lt;=5, ISERROR(VLOOKUP(B2006, 'Holiday Schedule'!$B$3:$B$1002, 1, FALSE))), 1, 0))</f>
        <v/>
      </c>
      <c r="D2006" t="str">
        <f ca="1">IF(B2006="", "", IF(LOWER('Terms&amp;Conditions + Transaction'!$C$15)="act", 1, IF(DAY(B2006)=31, 0, IF(AND(DAY(B2006+1)=1, MONTH(B2006+1)=3), 31-DAY(B2006), 1))))</f>
        <v/>
      </c>
      <c r="E2006" s="18" t="str">
        <f ca="1">IF(B2006="", "", IFERROR(VLOOKUP(B2006, 'Accrual Schedule'!$B$3:$B$122, 1, TRUE), ""))</f>
        <v/>
      </c>
      <c r="F2006" s="18" t="str" cm="1">
        <f t="array" aca="1" ref="F2006" ca="1">IF(B2006="", "", INDEX('Accrual Schedule'!$B$3:$B$122, MATCH(B2006, 'Accrual Schedule'!$B$3:$B$122, 1)+1, 1))</f>
        <v/>
      </c>
      <c r="G2006" s="18" t="str" cm="1">
        <f t="array" aca="1" ref="G2006" ca="1">IF(B2006="", "", INDEX('Accrual Schedule'!$B$3:$B$122, MATCH(H2006, 'Accrual Schedule'!$B$3:$B$122, 1)-1, 1))</f>
        <v/>
      </c>
      <c r="H2006" s="18" t="str">
        <f ca="1">IF(B2006="", "", INDEX('Accrual Schedule'!$B$3:$B$122, MATCH(I2006, 'Accrual Schedule'!$C$3:$C$122, 1), 1))</f>
        <v/>
      </c>
      <c r="I2006" s="18" t="str" cm="1">
        <f t="array" aca="1" ref="I2006" ca="1">IF(B2006="", "", _xlfn.IFNA(INDEX('Accrual Schedule'!$C$4:$C$122, MATCH(B2006, 'Accrual Schedule'!$C$4:$C$122, 1)+1, 1), INDEX('Accrual Schedule'!$C$4:$C$122, 1, 1)))</f>
        <v/>
      </c>
      <c r="J2006" s="11" t="str">
        <f ca="1">IF(B2006="","",'Terms&amp;Conditions + Transaction'!$F$5-SUMIF(Dispositions!$B$3:$B$32,"&lt;="&amp;B2006,Dispositions!$C$3:$C$32))</f>
        <v/>
      </c>
      <c r="K2006" s="84" t="str">
        <f ca="1">IF(B2006="", "", IF(ISNA(MATCH(B2006, 'Factor Schedule'!$B$3:$B$2002, -1)),1,IF(INDEX('Factor Schedule'!$B$3:$C$2002,MATCH(B2006, 'Factor Schedule'!$B$3:$B$2002, -1), 1)=B2006,MATCH(B2006, 'Factor Schedule'!$B$3:$B$2002, -1),MATCH(B2006, 'Factor Schedule'!$B$3:$B$2002, -1)+1)))</f>
        <v/>
      </c>
      <c r="L2006" s="11" t="str" cm="1">
        <f t="array" aca="1" ref="L2006" ca="1">IF(B2006="","",ROUND(J2006*_xlfn.IFNA(INDEX('Factor Schedule'!$B$3:$C$2002,K2006, 2), 1), 2))</f>
        <v/>
      </c>
      <c r="M2006" s="11" t="str">
        <f ca="1">IF(B2006="", "", IF(OR(LOWER('Terms&amp;Conditions + Transaction'!$B$12)&lt;&gt;"compound", B2006=$C$2, B2006=E2006), L2006, L2006+IF(LOWER('Terms&amp;Conditions + Transaction'!$B$13)&lt;&gt;"y", SUMIFS($T$8:$T$2007, $B$8:$B$2007, "&gt;="&amp;E2006, $B$8:$B$2007, "&lt;"&amp;B2006), SUMIFS($U$8:$U$1007, $B$8:$B$2007, "&gt;="&amp;E2006, $B$8:$B$2007, "&lt;"&amp;B2006))))</f>
        <v/>
      </c>
      <c r="N2006" s="18" t="str">
        <f ca="1">IF(OR(B2006 = "", F2006=""), "", MIN(ForwardDays(B2006,-'Terms&amp;Conditions + Transaction'!$B$22, 'Terms&amp;Conditions + Transaction'!$B$23, 'Holiday Schedule'!$B$3:$B$1002),ForwardDays(F2006,-'Terms&amp;Conditions + Transaction'!$B$22, 'Terms&amp;Conditions + Transaction'!$B$23, 'Holiday Schedule'!$B$3:$B$1002)))</f>
        <v/>
      </c>
      <c r="O2006" s="42" t="str">
        <f ca="1">IF(B2006="", "", IF(ISNA(MATCH(N2006, SOFR_INDEX!$A$2:$A$2001, -1)),1,IF(INDEX(SOFR_INDEX!$A$2:$E$2001,MATCH(N2006, SOFR_INDEX!$A$2:$A$2001, -1), 1)=N2006,MATCH(N2006, SOFR_INDEX!$A$2:$A$2001, -1),MATCH(N2006, SOFR_INDEX!$A$2:$A$2001, -1)+1)))</f>
        <v/>
      </c>
      <c r="P2006" s="40" t="str" cm="1">
        <f t="array" aca="1" ref="P2006" ca="1">IF(OR(B2006="", F2006=""), "", INDEX(SOFR_INDEX!$B$2:$E$2001, O2006,$P$4) * IF(LEFT($P$3, 3)="180", 2, IF(LEFT($P$3, 2)="90", 4, IF(LEFT($P$3, 2)="30", 12, 1)))/100)</f>
        <v/>
      </c>
      <c r="Q2006" s="43" t="str">
        <f ca="1">IF(OR(B2006="", F2006=""), "", P2006+'Terms&amp;Conditions + Transaction'!$B$11/10000)</f>
        <v/>
      </c>
      <c r="R2006" s="43" t="str">
        <f t="shared" ca="1" si="191"/>
        <v/>
      </c>
      <c r="S2006" t="str">
        <f ca="1">IF(B2006="",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Transaction'!$C$7*(F2006-E2006), 365), 360))))</f>
        <v/>
      </c>
      <c r="T2006" s="49" t="str">
        <f t="shared" ca="1" si="192"/>
        <v/>
      </c>
      <c r="U2006" s="49" t="str">
        <f t="shared" ca="1" si="193"/>
        <v/>
      </c>
      <c r="V2006" s="49" t="str">
        <f t="shared" ca="1" si="194"/>
        <v/>
      </c>
      <c r="W2006" s="11" t="str">
        <f t="shared" ca="1" si="195"/>
        <v/>
      </c>
      <c r="X2006" s="11" t="str">
        <f t="shared" ca="1" si="196"/>
        <v/>
      </c>
    </row>
    <row r="2007" spans="2:24" x14ac:dyDescent="0.25">
      <c r="B2007" s="82" t="str">
        <f ca="1">IF(B2006&lt;MIN($C$3, 'Terms&amp;Conditions + Transaction'!$B$6), B2006+1, "")</f>
        <v/>
      </c>
      <c r="C2007" t="str">
        <f ca="1">IF(B2007="", "", IF(AND(WEEKDAY(B2007, 2)&lt;=5, ISERROR(VLOOKUP(B2007, 'Holiday Schedule'!$B$3:$B$1002, 1, FALSE))), 1, 0))</f>
        <v/>
      </c>
      <c r="D2007" t="str">
        <f ca="1">IF(B2007="", "", IF(LOWER('Terms&amp;Conditions + Transaction'!$C$15)="act", 1, IF(DAY(B2007)=31, 0, IF(AND(DAY(B2007+1)=1, MONTH(B2007+1)=3), 31-DAY(B2007), 1))))</f>
        <v/>
      </c>
      <c r="E2007" s="18" t="str">
        <f ca="1">IF(B2007="", "", IFERROR(VLOOKUP(B2007, 'Accrual Schedule'!$B$3:$B$122, 1, TRUE), ""))</f>
        <v/>
      </c>
      <c r="F2007" s="18" t="str" cm="1">
        <f t="array" aca="1" ref="F2007" ca="1">IF(B2007="", "", INDEX('Accrual Schedule'!$B$3:$B$122, MATCH(B2007, 'Accrual Schedule'!$B$3:$B$122, 1)+1, 1))</f>
        <v/>
      </c>
      <c r="G2007" s="18" t="str" cm="1">
        <f t="array" aca="1" ref="G2007" ca="1">IF(B2007="", "", INDEX('Accrual Schedule'!$B$3:$B$122, MATCH(H2007, 'Accrual Schedule'!$B$3:$B$122, 1)-1, 1))</f>
        <v/>
      </c>
      <c r="H2007" s="18" t="str">
        <f ca="1">IF(B2007="", "", INDEX('Accrual Schedule'!$B$3:$B$122, MATCH(I2007, 'Accrual Schedule'!$C$3:$C$122, 1), 1))</f>
        <v/>
      </c>
      <c r="I2007" s="18" t="str" cm="1">
        <f t="array" aca="1" ref="I2007" ca="1">IF(B2007="", "", _xlfn.IFNA(INDEX('Accrual Schedule'!$C$4:$C$122, MATCH(B2007, 'Accrual Schedule'!$C$4:$C$122, 1)+1, 1), INDEX('Accrual Schedule'!$C$4:$C$122, 1, 1)))</f>
        <v/>
      </c>
      <c r="J2007" s="11" t="str">
        <f ca="1">IF(B2007="","",'Terms&amp;Conditions + Transaction'!$F$5-SUMIF(Dispositions!$B$3:$B$32,"&lt;="&amp;B2007,Dispositions!$C$3:$C$32))</f>
        <v/>
      </c>
      <c r="K2007" s="84" t="str">
        <f ca="1">IF(B2007="", "", IF(ISNA(MATCH(B2007, 'Factor Schedule'!$B$3:$B$2002, -1)),1,IF(INDEX('Factor Schedule'!$B$3:$C$2002,MATCH(B2007, 'Factor Schedule'!$B$3:$B$2002, -1), 1)=B2007,MATCH(B2007, 'Factor Schedule'!$B$3:$B$2002, -1),MATCH(B2007, 'Factor Schedule'!$B$3:$B$2002, -1)+1)))</f>
        <v/>
      </c>
      <c r="L2007" s="11" t="str" cm="1">
        <f t="array" aca="1" ref="L2007" ca="1">IF(B2007="","",ROUND(J2007*_xlfn.IFNA(INDEX('Factor Schedule'!$B$3:$C$2002,K2007, 2), 1), 2))</f>
        <v/>
      </c>
      <c r="M2007" s="11" t="str">
        <f ca="1">IF(B2007="", "", IF(OR(LOWER('Terms&amp;Conditions + Transaction'!$B$12)&lt;&gt;"compound", B2007=$C$2, B2007=E2007), L2007, L2007+IF(LOWER('Terms&amp;Conditions + Transaction'!$B$13)&lt;&gt;"y", SUMIFS($T$8:$T$2007, $B$8:$B$2007, "&gt;="&amp;E2007, $B$8:$B$2007, "&lt;"&amp;B2007), SUMIFS($U$8:$U$1007, $B$8:$B$2007, "&gt;="&amp;E2007, $B$8:$B$2007, "&lt;"&amp;B2007))))</f>
        <v/>
      </c>
      <c r="N2007" s="18" t="str">
        <f ca="1">IF(OR(B2007 = "", F2007=""), "", MIN(ForwardDays(B2007,-'Terms&amp;Conditions + Transaction'!$B$22, 'Terms&amp;Conditions + Transaction'!$B$23, 'Holiday Schedule'!$B$3:$B$1002),ForwardDays(F2007,-'Terms&amp;Conditions + Transaction'!$B$22, 'Terms&amp;Conditions + Transaction'!$B$23, 'Holiday Schedule'!$B$3:$B$1002)))</f>
        <v/>
      </c>
      <c r="O2007" s="42" t="str">
        <f ca="1">IF(B2007="", "", IF(ISNA(MATCH(N2007, SOFR_INDEX!$A$2:$A$2001, -1)),1,IF(INDEX(SOFR_INDEX!$A$2:$E$2001,MATCH(N2007, SOFR_INDEX!$A$2:$A$2001, -1), 1)=N2007,MATCH(N2007, SOFR_INDEX!$A$2:$A$2001, -1),MATCH(N2007, SOFR_INDEX!$A$2:$A$2001, -1)+1)))</f>
        <v/>
      </c>
      <c r="P2007" s="40" t="str" cm="1">
        <f t="array" aca="1" ref="P2007" ca="1">IF(OR(B2007="", F2007=""), "", INDEX(SOFR_INDEX!$B$2:$E$2001, O2007,$P$4) * IF(LEFT($P$3, 3)="180", 2, IF(LEFT($P$3, 2)="90", 4, IF(LEFT($P$3, 2)="30", 12, 1)))/100)</f>
        <v/>
      </c>
      <c r="Q2007" s="43" t="str">
        <f ca="1">IF(OR(B2007="", F2007=""), "", P2007+'Terms&amp;Conditions + Transaction'!$B$11/10000)</f>
        <v/>
      </c>
      <c r="R2007" s="43" t="str">
        <f t="shared" ca="1" si="191"/>
        <v/>
      </c>
      <c r="S2007" t="str">
        <f ca="1">IF(B2007="", "", IF('Terms&amp;Conditions + Transaction'!$C$16=360, 360, IF('Terms&amp;Conditions + Transaction'!$C$16="365", 365, IF(LOWER('Terms&amp;Conditions + Transaction'!$C$16)="act", IF('Terms&amp;Conditions + Transaction'!$C$7&gt;0, 12/'Terms&amp;Conditions + Transaction'!$C$7*(F2007-E2007), 365), 360))))</f>
        <v/>
      </c>
      <c r="T2007" s="49" t="str">
        <f t="shared" ca="1" si="192"/>
        <v/>
      </c>
      <c r="U2007" s="49" t="str">
        <f t="shared" ca="1" si="193"/>
        <v/>
      </c>
      <c r="V2007" s="49" t="str">
        <f t="shared" ca="1" si="194"/>
        <v/>
      </c>
      <c r="W2007" s="11" t="str">
        <f t="shared" ca="1" si="195"/>
        <v/>
      </c>
      <c r="X2007" s="11" t="str">
        <f t="shared" ca="1" si="196"/>
        <v/>
      </c>
    </row>
  </sheetData>
  <mergeCells count="3">
    <mergeCell ref="E5:F5"/>
    <mergeCell ref="G5:H5"/>
    <mergeCell ref="V5:W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4705-C1A8-481A-9157-086F711777F7}">
  <dimension ref="A1"/>
  <sheetViews>
    <sheetView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Terms&amp;Conditions + Transaction</vt:lpstr>
      <vt:lpstr>Holiday Schedule</vt:lpstr>
      <vt:lpstr>Factor Schedule</vt:lpstr>
      <vt:lpstr>Dispositions</vt:lpstr>
      <vt:lpstr>SOFR_INDEX</vt:lpstr>
      <vt:lpstr>Accrual Schedule</vt:lpstr>
      <vt:lpstr>Position Daily Accrual_Proof</vt:lpstr>
      <vt:lpstr>Bloomberg_FLDS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SlavekR</dc:creator>
  <cp:lastModifiedBy>SlavekR</cp:lastModifiedBy>
  <dcterms:created xsi:type="dcterms:W3CDTF">2020-06-04T22:32:24Z</dcterms:created>
  <dcterms:modified xsi:type="dcterms:W3CDTF">2020-07-01T19:25:12Z</dcterms:modified>
</cp:coreProperties>
</file>